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5.xml" ContentType="application/vnd.openxmlformats-officedocument.drawing+xml"/>
  <Override PartName="/xl/comments1.xml" ContentType="application/vnd.openxmlformats-officedocument.spreadsheetml.comment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drawings/drawing6.xml" ContentType="application/vnd.openxmlformats-officedocument.drawing+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drawings/drawing7.xml" ContentType="application/vnd.openxmlformats-officedocument.drawing+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6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mc:AlternateContent xmlns:mc="http://schemas.openxmlformats.org/markup-compatibility/2006">
    <mc:Choice Requires="x15">
      <x15ac:absPath xmlns:x15ac="http://schemas.microsoft.com/office/spreadsheetml/2010/11/ac" url="C:\Users\Favour-Daniel\Desktop\Projects\University\ECO-Insight\data\raw\preprocess\"/>
    </mc:Choice>
  </mc:AlternateContent>
  <xr:revisionPtr revIDLastSave="0" documentId="8_{4EEE6C28-24D5-4D9B-9014-251652934157}" xr6:coauthVersionLast="47" xr6:coauthVersionMax="47" xr10:uidLastSave="{00000000-0000-0000-0000-000000000000}"/>
  <bookViews>
    <workbookView xWindow="-120" yWindow="-120" windowWidth="51840" windowHeight="21120" tabRatio="817" firstSheet="3" activeTab="3" xr2:uid="{E337BF08-8946-490E-A5A2-C5BCCF56FAC8}"/>
  </bookViews>
  <sheets>
    <sheet name="START" sheetId="23" r:id="rId1"/>
    <sheet name="0. INPUT Project Details" sheetId="4" r:id="rId2"/>
    <sheet name="1. INPUT Operational Energy" sheetId="5" r:id="rId3"/>
    <sheet name="2. INPUT Embodied Carbon" sheetId="6" r:id="rId4"/>
    <sheet name="3. OUTPUT Graphics" sheetId="12" r:id="rId5"/>
    <sheet name="4. OUTPUT Graphics" sheetId="13" r:id="rId6"/>
    <sheet name="5. OUTPUT Machine" sheetId="19" r:id="rId7"/>
    <sheet name="6. OUTPUT Web" sheetId="22" r:id="rId8"/>
    <sheet name="Aspects, Elements and Materials" sheetId="1" r:id="rId9"/>
    <sheet name="Build-ups Detail" sheetId="24" r:id="rId10"/>
    <sheet name="Sectors and Sub-sectors" sheetId="3" r:id="rId11"/>
    <sheet name="Continuous Calculations" sheetId="11" r:id="rId12"/>
    <sheet name="Operational Carbon Calculations" sheetId="7" r:id="rId13"/>
  </sheets>
  <definedNames>
    <definedName name="Details_Assessment_author">'0. INPUT Project Details'!$B$13</definedName>
    <definedName name="Details_Assessment_date">'0. INPUT Project Details'!$B$12</definedName>
    <definedName name="Details_Building_name">'0. INPUT Project Details'!$B$6</definedName>
    <definedName name="Details_Floor_height">'2. INPUT Embodied Carbon'!$B$22</definedName>
    <definedName name="Details_Floor_load">'2. INPUT Embodied Carbon'!$B$15</definedName>
    <definedName name="Details_Footprint">'2. INPUT Embodied Carbon'!$B$20</definedName>
    <definedName name="Details_GIA">'0. INPUT Project Details'!$B$11</definedName>
    <definedName name="Details_Glazing_ratio">'2. INPUT Embodied Carbon'!$B$25</definedName>
    <definedName name="Details_Grid_size">'2. INPUT Embodied Carbon'!$B$12</definedName>
    <definedName name="Details_Partitions_factor">'2. INPUT Embodied Carbon'!$B$13</definedName>
    <definedName name="Details_Perimeter">'2. INPUT Embodied Carbon'!$B$19</definedName>
    <definedName name="Details_Project_name">'0. INPUT Project Details'!$B$5</definedName>
    <definedName name="Details_Project_number">'0. INPUT Project Details'!$B$4</definedName>
    <definedName name="Details_Project_stage">'0. INPUT Project Details'!$B$7</definedName>
    <definedName name="Details_Sector">'0. INPUT Project Details'!$B$9</definedName>
    <definedName name="Details_Storeys_above">'2. INPUT Embodied Carbon'!$B$23</definedName>
    <definedName name="Details_Storeys_below">'2. INPUT Embodied Carbon'!$B$24</definedName>
    <definedName name="Details_Subsector">'0. INPUT Project Details'!$B$10</definedName>
    <definedName name="Details_Width">'2. INPUT Embodied Carbon'!$B$21</definedName>
    <definedName name="Details_Year_completion">'0. INPUT Project Details'!$B$8</definedName>
    <definedName name="Energy_Gen_elec">'1. INPUT Operational Energy'!$B$50</definedName>
    <definedName name="Energy_Gen_nonelec">'1. INPUT Operational Energy'!$B$51</definedName>
    <definedName name="Energy_gross" localSheetId="9">[0]!Energy_Reg_elec+[0]!Energy_Unreg_elec+[0]!Energy_Reg_nonelec+[0]!Energy_Unreg_nonelec</definedName>
    <definedName name="Energy_gross">Energy_Reg_elec+Energy_Unreg_elec+Energy_Reg_nonelec+Energy_Unreg_nonelec</definedName>
    <definedName name="Energy_net" localSheetId="9">[0]!Energy_Reg_elec+[0]!Energy_Unreg_elec+[0]!Energy_Reg_nonelec+[0]!Energy_Unreg_nonelec-[0]!Energy_Gen_elec-[0]!Energy_Gen_nonelec</definedName>
    <definedName name="Energy_net">Energy_Reg_elec+Energy_Unreg_elec+Energy_Reg_nonelec+Energy_Unreg_nonelec-Energy_Gen_elec-Energy_Gen_nonelec</definedName>
    <definedName name="Energy_Reg_elec">'1. INPUT Operational Energy'!$B$29</definedName>
    <definedName name="Energy_Reg_nonelec">'1. INPUT Operational Energy'!$B$35</definedName>
    <definedName name="Energy_Unreg_elec">'1. INPUT Operational Energy'!$B$42</definedName>
    <definedName name="Energy_Unreg_nonelec">'1. INPUT Operational Energy'!$B$47</definedName>
    <definedName name="Materials_Uplift" comment="Factor to account for uncertainty in averaged embodied carbon data as well as the exclusion of fittings/connections etc in build-ups.">'Aspects, Elements and Materials'!$D$43</definedName>
    <definedName name="_xlnm.Print_Area" localSheetId="3">'2. INPUT Embodied Carbon'!$A$1:$R$78</definedName>
    <definedName name="_xlnm.Print_Area" localSheetId="8">'Aspects, Elements and Materials'!$A$1:$I$301</definedName>
    <definedName name="SAP10.1_60_Generated">'Continuous Calculations'!$CF$504</definedName>
    <definedName name="SAP10.1_60_Gross">'Continuous Calculations'!$CF$505</definedName>
    <definedName name="SAP10.1_60_Net">'Continuous Calculations'!$CF$506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20" i="1" l="1"/>
  <c r="E219" i="1"/>
  <c r="E218" i="1"/>
  <c r="O66" i="24"/>
  <c r="H65" i="24"/>
  <c r="L65" i="24" s="1"/>
  <c r="N66" i="24" s="1"/>
  <c r="G65" i="24"/>
  <c r="K65" i="24" s="1"/>
  <c r="M66" i="24" s="1"/>
  <c r="O64" i="24" l="1" a="1"/>
  <c r="O64" i="24" s="1"/>
  <c r="L63" i="24"/>
  <c r="K63" i="24"/>
  <c r="L62" i="24"/>
  <c r="N64" i="24" s="1"/>
  <c r="K62" i="24"/>
  <c r="M64" i="24" s="1"/>
  <c r="O60" i="24"/>
  <c r="N60" i="24"/>
  <c r="G59" i="24"/>
  <c r="K59" i="24" s="1"/>
  <c r="M60" i="24" s="1"/>
  <c r="C175" i="7" l="1" a="1"/>
  <c r="C175" i="7" s="1"/>
  <c r="G174" i="7"/>
  <c r="G175" i="7" s="1"/>
  <c r="F174" i="7"/>
  <c r="F175" i="7" s="1"/>
  <c r="E174" i="7"/>
  <c r="D174" i="7"/>
  <c r="D175" i="7" s="1"/>
  <c r="D176" i="7" s="1"/>
  <c r="I173" i="7"/>
  <c r="B172" i="7"/>
  <c r="H168" i="7"/>
  <c r="E167" i="7"/>
  <c r="D167" i="7"/>
  <c r="C167" i="7"/>
  <c r="C168" i="7" s="1"/>
  <c r="H166" i="7"/>
  <c r="E165" i="7"/>
  <c r="D165" i="7"/>
  <c r="E166" i="7" s="1"/>
  <c r="C165" i="7"/>
  <c r="C166" i="7" s="1"/>
  <c r="H164" i="7" a="1"/>
  <c r="H164" i="7" s="1"/>
  <c r="E163" i="7"/>
  <c r="D163" i="7"/>
  <c r="C163" i="7"/>
  <c r="C164" i="7" s="1"/>
  <c r="B158" i="7"/>
  <c r="AD158" i="7" s="1"/>
  <c r="B157" i="7"/>
  <c r="AD157" i="7" s="1"/>
  <c r="B156" i="7"/>
  <c r="AD156" i="7" s="1"/>
  <c r="B155" i="7"/>
  <c r="B154" i="7"/>
  <c r="AD154" i="7" s="1"/>
  <c r="B153" i="7"/>
  <c r="AB153" i="7" s="1"/>
  <c r="B152" i="7"/>
  <c r="AC152" i="7" s="1"/>
  <c r="B151" i="7"/>
  <c r="B150" i="7"/>
  <c r="AC150" i="7" s="1"/>
  <c r="B149" i="7"/>
  <c r="AD149" i="7" s="1"/>
  <c r="B148" i="7"/>
  <c r="AD148" i="7" s="1"/>
  <c r="B147" i="7"/>
  <c r="B146" i="7"/>
  <c r="B145" i="7"/>
  <c r="AD145" i="7" s="1"/>
  <c r="B144" i="7"/>
  <c r="AB144" i="7" s="1"/>
  <c r="B143" i="7"/>
  <c r="AC142" i="7"/>
  <c r="B142" i="7"/>
  <c r="B141" i="7"/>
  <c r="B140" i="7"/>
  <c r="AD140" i="7" s="1"/>
  <c r="B139" i="7"/>
  <c r="AD139" i="7" s="1"/>
  <c r="B138" i="7"/>
  <c r="B137" i="7"/>
  <c r="B136" i="7"/>
  <c r="AC136" i="7" s="1"/>
  <c r="B135" i="7"/>
  <c r="B134" i="7"/>
  <c r="B133" i="7"/>
  <c r="B132" i="7"/>
  <c r="AD132" i="7" s="1"/>
  <c r="B131" i="7"/>
  <c r="B130" i="7"/>
  <c r="AC130" i="7" s="1"/>
  <c r="AA129" i="7"/>
  <c r="B129" i="7"/>
  <c r="B128" i="7"/>
  <c r="AC128" i="7" s="1"/>
  <c r="B127" i="7"/>
  <c r="B126" i="7"/>
  <c r="AC126" i="7" s="1"/>
  <c r="B125" i="7"/>
  <c r="B124" i="7"/>
  <c r="B123" i="7"/>
  <c r="B122" i="7"/>
  <c r="AC122" i="7" s="1"/>
  <c r="B121" i="7"/>
  <c r="AD121" i="7" s="1"/>
  <c r="B120" i="7"/>
  <c r="B119" i="7"/>
  <c r="B118" i="7"/>
  <c r="B117" i="7"/>
  <c r="AD117" i="7" s="1"/>
  <c r="B116" i="7"/>
  <c r="AD116" i="7" s="1"/>
  <c r="B115" i="7"/>
  <c r="B114" i="7"/>
  <c r="B113" i="7"/>
  <c r="B112" i="7"/>
  <c r="B111" i="7"/>
  <c r="B110" i="7"/>
  <c r="B109" i="7"/>
  <c r="B108" i="7"/>
  <c r="B107" i="7"/>
  <c r="B106" i="7"/>
  <c r="B105" i="7"/>
  <c r="B104" i="7"/>
  <c r="AD104" i="7" s="1"/>
  <c r="B103" i="7"/>
  <c r="B102" i="7"/>
  <c r="B101" i="7"/>
  <c r="B100" i="7"/>
  <c r="AD100" i="7" s="1"/>
  <c r="B99" i="7"/>
  <c r="B98" i="7"/>
  <c r="B97" i="7"/>
  <c r="AD97" i="7" s="1"/>
  <c r="B96" i="7"/>
  <c r="B95" i="7"/>
  <c r="AA95" i="7" s="1"/>
  <c r="B94" i="7"/>
  <c r="AD94" i="7" s="1"/>
  <c r="B93" i="7"/>
  <c r="AD93" i="7" s="1"/>
  <c r="B92" i="7"/>
  <c r="B91" i="7"/>
  <c r="B90" i="7"/>
  <c r="B89" i="7"/>
  <c r="AD89" i="7" s="1"/>
  <c r="B88" i="7"/>
  <c r="B87" i="7"/>
  <c r="AD87" i="7" s="1"/>
  <c r="B86" i="7"/>
  <c r="AB86" i="7" s="1"/>
  <c r="B85" i="7"/>
  <c r="B84" i="7"/>
  <c r="B83" i="7"/>
  <c r="B82" i="7"/>
  <c r="AB82" i="7" s="1"/>
  <c r="B81" i="7"/>
  <c r="B80" i="7"/>
  <c r="AD80" i="7" s="1"/>
  <c r="B79" i="7"/>
  <c r="B78" i="7"/>
  <c r="B77" i="7"/>
  <c r="AD77" i="7" s="1"/>
  <c r="B76" i="7"/>
  <c r="AD76" i="7" s="1"/>
  <c r="B75" i="7"/>
  <c r="AD75" i="7" s="1"/>
  <c r="B74" i="7"/>
  <c r="B73" i="7"/>
  <c r="AD73" i="7" s="1"/>
  <c r="B72" i="7"/>
  <c r="B71" i="7"/>
  <c r="AC71" i="7" s="1"/>
  <c r="B70" i="7"/>
  <c r="AD70" i="7" s="1"/>
  <c r="B69" i="7"/>
  <c r="B68" i="7"/>
  <c r="B67" i="7"/>
  <c r="B66" i="7"/>
  <c r="AD66" i="7" s="1"/>
  <c r="B65" i="7"/>
  <c r="B64" i="7"/>
  <c r="B63" i="7"/>
  <c r="B62" i="7"/>
  <c r="B61" i="7"/>
  <c r="AD61" i="7" s="1"/>
  <c r="B60" i="7"/>
  <c r="B59" i="7"/>
  <c r="B58" i="7"/>
  <c r="AD58" i="7" s="1"/>
  <c r="B57" i="7"/>
  <c r="B56" i="7"/>
  <c r="B55" i="7"/>
  <c r="AB55" i="7" s="1"/>
  <c r="B54" i="7"/>
  <c r="AA54" i="7" s="1"/>
  <c r="B53" i="7"/>
  <c r="AD53" i="7" s="1"/>
  <c r="B52" i="7"/>
  <c r="AD52" i="7" s="1"/>
  <c r="B51" i="7"/>
  <c r="B50" i="7"/>
  <c r="AD50" i="7" s="1"/>
  <c r="B49" i="7"/>
  <c r="AD49" i="7" s="1"/>
  <c r="B48" i="7"/>
  <c r="B47" i="7"/>
  <c r="B46" i="7"/>
  <c r="B45" i="7"/>
  <c r="B44" i="7"/>
  <c r="B43" i="7"/>
  <c r="B42" i="7"/>
  <c r="B41" i="7"/>
  <c r="B40" i="7"/>
  <c r="B39" i="7"/>
  <c r="AD39" i="7" s="1"/>
  <c r="B38" i="7"/>
  <c r="AD38" i="7" s="1"/>
  <c r="B37" i="7"/>
  <c r="AD37" i="7" s="1"/>
  <c r="B36" i="7"/>
  <c r="AB36" i="7" s="1"/>
  <c r="B35" i="7"/>
  <c r="B34" i="7"/>
  <c r="B33" i="7"/>
  <c r="B32" i="7"/>
  <c r="B31" i="7"/>
  <c r="AC31" i="7" s="1"/>
  <c r="B30" i="7"/>
  <c r="AC30" i="7" s="1"/>
  <c r="B29" i="7"/>
  <c r="B28" i="7"/>
  <c r="AD28" i="7" s="1"/>
  <c r="B27" i="7"/>
  <c r="B26" i="7"/>
  <c r="B25" i="7"/>
  <c r="AD25" i="7" s="1"/>
  <c r="B24" i="7"/>
  <c r="B23" i="7"/>
  <c r="B22" i="7"/>
  <c r="AD22" i="7" s="1"/>
  <c r="B21" i="7"/>
  <c r="B20" i="7"/>
  <c r="AD20" i="7" s="1"/>
  <c r="B19" i="7"/>
  <c r="B18" i="7"/>
  <c r="AD18" i="7" s="1"/>
  <c r="B17" i="7"/>
  <c r="AC17" i="7" s="1"/>
  <c r="B16" i="7"/>
  <c r="AB16" i="7" s="1"/>
  <c r="B15" i="7"/>
  <c r="AD15" i="7" s="1"/>
  <c r="B14" i="7"/>
  <c r="AD14" i="7" s="1"/>
  <c r="B13" i="7"/>
  <c r="AD13" i="7" s="1"/>
  <c r="B12" i="7"/>
  <c r="AD12" i="7" s="1"/>
  <c r="B11" i="7"/>
  <c r="AB11" i="7" s="1"/>
  <c r="B10" i="7"/>
  <c r="B9" i="7"/>
  <c r="B8" i="7"/>
  <c r="AB8" i="7" s="1"/>
  <c r="B7" i="7"/>
  <c r="G943" i="11"/>
  <c r="E943" i="11"/>
  <c r="D943" i="11"/>
  <c r="C943" i="11"/>
  <c r="B943" i="11"/>
  <c r="G942" i="11"/>
  <c r="F942" i="11"/>
  <c r="E942" i="11"/>
  <c r="D942" i="11"/>
  <c r="F941" i="11"/>
  <c r="G916" i="11"/>
  <c r="F916" i="11"/>
  <c r="F917" i="11" s="1"/>
  <c r="E916" i="11"/>
  <c r="D916" i="11"/>
  <c r="D919" i="11" s="1"/>
  <c r="I915" i="11"/>
  <c r="B914" i="11"/>
  <c r="M908" i="11"/>
  <c r="G908" i="11"/>
  <c r="F908" i="11"/>
  <c r="N907" i="11"/>
  <c r="N908" i="11" s="1"/>
  <c r="M907" i="11"/>
  <c r="L907" i="11"/>
  <c r="L908" i="11" s="1"/>
  <c r="K907" i="11"/>
  <c r="K908" i="11" s="1"/>
  <c r="J907" i="11"/>
  <c r="J908" i="11" s="1"/>
  <c r="I907" i="11"/>
  <c r="I908" i="11" s="1"/>
  <c r="H907" i="11"/>
  <c r="H908" i="11" s="1"/>
  <c r="G907" i="11"/>
  <c r="F907" i="11"/>
  <c r="EN861" i="11"/>
  <c r="EM861" i="11"/>
  <c r="EL861" i="11"/>
  <c r="EK861" i="11"/>
  <c r="EJ861" i="11"/>
  <c r="EI861" i="11"/>
  <c r="EH861" i="11"/>
  <c r="EG861" i="11"/>
  <c r="EF861" i="11"/>
  <c r="EE861" i="11"/>
  <c r="ED861" i="11"/>
  <c r="EC861" i="11"/>
  <c r="EB861" i="11"/>
  <c r="EA861" i="11"/>
  <c r="DZ861" i="11"/>
  <c r="DY861" i="11"/>
  <c r="DX861" i="11"/>
  <c r="DW861" i="11"/>
  <c r="DV861" i="11"/>
  <c r="DU861" i="11"/>
  <c r="DT861" i="11"/>
  <c r="DS861" i="11"/>
  <c r="DR861" i="11"/>
  <c r="DQ861" i="11"/>
  <c r="DP861" i="11"/>
  <c r="DO861" i="11"/>
  <c r="DN861" i="11"/>
  <c r="DM861" i="11"/>
  <c r="DL861" i="11"/>
  <c r="DK861" i="11"/>
  <c r="DJ861" i="11"/>
  <c r="DI861" i="11"/>
  <c r="DH861" i="11"/>
  <c r="DG861" i="11"/>
  <c r="DF861" i="11"/>
  <c r="DE861" i="11"/>
  <c r="DD861" i="11"/>
  <c r="DC861" i="11"/>
  <c r="DB861" i="11"/>
  <c r="DA861" i="11"/>
  <c r="CZ861" i="11"/>
  <c r="CY861" i="11"/>
  <c r="CX861" i="11"/>
  <c r="CW861" i="11"/>
  <c r="CV861" i="11"/>
  <c r="CU861" i="11"/>
  <c r="CT861" i="11"/>
  <c r="CS861" i="11"/>
  <c r="CR861" i="11"/>
  <c r="CQ861" i="11"/>
  <c r="CP861" i="11"/>
  <c r="CO861" i="11"/>
  <c r="CN861" i="11"/>
  <c r="CM861" i="11"/>
  <c r="CL861" i="11"/>
  <c r="CK861" i="11"/>
  <c r="CJ861" i="11"/>
  <c r="CI861" i="11"/>
  <c r="CH861" i="11"/>
  <c r="CG861" i="11"/>
  <c r="CF861" i="11"/>
  <c r="CE861" i="11"/>
  <c r="CD861" i="11"/>
  <c r="CC861" i="11"/>
  <c r="CB861" i="11"/>
  <c r="CA861" i="11"/>
  <c r="BZ861" i="11"/>
  <c r="BY861" i="11"/>
  <c r="BX861" i="11"/>
  <c r="BW861" i="11"/>
  <c r="BV861" i="11"/>
  <c r="BU861" i="11"/>
  <c r="BT861" i="11"/>
  <c r="BS861" i="11"/>
  <c r="BR861" i="11"/>
  <c r="BQ861" i="11"/>
  <c r="BP861" i="11"/>
  <c r="BO861" i="11"/>
  <c r="BN861" i="11"/>
  <c r="BM861" i="11"/>
  <c r="BL861" i="11"/>
  <c r="BK861" i="11"/>
  <c r="BJ861" i="11"/>
  <c r="BI861" i="11"/>
  <c r="BH861" i="11"/>
  <c r="BG861" i="11"/>
  <c r="BF861" i="11"/>
  <c r="BE861" i="11"/>
  <c r="BD861" i="11"/>
  <c r="BC861" i="11"/>
  <c r="BB861" i="11"/>
  <c r="BA861" i="11"/>
  <c r="AZ861" i="11"/>
  <c r="AY861" i="11"/>
  <c r="AX861" i="11"/>
  <c r="AW861" i="11"/>
  <c r="AV861" i="11"/>
  <c r="AU861" i="11"/>
  <c r="AT861" i="11"/>
  <c r="AS861" i="11"/>
  <c r="AR861" i="11"/>
  <c r="AQ861" i="11"/>
  <c r="AP861" i="11"/>
  <c r="AO861" i="11"/>
  <c r="AN861" i="11"/>
  <c r="AM861" i="11"/>
  <c r="AL861" i="11"/>
  <c r="AK861" i="11"/>
  <c r="AJ861" i="11"/>
  <c r="AI861" i="11"/>
  <c r="AH861" i="11"/>
  <c r="AG861" i="11"/>
  <c r="AF861" i="11"/>
  <c r="AE861" i="11"/>
  <c r="AD861" i="11"/>
  <c r="AC861" i="11"/>
  <c r="AB861" i="11"/>
  <c r="AA861" i="11"/>
  <c r="Z861" i="11"/>
  <c r="Y861" i="11"/>
  <c r="X861" i="11"/>
  <c r="X860" i="11"/>
  <c r="X859" i="11"/>
  <c r="X858" i="11"/>
  <c r="X873" i="11" s="1"/>
  <c r="X857" i="11"/>
  <c r="X856" i="11"/>
  <c r="X855" i="11"/>
  <c r="EN854" i="11"/>
  <c r="EM854" i="11"/>
  <c r="EL854" i="11"/>
  <c r="EK854" i="11"/>
  <c r="EJ854" i="11"/>
  <c r="EI854" i="11"/>
  <c r="EH854" i="11"/>
  <c r="EG854" i="11"/>
  <c r="EF854" i="11"/>
  <c r="EE854" i="11"/>
  <c r="ED854" i="11"/>
  <c r="EC854" i="11"/>
  <c r="EB854" i="11"/>
  <c r="EA854" i="11"/>
  <c r="DZ854" i="11"/>
  <c r="DY854" i="11"/>
  <c r="DX854" i="11"/>
  <c r="DW854" i="11"/>
  <c r="DV854" i="11"/>
  <c r="DU854" i="11"/>
  <c r="DT854" i="11"/>
  <c r="DS854" i="11"/>
  <c r="DR854" i="11"/>
  <c r="DQ854" i="11"/>
  <c r="DP854" i="11"/>
  <c r="DO854" i="11"/>
  <c r="DN854" i="11"/>
  <c r="DM854" i="11"/>
  <c r="DL854" i="11"/>
  <c r="DK854" i="11"/>
  <c r="DJ854" i="11"/>
  <c r="DI854" i="11"/>
  <c r="DH854" i="11"/>
  <c r="DG854" i="11"/>
  <c r="DF854" i="11"/>
  <c r="DE854" i="11"/>
  <c r="DD854" i="11"/>
  <c r="DC854" i="11"/>
  <c r="DB854" i="11"/>
  <c r="DA854" i="11"/>
  <c r="CZ854" i="11"/>
  <c r="CY854" i="11"/>
  <c r="CX854" i="11"/>
  <c r="CW854" i="11"/>
  <c r="CV854" i="11"/>
  <c r="CU854" i="11"/>
  <c r="CT854" i="11"/>
  <c r="CS854" i="11"/>
  <c r="CR854" i="11"/>
  <c r="CQ854" i="11"/>
  <c r="CP854" i="11"/>
  <c r="CO854" i="11"/>
  <c r="CN854" i="11"/>
  <c r="CM854" i="11"/>
  <c r="CL854" i="11"/>
  <c r="CK854" i="11"/>
  <c r="CJ854" i="11"/>
  <c r="CI854" i="11"/>
  <c r="CH854" i="11"/>
  <c r="CG854" i="11"/>
  <c r="CF854" i="11"/>
  <c r="CE854" i="11"/>
  <c r="CD854" i="11"/>
  <c r="CC854" i="11"/>
  <c r="CB854" i="11"/>
  <c r="CA854" i="11"/>
  <c r="BZ854" i="11"/>
  <c r="BY854" i="11"/>
  <c r="BX854" i="11"/>
  <c r="BW854" i="11"/>
  <c r="BV854" i="11"/>
  <c r="BU854" i="11"/>
  <c r="BT854" i="11"/>
  <c r="BS854" i="11"/>
  <c r="BR854" i="11"/>
  <c r="BQ854" i="11"/>
  <c r="BP854" i="11"/>
  <c r="BO854" i="11"/>
  <c r="BN854" i="11"/>
  <c r="BM854" i="11"/>
  <c r="BL854" i="11"/>
  <c r="BK854" i="11"/>
  <c r="BJ854" i="11"/>
  <c r="BI854" i="11"/>
  <c r="BH854" i="11"/>
  <c r="BG854" i="11"/>
  <c r="BF854" i="11"/>
  <c r="BE854" i="11"/>
  <c r="BD854" i="11"/>
  <c r="BC854" i="11"/>
  <c r="BB854" i="11"/>
  <c r="BA854" i="11"/>
  <c r="AZ854" i="11"/>
  <c r="AY854" i="11"/>
  <c r="AX854" i="11"/>
  <c r="AW854" i="11"/>
  <c r="AV854" i="11"/>
  <c r="AU854" i="11"/>
  <c r="AT854" i="11"/>
  <c r="AS854" i="11"/>
  <c r="AR854" i="11"/>
  <c r="AQ854" i="11"/>
  <c r="AP854" i="11"/>
  <c r="AO854" i="11"/>
  <c r="AN854" i="11"/>
  <c r="AM854" i="11"/>
  <c r="AL854" i="11"/>
  <c r="AK854" i="11"/>
  <c r="AJ854" i="11"/>
  <c r="AI854" i="11"/>
  <c r="AH854" i="11"/>
  <c r="AG854" i="11"/>
  <c r="AF854" i="11"/>
  <c r="AE854" i="11"/>
  <c r="AD854" i="11"/>
  <c r="AC854" i="11"/>
  <c r="AB854" i="11"/>
  <c r="AA854" i="11"/>
  <c r="Z854" i="11"/>
  <c r="Y854" i="11"/>
  <c r="X854" i="11"/>
  <c r="A790" i="11" a="1"/>
  <c r="A790" i="11" s="1"/>
  <c r="A736" i="11" a="1"/>
  <c r="A736" i="11" s="1"/>
  <c r="A682" i="11" a="1"/>
  <c r="A682" i="11" s="1"/>
  <c r="E680" i="11"/>
  <c r="A628" i="11" a="1"/>
  <c r="A628" i="11" s="1"/>
  <c r="E626" i="11"/>
  <c r="A574" i="11" a="1"/>
  <c r="A574" i="11" s="1"/>
  <c r="E572" i="11"/>
  <c r="A520" i="11"/>
  <c r="A520" i="11" a="1"/>
  <c r="E518" i="11"/>
  <c r="A442" i="11" a="1"/>
  <c r="A442" i="11" s="1"/>
  <c r="E440" i="11"/>
  <c r="A388" i="11" a="1"/>
  <c r="A388" i="11" s="1"/>
  <c r="A334" i="11" a="1"/>
  <c r="A334" i="11" s="1"/>
  <c r="E332" i="11"/>
  <c r="A280" i="11" a="1"/>
  <c r="A280" i="11" s="1"/>
  <c r="E278" i="11"/>
  <c r="A226" i="11" a="1"/>
  <c r="A226" i="11" s="1"/>
  <c r="E224" i="11"/>
  <c r="A172" i="11" a="1"/>
  <c r="A172" i="11" s="1"/>
  <c r="E170" i="11"/>
  <c r="A118" i="11" a="1"/>
  <c r="A118" i="11" s="1"/>
  <c r="E116" i="11"/>
  <c r="A64" i="11" a="1"/>
  <c r="A64" i="11" s="1"/>
  <c r="A10" i="11" a="1"/>
  <c r="A10" i="11" s="1"/>
  <c r="AA74" i="3"/>
  <c r="Z74" i="3"/>
  <c r="Y74" i="3"/>
  <c r="X74" i="3"/>
  <c r="V74" i="3"/>
  <c r="U74" i="3"/>
  <c r="T74" i="3"/>
  <c r="AA73" i="3"/>
  <c r="Z73" i="3"/>
  <c r="Y73" i="3"/>
  <c r="X73" i="3"/>
  <c r="V73" i="3"/>
  <c r="U73" i="3"/>
  <c r="T73" i="3"/>
  <c r="AA72" i="3"/>
  <c r="Z72" i="3"/>
  <c r="Y72" i="3"/>
  <c r="X72" i="3"/>
  <c r="V72" i="3"/>
  <c r="U72" i="3"/>
  <c r="T72" i="3"/>
  <c r="AA71" i="3"/>
  <c r="Z71" i="3"/>
  <c r="Y71" i="3"/>
  <c r="X71" i="3"/>
  <c r="V71" i="3"/>
  <c r="U71" i="3"/>
  <c r="T71" i="3"/>
  <c r="AA70" i="3"/>
  <c r="Z70" i="3"/>
  <c r="Y70" i="3"/>
  <c r="X70" i="3"/>
  <c r="V70" i="3"/>
  <c r="U70" i="3"/>
  <c r="T70" i="3"/>
  <c r="AA69" i="3"/>
  <c r="Z69" i="3"/>
  <c r="Y69" i="3"/>
  <c r="X69" i="3"/>
  <c r="V69" i="3"/>
  <c r="U69" i="3"/>
  <c r="T69" i="3"/>
  <c r="AA68" i="3"/>
  <c r="Z68" i="3"/>
  <c r="Y68" i="3"/>
  <c r="X68" i="3"/>
  <c r="V68" i="3"/>
  <c r="U68" i="3"/>
  <c r="T68" i="3"/>
  <c r="AA67" i="3"/>
  <c r="Z67" i="3"/>
  <c r="Y67" i="3"/>
  <c r="X67" i="3"/>
  <c r="V67" i="3"/>
  <c r="U67" i="3"/>
  <c r="T67" i="3"/>
  <c r="AA66" i="3"/>
  <c r="Z66" i="3"/>
  <c r="Y66" i="3"/>
  <c r="X66" i="3"/>
  <c r="V66" i="3"/>
  <c r="U66" i="3"/>
  <c r="T66" i="3"/>
  <c r="AA65" i="3"/>
  <c r="Z65" i="3"/>
  <c r="Y65" i="3"/>
  <c r="X65" i="3"/>
  <c r="V65" i="3"/>
  <c r="U65" i="3"/>
  <c r="T65" i="3"/>
  <c r="AA64" i="3"/>
  <c r="Z64" i="3"/>
  <c r="Y64" i="3"/>
  <c r="X64" i="3"/>
  <c r="V64" i="3"/>
  <c r="U64" i="3"/>
  <c r="T64" i="3"/>
  <c r="AA63" i="3"/>
  <c r="Z63" i="3"/>
  <c r="Y63" i="3"/>
  <c r="X63" i="3"/>
  <c r="V63" i="3"/>
  <c r="U63" i="3"/>
  <c r="T63" i="3"/>
  <c r="AA62" i="3"/>
  <c r="Z62" i="3"/>
  <c r="Y62" i="3"/>
  <c r="X62" i="3"/>
  <c r="V62" i="3"/>
  <c r="U62" i="3"/>
  <c r="T62" i="3"/>
  <c r="AA61" i="3"/>
  <c r="Z61" i="3"/>
  <c r="Y61" i="3"/>
  <c r="X61" i="3"/>
  <c r="V61" i="3"/>
  <c r="U61" i="3"/>
  <c r="T61" i="3"/>
  <c r="AA60" i="3"/>
  <c r="Z60" i="3"/>
  <c r="Y60" i="3"/>
  <c r="X60" i="3"/>
  <c r="V60" i="3"/>
  <c r="U60" i="3"/>
  <c r="T60" i="3"/>
  <c r="AA59" i="3"/>
  <c r="Z59" i="3"/>
  <c r="Y59" i="3"/>
  <c r="X59" i="3"/>
  <c r="V59" i="3"/>
  <c r="U59" i="3"/>
  <c r="T59" i="3"/>
  <c r="AA58" i="3"/>
  <c r="Z58" i="3"/>
  <c r="Y58" i="3"/>
  <c r="X58" i="3"/>
  <c r="V58" i="3"/>
  <c r="U58" i="3"/>
  <c r="T58" i="3"/>
  <c r="AA57" i="3"/>
  <c r="Z57" i="3"/>
  <c r="Y57" i="3"/>
  <c r="X57" i="3"/>
  <c r="V57" i="3"/>
  <c r="U57" i="3"/>
  <c r="T57" i="3"/>
  <c r="AA56" i="3"/>
  <c r="Z56" i="3"/>
  <c r="Y56" i="3"/>
  <c r="X56" i="3"/>
  <c r="V56" i="3"/>
  <c r="U56" i="3"/>
  <c r="T56" i="3"/>
  <c r="AA55" i="3"/>
  <c r="Z55" i="3"/>
  <c r="Y55" i="3"/>
  <c r="X55" i="3"/>
  <c r="V55" i="3"/>
  <c r="U55" i="3"/>
  <c r="T55" i="3"/>
  <c r="AA54" i="3"/>
  <c r="Z54" i="3"/>
  <c r="Y54" i="3"/>
  <c r="X54" i="3"/>
  <c r="V54" i="3"/>
  <c r="U54" i="3"/>
  <c r="T54" i="3"/>
  <c r="AA53" i="3"/>
  <c r="Z53" i="3"/>
  <c r="Y53" i="3"/>
  <c r="X53" i="3"/>
  <c r="V53" i="3"/>
  <c r="U53" i="3"/>
  <c r="T53" i="3"/>
  <c r="AA52" i="3"/>
  <c r="Z52" i="3"/>
  <c r="Y52" i="3"/>
  <c r="X52" i="3"/>
  <c r="V52" i="3"/>
  <c r="U52" i="3"/>
  <c r="T52" i="3"/>
  <c r="AA51" i="3"/>
  <c r="Z51" i="3"/>
  <c r="Y51" i="3"/>
  <c r="X51" i="3"/>
  <c r="V51" i="3"/>
  <c r="U51" i="3"/>
  <c r="T51" i="3"/>
  <c r="AA50" i="3"/>
  <c r="Z50" i="3"/>
  <c r="Y50" i="3"/>
  <c r="X50" i="3"/>
  <c r="V50" i="3"/>
  <c r="U50" i="3"/>
  <c r="T50" i="3"/>
  <c r="AA49" i="3"/>
  <c r="Z49" i="3"/>
  <c r="Y49" i="3"/>
  <c r="X49" i="3"/>
  <c r="V49" i="3"/>
  <c r="U49" i="3"/>
  <c r="T49" i="3"/>
  <c r="AA48" i="3"/>
  <c r="Z48" i="3"/>
  <c r="Y48" i="3"/>
  <c r="X48" i="3"/>
  <c r="V48" i="3"/>
  <c r="U48" i="3"/>
  <c r="T48" i="3"/>
  <c r="AA47" i="3"/>
  <c r="Z47" i="3"/>
  <c r="Y47" i="3"/>
  <c r="X47" i="3"/>
  <c r="V47" i="3"/>
  <c r="U47" i="3"/>
  <c r="T47" i="3"/>
  <c r="AA46" i="3"/>
  <c r="Z46" i="3"/>
  <c r="Y46" i="3"/>
  <c r="X46" i="3"/>
  <c r="V46" i="3"/>
  <c r="U46" i="3"/>
  <c r="T46" i="3"/>
  <c r="AA45" i="3"/>
  <c r="Z45" i="3"/>
  <c r="Y45" i="3"/>
  <c r="X45" i="3"/>
  <c r="V45" i="3"/>
  <c r="U45" i="3"/>
  <c r="T45" i="3"/>
  <c r="AA44" i="3"/>
  <c r="Z44" i="3"/>
  <c r="Y44" i="3"/>
  <c r="X44" i="3"/>
  <c r="V44" i="3"/>
  <c r="U44" i="3"/>
  <c r="T44" i="3"/>
  <c r="AA43" i="3"/>
  <c r="Z43" i="3"/>
  <c r="Y43" i="3"/>
  <c r="X43" i="3"/>
  <c r="V43" i="3"/>
  <c r="U43" i="3"/>
  <c r="T43" i="3"/>
  <c r="AA42" i="3"/>
  <c r="Z42" i="3"/>
  <c r="Y42" i="3"/>
  <c r="X42" i="3"/>
  <c r="V42" i="3"/>
  <c r="U42" i="3"/>
  <c r="T42" i="3"/>
  <c r="AA41" i="3"/>
  <c r="Z41" i="3"/>
  <c r="Y41" i="3"/>
  <c r="X41" i="3"/>
  <c r="V41" i="3"/>
  <c r="U41" i="3"/>
  <c r="T41" i="3"/>
  <c r="AA40" i="3"/>
  <c r="Z40" i="3"/>
  <c r="Y40" i="3"/>
  <c r="X40" i="3"/>
  <c r="V40" i="3"/>
  <c r="U40" i="3"/>
  <c r="T40" i="3"/>
  <c r="AA39" i="3"/>
  <c r="Z39" i="3"/>
  <c r="Y39" i="3"/>
  <c r="X39" i="3"/>
  <c r="V39" i="3"/>
  <c r="U39" i="3"/>
  <c r="T39" i="3"/>
  <c r="AA38" i="3"/>
  <c r="Z38" i="3"/>
  <c r="Y38" i="3"/>
  <c r="X38" i="3"/>
  <c r="V38" i="3"/>
  <c r="U38" i="3"/>
  <c r="T38" i="3"/>
  <c r="AA37" i="3"/>
  <c r="Z37" i="3"/>
  <c r="Y37" i="3"/>
  <c r="X37" i="3"/>
  <c r="V37" i="3"/>
  <c r="U37" i="3"/>
  <c r="T37" i="3"/>
  <c r="AA36" i="3"/>
  <c r="Z36" i="3"/>
  <c r="Y36" i="3"/>
  <c r="X36" i="3"/>
  <c r="V36" i="3"/>
  <c r="U36" i="3"/>
  <c r="T36" i="3"/>
  <c r="AA35" i="3"/>
  <c r="Z35" i="3"/>
  <c r="Y35" i="3"/>
  <c r="X35" i="3"/>
  <c r="V35" i="3"/>
  <c r="U35" i="3"/>
  <c r="T35" i="3"/>
  <c r="AA34" i="3"/>
  <c r="Z34" i="3"/>
  <c r="Y34" i="3"/>
  <c r="X34" i="3"/>
  <c r="V34" i="3"/>
  <c r="U34" i="3"/>
  <c r="T34" i="3"/>
  <c r="AA33" i="3"/>
  <c r="Z33" i="3"/>
  <c r="Y33" i="3"/>
  <c r="X33" i="3"/>
  <c r="V33" i="3"/>
  <c r="U33" i="3"/>
  <c r="T33" i="3"/>
  <c r="AA32" i="3"/>
  <c r="Z32" i="3"/>
  <c r="Y32" i="3"/>
  <c r="X32" i="3"/>
  <c r="V32" i="3"/>
  <c r="U32" i="3"/>
  <c r="T32" i="3"/>
  <c r="AA31" i="3"/>
  <c r="Z31" i="3"/>
  <c r="Y31" i="3"/>
  <c r="X31" i="3"/>
  <c r="V31" i="3"/>
  <c r="U31" i="3"/>
  <c r="T31" i="3"/>
  <c r="AA30" i="3"/>
  <c r="Z30" i="3"/>
  <c r="Y30" i="3"/>
  <c r="X30" i="3"/>
  <c r="V30" i="3"/>
  <c r="U30" i="3"/>
  <c r="T30" i="3"/>
  <c r="AA29" i="3"/>
  <c r="Z29" i="3"/>
  <c r="Y29" i="3"/>
  <c r="X29" i="3"/>
  <c r="V29" i="3"/>
  <c r="U29" i="3"/>
  <c r="T29" i="3"/>
  <c r="O157" i="24"/>
  <c r="G156" i="24"/>
  <c r="E156" i="24"/>
  <c r="O157" i="24" s="1" a="1"/>
  <c r="G155" i="24"/>
  <c r="K155" i="24" s="1"/>
  <c r="E155" i="24"/>
  <c r="L155" i="24" s="1"/>
  <c r="N153" i="24"/>
  <c r="M153" i="24"/>
  <c r="N151" i="24"/>
  <c r="M151" i="24"/>
  <c r="N149" i="24"/>
  <c r="L148" i="24"/>
  <c r="K148" i="24"/>
  <c r="M149" i="24" s="1"/>
  <c r="N146" i="24"/>
  <c r="M146" i="24"/>
  <c r="N143" i="24"/>
  <c r="M143" i="24"/>
  <c r="O140" i="24"/>
  <c r="O140" i="24" a="1"/>
  <c r="N140" i="24"/>
  <c r="L139" i="24"/>
  <c r="K139" i="24"/>
  <c r="L138" i="24"/>
  <c r="K138" i="24"/>
  <c r="O137" i="24"/>
  <c r="N137" i="24"/>
  <c r="L136" i="24"/>
  <c r="K136" i="24"/>
  <c r="M137" i="24" s="1"/>
  <c r="O135" i="24"/>
  <c r="M135" i="24"/>
  <c r="L134" i="24"/>
  <c r="N135" i="24" s="1"/>
  <c r="K134" i="24"/>
  <c r="E130" i="24"/>
  <c r="O132" i="24" s="1"/>
  <c r="O129" i="24" a="1"/>
  <c r="O129" i="24" s="1"/>
  <c r="L128" i="24"/>
  <c r="N129" i="24" s="1"/>
  <c r="K128" i="24"/>
  <c r="L127" i="24"/>
  <c r="K127" i="24"/>
  <c r="M129" i="24" s="1"/>
  <c r="O126" i="24"/>
  <c r="O126" i="24" a="1"/>
  <c r="L125" i="24"/>
  <c r="K125" i="24"/>
  <c r="L124" i="24"/>
  <c r="N126" i="24" s="1"/>
  <c r="K124" i="24"/>
  <c r="M126" i="24" s="1"/>
  <c r="L121" i="24"/>
  <c r="K121" i="24"/>
  <c r="E120" i="24"/>
  <c r="L119" i="24"/>
  <c r="E119" i="24"/>
  <c r="K119" i="24" s="1"/>
  <c r="E116" i="24"/>
  <c r="O117" i="24" s="1"/>
  <c r="E114" i="24"/>
  <c r="E113" i="24"/>
  <c r="L113" i="24" s="1"/>
  <c r="E112" i="24"/>
  <c r="L112" i="24" s="1"/>
  <c r="K111" i="24"/>
  <c r="E111" i="24"/>
  <c r="E109" i="24"/>
  <c r="E108" i="24"/>
  <c r="L108" i="24" s="1"/>
  <c r="E107" i="24"/>
  <c r="L107" i="24" s="1"/>
  <c r="E105" i="24"/>
  <c r="K105" i="24" s="1"/>
  <c r="E104" i="24"/>
  <c r="L103" i="24"/>
  <c r="K103" i="24"/>
  <c r="E103" i="24"/>
  <c r="O106" i="24" s="1" a="1"/>
  <c r="O106" i="24" s="1"/>
  <c r="E101" i="24"/>
  <c r="L101" i="24" s="1"/>
  <c r="E100" i="24"/>
  <c r="L100" i="24" s="1"/>
  <c r="E99" i="24"/>
  <c r="O97" i="24"/>
  <c r="O97" i="24" a="1"/>
  <c r="L96" i="24"/>
  <c r="K96" i="24"/>
  <c r="L95" i="24"/>
  <c r="G95" i="24"/>
  <c r="K95" i="24" s="1"/>
  <c r="M97" i="24" s="1"/>
  <c r="O94" i="24"/>
  <c r="M94" i="24"/>
  <c r="L93" i="24"/>
  <c r="N94" i="24" s="1"/>
  <c r="K93" i="24"/>
  <c r="O92" i="24" a="1"/>
  <c r="O92" i="24" s="1"/>
  <c r="L91" i="24"/>
  <c r="K91" i="24"/>
  <c r="L90" i="24"/>
  <c r="K90" i="24"/>
  <c r="L89" i="24"/>
  <c r="K89" i="24"/>
  <c r="L88" i="24"/>
  <c r="K88" i="24"/>
  <c r="L87" i="24"/>
  <c r="K87" i="24"/>
  <c r="L86" i="24"/>
  <c r="K86" i="24"/>
  <c r="L85" i="24"/>
  <c r="K85" i="24"/>
  <c r="O84" i="24" a="1"/>
  <c r="O84" i="24" s="1"/>
  <c r="L83" i="24"/>
  <c r="K83" i="24"/>
  <c r="L82" i="24"/>
  <c r="K82" i="24"/>
  <c r="L81" i="24"/>
  <c r="K81" i="24"/>
  <c r="E80" i="24"/>
  <c r="L80" i="24" s="1"/>
  <c r="L79" i="24"/>
  <c r="K79" i="24"/>
  <c r="L78" i="24"/>
  <c r="K78" i="24"/>
  <c r="L77" i="24"/>
  <c r="K77" i="24"/>
  <c r="O76" i="24" a="1"/>
  <c r="O76" i="24" s="1"/>
  <c r="L75" i="24"/>
  <c r="K75" i="24"/>
  <c r="L74" i="24"/>
  <c r="K74" i="24"/>
  <c r="L73" i="24"/>
  <c r="K73" i="24"/>
  <c r="L72" i="24"/>
  <c r="K72" i="24"/>
  <c r="L71" i="24"/>
  <c r="K71" i="24"/>
  <c r="L70" i="24"/>
  <c r="E70" i="24"/>
  <c r="K70" i="24" s="1"/>
  <c r="L69" i="24"/>
  <c r="K69" i="24"/>
  <c r="O58" i="24" a="1"/>
  <c r="O58" i="24" s="1"/>
  <c r="N58" i="24"/>
  <c r="L57" i="24"/>
  <c r="G57" i="24"/>
  <c r="K57" i="24" s="1"/>
  <c r="G56" i="24"/>
  <c r="K56" i="24" s="1"/>
  <c r="O55" i="24"/>
  <c r="O55" i="24" a="1"/>
  <c r="L54" i="24"/>
  <c r="G54" i="24"/>
  <c r="K54" i="24" s="1"/>
  <c r="H53" i="24"/>
  <c r="L53" i="24" s="1"/>
  <c r="N55" i="24" s="1"/>
  <c r="G53" i="24"/>
  <c r="K53" i="24" s="1"/>
  <c r="O52" i="24" a="1"/>
  <c r="O52" i="24" s="1"/>
  <c r="L51" i="24"/>
  <c r="G51" i="24"/>
  <c r="K51" i="24" s="1"/>
  <c r="L50" i="24"/>
  <c r="N52" i="24" s="1"/>
  <c r="H50" i="24"/>
  <c r="G50" i="24"/>
  <c r="K50" i="24" s="1"/>
  <c r="M52" i="24" s="1"/>
  <c r="E48" i="24"/>
  <c r="L47" i="24"/>
  <c r="N49" i="24" s="1"/>
  <c r="H47" i="24"/>
  <c r="G47" i="24"/>
  <c r="K47" i="24" s="1"/>
  <c r="O46" i="24" a="1"/>
  <c r="O46" i="24" s="1"/>
  <c r="L45" i="24"/>
  <c r="K45" i="24"/>
  <c r="H44" i="24"/>
  <c r="L44" i="24" s="1"/>
  <c r="G44" i="24"/>
  <c r="K44" i="24" s="1"/>
  <c r="M46" i="24" s="1"/>
  <c r="L42" i="24"/>
  <c r="L41" i="24"/>
  <c r="K41" i="24"/>
  <c r="L40" i="24"/>
  <c r="K40" i="24"/>
  <c r="N39" i="24"/>
  <c r="L38" i="24"/>
  <c r="L37" i="24"/>
  <c r="K37" i="24"/>
  <c r="G37" i="24"/>
  <c r="O36" i="24" a="1"/>
  <c r="O36" i="24" s="1"/>
  <c r="N36" i="24"/>
  <c r="L35" i="24"/>
  <c r="K35" i="24"/>
  <c r="L34" i="24"/>
  <c r="K34" i="24"/>
  <c r="M36" i="24" s="1"/>
  <c r="O33" i="24" a="1"/>
  <c r="O33" i="24" s="1"/>
  <c r="L32" i="24"/>
  <c r="K32" i="24"/>
  <c r="M33" i="24" s="1"/>
  <c r="L31" i="24"/>
  <c r="N33" i="24" s="1"/>
  <c r="K31" i="24"/>
  <c r="O30" i="24"/>
  <c r="O30" i="24" a="1"/>
  <c r="N30" i="24"/>
  <c r="M30" i="24"/>
  <c r="L29" i="24"/>
  <c r="K29" i="24"/>
  <c r="L28" i="24"/>
  <c r="K28" i="24"/>
  <c r="O27" i="24" a="1"/>
  <c r="O27" i="24" s="1"/>
  <c r="L26" i="24"/>
  <c r="K26" i="24"/>
  <c r="K25" i="24"/>
  <c r="L24" i="24"/>
  <c r="N27" i="24" s="1"/>
  <c r="K24" i="24"/>
  <c r="O23" i="24"/>
  <c r="N23" i="24"/>
  <c r="K22" i="24"/>
  <c r="M23" i="24" s="1"/>
  <c r="O21" i="24" a="1"/>
  <c r="O21" i="24" s="1"/>
  <c r="L20" i="24"/>
  <c r="K20" i="24"/>
  <c r="L19" i="24"/>
  <c r="N21" i="24" s="1"/>
  <c r="K19" i="24"/>
  <c r="M21" i="24" s="1"/>
  <c r="O18" i="24" a="1"/>
  <c r="O18" i="24" s="1"/>
  <c r="P17" i="24"/>
  <c r="G17" i="24"/>
  <c r="K17" i="24" s="1"/>
  <c r="M18" i="24" s="1"/>
  <c r="P16" i="24"/>
  <c r="L16" i="24"/>
  <c r="N18" i="24" s="1"/>
  <c r="K16" i="24"/>
  <c r="O15" i="24" a="1"/>
  <c r="O15" i="24" s="1"/>
  <c r="L14" i="24"/>
  <c r="K14" i="24"/>
  <c r="M15" i="24" s="1"/>
  <c r="K48" i="24" s="1"/>
  <c r="L13" i="24"/>
  <c r="N15" i="24" s="1"/>
  <c r="K13" i="24"/>
  <c r="O12" i="24" a="1"/>
  <c r="O12" i="24" s="1"/>
  <c r="L11" i="24"/>
  <c r="K11" i="24"/>
  <c r="M12" i="24" s="1"/>
  <c r="L10" i="24"/>
  <c r="N12" i="24" s="1"/>
  <c r="K10" i="24"/>
  <c r="O9" i="24" a="1"/>
  <c r="O9" i="24" s="1"/>
  <c r="N9" i="24"/>
  <c r="E8" i="24"/>
  <c r="K8" i="24" s="1"/>
  <c r="M9" i="24" s="1"/>
  <c r="K7" i="24"/>
  <c r="K6" i="24"/>
  <c r="O5" i="24" a="1"/>
  <c r="O5" i="24" s="1"/>
  <c r="L4" i="24"/>
  <c r="K4" i="24"/>
  <c r="L3" i="24"/>
  <c r="K3" i="24"/>
  <c r="L2" i="24"/>
  <c r="N5" i="24" s="1"/>
  <c r="K2" i="24"/>
  <c r="E301" i="1"/>
  <c r="E300" i="1"/>
  <c r="E299" i="1"/>
  <c r="E294" i="1"/>
  <c r="E293" i="1"/>
  <c r="E292" i="1"/>
  <c r="E291" i="1"/>
  <c r="E290" i="1"/>
  <c r="E289" i="1"/>
  <c r="E288" i="1"/>
  <c r="E287" i="1"/>
  <c r="E282" i="1"/>
  <c r="E281" i="1"/>
  <c r="E280" i="1"/>
  <c r="E279" i="1"/>
  <c r="E278" i="1"/>
  <c r="E277" i="1"/>
  <c r="E272" i="1"/>
  <c r="E271" i="1"/>
  <c r="E270" i="1"/>
  <c r="E269" i="1"/>
  <c r="E268" i="1"/>
  <c r="E263" i="1"/>
  <c r="E262" i="1"/>
  <c r="E261" i="1"/>
  <c r="E260" i="1"/>
  <c r="E259" i="1"/>
  <c r="E254" i="1"/>
  <c r="E253" i="1"/>
  <c r="E252" i="1"/>
  <c r="E247" i="1"/>
  <c r="E246" i="1"/>
  <c r="E245" i="1"/>
  <c r="E244" i="1"/>
  <c r="E243" i="1"/>
  <c r="E242" i="1"/>
  <c r="E241" i="1"/>
  <c r="E240" i="1"/>
  <c r="E239" i="1"/>
  <c r="E238" i="1"/>
  <c r="E237" i="1"/>
  <c r="E232" i="1"/>
  <c r="E231" i="1"/>
  <c r="E230" i="1"/>
  <c r="E229" i="1"/>
  <c r="E228" i="1"/>
  <c r="E227" i="1"/>
  <c r="E226" i="1"/>
  <c r="E225" i="1"/>
  <c r="E224" i="1"/>
  <c r="E223" i="1"/>
  <c r="E222" i="1"/>
  <c r="E221" i="1"/>
  <c r="E217" i="1"/>
  <c r="E216" i="1"/>
  <c r="E215" i="1"/>
  <c r="E214" i="1"/>
  <c r="E213" i="1"/>
  <c r="D212" i="1"/>
  <c r="E212" i="1" s="1"/>
  <c r="E207" i="1"/>
  <c r="E206" i="1"/>
  <c r="E205" i="1"/>
  <c r="E204" i="1"/>
  <c r="E203" i="1"/>
  <c r="E202" i="1"/>
  <c r="E201" i="1"/>
  <c r="E200" i="1"/>
  <c r="E199" i="1"/>
  <c r="E198" i="1"/>
  <c r="E197" i="1"/>
  <c r="E192" i="1"/>
  <c r="E191" i="1"/>
  <c r="E190" i="1"/>
  <c r="E189" i="1"/>
  <c r="E188" i="1"/>
  <c r="F187" i="1"/>
  <c r="E187" i="1"/>
  <c r="E186" i="1"/>
  <c r="E185" i="1"/>
  <c r="E184" i="1"/>
  <c r="E183" i="1"/>
  <c r="E177" i="1"/>
  <c r="E170" i="1"/>
  <c r="E178" i="1"/>
  <c r="E176" i="1"/>
  <c r="E175" i="1"/>
  <c r="E174" i="1"/>
  <c r="E173" i="1"/>
  <c r="E172" i="1"/>
  <c r="E171" i="1"/>
  <c r="E169" i="1"/>
  <c r="E164" i="1"/>
  <c r="E163" i="1"/>
  <c r="E162" i="1"/>
  <c r="E157" i="1"/>
  <c r="E156" i="1"/>
  <c r="E155" i="1"/>
  <c r="E154" i="1"/>
  <c r="E153" i="1"/>
  <c r="E152" i="1"/>
  <c r="E151" i="1"/>
  <c r="H146" i="1"/>
  <c r="E146" i="1"/>
  <c r="E145" i="1"/>
  <c r="H144" i="1"/>
  <c r="E144" i="1"/>
  <c r="H143" i="1"/>
  <c r="E143" i="1"/>
  <c r="H142" i="1"/>
  <c r="E142" i="1"/>
  <c r="E141" i="1"/>
  <c r="H140" i="1"/>
  <c r="E140" i="1"/>
  <c r="E139" i="1"/>
  <c r="E134" i="1"/>
  <c r="H133" i="1"/>
  <c r="H145" i="1" s="1"/>
  <c r="E133" i="1"/>
  <c r="E132" i="1"/>
  <c r="H131" i="1"/>
  <c r="E131" i="1"/>
  <c r="E130" i="1"/>
  <c r="H129" i="1"/>
  <c r="H141" i="1" s="1"/>
  <c r="E129" i="1"/>
  <c r="E128" i="1"/>
  <c r="H127" i="1"/>
  <c r="H139" i="1" s="1"/>
  <c r="E127" i="1"/>
  <c r="H122" i="1"/>
  <c r="E122" i="1"/>
  <c r="H121" i="1"/>
  <c r="E121" i="1"/>
  <c r="H120" i="1"/>
  <c r="E120" i="1"/>
  <c r="H119" i="1"/>
  <c r="E119" i="1"/>
  <c r="H118" i="1"/>
  <c r="E118" i="1"/>
  <c r="H117" i="1"/>
  <c r="E117" i="1"/>
  <c r="H116" i="1"/>
  <c r="E116" i="1"/>
  <c r="H115" i="1"/>
  <c r="E115" i="1"/>
  <c r="E110" i="1"/>
  <c r="E109" i="1"/>
  <c r="E108" i="1"/>
  <c r="E107" i="1"/>
  <c r="E106" i="1"/>
  <c r="E105" i="1"/>
  <c r="E100" i="1"/>
  <c r="E99" i="1"/>
  <c r="E98" i="1"/>
  <c r="E93" i="1"/>
  <c r="E92" i="1"/>
  <c r="E91" i="1"/>
  <c r="E90" i="1"/>
  <c r="E89" i="1"/>
  <c r="H84" i="1"/>
  <c r="E84" i="1"/>
  <c r="H83" i="1"/>
  <c r="E83" i="1"/>
  <c r="H82" i="1"/>
  <c r="E82" i="1"/>
  <c r="H81" i="1"/>
  <c r="E81" i="1"/>
  <c r="H76" i="1"/>
  <c r="E76" i="1"/>
  <c r="H75" i="1"/>
  <c r="E75" i="1"/>
  <c r="H74" i="1"/>
  <c r="E74" i="1"/>
  <c r="H73" i="1"/>
  <c r="E73" i="1"/>
  <c r="H72" i="1"/>
  <c r="E72" i="1"/>
  <c r="E67" i="1"/>
  <c r="E66" i="1"/>
  <c r="E65" i="1"/>
  <c r="E64" i="1"/>
  <c r="H59" i="1"/>
  <c r="E59" i="1"/>
  <c r="H58" i="1"/>
  <c r="E58" i="1"/>
  <c r="H57" i="1"/>
  <c r="E57" i="1"/>
  <c r="H56" i="1"/>
  <c r="E56" i="1"/>
  <c r="H51" i="1"/>
  <c r="E51" i="1"/>
  <c r="H50" i="1"/>
  <c r="E50" i="1"/>
  <c r="H49" i="1"/>
  <c r="E49" i="1"/>
  <c r="H48" i="1"/>
  <c r="E48" i="1"/>
  <c r="H47" i="1"/>
  <c r="E47" i="1"/>
  <c r="D41" i="1"/>
  <c r="D40" i="1"/>
  <c r="D39" i="1"/>
  <c r="D37" i="1"/>
  <c r="D36" i="1"/>
  <c r="D35" i="1"/>
  <c r="D34" i="1"/>
  <c r="D33" i="1"/>
  <c r="D32" i="1"/>
  <c r="D31" i="1"/>
  <c r="D30" i="1"/>
  <c r="D29" i="1"/>
  <c r="D28" i="1"/>
  <c r="D24" i="1"/>
  <c r="D23" i="1"/>
  <c r="D22" i="1"/>
  <c r="D21" i="1"/>
  <c r="D20" i="1"/>
  <c r="B68" i="22"/>
  <c r="B40" i="22"/>
  <c r="A40" i="22"/>
  <c r="B39" i="22"/>
  <c r="A39" i="22"/>
  <c r="B38" i="22"/>
  <c r="A38" i="22"/>
  <c r="B37" i="22"/>
  <c r="A37" i="22"/>
  <c r="B36" i="22"/>
  <c r="A36" i="22"/>
  <c r="B35" i="22"/>
  <c r="A35" i="22"/>
  <c r="B34" i="22"/>
  <c r="A34" i="22"/>
  <c r="A33" i="22"/>
  <c r="B32" i="22"/>
  <c r="A32" i="22"/>
  <c r="B31" i="22"/>
  <c r="A31" i="22"/>
  <c r="A30" i="22"/>
  <c r="B29" i="22"/>
  <c r="A29" i="22"/>
  <c r="B28" i="22"/>
  <c r="A28" i="22"/>
  <c r="A27" i="22"/>
  <c r="B26" i="22"/>
  <c r="A26" i="22"/>
  <c r="B25" i="22"/>
  <c r="A25" i="22"/>
  <c r="B24" i="22"/>
  <c r="A24" i="22"/>
  <c r="B23" i="22"/>
  <c r="A23" i="22"/>
  <c r="A22" i="22"/>
  <c r="B21" i="22"/>
  <c r="A21" i="22"/>
  <c r="B20" i="22"/>
  <c r="A20" i="22"/>
  <c r="B19" i="22"/>
  <c r="A19" i="22"/>
  <c r="A18" i="22"/>
  <c r="B17" i="22"/>
  <c r="A17" i="22"/>
  <c r="B16" i="22"/>
  <c r="A16" i="22"/>
  <c r="B15" i="22"/>
  <c r="A15" i="22"/>
  <c r="B14" i="22"/>
  <c r="A14" i="22"/>
  <c r="B13" i="22"/>
  <c r="A13" i="22"/>
  <c r="B12" i="22"/>
  <c r="A12" i="22"/>
  <c r="B11" i="22"/>
  <c r="A11" i="22"/>
  <c r="B10" i="22"/>
  <c r="B9" i="22"/>
  <c r="B8" i="22"/>
  <c r="B7" i="22"/>
  <c r="B6" i="22"/>
  <c r="B5" i="22"/>
  <c r="B4" i="22"/>
  <c r="B3" i="22"/>
  <c r="B2" i="22"/>
  <c r="B1" i="22"/>
  <c r="B113" i="19"/>
  <c r="B47" i="19"/>
  <c r="B46" i="19"/>
  <c r="B43" i="19"/>
  <c r="B42" i="19"/>
  <c r="B39" i="19"/>
  <c r="B38" i="19"/>
  <c r="B37" i="19"/>
  <c r="B36" i="19"/>
  <c r="B33" i="19"/>
  <c r="B32" i="19"/>
  <c r="B31" i="19"/>
  <c r="B28" i="19"/>
  <c r="B27" i="19"/>
  <c r="B26" i="19"/>
  <c r="B25" i="19"/>
  <c r="B24" i="19"/>
  <c r="B23" i="19"/>
  <c r="B11" i="19"/>
  <c r="B10" i="19"/>
  <c r="B9" i="19"/>
  <c r="B8" i="19"/>
  <c r="B7" i="19"/>
  <c r="B6" i="19"/>
  <c r="B5" i="19"/>
  <c r="B4" i="19"/>
  <c r="B3" i="19"/>
  <c r="B2" i="19"/>
  <c r="G24" i="12"/>
  <c r="AJ4" i="12"/>
  <c r="AG4" i="12"/>
  <c r="AD4" i="12"/>
  <c r="L4" i="12"/>
  <c r="G4" i="12"/>
  <c r="AM2" i="12"/>
  <c r="Q2" i="12"/>
  <c r="H78" i="6"/>
  <c r="D78" i="6"/>
  <c r="B90" i="22" s="1"/>
  <c r="H77" i="6"/>
  <c r="D77" i="6"/>
  <c r="H76" i="6"/>
  <c r="D76" i="6"/>
  <c r="B88" i="22" s="1"/>
  <c r="H75" i="6"/>
  <c r="D75" i="6"/>
  <c r="B87" i="22" s="1"/>
  <c r="H74" i="6"/>
  <c r="D74" i="6"/>
  <c r="B86" i="22" s="1"/>
  <c r="H73" i="6"/>
  <c r="D73" i="6"/>
  <c r="H72" i="6"/>
  <c r="D72" i="6"/>
  <c r="B84" i="22" s="1"/>
  <c r="H71" i="6"/>
  <c r="D71" i="6"/>
  <c r="B83" i="22" s="1"/>
  <c r="H70" i="6"/>
  <c r="D70" i="6"/>
  <c r="B82" i="22" s="1"/>
  <c r="H69" i="6"/>
  <c r="D69" i="6"/>
  <c r="H68" i="6"/>
  <c r="D68" i="6"/>
  <c r="B80" i="22" s="1"/>
  <c r="H67" i="6"/>
  <c r="D67" i="6"/>
  <c r="B79" i="22" s="1"/>
  <c r="H66" i="6"/>
  <c r="D66" i="6"/>
  <c r="B78" i="22" s="1"/>
  <c r="H65" i="6"/>
  <c r="D65" i="6"/>
  <c r="B77" i="22" s="1"/>
  <c r="H64" i="6"/>
  <c r="D64" i="6"/>
  <c r="B76" i="22" s="1"/>
  <c r="H63" i="6"/>
  <c r="D63" i="6"/>
  <c r="B75" i="22" s="1"/>
  <c r="H62" i="6"/>
  <c r="D62" i="6"/>
  <c r="B74" i="22" s="1"/>
  <c r="H61" i="6"/>
  <c r="D61" i="6"/>
  <c r="B73" i="22" s="1"/>
  <c r="H60" i="6"/>
  <c r="D60" i="6"/>
  <c r="B72" i="22" s="1"/>
  <c r="H59" i="6"/>
  <c r="D59" i="6"/>
  <c r="B71" i="22" s="1"/>
  <c r="H58" i="6"/>
  <c r="D58" i="6"/>
  <c r="B70" i="22" s="1"/>
  <c r="H57" i="6"/>
  <c r="D57" i="6"/>
  <c r="B69" i="22" s="1"/>
  <c r="H56" i="6"/>
  <c r="D56" i="6"/>
  <c r="H55" i="6"/>
  <c r="D55" i="6"/>
  <c r="B67" i="22" s="1"/>
  <c r="H54" i="6"/>
  <c r="D54" i="6"/>
  <c r="B66" i="22" s="1"/>
  <c r="H53" i="6"/>
  <c r="D53" i="6"/>
  <c r="B65" i="22" s="1"/>
  <c r="H52" i="6"/>
  <c r="D52" i="6"/>
  <c r="B64" i="22" s="1"/>
  <c r="H51" i="6"/>
  <c r="D51" i="6"/>
  <c r="B63" i="22" s="1"/>
  <c r="H50" i="6"/>
  <c r="D50" i="6"/>
  <c r="B62" i="22" s="1"/>
  <c r="H49" i="6"/>
  <c r="D49" i="6"/>
  <c r="B61" i="22" s="1"/>
  <c r="H48" i="6"/>
  <c r="D48" i="6"/>
  <c r="B60" i="22" s="1"/>
  <c r="H47" i="6"/>
  <c r="D47" i="6"/>
  <c r="B59" i="22" s="1"/>
  <c r="H46" i="6"/>
  <c r="D46" i="6"/>
  <c r="B58" i="22" s="1"/>
  <c r="H45" i="6"/>
  <c r="D45" i="6"/>
  <c r="B57" i="22" s="1"/>
  <c r="H44" i="6"/>
  <c r="D44" i="6"/>
  <c r="B56" i="22" s="1"/>
  <c r="H43" i="6"/>
  <c r="D43" i="6"/>
  <c r="B55" i="22" s="1"/>
  <c r="H42" i="6"/>
  <c r="D42" i="6"/>
  <c r="B54" i="22" s="1"/>
  <c r="H41" i="6"/>
  <c r="D41" i="6"/>
  <c r="B53" i="22" s="1"/>
  <c r="H40" i="6"/>
  <c r="D40" i="6"/>
  <c r="B52" i="22" s="1"/>
  <c r="H39" i="6"/>
  <c r="D39" i="6"/>
  <c r="B51" i="22" s="1"/>
  <c r="H38" i="6"/>
  <c r="D38" i="6"/>
  <c r="B50" i="22" s="1"/>
  <c r="H37" i="6"/>
  <c r="D37" i="6"/>
  <c r="B49" i="22" s="1"/>
  <c r="H36" i="6"/>
  <c r="D36" i="6"/>
  <c r="B48" i="22" s="1"/>
  <c r="H35" i="6"/>
  <c r="D35" i="6"/>
  <c r="B47" i="22" s="1"/>
  <c r="H34" i="6"/>
  <c r="D34" i="6"/>
  <c r="B46" i="22" s="1"/>
  <c r="H33" i="6"/>
  <c r="D33" i="6"/>
  <c r="B45" i="22" s="1"/>
  <c r="H32" i="6"/>
  <c r="D32" i="6"/>
  <c r="B44" i="22" s="1"/>
  <c r="H31" i="6"/>
  <c r="D31" i="6"/>
  <c r="B43" i="22" s="1"/>
  <c r="H30" i="6"/>
  <c r="D30" i="6"/>
  <c r="B42" i="22" s="1"/>
  <c r="K29" i="6"/>
  <c r="H29" i="6"/>
  <c r="D29" i="6"/>
  <c r="B41" i="22" s="1"/>
  <c r="B15" i="6"/>
  <c r="B16" i="19" s="1"/>
  <c r="B14" i="6"/>
  <c r="B15" i="19" s="1"/>
  <c r="B13" i="6"/>
  <c r="B14" i="19" s="1"/>
  <c r="B12" i="6"/>
  <c r="D27" i="1" s="1"/>
  <c r="B8" i="6"/>
  <c r="B7" i="6"/>
  <c r="B6" i="6"/>
  <c r="B5" i="6"/>
  <c r="B52" i="5"/>
  <c r="B33" i="22" s="1"/>
  <c r="B47" i="5"/>
  <c r="X12" i="7" s="1"/>
  <c r="B42" i="5"/>
  <c r="W51" i="7" s="1"/>
  <c r="B35" i="5"/>
  <c r="R132" i="7" s="1"/>
  <c r="B29" i="5"/>
  <c r="M41" i="7" s="1"/>
  <c r="D15" i="5"/>
  <c r="C15" i="5"/>
  <c r="B15" i="5"/>
  <c r="D14" i="5"/>
  <c r="C14" i="5"/>
  <c r="B14" i="5"/>
  <c r="D13" i="5"/>
  <c r="C13" i="5"/>
  <c r="B13" i="5"/>
  <c r="B8" i="5"/>
  <c r="B7" i="5"/>
  <c r="B6" i="5"/>
  <c r="B5" i="5"/>
  <c r="Q35" i="6"/>
  <c r="Q41" i="6"/>
  <c r="L75" i="6"/>
  <c r="J32" i="6"/>
  <c r="J49" i="6"/>
  <c r="J55" i="6"/>
  <c r="M68" i="6"/>
  <c r="M44" i="6"/>
  <c r="L66" i="6"/>
  <c r="L35" i="6"/>
  <c r="M42" i="6"/>
  <c r="I75" i="6"/>
  <c r="I40" i="6"/>
  <c r="L43" i="6"/>
  <c r="J65" i="6"/>
  <c r="Q73" i="6"/>
  <c r="M73" i="6"/>
  <c r="J74" i="6"/>
  <c r="I55" i="6"/>
  <c r="Q51" i="6"/>
  <c r="M64" i="6"/>
  <c r="K40" i="6"/>
  <c r="Q29" i="6"/>
  <c r="K56" i="6"/>
  <c r="J56" i="6"/>
  <c r="K55" i="6"/>
  <c r="I46" i="6"/>
  <c r="J36" i="6"/>
  <c r="K48" i="6"/>
  <c r="J68" i="6"/>
  <c r="M77" i="6"/>
  <c r="J72" i="6"/>
  <c r="J77" i="6"/>
  <c r="J78" i="6"/>
  <c r="K64" i="6"/>
  <c r="K62" i="6"/>
  <c r="L50" i="6"/>
  <c r="M66" i="6"/>
  <c r="I51" i="6"/>
  <c r="I59" i="6"/>
  <c r="J70" i="6"/>
  <c r="Q60" i="6"/>
  <c r="L41" i="6"/>
  <c r="L58" i="6"/>
  <c r="L78" i="6"/>
  <c r="J53" i="6"/>
  <c r="J34" i="6"/>
  <c r="K75" i="6"/>
  <c r="Q63" i="6"/>
  <c r="J35" i="6"/>
  <c r="Q34" i="6"/>
  <c r="J60" i="6"/>
  <c r="K77" i="6"/>
  <c r="J47" i="6"/>
  <c r="M35" i="6"/>
  <c r="L46" i="6"/>
  <c r="I61" i="6"/>
  <c r="Q71" i="6"/>
  <c r="K45" i="6"/>
  <c r="I41" i="6"/>
  <c r="J63" i="6"/>
  <c r="L38" i="6"/>
  <c r="Q66" i="6"/>
  <c r="J31" i="6"/>
  <c r="L33" i="6"/>
  <c r="Q75" i="6"/>
  <c r="M45" i="6"/>
  <c r="I34" i="6"/>
  <c r="L73" i="6"/>
  <c r="J30" i="6"/>
  <c r="I66" i="6"/>
  <c r="L72" i="6"/>
  <c r="L51" i="6"/>
  <c r="K74" i="6"/>
  <c r="L55" i="6"/>
  <c r="I54" i="6"/>
  <c r="K47" i="6"/>
  <c r="K53" i="6"/>
  <c r="I43" i="6"/>
  <c r="J51" i="6"/>
  <c r="Q47" i="6"/>
  <c r="L71" i="6"/>
  <c r="J62" i="6"/>
  <c r="I65" i="6"/>
  <c r="Q77" i="6"/>
  <c r="Q72" i="6"/>
  <c r="K43" i="6"/>
  <c r="J39" i="6"/>
  <c r="M75" i="6"/>
  <c r="Q68" i="6"/>
  <c r="L44" i="6"/>
  <c r="K52" i="6"/>
  <c r="Q62" i="6"/>
  <c r="L67" i="6"/>
  <c r="M67" i="6"/>
  <c r="Q39" i="6"/>
  <c r="I31" i="6"/>
  <c r="K46" i="6"/>
  <c r="Q70" i="6"/>
  <c r="I74" i="6"/>
  <c r="Q44" i="6"/>
  <c r="M78" i="6"/>
  <c r="I42" i="6"/>
  <c r="K61" i="6"/>
  <c r="L60" i="6"/>
  <c r="J75" i="6"/>
  <c r="J33" i="6"/>
  <c r="M54" i="6"/>
  <c r="J58" i="6"/>
  <c r="J37" i="6"/>
  <c r="J52" i="6"/>
  <c r="Q50" i="6"/>
  <c r="M38" i="6"/>
  <c r="M65" i="6"/>
  <c r="Q58" i="6"/>
  <c r="L47" i="6"/>
  <c r="L69" i="6"/>
  <c r="K59" i="6"/>
  <c r="L62" i="6"/>
  <c r="M51" i="6"/>
  <c r="Q45" i="6"/>
  <c r="Q32" i="6"/>
  <c r="Q56" i="6"/>
  <c r="Q53" i="6"/>
  <c r="M63" i="6"/>
  <c r="K66" i="6"/>
  <c r="L52" i="6"/>
  <c r="I63" i="6"/>
  <c r="M58" i="6"/>
  <c r="L76" i="6"/>
  <c r="I50" i="6"/>
  <c r="M70" i="6"/>
  <c r="Q46" i="6"/>
  <c r="I45" i="6"/>
  <c r="Q78" i="6"/>
  <c r="M40" i="6"/>
  <c r="Q37" i="6"/>
  <c r="K63" i="6"/>
  <c r="Q55" i="6"/>
  <c r="M34" i="6"/>
  <c r="K72" i="6"/>
  <c r="Q43" i="6"/>
  <c r="L34" i="6"/>
  <c r="I48" i="6"/>
  <c r="L57" i="6"/>
  <c r="K32" i="6"/>
  <c r="K67" i="6"/>
  <c r="L61" i="6"/>
  <c r="M48" i="6"/>
  <c r="K35" i="6"/>
  <c r="I38" i="6"/>
  <c r="J64" i="6"/>
  <c r="M53" i="6"/>
  <c r="Q76" i="6"/>
  <c r="I64" i="6"/>
  <c r="M62" i="6"/>
  <c r="K70" i="6"/>
  <c r="J40" i="6"/>
  <c r="I73" i="6"/>
  <c r="J71" i="6"/>
  <c r="J76" i="6"/>
  <c r="Q61" i="6"/>
  <c r="I56" i="6"/>
  <c r="M55" i="6"/>
  <c r="M60" i="6"/>
  <c r="K31" i="6"/>
  <c r="I70" i="6"/>
  <c r="K39" i="6"/>
  <c r="J57" i="6"/>
  <c r="J67" i="6"/>
  <c r="J50" i="6"/>
  <c r="M52" i="6"/>
  <c r="K41" i="6"/>
  <c r="L56" i="6"/>
  <c r="L64" i="6"/>
  <c r="M69" i="6"/>
  <c r="J73" i="6"/>
  <c r="I44" i="6"/>
  <c r="Q48" i="6"/>
  <c r="I33" i="6"/>
  <c r="K73" i="6"/>
  <c r="M57" i="6"/>
  <c r="Q30" i="6"/>
  <c r="J43" i="6"/>
  <c r="K51" i="6"/>
  <c r="K60" i="6"/>
  <c r="Q40" i="6"/>
  <c r="M74" i="6"/>
  <c r="M46" i="6"/>
  <c r="M50" i="6"/>
  <c r="K50" i="6"/>
  <c r="J54" i="6"/>
  <c r="J29" i="6"/>
  <c r="L31" i="6"/>
  <c r="L74" i="6"/>
  <c r="I39" i="6"/>
  <c r="I47" i="6"/>
  <c r="J42" i="6"/>
  <c r="K38" i="6"/>
  <c r="Q33" i="6"/>
  <c r="L59" i="6"/>
  <c r="L40" i="6"/>
  <c r="I52" i="6"/>
  <c r="Q49" i="6"/>
  <c r="K34" i="6"/>
  <c r="L42" i="6"/>
  <c r="J69" i="6"/>
  <c r="Q67" i="6"/>
  <c r="K44" i="6"/>
  <c r="K57" i="6"/>
  <c r="J61" i="6"/>
  <c r="Q64" i="6"/>
  <c r="L53" i="6"/>
  <c r="M61" i="6"/>
  <c r="I60" i="6"/>
  <c r="L63" i="6"/>
  <c r="J38" i="6"/>
  <c r="Q59" i="6"/>
  <c r="I71" i="6"/>
  <c r="M39" i="6"/>
  <c r="I62" i="6"/>
  <c r="M76" i="6"/>
  <c r="M72" i="6"/>
  <c r="J41" i="6"/>
  <c r="Q36" i="6"/>
  <c r="J46" i="6"/>
  <c r="L39" i="6"/>
  <c r="Q31" i="6"/>
  <c r="L65" i="6"/>
  <c r="M31" i="6"/>
  <c r="L77" i="6"/>
  <c r="M33" i="6"/>
  <c r="I72" i="6"/>
  <c r="M32" i="6"/>
  <c r="I57" i="6"/>
  <c r="J59" i="6"/>
  <c r="J45" i="6"/>
  <c r="K58" i="6"/>
  <c r="K33" i="6"/>
  <c r="I68" i="6"/>
  <c r="I69" i="6"/>
  <c r="I67" i="6"/>
  <c r="K78" i="6"/>
  <c r="Q54" i="6"/>
  <c r="Q57" i="6"/>
  <c r="L45" i="6"/>
  <c r="L32" i="6"/>
  <c r="Q69" i="6"/>
  <c r="Q74" i="6"/>
  <c r="K68" i="6"/>
  <c r="M47" i="6"/>
  <c r="I76" i="6"/>
  <c r="I58" i="6"/>
  <c r="L68" i="6"/>
  <c r="M41" i="6"/>
  <c r="Q42" i="6"/>
  <c r="I35" i="6"/>
  <c r="L54" i="6"/>
  <c r="K71" i="6"/>
  <c r="I53" i="6"/>
  <c r="K42" i="6"/>
  <c r="I77" i="6"/>
  <c r="Q38" i="6"/>
  <c r="M43" i="6"/>
  <c r="J48" i="6"/>
  <c r="K76" i="6"/>
  <c r="L48" i="6"/>
  <c r="M71" i="6"/>
  <c r="L70" i="6"/>
  <c r="I32" i="6"/>
  <c r="J44" i="6"/>
  <c r="M56" i="6"/>
  <c r="I78" i="6"/>
  <c r="K54" i="6"/>
  <c r="K69" i="6"/>
  <c r="K65" i="6"/>
  <c r="Q65" i="6"/>
  <c r="Q52" i="6"/>
  <c r="J66" i="6"/>
  <c r="M59" i="6"/>
  <c r="L95" i="7" l="1"/>
  <c r="R109" i="7"/>
  <c r="K107" i="24"/>
  <c r="N95" i="7"/>
  <c r="AB136" i="7"/>
  <c r="B81" i="22"/>
  <c r="B89" i="22"/>
  <c r="K116" i="24"/>
  <c r="M117" i="24" s="1"/>
  <c r="M140" i="24"/>
  <c r="K32" i="7"/>
  <c r="O72" i="7"/>
  <c r="M76" i="24"/>
  <c r="L116" i="24"/>
  <c r="N117" i="24" s="1"/>
  <c r="L58" i="7"/>
  <c r="K86" i="7"/>
  <c r="L126" i="7"/>
  <c r="G165" i="7"/>
  <c r="G166" i="7" s="1"/>
  <c r="K108" i="24"/>
  <c r="P21" i="7"/>
  <c r="M86" i="7"/>
  <c r="M126" i="7"/>
  <c r="M27" i="24"/>
  <c r="AB87" i="7"/>
  <c r="U127" i="7"/>
  <c r="X42" i="7"/>
  <c r="M58" i="24"/>
  <c r="K101" i="24"/>
  <c r="O115" i="24" a="1"/>
  <c r="O115" i="24" s="1"/>
  <c r="K36" i="7"/>
  <c r="T76" i="7"/>
  <c r="AB154" i="7"/>
  <c r="O36" i="7"/>
  <c r="AB76" i="7"/>
  <c r="L111" i="24"/>
  <c r="B85" i="22"/>
  <c r="M92" i="24"/>
  <c r="M90" i="7"/>
  <c r="N92" i="24"/>
  <c r="K112" i="24"/>
  <c r="M16" i="7"/>
  <c r="O143" i="7"/>
  <c r="M5" i="24"/>
  <c r="K42" i="24" s="1"/>
  <c r="M43" i="24" s="1"/>
  <c r="R16" i="7"/>
  <c r="N76" i="24"/>
  <c r="AC121" i="7"/>
  <c r="L105" i="24"/>
  <c r="K113" i="24"/>
  <c r="O17" i="7"/>
  <c r="AB30" i="7"/>
  <c r="K41" i="7"/>
  <c r="N107" i="7"/>
  <c r="F166" i="7"/>
  <c r="N97" i="24"/>
  <c r="AD88" i="7"/>
  <c r="O88" i="7"/>
  <c r="Z133" i="7"/>
  <c r="M133" i="7"/>
  <c r="V64" i="7"/>
  <c r="O49" i="24"/>
  <c r="O39" i="24"/>
  <c r="O43" i="24" a="1"/>
  <c r="O43" i="24" s="1"/>
  <c r="N115" i="24"/>
  <c r="T47" i="7"/>
  <c r="Z129" i="7"/>
  <c r="U42" i="7"/>
  <c r="U112" i="7"/>
  <c r="U87" i="7"/>
  <c r="W85" i="7"/>
  <c r="S8" i="7"/>
  <c r="U142" i="7"/>
  <c r="S137" i="7"/>
  <c r="S99" i="7"/>
  <c r="W93" i="7"/>
  <c r="U68" i="7"/>
  <c r="W63" i="7"/>
  <c r="U31" i="7"/>
  <c r="B27" i="22"/>
  <c r="U58" i="7"/>
  <c r="U17" i="7"/>
  <c r="U153" i="7"/>
  <c r="W46" i="7"/>
  <c r="W81" i="7"/>
  <c r="W48" i="7"/>
  <c r="B40" i="19"/>
  <c r="S69" i="7"/>
  <c r="W52" i="7"/>
  <c r="S45" i="7"/>
  <c r="S41" i="7"/>
  <c r="AD84" i="7"/>
  <c r="AB84" i="7"/>
  <c r="U152" i="7"/>
  <c r="L114" i="24"/>
  <c r="K114" i="24"/>
  <c r="M115" i="24" s="1"/>
  <c r="AB7" i="7"/>
  <c r="AF504" i="11"/>
  <c r="AF508" i="11"/>
  <c r="Y499" i="11"/>
  <c r="Q7" i="7"/>
  <c r="AH7" i="7" s="1"/>
  <c r="M55" i="24"/>
  <c r="N110" i="24"/>
  <c r="U96" i="7"/>
  <c r="W119" i="7"/>
  <c r="N119" i="7"/>
  <c r="AC119" i="7"/>
  <c r="U136" i="7"/>
  <c r="H163" i="7" a="1"/>
  <c r="H163" i="7" s="1"/>
  <c r="G25" i="12"/>
  <c r="O122" i="24" a="1"/>
  <c r="O122" i="24" s="1"/>
  <c r="K120" i="24"/>
  <c r="M122" i="24" s="1"/>
  <c r="L120" i="24"/>
  <c r="N122" i="24" s="1"/>
  <c r="AB9" i="7"/>
  <c r="L9" i="7"/>
  <c r="L109" i="24"/>
  <c r="K109" i="24"/>
  <c r="M110" i="24" s="1"/>
  <c r="T136" i="7"/>
  <c r="Z108" i="7"/>
  <c r="T80" i="7"/>
  <c r="X67" i="7"/>
  <c r="T30" i="7"/>
  <c r="T12" i="7"/>
  <c r="X108" i="7"/>
  <c r="V99" i="7"/>
  <c r="T89" i="7"/>
  <c r="T71" i="7"/>
  <c r="V68" i="7"/>
  <c r="V67" i="7"/>
  <c r="T57" i="7"/>
  <c r="X31" i="7"/>
  <c r="X9" i="7"/>
  <c r="B44" i="19"/>
  <c r="V85" i="7"/>
  <c r="X23" i="7"/>
  <c r="Z15" i="7"/>
  <c r="V9" i="7"/>
  <c r="H165" i="7"/>
  <c r="V115" i="7"/>
  <c r="V93" i="7"/>
  <c r="T11" i="7"/>
  <c r="Z72" i="7"/>
  <c r="T21" i="7"/>
  <c r="V111" i="7"/>
  <c r="V95" i="7"/>
  <c r="X88" i="7"/>
  <c r="Z56" i="7"/>
  <c r="Z41" i="7"/>
  <c r="T7" i="7"/>
  <c r="B30" i="22"/>
  <c r="Z127" i="7"/>
  <c r="Z114" i="7"/>
  <c r="V126" i="7"/>
  <c r="T81" i="7"/>
  <c r="X69" i="7"/>
  <c r="T65" i="7"/>
  <c r="Z58" i="7"/>
  <c r="X21" i="7"/>
  <c r="V16" i="7"/>
  <c r="X136" i="7"/>
  <c r="X96" i="7"/>
  <c r="T84" i="7"/>
  <c r="Z76" i="7"/>
  <c r="O110" i="24" a="1"/>
  <c r="O110" i="24" s="1"/>
  <c r="W60" i="7"/>
  <c r="K99" i="24"/>
  <c r="O102" i="24" a="1"/>
  <c r="O102" i="24" s="1"/>
  <c r="L99" i="24"/>
  <c r="N102" i="24" s="1"/>
  <c r="L104" i="24"/>
  <c r="N106" i="24" s="1"/>
  <c r="K104" i="24"/>
  <c r="M106" i="24" s="1"/>
  <c r="T55" i="7"/>
  <c r="R68" i="7"/>
  <c r="AB68" i="7"/>
  <c r="K68" i="7"/>
  <c r="AB81" i="7"/>
  <c r="L81" i="7"/>
  <c r="H167" i="7"/>
  <c r="C174" i="7" a="1"/>
  <c r="C174" i="7" s="1"/>
  <c r="M49" i="24"/>
  <c r="N84" i="24"/>
  <c r="Z44" i="7"/>
  <c r="U69" i="7"/>
  <c r="T108" i="7"/>
  <c r="B29" i="19"/>
  <c r="K130" i="24"/>
  <c r="M132" i="24" s="1"/>
  <c r="R7" i="7"/>
  <c r="N9" i="7"/>
  <c r="P11" i="7"/>
  <c r="T31" i="7"/>
  <c r="L43" i="7"/>
  <c r="K48" i="7"/>
  <c r="O56" i="7"/>
  <c r="L68" i="7"/>
  <c r="R86" i="7"/>
  <c r="P88" i="7"/>
  <c r="L92" i="7"/>
  <c r="R95" i="7"/>
  <c r="K108" i="7"/>
  <c r="Z111" i="7"/>
  <c r="U115" i="7"/>
  <c r="O122" i="7"/>
  <c r="M141" i="7"/>
  <c r="P144" i="7"/>
  <c r="P150" i="7"/>
  <c r="N153" i="7"/>
  <c r="S27" i="7"/>
  <c r="V102" i="7"/>
  <c r="K156" i="7"/>
  <c r="B18" i="22"/>
  <c r="B22" i="22"/>
  <c r="N43" i="24"/>
  <c r="L130" i="24"/>
  <c r="N132" i="24" s="1"/>
  <c r="K156" i="24"/>
  <c r="M157" i="24" s="1"/>
  <c r="O9" i="7"/>
  <c r="R11" i="7"/>
  <c r="X29" i="7"/>
  <c r="K31" i="7"/>
  <c r="O33" i="7"/>
  <c r="R43" i="7"/>
  <c r="Z59" i="7"/>
  <c r="O68" i="7"/>
  <c r="N85" i="7"/>
  <c r="L98" i="7"/>
  <c r="L108" i="7"/>
  <c r="L115" i="7"/>
  <c r="K128" i="7"/>
  <c r="O130" i="7"/>
  <c r="R135" i="7"/>
  <c r="U151" i="7"/>
  <c r="P153" i="7"/>
  <c r="F176" i="7"/>
  <c r="K80" i="24"/>
  <c r="M84" i="24" s="1"/>
  <c r="K100" i="24"/>
  <c r="L156" i="24"/>
  <c r="N157" i="24" s="1"/>
  <c r="P9" i="7"/>
  <c r="P15" i="7"/>
  <c r="P29" i="7"/>
  <c r="O31" i="7"/>
  <c r="W42" i="7"/>
  <c r="T44" i="7"/>
  <c r="O53" i="7"/>
  <c r="M63" i="7"/>
  <c r="L67" i="7"/>
  <c r="P68" i="7"/>
  <c r="T78" i="7"/>
  <c r="M85" i="7"/>
  <c r="N105" i="7"/>
  <c r="O108" i="7"/>
  <c r="R120" i="7"/>
  <c r="V127" i="7"/>
  <c r="O128" i="7"/>
  <c r="X131" i="7"/>
  <c r="P142" i="7"/>
  <c r="Z146" i="7"/>
  <c r="N151" i="7"/>
  <c r="W45" i="7"/>
  <c r="K8" i="7"/>
  <c r="W17" i="7"/>
  <c r="X30" i="7"/>
  <c r="M42" i="7"/>
  <c r="K44" i="7"/>
  <c r="Z47" i="7"/>
  <c r="P49" i="7"/>
  <c r="O57" i="7"/>
  <c r="M60" i="7"/>
  <c r="K67" i="7"/>
  <c r="L71" i="7"/>
  <c r="O75" i="7"/>
  <c r="N87" i="7"/>
  <c r="K89" i="7"/>
  <c r="R108" i="7"/>
  <c r="O112" i="7"/>
  <c r="M127" i="7"/>
  <c r="O131" i="7"/>
  <c r="K136" i="7"/>
  <c r="R146" i="7"/>
  <c r="O151" i="7"/>
  <c r="B174" i="7" a="1"/>
  <c r="B174" i="7" s="1"/>
  <c r="B175" i="7" s="1"/>
  <c r="B34" i="19"/>
  <c r="N46" i="24"/>
  <c r="N12" i="7"/>
  <c r="P16" i="7"/>
  <c r="K17" i="7"/>
  <c r="K30" i="7"/>
  <c r="K35" i="7"/>
  <c r="P40" i="7"/>
  <c r="N42" i="7"/>
  <c r="L44" i="7"/>
  <c r="K47" i="7"/>
  <c r="O60" i="7"/>
  <c r="P64" i="7"/>
  <c r="Z83" i="7"/>
  <c r="M96" i="7"/>
  <c r="M106" i="7"/>
  <c r="M121" i="7"/>
  <c r="Z125" i="7"/>
  <c r="O127" i="7"/>
  <c r="L136" i="7"/>
  <c r="R151" i="7"/>
  <c r="G23" i="12"/>
  <c r="K16" i="7"/>
  <c r="AF497" i="11" s="1"/>
  <c r="L17" i="7"/>
  <c r="K21" i="7"/>
  <c r="V41" i="7"/>
  <c r="R44" i="7"/>
  <c r="O47" i="7"/>
  <c r="P60" i="7"/>
  <c r="AG60" i="7" s="1"/>
  <c r="BX505" i="11" s="1"/>
  <c r="BX857" i="11" s="1"/>
  <c r="M64" i="7"/>
  <c r="K76" i="7"/>
  <c r="P83" i="7"/>
  <c r="T86" i="7"/>
  <c r="X90" i="7"/>
  <c r="R96" i="7"/>
  <c r="X107" i="7"/>
  <c r="V113" i="7"/>
  <c r="R121" i="7"/>
  <c r="Z126" i="7"/>
  <c r="P127" i="7"/>
  <c r="M129" i="7"/>
  <c r="Z143" i="7"/>
  <c r="G163" i="7"/>
  <c r="G164" i="7" s="1"/>
  <c r="G167" i="7"/>
  <c r="G168" i="7" s="1"/>
  <c r="W26" i="7"/>
  <c r="AD26" i="7"/>
  <c r="S34" i="7"/>
  <c r="AD34" i="7"/>
  <c r="Z78" i="7"/>
  <c r="AD499" i="11"/>
  <c r="AG504" i="11"/>
  <c r="Z9" i="7"/>
  <c r="AD9" i="7"/>
  <c r="W9" i="7"/>
  <c r="L16" i="7"/>
  <c r="Z16" i="7"/>
  <c r="T17" i="7"/>
  <c r="W21" i="7"/>
  <c r="AD21" i="7"/>
  <c r="N22" i="7"/>
  <c r="K25" i="7"/>
  <c r="L26" i="7"/>
  <c r="R29" i="7"/>
  <c r="L30" i="7"/>
  <c r="L31" i="7"/>
  <c r="AA32" i="7"/>
  <c r="AD32" i="7"/>
  <c r="AA35" i="7"/>
  <c r="AD35" i="7"/>
  <c r="P36" i="7"/>
  <c r="AB40" i="7"/>
  <c r="AD40" i="7"/>
  <c r="X57" i="7"/>
  <c r="AD57" i="7"/>
  <c r="K59" i="7"/>
  <c r="W59" i="7"/>
  <c r="K72" i="7"/>
  <c r="AB72" i="7"/>
  <c r="R75" i="7"/>
  <c r="M76" i="7"/>
  <c r="K78" i="7"/>
  <c r="AB78" i="7"/>
  <c r="X80" i="7"/>
  <c r="R83" i="7"/>
  <c r="N90" i="7"/>
  <c r="K92" i="7"/>
  <c r="Z92" i="7"/>
  <c r="AB95" i="7"/>
  <c r="AD95" i="7"/>
  <c r="AB96" i="7"/>
  <c r="AD96" i="7"/>
  <c r="M102" i="7"/>
  <c r="M105" i="7"/>
  <c r="O107" i="7"/>
  <c r="P108" i="7"/>
  <c r="O115" i="7"/>
  <c r="O119" i="7"/>
  <c r="W120" i="7"/>
  <c r="AD120" i="7"/>
  <c r="AB122" i="7"/>
  <c r="AD122" i="7"/>
  <c r="K125" i="7"/>
  <c r="S129" i="7"/>
  <c r="AD129" i="7"/>
  <c r="U130" i="7"/>
  <c r="P131" i="7"/>
  <c r="R133" i="7"/>
  <c r="M135" i="7"/>
  <c r="W136" i="7"/>
  <c r="AD136" i="7"/>
  <c r="AA137" i="7"/>
  <c r="AD137" i="7"/>
  <c r="X142" i="7"/>
  <c r="AD142" i="7"/>
  <c r="P143" i="7"/>
  <c r="X152" i="7"/>
  <c r="N156" i="7"/>
  <c r="AA27" i="7"/>
  <c r="AD27" i="7"/>
  <c r="U98" i="7"/>
  <c r="AD98" i="7"/>
  <c r="AG499" i="11"/>
  <c r="Y508" i="11"/>
  <c r="W22" i="7"/>
  <c r="N25" i="7"/>
  <c r="O26" i="7"/>
  <c r="T29" i="7"/>
  <c r="T36" i="7"/>
  <c r="S46" i="7"/>
  <c r="AD46" i="7"/>
  <c r="AA51" i="7"/>
  <c r="AD51" i="7"/>
  <c r="AB56" i="7"/>
  <c r="AD56" i="7"/>
  <c r="L59" i="7"/>
  <c r="X59" i="7"/>
  <c r="AA62" i="7"/>
  <c r="AD62" i="7"/>
  <c r="L72" i="7"/>
  <c r="T75" i="7"/>
  <c r="L78" i="7"/>
  <c r="AC78" i="7"/>
  <c r="AB80" i="7"/>
  <c r="V82" i="7"/>
  <c r="AD82" i="7"/>
  <c r="P90" i="7"/>
  <c r="T98" i="7"/>
  <c r="N102" i="7"/>
  <c r="U107" i="7"/>
  <c r="AA110" i="7"/>
  <c r="AD110" i="7"/>
  <c r="AA112" i="7"/>
  <c r="AD112" i="7"/>
  <c r="AC114" i="7"/>
  <c r="AD114" i="7"/>
  <c r="P115" i="7"/>
  <c r="X118" i="7"/>
  <c r="AD118" i="7"/>
  <c r="P119" i="7"/>
  <c r="R125" i="7"/>
  <c r="V130" i="7"/>
  <c r="T131" i="7"/>
  <c r="U133" i="7"/>
  <c r="O135" i="7"/>
  <c r="R143" i="7"/>
  <c r="W147" i="7"/>
  <c r="AD147" i="7"/>
  <c r="AB151" i="7"/>
  <c r="AD151" i="7"/>
  <c r="X151" i="7"/>
  <c r="V59" i="7"/>
  <c r="AA92" i="7"/>
  <c r="AD92" i="7"/>
  <c r="AA105" i="7"/>
  <c r="AD105" i="7"/>
  <c r="AA113" i="7"/>
  <c r="AD113" i="7"/>
  <c r="AG497" i="11"/>
  <c r="Y502" i="11"/>
  <c r="AE508" i="11"/>
  <c r="M9" i="7"/>
  <c r="AA9" i="7"/>
  <c r="AA14" i="7"/>
  <c r="O16" i="7"/>
  <c r="AC16" i="7"/>
  <c r="L21" i="7"/>
  <c r="AB22" i="7"/>
  <c r="P25" i="7"/>
  <c r="P26" i="7"/>
  <c r="M28" i="7"/>
  <c r="V29" i="7"/>
  <c r="U30" i="7"/>
  <c r="P31" i="7"/>
  <c r="T32" i="7"/>
  <c r="U35" i="7"/>
  <c r="U36" i="7"/>
  <c r="Z40" i="7"/>
  <c r="AA42" i="7"/>
  <c r="AD42" i="7"/>
  <c r="AB42" i="7"/>
  <c r="S44" i="7"/>
  <c r="N46" i="7"/>
  <c r="K51" i="7"/>
  <c r="S54" i="7"/>
  <c r="AD54" i="7"/>
  <c r="L56" i="7"/>
  <c r="M59" i="7"/>
  <c r="K62" i="7"/>
  <c r="X65" i="7"/>
  <c r="AD65" i="7"/>
  <c r="AB74" i="7"/>
  <c r="AD74" i="7"/>
  <c r="V75" i="7"/>
  <c r="V76" i="7"/>
  <c r="M78" i="7"/>
  <c r="W79" i="7"/>
  <c r="AD79" i="7"/>
  <c r="Z81" i="7"/>
  <c r="AD81" i="7"/>
  <c r="K82" i="7"/>
  <c r="R90" i="7"/>
  <c r="M92" i="7"/>
  <c r="N93" i="7"/>
  <c r="M95" i="7"/>
  <c r="N96" i="7"/>
  <c r="W99" i="7"/>
  <c r="AD99" i="7"/>
  <c r="V105" i="7"/>
  <c r="M110" i="7"/>
  <c r="K112" i="7"/>
  <c r="M114" i="7"/>
  <c r="R115" i="7"/>
  <c r="T118" i="7"/>
  <c r="R119" i="7"/>
  <c r="Z120" i="7"/>
  <c r="P122" i="7"/>
  <c r="AB127" i="7"/>
  <c r="AD127" i="7"/>
  <c r="AC127" i="7"/>
  <c r="N129" i="7"/>
  <c r="Z130" i="7"/>
  <c r="V133" i="7"/>
  <c r="P135" i="7"/>
  <c r="AC138" i="7"/>
  <c r="AD138" i="7"/>
  <c r="U143" i="7"/>
  <c r="R145" i="7"/>
  <c r="U147" i="7"/>
  <c r="L151" i="7"/>
  <c r="Z151" i="7"/>
  <c r="AA153" i="7"/>
  <c r="AD153" i="7"/>
  <c r="K154" i="7"/>
  <c r="AA59" i="7"/>
  <c r="AD59" i="7"/>
  <c r="AA72" i="7"/>
  <c r="AD72" i="7"/>
  <c r="AA102" i="7"/>
  <c r="AD102" i="7"/>
  <c r="AC125" i="7"/>
  <c r="AD125" i="7"/>
  <c r="AT497" i="11"/>
  <c r="AF502" i="11"/>
  <c r="AD8" i="7"/>
  <c r="AA17" i="7"/>
  <c r="AD17" i="7"/>
  <c r="AB17" i="7"/>
  <c r="O21" i="7"/>
  <c r="W23" i="7"/>
  <c r="AD23" i="7"/>
  <c r="T25" i="7"/>
  <c r="T26" i="7"/>
  <c r="Z28" i="7"/>
  <c r="W32" i="7"/>
  <c r="AB35" i="7"/>
  <c r="AB41" i="7"/>
  <c r="AD41" i="7"/>
  <c r="K42" i="7"/>
  <c r="U43" i="7"/>
  <c r="AD43" i="7"/>
  <c r="O46" i="7"/>
  <c r="AA48" i="7"/>
  <c r="AD48" i="7"/>
  <c r="T51" i="7"/>
  <c r="N56" i="7"/>
  <c r="N59" i="7"/>
  <c r="AC60" i="7"/>
  <c r="AD60" i="7"/>
  <c r="AA63" i="7"/>
  <c r="AD63" i="7"/>
  <c r="L65" i="7"/>
  <c r="AA68" i="7"/>
  <c r="AD68" i="7"/>
  <c r="Z68" i="7"/>
  <c r="Z71" i="7"/>
  <c r="AD71" i="7"/>
  <c r="P72" i="7"/>
  <c r="T74" i="7"/>
  <c r="W75" i="7"/>
  <c r="X76" i="7"/>
  <c r="N78" i="7"/>
  <c r="M79" i="7"/>
  <c r="K81" i="7"/>
  <c r="U82" i="7"/>
  <c r="K84" i="7"/>
  <c r="W86" i="7"/>
  <c r="AD86" i="7"/>
  <c r="W90" i="7"/>
  <c r="O92" i="7"/>
  <c r="O93" i="7"/>
  <c r="W102" i="7"/>
  <c r="AC106" i="7"/>
  <c r="AD106" i="7"/>
  <c r="AA108" i="7"/>
  <c r="AD108" i="7"/>
  <c r="W108" i="7"/>
  <c r="V110" i="7"/>
  <c r="N112" i="7"/>
  <c r="P114" i="7"/>
  <c r="AC118" i="7"/>
  <c r="AA126" i="7"/>
  <c r="AD126" i="7"/>
  <c r="S128" i="7"/>
  <c r="AD128" i="7"/>
  <c r="M138" i="7"/>
  <c r="Z145" i="7"/>
  <c r="M151" i="7"/>
  <c r="AC151" i="7"/>
  <c r="L153" i="7"/>
  <c r="N154" i="7"/>
  <c r="W92" i="7"/>
  <c r="AB135" i="7"/>
  <c r="AD135" i="7"/>
  <c r="AU497" i="11"/>
  <c r="Y503" i="11"/>
  <c r="X10" i="7"/>
  <c r="AD10" i="7"/>
  <c r="U25" i="7"/>
  <c r="U26" i="7"/>
  <c r="W29" i="7"/>
  <c r="AD29" i="7"/>
  <c r="AB29" i="7"/>
  <c r="W33" i="7"/>
  <c r="AD33" i="7"/>
  <c r="W36" i="7"/>
  <c r="AD36" i="7"/>
  <c r="AC36" i="7"/>
  <c r="AA55" i="7"/>
  <c r="AD55" i="7"/>
  <c r="O59" i="7"/>
  <c r="R72" i="7"/>
  <c r="AB75" i="7"/>
  <c r="O78" i="7"/>
  <c r="P92" i="7"/>
  <c r="V103" i="7"/>
  <c r="AD103" i="7"/>
  <c r="AC111" i="7"/>
  <c r="AD111" i="7"/>
  <c r="AA119" i="7"/>
  <c r="AD119" i="7"/>
  <c r="X119" i="7"/>
  <c r="S123" i="7"/>
  <c r="AD123" i="7"/>
  <c r="W131" i="7"/>
  <c r="AD131" i="7"/>
  <c r="X134" i="7"/>
  <c r="AD134" i="7"/>
  <c r="U135" i="7"/>
  <c r="AB143" i="7"/>
  <c r="AD143" i="7"/>
  <c r="AC143" i="7"/>
  <c r="AB146" i="7"/>
  <c r="AD146" i="7"/>
  <c r="W152" i="7"/>
  <c r="AD152" i="7"/>
  <c r="CP497" i="11"/>
  <c r="AB503" i="11"/>
  <c r="P10" i="7"/>
  <c r="AA24" i="7"/>
  <c r="AD24" i="7"/>
  <c r="X25" i="7"/>
  <c r="X26" i="7"/>
  <c r="K29" i="7"/>
  <c r="AC29" i="7"/>
  <c r="U45" i="7"/>
  <c r="AD45" i="7"/>
  <c r="X46" i="7"/>
  <c r="K55" i="7"/>
  <c r="U56" i="7"/>
  <c r="P59" i="7"/>
  <c r="O69" i="7"/>
  <c r="AD69" i="7"/>
  <c r="U72" i="7"/>
  <c r="K75" i="7"/>
  <c r="AC75" i="7"/>
  <c r="K80" i="7"/>
  <c r="T83" i="7"/>
  <c r="AD83" i="7"/>
  <c r="AC90" i="7"/>
  <c r="AD90" i="7"/>
  <c r="Z90" i="7"/>
  <c r="U92" i="7"/>
  <c r="AA107" i="7"/>
  <c r="AD107" i="7"/>
  <c r="K111" i="7"/>
  <c r="AA115" i="7"/>
  <c r="AD115" i="7"/>
  <c r="Z115" i="7"/>
  <c r="K119" i="7"/>
  <c r="Z119" i="7"/>
  <c r="AA124" i="7"/>
  <c r="AD124" i="7"/>
  <c r="AB130" i="7"/>
  <c r="AD130" i="7"/>
  <c r="K131" i="7"/>
  <c r="AB133" i="7"/>
  <c r="AD133" i="7"/>
  <c r="K134" i="7"/>
  <c r="V135" i="7"/>
  <c r="L143" i="7"/>
  <c r="W144" i="7"/>
  <c r="AD144" i="7"/>
  <c r="M146" i="7"/>
  <c r="X150" i="7"/>
  <c r="AD150" i="7"/>
  <c r="K152" i="7"/>
  <c r="AA155" i="7"/>
  <c r="AD155" i="7"/>
  <c r="U78" i="7"/>
  <c r="AD78" i="7"/>
  <c r="W109" i="7"/>
  <c r="AD109" i="7"/>
  <c r="AC135" i="7"/>
  <c r="EA497" i="11"/>
  <c r="AF503" i="11"/>
  <c r="Z7" i="7"/>
  <c r="AD7" i="7"/>
  <c r="Y7" i="7"/>
  <c r="Y8" i="7" s="1"/>
  <c r="Y9" i="7" s="1"/>
  <c r="Y10" i="7" s="1"/>
  <c r="Y11" i="7" s="1"/>
  <c r="Y12" i="7" s="1"/>
  <c r="Y13" i="7" s="1"/>
  <c r="Y14" i="7" s="1"/>
  <c r="Y15" i="7" s="1"/>
  <c r="Y16" i="7" s="1"/>
  <c r="Y17" i="7" s="1"/>
  <c r="Y18" i="7" s="1"/>
  <c r="Y19" i="7" s="1"/>
  <c r="Y20" i="7" s="1"/>
  <c r="Y21" i="7" s="1"/>
  <c r="Y22" i="7" s="1"/>
  <c r="Y23" i="7" s="1"/>
  <c r="Y24" i="7" s="1"/>
  <c r="Y25" i="7" s="1"/>
  <c r="Y26" i="7" s="1"/>
  <c r="Y27" i="7" s="1"/>
  <c r="Y28" i="7" s="1"/>
  <c r="Y29" i="7" s="1"/>
  <c r="Y30" i="7" s="1"/>
  <c r="Y31" i="7" s="1"/>
  <c r="Y32" i="7" s="1"/>
  <c r="Y33" i="7" s="1"/>
  <c r="Y34" i="7" s="1"/>
  <c r="Y35" i="7" s="1"/>
  <c r="Y36" i="7" s="1"/>
  <c r="Y37" i="7" s="1"/>
  <c r="Y38" i="7" s="1"/>
  <c r="Y39" i="7" s="1"/>
  <c r="Y40" i="7" s="1"/>
  <c r="Y41" i="7" s="1"/>
  <c r="Y42" i="7" s="1"/>
  <c r="Y43" i="7" s="1"/>
  <c r="Y44" i="7" s="1"/>
  <c r="Y45" i="7" s="1"/>
  <c r="Y46" i="7" s="1"/>
  <c r="Y47" i="7" s="1"/>
  <c r="Y48" i="7" s="1"/>
  <c r="Y49" i="7" s="1"/>
  <c r="Y50" i="7" s="1"/>
  <c r="Y51" i="7" s="1"/>
  <c r="Y52" i="7" s="1"/>
  <c r="Y53" i="7" s="1"/>
  <c r="Y54" i="7" s="1"/>
  <c r="Y55" i="7" s="1"/>
  <c r="Y56" i="7" s="1"/>
  <c r="Y57" i="7" s="1"/>
  <c r="Y58" i="7" s="1"/>
  <c r="Y59" i="7" s="1"/>
  <c r="Y60" i="7" s="1"/>
  <c r="Y61" i="7" s="1"/>
  <c r="Y62" i="7" s="1"/>
  <c r="Y63" i="7" s="1"/>
  <c r="Y64" i="7" s="1"/>
  <c r="Y65" i="7" s="1"/>
  <c r="Y66" i="7" s="1"/>
  <c r="Y67" i="7" s="1"/>
  <c r="Y68" i="7" s="1"/>
  <c r="Y69" i="7" s="1"/>
  <c r="Y70" i="7" s="1"/>
  <c r="Y71" i="7" s="1"/>
  <c r="Y72" i="7" s="1"/>
  <c r="Y73" i="7" s="1"/>
  <c r="Y74" i="7" s="1"/>
  <c r="Y75" i="7" s="1"/>
  <c r="Y76" i="7" s="1"/>
  <c r="Y77" i="7" s="1"/>
  <c r="Y78" i="7" s="1"/>
  <c r="Y79" i="7" s="1"/>
  <c r="Y80" i="7" s="1"/>
  <c r="Y81" i="7" s="1"/>
  <c r="Y82" i="7" s="1"/>
  <c r="Y83" i="7" s="1"/>
  <c r="Y84" i="7" s="1"/>
  <c r="Y85" i="7" s="1"/>
  <c r="Y86" i="7" s="1"/>
  <c r="Y87" i="7" s="1"/>
  <c r="Y88" i="7" s="1"/>
  <c r="Y89" i="7" s="1"/>
  <c r="Y90" i="7" s="1"/>
  <c r="Y91" i="7" s="1"/>
  <c r="Y92" i="7" s="1"/>
  <c r="Y93" i="7" s="1"/>
  <c r="Y94" i="7" s="1"/>
  <c r="Y95" i="7" s="1"/>
  <c r="Y96" i="7" s="1"/>
  <c r="Y97" i="7" s="1"/>
  <c r="Y98" i="7" s="1"/>
  <c r="Y99" i="7" s="1"/>
  <c r="Y100" i="7" s="1"/>
  <c r="Y101" i="7" s="1"/>
  <c r="Y102" i="7" s="1"/>
  <c r="Y103" i="7" s="1"/>
  <c r="Y104" i="7" s="1"/>
  <c r="Y105" i="7" s="1"/>
  <c r="Y106" i="7" s="1"/>
  <c r="Y107" i="7" s="1"/>
  <c r="Y108" i="7" s="1"/>
  <c r="Y109" i="7" s="1"/>
  <c r="Y110" i="7" s="1"/>
  <c r="Y111" i="7" s="1"/>
  <c r="Y112" i="7" s="1"/>
  <c r="Y113" i="7" s="1"/>
  <c r="Y114" i="7" s="1"/>
  <c r="Y115" i="7" s="1"/>
  <c r="Y116" i="7" s="1"/>
  <c r="Y117" i="7" s="1"/>
  <c r="Y118" i="7" s="1"/>
  <c r="Y119" i="7" s="1"/>
  <c r="Y120" i="7" s="1"/>
  <c r="Y121" i="7" s="1"/>
  <c r="Y122" i="7" s="1"/>
  <c r="Y123" i="7" s="1"/>
  <c r="Y124" i="7" s="1"/>
  <c r="Y125" i="7" s="1"/>
  <c r="Y126" i="7" s="1"/>
  <c r="Y127" i="7" s="1"/>
  <c r="Y128" i="7" s="1"/>
  <c r="Y129" i="7" s="1"/>
  <c r="Y130" i="7" s="1"/>
  <c r="Y131" i="7" s="1"/>
  <c r="Y132" i="7" s="1"/>
  <c r="Y133" i="7" s="1"/>
  <c r="Y134" i="7" s="1"/>
  <c r="Y135" i="7" s="1"/>
  <c r="Y136" i="7" s="1"/>
  <c r="Y137" i="7" s="1"/>
  <c r="Y138" i="7" s="1"/>
  <c r="Y139" i="7" s="1"/>
  <c r="Y140" i="7" s="1"/>
  <c r="Y141" i="7" s="1"/>
  <c r="Y142" i="7" s="1"/>
  <c r="Y143" i="7" s="1"/>
  <c r="Y144" i="7" s="1"/>
  <c r="Y145" i="7" s="1"/>
  <c r="Y146" i="7" s="1"/>
  <c r="Y147" i="7" s="1"/>
  <c r="Y148" i="7" s="1"/>
  <c r="Y149" i="7" s="1"/>
  <c r="Y150" i="7" s="1"/>
  <c r="Y151" i="7" s="1"/>
  <c r="Y152" i="7" s="1"/>
  <c r="Y153" i="7" s="1"/>
  <c r="Y154" i="7" s="1"/>
  <c r="Y155" i="7" s="1"/>
  <c r="Y156" i="7" s="1"/>
  <c r="Y157" i="7" s="1"/>
  <c r="Y158" i="7" s="1"/>
  <c r="V8" i="7"/>
  <c r="S9" i="7"/>
  <c r="X11" i="7"/>
  <c r="AD11" i="7"/>
  <c r="W12" i="7"/>
  <c r="W16" i="7"/>
  <c r="AD16" i="7"/>
  <c r="X16" i="7"/>
  <c r="N17" i="7"/>
  <c r="BQ509" i="11"/>
  <c r="AD19" i="7"/>
  <c r="S24" i="7"/>
  <c r="Z25" i="7"/>
  <c r="AC26" i="7"/>
  <c r="L29" i="7"/>
  <c r="AA30" i="7"/>
  <c r="AD30" i="7"/>
  <c r="W31" i="7"/>
  <c r="AD31" i="7"/>
  <c r="AB31" i="7"/>
  <c r="X33" i="7"/>
  <c r="L36" i="7"/>
  <c r="N41" i="7"/>
  <c r="AF41" i="7" s="1"/>
  <c r="R42" i="7"/>
  <c r="U44" i="7"/>
  <c r="AD44" i="7"/>
  <c r="K45" i="7"/>
  <c r="X47" i="7"/>
  <c r="AD47" i="7"/>
  <c r="P52" i="7"/>
  <c r="N55" i="7"/>
  <c r="W56" i="7"/>
  <c r="U59" i="7"/>
  <c r="AC64" i="7"/>
  <c r="AD64" i="7"/>
  <c r="T67" i="7"/>
  <c r="AD67" i="7"/>
  <c r="P69" i="7"/>
  <c r="V72" i="7"/>
  <c r="L75" i="7"/>
  <c r="X78" i="7"/>
  <c r="M80" i="7"/>
  <c r="U81" i="7"/>
  <c r="K83" i="7"/>
  <c r="AB85" i="7"/>
  <c r="AD85" i="7"/>
  <c r="P86" i="7"/>
  <c r="K90" i="7"/>
  <c r="AA91" i="7"/>
  <c r="AD91" i="7"/>
  <c r="V92" i="7"/>
  <c r="Z93" i="7"/>
  <c r="Z95" i="7"/>
  <c r="AA101" i="7"/>
  <c r="AD101" i="7"/>
  <c r="X104" i="7"/>
  <c r="K107" i="7"/>
  <c r="N108" i="7"/>
  <c r="AB108" i="7"/>
  <c r="M111" i="7"/>
  <c r="X112" i="7"/>
  <c r="K115" i="7"/>
  <c r="AB115" i="7"/>
  <c r="L119" i="7"/>
  <c r="AB119" i="7"/>
  <c r="Z121" i="7"/>
  <c r="M124" i="7"/>
  <c r="U126" i="7"/>
  <c r="R127" i="7"/>
  <c r="U128" i="7"/>
  <c r="M130" i="7"/>
  <c r="L131" i="7"/>
  <c r="L133" i="7"/>
  <c r="R134" i="7"/>
  <c r="Z135" i="7"/>
  <c r="AC141" i="7"/>
  <c r="AD141" i="7"/>
  <c r="M143" i="7"/>
  <c r="K144" i="7"/>
  <c r="N146" i="7"/>
  <c r="K150" i="7"/>
  <c r="P151" i="7"/>
  <c r="L152" i="7"/>
  <c r="T153" i="7"/>
  <c r="CJ497" i="11"/>
  <c r="AA20" i="7"/>
  <c r="AJ499" i="11" s="1"/>
  <c r="V20" i="7"/>
  <c r="L20" i="7"/>
  <c r="U20" i="7"/>
  <c r="K20" i="7"/>
  <c r="Z20" i="7"/>
  <c r="P20" i="7"/>
  <c r="X20" i="7"/>
  <c r="N20" i="7"/>
  <c r="AB20" i="7"/>
  <c r="W20" i="7"/>
  <c r="T20" i="7"/>
  <c r="R20" i="7"/>
  <c r="O20" i="7"/>
  <c r="M20" i="7"/>
  <c r="EG504" i="11"/>
  <c r="DD502" i="11"/>
  <c r="DY499" i="11"/>
  <c r="DQ499" i="11"/>
  <c r="EE502" i="11"/>
  <c r="CJ502" i="11"/>
  <c r="AK502" i="11"/>
  <c r="DX499" i="11"/>
  <c r="CJ499" i="11"/>
  <c r="BL499" i="11"/>
  <c r="AV499" i="11"/>
  <c r="AN499" i="11"/>
  <c r="AW503" i="11"/>
  <c r="AZ502" i="11"/>
  <c r="AJ502" i="11"/>
  <c r="EE499" i="11"/>
  <c r="DG499" i="11"/>
  <c r="CA499" i="11"/>
  <c r="BS499" i="11"/>
  <c r="AU503" i="11"/>
  <c r="CZ502" i="11"/>
  <c r="EL499" i="11"/>
  <c r="DV499" i="11"/>
  <c r="DN499" i="11"/>
  <c r="BZ499" i="11"/>
  <c r="BR499" i="11"/>
  <c r="AT499" i="11"/>
  <c r="CG502" i="11"/>
  <c r="BX502" i="11"/>
  <c r="AP502" i="11"/>
  <c r="DM499" i="11"/>
  <c r="CF502" i="11"/>
  <c r="BW502" i="11"/>
  <c r="EJ499" i="11"/>
  <c r="DT499" i="11"/>
  <c r="DD499" i="11"/>
  <c r="AC20" i="7"/>
  <c r="EE508" i="11"/>
  <c r="BJ503" i="11"/>
  <c r="AM503" i="11"/>
  <c r="EM502" i="11"/>
  <c r="EA499" i="11"/>
  <c r="DS499" i="11"/>
  <c r="DC499" i="11"/>
  <c r="BW499" i="11"/>
  <c r="BO499" i="11"/>
  <c r="AY499" i="11"/>
  <c r="AQ499" i="11"/>
  <c r="CS497" i="11"/>
  <c r="DT497" i="11"/>
  <c r="EE497" i="11"/>
  <c r="CF499" i="11"/>
  <c r="AU502" i="11"/>
  <c r="BW497" i="11"/>
  <c r="CE497" i="11"/>
  <c r="CM497" i="11"/>
  <c r="BH498" i="11"/>
  <c r="BF499" i="11"/>
  <c r="AJ497" i="11"/>
  <c r="AZ497" i="11"/>
  <c r="BH497" i="11"/>
  <c r="CF497" i="11"/>
  <c r="DD497" i="11"/>
  <c r="AK497" i="11"/>
  <c r="AS497" i="11"/>
  <c r="W19" i="7"/>
  <c r="X19" i="7"/>
  <c r="L19" i="7"/>
  <c r="V19" i="7"/>
  <c r="K19" i="7"/>
  <c r="AI497" i="11" s="1"/>
  <c r="AC19" i="7"/>
  <c r="R19" i="7"/>
  <c r="Z19" i="7"/>
  <c r="O19" i="7"/>
  <c r="DD508" i="11"/>
  <c r="CF508" i="11"/>
  <c r="AJ508" i="11"/>
  <c r="EN504" i="11"/>
  <c r="CB504" i="11"/>
  <c r="AB19" i="7"/>
  <c r="CU508" i="11"/>
  <c r="BW508" i="11"/>
  <c r="EM504" i="11"/>
  <c r="EE504" i="11"/>
  <c r="DW504" i="11"/>
  <c r="CI504" i="11"/>
  <c r="AU504" i="11"/>
  <c r="EE503" i="11"/>
  <c r="AI508" i="11"/>
  <c r="EA508" i="11"/>
  <c r="BV508" i="11"/>
  <c r="EL504" i="11"/>
  <c r="ED504" i="11"/>
  <c r="CP504" i="11"/>
  <c r="AT504" i="11"/>
  <c r="U19" i="7"/>
  <c r="BE508" i="11"/>
  <c r="EE505" i="11"/>
  <c r="EE857" i="11" s="1"/>
  <c r="EK504" i="11"/>
  <c r="AS504" i="11"/>
  <c r="AS503" i="11"/>
  <c r="AK503" i="11"/>
  <c r="T19" i="7"/>
  <c r="CJ508" i="11"/>
  <c r="BT508" i="11"/>
  <c r="BX504" i="11"/>
  <c r="AZ504" i="11"/>
  <c r="AJ504" i="11"/>
  <c r="DT503" i="11"/>
  <c r="AJ503" i="11"/>
  <c r="DT502" i="11"/>
  <c r="P19" i="7"/>
  <c r="BK508" i="11"/>
  <c r="CM504" i="11"/>
  <c r="AI504" i="11"/>
  <c r="BW503" i="11"/>
  <c r="AI503" i="11"/>
  <c r="EA502" i="11"/>
  <c r="M19" i="7"/>
  <c r="EH504" i="11"/>
  <c r="DZ504" i="11"/>
  <c r="DR504" i="11"/>
  <c r="DB504" i="11"/>
  <c r="AP504" i="11"/>
  <c r="DB503" i="11"/>
  <c r="BF503" i="11"/>
  <c r="AP503" i="11"/>
  <c r="EH502" i="11"/>
  <c r="DW508" i="11"/>
  <c r="BE509" i="11"/>
  <c r="CM509" i="11"/>
  <c r="DY509" i="11"/>
  <c r="AA12" i="7"/>
  <c r="AB499" i="11" s="1"/>
  <c r="AC12" i="7"/>
  <c r="AB504" i="11" s="1"/>
  <c r="L12" i="7"/>
  <c r="AB12" i="7"/>
  <c r="K12" i="7"/>
  <c r="AB497" i="11" s="1"/>
  <c r="U12" i="7"/>
  <c r="O12" i="7"/>
  <c r="AA22" i="7"/>
  <c r="AL499" i="11" s="1"/>
  <c r="T22" i="7"/>
  <c r="K22" i="7"/>
  <c r="AA25" i="7"/>
  <c r="AO499" i="11" s="1"/>
  <c r="W25" i="7"/>
  <c r="AO503" i="11" s="1"/>
  <c r="M25" i="7"/>
  <c r="V25" i="7"/>
  <c r="L25" i="7"/>
  <c r="AO497" i="11" s="1"/>
  <c r="AB25" i="7"/>
  <c r="R25" i="7"/>
  <c r="AO508" i="11"/>
  <c r="O25" i="7"/>
  <c r="AC25" i="7"/>
  <c r="AO504" i="11" s="1"/>
  <c r="X53" i="7"/>
  <c r="EG508" i="11"/>
  <c r="AI509" i="11"/>
  <c r="BF509" i="11"/>
  <c r="AC15" i="7"/>
  <c r="AE504" i="11" s="1"/>
  <c r="N15" i="7"/>
  <c r="AE509" i="11"/>
  <c r="M15" i="7"/>
  <c r="W15" i="7"/>
  <c r="R15" i="7"/>
  <c r="AC49" i="7"/>
  <c r="Z49" i="7"/>
  <c r="N49" i="7"/>
  <c r="BM508" i="11"/>
  <c r="M49" i="7"/>
  <c r="X49" i="7"/>
  <c r="K49" i="7"/>
  <c r="V49" i="7"/>
  <c r="R49" i="7"/>
  <c r="O49" i="7"/>
  <c r="BM502" i="11" s="1"/>
  <c r="AC117" i="7"/>
  <c r="EC504" i="11" s="1"/>
  <c r="N117" i="7"/>
  <c r="Z117" i="7"/>
  <c r="M117" i="7"/>
  <c r="K117" i="7"/>
  <c r="V117" i="7"/>
  <c r="T117" i="7"/>
  <c r="R117" i="7"/>
  <c r="W117" i="7"/>
  <c r="EC503" i="11" s="1"/>
  <c r="P117" i="7"/>
  <c r="AJ509" i="11"/>
  <c r="AA37" i="7"/>
  <c r="BA499" i="11" s="1"/>
  <c r="X37" i="7"/>
  <c r="W37" i="7"/>
  <c r="BA503" i="11" s="1"/>
  <c r="T37" i="7"/>
  <c r="N37" i="7"/>
  <c r="K37" i="7"/>
  <c r="AB37" i="7"/>
  <c r="DZ508" i="11"/>
  <c r="Z8" i="7"/>
  <c r="N8" i="7"/>
  <c r="DD509" i="11"/>
  <c r="CE509" i="11"/>
  <c r="AS509" i="11"/>
  <c r="L8" i="7"/>
  <c r="AA8" i="7"/>
  <c r="DQ509" i="11"/>
  <c r="T8" i="7"/>
  <c r="DJ509" i="11"/>
  <c r="BX509" i="11"/>
  <c r="V15" i="7"/>
  <c r="O37" i="7"/>
  <c r="W49" i="7"/>
  <c r="BM503" i="11" s="1"/>
  <c r="AB52" i="7"/>
  <c r="AC52" i="7"/>
  <c r="BP504" i="11" s="1"/>
  <c r="N52" i="7"/>
  <c r="M52" i="7"/>
  <c r="X52" i="7"/>
  <c r="BP503" i="11" s="1"/>
  <c r="L52" i="7"/>
  <c r="V52" i="7"/>
  <c r="U52" i="7"/>
  <c r="BP509" i="11"/>
  <c r="O52" i="7"/>
  <c r="BM509" i="11"/>
  <c r="AR509" i="11"/>
  <c r="R28" i="7"/>
  <c r="N28" i="7"/>
  <c r="W28" i="7"/>
  <c r="AR503" i="11" s="1"/>
  <c r="W38" i="7"/>
  <c r="BB503" i="11" s="1"/>
  <c r="X38" i="7"/>
  <c r="O38" i="7"/>
  <c r="W50" i="7"/>
  <c r="BN503" i="11" s="1"/>
  <c r="X50" i="7"/>
  <c r="T50" i="7"/>
  <c r="R50" i="7"/>
  <c r="O50" i="7"/>
  <c r="BN502" i="11" s="1"/>
  <c r="AB50" i="7"/>
  <c r="K50" i="7"/>
  <c r="BN508" i="11"/>
  <c r="W13" i="7"/>
  <c r="O13" i="7"/>
  <c r="W18" i="7"/>
  <c r="O18" i="7"/>
  <c r="P50" i="7"/>
  <c r="X61" i="7"/>
  <c r="P61" i="7"/>
  <c r="O61" i="7"/>
  <c r="BY502" i="11" s="1"/>
  <c r="K61" i="7"/>
  <c r="AB61" i="7"/>
  <c r="T61" i="7"/>
  <c r="AB70" i="7"/>
  <c r="T70" i="7"/>
  <c r="K70" i="7"/>
  <c r="DT508" i="11"/>
  <c r="EC508" i="11"/>
  <c r="AO509" i="11"/>
  <c r="CJ509" i="11"/>
  <c r="Z509" i="11"/>
  <c r="W10" i="7"/>
  <c r="Z503" i="11" s="1"/>
  <c r="O10" i="7"/>
  <c r="X13" i="7"/>
  <c r="X18" i="7"/>
  <c r="V28" i="7"/>
  <c r="Z50" i="7"/>
  <c r="AC53" i="7"/>
  <c r="BQ504" i="11" s="1"/>
  <c r="V53" i="7"/>
  <c r="R53" i="7"/>
  <c r="P53" i="7"/>
  <c r="BQ502" i="11" s="1"/>
  <c r="Z53" i="7"/>
  <c r="N53" i="7"/>
  <c r="BQ508" i="11"/>
  <c r="M53" i="7"/>
  <c r="W53" i="7"/>
  <c r="BQ503" i="11" s="1"/>
  <c r="AC73" i="7"/>
  <c r="CK504" i="11" s="1"/>
  <c r="U73" i="7"/>
  <c r="L73" i="7"/>
  <c r="T35" i="7"/>
  <c r="U41" i="7"/>
  <c r="T42" i="7"/>
  <c r="AC42" i="7"/>
  <c r="U48" i="7"/>
  <c r="U51" i="7"/>
  <c r="V56" i="7"/>
  <c r="K57" i="7"/>
  <c r="X60" i="7"/>
  <c r="BX503" i="11" s="1"/>
  <c r="AB62" i="7"/>
  <c r="R63" i="7"/>
  <c r="AB63" i="7"/>
  <c r="R64" i="7"/>
  <c r="K65" i="7"/>
  <c r="CC497" i="11" s="1"/>
  <c r="AC65" i="7"/>
  <c r="CC504" i="11" s="1"/>
  <c r="K71" i="7"/>
  <c r="CI497" i="11" s="1"/>
  <c r="AB71" i="7"/>
  <c r="K74" i="7"/>
  <c r="R82" i="7"/>
  <c r="Z87" i="7"/>
  <c r="W87" i="7"/>
  <c r="CY503" i="11" s="1"/>
  <c r="L87" i="7"/>
  <c r="K87" i="7"/>
  <c r="S91" i="7"/>
  <c r="N118" i="7"/>
  <c r="T63" i="7"/>
  <c r="AC63" i="7"/>
  <c r="AA104" i="7"/>
  <c r="DP499" i="11" s="1"/>
  <c r="AB104" i="7"/>
  <c r="R104" i="7"/>
  <c r="Z104" i="7"/>
  <c r="P104" i="7"/>
  <c r="DP508" i="11"/>
  <c r="O104" i="7"/>
  <c r="DP502" i="11" s="1"/>
  <c r="W104" i="7"/>
  <c r="DP503" i="11" s="1"/>
  <c r="M104" i="7"/>
  <c r="V104" i="7"/>
  <c r="L104" i="7"/>
  <c r="U104" i="7"/>
  <c r="K104" i="7"/>
  <c r="DP497" i="11" s="1"/>
  <c r="AB149" i="7"/>
  <c r="U149" i="7"/>
  <c r="R149" i="7"/>
  <c r="AC149" i="7"/>
  <c r="P149" i="7"/>
  <c r="Z149" i="7"/>
  <c r="O149" i="7"/>
  <c r="N149" i="7"/>
  <c r="X149" i="7"/>
  <c r="M149" i="7"/>
  <c r="W149" i="7"/>
  <c r="L149" i="7"/>
  <c r="U29" i="7"/>
  <c r="AT508" i="11"/>
  <c r="N32" i="7"/>
  <c r="X35" i="7"/>
  <c r="L41" i="7"/>
  <c r="BE497" i="11" s="1"/>
  <c r="W41" i="7"/>
  <c r="L42" i="7"/>
  <c r="BF497" i="11" s="1"/>
  <c r="V42" i="7"/>
  <c r="AB47" i="7"/>
  <c r="AB48" i="7"/>
  <c r="AB51" i="7"/>
  <c r="L55" i="7"/>
  <c r="BS497" i="11" s="1"/>
  <c r="M56" i="7"/>
  <c r="X56" i="7"/>
  <c r="BT503" i="11" s="1"/>
  <c r="P57" i="7"/>
  <c r="BU502" i="11" s="1"/>
  <c r="R58" i="7"/>
  <c r="N60" i="7"/>
  <c r="Z60" i="7"/>
  <c r="BX508" i="11" s="1"/>
  <c r="K63" i="7"/>
  <c r="U63" i="7"/>
  <c r="CA509" i="11"/>
  <c r="W64" i="7"/>
  <c r="P65" i="7"/>
  <c r="T68" i="7"/>
  <c r="AC68" i="7"/>
  <c r="CF504" i="11" s="1"/>
  <c r="H943" i="11" s="1"/>
  <c r="N71" i="7"/>
  <c r="T72" i="7"/>
  <c r="AC72" i="7"/>
  <c r="CJ504" i="11" s="1"/>
  <c r="AA75" i="7"/>
  <c r="CM499" i="11" s="1"/>
  <c r="Z75" i="7"/>
  <c r="P75" i="7"/>
  <c r="CM502" i="11" s="1"/>
  <c r="U75" i="7"/>
  <c r="W76" i="7"/>
  <c r="CN503" i="11" s="1"/>
  <c r="CN509" i="11"/>
  <c r="P76" i="7"/>
  <c r="CN508" i="11"/>
  <c r="W80" i="7"/>
  <c r="CR503" i="11" s="1"/>
  <c r="P80" i="7"/>
  <c r="V80" i="7"/>
  <c r="Z80" i="7"/>
  <c r="CR508" i="11" s="1"/>
  <c r="T87" i="7"/>
  <c r="N104" i="7"/>
  <c r="V149" i="7"/>
  <c r="AY508" i="11"/>
  <c r="AC48" i="7"/>
  <c r="BL504" i="11" s="1"/>
  <c r="AC51" i="7"/>
  <c r="BO504" i="11" s="1"/>
  <c r="R57" i="7"/>
  <c r="L63" i="7"/>
  <c r="V63" i="7"/>
  <c r="X64" i="7"/>
  <c r="R65" i="7"/>
  <c r="P71" i="7"/>
  <c r="AB79" i="7"/>
  <c r="AA82" i="7"/>
  <c r="CT499" i="11" s="1"/>
  <c r="CT509" i="11"/>
  <c r="T82" i="7"/>
  <c r="X82" i="7"/>
  <c r="W82" i="7"/>
  <c r="CT503" i="11" s="1"/>
  <c r="L82" i="7"/>
  <c r="CT497" i="11" s="1"/>
  <c r="Z82" i="7"/>
  <c r="T104" i="7"/>
  <c r="AA116" i="7"/>
  <c r="EB499" i="11" s="1"/>
  <c r="EB509" i="11"/>
  <c r="V116" i="7"/>
  <c r="M116" i="7"/>
  <c r="AC158" i="7"/>
  <c r="V158" i="7"/>
  <c r="M158" i="7"/>
  <c r="T9" i="7"/>
  <c r="Y498" i="11" s="1"/>
  <c r="AC9" i="7"/>
  <c r="T16" i="7"/>
  <c r="AF509" i="11"/>
  <c r="AP508" i="11"/>
  <c r="M29" i="7"/>
  <c r="O30" i="7"/>
  <c r="AT502" i="11" s="1"/>
  <c r="AU508" i="11"/>
  <c r="AB32" i="7"/>
  <c r="L35" i="7"/>
  <c r="AY497" i="11" s="1"/>
  <c r="AC35" i="7"/>
  <c r="AY504" i="11" s="1"/>
  <c r="X36" i="7"/>
  <c r="AZ503" i="11" s="1"/>
  <c r="P41" i="7"/>
  <c r="AA41" i="7"/>
  <c r="BE499" i="11" s="1"/>
  <c r="O42" i="7"/>
  <c r="BF508" i="11"/>
  <c r="X43" i="7"/>
  <c r="AA44" i="7"/>
  <c r="BH499" i="11" s="1"/>
  <c r="P46" i="7"/>
  <c r="BJ502" i="11" s="1"/>
  <c r="P47" i="7"/>
  <c r="BK502" i="11" s="1"/>
  <c r="L48" i="7"/>
  <c r="BL497" i="11" s="1"/>
  <c r="L51" i="7"/>
  <c r="BO497" i="11" s="1"/>
  <c r="U55" i="7"/>
  <c r="P56" i="7"/>
  <c r="BT502" i="11" s="1"/>
  <c r="AC56" i="7"/>
  <c r="BT504" i="11" s="1"/>
  <c r="BU508" i="11"/>
  <c r="AC58" i="7"/>
  <c r="BV504" i="11" s="1"/>
  <c r="R59" i="7"/>
  <c r="AB59" i="7"/>
  <c r="R60" i="7"/>
  <c r="N62" i="7"/>
  <c r="N63" i="7"/>
  <c r="X63" i="7"/>
  <c r="CA503" i="11" s="1"/>
  <c r="N64" i="7"/>
  <c r="Z64" i="7"/>
  <c r="CB508" i="11" s="1"/>
  <c r="U65" i="7"/>
  <c r="S67" i="7"/>
  <c r="CE498" i="11" s="1"/>
  <c r="M68" i="7"/>
  <c r="W68" i="7"/>
  <c r="U71" i="7"/>
  <c r="M72" i="7"/>
  <c r="W72" i="7"/>
  <c r="M75" i="7"/>
  <c r="X75" i="7"/>
  <c r="CM503" i="11" s="1"/>
  <c r="O76" i="7"/>
  <c r="CN502" i="11" s="1"/>
  <c r="N79" i="7"/>
  <c r="O80" i="7"/>
  <c r="CR502" i="11" s="1"/>
  <c r="M82" i="7"/>
  <c r="AC82" i="7"/>
  <c r="CT504" i="11" s="1"/>
  <c r="AC87" i="7"/>
  <c r="CY504" i="11" s="1"/>
  <c r="AC93" i="7"/>
  <c r="DE504" i="11" s="1"/>
  <c r="DE508" i="11"/>
  <c r="M93" i="7"/>
  <c r="X93" i="7"/>
  <c r="DE503" i="11" s="1"/>
  <c r="K93" i="7"/>
  <c r="R93" i="7"/>
  <c r="P93" i="7"/>
  <c r="DE502" i="11" s="1"/>
  <c r="U97" i="7"/>
  <c r="DI508" i="11"/>
  <c r="K97" i="7"/>
  <c r="AB100" i="7"/>
  <c r="P100" i="7"/>
  <c r="O100" i="7"/>
  <c r="DL502" i="11" s="1"/>
  <c r="L100" i="7"/>
  <c r="AC100" i="7"/>
  <c r="DL504" i="11" s="1"/>
  <c r="X100" i="7"/>
  <c r="AC104" i="7"/>
  <c r="X139" i="7"/>
  <c r="U139" i="7"/>
  <c r="T139" i="7"/>
  <c r="R139" i="7"/>
  <c r="AC139" i="7"/>
  <c r="P139" i="7"/>
  <c r="AB139" i="7"/>
  <c r="M139" i="7"/>
  <c r="Z139" i="7"/>
  <c r="L139" i="7"/>
  <c r="K139" i="7"/>
  <c r="K9" i="7"/>
  <c r="Y497" i="11" s="1"/>
  <c r="U9" i="7"/>
  <c r="Y509" i="11"/>
  <c r="K11" i="7"/>
  <c r="U16" i="7"/>
  <c r="X17" i="7"/>
  <c r="AG503" i="11" s="1"/>
  <c r="AB21" i="7"/>
  <c r="O23" i="7"/>
  <c r="K26" i="7"/>
  <c r="AP497" i="11" s="1"/>
  <c r="AB26" i="7"/>
  <c r="O29" i="7"/>
  <c r="AS502" i="11" s="1"/>
  <c r="Z29" i="7"/>
  <c r="P30" i="7"/>
  <c r="O35" i="7"/>
  <c r="AY502" i="11" s="1"/>
  <c r="R41" i="7"/>
  <c r="P42" i="7"/>
  <c r="Z42" i="7"/>
  <c r="R47" i="7"/>
  <c r="N48" i="7"/>
  <c r="N51" i="7"/>
  <c r="W55" i="7"/>
  <c r="R56" i="7"/>
  <c r="BT509" i="11"/>
  <c r="Z57" i="7"/>
  <c r="T59" i="7"/>
  <c r="AC59" i="7"/>
  <c r="AK59" i="7" s="1"/>
  <c r="BW506" i="11" s="1"/>
  <c r="BW858" i="11" s="1"/>
  <c r="BW873" i="11" s="1"/>
  <c r="V60" i="7"/>
  <c r="T62" i="7"/>
  <c r="O63" i="7"/>
  <c r="CA502" i="11" s="1"/>
  <c r="CA508" i="11"/>
  <c r="O64" i="7"/>
  <c r="CB502" i="11" s="1"/>
  <c r="CB509" i="11"/>
  <c r="CC508" i="11"/>
  <c r="N68" i="7"/>
  <c r="X68" i="7"/>
  <c r="W71" i="7"/>
  <c r="CI503" i="11" s="1"/>
  <c r="N72" i="7"/>
  <c r="X72" i="7"/>
  <c r="N75" i="7"/>
  <c r="AF75" i="7" s="1"/>
  <c r="CM508" i="11"/>
  <c r="R76" i="7"/>
  <c r="AA78" i="7"/>
  <c r="CP499" i="11" s="1"/>
  <c r="R78" i="7"/>
  <c r="V78" i="7"/>
  <c r="P79" i="7"/>
  <c r="R80" i="7"/>
  <c r="N82" i="7"/>
  <c r="W83" i="7"/>
  <c r="CU503" i="11" s="1"/>
  <c r="V83" i="7"/>
  <c r="O83" i="7"/>
  <c r="CU502" i="11" s="1"/>
  <c r="AB83" i="7"/>
  <c r="M83" i="7"/>
  <c r="U100" i="7"/>
  <c r="V139" i="7"/>
  <c r="P35" i="7"/>
  <c r="T48" i="7"/>
  <c r="AB57" i="7"/>
  <c r="W62" i="7"/>
  <c r="P63" i="7"/>
  <c r="Z63" i="7"/>
  <c r="Z65" i="7"/>
  <c r="CI508" i="11"/>
  <c r="V79" i="7"/>
  <c r="O82" i="7"/>
  <c r="CT502" i="11" s="1"/>
  <c r="T101" i="7"/>
  <c r="S101" i="7"/>
  <c r="K101" i="7"/>
  <c r="AB101" i="7"/>
  <c r="AC103" i="7"/>
  <c r="DO504" i="11" s="1"/>
  <c r="Z103" i="7"/>
  <c r="DO508" i="11"/>
  <c r="R103" i="7"/>
  <c r="P103" i="7"/>
  <c r="M103" i="7"/>
  <c r="AA118" i="7"/>
  <c r="ED499" i="11" s="1"/>
  <c r="AB118" i="7"/>
  <c r="R118" i="7"/>
  <c r="Z118" i="7"/>
  <c r="P118" i="7"/>
  <c r="O118" i="7"/>
  <c r="ED502" i="11" s="1"/>
  <c r="W118" i="7"/>
  <c r="ED503" i="11" s="1"/>
  <c r="M118" i="7"/>
  <c r="AF118" i="7" s="1"/>
  <c r="V118" i="7"/>
  <c r="L118" i="7"/>
  <c r="U118" i="7"/>
  <c r="K118" i="7"/>
  <c r="ED497" i="11" s="1"/>
  <c r="N81" i="7"/>
  <c r="P85" i="7"/>
  <c r="O86" i="7"/>
  <c r="CX502" i="11" s="1"/>
  <c r="AB89" i="7"/>
  <c r="T90" i="7"/>
  <c r="R92" i="7"/>
  <c r="AB92" i="7"/>
  <c r="W95" i="7"/>
  <c r="DG503" i="11" s="1"/>
  <c r="O96" i="7"/>
  <c r="Z96" i="7"/>
  <c r="DH508" i="11" s="1"/>
  <c r="M98" i="7"/>
  <c r="P106" i="7"/>
  <c r="L107" i="7"/>
  <c r="DS497" i="11" s="1"/>
  <c r="V107" i="7"/>
  <c r="U108" i="7"/>
  <c r="Z109" i="7"/>
  <c r="P111" i="7"/>
  <c r="L112" i="7"/>
  <c r="DX497" i="11" s="1"/>
  <c r="V112" i="7"/>
  <c r="R114" i="7"/>
  <c r="M115" i="7"/>
  <c r="W115" i="7"/>
  <c r="T119" i="7"/>
  <c r="U121" i="7"/>
  <c r="U122" i="7"/>
  <c r="V124" i="7"/>
  <c r="V125" i="7"/>
  <c r="N126" i="7"/>
  <c r="X127" i="7"/>
  <c r="P128" i="7"/>
  <c r="EN502" i="11" s="1"/>
  <c r="R129" i="7"/>
  <c r="P130" i="7"/>
  <c r="O133" i="7"/>
  <c r="AC133" i="7"/>
  <c r="T134" i="7"/>
  <c r="X135" i="7"/>
  <c r="O136" i="7"/>
  <c r="N141" i="7"/>
  <c r="R142" i="7"/>
  <c r="V143" i="7"/>
  <c r="L144" i="7"/>
  <c r="AC144" i="7"/>
  <c r="O146" i="7"/>
  <c r="AC146" i="7"/>
  <c r="X147" i="7"/>
  <c r="L150" i="7"/>
  <c r="Z150" i="7"/>
  <c r="W153" i="7"/>
  <c r="T154" i="7"/>
  <c r="T156" i="7"/>
  <c r="V90" i="7"/>
  <c r="T92" i="7"/>
  <c r="AC92" i="7"/>
  <c r="DD504" i="11" s="1"/>
  <c r="X95" i="7"/>
  <c r="P96" i="7"/>
  <c r="AC96" i="7"/>
  <c r="DH504" i="11" s="1"/>
  <c r="O98" i="7"/>
  <c r="DJ502" i="11" s="1"/>
  <c r="R106" i="7"/>
  <c r="M107" i="7"/>
  <c r="AF107" i="7" s="1"/>
  <c r="W107" i="7"/>
  <c r="DS503" i="11" s="1"/>
  <c r="R111" i="7"/>
  <c r="M112" i="7"/>
  <c r="W112" i="7"/>
  <c r="DX503" i="11" s="1"/>
  <c r="M113" i="7"/>
  <c r="V114" i="7"/>
  <c r="N115" i="7"/>
  <c r="X115" i="7"/>
  <c r="U119" i="7"/>
  <c r="V121" i="7"/>
  <c r="X122" i="7"/>
  <c r="EJ509" i="11"/>
  <c r="W125" i="7"/>
  <c r="EK503" i="11" s="1"/>
  <c r="R126" i="7"/>
  <c r="L127" i="7"/>
  <c r="EM508" i="11"/>
  <c r="T128" i="7"/>
  <c r="EN498" i="11" s="1"/>
  <c r="R130" i="7"/>
  <c r="AB131" i="7"/>
  <c r="P133" i="7"/>
  <c r="U134" i="7"/>
  <c r="L135" i="7"/>
  <c r="P136" i="7"/>
  <c r="V141" i="7"/>
  <c r="T142" i="7"/>
  <c r="X143" i="7"/>
  <c r="O144" i="7"/>
  <c r="P146" i="7"/>
  <c r="AC147" i="7"/>
  <c r="M150" i="7"/>
  <c r="AB150" i="7"/>
  <c r="K153" i="7"/>
  <c r="X153" i="7"/>
  <c r="W154" i="7"/>
  <c r="W156" i="7"/>
  <c r="S98" i="7"/>
  <c r="DJ498" i="11" s="1"/>
  <c r="V106" i="7"/>
  <c r="EK508" i="11"/>
  <c r="V134" i="7"/>
  <c r="V142" i="7"/>
  <c r="T144" i="7"/>
  <c r="U146" i="7"/>
  <c r="K147" i="7"/>
  <c r="N148" i="7"/>
  <c r="R150" i="7"/>
  <c r="N157" i="7"/>
  <c r="V96" i="7"/>
  <c r="AA98" i="7"/>
  <c r="DJ499" i="11" s="1"/>
  <c r="Z106" i="7"/>
  <c r="DR508" i="11" s="1"/>
  <c r="P107" i="7"/>
  <c r="Z107" i="7"/>
  <c r="DS508" i="11" s="1"/>
  <c r="P112" i="7"/>
  <c r="DX502" i="11" s="1"/>
  <c r="Z112" i="7"/>
  <c r="DX508" i="11" s="1"/>
  <c r="DZ509" i="11"/>
  <c r="M125" i="7"/>
  <c r="X130" i="7"/>
  <c r="AG131" i="7"/>
  <c r="Z132" i="7"/>
  <c r="L134" i="7"/>
  <c r="Z134" i="7"/>
  <c r="N138" i="7"/>
  <c r="K142" i="7"/>
  <c r="U144" i="7"/>
  <c r="V146" i="7"/>
  <c r="AJ146" i="7" s="1"/>
  <c r="L147" i="7"/>
  <c r="R148" i="7"/>
  <c r="T150" i="7"/>
  <c r="V151" i="7"/>
  <c r="O152" i="7"/>
  <c r="O153" i="7"/>
  <c r="AC153" i="7"/>
  <c r="S155" i="7"/>
  <c r="R157" i="7"/>
  <c r="AC81" i="7"/>
  <c r="CS504" i="11" s="1"/>
  <c r="Z86" i="7"/>
  <c r="CX508" i="11" s="1"/>
  <c r="O90" i="7"/>
  <c r="AG90" i="7" s="1"/>
  <c r="DB505" i="11" s="1"/>
  <c r="DB857" i="11" s="1"/>
  <c r="N92" i="7"/>
  <c r="X92" i="7"/>
  <c r="DD503" i="11" s="1"/>
  <c r="O95" i="7"/>
  <c r="L96" i="7"/>
  <c r="W96" i="7"/>
  <c r="DH503" i="11" s="1"/>
  <c r="AB98" i="7"/>
  <c r="DR509" i="11"/>
  <c r="R107" i="7"/>
  <c r="AB107" i="7"/>
  <c r="R112" i="7"/>
  <c r="AB112" i="7"/>
  <c r="K114" i="7"/>
  <c r="T115" i="7"/>
  <c r="AC115" i="7"/>
  <c r="L121" i="7"/>
  <c r="L122" i="7"/>
  <c r="N125" i="7"/>
  <c r="L130" i="7"/>
  <c r="X133" i="7"/>
  <c r="M134" i="7"/>
  <c r="AB134" i="7"/>
  <c r="V138" i="7"/>
  <c r="L142" i="7"/>
  <c r="Z142" i="7"/>
  <c r="X144" i="7"/>
  <c r="L146" i="7"/>
  <c r="X146" i="7"/>
  <c r="O147" i="7"/>
  <c r="AK147" i="7" s="1"/>
  <c r="W148" i="7"/>
  <c r="U150" i="7"/>
  <c r="W157" i="7"/>
  <c r="AC98" i="7"/>
  <c r="DJ504" i="11" s="1"/>
  <c r="T107" i="7"/>
  <c r="AC107" i="7"/>
  <c r="DS504" i="11" s="1"/>
  <c r="T112" i="7"/>
  <c r="AC112" i="7"/>
  <c r="DX504" i="11" s="1"/>
  <c r="P125" i="7"/>
  <c r="P134" i="7"/>
  <c r="AC134" i="7"/>
  <c r="M142" i="7"/>
  <c r="AB142" i="7"/>
  <c r="P147" i="7"/>
  <c r="Z148" i="7"/>
  <c r="V150" i="7"/>
  <c r="Z157" i="7"/>
  <c r="F918" i="11"/>
  <c r="G919" i="11"/>
  <c r="F919" i="11"/>
  <c r="D164" i="7"/>
  <c r="E175" i="7"/>
  <c r="E176" i="7" s="1"/>
  <c r="D38" i="1"/>
  <c r="D168" i="7"/>
  <c r="G176" i="7"/>
  <c r="E919" i="11"/>
  <c r="E168" i="7"/>
  <c r="B13" i="19"/>
  <c r="G917" i="11"/>
  <c r="G918" i="11" s="1"/>
  <c r="E164" i="7"/>
  <c r="I175" i="7"/>
  <c r="F164" i="7"/>
  <c r="I166" i="7"/>
  <c r="D25" i="1"/>
  <c r="F168" i="7"/>
  <c r="C176" i="7"/>
  <c r="D26" i="1"/>
  <c r="D19" i="1"/>
  <c r="D166" i="7"/>
  <c r="D917" i="11"/>
  <c r="D918" i="11" s="1"/>
  <c r="I164" i="7"/>
  <c r="I168" i="7"/>
  <c r="E917" i="11"/>
  <c r="E918" i="11" s="1"/>
  <c r="AG21" i="7"/>
  <c r="AK505" i="11" s="1"/>
  <c r="AK857" i="11" s="1"/>
  <c r="Z34" i="7"/>
  <c r="R34" i="7"/>
  <c r="AX508" i="11"/>
  <c r="P34" i="7"/>
  <c r="X34" i="7"/>
  <c r="O34" i="7"/>
  <c r="W34" i="7"/>
  <c r="AX503" i="11" s="1"/>
  <c r="N34" i="7"/>
  <c r="AX509" i="11"/>
  <c r="V34" i="7"/>
  <c r="M34" i="7"/>
  <c r="AC34" i="7"/>
  <c r="AX504" i="11" s="1"/>
  <c r="U34" i="7"/>
  <c r="L34" i="7"/>
  <c r="AB34" i="7"/>
  <c r="T34" i="7"/>
  <c r="AX498" i="11" s="1"/>
  <c r="K34" i="7"/>
  <c r="AA34" i="7"/>
  <c r="Z39" i="7"/>
  <c r="R39" i="7"/>
  <c r="AB39" i="7"/>
  <c r="S39" i="7"/>
  <c r="BC498" i="11" s="1"/>
  <c r="AA39" i="7"/>
  <c r="BC499" i="11" s="1"/>
  <c r="P39" i="7"/>
  <c r="BC508" i="11"/>
  <c r="O39" i="7"/>
  <c r="BC502" i="11" s="1"/>
  <c r="X39" i="7"/>
  <c r="N39" i="7"/>
  <c r="W39" i="7"/>
  <c r="BC503" i="11" s="1"/>
  <c r="M39" i="7"/>
  <c r="V39" i="7"/>
  <c r="L39" i="7"/>
  <c r="BC509" i="11"/>
  <c r="U39" i="7"/>
  <c r="K39" i="7"/>
  <c r="X7" i="7"/>
  <c r="P7" i="7"/>
  <c r="DX509" i="11"/>
  <c r="DP509" i="11"/>
  <c r="DH509" i="11"/>
  <c r="CZ509" i="11"/>
  <c r="W7" i="7"/>
  <c r="O7" i="7"/>
  <c r="EM509" i="11"/>
  <c r="DW509" i="11"/>
  <c r="DO509" i="11"/>
  <c r="AL7" i="7"/>
  <c r="V7" i="7"/>
  <c r="N7" i="7"/>
  <c r="EL509" i="11"/>
  <c r="ED509" i="11"/>
  <c r="DV509" i="11"/>
  <c r="DN509" i="11"/>
  <c r="CP509" i="11"/>
  <c r="CH509" i="11"/>
  <c r="ED508" i="11"/>
  <c r="AC7" i="7"/>
  <c r="U7" i="7"/>
  <c r="M7" i="7"/>
  <c r="EK509" i="11"/>
  <c r="EC509" i="11"/>
  <c r="DE509" i="11"/>
  <c r="CW509" i="11"/>
  <c r="AA7" i="7"/>
  <c r="S7" i="7"/>
  <c r="K7" i="7"/>
  <c r="EA509" i="11"/>
  <c r="DS509" i="11"/>
  <c r="Z14" i="7"/>
  <c r="R14" i="7"/>
  <c r="AD508" i="11"/>
  <c r="P14" i="7"/>
  <c r="X14" i="7"/>
  <c r="O14" i="7"/>
  <c r="W14" i="7"/>
  <c r="N14" i="7"/>
  <c r="AD509" i="11"/>
  <c r="V14" i="7"/>
  <c r="M14" i="7"/>
  <c r="AC14" i="7"/>
  <c r="AD504" i="11" s="1"/>
  <c r="U14" i="7"/>
  <c r="L14" i="7"/>
  <c r="AB14" i="7"/>
  <c r="T14" i="7"/>
  <c r="K14" i="7"/>
  <c r="T39" i="7"/>
  <c r="BW509" i="11"/>
  <c r="CF509" i="11"/>
  <c r="CQ509" i="11"/>
  <c r="DB509" i="11"/>
  <c r="L7" i="7"/>
  <c r="S14" i="7"/>
  <c r="Z24" i="7"/>
  <c r="R24" i="7"/>
  <c r="AN508" i="11"/>
  <c r="P24" i="7"/>
  <c r="X24" i="7"/>
  <c r="O24" i="7"/>
  <c r="W24" i="7"/>
  <c r="AN503" i="11" s="1"/>
  <c r="N24" i="7"/>
  <c r="AN509" i="11"/>
  <c r="V24" i="7"/>
  <c r="M24" i="7"/>
  <c r="AC24" i="7"/>
  <c r="AN504" i="11" s="1"/>
  <c r="U24" i="7"/>
  <c r="L24" i="7"/>
  <c r="AB24" i="7"/>
  <c r="T24" i="7"/>
  <c r="AN498" i="11" s="1"/>
  <c r="K24" i="7"/>
  <c r="AG26" i="7"/>
  <c r="AP505" i="11" s="1"/>
  <c r="AP857" i="11" s="1"/>
  <c r="Z27" i="7"/>
  <c r="R27" i="7"/>
  <c r="AQ508" i="11"/>
  <c r="P27" i="7"/>
  <c r="X27" i="7"/>
  <c r="O27" i="7"/>
  <c r="W27" i="7"/>
  <c r="AQ503" i="11" s="1"/>
  <c r="N27" i="7"/>
  <c r="AQ509" i="11"/>
  <c r="V27" i="7"/>
  <c r="M27" i="7"/>
  <c r="AC27" i="7"/>
  <c r="AQ504" i="11" s="1"/>
  <c r="U27" i="7"/>
  <c r="L27" i="7"/>
  <c r="AB27" i="7"/>
  <c r="T27" i="7"/>
  <c r="AQ498" i="11" s="1"/>
  <c r="K27" i="7"/>
  <c r="AC39" i="7"/>
  <c r="BC504" i="11" s="1"/>
  <c r="Z11" i="7"/>
  <c r="AA508" i="11" s="1"/>
  <c r="M12" i="7"/>
  <c r="V12" i="7"/>
  <c r="AB509" i="11"/>
  <c r="P13" i="7"/>
  <c r="AC508" i="11"/>
  <c r="O15" i="7"/>
  <c r="AE502" i="11" s="1"/>
  <c r="X15" i="7"/>
  <c r="S16" i="7"/>
  <c r="AF498" i="11" s="1"/>
  <c r="AA16" i="7"/>
  <c r="M17" i="7"/>
  <c r="AJ17" i="7" s="1"/>
  <c r="V17" i="7"/>
  <c r="AG509" i="11"/>
  <c r="P18" i="7"/>
  <c r="AG18" i="7" s="1"/>
  <c r="AH505" i="11" s="1"/>
  <c r="AH857" i="11" s="1"/>
  <c r="AH508" i="11"/>
  <c r="S19" i="7"/>
  <c r="AI498" i="11" s="1"/>
  <c r="AA19" i="7"/>
  <c r="AI499" i="11" s="1"/>
  <c r="R21" i="7"/>
  <c r="Z21" i="7"/>
  <c r="AK508" i="11" s="1"/>
  <c r="L22" i="7"/>
  <c r="U22" i="7"/>
  <c r="AC22" i="7"/>
  <c r="AL504" i="11" s="1"/>
  <c r="P23" i="7"/>
  <c r="AG23" i="7" s="1"/>
  <c r="AM505" i="11" s="1"/>
  <c r="AM857" i="11" s="1"/>
  <c r="AM508" i="11"/>
  <c r="R26" i="7"/>
  <c r="Z26" i="7"/>
  <c r="O28" i="7"/>
  <c r="AR502" i="11" s="1"/>
  <c r="X28" i="7"/>
  <c r="S29" i="7"/>
  <c r="AA29" i="7"/>
  <c r="AS499" i="11" s="1"/>
  <c r="M30" i="7"/>
  <c r="V30" i="7"/>
  <c r="AT509" i="11"/>
  <c r="R31" i="7"/>
  <c r="Z31" i="7"/>
  <c r="L32" i="7"/>
  <c r="U32" i="7"/>
  <c r="AC32" i="7"/>
  <c r="AV504" i="11" s="1"/>
  <c r="P33" i="7"/>
  <c r="AW508" i="11"/>
  <c r="M35" i="7"/>
  <c r="V35" i="7"/>
  <c r="AY509" i="11"/>
  <c r="R36" i="7"/>
  <c r="Z36" i="7"/>
  <c r="L37" i="7"/>
  <c r="U37" i="7"/>
  <c r="AC37" i="7"/>
  <c r="BA504" i="11" s="1"/>
  <c r="P38" i="7"/>
  <c r="BB508" i="11"/>
  <c r="R40" i="7"/>
  <c r="AA40" i="7"/>
  <c r="BD499" i="11" s="1"/>
  <c r="S43" i="7"/>
  <c r="BG498" i="11" s="1"/>
  <c r="L45" i="7"/>
  <c r="AA45" i="7"/>
  <c r="BI499" i="11" s="1"/>
  <c r="M8" i="7"/>
  <c r="U8" i="7"/>
  <c r="AC8" i="7"/>
  <c r="Z508" i="11"/>
  <c r="S11" i="7"/>
  <c r="AA498" i="11" s="1"/>
  <c r="AA11" i="7"/>
  <c r="AA499" i="11" s="1"/>
  <c r="R13" i="7"/>
  <c r="Z13" i="7"/>
  <c r="R18" i="7"/>
  <c r="Z18" i="7"/>
  <c r="S21" i="7"/>
  <c r="AK498" i="11" s="1"/>
  <c r="AA21" i="7"/>
  <c r="M22" i="7"/>
  <c r="V22" i="7"/>
  <c r="AL509" i="11"/>
  <c r="R23" i="7"/>
  <c r="Z23" i="7"/>
  <c r="S26" i="7"/>
  <c r="AA26" i="7"/>
  <c r="AP499" i="11" s="1"/>
  <c r="P28" i="7"/>
  <c r="AR508" i="11"/>
  <c r="N30" i="7"/>
  <c r="W30" i="7"/>
  <c r="S31" i="7"/>
  <c r="AA31" i="7"/>
  <c r="AU499" i="11" s="1"/>
  <c r="M32" i="7"/>
  <c r="V32" i="7"/>
  <c r="AV509" i="11"/>
  <c r="R33" i="7"/>
  <c r="Z33" i="7"/>
  <c r="N35" i="7"/>
  <c r="W35" i="7"/>
  <c r="S36" i="7"/>
  <c r="AA36" i="7"/>
  <c r="M37" i="7"/>
  <c r="V37" i="7"/>
  <c r="BA509" i="11"/>
  <c r="R38" i="7"/>
  <c r="Z38" i="7"/>
  <c r="S40" i="7"/>
  <c r="X44" i="7"/>
  <c r="O44" i="7"/>
  <c r="BH502" i="11" s="1"/>
  <c r="W44" i="7"/>
  <c r="BH503" i="11" s="1"/>
  <c r="N44" i="7"/>
  <c r="BH509" i="11"/>
  <c r="V44" i="7"/>
  <c r="M44" i="7"/>
  <c r="BH508" i="11"/>
  <c r="M45" i="7"/>
  <c r="AB45" i="7"/>
  <c r="R10" i="7"/>
  <c r="Z10" i="7"/>
  <c r="S13" i="7"/>
  <c r="AA13" i="7"/>
  <c r="AC499" i="11" s="1"/>
  <c r="S18" i="7"/>
  <c r="AH498" i="11" s="1"/>
  <c r="AA18" i="7"/>
  <c r="AH499" i="11" s="1"/>
  <c r="S23" i="7"/>
  <c r="AA23" i="7"/>
  <c r="AM499" i="11" s="1"/>
  <c r="S33" i="7"/>
  <c r="AA33" i="7"/>
  <c r="AW499" i="11" s="1"/>
  <c r="S38" i="7"/>
  <c r="AA38" i="7"/>
  <c r="BB499" i="11" s="1"/>
  <c r="AC40" i="7"/>
  <c r="BD504" i="11" s="1"/>
  <c r="U40" i="7"/>
  <c r="L40" i="7"/>
  <c r="T40" i="7"/>
  <c r="BD509" i="11"/>
  <c r="BG509" i="11"/>
  <c r="V43" i="7"/>
  <c r="M43" i="7"/>
  <c r="AC43" i="7"/>
  <c r="BG504" i="11" s="1"/>
  <c r="AB43" i="7"/>
  <c r="T43" i="7"/>
  <c r="K43" i="7"/>
  <c r="BG497" i="11" s="1"/>
  <c r="W43" i="7"/>
  <c r="BG503" i="11" s="1"/>
  <c r="N45" i="7"/>
  <c r="AC45" i="7"/>
  <c r="BI504" i="11" s="1"/>
  <c r="AG50" i="7"/>
  <c r="O8" i="7"/>
  <c r="W8" i="7"/>
  <c r="K10" i="7"/>
  <c r="S10" i="7"/>
  <c r="AA10" i="7"/>
  <c r="Z499" i="11" s="1"/>
  <c r="L11" i="7"/>
  <c r="U11" i="7"/>
  <c r="AC11" i="7"/>
  <c r="AA504" i="11" s="1"/>
  <c r="P12" i="7"/>
  <c r="AG12" i="7" s="1"/>
  <c r="K13" i="7"/>
  <c r="T13" i="7"/>
  <c r="AB13" i="7"/>
  <c r="S15" i="7"/>
  <c r="AA15" i="7"/>
  <c r="AE499" i="11" s="1"/>
  <c r="P17" i="7"/>
  <c r="AG508" i="11"/>
  <c r="K18" i="7"/>
  <c r="AH497" i="11" s="1"/>
  <c r="T18" i="7"/>
  <c r="AB18" i="7"/>
  <c r="U21" i="7"/>
  <c r="AC21" i="7"/>
  <c r="O22" i="7"/>
  <c r="X22" i="7"/>
  <c r="AL503" i="11" s="1"/>
  <c r="K23" i="7"/>
  <c r="AM497" i="11" s="1"/>
  <c r="T23" i="7"/>
  <c r="AB23" i="7"/>
  <c r="AK26" i="7"/>
  <c r="AP506" i="11" s="1"/>
  <c r="AP858" i="11" s="1"/>
  <c r="AP873" i="11" s="1"/>
  <c r="S28" i="7"/>
  <c r="AA28" i="7"/>
  <c r="AR499" i="11" s="1"/>
  <c r="O32" i="7"/>
  <c r="X32" i="7"/>
  <c r="AV503" i="11" s="1"/>
  <c r="K33" i="7"/>
  <c r="AW497" i="11" s="1"/>
  <c r="T33" i="7"/>
  <c r="AB33" i="7"/>
  <c r="K38" i="7"/>
  <c r="T38" i="7"/>
  <c r="AB38" i="7"/>
  <c r="K40" i="7"/>
  <c r="V40" i="7"/>
  <c r="BI509" i="11"/>
  <c r="CD509" i="11"/>
  <c r="V66" i="7"/>
  <c r="M66" i="7"/>
  <c r="AB66" i="7"/>
  <c r="AC66" i="7"/>
  <c r="CD504" i="11" s="1"/>
  <c r="S66" i="7"/>
  <c r="AA66" i="7"/>
  <c r="R66" i="7"/>
  <c r="Z66" i="7"/>
  <c r="P66" i="7"/>
  <c r="CD508" i="11"/>
  <c r="O66" i="7"/>
  <c r="CD502" i="11" s="1"/>
  <c r="X66" i="7"/>
  <c r="N66" i="7"/>
  <c r="W66" i="7"/>
  <c r="CD503" i="11" s="1"/>
  <c r="L66" i="7"/>
  <c r="U66" i="7"/>
  <c r="K66" i="7"/>
  <c r="CD497" i="11" s="1"/>
  <c r="P8" i="7"/>
  <c r="X8" i="7"/>
  <c r="R9" i="7"/>
  <c r="L10" i="7"/>
  <c r="T10" i="7"/>
  <c r="AB10" i="7"/>
  <c r="M11" i="7"/>
  <c r="V11" i="7"/>
  <c r="AA509" i="11"/>
  <c r="R12" i="7"/>
  <c r="Z12" i="7"/>
  <c r="L13" i="7"/>
  <c r="U13" i="7"/>
  <c r="AC13" i="7"/>
  <c r="K15" i="7"/>
  <c r="AE497" i="11" s="1"/>
  <c r="T15" i="7"/>
  <c r="AB15" i="7"/>
  <c r="N16" i="7"/>
  <c r="R17" i="7"/>
  <c r="Z17" i="7"/>
  <c r="L18" i="7"/>
  <c r="U18" i="7"/>
  <c r="AC18" i="7"/>
  <c r="N19" i="7"/>
  <c r="S20" i="7"/>
  <c r="M21" i="7"/>
  <c r="V21" i="7"/>
  <c r="AK509" i="11"/>
  <c r="P22" i="7"/>
  <c r="AL508" i="11"/>
  <c r="L23" i="7"/>
  <c r="U23" i="7"/>
  <c r="AC23" i="7"/>
  <c r="S25" i="7"/>
  <c r="M26" i="7"/>
  <c r="V26" i="7"/>
  <c r="AP509" i="11"/>
  <c r="K28" i="7"/>
  <c r="T28" i="7"/>
  <c r="AB28" i="7"/>
  <c r="N29" i="7"/>
  <c r="R30" i="7"/>
  <c r="Z30" i="7"/>
  <c r="M31" i="7"/>
  <c r="V31" i="7"/>
  <c r="AU509" i="11"/>
  <c r="P32" i="7"/>
  <c r="AV508" i="11"/>
  <c r="L33" i="7"/>
  <c r="U33" i="7"/>
  <c r="AC33" i="7"/>
  <c r="R35" i="7"/>
  <c r="Z35" i="7"/>
  <c r="M36" i="7"/>
  <c r="V36" i="7"/>
  <c r="AZ509" i="11"/>
  <c r="P37" i="7"/>
  <c r="BA508" i="11"/>
  <c r="L38" i="7"/>
  <c r="U38" i="7"/>
  <c r="AC38" i="7"/>
  <c r="BB504" i="11" s="1"/>
  <c r="M40" i="7"/>
  <c r="W40" i="7"/>
  <c r="BD503" i="11" s="1"/>
  <c r="X41" i="7"/>
  <c r="O41" i="7"/>
  <c r="T41" i="7"/>
  <c r="AC41" i="7"/>
  <c r="BE504" i="11" s="1"/>
  <c r="N43" i="7"/>
  <c r="BG508" i="11"/>
  <c r="P44" i="7"/>
  <c r="AB44" i="7"/>
  <c r="T45" i="7"/>
  <c r="BI498" i="11" s="1"/>
  <c r="BJ509" i="11"/>
  <c r="V46" i="7"/>
  <c r="M46" i="7"/>
  <c r="AC46" i="7"/>
  <c r="U46" i="7"/>
  <c r="L46" i="7"/>
  <c r="AB46" i="7"/>
  <c r="T46" i="7"/>
  <c r="BJ498" i="11" s="1"/>
  <c r="K46" i="7"/>
  <c r="Z46" i="7"/>
  <c r="BJ508" i="11" s="1"/>
  <c r="R46" i="7"/>
  <c r="AA46" i="7"/>
  <c r="BJ499" i="11" s="1"/>
  <c r="Z54" i="7"/>
  <c r="R54" i="7"/>
  <c r="BR508" i="11"/>
  <c r="P54" i="7"/>
  <c r="X54" i="7"/>
  <c r="O54" i="7"/>
  <c r="BR502" i="11" s="1"/>
  <c r="W54" i="7"/>
  <c r="BR503" i="11" s="1"/>
  <c r="N54" i="7"/>
  <c r="BR509" i="11"/>
  <c r="V54" i="7"/>
  <c r="M54" i="7"/>
  <c r="AC54" i="7"/>
  <c r="BR504" i="11" s="1"/>
  <c r="U54" i="7"/>
  <c r="L54" i="7"/>
  <c r="AB54" i="7"/>
  <c r="T54" i="7"/>
  <c r="BR498" i="11" s="1"/>
  <c r="K54" i="7"/>
  <c r="T66" i="7"/>
  <c r="M10" i="7"/>
  <c r="U10" i="7"/>
  <c r="AC10" i="7"/>
  <c r="N11" i="7"/>
  <c r="W11" i="7"/>
  <c r="AA503" i="11" s="1"/>
  <c r="S12" i="7"/>
  <c r="M13" i="7"/>
  <c r="V13" i="7"/>
  <c r="AC509" i="11"/>
  <c r="L15" i="7"/>
  <c r="U15" i="7"/>
  <c r="S17" i="7"/>
  <c r="M18" i="7"/>
  <c r="V18" i="7"/>
  <c r="AH509" i="11"/>
  <c r="N21" i="7"/>
  <c r="R22" i="7"/>
  <c r="Z22" i="7"/>
  <c r="M23" i="7"/>
  <c r="V23" i="7"/>
  <c r="AM509" i="11"/>
  <c r="N26" i="7"/>
  <c r="L28" i="7"/>
  <c r="U28" i="7"/>
  <c r="AC28" i="7"/>
  <c r="S30" i="7"/>
  <c r="N31" i="7"/>
  <c r="R32" i="7"/>
  <c r="Z32" i="7"/>
  <c r="M33" i="7"/>
  <c r="V33" i="7"/>
  <c r="AW509" i="11"/>
  <c r="S35" i="7"/>
  <c r="N36" i="7"/>
  <c r="R37" i="7"/>
  <c r="Z37" i="7"/>
  <c r="M38" i="7"/>
  <c r="V38" i="7"/>
  <c r="BB509" i="11"/>
  <c r="N40" i="7"/>
  <c r="X40" i="7"/>
  <c r="O43" i="7"/>
  <c r="BG502" i="11" s="1"/>
  <c r="Z43" i="7"/>
  <c r="AC44" i="7"/>
  <c r="AF63" i="7"/>
  <c r="R8" i="7"/>
  <c r="N10" i="7"/>
  <c r="V10" i="7"/>
  <c r="O11" i="7"/>
  <c r="N13" i="7"/>
  <c r="N18" i="7"/>
  <c r="S22" i="7"/>
  <c r="AL498" i="11" s="1"/>
  <c r="N23" i="7"/>
  <c r="S32" i="7"/>
  <c r="AV498" i="11" s="1"/>
  <c r="N33" i="7"/>
  <c r="S37" i="7"/>
  <c r="BA498" i="11" s="1"/>
  <c r="N38" i="7"/>
  <c r="O40" i="7"/>
  <c r="BD502" i="11" s="1"/>
  <c r="BD508" i="11"/>
  <c r="P43" i="7"/>
  <c r="AA43" i="7"/>
  <c r="Z45" i="7"/>
  <c r="R45" i="7"/>
  <c r="BI508" i="11"/>
  <c r="P45" i="7"/>
  <c r="X45" i="7"/>
  <c r="BI503" i="11" s="1"/>
  <c r="O45" i="7"/>
  <c r="V45" i="7"/>
  <c r="X77" i="7"/>
  <c r="O77" i="7"/>
  <c r="W77" i="7"/>
  <c r="CO503" i="11" s="1"/>
  <c r="N77" i="7"/>
  <c r="CO509" i="11"/>
  <c r="V77" i="7"/>
  <c r="M77" i="7"/>
  <c r="AC77" i="7"/>
  <c r="U77" i="7"/>
  <c r="L77" i="7"/>
  <c r="AB77" i="7"/>
  <c r="T77" i="7"/>
  <c r="K77" i="7"/>
  <c r="Z77" i="7"/>
  <c r="R77" i="7"/>
  <c r="CO508" i="11"/>
  <c r="P77" i="7"/>
  <c r="AA77" i="7"/>
  <c r="S77" i="7"/>
  <c r="CO498" i="11" s="1"/>
  <c r="AG53" i="7"/>
  <c r="BQ505" i="11" s="1"/>
  <c r="BQ857" i="11" s="1"/>
  <c r="AC55" i="7"/>
  <c r="BS504" i="11" s="1"/>
  <c r="S58" i="7"/>
  <c r="AA58" i="7"/>
  <c r="BV499" i="11" s="1"/>
  <c r="R61" i="7"/>
  <c r="Z61" i="7"/>
  <c r="L62" i="7"/>
  <c r="U62" i="7"/>
  <c r="AC62" i="7"/>
  <c r="BZ504" i="11" s="1"/>
  <c r="S65" i="7"/>
  <c r="AA65" i="7"/>
  <c r="P67" i="7"/>
  <c r="W67" i="7"/>
  <c r="CE503" i="11" s="1"/>
  <c r="N67" i="7"/>
  <c r="AB67" i="7"/>
  <c r="U67" i="7"/>
  <c r="M70" i="7"/>
  <c r="R73" i="7"/>
  <c r="M74" i="7"/>
  <c r="X91" i="7"/>
  <c r="O91" i="7"/>
  <c r="DC502" i="11" s="1"/>
  <c r="W91" i="7"/>
  <c r="DC503" i="11" s="1"/>
  <c r="N91" i="7"/>
  <c r="DC509" i="11"/>
  <c r="V91" i="7"/>
  <c r="M91" i="7"/>
  <c r="AC91" i="7"/>
  <c r="DC504" i="11" s="1"/>
  <c r="U91" i="7"/>
  <c r="L91" i="7"/>
  <c r="AB91" i="7"/>
  <c r="T91" i="7"/>
  <c r="K91" i="7"/>
  <c r="Z91" i="7"/>
  <c r="R91" i="7"/>
  <c r="DC508" i="11"/>
  <c r="P91" i="7"/>
  <c r="S47" i="7"/>
  <c r="BK498" i="11" s="1"/>
  <c r="AA47" i="7"/>
  <c r="BK499" i="11" s="1"/>
  <c r="M48" i="7"/>
  <c r="V48" i="7"/>
  <c r="BL509" i="11"/>
  <c r="S50" i="7"/>
  <c r="BN498" i="11" s="1"/>
  <c r="AA50" i="7"/>
  <c r="BN499" i="11" s="1"/>
  <c r="M51" i="7"/>
  <c r="V51" i="7"/>
  <c r="BO509" i="11"/>
  <c r="M55" i="7"/>
  <c r="V55" i="7"/>
  <c r="BS509" i="11"/>
  <c r="S57" i="7"/>
  <c r="BU498" i="11" s="1"/>
  <c r="AA57" i="7"/>
  <c r="BU499" i="11" s="1"/>
  <c r="K58" i="7"/>
  <c r="T58" i="7"/>
  <c r="AB58" i="7"/>
  <c r="S61" i="7"/>
  <c r="BY498" i="11" s="1"/>
  <c r="AA61" i="7"/>
  <c r="BY499" i="11" s="1"/>
  <c r="M62" i="7"/>
  <c r="V62" i="7"/>
  <c r="BZ509" i="11"/>
  <c r="AB65" i="7"/>
  <c r="S70" i="7"/>
  <c r="CH498" i="11" s="1"/>
  <c r="S73" i="7"/>
  <c r="CK498" i="11" s="1"/>
  <c r="S74" i="7"/>
  <c r="CL498" i="11" s="1"/>
  <c r="DF509" i="11"/>
  <c r="X94" i="7"/>
  <c r="O94" i="7"/>
  <c r="DF502" i="11" s="1"/>
  <c r="W94" i="7"/>
  <c r="DF503" i="11" s="1"/>
  <c r="N94" i="7"/>
  <c r="AJ94" i="7" s="1"/>
  <c r="V94" i="7"/>
  <c r="M94" i="7"/>
  <c r="AC94" i="7"/>
  <c r="DF504" i="11" s="1"/>
  <c r="U94" i="7"/>
  <c r="L94" i="7"/>
  <c r="AB94" i="7"/>
  <c r="T94" i="7"/>
  <c r="K94" i="7"/>
  <c r="Z94" i="7"/>
  <c r="R94" i="7"/>
  <c r="DF508" i="11"/>
  <c r="P94" i="7"/>
  <c r="L47" i="7"/>
  <c r="AI47" i="7" s="1"/>
  <c r="U47" i="7"/>
  <c r="AC47" i="7"/>
  <c r="BK504" i="11" s="1"/>
  <c r="O48" i="7"/>
  <c r="X48" i="7"/>
  <c r="BL503" i="11" s="1"/>
  <c r="S49" i="7"/>
  <c r="AA49" i="7"/>
  <c r="L50" i="7"/>
  <c r="U50" i="7"/>
  <c r="AF50" i="7" s="1"/>
  <c r="AC50" i="7"/>
  <c r="O51" i="7"/>
  <c r="X51" i="7"/>
  <c r="BO503" i="11" s="1"/>
  <c r="R52" i="7"/>
  <c r="Z52" i="7"/>
  <c r="S53" i="7"/>
  <c r="AA53" i="7"/>
  <c r="BQ499" i="11" s="1"/>
  <c r="O55" i="7"/>
  <c r="X55" i="7"/>
  <c r="L57" i="7"/>
  <c r="U57" i="7"/>
  <c r="AC57" i="7"/>
  <c r="BU504" i="11" s="1"/>
  <c r="M58" i="7"/>
  <c r="V58" i="7"/>
  <c r="BV509" i="11"/>
  <c r="S60" i="7"/>
  <c r="AA60" i="7"/>
  <c r="BX499" i="11" s="1"/>
  <c r="L61" i="7"/>
  <c r="U61" i="7"/>
  <c r="AC61" i="7"/>
  <c r="BY504" i="11" s="1"/>
  <c r="O62" i="7"/>
  <c r="X62" i="7"/>
  <c r="S64" i="7"/>
  <c r="AA64" i="7"/>
  <c r="CB499" i="11" s="1"/>
  <c r="M65" i="7"/>
  <c r="V65" i="7"/>
  <c r="CC509" i="11"/>
  <c r="M67" i="7"/>
  <c r="Z67" i="7"/>
  <c r="V70" i="7"/>
  <c r="Z73" i="7"/>
  <c r="V74" i="7"/>
  <c r="S94" i="7"/>
  <c r="M47" i="7"/>
  <c r="V47" i="7"/>
  <c r="BK509" i="11"/>
  <c r="P48" i="7"/>
  <c r="T49" i="7"/>
  <c r="AB49" i="7"/>
  <c r="M50" i="7"/>
  <c r="V50" i="7"/>
  <c r="BN509" i="11"/>
  <c r="P51" i="7"/>
  <c r="AG51" i="7" s="1"/>
  <c r="BO508" i="11"/>
  <c r="S52" i="7"/>
  <c r="BP498" i="11" s="1"/>
  <c r="AA52" i="7"/>
  <c r="BP499" i="11" s="1"/>
  <c r="K53" i="7"/>
  <c r="T53" i="7"/>
  <c r="AB53" i="7"/>
  <c r="P55" i="7"/>
  <c r="BS508" i="11"/>
  <c r="S56" i="7"/>
  <c r="AA56" i="7"/>
  <c r="BT499" i="11" s="1"/>
  <c r="M57" i="7"/>
  <c r="V57" i="7"/>
  <c r="BU509" i="11"/>
  <c r="N58" i="7"/>
  <c r="W58" i="7"/>
  <c r="BV503" i="11" s="1"/>
  <c r="K60" i="7"/>
  <c r="T60" i="7"/>
  <c r="AB60" i="7"/>
  <c r="M61" i="7"/>
  <c r="V61" i="7"/>
  <c r="BY509" i="11"/>
  <c r="P62" i="7"/>
  <c r="K64" i="7"/>
  <c r="CB497" i="11" s="1"/>
  <c r="T64" i="7"/>
  <c r="AB64" i="7"/>
  <c r="N65" i="7"/>
  <c r="W65" i="7"/>
  <c r="O67" i="7"/>
  <c r="AA67" i="7"/>
  <c r="CG509" i="11"/>
  <c r="V69" i="7"/>
  <c r="M69" i="7"/>
  <c r="AB69" i="7"/>
  <c r="T69" i="7"/>
  <c r="CG498" i="11" s="1"/>
  <c r="K69" i="7"/>
  <c r="Z69" i="7"/>
  <c r="CG508" i="11" s="1"/>
  <c r="R69" i="7"/>
  <c r="W69" i="7"/>
  <c r="N69" i="7"/>
  <c r="AA69" i="7"/>
  <c r="CG499" i="11" s="1"/>
  <c r="AA70" i="7"/>
  <c r="CH499" i="11" s="1"/>
  <c r="AA73" i="7"/>
  <c r="CK499" i="11" s="1"/>
  <c r="AA74" i="7"/>
  <c r="CL499" i="11" s="1"/>
  <c r="AA94" i="7"/>
  <c r="S42" i="7"/>
  <c r="N47" i="7"/>
  <c r="W47" i="7"/>
  <c r="R48" i="7"/>
  <c r="Z48" i="7"/>
  <c r="L49" i="7"/>
  <c r="U49" i="7"/>
  <c r="AF49" i="7" s="1"/>
  <c r="N50" i="7"/>
  <c r="R51" i="7"/>
  <c r="Z51" i="7"/>
  <c r="K52" i="7"/>
  <c r="BP497" i="11" s="1"/>
  <c r="T52" i="7"/>
  <c r="L53" i="7"/>
  <c r="U53" i="7"/>
  <c r="R55" i="7"/>
  <c r="Z55" i="7"/>
  <c r="K56" i="7"/>
  <c r="T56" i="7"/>
  <c r="N57" i="7"/>
  <c r="W57" i="7"/>
  <c r="O58" i="7"/>
  <c r="X58" i="7"/>
  <c r="S59" i="7"/>
  <c r="L60" i="7"/>
  <c r="U60" i="7"/>
  <c r="N61" i="7"/>
  <c r="W61" i="7"/>
  <c r="R62" i="7"/>
  <c r="Z62" i="7"/>
  <c r="S63" i="7"/>
  <c r="CA498" i="11" s="1"/>
  <c r="L64" i="7"/>
  <c r="U64" i="7"/>
  <c r="O65" i="7"/>
  <c r="CC502" i="11" s="1"/>
  <c r="R67" i="7"/>
  <c r="AC67" i="7"/>
  <c r="CE504" i="11" s="1"/>
  <c r="L69" i="7"/>
  <c r="AC69" i="7"/>
  <c r="AG76" i="7"/>
  <c r="CN505" i="11" s="1"/>
  <c r="CN857" i="11" s="1"/>
  <c r="AF78" i="7"/>
  <c r="S48" i="7"/>
  <c r="S51" i="7"/>
  <c r="S55" i="7"/>
  <c r="BS498" i="11" s="1"/>
  <c r="P58" i="7"/>
  <c r="S62" i="7"/>
  <c r="CH508" i="11"/>
  <c r="P70" i="7"/>
  <c r="X70" i="7"/>
  <c r="O70" i="7"/>
  <c r="CH502" i="11" s="1"/>
  <c r="W70" i="7"/>
  <c r="N70" i="7"/>
  <c r="AC70" i="7"/>
  <c r="CH504" i="11" s="1"/>
  <c r="U70" i="7"/>
  <c r="L70" i="7"/>
  <c r="AE70" i="7" s="1"/>
  <c r="CH500" i="11" s="1"/>
  <c r="CH855" i="11" s="1"/>
  <c r="Z70" i="7"/>
  <c r="R70" i="7"/>
  <c r="X73" i="7"/>
  <c r="O73" i="7"/>
  <c r="W73" i="7"/>
  <c r="CK503" i="11" s="1"/>
  <c r="N73" i="7"/>
  <c r="CK509" i="11"/>
  <c r="V73" i="7"/>
  <c r="M73" i="7"/>
  <c r="AB73" i="7"/>
  <c r="T73" i="7"/>
  <c r="K73" i="7"/>
  <c r="CK497" i="11" s="1"/>
  <c r="CK508" i="11"/>
  <c r="P73" i="7"/>
  <c r="CL508" i="11"/>
  <c r="P74" i="7"/>
  <c r="X74" i="7"/>
  <c r="O74" i="7"/>
  <c r="CL502" i="11" s="1"/>
  <c r="W74" i="7"/>
  <c r="CL503" i="11" s="1"/>
  <c r="N74" i="7"/>
  <c r="CL509" i="11"/>
  <c r="AC74" i="7"/>
  <c r="CL504" i="11" s="1"/>
  <c r="U74" i="7"/>
  <c r="L74" i="7"/>
  <c r="Z74" i="7"/>
  <c r="R74" i="7"/>
  <c r="S71" i="7"/>
  <c r="AA71" i="7"/>
  <c r="CI499" i="11" s="1"/>
  <c r="L79" i="7"/>
  <c r="U79" i="7"/>
  <c r="AF79" i="7" s="1"/>
  <c r="AC79" i="7"/>
  <c r="CQ504" i="11" s="1"/>
  <c r="S81" i="7"/>
  <c r="AA81" i="7"/>
  <c r="X83" i="7"/>
  <c r="R84" i="7"/>
  <c r="Z84" i="7"/>
  <c r="CV508" i="11" s="1"/>
  <c r="L85" i="7"/>
  <c r="U85" i="7"/>
  <c r="AC85" i="7"/>
  <c r="CW504" i="11" s="1"/>
  <c r="X86" i="7"/>
  <c r="CX503" i="11" s="1"/>
  <c r="S87" i="7"/>
  <c r="AA87" i="7"/>
  <c r="CY499" i="11" s="1"/>
  <c r="N88" i="7"/>
  <c r="W88" i="7"/>
  <c r="CZ503" i="11" s="1"/>
  <c r="R89" i="7"/>
  <c r="Z89" i="7"/>
  <c r="DA508" i="11" s="1"/>
  <c r="P99" i="7"/>
  <c r="S84" i="7"/>
  <c r="CV498" i="11" s="1"/>
  <c r="AA84" i="7"/>
  <c r="S89" i="7"/>
  <c r="DA498" i="11" s="1"/>
  <c r="AA89" i="7"/>
  <c r="AB97" i="7"/>
  <c r="T97" i="7"/>
  <c r="W97" i="7"/>
  <c r="DI503" i="11" s="1"/>
  <c r="N97" i="7"/>
  <c r="DI509" i="11"/>
  <c r="V97" i="7"/>
  <c r="M97" i="7"/>
  <c r="X97" i="7"/>
  <c r="X123" i="7"/>
  <c r="O123" i="7"/>
  <c r="EI502" i="11" s="1"/>
  <c r="W123" i="7"/>
  <c r="EI503" i="11" s="1"/>
  <c r="N123" i="7"/>
  <c r="EI509" i="11"/>
  <c r="V123" i="7"/>
  <c r="M123" i="7"/>
  <c r="AC123" i="7"/>
  <c r="EI504" i="11" s="1"/>
  <c r="U123" i="7"/>
  <c r="L123" i="7"/>
  <c r="AB123" i="7"/>
  <c r="T123" i="7"/>
  <c r="EI498" i="11" s="1"/>
  <c r="K123" i="7"/>
  <c r="EI497" i="11" s="1"/>
  <c r="Z123" i="7"/>
  <c r="R123" i="7"/>
  <c r="EI508" i="11"/>
  <c r="P123" i="7"/>
  <c r="M71" i="7"/>
  <c r="V71" i="7"/>
  <c r="CI509" i="11"/>
  <c r="S76" i="7"/>
  <c r="CN498" i="11" s="1"/>
  <c r="AA76" i="7"/>
  <c r="CN499" i="11" s="1"/>
  <c r="W78" i="7"/>
  <c r="CP503" i="11" s="1"/>
  <c r="O79" i="7"/>
  <c r="X79" i="7"/>
  <c r="CQ503" i="11" s="1"/>
  <c r="S80" i="7"/>
  <c r="CR498" i="11" s="1"/>
  <c r="AA80" i="7"/>
  <c r="CR499" i="11" s="1"/>
  <c r="M81" i="7"/>
  <c r="V81" i="7"/>
  <c r="CS509" i="11"/>
  <c r="S83" i="7"/>
  <c r="CU498" i="11" s="1"/>
  <c r="AA83" i="7"/>
  <c r="CU499" i="11" s="1"/>
  <c r="L84" i="7"/>
  <c r="CV497" i="11" s="1"/>
  <c r="U84" i="7"/>
  <c r="AC84" i="7"/>
  <c r="CV504" i="11" s="1"/>
  <c r="O85" i="7"/>
  <c r="X85" i="7"/>
  <c r="CW503" i="11" s="1"/>
  <c r="S86" i="7"/>
  <c r="CX498" i="11" s="1"/>
  <c r="AA86" i="7"/>
  <c r="CX499" i="11" s="1"/>
  <c r="M87" i="7"/>
  <c r="V87" i="7"/>
  <c r="CY509" i="11"/>
  <c r="R88" i="7"/>
  <c r="Z88" i="7"/>
  <c r="CZ508" i="11" s="1"/>
  <c r="L89" i="7"/>
  <c r="U89" i="7"/>
  <c r="AC89" i="7"/>
  <c r="DA504" i="11" s="1"/>
  <c r="DB508" i="11"/>
  <c r="L97" i="7"/>
  <c r="Z97" i="7"/>
  <c r="AA123" i="7"/>
  <c r="EI499" i="11" s="1"/>
  <c r="M84" i="7"/>
  <c r="V84" i="7"/>
  <c r="CV509" i="11"/>
  <c r="S88" i="7"/>
  <c r="AA88" i="7"/>
  <c r="CZ499" i="11" s="1"/>
  <c r="M89" i="7"/>
  <c r="V89" i="7"/>
  <c r="DA509" i="11"/>
  <c r="O97" i="7"/>
  <c r="DI502" i="11" s="1"/>
  <c r="AA97" i="7"/>
  <c r="DI499" i="11" s="1"/>
  <c r="Z99" i="7"/>
  <c r="R99" i="7"/>
  <c r="DK508" i="11"/>
  <c r="X99" i="7"/>
  <c r="DK503" i="11" s="1"/>
  <c r="AC99" i="7"/>
  <c r="DK504" i="11" s="1"/>
  <c r="U99" i="7"/>
  <c r="L99" i="7"/>
  <c r="AB99" i="7"/>
  <c r="T99" i="7"/>
  <c r="DK498" i="11" s="1"/>
  <c r="K99" i="7"/>
  <c r="AA99" i="7"/>
  <c r="DK499" i="11" s="1"/>
  <c r="S68" i="7"/>
  <c r="O71" i="7"/>
  <c r="X71" i="7"/>
  <c r="S72" i="7"/>
  <c r="S75" i="7"/>
  <c r="L76" i="7"/>
  <c r="CN497" i="11" s="1"/>
  <c r="U76" i="7"/>
  <c r="AC76" i="7"/>
  <c r="P78" i="7"/>
  <c r="CP508" i="11"/>
  <c r="R79" i="7"/>
  <c r="Z79" i="7"/>
  <c r="CQ508" i="11" s="1"/>
  <c r="L80" i="7"/>
  <c r="U80" i="7"/>
  <c r="AC80" i="7"/>
  <c r="O81" i="7"/>
  <c r="X81" i="7"/>
  <c r="CS503" i="11" s="1"/>
  <c r="P82" i="7"/>
  <c r="AG82" i="7" s="1"/>
  <c r="CT508" i="11"/>
  <c r="L83" i="7"/>
  <c r="U83" i="7"/>
  <c r="AC83" i="7"/>
  <c r="CU504" i="11" s="1"/>
  <c r="N84" i="7"/>
  <c r="W84" i="7"/>
  <c r="CV503" i="11" s="1"/>
  <c r="R85" i="7"/>
  <c r="Z85" i="7"/>
  <c r="CW508" i="11" s="1"/>
  <c r="L86" i="7"/>
  <c r="U86" i="7"/>
  <c r="AJ86" i="7" s="1"/>
  <c r="AC86" i="7"/>
  <c r="CX504" i="11" s="1"/>
  <c r="O87" i="7"/>
  <c r="X87" i="7"/>
  <c r="K88" i="7"/>
  <c r="T88" i="7"/>
  <c r="AB88" i="7"/>
  <c r="N89" i="7"/>
  <c r="W89" i="7"/>
  <c r="DA503" i="11" s="1"/>
  <c r="S90" i="7"/>
  <c r="DB498" i="11" s="1"/>
  <c r="AA90" i="7"/>
  <c r="DB499" i="11" s="1"/>
  <c r="S93" i="7"/>
  <c r="DE498" i="11" s="1"/>
  <c r="AA93" i="7"/>
  <c r="DE499" i="11" s="1"/>
  <c r="S95" i="7"/>
  <c r="P97" i="7"/>
  <c r="AC97" i="7"/>
  <c r="DI504" i="11" s="1"/>
  <c r="M99" i="7"/>
  <c r="DK509" i="11"/>
  <c r="S79" i="7"/>
  <c r="AA79" i="7"/>
  <c r="CQ499" i="11" s="1"/>
  <c r="CR509" i="11"/>
  <c r="P81" i="7"/>
  <c r="CS508" i="11"/>
  <c r="CU509" i="11"/>
  <c r="O84" i="7"/>
  <c r="X84" i="7"/>
  <c r="S85" i="7"/>
  <c r="AA85" i="7"/>
  <c r="V86" i="7"/>
  <c r="CX509" i="11"/>
  <c r="P87" i="7"/>
  <c r="CY508" i="11"/>
  <c r="L88" i="7"/>
  <c r="U88" i="7"/>
  <c r="AC88" i="7"/>
  <c r="O89" i="7"/>
  <c r="X89" i="7"/>
  <c r="AB90" i="7"/>
  <c r="T93" i="7"/>
  <c r="AB93" i="7"/>
  <c r="DG508" i="11"/>
  <c r="P95" i="7"/>
  <c r="T95" i="7"/>
  <c r="AC95" i="7"/>
  <c r="DG504" i="11" s="1"/>
  <c r="R97" i="7"/>
  <c r="W98" i="7"/>
  <c r="N98" i="7"/>
  <c r="Z98" i="7"/>
  <c r="R98" i="7"/>
  <c r="DJ508" i="11"/>
  <c r="P98" i="7"/>
  <c r="V98" i="7"/>
  <c r="N99" i="7"/>
  <c r="R71" i="7"/>
  <c r="N76" i="7"/>
  <c r="S78" i="7"/>
  <c r="K79" i="7"/>
  <c r="T79" i="7"/>
  <c r="N80" i="7"/>
  <c r="AF80" i="7" s="1"/>
  <c r="R81" i="7"/>
  <c r="S82" i="7"/>
  <c r="N83" i="7"/>
  <c r="P84" i="7"/>
  <c r="K85" i="7"/>
  <c r="T85" i="7"/>
  <c r="N86" i="7"/>
  <c r="R87" i="7"/>
  <c r="M88" i="7"/>
  <c r="V88" i="7"/>
  <c r="P89" i="7"/>
  <c r="L90" i="7"/>
  <c r="DB497" i="11" s="1"/>
  <c r="U90" i="7"/>
  <c r="S92" i="7"/>
  <c r="L93" i="7"/>
  <c r="U93" i="7"/>
  <c r="AF93" i="7" s="1"/>
  <c r="K95" i="7"/>
  <c r="DG497" i="11" s="1"/>
  <c r="U95" i="7"/>
  <c r="DG509" i="11"/>
  <c r="S97" i="7"/>
  <c r="DI498" i="11" s="1"/>
  <c r="K98" i="7"/>
  <c r="X98" i="7"/>
  <c r="O99" i="7"/>
  <c r="DK502" i="11" s="1"/>
  <c r="X101" i="7"/>
  <c r="O101" i="7"/>
  <c r="W101" i="7"/>
  <c r="DM503" i="11" s="1"/>
  <c r="N101" i="7"/>
  <c r="DM509" i="11"/>
  <c r="V101" i="7"/>
  <c r="M101" i="7"/>
  <c r="AC101" i="7"/>
  <c r="U101" i="7"/>
  <c r="L101" i="7"/>
  <c r="Z101" i="7"/>
  <c r="R101" i="7"/>
  <c r="DM508" i="11"/>
  <c r="P101" i="7"/>
  <c r="S96" i="7"/>
  <c r="DH498" i="11" s="1"/>
  <c r="AA96" i="7"/>
  <c r="DH499" i="11" s="1"/>
  <c r="M100" i="7"/>
  <c r="V100" i="7"/>
  <c r="AJ100" i="7" s="1"/>
  <c r="DL509" i="11"/>
  <c r="K102" i="7"/>
  <c r="T102" i="7"/>
  <c r="AB102" i="7"/>
  <c r="N103" i="7"/>
  <c r="W103" i="7"/>
  <c r="DO503" i="11" s="1"/>
  <c r="K105" i="7"/>
  <c r="T105" i="7"/>
  <c r="AB105" i="7"/>
  <c r="N106" i="7"/>
  <c r="W106" i="7"/>
  <c r="DR503" i="11" s="1"/>
  <c r="AC108" i="7"/>
  <c r="DT504" i="11" s="1"/>
  <c r="O109" i="7"/>
  <c r="DU502" i="11" s="1"/>
  <c r="X109" i="7"/>
  <c r="DU503" i="11" s="1"/>
  <c r="K110" i="7"/>
  <c r="DV497" i="11" s="1"/>
  <c r="T110" i="7"/>
  <c r="AB110" i="7"/>
  <c r="N111" i="7"/>
  <c r="W111" i="7"/>
  <c r="DW503" i="11" s="1"/>
  <c r="K113" i="7"/>
  <c r="T113" i="7"/>
  <c r="AB113" i="7"/>
  <c r="N114" i="7"/>
  <c r="W114" i="7"/>
  <c r="DZ503" i="11" s="1"/>
  <c r="K116" i="7"/>
  <c r="T116" i="7"/>
  <c r="AB116" i="7"/>
  <c r="O120" i="7"/>
  <c r="X120" i="7"/>
  <c r="EF503" i="11" s="1"/>
  <c r="S121" i="7"/>
  <c r="EG498" i="11" s="1"/>
  <c r="AA121" i="7"/>
  <c r="EG499" i="11" s="1"/>
  <c r="M122" i="7"/>
  <c r="V122" i="7"/>
  <c r="EH509" i="11"/>
  <c r="K124" i="7"/>
  <c r="T124" i="7"/>
  <c r="AB124" i="7"/>
  <c r="K96" i="7"/>
  <c r="DH497" i="11" s="1"/>
  <c r="T96" i="7"/>
  <c r="N100" i="7"/>
  <c r="W100" i="7"/>
  <c r="L102" i="7"/>
  <c r="U102" i="7"/>
  <c r="AF102" i="7" s="1"/>
  <c r="AC102" i="7"/>
  <c r="DN504" i="11" s="1"/>
  <c r="O103" i="7"/>
  <c r="DO502" i="11" s="1"/>
  <c r="X103" i="7"/>
  <c r="S104" i="7"/>
  <c r="DP498" i="11" s="1"/>
  <c r="L105" i="7"/>
  <c r="U105" i="7"/>
  <c r="AC105" i="7"/>
  <c r="DQ504" i="11" s="1"/>
  <c r="O106" i="7"/>
  <c r="X106" i="7"/>
  <c r="S107" i="7"/>
  <c r="M108" i="7"/>
  <c r="V108" i="7"/>
  <c r="AJ108" i="7" s="1"/>
  <c r="DT509" i="11"/>
  <c r="P109" i="7"/>
  <c r="DU508" i="11"/>
  <c r="L110" i="7"/>
  <c r="U110" i="7"/>
  <c r="AC110" i="7"/>
  <c r="DV504" i="11" s="1"/>
  <c r="O111" i="7"/>
  <c r="X111" i="7"/>
  <c r="S112" i="7"/>
  <c r="L113" i="7"/>
  <c r="U113" i="7"/>
  <c r="AC113" i="7"/>
  <c r="DY504" i="11" s="1"/>
  <c r="O114" i="7"/>
  <c r="X114" i="7"/>
  <c r="S115" i="7"/>
  <c r="AE115" i="7" s="1"/>
  <c r="EA500" i="11" s="1"/>
  <c r="EA855" i="11" s="1"/>
  <c r="L116" i="7"/>
  <c r="U116" i="7"/>
  <c r="AC116" i="7"/>
  <c r="EB504" i="11" s="1"/>
  <c r="O117" i="7"/>
  <c r="X117" i="7"/>
  <c r="S118" i="7"/>
  <c r="M119" i="7"/>
  <c r="V119" i="7"/>
  <c r="EE509" i="11"/>
  <c r="P120" i="7"/>
  <c r="EF508" i="11"/>
  <c r="K121" i="7"/>
  <c r="EG497" i="11" s="1"/>
  <c r="T121" i="7"/>
  <c r="AB121" i="7"/>
  <c r="N122" i="7"/>
  <c r="W122" i="7"/>
  <c r="AG122" i="7" s="1"/>
  <c r="EH505" i="11" s="1"/>
  <c r="EH857" i="11" s="1"/>
  <c r="L124" i="7"/>
  <c r="U124" i="7"/>
  <c r="AC124" i="7"/>
  <c r="EJ504" i="11" s="1"/>
  <c r="O125" i="7"/>
  <c r="EK502" i="11" s="1"/>
  <c r="X125" i="7"/>
  <c r="EL508" i="11"/>
  <c r="P126" i="7"/>
  <c r="X126" i="7"/>
  <c r="O126" i="7"/>
  <c r="EL502" i="11" s="1"/>
  <c r="AB126" i="7"/>
  <c r="T126" i="7"/>
  <c r="K126" i="7"/>
  <c r="EL497" i="11" s="1"/>
  <c r="W126" i="7"/>
  <c r="P129" i="7"/>
  <c r="X129" i="7"/>
  <c r="O129" i="7"/>
  <c r="W129" i="7"/>
  <c r="AC129" i="7"/>
  <c r="U129" i="7"/>
  <c r="L129" i="7"/>
  <c r="AB129" i="7"/>
  <c r="T129" i="7"/>
  <c r="K129" i="7"/>
  <c r="W105" i="7"/>
  <c r="S109" i="7"/>
  <c r="AA109" i="7"/>
  <c r="DU499" i="11" s="1"/>
  <c r="N110" i="7"/>
  <c r="W110" i="7"/>
  <c r="N113" i="7"/>
  <c r="W113" i="7"/>
  <c r="N116" i="7"/>
  <c r="W116" i="7"/>
  <c r="S120" i="7"/>
  <c r="AA120" i="7"/>
  <c r="EF499" i="11" s="1"/>
  <c r="EG509" i="11"/>
  <c r="N124" i="7"/>
  <c r="W124" i="7"/>
  <c r="AG144" i="7"/>
  <c r="AJ149" i="7"/>
  <c r="R100" i="7"/>
  <c r="Z100" i="7"/>
  <c r="O102" i="7"/>
  <c r="X102" i="7"/>
  <c r="DN503" i="11" s="1"/>
  <c r="S103" i="7"/>
  <c r="AA103" i="7"/>
  <c r="DO499" i="11" s="1"/>
  <c r="O105" i="7"/>
  <c r="X105" i="7"/>
  <c r="S106" i="7"/>
  <c r="DR498" i="11" s="1"/>
  <c r="AA106" i="7"/>
  <c r="DR499" i="11" s="1"/>
  <c r="K109" i="7"/>
  <c r="T109" i="7"/>
  <c r="AB109" i="7"/>
  <c r="O110" i="7"/>
  <c r="X110" i="7"/>
  <c r="S111" i="7"/>
  <c r="AA111" i="7"/>
  <c r="DW499" i="11" s="1"/>
  <c r="O113" i="7"/>
  <c r="X113" i="7"/>
  <c r="S114" i="7"/>
  <c r="AA114" i="7"/>
  <c r="DZ499" i="11" s="1"/>
  <c r="AF115" i="7"/>
  <c r="O116" i="7"/>
  <c r="EB502" i="11" s="1"/>
  <c r="X116" i="7"/>
  <c r="S117" i="7"/>
  <c r="EC498" i="11" s="1"/>
  <c r="AA117" i="7"/>
  <c r="K120" i="7"/>
  <c r="EF497" i="11" s="1"/>
  <c r="T120" i="7"/>
  <c r="AB120" i="7"/>
  <c r="N121" i="7"/>
  <c r="W121" i="7"/>
  <c r="EG503" i="11" s="1"/>
  <c r="R122" i="7"/>
  <c r="Z122" i="7"/>
  <c r="EH508" i="11" s="1"/>
  <c r="O124" i="7"/>
  <c r="X124" i="7"/>
  <c r="S125" i="7"/>
  <c r="AA125" i="7"/>
  <c r="EK499" i="11" s="1"/>
  <c r="W128" i="7"/>
  <c r="N128" i="7"/>
  <c r="EN509" i="11"/>
  <c r="V128" i="7"/>
  <c r="M128" i="7"/>
  <c r="AA128" i="7"/>
  <c r="EN499" i="11" s="1"/>
  <c r="Z128" i="7"/>
  <c r="EN508" i="11" s="1"/>
  <c r="R128" i="7"/>
  <c r="X128" i="7"/>
  <c r="AG128" i="7" s="1"/>
  <c r="EN505" i="11" s="1"/>
  <c r="EN857" i="11" s="1"/>
  <c r="S100" i="7"/>
  <c r="AA100" i="7"/>
  <c r="DL499" i="11" s="1"/>
  <c r="P102" i="7"/>
  <c r="K103" i="7"/>
  <c r="T103" i="7"/>
  <c r="AB103" i="7"/>
  <c r="P105" i="7"/>
  <c r="K106" i="7"/>
  <c r="T106" i="7"/>
  <c r="AB106" i="7"/>
  <c r="L109" i="7"/>
  <c r="U109" i="7"/>
  <c r="AC109" i="7"/>
  <c r="DU504" i="11" s="1"/>
  <c r="P110" i="7"/>
  <c r="T111" i="7"/>
  <c r="AB111" i="7"/>
  <c r="P113" i="7"/>
  <c r="DY508" i="11"/>
  <c r="T114" i="7"/>
  <c r="AB114" i="7"/>
  <c r="P116" i="7"/>
  <c r="AE117" i="7"/>
  <c r="EC500" i="11" s="1"/>
  <c r="EC855" i="11" s="1"/>
  <c r="AB117" i="7"/>
  <c r="L120" i="7"/>
  <c r="U120" i="7"/>
  <c r="AC120" i="7"/>
  <c r="O121" i="7"/>
  <c r="X121" i="7"/>
  <c r="S122" i="7"/>
  <c r="EH498" i="11" s="1"/>
  <c r="AA122" i="7"/>
  <c r="P124" i="7"/>
  <c r="T125" i="7"/>
  <c r="AB125" i="7"/>
  <c r="Z140" i="7"/>
  <c r="R140" i="7"/>
  <c r="P140" i="7"/>
  <c r="X140" i="7"/>
  <c r="O140" i="7"/>
  <c r="W140" i="7"/>
  <c r="N140" i="7"/>
  <c r="V140" i="7"/>
  <c r="M140" i="7"/>
  <c r="AC140" i="7"/>
  <c r="U140" i="7"/>
  <c r="L140" i="7"/>
  <c r="AB140" i="7"/>
  <c r="T140" i="7"/>
  <c r="K140" i="7"/>
  <c r="K100" i="7"/>
  <c r="T100" i="7"/>
  <c r="R102" i="7"/>
  <c r="Z102" i="7"/>
  <c r="L103" i="7"/>
  <c r="U103" i="7"/>
  <c r="R105" i="7"/>
  <c r="Z105" i="7"/>
  <c r="L106" i="7"/>
  <c r="U106" i="7"/>
  <c r="S108" i="7"/>
  <c r="M109" i="7"/>
  <c r="V109" i="7"/>
  <c r="DU509" i="11"/>
  <c r="R110" i="7"/>
  <c r="Z110" i="7"/>
  <c r="L111" i="7"/>
  <c r="U111" i="7"/>
  <c r="AG112" i="7"/>
  <c r="DX505" i="11" s="1"/>
  <c r="DX857" i="11" s="1"/>
  <c r="R113" i="7"/>
  <c r="Z113" i="7"/>
  <c r="L114" i="7"/>
  <c r="U114" i="7"/>
  <c r="R116" i="7"/>
  <c r="Z116" i="7"/>
  <c r="L117" i="7"/>
  <c r="U117" i="7"/>
  <c r="S119" i="7"/>
  <c r="M120" i="7"/>
  <c r="V120" i="7"/>
  <c r="EF509" i="11"/>
  <c r="P121" i="7"/>
  <c r="K122" i="7"/>
  <c r="T122" i="7"/>
  <c r="R124" i="7"/>
  <c r="Z124" i="7"/>
  <c r="L125" i="7"/>
  <c r="U125" i="7"/>
  <c r="S126" i="7"/>
  <c r="EL498" i="11" s="1"/>
  <c r="L128" i="7"/>
  <c r="EN497" i="11" s="1"/>
  <c r="AB128" i="7"/>
  <c r="V129" i="7"/>
  <c r="S140" i="7"/>
  <c r="S102" i="7"/>
  <c r="S105" i="7"/>
  <c r="DQ498" i="11" s="1"/>
  <c r="N109" i="7"/>
  <c r="S110" i="7"/>
  <c r="DV498" i="11" s="1"/>
  <c r="S113" i="7"/>
  <c r="S116" i="7"/>
  <c r="EB498" i="11" s="1"/>
  <c r="N120" i="7"/>
  <c r="S124" i="7"/>
  <c r="EJ498" i="11" s="1"/>
  <c r="Z137" i="7"/>
  <c r="R137" i="7"/>
  <c r="P137" i="7"/>
  <c r="X137" i="7"/>
  <c r="O137" i="7"/>
  <c r="W137" i="7"/>
  <c r="AG137" i="7" s="1"/>
  <c r="N137" i="7"/>
  <c r="V137" i="7"/>
  <c r="M137" i="7"/>
  <c r="AC137" i="7"/>
  <c r="U137" i="7"/>
  <c r="L137" i="7"/>
  <c r="AB137" i="7"/>
  <c r="T137" i="7"/>
  <c r="K137" i="7"/>
  <c r="AA140" i="7"/>
  <c r="Z155" i="7"/>
  <c r="R155" i="7"/>
  <c r="P155" i="7"/>
  <c r="X155" i="7"/>
  <c r="O155" i="7"/>
  <c r="W155" i="7"/>
  <c r="N155" i="7"/>
  <c r="V155" i="7"/>
  <c r="M155" i="7"/>
  <c r="AC155" i="7"/>
  <c r="U155" i="7"/>
  <c r="L155" i="7"/>
  <c r="AB155" i="7"/>
  <c r="T155" i="7"/>
  <c r="K155" i="7"/>
  <c r="S132" i="7"/>
  <c r="AA132" i="7"/>
  <c r="W138" i="7"/>
  <c r="W141" i="7"/>
  <c r="S145" i="7"/>
  <c r="AA145" i="7"/>
  <c r="S148" i="7"/>
  <c r="AA148" i="7"/>
  <c r="P152" i="7"/>
  <c r="O154" i="7"/>
  <c r="X154" i="7"/>
  <c r="O156" i="7"/>
  <c r="X156" i="7"/>
  <c r="S157" i="7"/>
  <c r="AA157" i="7"/>
  <c r="N158" i="7"/>
  <c r="W158" i="7"/>
  <c r="N127" i="7"/>
  <c r="AF127" i="7" s="1"/>
  <c r="W127" i="7"/>
  <c r="N130" i="7"/>
  <c r="W130" i="7"/>
  <c r="AG130" i="7" s="1"/>
  <c r="R131" i="7"/>
  <c r="Z131" i="7"/>
  <c r="K132" i="7"/>
  <c r="T132" i="7"/>
  <c r="AB132" i="7"/>
  <c r="N133" i="7"/>
  <c r="W133" i="7"/>
  <c r="AK133" i="7" s="1"/>
  <c r="S134" i="7"/>
  <c r="AE134" i="7" s="1"/>
  <c r="AA134" i="7"/>
  <c r="N135" i="7"/>
  <c r="W135" i="7"/>
  <c r="R136" i="7"/>
  <c r="Z136" i="7"/>
  <c r="O138" i="7"/>
  <c r="X138" i="7"/>
  <c r="S139" i="7"/>
  <c r="AE139" i="7" s="1"/>
  <c r="AA139" i="7"/>
  <c r="O141" i="7"/>
  <c r="X141" i="7"/>
  <c r="S142" i="7"/>
  <c r="AA142" i="7"/>
  <c r="N143" i="7"/>
  <c r="W143" i="7"/>
  <c r="R144" i="7"/>
  <c r="Z144" i="7"/>
  <c r="K145" i="7"/>
  <c r="T145" i="7"/>
  <c r="AB145" i="7"/>
  <c r="W146" i="7"/>
  <c r="R147" i="7"/>
  <c r="Z147" i="7"/>
  <c r="K148" i="7"/>
  <c r="T148" i="7"/>
  <c r="AB148" i="7"/>
  <c r="S150" i="7"/>
  <c r="AA150" i="7"/>
  <c r="W151" i="7"/>
  <c r="R152" i="7"/>
  <c r="Z152" i="7"/>
  <c r="M153" i="7"/>
  <c r="V153" i="7"/>
  <c r="P154" i="7"/>
  <c r="P156" i="7"/>
  <c r="K157" i="7"/>
  <c r="T157" i="7"/>
  <c r="AB157" i="7"/>
  <c r="O158" i="7"/>
  <c r="X158" i="7"/>
  <c r="S131" i="7"/>
  <c r="AA131" i="7"/>
  <c r="L132" i="7"/>
  <c r="U132" i="7"/>
  <c r="AC132" i="7"/>
  <c r="AK132" i="7" s="1"/>
  <c r="S136" i="7"/>
  <c r="AE136" i="7" s="1"/>
  <c r="AA136" i="7"/>
  <c r="AI136" i="7" s="1"/>
  <c r="P138" i="7"/>
  <c r="P141" i="7"/>
  <c r="S144" i="7"/>
  <c r="AA144" i="7"/>
  <c r="L145" i="7"/>
  <c r="U145" i="7"/>
  <c r="AC145" i="7"/>
  <c r="S147" i="7"/>
  <c r="AA147" i="7"/>
  <c r="L148" i="7"/>
  <c r="U148" i="7"/>
  <c r="AC148" i="7"/>
  <c r="S152" i="7"/>
  <c r="AA152" i="7"/>
  <c r="R154" i="7"/>
  <c r="Z154" i="7"/>
  <c r="R156" i="7"/>
  <c r="Z156" i="7"/>
  <c r="L157" i="7"/>
  <c r="U157" i="7"/>
  <c r="AC157" i="7"/>
  <c r="P158" i="7"/>
  <c r="M132" i="7"/>
  <c r="V132" i="7"/>
  <c r="R138" i="7"/>
  <c r="Z138" i="7"/>
  <c r="R141" i="7"/>
  <c r="Z141" i="7"/>
  <c r="M145" i="7"/>
  <c r="V145" i="7"/>
  <c r="T147" i="7"/>
  <c r="AB147" i="7"/>
  <c r="M148" i="7"/>
  <c r="V148" i="7"/>
  <c r="T152" i="7"/>
  <c r="AB152" i="7"/>
  <c r="S154" i="7"/>
  <c r="AA154" i="7"/>
  <c r="S156" i="7"/>
  <c r="AA156" i="7"/>
  <c r="M157" i="7"/>
  <c r="V157" i="7"/>
  <c r="R158" i="7"/>
  <c r="Z158" i="7"/>
  <c r="U131" i="7"/>
  <c r="AC131" i="7"/>
  <c r="AK131" i="7" s="1"/>
  <c r="N132" i="7"/>
  <c r="W132" i="7"/>
  <c r="S138" i="7"/>
  <c r="AA138" i="7"/>
  <c r="S141" i="7"/>
  <c r="AA141" i="7"/>
  <c r="AK144" i="7"/>
  <c r="N145" i="7"/>
  <c r="W145" i="7"/>
  <c r="AB156" i="7"/>
  <c r="S158" i="7"/>
  <c r="AA158" i="7"/>
  <c r="S127" i="7"/>
  <c r="EM498" i="11" s="1"/>
  <c r="AA127" i="7"/>
  <c r="EM499" i="11" s="1"/>
  <c r="S130" i="7"/>
  <c r="AA130" i="7"/>
  <c r="M131" i="7"/>
  <c r="V131" i="7"/>
  <c r="O132" i="7"/>
  <c r="X132" i="7"/>
  <c r="S133" i="7"/>
  <c r="AA133" i="7"/>
  <c r="N134" i="7"/>
  <c r="W134" i="7"/>
  <c r="S135" i="7"/>
  <c r="AA135" i="7"/>
  <c r="M136" i="7"/>
  <c r="V136" i="7"/>
  <c r="K138" i="7"/>
  <c r="T138" i="7"/>
  <c r="AB138" i="7"/>
  <c r="N139" i="7"/>
  <c r="AJ139" i="7" s="1"/>
  <c r="W139" i="7"/>
  <c r="K141" i="7"/>
  <c r="T141" i="7"/>
  <c r="AB141" i="7"/>
  <c r="N142" i="7"/>
  <c r="W142" i="7"/>
  <c r="S143" i="7"/>
  <c r="AA143" i="7"/>
  <c r="M144" i="7"/>
  <c r="V144" i="7"/>
  <c r="O145" i="7"/>
  <c r="X145" i="7"/>
  <c r="S146" i="7"/>
  <c r="AA146" i="7"/>
  <c r="M147" i="7"/>
  <c r="V147" i="7"/>
  <c r="O148" i="7"/>
  <c r="X148" i="7"/>
  <c r="S149" i="7"/>
  <c r="AA149" i="7"/>
  <c r="N150" i="7"/>
  <c r="W150" i="7"/>
  <c r="S151" i="7"/>
  <c r="AA151" i="7"/>
  <c r="M152" i="7"/>
  <c r="V152" i="7"/>
  <c r="R153" i="7"/>
  <c r="Z153" i="7"/>
  <c r="L154" i="7"/>
  <c r="U154" i="7"/>
  <c r="AC154" i="7"/>
  <c r="L156" i="7"/>
  <c r="U156" i="7"/>
  <c r="AC156" i="7"/>
  <c r="O157" i="7"/>
  <c r="X157" i="7"/>
  <c r="K158" i="7"/>
  <c r="T158" i="7"/>
  <c r="AB158" i="7"/>
  <c r="K127" i="7"/>
  <c r="T127" i="7"/>
  <c r="K130" i="7"/>
  <c r="T130" i="7"/>
  <c r="N131" i="7"/>
  <c r="P132" i="7"/>
  <c r="K133" i="7"/>
  <c r="T133" i="7"/>
  <c r="O134" i="7"/>
  <c r="AK134" i="7" s="1"/>
  <c r="K135" i="7"/>
  <c r="T135" i="7"/>
  <c r="N136" i="7"/>
  <c r="L138" i="7"/>
  <c r="U138" i="7"/>
  <c r="AF138" i="7" s="1"/>
  <c r="O139" i="7"/>
  <c r="AG139" i="7" s="1"/>
  <c r="L141" i="7"/>
  <c r="U141" i="7"/>
  <c r="O142" i="7"/>
  <c r="K143" i="7"/>
  <c r="T143" i="7"/>
  <c r="N144" i="7"/>
  <c r="P145" i="7"/>
  <c r="K146" i="7"/>
  <c r="T146" i="7"/>
  <c r="N147" i="7"/>
  <c r="P148" i="7"/>
  <c r="K149" i="7"/>
  <c r="T149" i="7"/>
  <c r="O150" i="7"/>
  <c r="K151" i="7"/>
  <c r="T151" i="7"/>
  <c r="N152" i="7"/>
  <c r="S153" i="7"/>
  <c r="M154" i="7"/>
  <c r="V154" i="7"/>
  <c r="M156" i="7"/>
  <c r="V156" i="7"/>
  <c r="P157" i="7"/>
  <c r="L158" i="7"/>
  <c r="U158" i="7"/>
  <c r="AF37" i="7"/>
  <c r="AG59" i="7"/>
  <c r="AI71" i="7"/>
  <c r="AG88" i="7"/>
  <c r="AI91" i="7"/>
  <c r="AI87" i="7"/>
  <c r="AF90" i="7"/>
  <c r="I37" i="6"/>
  <c r="I49" i="6"/>
  <c r="M30" i="6"/>
  <c r="L37" i="6"/>
  <c r="K36" i="6"/>
  <c r="K37" i="6"/>
  <c r="L49" i="6"/>
  <c r="M36" i="6"/>
  <c r="L30" i="6"/>
  <c r="M49" i="6"/>
  <c r="K30" i="6"/>
  <c r="I30" i="6"/>
  <c r="K49" i="6"/>
  <c r="M37" i="6"/>
  <c r="I36" i="6"/>
  <c r="L36" i="6"/>
  <c r="AI88" i="7" l="1"/>
  <c r="AF149" i="7"/>
  <c r="AJ41" i="7"/>
  <c r="AF117" i="7"/>
  <c r="AJ42" i="7"/>
  <c r="AG16" i="7"/>
  <c r="AF505" i="11" s="1"/>
  <c r="AF857" i="11" s="1"/>
  <c r="AK31" i="7"/>
  <c r="AU506" i="11" s="1"/>
  <c r="AU858" i="11" s="1"/>
  <c r="AU873" i="11" s="1"/>
  <c r="AK128" i="7"/>
  <c r="AJ110" i="7"/>
  <c r="AJ56" i="7"/>
  <c r="AE150" i="7"/>
  <c r="AJ119" i="7"/>
  <c r="AF151" i="7"/>
  <c r="AJ78" i="7"/>
  <c r="AG101" i="7"/>
  <c r="DM505" i="11" s="1"/>
  <c r="DM857" i="11" s="1"/>
  <c r="AJ150" i="7"/>
  <c r="AE112" i="7"/>
  <c r="AI92" i="7"/>
  <c r="AE30" i="7"/>
  <c r="AT500" i="11" s="1"/>
  <c r="AT855" i="11" s="1"/>
  <c r="AG75" i="7"/>
  <c r="CM505" i="11" s="1"/>
  <c r="CM857" i="11" s="1"/>
  <c r="AJ60" i="7"/>
  <c r="AF94" i="7"/>
  <c r="AJ58" i="7"/>
  <c r="AG136" i="7"/>
  <c r="AJ115" i="7"/>
  <c r="AJ20" i="7"/>
  <c r="AF9" i="7"/>
  <c r="AF86" i="7"/>
  <c r="AJ69" i="7"/>
  <c r="AF66" i="7"/>
  <c r="AK67" i="7"/>
  <c r="AF45" i="7"/>
  <c r="AK119" i="7"/>
  <c r="EE506" i="11" s="1"/>
  <c r="EE858" i="11" s="1"/>
  <c r="EE873" i="11" s="1"/>
  <c r="AF53" i="7"/>
  <c r="AJ75" i="7"/>
  <c r="AF106" i="7"/>
  <c r="AF85" i="7"/>
  <c r="AG9" i="7"/>
  <c r="Y505" i="11" s="1"/>
  <c r="Y857" i="11" s="1"/>
  <c r="M102" i="24"/>
  <c r="AJ30" i="7"/>
  <c r="AJ82" i="7"/>
  <c r="AF158" i="7"/>
  <c r="AK90" i="7"/>
  <c r="DB506" i="11" s="1"/>
  <c r="DB858" i="11" s="1"/>
  <c r="DB873" i="11" s="1"/>
  <c r="AK60" i="7"/>
  <c r="BX506" i="11" s="1"/>
  <c r="BX858" i="11" s="1"/>
  <c r="BX873" i="11" s="1"/>
  <c r="AG108" i="7"/>
  <c r="AE76" i="7"/>
  <c r="AJ134" i="7"/>
  <c r="AF42" i="7"/>
  <c r="AE63" i="7"/>
  <c r="AE144" i="7"/>
  <c r="K38" i="24"/>
  <c r="M39" i="24" s="1"/>
  <c r="AE120" i="7"/>
  <c r="AI120" i="7"/>
  <c r="AG96" i="7"/>
  <c r="AK145" i="7"/>
  <c r="AF114" i="7"/>
  <c r="AF36" i="7"/>
  <c r="AG149" i="7"/>
  <c r="AE42" i="7"/>
  <c r="AG36" i="7"/>
  <c r="AZ505" i="11" s="1"/>
  <c r="AZ857" i="11" s="1"/>
  <c r="AG72" i="7"/>
  <c r="AG46" i="7"/>
  <c r="BJ505" i="11" s="1"/>
  <c r="BJ857" i="11" s="1"/>
  <c r="AE44" i="7"/>
  <c r="AK16" i="7"/>
  <c r="AF146" i="7"/>
  <c r="AF132" i="7"/>
  <c r="AK46" i="7"/>
  <c r="BJ506" i="11" s="1"/>
  <c r="BJ858" i="11" s="1"/>
  <c r="BJ873" i="11" s="1"/>
  <c r="AI44" i="7"/>
  <c r="BH501" i="11" s="1"/>
  <c r="BH856" i="11" s="1"/>
  <c r="AK36" i="7"/>
  <c r="AJ143" i="7"/>
  <c r="AG127" i="7"/>
  <c r="EM505" i="11" s="1"/>
  <c r="EM857" i="11" s="1"/>
  <c r="AF125" i="7"/>
  <c r="AG104" i="7"/>
  <c r="DP505" i="11" s="1"/>
  <c r="DP857" i="11" s="1"/>
  <c r="AF121" i="7"/>
  <c r="AF134" i="7"/>
  <c r="AK129" i="7"/>
  <c r="AG48" i="7"/>
  <c r="AJ90" i="7"/>
  <c r="AG83" i="7"/>
  <c r="AJ158" i="7"/>
  <c r="AJ130" i="7"/>
  <c r="AK96" i="7"/>
  <c r="AI96" i="7"/>
  <c r="AE154" i="7"/>
  <c r="AG124" i="7"/>
  <c r="AF124" i="7"/>
  <c r="AJ89" i="7"/>
  <c r="AJ87" i="7"/>
  <c r="AF123" i="7"/>
  <c r="AJ16" i="7"/>
  <c r="AJ66" i="7"/>
  <c r="AE19" i="7"/>
  <c r="AI500" i="11" s="1"/>
  <c r="AI855" i="11" s="1"/>
  <c r="AE39" i="7"/>
  <c r="AG152" i="7"/>
  <c r="AK76" i="7"/>
  <c r="CN506" i="11" s="1"/>
  <c r="CN858" i="11" s="1"/>
  <c r="CN873" i="11" s="1"/>
  <c r="AG31" i="7"/>
  <c r="AU505" i="11" s="1"/>
  <c r="AU857" i="11" s="1"/>
  <c r="AG37" i="7"/>
  <c r="BA505" i="11" s="1"/>
  <c r="BA857" i="11" s="1"/>
  <c r="AJ29" i="7"/>
  <c r="AK23" i="7"/>
  <c r="AM506" i="11" s="1"/>
  <c r="AM858" i="11" s="1"/>
  <c r="AM873" i="11" s="1"/>
  <c r="H175" i="7"/>
  <c r="AJ151" i="7"/>
  <c r="AK108" i="7"/>
  <c r="AI144" i="7"/>
  <c r="AG95" i="7"/>
  <c r="DG505" i="11" s="1"/>
  <c r="DG857" i="11" s="1"/>
  <c r="AK52" i="7"/>
  <c r="BP506" i="11" s="1"/>
  <c r="BP858" i="11" s="1"/>
  <c r="BP873" i="11" s="1"/>
  <c r="AG69" i="7"/>
  <c r="CG505" i="11" s="1"/>
  <c r="CG857" i="11" s="1"/>
  <c r="AF51" i="7"/>
  <c r="AJ77" i="7"/>
  <c r="AF28" i="7"/>
  <c r="B176" i="7"/>
  <c r="AJ85" i="7"/>
  <c r="AF96" i="7"/>
  <c r="AJ118" i="7"/>
  <c r="AF150" i="7"/>
  <c r="AG151" i="7"/>
  <c r="AI79" i="7"/>
  <c r="AI54" i="7"/>
  <c r="AJ40" i="7"/>
  <c r="AJ131" i="7"/>
  <c r="AE142" i="7"/>
  <c r="AK112" i="7"/>
  <c r="DX506" i="11" s="1"/>
  <c r="DX858" i="11" s="1"/>
  <c r="DX873" i="11" s="1"/>
  <c r="AG61" i="7"/>
  <c r="BY505" i="11" s="1"/>
  <c r="BY857" i="11" s="1"/>
  <c r="AK83" i="7"/>
  <c r="AE55" i="7"/>
  <c r="AK136" i="7"/>
  <c r="AJ135" i="7"/>
  <c r="AF110" i="7"/>
  <c r="AF129" i="7"/>
  <c r="AF105" i="7"/>
  <c r="AK100" i="7"/>
  <c r="DL506" i="11" s="1"/>
  <c r="DL858" i="11" s="1"/>
  <c r="DL873" i="11" s="1"/>
  <c r="AF83" i="7"/>
  <c r="AK75" i="7"/>
  <c r="CM506" i="11" s="1"/>
  <c r="CM858" i="11" s="1"/>
  <c r="CM873" i="11" s="1"/>
  <c r="AF74" i="7"/>
  <c r="AJ9" i="7"/>
  <c r="Q8" i="7"/>
  <c r="Q9" i="7" s="1"/>
  <c r="AH9" i="7" s="1"/>
  <c r="AK21" i="7"/>
  <c r="AK506" i="11" s="1"/>
  <c r="AK858" i="11" s="1"/>
  <c r="AK873" i="11" s="1"/>
  <c r="AG35" i="7"/>
  <c r="AK35" i="7"/>
  <c r="AG38" i="7"/>
  <c r="BB505" i="11" s="1"/>
  <c r="BB857" i="11" s="1"/>
  <c r="AJ35" i="7"/>
  <c r="AF59" i="7"/>
  <c r="AK97" i="7"/>
  <c r="AK153" i="7"/>
  <c r="AF56" i="7"/>
  <c r="AI150" i="7"/>
  <c r="AE96" i="7"/>
  <c r="AG97" i="7"/>
  <c r="AG56" i="7"/>
  <c r="AI55" i="7"/>
  <c r="AE131" i="7"/>
  <c r="AJ155" i="7"/>
  <c r="AJ95" i="7"/>
  <c r="AK72" i="7"/>
  <c r="CJ506" i="11" s="1"/>
  <c r="CJ858" i="11" s="1"/>
  <c r="CJ873" i="11" s="1"/>
  <c r="AF64" i="7"/>
  <c r="AG30" i="7"/>
  <c r="AS505" i="11" s="1"/>
  <c r="AS857" i="11" s="1"/>
  <c r="AK53" i="7"/>
  <c r="BQ506" i="11" s="1"/>
  <c r="BQ858" i="11" s="1"/>
  <c r="BQ873" i="11" s="1"/>
  <c r="AK68" i="7"/>
  <c r="CF506" i="11" s="1"/>
  <c r="CF858" i="11" s="1"/>
  <c r="CF873" i="11" s="1"/>
  <c r="C928" i="11" s="1"/>
  <c r="AF72" i="7"/>
  <c r="AG43" i="7"/>
  <c r="AG80" i="7"/>
  <c r="AK64" i="7"/>
  <c r="AJ53" i="7"/>
  <c r="AF52" i="7"/>
  <c r="AE8" i="7"/>
  <c r="AG49" i="7"/>
  <c r="BM505" i="11" s="1"/>
  <c r="BM857" i="11" s="1"/>
  <c r="AJ12" i="7"/>
  <c r="AK19" i="7"/>
  <c r="AI506" i="11" s="1"/>
  <c r="AI858" i="11" s="1"/>
  <c r="AI873" i="11" s="1"/>
  <c r="AF20" i="7"/>
  <c r="AK20" i="7"/>
  <c r="AJ506" i="11" s="1"/>
  <c r="AJ858" i="11" s="1"/>
  <c r="AJ873" i="11" s="1"/>
  <c r="AF126" i="7"/>
  <c r="AF111" i="7"/>
  <c r="AE67" i="7"/>
  <c r="CE500" i="11" s="1"/>
  <c r="CE855" i="11" s="1"/>
  <c r="AI152" i="7"/>
  <c r="AK92" i="7"/>
  <c r="AJ25" i="7"/>
  <c r="B935" i="11"/>
  <c r="F935" i="11" s="1"/>
  <c r="AE88" i="7"/>
  <c r="AI104" i="7"/>
  <c r="AG92" i="7"/>
  <c r="AF40" i="7"/>
  <c r="AG132" i="7"/>
  <c r="AJ142" i="7"/>
  <c r="AG143" i="7"/>
  <c r="AG156" i="7"/>
  <c r="AF137" i="7"/>
  <c r="AE114" i="7"/>
  <c r="DZ500" i="11" s="1"/>
  <c r="DZ855" i="11" s="1"/>
  <c r="AJ126" i="7"/>
  <c r="AF116" i="7"/>
  <c r="AJ59" i="7"/>
  <c r="AG63" i="7"/>
  <c r="CA505" i="11" s="1"/>
  <c r="CA857" i="11" s="1"/>
  <c r="AE50" i="7"/>
  <c r="BN500" i="11" s="1"/>
  <c r="BN855" i="11" s="1"/>
  <c r="AG19" i="7"/>
  <c r="AI505" i="11" s="1"/>
  <c r="AI857" i="11" s="1"/>
  <c r="AI9" i="7"/>
  <c r="Y501" i="11" s="1"/>
  <c r="AG93" i="7"/>
  <c r="DE505" i="11" s="1"/>
  <c r="DE857" i="11" s="1"/>
  <c r="AJ125" i="7"/>
  <c r="AE101" i="7"/>
  <c r="DM500" i="11" s="1"/>
  <c r="DM855" i="11" s="1"/>
  <c r="AJ72" i="7"/>
  <c r="AG64" i="7"/>
  <c r="CB505" i="11" s="1"/>
  <c r="CB857" i="11" s="1"/>
  <c r="AE9" i="7"/>
  <c r="Y500" i="11" s="1"/>
  <c r="Y855" i="11" s="1"/>
  <c r="AJ19" i="7"/>
  <c r="AI8" i="7"/>
  <c r="AG119" i="7"/>
  <c r="AJ107" i="7"/>
  <c r="AG100" i="7"/>
  <c r="AJ50" i="7"/>
  <c r="AK107" i="7"/>
  <c r="AJ136" i="7"/>
  <c r="AJ55" i="7"/>
  <c r="AK25" i="7"/>
  <c r="AO506" i="11" s="1"/>
  <c r="AO858" i="11" s="1"/>
  <c r="AO873" i="11" s="1"/>
  <c r="AJ44" i="7"/>
  <c r="AJ11" i="7"/>
  <c r="AG42" i="7"/>
  <c r="AJ68" i="7"/>
  <c r="AF89" i="7"/>
  <c r="AK137" i="7"/>
  <c r="AG118" i="7"/>
  <c r="ED505" i="11" s="1"/>
  <c r="ED857" i="11" s="1"/>
  <c r="AF87" i="7"/>
  <c r="AE149" i="7"/>
  <c r="AE130" i="7"/>
  <c r="AF119" i="7"/>
  <c r="AK101" i="7"/>
  <c r="DM506" i="11" s="1"/>
  <c r="DM858" i="11" s="1"/>
  <c r="DM873" i="11" s="1"/>
  <c r="AE93" i="7"/>
  <c r="DE500" i="11" s="1"/>
  <c r="DE855" i="11" s="1"/>
  <c r="AG87" i="7"/>
  <c r="AG20" i="7"/>
  <c r="AJ505" i="11" s="1"/>
  <c r="AJ857" i="11" s="1"/>
  <c r="AG13" i="7"/>
  <c r="AC505" i="11" s="1"/>
  <c r="AC857" i="11" s="1"/>
  <c r="AJ27" i="7"/>
  <c r="AG153" i="7"/>
  <c r="AJ133" i="7"/>
  <c r="AJ117" i="7"/>
  <c r="AG116" i="7"/>
  <c r="AG86" i="7"/>
  <c r="AK146" i="7"/>
  <c r="AK156" i="7"/>
  <c r="AE104" i="7"/>
  <c r="AF142" i="7"/>
  <c r="AK86" i="7"/>
  <c r="AI109" i="7"/>
  <c r="AG148" i="7"/>
  <c r="AK152" i="7"/>
  <c r="AG135" i="7"/>
  <c r="AK122" i="7"/>
  <c r="EH506" i="11" s="1"/>
  <c r="EH858" i="11" s="1"/>
  <c r="EH873" i="11" s="1"/>
  <c r="AG140" i="7"/>
  <c r="AJ114" i="7"/>
  <c r="AF103" i="7"/>
  <c r="AF98" i="7"/>
  <c r="AE90" i="7"/>
  <c r="DB500" i="11" s="1"/>
  <c r="DB855" i="11" s="1"/>
  <c r="AJ84" i="7"/>
  <c r="AJ73" i="7"/>
  <c r="AF60" i="7"/>
  <c r="AK28" i="7"/>
  <c r="AG29" i="7"/>
  <c r="AF112" i="7"/>
  <c r="AG115" i="7"/>
  <c r="AK43" i="7"/>
  <c r="AK38" i="7"/>
  <c r="AE152" i="7"/>
  <c r="AJ123" i="7"/>
  <c r="AK93" i="7"/>
  <c r="AF77" i="7"/>
  <c r="AE84" i="7"/>
  <c r="AE153" i="7"/>
  <c r="AJ147" i="7"/>
  <c r="AF141" i="7"/>
  <c r="AE156" i="7"/>
  <c r="AF148" i="7"/>
  <c r="AF135" i="7"/>
  <c r="AK121" i="7"/>
  <c r="AE61" i="7"/>
  <c r="BY500" i="11" s="1"/>
  <c r="BY855" i="11" s="1"/>
  <c r="AE57" i="7"/>
  <c r="BU500" i="11" s="1"/>
  <c r="BU855" i="11" s="1"/>
  <c r="AF15" i="7"/>
  <c r="AF39" i="7"/>
  <c r="AI63" i="7"/>
  <c r="AK56" i="7"/>
  <c r="AK154" i="7"/>
  <c r="AE148" i="7"/>
  <c r="AF140" i="7"/>
  <c r="AK116" i="7"/>
  <c r="AK118" i="7"/>
  <c r="ED506" i="11" s="1"/>
  <c r="ED858" i="11" s="1"/>
  <c r="ED873" i="11" s="1"/>
  <c r="AJ116" i="7"/>
  <c r="AF76" i="7"/>
  <c r="AE74" i="7"/>
  <c r="CL500" i="11" s="1"/>
  <c r="CL855" i="11" s="1"/>
  <c r="AJ61" i="7"/>
  <c r="AJ54" i="7"/>
  <c r="AK29" i="7"/>
  <c r="AE16" i="7"/>
  <c r="AF500" i="11" s="1"/>
  <c r="AF855" i="11" s="1"/>
  <c r="AJ39" i="7"/>
  <c r="AJ112" i="7"/>
  <c r="AF25" i="7"/>
  <c r="EG506" i="11"/>
  <c r="EG858" i="11" s="1"/>
  <c r="EG873" i="11" s="1"/>
  <c r="EB506" i="11"/>
  <c r="EB858" i="11" s="1"/>
  <c r="EB873" i="11" s="1"/>
  <c r="CA500" i="11"/>
  <c r="CA855" i="11" s="1"/>
  <c r="DH500" i="11"/>
  <c r="DH855" i="11" s="1"/>
  <c r="DD506" i="11"/>
  <c r="DD858" i="11" s="1"/>
  <c r="DD873" i="11" s="1"/>
  <c r="DE506" i="11"/>
  <c r="DE858" i="11" s="1"/>
  <c r="DE873" i="11" s="1"/>
  <c r="AE128" i="7"/>
  <c r="CX505" i="11"/>
  <c r="CX857" i="11" s="1"/>
  <c r="BF500" i="11"/>
  <c r="BF855" i="11" s="1"/>
  <c r="BN505" i="11"/>
  <c r="BN857" i="11" s="1"/>
  <c r="BO505" i="11"/>
  <c r="BO857" i="11" s="1"/>
  <c r="BS500" i="11"/>
  <c r="BS855" i="11" s="1"/>
  <c r="DN498" i="11"/>
  <c r="AE125" i="7"/>
  <c r="EK500" i="11" s="1"/>
  <c r="EK855" i="11" s="1"/>
  <c r="EK497" i="11"/>
  <c r="AF120" i="7"/>
  <c r="EG502" i="11"/>
  <c r="EJ503" i="11"/>
  <c r="AF92" i="7"/>
  <c r="AJ92" i="7"/>
  <c r="AG107" i="7"/>
  <c r="DS502" i="11"/>
  <c r="BG506" i="11"/>
  <c r="BG858" i="11" s="1"/>
  <c r="BG873" i="11" s="1"/>
  <c r="AK117" i="7"/>
  <c r="EC506" i="11" s="1"/>
  <c r="EC858" i="11" s="1"/>
  <c r="EC873" i="11" s="1"/>
  <c r="EC502" i="11"/>
  <c r="EA505" i="11"/>
  <c r="EA857" i="11" s="1"/>
  <c r="EB505" i="11"/>
  <c r="EB857" i="11" s="1"/>
  <c r="AK105" i="7"/>
  <c r="EN506" i="11"/>
  <c r="EN858" i="11" s="1"/>
  <c r="EN873" i="11" s="1"/>
  <c r="E928" i="11" s="1"/>
  <c r="EJ505" i="11"/>
  <c r="EJ857" i="11" s="1"/>
  <c r="BC500" i="11"/>
  <c r="BC855" i="11" s="1"/>
  <c r="AI37" i="7"/>
  <c r="BB506" i="11"/>
  <c r="BB858" i="11" s="1"/>
  <c r="BB873" i="11" s="1"/>
  <c r="B928" i="11" s="1"/>
  <c r="AE146" i="7"/>
  <c r="AE133" i="7"/>
  <c r="AJ154" i="7"/>
  <c r="DY498" i="11"/>
  <c r="AK143" i="7"/>
  <c r="AE119" i="7"/>
  <c r="EE498" i="11"/>
  <c r="AK120" i="7"/>
  <c r="EF506" i="11" s="1"/>
  <c r="EF858" i="11" s="1"/>
  <c r="EF873" i="11" s="1"/>
  <c r="EF504" i="11"/>
  <c r="EK498" i="11"/>
  <c r="DZ498" i="11"/>
  <c r="AE58" i="7"/>
  <c r="BV500" i="11" s="1"/>
  <c r="BV855" i="11" s="1"/>
  <c r="BV497" i="11"/>
  <c r="AI62" i="7"/>
  <c r="BZ497" i="11"/>
  <c r="AI77" i="7"/>
  <c r="CO501" i="11" s="1"/>
  <c r="CO856" i="11" s="1"/>
  <c r="CO499" i="11"/>
  <c r="AG77" i="7"/>
  <c r="CO505" i="11" s="1"/>
  <c r="CO857" i="11" s="1"/>
  <c r="CO502" i="11"/>
  <c r="AE127" i="7"/>
  <c r="EM497" i="11"/>
  <c r="DP501" i="11"/>
  <c r="DP856" i="11" s="1"/>
  <c r="CT505" i="11"/>
  <c r="CT857" i="11" s="1"/>
  <c r="CU505" i="11"/>
  <c r="CU857" i="11" s="1"/>
  <c r="DO497" i="11"/>
  <c r="AK69" i="7"/>
  <c r="CG506" i="11" s="1"/>
  <c r="CG858" i="11" s="1"/>
  <c r="CG873" i="11" s="1"/>
  <c r="CG504" i="11"/>
  <c r="AK58" i="7"/>
  <c r="BV506" i="11" s="1"/>
  <c r="BV858" i="11" s="1"/>
  <c r="BV873" i="11" s="1"/>
  <c r="BV502" i="11"/>
  <c r="BL508" i="11"/>
  <c r="AK50" i="7"/>
  <c r="BN506" i="11" s="1"/>
  <c r="BN858" i="11" s="1"/>
  <c r="BN873" i="11" s="1"/>
  <c r="BN504" i="11"/>
  <c r="AP498" i="11"/>
  <c r="AE26" i="7"/>
  <c r="AP500" i="11" s="1"/>
  <c r="AP855" i="11" s="1"/>
  <c r="AS498" i="11"/>
  <c r="AE29" i="7"/>
  <c r="AS500" i="11" s="1"/>
  <c r="AS855" i="11" s="1"/>
  <c r="AE24" i="7"/>
  <c r="AN500" i="11" s="1"/>
  <c r="AN855" i="11" s="1"/>
  <c r="AN497" i="11"/>
  <c r="BT505" i="11"/>
  <c r="BT857" i="11" s="1"/>
  <c r="CZ500" i="11"/>
  <c r="CZ855" i="11" s="1"/>
  <c r="AI128" i="7"/>
  <c r="AE37" i="7"/>
  <c r="BH500" i="11"/>
  <c r="BH855" i="11" s="1"/>
  <c r="AE155" i="7"/>
  <c r="DH506" i="11"/>
  <c r="DH858" i="11" s="1"/>
  <c r="DH873" i="11" s="1"/>
  <c r="DI506" i="11"/>
  <c r="DI858" i="11" s="1"/>
  <c r="DI873" i="11" s="1"/>
  <c r="DP500" i="11"/>
  <c r="DP855" i="11" s="1"/>
  <c r="CX506" i="11"/>
  <c r="CX858" i="11" s="1"/>
  <c r="CX873" i="11" s="1"/>
  <c r="CY501" i="11"/>
  <c r="CY856" i="11" s="1"/>
  <c r="CZ501" i="11"/>
  <c r="CZ856" i="11" s="1"/>
  <c r="BF505" i="11"/>
  <c r="BF857" i="11" s="1"/>
  <c r="BG505" i="11"/>
  <c r="BG857" i="11" s="1"/>
  <c r="AG150" i="7"/>
  <c r="AI146" i="7"/>
  <c r="AJ138" i="7"/>
  <c r="AF139" i="7"/>
  <c r="AI154" i="7"/>
  <c r="AI140" i="7"/>
  <c r="AE108" i="7"/>
  <c r="DT500" i="11" s="1"/>
  <c r="DT855" i="11" s="1"/>
  <c r="DT498" i="11"/>
  <c r="EJ508" i="11"/>
  <c r="DN508" i="11"/>
  <c r="EJ502" i="11"/>
  <c r="AI117" i="7"/>
  <c r="EC501" i="11" s="1"/>
  <c r="EC856" i="11" s="1"/>
  <c r="EC499" i="11"/>
  <c r="AG113" i="7"/>
  <c r="DY505" i="11" s="1"/>
  <c r="DY857" i="11" s="1"/>
  <c r="DY502" i="11"/>
  <c r="AG102" i="7"/>
  <c r="DN505" i="11" s="1"/>
  <c r="DN857" i="11" s="1"/>
  <c r="DN502" i="11"/>
  <c r="DJ503" i="11"/>
  <c r="AK73" i="7"/>
  <c r="CK506" i="11" s="1"/>
  <c r="CK858" i="11" s="1"/>
  <c r="CK873" i="11" s="1"/>
  <c r="CK502" i="11"/>
  <c r="AE36" i="7"/>
  <c r="AZ498" i="11"/>
  <c r="BS503" i="11"/>
  <c r="BW505" i="11"/>
  <c r="BW857" i="11" s="1"/>
  <c r="AF145" i="7"/>
  <c r="EE500" i="11"/>
  <c r="EE855" i="11" s="1"/>
  <c r="EF500" i="11"/>
  <c r="EF855" i="11" s="1"/>
  <c r="DS506" i="11"/>
  <c r="DS858" i="11" s="1"/>
  <c r="DS873" i="11" s="1"/>
  <c r="DT506" i="11"/>
  <c r="DT858" i="11" s="1"/>
  <c r="DT873" i="11" s="1"/>
  <c r="AY506" i="11"/>
  <c r="AY858" i="11" s="1"/>
  <c r="AY873" i="11" s="1"/>
  <c r="AZ506" i="11"/>
  <c r="AZ858" i="11" s="1"/>
  <c r="AZ873" i="11" s="1"/>
  <c r="BL505" i="11"/>
  <c r="BL857" i="11" s="1"/>
  <c r="DH501" i="11"/>
  <c r="DH856" i="11" s="1"/>
  <c r="EF501" i="11"/>
  <c r="EF856" i="11" s="1"/>
  <c r="DC501" i="11"/>
  <c r="DC856" i="11" s="1"/>
  <c r="DD501" i="11"/>
  <c r="DD856" i="11" s="1"/>
  <c r="CY505" i="11"/>
  <c r="CY857" i="11" s="1"/>
  <c r="CZ505" i="11"/>
  <c r="CZ857" i="11" s="1"/>
  <c r="DX500" i="11"/>
  <c r="DX855" i="11" s="1"/>
  <c r="CI501" i="11"/>
  <c r="CI856" i="11" s="1"/>
  <c r="CR505" i="11"/>
  <c r="CR857" i="11" s="1"/>
  <c r="CU506" i="11"/>
  <c r="CU858" i="11" s="1"/>
  <c r="CU873" i="11" s="1"/>
  <c r="CQ501" i="11"/>
  <c r="CQ856" i="11" s="1"/>
  <c r="DU501" i="11"/>
  <c r="DU856" i="11" s="1"/>
  <c r="AK142" i="7"/>
  <c r="AK158" i="7"/>
  <c r="AE145" i="7"/>
  <c r="AK141" i="7"/>
  <c r="AE122" i="7"/>
  <c r="EH500" i="11" s="1"/>
  <c r="EH855" i="11" s="1"/>
  <c r="EH497" i="11"/>
  <c r="AJ111" i="7"/>
  <c r="AI107" i="7"/>
  <c r="DS501" i="11" s="1"/>
  <c r="DS856" i="11" s="1"/>
  <c r="DS498" i="11"/>
  <c r="AE107" i="7"/>
  <c r="DS500" i="11" s="1"/>
  <c r="DS855" i="11" s="1"/>
  <c r="AE89" i="7"/>
  <c r="DA500" i="11" s="1"/>
  <c r="DA855" i="11" s="1"/>
  <c r="DA497" i="11"/>
  <c r="AI84" i="7"/>
  <c r="CV501" i="11" s="1"/>
  <c r="CV856" i="11" s="1"/>
  <c r="CV499" i="11"/>
  <c r="DS505" i="11"/>
  <c r="DS857" i="11" s="1"/>
  <c r="DT505" i="11"/>
  <c r="DT857" i="11" s="1"/>
  <c r="BR501" i="11"/>
  <c r="BR856" i="11" s="1"/>
  <c r="BS501" i="11"/>
  <c r="BS856" i="11" s="1"/>
  <c r="AK148" i="7"/>
  <c r="CJ505" i="11"/>
  <c r="CJ857" i="11" s="1"/>
  <c r="AE111" i="7"/>
  <c r="DW500" i="11" s="1"/>
  <c r="DW855" i="11" s="1"/>
  <c r="DW497" i="11"/>
  <c r="AI122" i="7"/>
  <c r="EH501" i="11" s="1"/>
  <c r="EH856" i="11" s="1"/>
  <c r="EH499" i="11"/>
  <c r="DR497" i="11"/>
  <c r="DW498" i="11"/>
  <c r="AI118" i="7"/>
  <c r="ED501" i="11" s="1"/>
  <c r="ED856" i="11" s="1"/>
  <c r="ED498" i="11"/>
  <c r="AG114" i="7"/>
  <c r="DZ505" i="11" s="1"/>
  <c r="DZ857" i="11" s="1"/>
  <c r="DZ502" i="11"/>
  <c r="AG120" i="7"/>
  <c r="EF505" i="11" s="1"/>
  <c r="EF857" i="11" s="1"/>
  <c r="EF502" i="11"/>
  <c r="AE92" i="7"/>
  <c r="DD500" i="11" s="1"/>
  <c r="DD855" i="11" s="1"/>
  <c r="DD498" i="11"/>
  <c r="AE79" i="7"/>
  <c r="CQ500" i="11" s="1"/>
  <c r="CQ855" i="11" s="1"/>
  <c r="CQ497" i="11"/>
  <c r="AE83" i="7"/>
  <c r="CU500" i="11" s="1"/>
  <c r="CU855" i="11" s="1"/>
  <c r="CU497" i="11"/>
  <c r="AE72" i="7"/>
  <c r="CJ500" i="11" s="1"/>
  <c r="CJ855" i="11" s="1"/>
  <c r="CJ498" i="11"/>
  <c r="BZ508" i="11"/>
  <c r="AI41" i="7"/>
  <c r="BE501" i="11" s="1"/>
  <c r="BE856" i="11" s="1"/>
  <c r="BE498" i="11"/>
  <c r="AE41" i="7"/>
  <c r="BE500" i="11" s="1"/>
  <c r="BE855" i="11" s="1"/>
  <c r="AI25" i="7"/>
  <c r="AO501" i="11" s="1"/>
  <c r="AO856" i="11" s="1"/>
  <c r="AO498" i="11"/>
  <c r="AE25" i="7"/>
  <c r="AO500" i="11" s="1"/>
  <c r="AO855" i="11" s="1"/>
  <c r="AB505" i="11"/>
  <c r="AB857" i="11" s="1"/>
  <c r="AR506" i="11"/>
  <c r="AR858" i="11" s="1"/>
  <c r="AR873" i="11" s="1"/>
  <c r="AS506" i="11"/>
  <c r="AS858" i="11" s="1"/>
  <c r="AS873" i="11" s="1"/>
  <c r="DH505" i="11"/>
  <c r="DH857" i="11" s="1"/>
  <c r="DI505" i="11"/>
  <c r="DI857" i="11" s="1"/>
  <c r="CN500" i="11"/>
  <c r="CN855" i="11" s="1"/>
  <c r="CB506" i="11"/>
  <c r="CB858" i="11" s="1"/>
  <c r="CB873" i="11" s="1"/>
  <c r="CV500" i="11"/>
  <c r="CV855" i="11" s="1"/>
  <c r="AG133" i="7"/>
  <c r="DL505" i="11"/>
  <c r="DL857" i="11" s="1"/>
  <c r="DD505" i="11"/>
  <c r="DD857" i="11" s="1"/>
  <c r="BK501" i="11"/>
  <c r="BK856" i="11" s="1"/>
  <c r="CE506" i="11"/>
  <c r="CE858" i="11" s="1"/>
  <c r="CE873" i="11" s="1"/>
  <c r="BZ501" i="11"/>
  <c r="BZ856" i="11" s="1"/>
  <c r="CA501" i="11"/>
  <c r="CA856" i="11" s="1"/>
  <c r="BT506" i="11"/>
  <c r="BT858" i="11" s="1"/>
  <c r="BT873" i="11" s="1"/>
  <c r="AF153" i="7"/>
  <c r="AE100" i="7"/>
  <c r="DL500" i="11" s="1"/>
  <c r="DL855" i="11" s="1"/>
  <c r="DL497" i="11"/>
  <c r="EB508" i="11"/>
  <c r="DV508" i="11"/>
  <c r="DQ508" i="11"/>
  <c r="DL498" i="11"/>
  <c r="EB503" i="11"/>
  <c r="AK44" i="7"/>
  <c r="BH506" i="11" s="1"/>
  <c r="BH858" i="11" s="1"/>
  <c r="BH873" i="11" s="1"/>
  <c r="BH504" i="11"/>
  <c r="AK104" i="7"/>
  <c r="DP504" i="11"/>
  <c r="DI497" i="11"/>
  <c r="AK149" i="7"/>
  <c r="CY497" i="11"/>
  <c r="AG10" i="7"/>
  <c r="Z505" i="11" s="1"/>
  <c r="Z857" i="11" s="1"/>
  <c r="Z502" i="11"/>
  <c r="BY508" i="11"/>
  <c r="AH503" i="11"/>
  <c r="BA502" i="11"/>
  <c r="BM497" i="11"/>
  <c r="AE503" i="11"/>
  <c r="AI141" i="7"/>
  <c r="AI156" i="7"/>
  <c r="AE147" i="7"/>
  <c r="AE132" i="7"/>
  <c r="AG138" i="7"/>
  <c r="EN503" i="11"/>
  <c r="DV502" i="11"/>
  <c r="DQ502" i="11"/>
  <c r="DU498" i="11"/>
  <c r="AK126" i="7"/>
  <c r="EL506" i="11" s="1"/>
  <c r="EL858" i="11" s="1"/>
  <c r="EL873" i="11" s="1"/>
  <c r="EL503" i="11"/>
  <c r="AG106" i="7"/>
  <c r="DR505" i="11" s="1"/>
  <c r="DR857" i="11" s="1"/>
  <c r="AI124" i="7"/>
  <c r="EJ501" i="11" s="1"/>
  <c r="EJ856" i="11" s="1"/>
  <c r="EJ497" i="11"/>
  <c r="DY497" i="11"/>
  <c r="AJ101" i="7"/>
  <c r="AE98" i="7"/>
  <c r="DJ500" i="11" s="1"/>
  <c r="DJ855" i="11" s="1"/>
  <c r="DJ497" i="11"/>
  <c r="CW497" i="11"/>
  <c r="AE78" i="7"/>
  <c r="CP500" i="11" s="1"/>
  <c r="CP855" i="11" s="1"/>
  <c r="CP498" i="11"/>
  <c r="AK98" i="7"/>
  <c r="DJ506" i="11" s="1"/>
  <c r="DJ858" i="11" s="1"/>
  <c r="DJ873" i="11" s="1"/>
  <c r="D928" i="11" s="1"/>
  <c r="AE86" i="7"/>
  <c r="CX500" i="11" s="1"/>
  <c r="CX855" i="11" s="1"/>
  <c r="CX497" i="11"/>
  <c r="AJ76" i="7"/>
  <c r="AG85" i="7"/>
  <c r="CW505" i="11" s="1"/>
  <c r="CW857" i="11" s="1"/>
  <c r="CW502" i="11"/>
  <c r="AF81" i="7"/>
  <c r="AE87" i="7"/>
  <c r="CY500" i="11" s="1"/>
  <c r="CY855" i="11" s="1"/>
  <c r="CY498" i="11"/>
  <c r="AI81" i="7"/>
  <c r="CS501" i="11" s="1"/>
  <c r="CS856" i="11" s="1"/>
  <c r="CS499" i="11"/>
  <c r="AE71" i="7"/>
  <c r="CI500" i="11" s="1"/>
  <c r="CI855" i="11" s="1"/>
  <c r="CI498" i="11"/>
  <c r="CH503" i="11"/>
  <c r="AG58" i="7"/>
  <c r="BV505" i="11" s="1"/>
  <c r="BV857" i="11" s="1"/>
  <c r="AG57" i="7"/>
  <c r="BU505" i="11" s="1"/>
  <c r="BU857" i="11" s="1"/>
  <c r="BU503" i="11"/>
  <c r="BT498" i="11"/>
  <c r="CB498" i="11"/>
  <c r="BX498" i="11"/>
  <c r="BS502" i="11"/>
  <c r="AE47" i="7"/>
  <c r="BK500" i="11" s="1"/>
  <c r="BK855" i="11" s="1"/>
  <c r="BK497" i="11"/>
  <c r="AG11" i="7"/>
  <c r="AA505" i="11" s="1"/>
  <c r="AA857" i="11" s="1"/>
  <c r="AA502" i="11"/>
  <c r="AF13" i="7"/>
  <c r="AE46" i="7"/>
  <c r="BJ500" i="11" s="1"/>
  <c r="BJ855" i="11" s="1"/>
  <c r="BJ497" i="11"/>
  <c r="AG41" i="7"/>
  <c r="BE505" i="11" s="1"/>
  <c r="BE857" i="11" s="1"/>
  <c r="BE502" i="11"/>
  <c r="AE33" i="7"/>
  <c r="AW500" i="11" s="1"/>
  <c r="AW855" i="11" s="1"/>
  <c r="AE20" i="7"/>
  <c r="AJ500" i="11" s="1"/>
  <c r="AJ855" i="11" s="1"/>
  <c r="AJ498" i="11"/>
  <c r="BD497" i="11"/>
  <c r="AV502" i="11"/>
  <c r="AK17" i="7"/>
  <c r="AG506" i="11" s="1"/>
  <c r="AG858" i="11" s="1"/>
  <c r="AG873" i="11" s="1"/>
  <c r="AG502" i="11"/>
  <c r="AF506" i="11"/>
  <c r="AF858" i="11" s="1"/>
  <c r="AF873" i="11" s="1"/>
  <c r="BD498" i="11"/>
  <c r="AE31" i="7"/>
  <c r="AU500" i="11" s="1"/>
  <c r="AU855" i="11" s="1"/>
  <c r="AU498" i="11"/>
  <c r="AI32" i="7"/>
  <c r="AV501" i="11" s="1"/>
  <c r="AV856" i="11" s="1"/>
  <c r="AV497" i="11"/>
  <c r="AI22" i="7"/>
  <c r="AL501" i="11" s="1"/>
  <c r="AL856" i="11" s="1"/>
  <c r="AE27" i="7"/>
  <c r="AQ500" i="11" s="1"/>
  <c r="AQ855" i="11" s="1"/>
  <c r="AQ502" i="11"/>
  <c r="AD498" i="11"/>
  <c r="AG147" i="7"/>
  <c r="AJ63" i="7"/>
  <c r="AJ104" i="7"/>
  <c r="AC502" i="11"/>
  <c r="AG25" i="7"/>
  <c r="AO505" i="11" s="1"/>
  <c r="AO857" i="11" s="1"/>
  <c r="AO502" i="11"/>
  <c r="DM502" i="11"/>
  <c r="EM503" i="11"/>
  <c r="AG89" i="7"/>
  <c r="DA505" i="11" s="1"/>
  <c r="DA857" i="11" s="1"/>
  <c r="DA502" i="11"/>
  <c r="AI85" i="7"/>
  <c r="CW501" i="11" s="1"/>
  <c r="CW856" i="11" s="1"/>
  <c r="CW499" i="11"/>
  <c r="AK71" i="7"/>
  <c r="CI506" i="11" s="1"/>
  <c r="CI858" i="11" s="1"/>
  <c r="CI873" i="11" s="1"/>
  <c r="CI502" i="11"/>
  <c r="AE81" i="7"/>
  <c r="CS500" i="11" s="1"/>
  <c r="CS855" i="11" s="1"/>
  <c r="CS498" i="11"/>
  <c r="AG47" i="7"/>
  <c r="BK505" i="11" s="1"/>
  <c r="BK857" i="11" s="1"/>
  <c r="BK503" i="11"/>
  <c r="BX497" i="11"/>
  <c r="AJ74" i="7"/>
  <c r="CE508" i="11"/>
  <c r="AK77" i="7"/>
  <c r="CO506" i="11" s="1"/>
  <c r="CO858" i="11" s="1"/>
  <c r="CO873" i="11" s="1"/>
  <c r="AI12" i="7"/>
  <c r="AB501" i="11" s="1"/>
  <c r="AB856" i="11" s="1"/>
  <c r="AB498" i="11"/>
  <c r="AG22" i="7"/>
  <c r="AL505" i="11" s="1"/>
  <c r="AL857" i="11" s="1"/>
  <c r="AL502" i="11"/>
  <c r="AF44" i="7"/>
  <c r="AK30" i="7"/>
  <c r="AT506" i="11" s="1"/>
  <c r="AT858" i="11" s="1"/>
  <c r="AT873" i="11" s="1"/>
  <c r="AT503" i="11"/>
  <c r="BC497" i="11"/>
  <c r="AG34" i="7"/>
  <c r="AX502" i="11"/>
  <c r="AK115" i="7"/>
  <c r="EA506" i="11" s="1"/>
  <c r="EA858" i="11" s="1"/>
  <c r="EA873" i="11" s="1"/>
  <c r="DL508" i="11"/>
  <c r="CJ503" i="11"/>
  <c r="CA497" i="11"/>
  <c r="AF104" i="7"/>
  <c r="BY497" i="11"/>
  <c r="AC503" i="11"/>
  <c r="AL497" i="11"/>
  <c r="DB502" i="11"/>
  <c r="AY503" i="11"/>
  <c r="EA504" i="11"/>
  <c r="DL503" i="11"/>
  <c r="BY503" i="11"/>
  <c r="CO504" i="11"/>
  <c r="AM504" i="11"/>
  <c r="DO498" i="11"/>
  <c r="DY503" i="11"/>
  <c r="AI102" i="7"/>
  <c r="DN501" i="11" s="1"/>
  <c r="DN856" i="11" s="1"/>
  <c r="DN497" i="11"/>
  <c r="AK88" i="7"/>
  <c r="CZ506" i="11" s="1"/>
  <c r="CZ858" i="11" s="1"/>
  <c r="CZ873" i="11" s="1"/>
  <c r="CZ504" i="11"/>
  <c r="CW498" i="11"/>
  <c r="CQ498" i="11"/>
  <c r="DG498" i="11"/>
  <c r="AK78" i="7"/>
  <c r="CP506" i="11" s="1"/>
  <c r="CP858" i="11" s="1"/>
  <c r="CP873" i="11" s="1"/>
  <c r="CP502" i="11"/>
  <c r="AE68" i="7"/>
  <c r="CF500" i="11" s="1"/>
  <c r="CF855" i="11" s="1"/>
  <c r="CF498" i="11"/>
  <c r="AF71" i="7"/>
  <c r="BQ498" i="11"/>
  <c r="AI49" i="7"/>
  <c r="BM501" i="11" s="1"/>
  <c r="BM856" i="11" s="1"/>
  <c r="BM499" i="11"/>
  <c r="AI65" i="7"/>
  <c r="CC501" i="11" s="1"/>
  <c r="CC856" i="11" s="1"/>
  <c r="CC499" i="11"/>
  <c r="AI43" i="7"/>
  <c r="BG501" i="11" s="1"/>
  <c r="BG856" i="11" s="1"/>
  <c r="BG499" i="11"/>
  <c r="AI30" i="7"/>
  <c r="AT501" i="11" s="1"/>
  <c r="AT856" i="11" s="1"/>
  <c r="AT498" i="11"/>
  <c r="Y507" i="11"/>
  <c r="AG32" i="7"/>
  <c r="AV505" i="11" s="1"/>
  <c r="AV857" i="11" s="1"/>
  <c r="AK18" i="7"/>
  <c r="AH504" i="11"/>
  <c r="AE498" i="11"/>
  <c r="AE11" i="7"/>
  <c r="AA500" i="11" s="1"/>
  <c r="AA855" i="11" s="1"/>
  <c r="BB498" i="11"/>
  <c r="AM498" i="11"/>
  <c r="AC498" i="11"/>
  <c r="AF8" i="7"/>
  <c r="AI16" i="7"/>
  <c r="AF501" i="11" s="1"/>
  <c r="AF856" i="11" s="1"/>
  <c r="AF499" i="11"/>
  <c r="AN502" i="11"/>
  <c r="DM497" i="11"/>
  <c r="AM502" i="11"/>
  <c r="AK9" i="7"/>
  <c r="Y506" i="11" s="1"/>
  <c r="Y504" i="11"/>
  <c r="BB502" i="11"/>
  <c r="BP508" i="11"/>
  <c r="EH503" i="11"/>
  <c r="BW504" i="11"/>
  <c r="CG503" i="11"/>
  <c r="AK504" i="11"/>
  <c r="DU497" i="11"/>
  <c r="AF113" i="7"/>
  <c r="DQ503" i="11"/>
  <c r="AI112" i="7"/>
  <c r="DX501" i="11" s="1"/>
  <c r="DX856" i="11" s="1"/>
  <c r="DX498" i="11"/>
  <c r="AI105" i="7"/>
  <c r="DQ501" i="11" s="1"/>
  <c r="DQ856" i="11" s="1"/>
  <c r="AJ122" i="7"/>
  <c r="AI116" i="7"/>
  <c r="EB501" i="11" s="1"/>
  <c r="EB856" i="11" s="1"/>
  <c r="EB497" i="11"/>
  <c r="AI82" i="7"/>
  <c r="CT501" i="11" s="1"/>
  <c r="CT856" i="11" s="1"/>
  <c r="CT498" i="11"/>
  <c r="CZ497" i="11"/>
  <c r="CS502" i="11"/>
  <c r="AE97" i="7"/>
  <c r="DI500" i="11" s="1"/>
  <c r="DI855" i="11" s="1"/>
  <c r="AJ97" i="7"/>
  <c r="AI51" i="7"/>
  <c r="BO501" i="11" s="1"/>
  <c r="BO856" i="11" s="1"/>
  <c r="BO498" i="11"/>
  <c r="AE56" i="7"/>
  <c r="BT500" i="11" s="1"/>
  <c r="BT855" i="11" s="1"/>
  <c r="BT497" i="11"/>
  <c r="AI42" i="7"/>
  <c r="BF501" i="11" s="1"/>
  <c r="BF856" i="11" s="1"/>
  <c r="BF498" i="11"/>
  <c r="AI67" i="7"/>
  <c r="CE501" i="11" s="1"/>
  <c r="CE856" i="11" s="1"/>
  <c r="CE499" i="11"/>
  <c r="AF47" i="7"/>
  <c r="AF67" i="7"/>
  <c r="BZ502" i="11"/>
  <c r="BM498" i="11"/>
  <c r="AE65" i="7"/>
  <c r="CC500" i="11" s="1"/>
  <c r="CC855" i="11" s="1"/>
  <c r="CC498" i="11"/>
  <c r="BV498" i="11"/>
  <c r="AI35" i="7"/>
  <c r="AY501" i="11" s="1"/>
  <c r="AY856" i="11" s="1"/>
  <c r="AY498" i="11"/>
  <c r="AE17" i="7"/>
  <c r="AG500" i="11" s="1"/>
  <c r="AG855" i="11" s="1"/>
  <c r="AG498" i="11"/>
  <c r="AJ36" i="7"/>
  <c r="AR497" i="11"/>
  <c r="AK13" i="7"/>
  <c r="AC506" i="11" s="1"/>
  <c r="AC858" i="11" s="1"/>
  <c r="AC873" i="11" s="1"/>
  <c r="AC504" i="11"/>
  <c r="BB497" i="11"/>
  <c r="AR498" i="11"/>
  <c r="AX505" i="11"/>
  <c r="AX857" i="11" s="1"/>
  <c r="AY505" i="11"/>
  <c r="AY857" i="11" s="1"/>
  <c r="AE21" i="7"/>
  <c r="AK500" i="11" s="1"/>
  <c r="AK855" i="11" s="1"/>
  <c r="AD497" i="11"/>
  <c r="AI34" i="7"/>
  <c r="AX501" i="11" s="1"/>
  <c r="AX856" i="11" s="1"/>
  <c r="AX499" i="11"/>
  <c r="DZ497" i="11"/>
  <c r="AJ96" i="7"/>
  <c r="DH502" i="11"/>
  <c r="DM498" i="11"/>
  <c r="AZ508" i="11"/>
  <c r="AF82" i="7"/>
  <c r="AK63" i="7"/>
  <c r="CA506" i="11" s="1"/>
  <c r="CA858" i="11" s="1"/>
  <c r="CA873" i="11" s="1"/>
  <c r="CA504" i="11"/>
  <c r="AK42" i="7"/>
  <c r="BF506" i="11" s="1"/>
  <c r="BF858" i="11" s="1"/>
  <c r="BF873" i="11" s="1"/>
  <c r="CH497" i="11"/>
  <c r="BN497" i="11"/>
  <c r="AG52" i="7"/>
  <c r="BP505" i="11" s="1"/>
  <c r="BP857" i="11" s="1"/>
  <c r="BP502" i="11"/>
  <c r="BA497" i="11"/>
  <c r="DR502" i="11"/>
  <c r="EA503" i="11"/>
  <c r="AJ98" i="7"/>
  <c r="CV502" i="11"/>
  <c r="AK80" i="7"/>
  <c r="CR506" i="11" s="1"/>
  <c r="CR858" i="11" s="1"/>
  <c r="CR873" i="11" s="1"/>
  <c r="CR504" i="11"/>
  <c r="DK497" i="11"/>
  <c r="CZ498" i="11"/>
  <c r="AG79" i="7"/>
  <c r="CQ505" i="11" s="1"/>
  <c r="CQ857" i="11" s="1"/>
  <c r="CQ502" i="11"/>
  <c r="AI89" i="7"/>
  <c r="DA501" i="11" s="1"/>
  <c r="DA856" i="11" s="1"/>
  <c r="DA499" i="11"/>
  <c r="AE48" i="7"/>
  <c r="BL500" i="11" s="1"/>
  <c r="BL855" i="11" s="1"/>
  <c r="BL498" i="11"/>
  <c r="AI94" i="7"/>
  <c r="DF501" i="11" s="1"/>
  <c r="DF856" i="11" s="1"/>
  <c r="DF499" i="11"/>
  <c r="AG67" i="7"/>
  <c r="CE505" i="11" s="1"/>
  <c r="CE857" i="11" s="1"/>
  <c r="CE502" i="11"/>
  <c r="DF498" i="11"/>
  <c r="DC497" i="11"/>
  <c r="CO497" i="11"/>
  <c r="BI502" i="11"/>
  <c r="AK10" i="7"/>
  <c r="Z506" i="11" s="1"/>
  <c r="Z858" i="11" s="1"/>
  <c r="Z873" i="11" s="1"/>
  <c r="Z504" i="11"/>
  <c r="BR497" i="11"/>
  <c r="AI66" i="7"/>
  <c r="CD501" i="11" s="1"/>
  <c r="CD856" i="11" s="1"/>
  <c r="CD499" i="11"/>
  <c r="Z498" i="11"/>
  <c r="AH506" i="11"/>
  <c r="AH858" i="11" s="1"/>
  <c r="AH873" i="11" s="1"/>
  <c r="AK39" i="7"/>
  <c r="BC506" i="11" s="1"/>
  <c r="BC858" i="11" s="1"/>
  <c r="BC873" i="11" s="1"/>
  <c r="AK7" i="7"/>
  <c r="BZ503" i="11"/>
  <c r="DE497" i="11"/>
  <c r="AG68" i="7"/>
  <c r="CF505" i="11" s="1"/>
  <c r="BF502" i="11"/>
  <c r="CL497" i="11"/>
  <c r="EC497" i="11"/>
  <c r="AB502" i="11"/>
  <c r="CN504" i="11"/>
  <c r="AT505" i="11"/>
  <c r="AT857" i="11" s="1"/>
  <c r="DM504" i="11"/>
  <c r="EF498" i="11"/>
  <c r="DV503" i="11"/>
  <c r="AE129" i="7"/>
  <c r="AI115" i="7"/>
  <c r="EA501" i="11" s="1"/>
  <c r="EA856" i="11" s="1"/>
  <c r="EA498" i="11"/>
  <c r="AK111" i="7"/>
  <c r="DW506" i="11" s="1"/>
  <c r="DW858" i="11" s="1"/>
  <c r="DW873" i="11" s="1"/>
  <c r="DW502" i="11"/>
  <c r="DQ497" i="11"/>
  <c r="AK87" i="7"/>
  <c r="CY506" i="11" s="1"/>
  <c r="CY858" i="11" s="1"/>
  <c r="CY873" i="11" s="1"/>
  <c r="CY502" i="11"/>
  <c r="AE59" i="7"/>
  <c r="BW500" i="11" s="1"/>
  <c r="BW855" i="11" s="1"/>
  <c r="BW498" i="11"/>
  <c r="AE69" i="7"/>
  <c r="CG500" i="11" s="1"/>
  <c r="CG855" i="11" s="1"/>
  <c r="CG497" i="11"/>
  <c r="AK65" i="7"/>
  <c r="CC506" i="11" s="1"/>
  <c r="CC858" i="11" s="1"/>
  <c r="CC873" i="11" s="1"/>
  <c r="CC503" i="11"/>
  <c r="BQ497" i="11"/>
  <c r="AK48" i="7"/>
  <c r="BL506" i="11" s="1"/>
  <c r="BL858" i="11" s="1"/>
  <c r="BL873" i="11" s="1"/>
  <c r="BL502" i="11"/>
  <c r="AE94" i="7"/>
  <c r="DF500" i="11" s="1"/>
  <c r="DF855" i="11" s="1"/>
  <c r="DF497" i="11"/>
  <c r="AF48" i="7"/>
  <c r="CD498" i="11"/>
  <c r="AC497" i="11"/>
  <c r="Z497" i="11"/>
  <c r="AW498" i="11"/>
  <c r="AI21" i="7"/>
  <c r="AK501" i="11" s="1"/>
  <c r="AK856" i="11" s="1"/>
  <c r="AK499" i="11"/>
  <c r="AG33" i="7"/>
  <c r="AW505" i="11" s="1"/>
  <c r="AW857" i="11" s="1"/>
  <c r="AW502" i="11"/>
  <c r="AI27" i="7"/>
  <c r="AQ501" i="11" s="1"/>
  <c r="AQ856" i="11" s="1"/>
  <c r="AQ497" i="11"/>
  <c r="AD503" i="11"/>
  <c r="DG502" i="11"/>
  <c r="AF68" i="7"/>
  <c r="AS508" i="11"/>
  <c r="AJ52" i="7"/>
  <c r="AK49" i="7"/>
  <c r="BM506" i="11" s="1"/>
  <c r="BM858" i="11" s="1"/>
  <c r="BM873" i="11" s="1"/>
  <c r="BM504" i="11"/>
  <c r="BF504" i="11"/>
  <c r="CF503" i="11"/>
  <c r="BJ504" i="11"/>
  <c r="AE80" i="7"/>
  <c r="CR500" i="11" s="1"/>
  <c r="CR855" i="11" s="1"/>
  <c r="CR497" i="11"/>
  <c r="AE75" i="7"/>
  <c r="CM500" i="11" s="1"/>
  <c r="CM855" i="11" s="1"/>
  <c r="CM498" i="11"/>
  <c r="AE62" i="7"/>
  <c r="BZ500" i="11" s="1"/>
  <c r="BZ855" i="11" s="1"/>
  <c r="BZ498" i="11"/>
  <c r="AK51" i="7"/>
  <c r="BO506" i="11" s="1"/>
  <c r="BO858" i="11" s="1"/>
  <c r="BO873" i="11" s="1"/>
  <c r="BO502" i="11"/>
  <c r="AF46" i="7"/>
  <c r="AK33" i="7"/>
  <c r="AW506" i="11" s="1"/>
  <c r="AW858" i="11" s="1"/>
  <c r="AW873" i="11" s="1"/>
  <c r="AW504" i="11"/>
  <c r="AF26" i="7"/>
  <c r="AB508" i="11"/>
  <c r="AI36" i="7"/>
  <c r="AZ499" i="11"/>
  <c r="AF32" i="7"/>
  <c r="AE45" i="7"/>
  <c r="BI500" i="11" s="1"/>
  <c r="BI855" i="11" s="1"/>
  <c r="BI497" i="11"/>
  <c r="AG14" i="7"/>
  <c r="AD505" i="11" s="1"/>
  <c r="AD857" i="11" s="1"/>
  <c r="AD502" i="11"/>
  <c r="AE34" i="7"/>
  <c r="AX500" i="11" s="1"/>
  <c r="AX855" i="11" s="1"/>
  <c r="AX497" i="11"/>
  <c r="AA497" i="11"/>
  <c r="CB503" i="11"/>
  <c r="BE503" i="11"/>
  <c r="DC498" i="11"/>
  <c r="BU497" i="11"/>
  <c r="AH502" i="11"/>
  <c r="AR504" i="11"/>
  <c r="AI502" i="11"/>
  <c r="D18" i="1"/>
  <c r="AI151" i="7"/>
  <c r="AE141" i="7"/>
  <c r="AF136" i="7"/>
  <c r="AI158" i="7"/>
  <c r="AJ152" i="7"/>
  <c r="AK157" i="7"/>
  <c r="AJ157" i="7"/>
  <c r="AI139" i="7"/>
  <c r="AI134" i="7"/>
  <c r="AF143" i="7"/>
  <c r="AJ153" i="7"/>
  <c r="AJ127" i="7"/>
  <c r="AE140" i="7"/>
  <c r="AG121" i="7"/>
  <c r="EG505" i="11" s="1"/>
  <c r="EG857" i="11" s="1"/>
  <c r="AI125" i="7"/>
  <c r="EK501" i="11" s="1"/>
  <c r="EK856" i="11" s="1"/>
  <c r="AJ120" i="7"/>
  <c r="AI114" i="7"/>
  <c r="DZ501" i="11" s="1"/>
  <c r="DZ856" i="11" s="1"/>
  <c r="AJ109" i="7"/>
  <c r="AI103" i="7"/>
  <c r="DO501" i="11" s="1"/>
  <c r="DO856" i="11" s="1"/>
  <c r="AG146" i="7"/>
  <c r="AJ121" i="7"/>
  <c r="AK102" i="7"/>
  <c r="DN506" i="11" s="1"/>
  <c r="DN858" i="11" s="1"/>
  <c r="DN873" i="11" s="1"/>
  <c r="AI121" i="7"/>
  <c r="EG501" i="11" s="1"/>
  <c r="EG856" i="11" s="1"/>
  <c r="AJ105" i="7"/>
  <c r="AG71" i="7"/>
  <c r="CI505" i="11" s="1"/>
  <c r="CI857" i="11" s="1"/>
  <c r="AF99" i="7"/>
  <c r="AI108" i="7"/>
  <c r="DT501" i="11" s="1"/>
  <c r="DT856" i="11" s="1"/>
  <c r="AK99" i="7"/>
  <c r="DK506" i="11" s="1"/>
  <c r="DK858" i="11" s="1"/>
  <c r="DK873" i="11" s="1"/>
  <c r="AJ83" i="7"/>
  <c r="AI101" i="7"/>
  <c r="DM501" i="11" s="1"/>
  <c r="DM856" i="11" s="1"/>
  <c r="AK84" i="7"/>
  <c r="CV506" i="11" s="1"/>
  <c r="CV858" i="11" s="1"/>
  <c r="CV873" i="11" s="1"/>
  <c r="AI80" i="7"/>
  <c r="CR501" i="11" s="1"/>
  <c r="CR856" i="11" s="1"/>
  <c r="AK123" i="7"/>
  <c r="EI506" i="11" s="1"/>
  <c r="EI858" i="11" s="1"/>
  <c r="EI873" i="11" s="1"/>
  <c r="AF97" i="7"/>
  <c r="AI75" i="7"/>
  <c r="CM501" i="11" s="1"/>
  <c r="CM856" i="11" s="1"/>
  <c r="AG55" i="7"/>
  <c r="BS505" i="11" s="1"/>
  <c r="BS857" i="11" s="1"/>
  <c r="AI64" i="7"/>
  <c r="CB501" i="11" s="1"/>
  <c r="CB856" i="11" s="1"/>
  <c r="AI60" i="7"/>
  <c r="BX501" i="11" s="1"/>
  <c r="BX856" i="11" s="1"/>
  <c r="AK94" i="7"/>
  <c r="DF506" i="11" s="1"/>
  <c r="DF858" i="11" s="1"/>
  <c r="DF873" i="11" s="1"/>
  <c r="AI78" i="7"/>
  <c r="CP501" i="11" s="1"/>
  <c r="CP856" i="11" s="1"/>
  <c r="AG40" i="7"/>
  <c r="BD505" i="11" s="1"/>
  <c r="BD857" i="11" s="1"/>
  <c r="AI46" i="7"/>
  <c r="BJ501" i="11" s="1"/>
  <c r="BJ856" i="11" s="1"/>
  <c r="AF31" i="7"/>
  <c r="AI38" i="7"/>
  <c r="BB501" i="11" s="1"/>
  <c r="BB856" i="11" s="1"/>
  <c r="AJ45" i="7"/>
  <c r="AG44" i="7"/>
  <c r="BH505" i="11" s="1"/>
  <c r="BH857" i="11" s="1"/>
  <c r="AF22" i="7"/>
  <c r="AJ37" i="7"/>
  <c r="AF30" i="7"/>
  <c r="AG15" i="7"/>
  <c r="AE505" i="11" s="1"/>
  <c r="AE857" i="11" s="1"/>
  <c r="AK24" i="7"/>
  <c r="AN506" i="11" s="1"/>
  <c r="AN858" i="11" s="1"/>
  <c r="AN873" i="11" s="1"/>
  <c r="AE14" i="7"/>
  <c r="AD500" i="11" s="1"/>
  <c r="AD855" i="11" s="1"/>
  <c r="AI7" i="7"/>
  <c r="AF7" i="7"/>
  <c r="AI20" i="7"/>
  <c r="AJ501" i="11" s="1"/>
  <c r="AJ856" i="11" s="1"/>
  <c r="AE32" i="7"/>
  <c r="AV500" i="11" s="1"/>
  <c r="AV855" i="11" s="1"/>
  <c r="AF144" i="7"/>
  <c r="AJ144" i="7"/>
  <c r="AI135" i="7"/>
  <c r="AI153" i="7"/>
  <c r="AK113" i="7"/>
  <c r="DY506" i="11" s="1"/>
  <c r="DY858" i="11" s="1"/>
  <c r="DY873" i="11" s="1"/>
  <c r="AI129" i="7"/>
  <c r="AE110" i="7"/>
  <c r="DV500" i="11" s="1"/>
  <c r="DV855" i="11" s="1"/>
  <c r="AJ80" i="7"/>
  <c r="AK114" i="7"/>
  <c r="DZ506" i="11" s="1"/>
  <c r="DZ858" i="11" s="1"/>
  <c r="DZ873" i="11" s="1"/>
  <c r="AG70" i="7"/>
  <c r="CH505" i="11" s="1"/>
  <c r="CH857" i="11" s="1"/>
  <c r="AI72" i="7"/>
  <c r="CJ501" i="11" s="1"/>
  <c r="CJ856" i="11" s="1"/>
  <c r="AJ65" i="7"/>
  <c r="AJ91" i="7"/>
  <c r="AJ71" i="7"/>
  <c r="AK41" i="7"/>
  <c r="BE506" i="11" s="1"/>
  <c r="BE858" i="11" s="1"/>
  <c r="BE873" i="11" s="1"/>
  <c r="AE51" i="7"/>
  <c r="BO500" i="11" s="1"/>
  <c r="BO855" i="11" s="1"/>
  <c r="AE38" i="7"/>
  <c r="BB500" i="11" s="1"/>
  <c r="BB855" i="11" s="1"/>
  <c r="AF29" i="7"/>
  <c r="AG8" i="7"/>
  <c r="AK32" i="7"/>
  <c r="AV506" i="11" s="1"/>
  <c r="AV858" i="11" s="1"/>
  <c r="AV873" i="11" s="1"/>
  <c r="AI29" i="7"/>
  <c r="AS501" i="11" s="1"/>
  <c r="AS856" i="11" s="1"/>
  <c r="AK22" i="7"/>
  <c r="AL506" i="11" s="1"/>
  <c r="AL858" i="11" s="1"/>
  <c r="AL873" i="11" s="1"/>
  <c r="AF24" i="7"/>
  <c r="AJ8" i="7"/>
  <c r="AJ34" i="7"/>
  <c r="AE151" i="7"/>
  <c r="AE158" i="7"/>
  <c r="AF147" i="7"/>
  <c r="AI143" i="7"/>
  <c r="AJ156" i="7"/>
  <c r="AF157" i="7"/>
  <c r="AK150" i="7"/>
  <c r="AE157" i="7"/>
  <c r="AI148" i="7"/>
  <c r="AG155" i="7"/>
  <c r="AE137" i="7"/>
  <c r="AK140" i="7"/>
  <c r="AK109" i="7"/>
  <c r="DU506" i="11" s="1"/>
  <c r="DU858" i="11" s="1"/>
  <c r="DU873" i="11" s="1"/>
  <c r="AJ103" i="7"/>
  <c r="AK151" i="7"/>
  <c r="AF128" i="7"/>
  <c r="AE109" i="7"/>
  <c r="DU500" i="11" s="1"/>
  <c r="DU855" i="11" s="1"/>
  <c r="AE126" i="7"/>
  <c r="EL500" i="11" s="1"/>
  <c r="EL855" i="11" s="1"/>
  <c r="AG125" i="7"/>
  <c r="EK505" i="11" s="1"/>
  <c r="EK857" i="11" s="1"/>
  <c r="AE121" i="7"/>
  <c r="EG500" i="11" s="1"/>
  <c r="EG855" i="11" s="1"/>
  <c r="AG117" i="7"/>
  <c r="EC505" i="11" s="1"/>
  <c r="EC857" i="11" s="1"/>
  <c r="AJ124" i="7"/>
  <c r="AJ113" i="7"/>
  <c r="AE105" i="7"/>
  <c r="DQ500" i="11" s="1"/>
  <c r="DQ855" i="11" s="1"/>
  <c r="AF100" i="7"/>
  <c r="AE95" i="7"/>
  <c r="DG500" i="11" s="1"/>
  <c r="DG855" i="11" s="1"/>
  <c r="AF88" i="7"/>
  <c r="AK95" i="7"/>
  <c r="DG506" i="11" s="1"/>
  <c r="DG858" i="11" s="1"/>
  <c r="DG873" i="11" s="1"/>
  <c r="AE118" i="7"/>
  <c r="ED500" i="11" s="1"/>
  <c r="ED855" i="11" s="1"/>
  <c r="AI99" i="7"/>
  <c r="DK501" i="11" s="1"/>
  <c r="DK856" i="11" s="1"/>
  <c r="AI155" i="7"/>
  <c r="AF73" i="7"/>
  <c r="AE49" i="7"/>
  <c r="BM500" i="11" s="1"/>
  <c r="BM855" i="11" s="1"/>
  <c r="AI53" i="7"/>
  <c r="BQ501" i="11" s="1"/>
  <c r="BQ856" i="11" s="1"/>
  <c r="AJ79" i="7"/>
  <c r="AI57" i="7"/>
  <c r="BU501" i="11" s="1"/>
  <c r="BU856" i="11" s="1"/>
  <c r="AI50" i="7"/>
  <c r="BN501" i="11" s="1"/>
  <c r="BN856" i="11" s="1"/>
  <c r="AE91" i="7"/>
  <c r="DC500" i="11" s="1"/>
  <c r="DC855" i="11" s="1"/>
  <c r="AG91" i="7"/>
  <c r="DC505" i="11" s="1"/>
  <c r="DC857" i="11" s="1"/>
  <c r="AF23" i="7"/>
  <c r="AF18" i="7"/>
  <c r="AG54" i="7"/>
  <c r="BR505" i="11" s="1"/>
  <c r="BR857" i="11" s="1"/>
  <c r="AF21" i="7"/>
  <c r="AI28" i="7"/>
  <c r="AR501" i="11" s="1"/>
  <c r="AR856" i="11" s="1"/>
  <c r="AF16" i="7"/>
  <c r="AK11" i="7"/>
  <c r="AA506" i="11" s="1"/>
  <c r="AA858" i="11" s="1"/>
  <c r="AA873" i="11" s="1"/>
  <c r="AE43" i="7"/>
  <c r="BG500" i="11" s="1"/>
  <c r="BG855" i="11" s="1"/>
  <c r="AJ26" i="7"/>
  <c r="AI18" i="7"/>
  <c r="AH501" i="11" s="1"/>
  <c r="AH856" i="11" s="1"/>
  <c r="AI31" i="7"/>
  <c r="AU501" i="11" s="1"/>
  <c r="AU856" i="11" s="1"/>
  <c r="AI26" i="7"/>
  <c r="AP501" i="11" s="1"/>
  <c r="AP856" i="11" s="1"/>
  <c r="AE35" i="7"/>
  <c r="AY500" i="11" s="1"/>
  <c r="AY855" i="11" s="1"/>
  <c r="AJ14" i="7"/>
  <c r="AG39" i="7"/>
  <c r="BC505" i="11" s="1"/>
  <c r="BC857" i="11" s="1"/>
  <c r="AJ32" i="7"/>
  <c r="AI17" i="7"/>
  <c r="AG501" i="11" s="1"/>
  <c r="AG856" i="11" s="1"/>
  <c r="AI24" i="7"/>
  <c r="AN501" i="11" s="1"/>
  <c r="AN856" i="11" s="1"/>
  <c r="AF131" i="7"/>
  <c r="AK139" i="7"/>
  <c r="AK124" i="7"/>
  <c r="EJ506" i="11" s="1"/>
  <c r="EJ858" i="11" s="1"/>
  <c r="EJ873" i="11" s="1"/>
  <c r="AG109" i="7"/>
  <c r="DU505" i="11" s="1"/>
  <c r="DU857" i="11" s="1"/>
  <c r="AJ88" i="7"/>
  <c r="AI83" i="7"/>
  <c r="CU501" i="11" s="1"/>
  <c r="CU856" i="11" s="1"/>
  <c r="AK135" i="7"/>
  <c r="AK82" i="7"/>
  <c r="CT506" i="11" s="1"/>
  <c r="CT858" i="11" s="1"/>
  <c r="CT873" i="11" s="1"/>
  <c r="AG74" i="7"/>
  <c r="CL505" i="11" s="1"/>
  <c r="CL857" i="11" s="1"/>
  <c r="AI74" i="7"/>
  <c r="CL501" i="11" s="1"/>
  <c r="CL856" i="11" s="1"/>
  <c r="AE53" i="7"/>
  <c r="BQ500" i="11" s="1"/>
  <c r="BQ855" i="11" s="1"/>
  <c r="AJ49" i="7"/>
  <c r="AF70" i="7"/>
  <c r="AI58" i="7"/>
  <c r="BV501" i="11" s="1"/>
  <c r="BV856" i="11" s="1"/>
  <c r="AI59" i="7"/>
  <c r="BW501" i="11" s="1"/>
  <c r="BW856" i="11" s="1"/>
  <c r="AG78" i="7"/>
  <c r="CP505" i="11" s="1"/>
  <c r="CP857" i="11" s="1"/>
  <c r="AJ15" i="7"/>
  <c r="AK66" i="7"/>
  <c r="CD506" i="11" s="1"/>
  <c r="CD858" i="11" s="1"/>
  <c r="CD873" i="11" s="1"/>
  <c r="AJ33" i="7"/>
  <c r="AI15" i="7"/>
  <c r="AE501" i="11" s="1"/>
  <c r="AE856" i="11" s="1"/>
  <c r="AI11" i="7"/>
  <c r="AA501" i="11" s="1"/>
  <c r="AA856" i="11" s="1"/>
  <c r="AI40" i="7"/>
  <c r="BD501" i="11" s="1"/>
  <c r="BD856" i="11" s="1"/>
  <c r="AK15" i="7"/>
  <c r="AE506" i="11" s="1"/>
  <c r="AE858" i="11" s="1"/>
  <c r="AE873" i="11" s="1"/>
  <c r="AF156" i="7"/>
  <c r="AG157" i="7"/>
  <c r="AI149" i="7"/>
  <c r="AI130" i="7"/>
  <c r="AI131" i="7"/>
  <c r="AI142" i="7"/>
  <c r="AJ132" i="7"/>
  <c r="AG154" i="7"/>
  <c r="AF133" i="7"/>
  <c r="AK155" i="7"/>
  <c r="AJ137" i="7"/>
  <c r="AE103" i="7"/>
  <c r="DO500" i="11" s="1"/>
  <c r="DO855" i="11" s="1"/>
  <c r="AI111" i="7"/>
  <c r="DW501" i="11" s="1"/>
  <c r="DW856" i="11" s="1"/>
  <c r="AI106" i="7"/>
  <c r="DR501" i="11" s="1"/>
  <c r="DR856" i="11" s="1"/>
  <c r="AG129" i="7"/>
  <c r="AE113" i="7"/>
  <c r="DY500" i="11" s="1"/>
  <c r="DY855" i="11" s="1"/>
  <c r="AF101" i="7"/>
  <c r="AG99" i="7"/>
  <c r="DK505" i="11" s="1"/>
  <c r="DK857" i="11" s="1"/>
  <c r="AI137" i="7"/>
  <c r="AI113" i="7"/>
  <c r="DY501" i="11" s="1"/>
  <c r="DY856" i="11" s="1"/>
  <c r="AI123" i="7"/>
  <c r="EI501" i="11" s="1"/>
  <c r="EI856" i="11" s="1"/>
  <c r="AK89" i="7"/>
  <c r="DA506" i="11" s="1"/>
  <c r="DA858" i="11" s="1"/>
  <c r="DA873" i="11" s="1"/>
  <c r="AI86" i="7"/>
  <c r="CX501" i="11" s="1"/>
  <c r="CX856" i="11" s="1"/>
  <c r="AF95" i="7"/>
  <c r="AJ81" i="7"/>
  <c r="AI98" i="7"/>
  <c r="DJ501" i="11" s="1"/>
  <c r="DJ856" i="11" s="1"/>
  <c r="AE82" i="7"/>
  <c r="CT500" i="11" s="1"/>
  <c r="CT855" i="11" s="1"/>
  <c r="AI73" i="7"/>
  <c r="CK501" i="11" s="1"/>
  <c r="CK856" i="11" s="1"/>
  <c r="AF61" i="7"/>
  <c r="AF57" i="7"/>
  <c r="AI52" i="7"/>
  <c r="BP501" i="11" s="1"/>
  <c r="BP856" i="11" s="1"/>
  <c r="AG62" i="7"/>
  <c r="BZ505" i="11" s="1"/>
  <c r="BZ857" i="11" s="1"/>
  <c r="AF58" i="7"/>
  <c r="AJ57" i="7"/>
  <c r="AF62" i="7"/>
  <c r="AK91" i="7"/>
  <c r="DC506" i="11" s="1"/>
  <c r="DC858" i="11" s="1"/>
  <c r="DC873" i="11" s="1"/>
  <c r="AI68" i="7"/>
  <c r="CF501" i="11" s="1"/>
  <c r="CF856" i="11" s="1"/>
  <c r="AK54" i="7"/>
  <c r="BR506" i="11" s="1"/>
  <c r="BR858" i="11" s="1"/>
  <c r="BR873" i="11" s="1"/>
  <c r="AJ28" i="7"/>
  <c r="AF19" i="7"/>
  <c r="AJ43" i="7"/>
  <c r="AI33" i="7"/>
  <c r="AW501" i="11" s="1"/>
  <c r="AW856" i="11" s="1"/>
  <c r="AI23" i="7"/>
  <c r="AM501" i="11" s="1"/>
  <c r="AM856" i="11" s="1"/>
  <c r="AJ70" i="7"/>
  <c r="AG28" i="7"/>
  <c r="AR505" i="11" s="1"/>
  <c r="AR857" i="11" s="1"/>
  <c r="AF17" i="7"/>
  <c r="AG27" i="7"/>
  <c r="AQ505" i="11" s="1"/>
  <c r="AQ857" i="11" s="1"/>
  <c r="AE22" i="7"/>
  <c r="AL500" i="11" s="1"/>
  <c r="AL855" i="11" s="1"/>
  <c r="AK34" i="7"/>
  <c r="AX506" i="11" s="1"/>
  <c r="AX858" i="11" s="1"/>
  <c r="AX873" i="11" s="1"/>
  <c r="AE12" i="7"/>
  <c r="AB500" i="11" s="1"/>
  <c r="AB855" i="11" s="1"/>
  <c r="AG17" i="7"/>
  <c r="AG505" i="11" s="1"/>
  <c r="AG857" i="11" s="1"/>
  <c r="AE143" i="7"/>
  <c r="AE138" i="7"/>
  <c r="AI133" i="7"/>
  <c r="AJ145" i="7"/>
  <c r="AI132" i="7"/>
  <c r="AF155" i="7"/>
  <c r="AF109" i="7"/>
  <c r="AJ106" i="7"/>
  <c r="AF130" i="7"/>
  <c r="AG126" i="7"/>
  <c r="EL505" i="11" s="1"/>
  <c r="EL857" i="11" s="1"/>
  <c r="AE124" i="7"/>
  <c r="EJ500" i="11" s="1"/>
  <c r="EJ855" i="11" s="1"/>
  <c r="AE116" i="7"/>
  <c r="EB500" i="11" s="1"/>
  <c r="EB855" i="11" s="1"/>
  <c r="AJ102" i="7"/>
  <c r="AI119" i="7"/>
  <c r="EE501" i="11" s="1"/>
  <c r="EE856" i="11" s="1"/>
  <c r="AI93" i="7"/>
  <c r="DE501" i="11" s="1"/>
  <c r="DE856" i="11" s="1"/>
  <c r="AG81" i="7"/>
  <c r="CS505" i="11" s="1"/>
  <c r="CS857" i="11" s="1"/>
  <c r="AJ99" i="7"/>
  <c r="AI97" i="7"/>
  <c r="DI501" i="11" s="1"/>
  <c r="DI856" i="11" s="1"/>
  <c r="AI76" i="7"/>
  <c r="CN501" i="11" s="1"/>
  <c r="CN856" i="11" s="1"/>
  <c r="AK127" i="7"/>
  <c r="EM506" i="11" s="1"/>
  <c r="EM858" i="11" s="1"/>
  <c r="EM873" i="11" s="1"/>
  <c r="AK74" i="7"/>
  <c r="CL506" i="11" s="1"/>
  <c r="CL858" i="11" s="1"/>
  <c r="CL873" i="11" s="1"/>
  <c r="AE52" i="7"/>
  <c r="BP500" i="11" s="1"/>
  <c r="BP855" i="11" s="1"/>
  <c r="AI70" i="7"/>
  <c r="CH501" i="11" s="1"/>
  <c r="CH856" i="11" s="1"/>
  <c r="AJ64" i="7"/>
  <c r="AI56" i="7"/>
  <c r="BT501" i="11" s="1"/>
  <c r="BT856" i="11" s="1"/>
  <c r="AK61" i="7"/>
  <c r="BY506" i="11" s="1"/>
  <c r="BY858" i="11" s="1"/>
  <c r="BY873" i="11" s="1"/>
  <c r="AK57" i="7"/>
  <c r="BU506" i="11" s="1"/>
  <c r="BU858" i="11" s="1"/>
  <c r="BU873" i="11" s="1"/>
  <c r="AK106" i="7"/>
  <c r="DR506" i="11" s="1"/>
  <c r="DR858" i="11" s="1"/>
  <c r="DR873" i="11" s="1"/>
  <c r="AG94" i="7"/>
  <c r="DF505" i="11" s="1"/>
  <c r="DF857" i="11" s="1"/>
  <c r="AI61" i="7"/>
  <c r="BY501" i="11" s="1"/>
  <c r="BY856" i="11" s="1"/>
  <c r="AF91" i="7"/>
  <c r="AK55" i="7"/>
  <c r="BS506" i="11" s="1"/>
  <c r="BS858" i="11" s="1"/>
  <c r="BS873" i="11" s="1"/>
  <c r="AF54" i="7"/>
  <c r="AJ46" i="7"/>
  <c r="AE15" i="7"/>
  <c r="AE500" i="11" s="1"/>
  <c r="AE855" i="11" s="1"/>
  <c r="AF11" i="7"/>
  <c r="AJ23" i="7"/>
  <c r="AJ18" i="7"/>
  <c r="AJ13" i="7"/>
  <c r="AI10" i="7"/>
  <c r="Z501" i="11" s="1"/>
  <c r="Z856" i="11" s="1"/>
  <c r="AI13" i="7"/>
  <c r="AC501" i="11" s="1"/>
  <c r="AC856" i="11" s="1"/>
  <c r="AJ62" i="7"/>
  <c r="AI48" i="7"/>
  <c r="BL501" i="11" s="1"/>
  <c r="BL856" i="11" s="1"/>
  <c r="AF12" i="7"/>
  <c r="AJ24" i="7"/>
  <c r="AK14" i="7"/>
  <c r="AD506" i="11" s="1"/>
  <c r="AD858" i="11" s="1"/>
  <c r="AD873" i="11" s="1"/>
  <c r="AG7" i="7"/>
  <c r="AI39" i="7"/>
  <c r="BC501" i="11" s="1"/>
  <c r="BC856" i="11" s="1"/>
  <c r="AJ7" i="7"/>
  <c r="AK12" i="7"/>
  <c r="AB506" i="11" s="1"/>
  <c r="AB858" i="11" s="1"/>
  <c r="AB873" i="11" s="1"/>
  <c r="AF34" i="7"/>
  <c r="AL9" i="7"/>
  <c r="Y511" i="11" s="1"/>
  <c r="Y860" i="11" s="1"/>
  <c r="AI14" i="7"/>
  <c r="AD501" i="11" s="1"/>
  <c r="AD856" i="11" s="1"/>
  <c r="AF154" i="7"/>
  <c r="AG142" i="7"/>
  <c r="AE135" i="7"/>
  <c r="AG145" i="7"/>
  <c r="AJ141" i="7"/>
  <c r="AI127" i="7"/>
  <c r="AI138" i="7"/>
  <c r="AI147" i="7"/>
  <c r="AI145" i="7"/>
  <c r="AK130" i="7"/>
  <c r="AI126" i="7"/>
  <c r="EL501" i="11" s="1"/>
  <c r="EL856" i="11" s="1"/>
  <c r="AG111" i="7"/>
  <c r="DW505" i="11" s="1"/>
  <c r="DW857" i="11" s="1"/>
  <c r="AF108" i="7"/>
  <c r="AE85" i="7"/>
  <c r="CW500" i="11" s="1"/>
  <c r="CW855" i="11" s="1"/>
  <c r="AI110" i="7"/>
  <c r="DV501" i="11" s="1"/>
  <c r="DV856" i="11" s="1"/>
  <c r="AJ93" i="7"/>
  <c r="AG84" i="7"/>
  <c r="CV505" i="11" s="1"/>
  <c r="CV857" i="11" s="1"/>
  <c r="AF84" i="7"/>
  <c r="AE99" i="7"/>
  <c r="DK500" i="11" s="1"/>
  <c r="DK855" i="11" s="1"/>
  <c r="AE123" i="7"/>
  <c r="EI500" i="11" s="1"/>
  <c r="EI855" i="11" s="1"/>
  <c r="AG123" i="7"/>
  <c r="EI505" i="11" s="1"/>
  <c r="EI857" i="11" s="1"/>
  <c r="AK138" i="7"/>
  <c r="AK85" i="7"/>
  <c r="CW506" i="11" s="1"/>
  <c r="CW858" i="11" s="1"/>
  <c r="CW873" i="11" s="1"/>
  <c r="AK70" i="7"/>
  <c r="CH506" i="11" s="1"/>
  <c r="CH858" i="11" s="1"/>
  <c r="CH873" i="11" s="1"/>
  <c r="AG98" i="7"/>
  <c r="DJ505" i="11" s="1"/>
  <c r="DJ857" i="11" s="1"/>
  <c r="AI69" i="7"/>
  <c r="CG501" i="11" s="1"/>
  <c r="CG856" i="11" s="1"/>
  <c r="AF69" i="7"/>
  <c r="AF55" i="7"/>
  <c r="AJ67" i="7"/>
  <c r="AK62" i="7"/>
  <c r="BZ506" i="11" s="1"/>
  <c r="BZ858" i="11" s="1"/>
  <c r="BZ873" i="11" s="1"/>
  <c r="AE77" i="7"/>
  <c r="CO500" i="11" s="1"/>
  <c r="CO855" i="11" s="1"/>
  <c r="AF33" i="7"/>
  <c r="AF10" i="7"/>
  <c r="AE28" i="7"/>
  <c r="AR500" i="11" s="1"/>
  <c r="AR855" i="11" s="1"/>
  <c r="AJ10" i="7"/>
  <c r="AE66" i="7"/>
  <c r="CD500" i="11" s="1"/>
  <c r="CD855" i="11" s="1"/>
  <c r="AG66" i="7"/>
  <c r="CD505" i="11" s="1"/>
  <c r="CD857" i="11" s="1"/>
  <c r="AE40" i="7"/>
  <c r="BD500" i="11" s="1"/>
  <c r="BD855" i="11" s="1"/>
  <c r="AF43" i="7"/>
  <c r="AJ31" i="7"/>
  <c r="AJ21" i="7"/>
  <c r="AF35" i="7"/>
  <c r="AI19" i="7"/>
  <c r="AI501" i="11" s="1"/>
  <c r="AI856" i="11" s="1"/>
  <c r="AK27" i="7"/>
  <c r="AQ506" i="11" s="1"/>
  <c r="AQ858" i="11" s="1"/>
  <c r="AQ873" i="11" s="1"/>
  <c r="AG24" i="7"/>
  <c r="AN505" i="11" s="1"/>
  <c r="AN857" i="11" s="1"/>
  <c r="AL8" i="7"/>
  <c r="AJ48" i="7"/>
  <c r="AF14" i="7"/>
  <c r="AE7" i="7"/>
  <c r="AG134" i="7"/>
  <c r="AF152" i="7"/>
  <c r="AG158" i="7"/>
  <c r="AJ148" i="7"/>
  <c r="AG141" i="7"/>
  <c r="AI157" i="7"/>
  <c r="AJ128" i="7"/>
  <c r="AJ140" i="7"/>
  <c r="AE106" i="7"/>
  <c r="DR500" i="11" s="1"/>
  <c r="DR855" i="11" s="1"/>
  <c r="AI100" i="7"/>
  <c r="DL501" i="11" s="1"/>
  <c r="DL856" i="11" s="1"/>
  <c r="AG110" i="7"/>
  <c r="DV505" i="11" s="1"/>
  <c r="DV857" i="11" s="1"/>
  <c r="AG105" i="7"/>
  <c r="DQ505" i="11" s="1"/>
  <c r="DQ857" i="11" s="1"/>
  <c r="AJ129" i="7"/>
  <c r="AK110" i="7"/>
  <c r="DV506" i="11" s="1"/>
  <c r="DV858" i="11" s="1"/>
  <c r="DV873" i="11" s="1"/>
  <c r="AG103" i="7"/>
  <c r="DO505" i="11" s="1"/>
  <c r="DO857" i="11" s="1"/>
  <c r="AF122" i="7"/>
  <c r="AE102" i="7"/>
  <c r="DN500" i="11" s="1"/>
  <c r="DN855" i="11" s="1"/>
  <c r="AI90" i="7"/>
  <c r="DB501" i="11" s="1"/>
  <c r="DB856" i="11" s="1"/>
  <c r="AI95" i="7"/>
  <c r="DG501" i="11" s="1"/>
  <c r="DG856" i="11" s="1"/>
  <c r="AK103" i="7"/>
  <c r="DO506" i="11" s="1"/>
  <c r="DO858" i="11" s="1"/>
  <c r="DO873" i="11" s="1"/>
  <c r="AK125" i="7"/>
  <c r="EK506" i="11" s="1"/>
  <c r="EK858" i="11" s="1"/>
  <c r="EK873" i="11" s="1"/>
  <c r="AK79" i="7"/>
  <c r="CQ506" i="11" s="1"/>
  <c r="CQ858" i="11" s="1"/>
  <c r="CQ873" i="11" s="1"/>
  <c r="AK81" i="7"/>
  <c r="CS506" i="11" s="1"/>
  <c r="CS858" i="11" s="1"/>
  <c r="CS873" i="11" s="1"/>
  <c r="AE73" i="7"/>
  <c r="CK500" i="11" s="1"/>
  <c r="CK855" i="11" s="1"/>
  <c r="AG73" i="7"/>
  <c r="CK505" i="11" s="1"/>
  <c r="CK857" i="11" s="1"/>
  <c r="AG65" i="7"/>
  <c r="CC505" i="11" s="1"/>
  <c r="CC857" i="11" s="1"/>
  <c r="AE64" i="7"/>
  <c r="CB500" i="11" s="1"/>
  <c r="CB855" i="11" s="1"/>
  <c r="AE60" i="7"/>
  <c r="BX500" i="11" s="1"/>
  <c r="BX855" i="11" s="1"/>
  <c r="AF65" i="7"/>
  <c r="AK47" i="7"/>
  <c r="BK506" i="11" s="1"/>
  <c r="BK858" i="11" s="1"/>
  <c r="BK873" i="11" s="1"/>
  <c r="AG45" i="7"/>
  <c r="BI505" i="11" s="1"/>
  <c r="BI857" i="11" s="1"/>
  <c r="AF38" i="7"/>
  <c r="AE54" i="7"/>
  <c r="BR500" i="11" s="1"/>
  <c r="BR855" i="11" s="1"/>
  <c r="AJ38" i="7"/>
  <c r="AE23" i="7"/>
  <c r="AM500" i="11" s="1"/>
  <c r="AM855" i="11" s="1"/>
  <c r="AE18" i="7"/>
  <c r="AH500" i="11" s="1"/>
  <c r="AH855" i="11" s="1"/>
  <c r="AE13" i="7"/>
  <c r="AC500" i="11" s="1"/>
  <c r="AC855" i="11" s="1"/>
  <c r="AE10" i="7"/>
  <c r="Z500" i="11" s="1"/>
  <c r="Z855" i="11" s="1"/>
  <c r="AK45" i="7"/>
  <c r="BI506" i="11" s="1"/>
  <c r="BI858" i="11" s="1"/>
  <c r="BI873" i="11" s="1"/>
  <c r="AK40" i="7"/>
  <c r="BD506" i="11" s="1"/>
  <c r="BD858" i="11" s="1"/>
  <c r="BD873" i="11" s="1"/>
  <c r="AJ51" i="7"/>
  <c r="AK8" i="7"/>
  <c r="AI45" i="7"/>
  <c r="BI501" i="11" s="1"/>
  <c r="BI856" i="11" s="1"/>
  <c r="AK37" i="7"/>
  <c r="BA506" i="11" s="1"/>
  <c r="BA858" i="11" s="1"/>
  <c r="BA873" i="11" s="1"/>
  <c r="AF27" i="7"/>
  <c r="AJ47" i="7"/>
  <c r="AJ22" i="7"/>
  <c r="L29" i="6"/>
  <c r="M29" i="6"/>
  <c r="I29" i="6"/>
  <c r="E935" i="11" l="1"/>
  <c r="AH8" i="7"/>
  <c r="D935" i="11"/>
  <c r="Q10" i="7"/>
  <c r="Z507" i="11" s="1"/>
  <c r="Y856" i="11"/>
  <c r="P23" i="12"/>
  <c r="B112" i="19"/>
  <c r="B18" i="19"/>
  <c r="F943" i="11"/>
  <c r="CF857" i="11"/>
  <c r="DP506" i="11"/>
  <c r="DP858" i="11" s="1"/>
  <c r="DP873" i="11" s="1"/>
  <c r="DQ506" i="11"/>
  <c r="DQ858" i="11" s="1"/>
  <c r="DQ873" i="11" s="1"/>
  <c r="AZ501" i="11"/>
  <c r="AZ856" i="11" s="1"/>
  <c r="BA501" i="11"/>
  <c r="BA856" i="11" s="1"/>
  <c r="EM500" i="11"/>
  <c r="EM855" i="11" s="1"/>
  <c r="EN500" i="11"/>
  <c r="EN855" i="11" s="1"/>
  <c r="AZ500" i="11"/>
  <c r="AZ855" i="11" s="1"/>
  <c r="BA500" i="11"/>
  <c r="BA855" i="11" s="1"/>
  <c r="Y858" i="11"/>
  <c r="Y873" i="11" s="1"/>
  <c r="P24" i="12"/>
  <c r="EM501" i="11"/>
  <c r="EM856" i="11" s="1"/>
  <c r="EN501" i="11"/>
  <c r="EN856" i="11" s="1"/>
  <c r="Q11" i="7"/>
  <c r="AA507" i="11" s="1"/>
  <c r="AL10" i="7"/>
  <c r="AH10" i="7"/>
  <c r="Y510" i="11" s="1"/>
  <c r="Y859" i="11" s="1"/>
  <c r="A791" i="11" a="1"/>
  <c r="A173" i="11" a="1"/>
  <c r="A335" i="11" a="1"/>
  <c r="A119" i="11" a="1"/>
  <c r="A737" i="11" a="1"/>
  <c r="A521" i="11" a="1"/>
  <c r="A281" i="11" a="1"/>
  <c r="A65" i="11" a="1"/>
  <c r="A683" i="11" a="1"/>
  <c r="A443" i="11" a="1"/>
  <c r="A443" i="11" s="1"/>
  <c r="A629" i="11" a="1"/>
  <c r="A389" i="11" a="1"/>
  <c r="A227" i="11" a="1"/>
  <c r="A575" i="11" a="1"/>
  <c r="A11" i="11" a="1"/>
  <c r="AH11" i="7" l="1"/>
  <c r="Z510" i="11" s="1"/>
  <c r="Z859" i="11" s="1"/>
  <c r="Q12" i="7"/>
  <c r="AB507" i="11" s="1"/>
  <c r="AL11" i="7"/>
  <c r="Z511" i="11" s="1"/>
  <c r="Z860" i="11" s="1"/>
  <c r="BY59" i="11"/>
  <c r="AW55" i="11"/>
  <c r="ED58" i="11"/>
  <c r="DB54" i="11"/>
  <c r="BZ50" i="11"/>
  <c r="BR58" i="11"/>
  <c r="AP54" i="11"/>
  <c r="DW57" i="11"/>
  <c r="BK57" i="11"/>
  <c r="AI53" i="11"/>
  <c r="BL48" i="11"/>
  <c r="AJ44" i="11"/>
  <c r="DY39" i="11"/>
  <c r="CW35" i="11"/>
  <c r="BU31" i="11"/>
  <c r="AS27" i="11"/>
  <c r="EH22" i="11"/>
  <c r="DF18" i="11"/>
  <c r="BQ59" i="11"/>
  <c r="AO55" i="11"/>
  <c r="ED50" i="11"/>
  <c r="DB46" i="11"/>
  <c r="BZ42" i="11"/>
  <c r="AX38" i="11"/>
  <c r="EM33" i="11"/>
  <c r="DK29" i="11"/>
  <c r="CI25" i="11"/>
  <c r="BG21" i="11"/>
  <c r="AE17" i="11"/>
  <c r="DG57" i="11"/>
  <c r="CE53" i="11"/>
  <c r="BC49" i="11"/>
  <c r="AA45" i="11"/>
  <c r="DP40" i="11"/>
  <c r="CN36" i="11"/>
  <c r="BL32" i="11"/>
  <c r="AJ28" i="11"/>
  <c r="DY23" i="11"/>
  <c r="CW19" i="11"/>
  <c r="BH60" i="11"/>
  <c r="AF56" i="11"/>
  <c r="DU51" i="11"/>
  <c r="CS47" i="11"/>
  <c r="BQ43" i="11"/>
  <c r="AO39" i="11"/>
  <c r="ED34" i="11"/>
  <c r="DB30" i="11"/>
  <c r="BZ26" i="11"/>
  <c r="AX22" i="11"/>
  <c r="EM17" i="11"/>
  <c r="CX58" i="11"/>
  <c r="BV54" i="11"/>
  <c r="AT50" i="11"/>
  <c r="EI45" i="11"/>
  <c r="DG41" i="11"/>
  <c r="CE37" i="11"/>
  <c r="BC33" i="11"/>
  <c r="AA29" i="11"/>
  <c r="DP24" i="11"/>
  <c r="CN20" i="11"/>
  <c r="DD60" i="11"/>
  <c r="CB56" i="11"/>
  <c r="AZ52" i="11"/>
  <c r="X48" i="11"/>
  <c r="DM43" i="11"/>
  <c r="CK39" i="11"/>
  <c r="BI35" i="11"/>
  <c r="AG31" i="11"/>
  <c r="DV26" i="11"/>
  <c r="CT22" i="11"/>
  <c r="BR18" i="11"/>
  <c r="AC59" i="11"/>
  <c r="DR54" i="11"/>
  <c r="CP50" i="11"/>
  <c r="BN46" i="11"/>
  <c r="AL42" i="11"/>
  <c r="EA37" i="11"/>
  <c r="CY33" i="11"/>
  <c r="BW29" i="11"/>
  <c r="AU25" i="11"/>
  <c r="EJ20" i="11"/>
  <c r="DH16" i="11"/>
  <c r="AS35" i="11"/>
  <c r="BN14" i="11"/>
  <c r="AI60" i="11"/>
  <c r="DX55" i="11"/>
  <c r="CV51" i="11"/>
  <c r="BT47" i="11"/>
  <c r="AR43" i="11"/>
  <c r="EG38" i="11"/>
  <c r="DE34" i="11"/>
  <c r="CC30" i="11"/>
  <c r="AB60" i="11"/>
  <c r="AT26" i="11"/>
  <c r="AY13" i="11"/>
  <c r="EK58" i="11"/>
  <c r="DI54" i="11"/>
  <c r="CG50" i="11"/>
  <c r="BE46" i="11"/>
  <c r="AC42" i="11"/>
  <c r="DR37" i="11"/>
  <c r="CP33" i="11"/>
  <c r="BN29" i="11"/>
  <c r="DR46" i="11"/>
  <c r="DQ15" i="11"/>
  <c r="CO11" i="11"/>
  <c r="BJ57" i="11"/>
  <c r="AH53" i="11"/>
  <c r="DW48" i="11"/>
  <c r="CU44" i="11"/>
  <c r="BS40" i="11"/>
  <c r="AQ36" i="11"/>
  <c r="EF31" i="11"/>
  <c r="DD27" i="11"/>
  <c r="CQ33" i="11"/>
  <c r="AP14" i="11"/>
  <c r="EB59" i="11"/>
  <c r="CZ55" i="11"/>
  <c r="BX51" i="11"/>
  <c r="AV47" i="11"/>
  <c r="EK42" i="11"/>
  <c r="DI38" i="11"/>
  <c r="CG34" i="11"/>
  <c r="BE30" i="11"/>
  <c r="AX54" i="11"/>
  <c r="BP20" i="11"/>
  <c r="CF12" i="11"/>
  <c r="BA58" i="11"/>
  <c r="Y54" i="11"/>
  <c r="DN49" i="11"/>
  <c r="CL45" i="11"/>
  <c r="BJ41" i="11"/>
  <c r="CA49" i="11"/>
  <c r="AN16" i="11"/>
  <c r="EC11" i="11"/>
  <c r="CX57" i="11"/>
  <c r="BV53" i="11"/>
  <c r="AT49" i="11"/>
  <c r="EI44" i="11"/>
  <c r="DG40" i="11"/>
  <c r="CE36" i="11"/>
  <c r="BC32" i="11"/>
  <c r="AA28" i="11"/>
  <c r="AZ36" i="11"/>
  <c r="CD14" i="11"/>
  <c r="AY60" i="11"/>
  <c r="EN55" i="11"/>
  <c r="DL51" i="11"/>
  <c r="CJ47" i="11"/>
  <c r="BH43" i="11"/>
  <c r="AF39" i="11"/>
  <c r="DU34" i="11"/>
  <c r="CS30" i="11"/>
  <c r="DX56" i="11"/>
  <c r="EH37" i="11"/>
  <c r="BJ25" i="11"/>
  <c r="AH21" i="11"/>
  <c r="DW16" i="11"/>
  <c r="CU12" i="11"/>
  <c r="BP58" i="11"/>
  <c r="AN54" i="11"/>
  <c r="CV52" i="11"/>
  <c r="CT37" i="11"/>
  <c r="BB25" i="11"/>
  <c r="Z21" i="11"/>
  <c r="DO16" i="11"/>
  <c r="CM12" i="11"/>
  <c r="BH58" i="11"/>
  <c r="AF54" i="11"/>
  <c r="DU49" i="11"/>
  <c r="CS45" i="11"/>
  <c r="BQ41" i="11"/>
  <c r="DM11" i="11"/>
  <c r="AT33" i="11"/>
  <c r="AM24" i="11"/>
  <c r="EB19" i="11"/>
  <c r="CZ15" i="11"/>
  <c r="BX11" i="11"/>
  <c r="AS57" i="11"/>
  <c r="EH52" i="11"/>
  <c r="BA11" i="11"/>
  <c r="DW32" i="11"/>
  <c r="AE24" i="11"/>
  <c r="DT19" i="11"/>
  <c r="CR15" i="11"/>
  <c r="BP11" i="11"/>
  <c r="AK57" i="11"/>
  <c r="DZ52" i="11"/>
  <c r="CX48" i="11"/>
  <c r="BV44" i="11"/>
  <c r="AT40" i="11"/>
  <c r="EN47" i="11"/>
  <c r="CW26" i="11"/>
  <c r="BU22" i="11"/>
  <c r="AS18" i="11"/>
  <c r="EH13" i="11"/>
  <c r="DC59" i="11"/>
  <c r="CA55" i="11"/>
  <c r="BV14" i="11"/>
  <c r="BY34" i="11"/>
  <c r="CA24" i="11"/>
  <c r="AY20" i="11"/>
  <c r="EN15" i="11"/>
  <c r="DL11" i="11"/>
  <c r="CG57" i="11"/>
  <c r="BE53" i="11"/>
  <c r="AC49" i="11"/>
  <c r="DR44" i="11"/>
  <c r="CP40" i="11"/>
  <c r="CC38" i="11"/>
  <c r="BZ25" i="11"/>
  <c r="AX21" i="11"/>
  <c r="EM16" i="11"/>
  <c r="DK12" i="11"/>
  <c r="CF58" i="11"/>
  <c r="BD54" i="11"/>
  <c r="AB50" i="11"/>
  <c r="DQ45" i="11"/>
  <c r="CO41" i="11"/>
  <c r="AQ12" i="11"/>
  <c r="AO45" i="11"/>
  <c r="AF38" i="11"/>
  <c r="DU33" i="11"/>
  <c r="CS29" i="11"/>
  <c r="BQ25" i="11"/>
  <c r="AO21" i="11"/>
  <c r="ED16" i="11"/>
  <c r="DB12" i="11"/>
  <c r="BW58" i="11"/>
  <c r="AU54" i="11"/>
  <c r="AO53" i="11"/>
  <c r="EB42" i="11"/>
  <c r="EH36" i="11"/>
  <c r="DF32" i="11"/>
  <c r="CD28" i="11"/>
  <c r="BB24" i="11"/>
  <c r="Z20" i="11"/>
  <c r="DO15" i="11"/>
  <c r="CM11" i="11"/>
  <c r="BH57" i="11"/>
  <c r="DP23" i="11"/>
  <c r="AD48" i="11"/>
  <c r="DW39" i="11"/>
  <c r="BG35" i="11"/>
  <c r="AE31" i="11"/>
  <c r="DT26" i="11"/>
  <c r="CR22" i="11"/>
  <c r="BP18" i="11"/>
  <c r="AN14" i="11"/>
  <c r="DZ59" i="11"/>
  <c r="CX55" i="11"/>
  <c r="CL60" i="11"/>
  <c r="DB44" i="11"/>
  <c r="DY37" i="11"/>
  <c r="CW33" i="11"/>
  <c r="BU29" i="11"/>
  <c r="CN52" i="11"/>
  <c r="DQ47" i="11"/>
  <c r="CO43" i="11"/>
  <c r="BM39" i="11"/>
  <c r="AK35" i="11"/>
  <c r="DZ30" i="11"/>
  <c r="CX26" i="11"/>
  <c r="BV22" i="11"/>
  <c r="AT18" i="11"/>
  <c r="DV58" i="11"/>
  <c r="CT54" i="11"/>
  <c r="BR50" i="11"/>
  <c r="AP46" i="11"/>
  <c r="EE41" i="11"/>
  <c r="DC37" i="11"/>
  <c r="CA33" i="11"/>
  <c r="AY29" i="11"/>
  <c r="EN24" i="11"/>
  <c r="DL20" i="11"/>
  <c r="CJ16" i="11"/>
  <c r="AU57" i="11"/>
  <c r="EJ52" i="11"/>
  <c r="DH48" i="11"/>
  <c r="CF44" i="11"/>
  <c r="BD40" i="11"/>
  <c r="AB36" i="11"/>
  <c r="DQ31" i="11"/>
  <c r="CO27" i="11"/>
  <c r="BM23" i="11"/>
  <c r="AK19" i="11"/>
  <c r="DM59" i="11"/>
  <c r="CK55" i="11"/>
  <c r="BI51" i="11"/>
  <c r="AG47" i="11"/>
  <c r="DV42" i="11"/>
  <c r="CT38" i="11"/>
  <c r="BR34" i="11"/>
  <c r="AP30" i="11"/>
  <c r="EE25" i="11"/>
  <c r="DC21" i="11"/>
  <c r="CA17" i="11"/>
  <c r="AL58" i="11"/>
  <c r="EA53" i="11"/>
  <c r="CY49" i="11"/>
  <c r="BW45" i="11"/>
  <c r="AU41" i="11"/>
  <c r="EJ36" i="11"/>
  <c r="DH32" i="11"/>
  <c r="CF28" i="11"/>
  <c r="BD24" i="11"/>
  <c r="AB20" i="11"/>
  <c r="AR60" i="11"/>
  <c r="EG55" i="11"/>
  <c r="DE51" i="11"/>
  <c r="CC47" i="11"/>
  <c r="BA43" i="11"/>
  <c r="Y39" i="11"/>
  <c r="DN34" i="11"/>
  <c r="CL30" i="11"/>
  <c r="BJ26" i="11"/>
  <c r="AH22" i="11"/>
  <c r="DW17" i="11"/>
  <c r="CH58" i="11"/>
  <c r="BF54" i="11"/>
  <c r="AD50" i="11"/>
  <c r="DS45" i="11"/>
  <c r="CQ41" i="11"/>
  <c r="BO37" i="11"/>
  <c r="AM33" i="11"/>
  <c r="EB28" i="11"/>
  <c r="CZ24" i="11"/>
  <c r="BX20" i="11"/>
  <c r="AV16" i="11"/>
  <c r="EH30" i="11"/>
  <c r="DS13" i="11"/>
  <c r="CN59" i="11"/>
  <c r="BL55" i="11"/>
  <c r="AJ51" i="11"/>
  <c r="DY46" i="11"/>
  <c r="CW42" i="11"/>
  <c r="BU38" i="11"/>
  <c r="AS34" i="11"/>
  <c r="EH29" i="11"/>
  <c r="DQ55" i="11"/>
  <c r="EI21" i="11"/>
  <c r="DD12" i="11"/>
  <c r="BY58" i="11"/>
  <c r="AW54" i="11"/>
  <c r="EL49" i="11"/>
  <c r="DJ45" i="11"/>
  <c r="CH41" i="11"/>
  <c r="BF37" i="11"/>
  <c r="AD33" i="11"/>
  <c r="DS28" i="11"/>
  <c r="CP42" i="11"/>
  <c r="BE15" i="11"/>
  <c r="AC11" i="11"/>
  <c r="DO56" i="11"/>
  <c r="CM52" i="11"/>
  <c r="BK48" i="11"/>
  <c r="AI44" i="11"/>
  <c r="DX39" i="11"/>
  <c r="CV35" i="11"/>
  <c r="BT31" i="11"/>
  <c r="AR27" i="11"/>
  <c r="BO29" i="11"/>
  <c r="CU13" i="11"/>
  <c r="BP59" i="11"/>
  <c r="AN55" i="11"/>
  <c r="EC50" i="11"/>
  <c r="DA46" i="11"/>
  <c r="BY42" i="11"/>
  <c r="AW38" i="11"/>
  <c r="EL33" i="11"/>
  <c r="DJ29" i="11"/>
  <c r="EM49" i="11"/>
  <c r="BL16" i="11"/>
  <c r="EK11" i="11"/>
  <c r="DF57" i="11"/>
  <c r="CD53" i="11"/>
  <c r="BB49" i="11"/>
  <c r="Z45" i="11"/>
  <c r="DO40" i="11"/>
  <c r="AY45" i="11"/>
  <c r="CS15" i="11"/>
  <c r="BQ11" i="11"/>
  <c r="AL57" i="11"/>
  <c r="EA52" i="11"/>
  <c r="CY48" i="11"/>
  <c r="BW44" i="11"/>
  <c r="AU40" i="11"/>
  <c r="EJ35" i="11"/>
  <c r="DH31" i="11"/>
  <c r="CF27" i="11"/>
  <c r="X32" i="11"/>
  <c r="EI13" i="11"/>
  <c r="DD59" i="11"/>
  <c r="CB55" i="11"/>
  <c r="AZ51" i="11"/>
  <c r="X47" i="11"/>
  <c r="DM42" i="11"/>
  <c r="CK38" i="11"/>
  <c r="BI34" i="11"/>
  <c r="AG30" i="11"/>
  <c r="Y23" i="11"/>
  <c r="DT35" i="11"/>
  <c r="DO24" i="11"/>
  <c r="CM20" i="11"/>
  <c r="BK16" i="11"/>
  <c r="AI12" i="11"/>
  <c r="DU57" i="11"/>
  <c r="CS53" i="11"/>
  <c r="DN18" i="11"/>
  <c r="CF35" i="11"/>
  <c r="DG24" i="11"/>
  <c r="CE20" i="11"/>
  <c r="BC16" i="11"/>
  <c r="AA12" i="11"/>
  <c r="DM57" i="11"/>
  <c r="CK53" i="11"/>
  <c r="BI49" i="11"/>
  <c r="AG45" i="11"/>
  <c r="DV40" i="11"/>
  <c r="CH57" i="11"/>
  <c r="AF31" i="11"/>
  <c r="CR23" i="11"/>
  <c r="BP19" i="11"/>
  <c r="AN15" i="11"/>
  <c r="DZ60" i="11"/>
  <c r="CX56" i="11"/>
  <c r="BV52" i="11"/>
  <c r="EM56" i="11"/>
  <c r="DI30" i="11"/>
  <c r="CJ23" i="11"/>
  <c r="BH19" i="11"/>
  <c r="AF15" i="11"/>
  <c r="DR60" i="11"/>
  <c r="CP56" i="11"/>
  <c r="BN52" i="11"/>
  <c r="AL48" i="11"/>
  <c r="EA43" i="11"/>
  <c r="CY39" i="11"/>
  <c r="DL43" i="11"/>
  <c r="AK26" i="11"/>
  <c r="DZ21" i="11"/>
  <c r="CX17" i="11"/>
  <c r="BV13" i="11"/>
  <c r="AQ59" i="11"/>
  <c r="EF54" i="11"/>
  <c r="AQ60" i="11"/>
  <c r="BK32" i="11"/>
  <c r="EF23" i="11"/>
  <c r="DD19" i="11"/>
  <c r="CB15" i="11"/>
  <c r="AZ11" i="11"/>
  <c r="EL56" i="11"/>
  <c r="DJ52" i="11"/>
  <c r="CH48" i="11"/>
  <c r="BF44" i="11"/>
  <c r="CC31" i="11"/>
  <c r="BO36" i="11"/>
  <c r="EE24" i="11"/>
  <c r="DC20" i="11"/>
  <c r="CA16" i="11"/>
  <c r="AY12" i="11"/>
  <c r="EK57" i="11"/>
  <c r="DI53" i="11"/>
  <c r="CG49" i="11"/>
  <c r="BE45" i="11"/>
  <c r="AC41" i="11"/>
  <c r="EC57" i="11"/>
  <c r="AH44" i="11"/>
  <c r="CK37" i="11"/>
  <c r="BI33" i="11"/>
  <c r="AG29" i="11"/>
  <c r="DV24" i="11"/>
  <c r="CT20" i="11"/>
  <c r="BR16" i="11"/>
  <c r="AP12" i="11"/>
  <c r="EB57" i="11"/>
  <c r="BO13" i="11"/>
  <c r="CF50" i="11"/>
  <c r="DU41" i="11"/>
  <c r="BV36" i="11"/>
  <c r="AT32" i="11"/>
  <c r="EI27" i="11"/>
  <c r="DG23" i="11"/>
  <c r="CE19" i="11"/>
  <c r="BC15" i="11"/>
  <c r="AA11" i="11"/>
  <c r="DM56" i="11"/>
  <c r="CN19" i="11"/>
  <c r="EN46" i="11"/>
  <c r="AE39" i="11"/>
  <c r="DL34" i="11"/>
  <c r="CJ30" i="11"/>
  <c r="BH26" i="11"/>
  <c r="AF22" i="11"/>
  <c r="DU17" i="11"/>
  <c r="CS13" i="11"/>
  <c r="BN59" i="11"/>
  <c r="AL55" i="11"/>
  <c r="BJ56" i="11"/>
  <c r="CU43" i="11"/>
  <c r="BM37" i="11"/>
  <c r="AK33" i="11"/>
  <c r="DZ28" i="11"/>
  <c r="CX24" i="11"/>
  <c r="CF60" i="11"/>
  <c r="AB52" i="11"/>
  <c r="BE47" i="11"/>
  <c r="AC43" i="11"/>
  <c r="DR38" i="11"/>
  <c r="CP34" i="11"/>
  <c r="BN30" i="11"/>
  <c r="AL26" i="11"/>
  <c r="EA21" i="11"/>
  <c r="CY17" i="11"/>
  <c r="BJ58" i="11"/>
  <c r="AH54" i="11"/>
  <c r="DW49" i="11"/>
  <c r="CU45" i="11"/>
  <c r="BS41" i="11"/>
  <c r="AQ37" i="11"/>
  <c r="EF32" i="11"/>
  <c r="DD28" i="11"/>
  <c r="CB24" i="11"/>
  <c r="AZ20" i="11"/>
  <c r="EB60" i="11"/>
  <c r="CZ56" i="11"/>
  <c r="BX52" i="11"/>
  <c r="AV48" i="11"/>
  <c r="EK43" i="11"/>
  <c r="DI39" i="11"/>
  <c r="CG35" i="11"/>
  <c r="BE31" i="11"/>
  <c r="AC27" i="11"/>
  <c r="DR22" i="11"/>
  <c r="CP18" i="11"/>
  <c r="BA59" i="11"/>
  <c r="Y55" i="11"/>
  <c r="DN50" i="11"/>
  <c r="CL46" i="11"/>
  <c r="BJ42" i="11"/>
  <c r="AH38" i="11"/>
  <c r="DW33" i="11"/>
  <c r="CU29" i="11"/>
  <c r="BS25" i="11"/>
  <c r="AQ21" i="11"/>
  <c r="EF16" i="11"/>
  <c r="CQ57" i="11"/>
  <c r="BO53" i="11"/>
  <c r="AM49" i="11"/>
  <c r="EB44" i="11"/>
  <c r="CZ40" i="11"/>
  <c r="BX36" i="11"/>
  <c r="AV32" i="11"/>
  <c r="EK27" i="11"/>
  <c r="DI23" i="11"/>
  <c r="CG19" i="11"/>
  <c r="CW59" i="11"/>
  <c r="BU55" i="11"/>
  <c r="AS51" i="11"/>
  <c r="EH46" i="11"/>
  <c r="DF42" i="11"/>
  <c r="CD38" i="11"/>
  <c r="BB34" i="11"/>
  <c r="Z30" i="11"/>
  <c r="DO25" i="11"/>
  <c r="CM21" i="11"/>
  <c r="BK17" i="11"/>
  <c r="EM57" i="11"/>
  <c r="DK53" i="11"/>
  <c r="CI49" i="11"/>
  <c r="BG45" i="11"/>
  <c r="AE41" i="11"/>
  <c r="DT36" i="11"/>
  <c r="CR32" i="11"/>
  <c r="BP28" i="11"/>
  <c r="AN24" i="11"/>
  <c r="EC19" i="11"/>
  <c r="CN60" i="11"/>
  <c r="DF26" i="11"/>
  <c r="BG13" i="11"/>
  <c r="AB59" i="11"/>
  <c r="DQ54" i="11"/>
  <c r="CO50" i="11"/>
  <c r="BM46" i="11"/>
  <c r="AK42" i="11"/>
  <c r="DZ37" i="11"/>
  <c r="CX33" i="11"/>
  <c r="BV29" i="11"/>
  <c r="CO51" i="11"/>
  <c r="DG17" i="11"/>
  <c r="AR12" i="11"/>
  <c r="ED57" i="11"/>
  <c r="DB53" i="11"/>
  <c r="BZ49" i="11"/>
  <c r="AX45" i="11"/>
  <c r="EM40" i="11"/>
  <c r="DK36" i="11"/>
  <c r="CI32" i="11"/>
  <c r="BG28" i="11"/>
  <c r="BN38" i="11"/>
  <c r="DJ14" i="11"/>
  <c r="CE60" i="11"/>
  <c r="BC56" i="11"/>
  <c r="AA52" i="11"/>
  <c r="DP47" i="11"/>
  <c r="CN43" i="11"/>
  <c r="BL39" i="11"/>
  <c r="AJ35" i="11"/>
  <c r="DY30" i="11"/>
  <c r="EL58" i="11"/>
  <c r="AM25" i="11"/>
  <c r="AI13" i="11"/>
  <c r="DU58" i="11"/>
  <c r="CS54" i="11"/>
  <c r="BQ50" i="11"/>
  <c r="AO46" i="11"/>
  <c r="ED41" i="11"/>
  <c r="DB37" i="11"/>
  <c r="BZ33" i="11"/>
  <c r="AX29" i="11"/>
  <c r="DK45" i="11"/>
  <c r="DA15" i="11"/>
  <c r="BY11" i="11"/>
  <c r="AT57" i="11"/>
  <c r="EI52" i="11"/>
  <c r="DG48" i="11"/>
  <c r="CE44" i="11"/>
  <c r="BC40" i="11"/>
  <c r="EN40" i="11"/>
  <c r="AG15" i="11"/>
  <c r="DS60" i="11"/>
  <c r="CQ56" i="11"/>
  <c r="BO52" i="11"/>
  <c r="AM48" i="11"/>
  <c r="EB43" i="11"/>
  <c r="CZ39" i="11"/>
  <c r="BX35" i="11"/>
  <c r="AV31" i="11"/>
  <c r="EK26" i="11"/>
  <c r="DM27" i="11"/>
  <c r="BW13" i="11"/>
  <c r="AR59" i="11"/>
  <c r="EG54" i="11"/>
  <c r="DE50" i="11"/>
  <c r="CC46" i="11"/>
  <c r="BA42" i="11"/>
  <c r="Y38" i="11"/>
  <c r="DN33" i="11"/>
  <c r="CL29" i="11"/>
  <c r="DT12" i="11"/>
  <c r="DF33" i="11"/>
  <c r="BC24" i="11"/>
  <c r="AA20" i="11"/>
  <c r="DP15" i="11"/>
  <c r="CN11" i="11"/>
  <c r="BI57" i="11"/>
  <c r="AG53" i="11"/>
  <c r="BH12" i="11"/>
  <c r="BR33" i="11"/>
  <c r="AU24" i="11"/>
  <c r="EJ19" i="11"/>
  <c r="DH15" i="11"/>
  <c r="CF11" i="11"/>
  <c r="BA57" i="11"/>
  <c r="Y53" i="11"/>
  <c r="DN48" i="11"/>
  <c r="CL44" i="11"/>
  <c r="BJ40" i="11"/>
  <c r="BF53" i="11"/>
  <c r="EI28" i="11"/>
  <c r="AF23" i="11"/>
  <c r="DU18" i="11"/>
  <c r="CS14" i="11"/>
  <c r="BN60" i="11"/>
  <c r="AL56" i="11"/>
  <c r="EA51" i="11"/>
  <c r="DK52" i="11"/>
  <c r="CU28" i="11"/>
  <c r="X23" i="11"/>
  <c r="DM18" i="11"/>
  <c r="CK14" i="11"/>
  <c r="BF60" i="11"/>
  <c r="AD56" i="11"/>
  <c r="DS51" i="11"/>
  <c r="CQ47" i="11"/>
  <c r="BO43" i="11"/>
  <c r="AM39" i="11"/>
  <c r="CJ39" i="11"/>
  <c r="CP25" i="11"/>
  <c r="BN21" i="11"/>
  <c r="AL17" i="11"/>
  <c r="EA12" i="11"/>
  <c r="CV58" i="11"/>
  <c r="BT54" i="11"/>
  <c r="EF55" i="11"/>
  <c r="AW30" i="11"/>
  <c r="BT23" i="11"/>
  <c r="AR19" i="11"/>
  <c r="EG14" i="11"/>
  <c r="DB60" i="11"/>
  <c r="BZ56" i="11"/>
  <c r="AX52" i="11"/>
  <c r="EM47" i="11"/>
  <c r="DK43" i="11"/>
  <c r="EA13" i="11"/>
  <c r="BA34" i="11"/>
  <c r="BS24" i="11"/>
  <c r="AQ20" i="11"/>
  <c r="EF15" i="11"/>
  <c r="DD11" i="11"/>
  <c r="BY57" i="11"/>
  <c r="AW53" i="11"/>
  <c r="EL48" i="11"/>
  <c r="DJ44" i="11"/>
  <c r="CH40" i="11"/>
  <c r="DA53" i="11"/>
  <c r="AA43" i="11"/>
  <c r="Y37" i="11"/>
  <c r="DN32" i="11"/>
  <c r="CL28" i="11"/>
  <c r="BJ24" i="11"/>
  <c r="AH20" i="11"/>
  <c r="DW15" i="11"/>
  <c r="CU11" i="11"/>
  <c r="BP57" i="11"/>
  <c r="ED33" i="11"/>
  <c r="BA49" i="11"/>
  <c r="DN40" i="11"/>
  <c r="EA35" i="11"/>
  <c r="CY31" i="11"/>
  <c r="BW27" i="11"/>
  <c r="AU23" i="11"/>
  <c r="EJ18" i="11"/>
  <c r="DH14" i="11"/>
  <c r="CC60" i="11"/>
  <c r="BA56" i="11"/>
  <c r="BL15" i="11"/>
  <c r="EG45" i="11"/>
  <c r="CB38" i="11"/>
  <c r="AZ34" i="11"/>
  <c r="X30" i="11"/>
  <c r="DM25" i="11"/>
  <c r="CK21" i="11"/>
  <c r="BI17" i="11"/>
  <c r="AG13" i="11"/>
  <c r="DS58" i="11"/>
  <c r="CQ54" i="11"/>
  <c r="AH52" i="11"/>
  <c r="CN42" i="11"/>
  <c r="DR36" i="11"/>
  <c r="CP32" i="11"/>
  <c r="BN28" i="11"/>
  <c r="AL24" i="11"/>
  <c r="EK59" i="11"/>
  <c r="CG51" i="11"/>
  <c r="DJ46" i="11"/>
  <c r="CH42" i="11"/>
  <c r="BF38" i="11"/>
  <c r="AD34" i="11"/>
  <c r="DS29" i="11"/>
  <c r="CQ25" i="11"/>
  <c r="BO21" i="11"/>
  <c r="AM17" i="11"/>
  <c r="DO57" i="11"/>
  <c r="CM53" i="11"/>
  <c r="BK49" i="11"/>
  <c r="AI45" i="11"/>
  <c r="DX40" i="11"/>
  <c r="CV36" i="11"/>
  <c r="BT32" i="11"/>
  <c r="AR28" i="11"/>
  <c r="EG23" i="11"/>
  <c r="DE19" i="11"/>
  <c r="BP60" i="11"/>
  <c r="AN56" i="11"/>
  <c r="EC51" i="11"/>
  <c r="DA47" i="11"/>
  <c r="BY43" i="11"/>
  <c r="AW39" i="11"/>
  <c r="EL34" i="11"/>
  <c r="DJ30" i="11"/>
  <c r="CH26" i="11"/>
  <c r="BF22" i="11"/>
  <c r="AD18" i="11"/>
  <c r="DF58" i="11"/>
  <c r="CD54" i="11"/>
  <c r="BB50" i="11"/>
  <c r="Z46" i="11"/>
  <c r="DO41" i="11"/>
  <c r="CM37" i="11"/>
  <c r="BK33" i="11"/>
  <c r="AI29" i="11"/>
  <c r="DX24" i="11"/>
  <c r="CV20" i="11"/>
  <c r="BT16" i="11"/>
  <c r="AE57" i="11"/>
  <c r="DT52" i="11"/>
  <c r="CR48" i="11"/>
  <c r="BP44" i="11"/>
  <c r="AN40" i="11"/>
  <c r="EC35" i="11"/>
  <c r="DA31" i="11"/>
  <c r="BY27" i="11"/>
  <c r="AW23" i="11"/>
  <c r="EL18" i="11"/>
  <c r="AK59" i="11"/>
  <c r="DZ54" i="11"/>
  <c r="CX50" i="11"/>
  <c r="BV46" i="11"/>
  <c r="AT42" i="11"/>
  <c r="EI37" i="11"/>
  <c r="DG33" i="11"/>
  <c r="CE29" i="11"/>
  <c r="BC25" i="11"/>
  <c r="AA21" i="11"/>
  <c r="DP16" i="11"/>
  <c r="CA57" i="11"/>
  <c r="AY53" i="11"/>
  <c r="EN48" i="11"/>
  <c r="DL44" i="11"/>
  <c r="CJ40" i="11"/>
  <c r="BH36" i="11"/>
  <c r="AF32" i="11"/>
  <c r="DU27" i="11"/>
  <c r="CS23" i="11"/>
  <c r="BQ19" i="11"/>
  <c r="BL56" i="11"/>
  <c r="CD22" i="11"/>
  <c r="DL12" i="11"/>
  <c r="CG58" i="11"/>
  <c r="BE54" i="11"/>
  <c r="AC50" i="11"/>
  <c r="DR45" i="11"/>
  <c r="CP41" i="11"/>
  <c r="BN37" i="11"/>
  <c r="AL33" i="11"/>
  <c r="EA28" i="11"/>
  <c r="BM47" i="11"/>
  <c r="DY15" i="11"/>
  <c r="CW11" i="11"/>
  <c r="BR57" i="11"/>
  <c r="AP53" i="11"/>
  <c r="EE48" i="11"/>
  <c r="DC44" i="11"/>
  <c r="CA40" i="11"/>
  <c r="AY36" i="11"/>
  <c r="EN31" i="11"/>
  <c r="DL27" i="11"/>
  <c r="AL34" i="11"/>
  <c r="AX14" i="11"/>
  <c r="EJ59" i="11"/>
  <c r="DH55" i="11"/>
  <c r="CF51" i="11"/>
  <c r="BD47" i="11"/>
  <c r="AB43" i="11"/>
  <c r="DQ38" i="11"/>
  <c r="CO34" i="11"/>
  <c r="BM30" i="11"/>
  <c r="DJ54" i="11"/>
  <c r="EB20" i="11"/>
  <c r="CN12" i="11"/>
  <c r="BI58" i="11"/>
  <c r="AG54" i="11"/>
  <c r="DV49" i="11"/>
  <c r="CT45" i="11"/>
  <c r="BR41" i="11"/>
  <c r="AP37" i="11"/>
  <c r="EE32" i="11"/>
  <c r="DC28" i="11"/>
  <c r="CI41" i="11"/>
  <c r="AO15" i="11"/>
  <c r="EA60" i="11"/>
  <c r="CY56" i="11"/>
  <c r="BW52" i="11"/>
  <c r="AU48" i="11"/>
  <c r="EJ43" i="11"/>
  <c r="DH39" i="11"/>
  <c r="DL36" i="11"/>
  <c r="CL14" i="11"/>
  <c r="BG60" i="11"/>
  <c r="AE56" i="11"/>
  <c r="DT51" i="11"/>
  <c r="CR47" i="11"/>
  <c r="BP43" i="11"/>
  <c r="AN39" i="11"/>
  <c r="EC34" i="11"/>
  <c r="DA30" i="11"/>
  <c r="BS57" i="11"/>
  <c r="CK23" i="11"/>
  <c r="EB12" i="11"/>
  <c r="CW58" i="11"/>
  <c r="BU54" i="11"/>
  <c r="AS50" i="11"/>
  <c r="EH45" i="11"/>
  <c r="DF41" i="11"/>
  <c r="CD37" i="11"/>
  <c r="BB33" i="11"/>
  <c r="Z29" i="11"/>
  <c r="CO58" i="11"/>
  <c r="CR31" i="11"/>
  <c r="DH23" i="11"/>
  <c r="CF19" i="11"/>
  <c r="BD15" i="11"/>
  <c r="AB11" i="11"/>
  <c r="DN56" i="11"/>
  <c r="CL52" i="11"/>
  <c r="AC58" i="11"/>
  <c r="BD31" i="11"/>
  <c r="CZ23" i="11"/>
  <c r="BX19" i="11"/>
  <c r="AV15" i="11"/>
  <c r="EH60" i="11"/>
  <c r="DF56" i="11"/>
  <c r="CD52" i="11"/>
  <c r="BB48" i="11"/>
  <c r="Z44" i="11"/>
  <c r="DO39" i="11"/>
  <c r="AD49" i="11"/>
  <c r="DU26" i="11"/>
  <c r="CK22" i="11"/>
  <c r="BI18" i="11"/>
  <c r="AG14" i="11"/>
  <c r="DS59" i="11"/>
  <c r="CQ55" i="11"/>
  <c r="BO51" i="11"/>
  <c r="CI48" i="11"/>
  <c r="DE26" i="11"/>
  <c r="CC22" i="11"/>
  <c r="BA18" i="11"/>
  <c r="Y14" i="11"/>
  <c r="DK59" i="11"/>
  <c r="CI55" i="11"/>
  <c r="BG51" i="11"/>
  <c r="AE47" i="11"/>
  <c r="DT42" i="11"/>
  <c r="EG39" i="11"/>
  <c r="EA36" i="11"/>
  <c r="AD25" i="11"/>
  <c r="DS20" i="11"/>
  <c r="CQ16" i="11"/>
  <c r="BO12" i="11"/>
  <c r="AJ58" i="11"/>
  <c r="DY53" i="11"/>
  <c r="DD51" i="11"/>
  <c r="AI28" i="11"/>
  <c r="DY22" i="11"/>
  <c r="CW18" i="11"/>
  <c r="BU14" i="11"/>
  <c r="AP60" i="11"/>
  <c r="EE55" i="11"/>
  <c r="DC51" i="11"/>
  <c r="CA47" i="11"/>
  <c r="AY43" i="11"/>
  <c r="CV59" i="11"/>
  <c r="AM32" i="11"/>
  <c r="DX23" i="11"/>
  <c r="CV19" i="11"/>
  <c r="BT15" i="11"/>
  <c r="AR11" i="11"/>
  <c r="ED56" i="11"/>
  <c r="DB52" i="11"/>
  <c r="BZ48" i="11"/>
  <c r="AX44" i="11"/>
  <c r="BA27" i="11"/>
  <c r="DD50" i="11"/>
  <c r="EK41" i="11"/>
  <c r="CD36" i="11"/>
  <c r="BB32" i="11"/>
  <c r="Z28" i="11"/>
  <c r="DO23" i="11"/>
  <c r="CM19" i="11"/>
  <c r="BK15" i="11"/>
  <c r="AI11" i="11"/>
  <c r="DU56" i="11"/>
  <c r="BK24" i="11"/>
  <c r="AT48" i="11"/>
  <c r="EE39" i="11"/>
  <c r="BO35" i="11"/>
  <c r="AM31" i="11"/>
  <c r="EB26" i="11"/>
  <c r="CZ22" i="11"/>
  <c r="BX18" i="11"/>
  <c r="AV14" i="11"/>
  <c r="EH59" i="11"/>
  <c r="DF55" i="11"/>
  <c r="AJ11" i="11"/>
  <c r="DZ44" i="11"/>
  <c r="EG37" i="11"/>
  <c r="DE33" i="11"/>
  <c r="CC29" i="11"/>
  <c r="BA25" i="11"/>
  <c r="Y21" i="11"/>
  <c r="DN16" i="11"/>
  <c r="CL12" i="11"/>
  <c r="BG58" i="11"/>
  <c r="DY54" i="11"/>
  <c r="DP56" i="11"/>
  <c r="EL50" i="11"/>
  <c r="AX46" i="11"/>
  <c r="EM41" i="11"/>
  <c r="DK37" i="11"/>
  <c r="CI33" i="11"/>
  <c r="BG29" i="11"/>
  <c r="AE25" i="11"/>
  <c r="DT20" i="11"/>
  <c r="CR16" i="11"/>
  <c r="BC57" i="11"/>
  <c r="AA53" i="11"/>
  <c r="DP48" i="11"/>
  <c r="CN44" i="11"/>
  <c r="BL40" i="11"/>
  <c r="AJ36" i="11"/>
  <c r="DY31" i="11"/>
  <c r="CW27" i="11"/>
  <c r="BU23" i="11"/>
  <c r="AS19" i="11"/>
  <c r="DU59" i="11"/>
  <c r="CS55" i="11"/>
  <c r="BQ51" i="11"/>
  <c r="AO47" i="11"/>
  <c r="ED42" i="11"/>
  <c r="DB38" i="11"/>
  <c r="BZ34" i="11"/>
  <c r="AX30" i="11"/>
  <c r="EM25" i="11"/>
  <c r="DK21" i="11"/>
  <c r="CI17" i="11"/>
  <c r="AT58" i="11"/>
  <c r="EI53" i="11"/>
  <c r="DG49" i="11"/>
  <c r="CE45" i="11"/>
  <c r="BC41" i="11"/>
  <c r="AA37" i="11"/>
  <c r="DP32" i="11"/>
  <c r="CN28" i="11"/>
  <c r="BL24" i="11"/>
  <c r="AJ20" i="11"/>
  <c r="DL60" i="11"/>
  <c r="CJ56" i="11"/>
  <c r="BH52" i="11"/>
  <c r="AF48" i="11"/>
  <c r="DU43" i="11"/>
  <c r="CS39" i="11"/>
  <c r="BQ35" i="11"/>
  <c r="AO31" i="11"/>
  <c r="ED26" i="11"/>
  <c r="DB22" i="11"/>
  <c r="BZ18" i="11"/>
  <c r="CP58" i="11"/>
  <c r="BN54" i="11"/>
  <c r="AL50" i="11"/>
  <c r="EA45" i="11"/>
  <c r="CY41" i="11"/>
  <c r="BW37" i="11"/>
  <c r="AU33" i="11"/>
  <c r="EJ28" i="11"/>
  <c r="DH24" i="11"/>
  <c r="CF20" i="11"/>
  <c r="BD16" i="11"/>
  <c r="EF56" i="11"/>
  <c r="DD52" i="11"/>
  <c r="CB48" i="11"/>
  <c r="AZ44" i="11"/>
  <c r="X40" i="11"/>
  <c r="DM35" i="11"/>
  <c r="CK31" i="11"/>
  <c r="BI27" i="11"/>
  <c r="AG23" i="11"/>
  <c r="DV18" i="11"/>
  <c r="AJ52" i="11"/>
  <c r="BB18" i="11"/>
  <c r="AZ12" i="11"/>
  <c r="EL57" i="11"/>
  <c r="DJ53" i="11"/>
  <c r="CH49" i="11"/>
  <c r="BF45" i="11"/>
  <c r="AD41" i="11"/>
  <c r="DS36" i="11"/>
  <c r="CQ32" i="11"/>
  <c r="BO28" i="11"/>
  <c r="AK43" i="11"/>
  <c r="BM15" i="11"/>
  <c r="AK11" i="11"/>
  <c r="DW56" i="11"/>
  <c r="CU52" i="11"/>
  <c r="BS48" i="11"/>
  <c r="AQ44" i="11"/>
  <c r="EF39" i="11"/>
  <c r="DD35" i="11"/>
  <c r="CB31" i="11"/>
  <c r="AZ27" i="11"/>
  <c r="EA29" i="11"/>
  <c r="DC13" i="11"/>
  <c r="BX59" i="11"/>
  <c r="AV55" i="11"/>
  <c r="EK50" i="11"/>
  <c r="DI46" i="11"/>
  <c r="CG42" i="11"/>
  <c r="BE38" i="11"/>
  <c r="AC34" i="11"/>
  <c r="DR29" i="11"/>
  <c r="CH50" i="11"/>
  <c r="CZ16" i="11"/>
  <c r="AB12" i="11"/>
  <c r="DN57" i="11"/>
  <c r="CL53" i="11"/>
  <c r="BJ49" i="11"/>
  <c r="AH45" i="11"/>
  <c r="DW40" i="11"/>
  <c r="CU36" i="11"/>
  <c r="BS32" i="11"/>
  <c r="AQ28" i="11"/>
  <c r="BG37" i="11"/>
  <c r="CT14" i="11"/>
  <c r="BO60" i="11"/>
  <c r="AM56" i="11"/>
  <c r="EB51" i="11"/>
  <c r="CZ47" i="11"/>
  <c r="BX43" i="11"/>
  <c r="AV39" i="11"/>
  <c r="CJ32" i="11"/>
  <c r="Z14" i="11"/>
  <c r="DL59" i="11"/>
  <c r="CJ55" i="11"/>
  <c r="BH51" i="11"/>
  <c r="AF47" i="11"/>
  <c r="DU42" i="11"/>
  <c r="CS38" i="11"/>
  <c r="BQ34" i="11"/>
  <c r="AO30" i="11"/>
  <c r="AQ53" i="11"/>
  <c r="BI19" i="11"/>
  <c r="BP12" i="11"/>
  <c r="AK58" i="11"/>
  <c r="DZ53" i="11"/>
  <c r="CX49" i="11"/>
  <c r="BV45" i="11"/>
  <c r="AT41" i="11"/>
  <c r="EI36" i="11"/>
  <c r="DG32" i="11"/>
  <c r="CE28" i="11"/>
  <c r="BM54" i="11"/>
  <c r="CD29" i="11"/>
  <c r="AV23" i="11"/>
  <c r="EK18" i="11"/>
  <c r="DI14" i="11"/>
  <c r="CD60" i="11"/>
  <c r="BB56" i="11"/>
  <c r="Z52" i="11"/>
  <c r="DR53" i="11"/>
  <c r="AP29" i="11"/>
  <c r="AN23" i="11"/>
  <c r="EC18" i="11"/>
  <c r="DA14" i="11"/>
  <c r="BV60" i="11"/>
  <c r="AT56" i="11"/>
  <c r="EI51" i="11"/>
  <c r="DG47" i="11"/>
  <c r="CE43" i="11"/>
  <c r="BC39" i="11"/>
  <c r="DS44" i="11"/>
  <c r="BA26" i="11"/>
  <c r="Y22" i="11"/>
  <c r="DN17" i="11"/>
  <c r="CL13" i="11"/>
  <c r="BG59" i="11"/>
  <c r="AE55" i="11"/>
  <c r="DT50" i="11"/>
  <c r="BG44" i="11"/>
  <c r="AS26" i="11"/>
  <c r="EH21" i="11"/>
  <c r="DF17" i="11"/>
  <c r="CD13" i="11"/>
  <c r="AY59" i="11"/>
  <c r="EN54" i="11"/>
  <c r="DL50" i="11"/>
  <c r="CJ46" i="11"/>
  <c r="BH42" i="11"/>
  <c r="EH14" i="11"/>
  <c r="DM34" i="11"/>
  <c r="CI24" i="11"/>
  <c r="BG20" i="11"/>
  <c r="AE16" i="11"/>
  <c r="DT11" i="11"/>
  <c r="CO57" i="11"/>
  <c r="BM53" i="11"/>
  <c r="CB47" i="11"/>
  <c r="CO26" i="11"/>
  <c r="BM22" i="11"/>
  <c r="AK18" i="11"/>
  <c r="DZ13" i="11"/>
  <c r="CU59" i="11"/>
  <c r="BS55" i="11"/>
  <c r="AQ51" i="11"/>
  <c r="EF46" i="11"/>
  <c r="DD42" i="11"/>
  <c r="BT55" i="11"/>
  <c r="Y30" i="11"/>
  <c r="BL23" i="11"/>
  <c r="AJ19" i="11"/>
  <c r="DY14" i="11"/>
  <c r="CT60" i="11"/>
  <c r="BR56" i="11"/>
  <c r="AP52" i="11"/>
  <c r="EE47" i="11"/>
  <c r="DC43" i="11"/>
  <c r="AA36" i="11"/>
  <c r="BQ49" i="11"/>
  <c r="ED40" i="11"/>
  <c r="EI35" i="11"/>
  <c r="DG31" i="11"/>
  <c r="CE27" i="11"/>
  <c r="BC23" i="11"/>
  <c r="AA19" i="11"/>
  <c r="DP14" i="11"/>
  <c r="CK60" i="11"/>
  <c r="BI56" i="11"/>
  <c r="AI20" i="11"/>
  <c r="AM47" i="11"/>
  <c r="AU39" i="11"/>
  <c r="DT34" i="11"/>
  <c r="CR30" i="11"/>
  <c r="BP26" i="11"/>
  <c r="AN22" i="11"/>
  <c r="EC17" i="11"/>
  <c r="DA13" i="11"/>
  <c r="BV59" i="11"/>
  <c r="AT55" i="11"/>
  <c r="DV56" i="11"/>
  <c r="DS43" i="11"/>
  <c r="BU37" i="11"/>
  <c r="AS33" i="11"/>
  <c r="EH28" i="11"/>
  <c r="DF24" i="11"/>
  <c r="CD20" i="11"/>
  <c r="BB16" i="11"/>
  <c r="Z12" i="11"/>
  <c r="DL57" i="11"/>
  <c r="DB29" i="11"/>
  <c r="ED48" i="11"/>
  <c r="BZ40" i="11"/>
  <c r="DK35" i="11"/>
  <c r="CI31" i="11"/>
  <c r="BG27" i="11"/>
  <c r="BD56" i="11"/>
  <c r="EE49" i="11"/>
  <c r="DC45" i="11"/>
  <c r="CA41" i="11"/>
  <c r="AY37" i="11"/>
  <c r="EN32" i="11"/>
  <c r="DL28" i="11"/>
  <c r="CJ24" i="11"/>
  <c r="BH20" i="11"/>
  <c r="EJ60" i="11"/>
  <c r="DH56" i="11"/>
  <c r="CF52" i="11"/>
  <c r="BD48" i="11"/>
  <c r="AB44" i="11"/>
  <c r="DQ39" i="11"/>
  <c r="CO35" i="11"/>
  <c r="BM31" i="11"/>
  <c r="AK27" i="11"/>
  <c r="DZ22" i="11"/>
  <c r="CX18" i="11"/>
  <c r="BI59" i="11"/>
  <c r="AG55" i="11"/>
  <c r="DV50" i="11"/>
  <c r="CT46" i="11"/>
  <c r="BR42" i="11"/>
  <c r="AP38" i="11"/>
  <c r="EE33" i="11"/>
  <c r="DC29" i="11"/>
  <c r="CA25" i="11"/>
  <c r="AY21" i="11"/>
  <c r="EN16" i="11"/>
  <c r="CY57" i="11"/>
  <c r="BW53" i="11"/>
  <c r="AU49" i="11"/>
  <c r="EJ44" i="11"/>
  <c r="DH40" i="11"/>
  <c r="CF36" i="11"/>
  <c r="BD32" i="11"/>
  <c r="AB28" i="11"/>
  <c r="DQ23" i="11"/>
  <c r="CO19" i="11"/>
  <c r="AZ60" i="11"/>
  <c r="X56" i="11"/>
  <c r="DM51" i="11"/>
  <c r="CK47" i="11"/>
  <c r="BI43" i="11"/>
  <c r="AG39" i="11"/>
  <c r="DV34" i="11"/>
  <c r="CT30" i="11"/>
  <c r="BR26" i="11"/>
  <c r="AP22" i="11"/>
  <c r="EE17" i="11"/>
  <c r="AD58" i="11"/>
  <c r="DS53" i="11"/>
  <c r="CQ49" i="11"/>
  <c r="BO45" i="11"/>
  <c r="AM41" i="11"/>
  <c r="EB36" i="11"/>
  <c r="CZ32" i="11"/>
  <c r="BX28" i="11"/>
  <c r="AV24" i="11"/>
  <c r="EK19" i="11"/>
  <c r="CV60" i="11"/>
  <c r="BT56" i="11"/>
  <c r="AR52" i="11"/>
  <c r="EG47" i="11"/>
  <c r="DE43" i="11"/>
  <c r="CC39" i="11"/>
  <c r="BA35" i="11"/>
  <c r="Y31" i="11"/>
  <c r="DN26" i="11"/>
  <c r="CL22" i="11"/>
  <c r="BJ18" i="11"/>
  <c r="DY47" i="11"/>
  <c r="EG15" i="11"/>
  <c r="DE11" i="11"/>
  <c r="BZ57" i="11"/>
  <c r="AX53" i="11"/>
  <c r="EM48" i="11"/>
  <c r="DK44" i="11"/>
  <c r="CI40" i="11"/>
  <c r="BG36" i="11"/>
  <c r="AE32" i="11"/>
  <c r="DT27" i="11"/>
  <c r="DZ38" i="11"/>
  <c r="DR14" i="11"/>
  <c r="CM60" i="11"/>
  <c r="BK56" i="11"/>
  <c r="AI52" i="11"/>
  <c r="DX47" i="11"/>
  <c r="CV43" i="11"/>
  <c r="BT39" i="11"/>
  <c r="AR35" i="11"/>
  <c r="EG30" i="11"/>
  <c r="CG59" i="11"/>
  <c r="CY25" i="11"/>
  <c r="AQ13" i="11"/>
  <c r="EC58" i="11"/>
  <c r="DA54" i="11"/>
  <c r="BY50" i="11"/>
  <c r="AW46" i="11"/>
  <c r="EL41" i="11"/>
  <c r="DJ37" i="11"/>
  <c r="CH33" i="11"/>
  <c r="BF29" i="11"/>
  <c r="BF46" i="11"/>
  <c r="DI15" i="11"/>
  <c r="CG11" i="11"/>
  <c r="BB57" i="11"/>
  <c r="Z53" i="11"/>
  <c r="DO48" i="11"/>
  <c r="CM44" i="11"/>
  <c r="BK40" i="11"/>
  <c r="AI36" i="11"/>
  <c r="DX31" i="11"/>
  <c r="CV27" i="11"/>
  <c r="AE33" i="11"/>
  <c r="AH14" i="11"/>
  <c r="DT59" i="11"/>
  <c r="CR55" i="11"/>
  <c r="BP51" i="11"/>
  <c r="AN47" i="11"/>
  <c r="EC42" i="11"/>
  <c r="DA38" i="11"/>
  <c r="BH28" i="11"/>
  <c r="CE13" i="11"/>
  <c r="AZ59" i="11"/>
  <c r="X55" i="11"/>
  <c r="DM50" i="11"/>
  <c r="CK46" i="11"/>
  <c r="BI42" i="11"/>
  <c r="AG38" i="11"/>
  <c r="DV33" i="11"/>
  <c r="CT29" i="11"/>
  <c r="EF48" i="11"/>
  <c r="AF16" i="11"/>
  <c r="DU11" i="11"/>
  <c r="CP57" i="11"/>
  <c r="BN53" i="11"/>
  <c r="AL49" i="11"/>
  <c r="EA44" i="11"/>
  <c r="CY40" i="11"/>
  <c r="BW36" i="11"/>
  <c r="AU32" i="11"/>
  <c r="EJ27" i="11"/>
  <c r="AK50" i="11"/>
  <c r="BP27" i="11"/>
  <c r="DA22" i="11"/>
  <c r="BY18" i="11"/>
  <c r="AW14" i="11"/>
  <c r="EI59" i="11"/>
  <c r="DG55" i="11"/>
  <c r="CE51" i="11"/>
  <c r="CP49" i="11"/>
  <c r="AB27" i="11"/>
  <c r="CS22" i="11"/>
  <c r="BQ18" i="11"/>
  <c r="AO14" i="11"/>
  <c r="EA59" i="11"/>
  <c r="CY55" i="11"/>
  <c r="BW51" i="11"/>
  <c r="AU47" i="11"/>
  <c r="EJ42" i="11"/>
  <c r="DH38" i="11"/>
  <c r="CQ40" i="11"/>
  <c r="DF25" i="11"/>
  <c r="CD21" i="11"/>
  <c r="BB17" i="11"/>
  <c r="Z13" i="11"/>
  <c r="DL58" i="11"/>
  <c r="CJ54" i="11"/>
  <c r="BH50" i="11"/>
  <c r="AE40" i="11"/>
  <c r="CX25" i="11"/>
  <c r="BV21" i="11"/>
  <c r="AT17" i="11"/>
  <c r="EI12" i="11"/>
  <c r="DD58" i="11"/>
  <c r="CB54" i="11"/>
  <c r="AZ50" i="11"/>
  <c r="X46" i="11"/>
  <c r="DM41" i="11"/>
  <c r="DC60" i="11"/>
  <c r="CY32" i="11"/>
  <c r="EN23" i="11"/>
  <c r="DL19" i="11"/>
  <c r="CJ15" i="11"/>
  <c r="BH11" i="11"/>
  <c r="AC57" i="11"/>
  <c r="DR52" i="11"/>
  <c r="AZ43" i="11"/>
  <c r="AC26" i="11"/>
  <c r="DR21" i="11"/>
  <c r="CP17" i="11"/>
  <c r="BN13" i="11"/>
  <c r="AI59" i="11"/>
  <c r="DX54" i="11"/>
  <c r="CV50" i="11"/>
  <c r="BT46" i="11"/>
  <c r="AR42" i="11"/>
  <c r="AR51" i="11"/>
  <c r="EB27" i="11"/>
  <c r="DQ22" i="11"/>
  <c r="CO18" i="11"/>
  <c r="BM14" i="11"/>
  <c r="AH60" i="11"/>
  <c r="DW55" i="11"/>
  <c r="CU51" i="11"/>
  <c r="BS47" i="11"/>
  <c r="AQ43" i="11"/>
  <c r="DW24" i="11"/>
  <c r="BJ48" i="11"/>
  <c r="EM39" i="11"/>
  <c r="BW35" i="11"/>
  <c r="AU31" i="11"/>
  <c r="EJ26" i="11"/>
  <c r="DH22" i="11"/>
  <c r="CF18" i="11"/>
  <c r="BD14" i="11"/>
  <c r="Y60" i="11"/>
  <c r="DN55" i="11"/>
  <c r="DX15" i="11"/>
  <c r="AF46" i="11"/>
  <c r="CJ38" i="11"/>
  <c r="BH34" i="11"/>
  <c r="AF30" i="11"/>
  <c r="DU25" i="11"/>
  <c r="CS21" i="11"/>
  <c r="BQ17" i="11"/>
  <c r="AO13" i="11"/>
  <c r="EA58" i="11"/>
  <c r="CY54" i="11"/>
  <c r="CT52" i="11"/>
  <c r="DL42" i="11"/>
  <c r="DZ36" i="11"/>
  <c r="CX32" i="11"/>
  <c r="BV28" i="11"/>
  <c r="AT24" i="11"/>
  <c r="EI19" i="11"/>
  <c r="DG15" i="11"/>
  <c r="CE11" i="11"/>
  <c r="AZ57" i="11"/>
  <c r="BD23" i="11"/>
  <c r="DW47" i="11"/>
  <c r="DG39" i="11"/>
  <c r="AY35" i="11"/>
  <c r="EN30" i="11"/>
  <c r="DL26" i="11"/>
  <c r="EF40" i="11"/>
  <c r="X24" i="11"/>
  <c r="EK51" i="11"/>
  <c r="AC35" i="11"/>
  <c r="AL18" i="11"/>
  <c r="AH46" i="11"/>
  <c r="AQ29" i="11"/>
  <c r="AM57" i="11"/>
  <c r="AV40" i="11"/>
  <c r="BE23" i="11"/>
  <c r="BA51" i="11"/>
  <c r="BJ34" i="11"/>
  <c r="BS17" i="11"/>
  <c r="DT44" i="11"/>
  <c r="EC27" i="11"/>
  <c r="DY55" i="11"/>
  <c r="EH38" i="11"/>
  <c r="Z22" i="11"/>
  <c r="AS11" i="11"/>
  <c r="AY44" i="11"/>
  <c r="BH27" i="11"/>
  <c r="DP55" i="11"/>
  <c r="DY38" i="11"/>
  <c r="BW21" i="11"/>
  <c r="ED49" i="11"/>
  <c r="EM32" i="11"/>
  <c r="EI60" i="11"/>
  <c r="AA44" i="11"/>
  <c r="AJ27" i="11"/>
  <c r="AF55" i="11"/>
  <c r="EE57" i="11"/>
  <c r="CC54" i="11"/>
  <c r="CL37" i="11"/>
  <c r="CK15" i="11"/>
  <c r="CQ48" i="11"/>
  <c r="CZ31" i="11"/>
  <c r="AO22" i="11"/>
  <c r="AU55" i="11"/>
  <c r="AG22" i="11"/>
  <c r="AM55" i="11"/>
  <c r="BT48" i="11"/>
  <c r="DG16" i="11"/>
  <c r="AR44" i="11"/>
  <c r="CY16" i="11"/>
  <c r="DE49" i="11"/>
  <c r="CK30" i="11"/>
  <c r="DJ60" i="11"/>
  <c r="CH25" i="11"/>
  <c r="CN58" i="11"/>
  <c r="CW41" i="11"/>
  <c r="AC18" i="11"/>
  <c r="AI51" i="11"/>
  <c r="BC47" i="11"/>
  <c r="BX26" i="11"/>
  <c r="CD59" i="11"/>
  <c r="X38" i="11"/>
  <c r="AG21" i="11"/>
  <c r="AJ59" i="11"/>
  <c r="AL32" i="11"/>
  <c r="AU15" i="11"/>
  <c r="EK49" i="11"/>
  <c r="AR34" i="11"/>
  <c r="CQ23" i="11"/>
  <c r="BO19" i="11"/>
  <c r="AM15" i="11"/>
  <c r="DY60" i="11"/>
  <c r="CW56" i="11"/>
  <c r="CG18" i="11"/>
  <c r="DH46" i="11"/>
  <c r="EF38" i="11"/>
  <c r="CV34" i="11"/>
  <c r="BT30" i="11"/>
  <c r="AR26" i="11"/>
  <c r="EG21" i="11"/>
  <c r="BU46" i="11"/>
  <c r="DM49" i="11"/>
  <c r="BI41" i="11"/>
  <c r="AP36" i="11"/>
  <c r="EE31" i="11"/>
  <c r="DC27" i="11"/>
  <c r="CA23" i="11"/>
  <c r="AY19" i="11"/>
  <c r="EN14" i="11"/>
  <c r="DI60" i="11"/>
  <c r="CG56" i="11"/>
  <c r="BZ17" i="11"/>
  <c r="CB46" i="11"/>
  <c r="DP38" i="11"/>
  <c r="CF34" i="11"/>
  <c r="BD30" i="11"/>
  <c r="AB26" i="11"/>
  <c r="DQ21" i="11"/>
  <c r="CO17" i="11"/>
  <c r="BM13" i="11"/>
  <c r="AH59" i="11"/>
  <c r="DW54" i="11"/>
  <c r="BK23" i="11"/>
  <c r="AE54" i="11"/>
  <c r="DT49" i="11"/>
  <c r="CR45" i="11"/>
  <c r="BP41" i="11"/>
  <c r="AN37" i="11"/>
  <c r="EC32" i="11"/>
  <c r="DA28" i="11"/>
  <c r="BC31" i="11"/>
  <c r="CV57" i="11"/>
  <c r="DS50" i="11"/>
  <c r="CQ46" i="11"/>
  <c r="BO42" i="11"/>
  <c r="AM38" i="11"/>
  <c r="EB33" i="11"/>
  <c r="CZ29" i="11"/>
  <c r="BX25" i="11"/>
  <c r="AV21" i="11"/>
  <c r="EK16" i="11"/>
  <c r="EJ34" i="11"/>
  <c r="CL59" i="11"/>
  <c r="BF51" i="11"/>
  <c r="AD47" i="11"/>
  <c r="DS42" i="11"/>
  <c r="CQ38" i="11"/>
  <c r="BO34" i="11"/>
  <c r="AM30" i="11"/>
  <c r="BD46" i="11"/>
  <c r="CC13" i="11"/>
  <c r="BE52" i="11"/>
  <c r="AC48" i="11"/>
  <c r="DR43" i="11"/>
  <c r="CP39" i="11"/>
  <c r="BN35" i="11"/>
  <c r="AL31" i="11"/>
  <c r="EA26" i="11"/>
  <c r="CY22" i="11"/>
  <c r="BW18" i="11"/>
  <c r="DC12" i="11"/>
  <c r="BS15" i="11"/>
  <c r="DI52" i="11"/>
  <c r="CG48" i="11"/>
  <c r="BE44" i="11"/>
  <c r="AC40" i="11"/>
  <c r="DR35" i="11"/>
  <c r="CP31" i="11"/>
  <c r="AO29" i="11"/>
  <c r="CO56" i="11"/>
  <c r="CM50" i="11"/>
  <c r="BK46" i="11"/>
  <c r="AI42" i="11"/>
  <c r="DX37" i="11"/>
  <c r="CV33" i="11"/>
  <c r="BT29" i="11"/>
  <c r="AR25" i="11"/>
  <c r="EG20" i="11"/>
  <c r="DE16" i="11"/>
  <c r="EL16" i="11"/>
  <c r="AN53" i="11"/>
  <c r="EC48" i="11"/>
  <c r="DA44" i="11"/>
  <c r="BY40" i="11"/>
  <c r="AW36" i="11"/>
  <c r="EL31" i="11"/>
  <c r="DJ27" i="11"/>
  <c r="CH23" i="11"/>
  <c r="BF19" i="11"/>
  <c r="CK52" i="11"/>
  <c r="CF25" i="11"/>
  <c r="AB17" i="11"/>
  <c r="Y12" i="11"/>
  <c r="DS57" i="11"/>
  <c r="CQ53" i="11"/>
  <c r="BO49" i="11"/>
  <c r="AM45" i="11"/>
  <c r="EB40" i="11"/>
  <c r="CZ36" i="11"/>
  <c r="BX32" i="11"/>
  <c r="AV28" i="11"/>
  <c r="DN47" i="11"/>
  <c r="BI24" i="11"/>
  <c r="AC16" i="11"/>
  <c r="BV11" i="11"/>
  <c r="AY57" i="11"/>
  <c r="EN52" i="11"/>
  <c r="DL48" i="11"/>
  <c r="CJ44" i="11"/>
  <c r="BH40" i="11"/>
  <c r="AF36" i="11"/>
  <c r="DU31" i="11"/>
  <c r="CS27" i="11"/>
  <c r="Z43" i="11"/>
  <c r="AL23" i="11"/>
  <c r="AT15" i="11"/>
  <c r="DX60" i="11"/>
  <c r="CV56" i="11"/>
  <c r="BT52" i="11"/>
  <c r="AR48" i="11"/>
  <c r="EG43" i="11"/>
  <c r="DE39" i="11"/>
  <c r="CC35" i="11"/>
  <c r="BA31" i="11"/>
  <c r="Y27" i="11"/>
  <c r="BC38" i="11"/>
  <c r="DX21" i="11"/>
  <c r="CA14" i="11"/>
  <c r="BD60" i="11"/>
  <c r="AB56" i="11"/>
  <c r="DQ51" i="11"/>
  <c r="CO47" i="11"/>
  <c r="BM43" i="11"/>
  <c r="AK39" i="11"/>
  <c r="DZ34" i="11"/>
  <c r="CX30" i="11"/>
  <c r="BV26" i="11"/>
  <c r="CF33" i="11"/>
  <c r="DI20" i="11"/>
  <c r="DX13" i="11"/>
  <c r="DA59" i="11"/>
  <c r="BY55" i="11"/>
  <c r="AW51" i="11"/>
  <c r="EL46" i="11"/>
  <c r="AM54" i="11"/>
  <c r="EB25" i="11"/>
  <c r="BX17" i="11"/>
  <c r="AW12" i="11"/>
  <c r="Z58" i="11"/>
  <c r="DO53" i="11"/>
  <c r="CM49" i="11"/>
  <c r="BK45" i="11"/>
  <c r="AI41" i="11"/>
  <c r="DX36" i="11"/>
  <c r="CV32" i="11"/>
  <c r="BT28" i="11"/>
  <c r="DA36" i="11"/>
  <c r="CJ21" i="11"/>
  <c r="BC14" i="11"/>
  <c r="AF60" i="11"/>
  <c r="DU55" i="11"/>
  <c r="CS51" i="11"/>
  <c r="BQ47" i="11"/>
  <c r="AO43" i="11"/>
  <c r="ED38" i="11"/>
  <c r="DB34" i="11"/>
  <c r="CX16" i="11"/>
  <c r="CL42" i="11"/>
  <c r="BE27" i="11"/>
  <c r="BB22" i="11"/>
  <c r="Z18" i="11"/>
  <c r="DO13" i="11"/>
  <c r="CR59" i="11"/>
  <c r="BP55" i="11"/>
  <c r="AN51" i="11"/>
  <c r="EC46" i="11"/>
  <c r="DA42" i="11"/>
  <c r="BY38" i="11"/>
  <c r="AW34" i="11"/>
  <c r="EL29" i="11"/>
  <c r="DJ25" i="11"/>
  <c r="CH21" i="11"/>
  <c r="BF17" i="11"/>
  <c r="AF53" i="11"/>
  <c r="AX42" i="11"/>
  <c r="AW27" i="11"/>
  <c r="AT22" i="11"/>
  <c r="EI17" i="11"/>
  <c r="EI846" i="11" s="1"/>
  <c r="DG13" i="11"/>
  <c r="CJ59" i="11"/>
  <c r="BH55" i="11"/>
  <c r="AF51" i="11"/>
  <c r="DU46" i="11"/>
  <c r="CS42" i="11"/>
  <c r="BQ38" i="11"/>
  <c r="AO34" i="11"/>
  <c r="ED29" i="11"/>
  <c r="DB25" i="11"/>
  <c r="BZ21" i="11"/>
  <c r="AX17" i="11"/>
  <c r="EM12" i="11"/>
  <c r="CL11" i="11"/>
  <c r="DA35" i="11"/>
  <c r="DL24" i="11"/>
  <c r="CJ20" i="11"/>
  <c r="BH16" i="11"/>
  <c r="AF12" i="11"/>
  <c r="DZ57" i="11"/>
  <c r="CX53" i="11"/>
  <c r="BV49" i="11"/>
  <c r="AT45" i="11"/>
  <c r="EI40" i="11"/>
  <c r="DG36" i="11"/>
  <c r="CE32" i="11"/>
  <c r="BC28" i="11"/>
  <c r="AA24" i="11"/>
  <c r="DP19" i="11"/>
  <c r="CN15" i="11"/>
  <c r="Z11" i="11"/>
  <c r="BM35" i="11"/>
  <c r="DD24" i="11"/>
  <c r="CB20" i="11"/>
  <c r="AZ16" i="11"/>
  <c r="X12" i="11"/>
  <c r="DR57" i="11"/>
  <c r="CP53" i="11"/>
  <c r="BN49" i="11"/>
  <c r="AL45" i="11"/>
  <c r="EA40" i="11"/>
  <c r="CY36" i="11"/>
  <c r="BW32" i="11"/>
  <c r="AU28" i="11"/>
  <c r="EJ23" i="11"/>
  <c r="DH19" i="11"/>
  <c r="CF15" i="11"/>
  <c r="BD11" i="11"/>
  <c r="DU47" i="11"/>
  <c r="BS29" i="11"/>
  <c r="AC23" i="11"/>
  <c r="DR18" i="11"/>
  <c r="CP14" i="11"/>
  <c r="BS60" i="11"/>
  <c r="AQ56" i="11"/>
  <c r="EF51" i="11"/>
  <c r="BT40" i="11"/>
  <c r="CC23" i="11"/>
  <c r="BY51" i="11"/>
  <c r="CH34" i="11"/>
  <c r="CQ17" i="11"/>
  <c r="CM45" i="11"/>
  <c r="CV28" i="11"/>
  <c r="CR56" i="11"/>
  <c r="DA39" i="11"/>
  <c r="DJ22" i="11"/>
  <c r="DF50" i="11"/>
  <c r="DO33" i="11"/>
  <c r="DX16" i="11"/>
  <c r="BH44" i="11"/>
  <c r="BQ27" i="11"/>
  <c r="BM55" i="11"/>
  <c r="BV38" i="11"/>
  <c r="CE21" i="11"/>
  <c r="CU60" i="11"/>
  <c r="DD43" i="11"/>
  <c r="DM26" i="11"/>
  <c r="BD55" i="11"/>
  <c r="BM38" i="11"/>
  <c r="AU17" i="11"/>
  <c r="BR49" i="11"/>
  <c r="CA32" i="11"/>
  <c r="BW60" i="11"/>
  <c r="CF43" i="11"/>
  <c r="BZ58" i="11"/>
  <c r="CK54" i="11"/>
  <c r="DC53" i="11"/>
  <c r="EH53" i="11"/>
  <c r="Z37" i="11"/>
  <c r="Y15" i="11"/>
  <c r="AE48" i="11"/>
  <c r="AN31" i="11"/>
  <c r="CT21" i="11"/>
  <c r="CZ54" i="11"/>
  <c r="CL21" i="11"/>
  <c r="CR54" i="11"/>
  <c r="X16" i="11"/>
  <c r="AU16" i="11"/>
  <c r="CC15" i="11"/>
  <c r="AM16" i="11"/>
  <c r="AS49" i="11"/>
  <c r="BW28" i="11"/>
  <c r="AX60" i="11"/>
  <c r="EM24" i="11"/>
  <c r="AB58" i="11"/>
  <c r="AK41" i="11"/>
  <c r="CH17" i="11"/>
  <c r="CN50" i="11"/>
  <c r="AV46" i="11"/>
  <c r="EC25" i="11"/>
  <c r="EI58" i="11"/>
  <c r="CC37" i="11"/>
  <c r="CL20" i="11"/>
  <c r="DP31" i="11"/>
  <c r="CQ31" i="11"/>
  <c r="CZ14" i="11"/>
  <c r="DP46" i="11"/>
  <c r="AD32" i="11"/>
  <c r="AE23" i="11"/>
  <c r="DT18" i="11"/>
  <c r="CR14" i="11"/>
  <c r="BM60" i="11"/>
  <c r="AK56" i="11"/>
  <c r="BE14" i="11"/>
  <c r="DA45" i="11"/>
  <c r="BL38" i="11"/>
  <c r="AJ34" i="11"/>
  <c r="DY29" i="11"/>
  <c r="CW25" i="11"/>
  <c r="BU21" i="11"/>
  <c r="BY26" i="11"/>
  <c r="DF48" i="11"/>
  <c r="BB40" i="11"/>
  <c r="CU35" i="11"/>
  <c r="BS31" i="11"/>
  <c r="AQ27" i="11"/>
  <c r="EF22" i="11"/>
  <c r="DD18" i="11"/>
  <c r="CB14" i="11"/>
  <c r="AW60" i="11"/>
  <c r="EL55" i="11"/>
  <c r="AX13" i="11"/>
  <c r="BU45" i="11"/>
  <c r="AV38" i="11"/>
  <c r="EK33" i="11"/>
  <c r="DI29" i="11"/>
  <c r="CG25" i="11"/>
  <c r="BE21" i="11"/>
  <c r="AC17" i="11"/>
  <c r="DR12" i="11"/>
  <c r="CM58" i="11"/>
  <c r="BK54" i="11"/>
  <c r="AI19" i="11"/>
  <c r="CJ53" i="11"/>
  <c r="BH49" i="11"/>
  <c r="AF45" i="11"/>
  <c r="DU40" i="11"/>
  <c r="CS36" i="11"/>
  <c r="BQ32" i="11"/>
  <c r="AO28" i="11"/>
  <c r="AA27" i="11"/>
  <c r="CH55" i="11"/>
  <c r="BG50" i="11"/>
  <c r="AE46" i="11"/>
  <c r="DT41" i="11"/>
  <c r="CR37" i="11"/>
  <c r="BP33" i="11"/>
  <c r="AN29" i="11"/>
  <c r="EC24" i="11"/>
  <c r="DA20" i="11"/>
  <c r="BY16" i="11"/>
  <c r="DH30" i="11"/>
  <c r="BX57" i="11"/>
  <c r="DK50" i="11"/>
  <c r="CI46" i="11"/>
  <c r="BG42" i="11"/>
  <c r="AE38" i="11"/>
  <c r="DT33" i="11"/>
  <c r="CR29" i="11"/>
  <c r="CZ38" i="11"/>
  <c r="BO11" i="11"/>
  <c r="DJ51" i="11"/>
  <c r="CH47" i="11"/>
  <c r="BF43" i="11"/>
  <c r="AD39" i="11"/>
  <c r="DS34" i="11"/>
  <c r="CQ30" i="11"/>
  <c r="BO26" i="11"/>
  <c r="AM22" i="11"/>
  <c r="EB17" i="11"/>
  <c r="AW45" i="11"/>
  <c r="BE13" i="11"/>
  <c r="AW52" i="11"/>
  <c r="EL47" i="11"/>
  <c r="DJ43" i="11"/>
  <c r="CH39" i="11"/>
  <c r="BF35" i="11"/>
  <c r="AD31" i="11"/>
  <c r="ED24" i="11"/>
  <c r="CA54" i="11"/>
  <c r="AA50" i="11"/>
  <c r="DP45" i="11"/>
  <c r="CN41" i="11"/>
  <c r="BL37" i="11"/>
  <c r="AJ33" i="11"/>
  <c r="DY28" i="11"/>
  <c r="CW24" i="11"/>
  <c r="BU20" i="11"/>
  <c r="AV54" i="11"/>
  <c r="DX14" i="11"/>
  <c r="CS52" i="11"/>
  <c r="BQ48" i="11"/>
  <c r="AO44" i="11"/>
  <c r="ED39" i="11"/>
  <c r="DB35" i="11"/>
  <c r="BZ31" i="11"/>
  <c r="AX27" i="11"/>
  <c r="EM22" i="11"/>
  <c r="DK18" i="11"/>
  <c r="BI48" i="11"/>
  <c r="BY24" i="11"/>
  <c r="AK16" i="11"/>
  <c r="CD11" i="11"/>
  <c r="BG57" i="11"/>
  <c r="AE53" i="11"/>
  <c r="DT48" i="11"/>
  <c r="CR44" i="11"/>
  <c r="BP40" i="11"/>
  <c r="AN36" i="11"/>
  <c r="EC31" i="11"/>
  <c r="DA27" i="11"/>
  <c r="CL43" i="11"/>
  <c r="BB23" i="11"/>
  <c r="BJ15" i="11"/>
  <c r="EF60" i="11"/>
  <c r="DD56" i="11"/>
  <c r="CB52" i="11"/>
  <c r="AZ48" i="11"/>
  <c r="X44" i="11"/>
  <c r="DM39" i="11"/>
  <c r="CK35" i="11"/>
  <c r="BI31" i="11"/>
  <c r="AG27" i="11"/>
  <c r="DO38" i="11"/>
  <c r="AE22" i="11"/>
  <c r="CI14" i="11"/>
  <c r="BL60" i="11"/>
  <c r="AJ56" i="11"/>
  <c r="DY51" i="11"/>
  <c r="CW47" i="11"/>
  <c r="BU43" i="11"/>
  <c r="AS39" i="11"/>
  <c r="EH34" i="11"/>
  <c r="DF30" i="11"/>
  <c r="CD26" i="11"/>
  <c r="AA34" i="11"/>
  <c r="DQ20" i="11"/>
  <c r="EF13" i="11"/>
  <c r="DI59" i="11"/>
  <c r="CG55" i="11"/>
  <c r="BE51" i="11"/>
  <c r="AC47" i="11"/>
  <c r="DR42" i="11"/>
  <c r="CP38" i="11"/>
  <c r="BN34" i="11"/>
  <c r="AL30" i="11"/>
  <c r="EA25" i="11"/>
  <c r="CB29" i="11"/>
  <c r="DB19" i="11"/>
  <c r="BL13" i="11"/>
  <c r="AO59" i="11"/>
  <c r="ED54" i="11"/>
  <c r="DB50" i="11"/>
  <c r="BZ46" i="11"/>
  <c r="EB49" i="11"/>
  <c r="DU24" i="11"/>
  <c r="BQ16" i="11"/>
  <c r="DB11" i="11"/>
  <c r="CE57" i="11"/>
  <c r="BC53" i="11"/>
  <c r="AA49" i="11"/>
  <c r="DP44" i="11"/>
  <c r="CN40" i="11"/>
  <c r="BL36" i="11"/>
  <c r="AJ32" i="11"/>
  <c r="DY27" i="11"/>
  <c r="BY32" i="11"/>
  <c r="CC20" i="11"/>
  <c r="DH13" i="11"/>
  <c r="CK59" i="11"/>
  <c r="BI55" i="11"/>
  <c r="AG51" i="11"/>
  <c r="DV46" i="11"/>
  <c r="CT42" i="11"/>
  <c r="BR38" i="11"/>
  <c r="AP34" i="11"/>
  <c r="CU26" i="11"/>
  <c r="BX40" i="11"/>
  <c r="AX26" i="11"/>
  <c r="DG21" i="11"/>
  <c r="CE17" i="11"/>
  <c r="BC13" i="11"/>
  <c r="AF59" i="11"/>
  <c r="DU54" i="11"/>
  <c r="CS50" i="11"/>
  <c r="BQ46" i="11"/>
  <c r="AO42" i="11"/>
  <c r="ED37" i="11"/>
  <c r="DB33" i="11"/>
  <c r="BZ29" i="11"/>
  <c r="AX25" i="11"/>
  <c r="EM20" i="11"/>
  <c r="DK16" i="11"/>
  <c r="CN25" i="11"/>
  <c r="AJ40" i="11"/>
  <c r="AP26" i="11"/>
  <c r="CY21" i="11"/>
  <c r="BW17" i="11"/>
  <c r="AU13" i="11"/>
  <c r="X59" i="11"/>
  <c r="DM54" i="11"/>
  <c r="CK50" i="11"/>
  <c r="BI46" i="11"/>
  <c r="AG42" i="11"/>
  <c r="DV37" i="11"/>
  <c r="CT33" i="11"/>
  <c r="BR29" i="11"/>
  <c r="AP25" i="11"/>
  <c r="EE20" i="11"/>
  <c r="DC16" i="11"/>
  <c r="CA12" i="11"/>
  <c r="BO57" i="11"/>
  <c r="CM33" i="11"/>
  <c r="AZ24" i="11"/>
  <c r="X20" i="11"/>
  <c r="DM15" i="11"/>
  <c r="CK11" i="11"/>
  <c r="BN57" i="11"/>
  <c r="AL53" i="11"/>
  <c r="EA48" i="11"/>
  <c r="CY44" i="11"/>
  <c r="BW40" i="11"/>
  <c r="AU36" i="11"/>
  <c r="EJ31" i="11"/>
  <c r="DH27" i="11"/>
  <c r="CF23" i="11"/>
  <c r="BD19" i="11"/>
  <c r="AB15" i="11"/>
  <c r="DT56" i="11"/>
  <c r="AY33" i="11"/>
  <c r="AR24" i="11"/>
  <c r="EG19" i="11"/>
  <c r="DE15" i="11"/>
  <c r="CC11" i="11"/>
  <c r="BF57" i="11"/>
  <c r="AD53" i="11"/>
  <c r="DS48" i="11"/>
  <c r="CQ44" i="11"/>
  <c r="BO40" i="11"/>
  <c r="AM36" i="11"/>
  <c r="EB31" i="11"/>
  <c r="CZ27" i="11"/>
  <c r="BX23" i="11"/>
  <c r="AV19" i="11"/>
  <c r="EK14" i="11"/>
  <c r="DN60" i="11"/>
  <c r="CS43" i="11"/>
  <c r="EG27" i="11"/>
  <c r="CH22" i="11"/>
  <c r="BF18" i="11"/>
  <c r="AD14" i="11"/>
  <c r="DX59" i="11"/>
  <c r="CV55" i="11"/>
  <c r="BT51" i="11"/>
  <c r="DI55" i="11"/>
  <c r="DD36" i="11"/>
  <c r="DM19" i="11"/>
  <c r="DI47" i="11"/>
  <c r="DR30" i="11"/>
  <c r="DN58" i="11"/>
  <c r="DW41" i="11"/>
  <c r="EF24" i="11"/>
  <c r="EB52" i="11"/>
  <c r="EK35" i="11"/>
  <c r="AC19" i="11"/>
  <c r="Y47" i="11"/>
  <c r="AH30" i="11"/>
  <c r="CI57" i="11"/>
  <c r="CR40" i="11"/>
  <c r="DA23" i="11"/>
  <c r="CW51" i="11"/>
  <c r="DF34" i="11"/>
  <c r="DO17" i="11"/>
  <c r="EE56" i="11"/>
  <c r="EN39" i="11"/>
  <c r="CX34" i="11"/>
  <c r="CN51" i="11"/>
  <c r="CW34" i="11"/>
  <c r="CV12" i="11"/>
  <c r="DB45" i="11"/>
  <c r="DK28" i="11"/>
  <c r="DG56" i="11"/>
  <c r="DP39" i="11"/>
  <c r="DT28" i="11"/>
  <c r="DU50" i="11"/>
  <c r="AF24" i="11"/>
  <c r="BA50" i="11"/>
  <c r="BJ33" i="11"/>
  <c r="BI11" i="11"/>
  <c r="BO44" i="11"/>
  <c r="BX27" i="11"/>
  <c r="ED17" i="11"/>
  <c r="EJ50" i="11"/>
  <c r="DV17" i="11"/>
  <c r="EB50" i="11"/>
  <c r="BV37" i="11"/>
  <c r="CE12" i="11"/>
  <c r="AH37" i="11"/>
  <c r="BW12" i="11"/>
  <c r="CC45" i="11"/>
  <c r="CB23" i="11"/>
  <c r="CH56" i="11"/>
  <c r="BF21" i="11"/>
  <c r="BL54" i="11"/>
  <c r="EG46" i="11"/>
  <c r="DR13" i="11"/>
  <c r="DX46" i="11"/>
  <c r="BK39" i="11"/>
  <c r="AV22" i="11"/>
  <c r="BB55" i="11"/>
  <c r="DM33" i="11"/>
  <c r="DV16" i="11"/>
  <c r="AR50" i="11"/>
  <c r="EA27" i="11"/>
  <c r="EG60" i="11"/>
  <c r="DI45" i="11"/>
  <c r="CB30" i="11"/>
  <c r="CJ22" i="11"/>
  <c r="BH18" i="11"/>
  <c r="AF14" i="11"/>
  <c r="DR59" i="11"/>
  <c r="CP55" i="11"/>
  <c r="Z60" i="11"/>
  <c r="CT44" i="11"/>
  <c r="DQ37" i="11"/>
  <c r="CO33" i="11"/>
  <c r="BM29" i="11"/>
  <c r="AK25" i="11"/>
  <c r="DZ20" i="11"/>
  <c r="AW22" i="11"/>
  <c r="CY47" i="11"/>
  <c r="CI39" i="11"/>
  <c r="AI35" i="11"/>
  <c r="DX30" i="11"/>
  <c r="CV26" i="11"/>
  <c r="BT22" i="11"/>
  <c r="AR18" i="11"/>
  <c r="EG13" i="11"/>
  <c r="DB59" i="11"/>
  <c r="BZ55" i="11"/>
  <c r="EJ58" i="11"/>
  <c r="BN44" i="11"/>
  <c r="DA37" i="11"/>
  <c r="BY33" i="11"/>
  <c r="AW29" i="11"/>
  <c r="EL24" i="11"/>
  <c r="DJ20" i="11"/>
  <c r="CH16" i="11"/>
  <c r="BF12" i="11"/>
  <c r="AA58" i="11"/>
  <c r="AO38" i="11"/>
  <c r="BZ16" i="11"/>
  <c r="X53" i="11"/>
  <c r="DM48" i="11"/>
  <c r="CK44" i="11"/>
  <c r="BI40" i="11"/>
  <c r="AG36" i="11"/>
  <c r="DV31" i="11"/>
  <c r="CT27" i="11"/>
  <c r="DP22" i="11"/>
  <c r="EN53" i="11"/>
  <c r="DL49" i="11"/>
  <c r="CJ45" i="11"/>
  <c r="BH41" i="11"/>
  <c r="AF37" i="11"/>
  <c r="DU32" i="11"/>
  <c r="CS28" i="11"/>
  <c r="BQ24" i="11"/>
  <c r="AO20" i="11"/>
  <c r="ED15" i="11"/>
  <c r="CF26" i="11"/>
  <c r="BJ55" i="11"/>
  <c r="AY50" i="11"/>
  <c r="EN45" i="11"/>
  <c r="DL41" i="11"/>
  <c r="CJ37" i="11"/>
  <c r="BH33" i="11"/>
  <c r="AF29" i="11"/>
  <c r="BX34" i="11"/>
  <c r="AX59" i="11"/>
  <c r="AX51" i="11"/>
  <c r="EM46" i="11"/>
  <c r="DK42" i="11"/>
  <c r="CI38" i="11"/>
  <c r="BG34" i="11"/>
  <c r="AE30" i="11"/>
  <c r="DT25" i="11"/>
  <c r="CR21" i="11"/>
  <c r="BP17" i="11"/>
  <c r="BP846" i="11" s="1"/>
  <c r="AN38" i="11"/>
  <c r="AQ11" i="11"/>
  <c r="DB51" i="11"/>
  <c r="BZ47" i="11"/>
  <c r="AX43" i="11"/>
  <c r="EM38" i="11"/>
  <c r="DK34" i="11"/>
  <c r="CI30" i="11"/>
  <c r="DB20" i="11"/>
  <c r="DH53" i="11"/>
  <c r="CF49" i="11"/>
  <c r="BD45" i="11"/>
  <c r="AB41" i="11"/>
  <c r="DQ36" i="11"/>
  <c r="CO32" i="11"/>
  <c r="BM28" i="11"/>
  <c r="AK24" i="11"/>
  <c r="DZ19" i="11"/>
  <c r="AI43" i="11"/>
  <c r="DJ12" i="11"/>
  <c r="AG52" i="11"/>
  <c r="DV47" i="11"/>
  <c r="CT43" i="11"/>
  <c r="BR39" i="11"/>
  <c r="AP35" i="11"/>
  <c r="EE30" i="11"/>
  <c r="DC26" i="11"/>
  <c r="CA22" i="11"/>
  <c r="AY18" i="11"/>
  <c r="AG44" i="11"/>
  <c r="BR23" i="11"/>
  <c r="BZ15" i="11"/>
  <c r="EN60" i="11"/>
  <c r="DL56" i="11"/>
  <c r="CJ52" i="11"/>
  <c r="BH48" i="11"/>
  <c r="AF44" i="11"/>
  <c r="DU39" i="11"/>
  <c r="CS35" i="11"/>
  <c r="BQ31" i="11"/>
  <c r="AO27" i="11"/>
  <c r="BJ39" i="11"/>
  <c r="AU22" i="11"/>
  <c r="CQ14" i="11"/>
  <c r="BT60" i="11"/>
  <c r="AR56" i="11"/>
  <c r="EG51" i="11"/>
  <c r="DE47" i="11"/>
  <c r="CC43" i="11"/>
  <c r="BA39" i="11"/>
  <c r="Y35" i="11"/>
  <c r="DN30" i="11"/>
  <c r="CL26" i="11"/>
  <c r="CM34" i="11"/>
  <c r="X21" i="11"/>
  <c r="EN13" i="11"/>
  <c r="DQ59" i="11"/>
  <c r="CO55" i="11"/>
  <c r="BM51" i="11"/>
  <c r="AK47" i="11"/>
  <c r="DZ42" i="11"/>
  <c r="CX38" i="11"/>
  <c r="BV34" i="11"/>
  <c r="AT30" i="11"/>
  <c r="EI25" i="11"/>
  <c r="DP29" i="11"/>
  <c r="DJ19" i="11"/>
  <c r="BT13" i="11"/>
  <c r="AW59" i="11"/>
  <c r="EL54" i="11"/>
  <c r="DJ50" i="11"/>
  <c r="CH46" i="11"/>
  <c r="BF42" i="11"/>
  <c r="AD38" i="11"/>
  <c r="DS33" i="11"/>
  <c r="CQ29" i="11"/>
  <c r="AH28" i="11"/>
  <c r="BN27" i="11"/>
  <c r="CU18" i="11"/>
  <c r="DQ12" i="11"/>
  <c r="CT58" i="11"/>
  <c r="BR54" i="11"/>
  <c r="AP50" i="11"/>
  <c r="EE45" i="11"/>
  <c r="CZ45" i="11"/>
  <c r="DN23" i="11"/>
  <c r="CX15" i="11"/>
  <c r="AP11" i="11"/>
  <c r="EJ56" i="11"/>
  <c r="DH52" i="11"/>
  <c r="CF48" i="11"/>
  <c r="BD44" i="11"/>
  <c r="AB40" i="11"/>
  <c r="DQ35" i="11"/>
  <c r="CO31" i="11"/>
  <c r="BM27" i="11"/>
  <c r="EG28" i="11"/>
  <c r="BV19" i="11"/>
  <c r="AV13" i="11"/>
  <c r="Y59" i="11"/>
  <c r="DN54" i="11"/>
  <c r="CL50" i="11"/>
  <c r="BJ46" i="11"/>
  <c r="AH42" i="11"/>
  <c r="DW37" i="11"/>
  <c r="CU33" i="11"/>
  <c r="AQ18" i="11"/>
  <c r="BJ38" i="11"/>
  <c r="BW25" i="11"/>
  <c r="AU21" i="11"/>
  <c r="EJ16" i="11"/>
  <c r="DH12" i="11"/>
  <c r="CK58" i="11"/>
  <c r="BI54" i="11"/>
  <c r="AG50" i="11"/>
  <c r="DV45" i="11"/>
  <c r="CT41" i="11"/>
  <c r="BR37" i="11"/>
  <c r="AP33" i="11"/>
  <c r="EE28" i="11"/>
  <c r="DC24" i="11"/>
  <c r="CA20" i="11"/>
  <c r="AY16" i="11"/>
  <c r="AJ17" i="11"/>
  <c r="EM37" i="11"/>
  <c r="BO25" i="11"/>
  <c r="AM21" i="11"/>
  <c r="EB16" i="11"/>
  <c r="CZ12" i="11"/>
  <c r="CC58" i="11"/>
  <c r="BA54" i="11"/>
  <c r="Y50" i="11"/>
  <c r="DN45" i="11"/>
  <c r="CL41" i="11"/>
  <c r="BJ37" i="11"/>
  <c r="AH33" i="11"/>
  <c r="DW28" i="11"/>
  <c r="CU24" i="11"/>
  <c r="BS20" i="11"/>
  <c r="AQ16" i="11"/>
  <c r="EF11" i="11"/>
  <c r="AM53" i="11"/>
  <c r="BY31" i="11"/>
  <c r="DE23" i="11"/>
  <c r="CC19" i="11"/>
  <c r="BA15" i="11"/>
  <c r="Y11" i="11"/>
  <c r="DS56" i="11"/>
  <c r="CQ52" i="11"/>
  <c r="BO48" i="11"/>
  <c r="AM44" i="11"/>
  <c r="EB39" i="11"/>
  <c r="CZ35" i="11"/>
  <c r="BX31" i="11"/>
  <c r="AV27" i="11"/>
  <c r="EK22" i="11"/>
  <c r="DI18" i="11"/>
  <c r="CG14" i="11"/>
  <c r="CR52" i="11"/>
  <c r="AK31" i="11"/>
  <c r="CW23" i="11"/>
  <c r="BU19" i="11"/>
  <c r="AS15" i="11"/>
  <c r="EM60" i="11"/>
  <c r="DK56" i="11"/>
  <c r="CI52" i="11"/>
  <c r="BG48" i="11"/>
  <c r="AE44" i="11"/>
  <c r="DT39" i="11"/>
  <c r="CR35" i="11"/>
  <c r="BP31" i="11"/>
  <c r="AN27" i="11"/>
  <c r="EC22" i="11"/>
  <c r="DA18" i="11"/>
  <c r="BY14" i="11"/>
  <c r="BQ40" i="11"/>
  <c r="CE41" i="11"/>
  <c r="DJ26" i="11"/>
  <c r="EM21" i="11"/>
  <c r="DK17" i="11"/>
  <c r="CI13" i="11"/>
  <c r="BL59" i="11"/>
  <c r="AJ55" i="11"/>
  <c r="DY50" i="11"/>
  <c r="CU53" i="11"/>
  <c r="AR36" i="11"/>
  <c r="BA19" i="11"/>
  <c r="AW47" i="11"/>
  <c r="BF30" i="11"/>
  <c r="BB58" i="11"/>
  <c r="BK41" i="11"/>
  <c r="BT24" i="11"/>
  <c r="BP52" i="11"/>
  <c r="BY35" i="11"/>
  <c r="CH18" i="11"/>
  <c r="CD46" i="11"/>
  <c r="CM29" i="11"/>
  <c r="EN56" i="11"/>
  <c r="AF40" i="11"/>
  <c r="AO23" i="11"/>
  <c r="AK51" i="11"/>
  <c r="AT34" i="11"/>
  <c r="BC17" i="11"/>
  <c r="BS56" i="11"/>
  <c r="CB39" i="11"/>
  <c r="BV30" i="11"/>
  <c r="AB51" i="11"/>
  <c r="AK34" i="11"/>
  <c r="AJ12" i="11"/>
  <c r="AP45" i="11"/>
  <c r="AY28" i="11"/>
  <c r="AU56" i="11"/>
  <c r="BD39" i="11"/>
  <c r="CR24" i="11"/>
  <c r="BI50" i="11"/>
  <c r="DU19" i="11"/>
  <c r="DF49" i="11"/>
  <c r="DO32" i="11"/>
  <c r="DK60" i="11"/>
  <c r="DT43" i="11"/>
  <c r="EC26" i="11"/>
  <c r="BR17" i="11"/>
  <c r="BX50" i="11"/>
  <c r="BJ17" i="11"/>
  <c r="BP50" i="11"/>
  <c r="BH35" i="11"/>
  <c r="EJ11" i="11"/>
  <c r="EK34" i="11"/>
  <c r="EB11" i="11"/>
  <c r="EH44" i="11"/>
  <c r="EG22" i="11"/>
  <c r="EM55" i="11"/>
  <c r="DK20" i="11"/>
  <c r="DQ53" i="11"/>
  <c r="DE42" i="11"/>
  <c r="BF13" i="11"/>
  <c r="BL46" i="11"/>
  <c r="CR38" i="11"/>
  <c r="DA21" i="11"/>
  <c r="DG54" i="11"/>
  <c r="BA33" i="11"/>
  <c r="BJ16" i="11"/>
  <c r="AK49" i="11"/>
  <c r="BO27" i="11"/>
  <c r="BU60" i="11"/>
  <c r="CG41" i="11"/>
  <c r="EG29" i="11"/>
  <c r="X22" i="11"/>
  <c r="DM17" i="11"/>
  <c r="DM846" i="11" s="1"/>
  <c r="CK13" i="11"/>
  <c r="BF59" i="11"/>
  <c r="AD55" i="11"/>
  <c r="DO55" i="11"/>
  <c r="CM43" i="11"/>
  <c r="BE37" i="11"/>
  <c r="AC33" i="11"/>
  <c r="DR28" i="11"/>
  <c r="CP24" i="11"/>
  <c r="BN20" i="11"/>
  <c r="EL17" i="11"/>
  <c r="CR46" i="11"/>
  <c r="DX38" i="11"/>
  <c r="CN34" i="11"/>
  <c r="BL30" i="11"/>
  <c r="AJ26" i="11"/>
  <c r="DY21" i="11"/>
  <c r="CW17" i="11"/>
  <c r="BU13" i="11"/>
  <c r="AP59" i="11"/>
  <c r="EE54" i="11"/>
  <c r="DH54" i="11"/>
  <c r="BG43" i="11"/>
  <c r="AO37" i="11"/>
  <c r="ED32" i="11"/>
  <c r="DB28" i="11"/>
  <c r="BZ24" i="11"/>
  <c r="AX20" i="11"/>
  <c r="EM15" i="11"/>
  <c r="DK11" i="11"/>
  <c r="CF57" i="11"/>
  <c r="BY49" i="11"/>
  <c r="BL14" i="11"/>
  <c r="CC52" i="11"/>
  <c r="BA48" i="11"/>
  <c r="Y44" i="11"/>
  <c r="DN39" i="11"/>
  <c r="CL35" i="11"/>
  <c r="BJ31" i="11"/>
  <c r="AH27" i="11"/>
  <c r="CN18" i="11"/>
  <c r="CB53" i="11"/>
  <c r="AZ49" i="11"/>
  <c r="X45" i="11"/>
  <c r="DM40" i="11"/>
  <c r="CK36" i="11"/>
  <c r="BI32" i="11"/>
  <c r="AG28" i="11"/>
  <c r="DV23" i="11"/>
  <c r="CT19" i="11"/>
  <c r="BR15" i="11"/>
  <c r="BD22" i="11"/>
  <c r="EF53" i="11"/>
  <c r="DD49" i="11"/>
  <c r="CB45" i="11"/>
  <c r="AZ41" i="11"/>
  <c r="X37" i="11"/>
  <c r="DM32" i="11"/>
  <c r="CK28" i="11"/>
  <c r="AV30" i="11"/>
  <c r="AJ57" i="11"/>
  <c r="DC50" i="11"/>
  <c r="CA46" i="11"/>
  <c r="AY42" i="11"/>
  <c r="EN37" i="11"/>
  <c r="DL33" i="11"/>
  <c r="CJ29" i="11"/>
  <c r="BH25" i="11"/>
  <c r="AF21" i="11"/>
  <c r="DU16" i="11"/>
  <c r="EC33" i="11"/>
  <c r="Z59" i="11"/>
  <c r="AP51" i="11"/>
  <c r="EE46" i="11"/>
  <c r="DC42" i="11"/>
  <c r="CA38" i="11"/>
  <c r="AY34" i="11"/>
  <c r="EN29" i="11"/>
  <c r="AS17" i="11"/>
  <c r="AV53" i="11"/>
  <c r="EK48" i="11"/>
  <c r="DI44" i="11"/>
  <c r="CG40" i="11"/>
  <c r="BE36" i="11"/>
  <c r="AC32" i="11"/>
  <c r="DR27" i="11"/>
  <c r="CP23" i="11"/>
  <c r="BN19" i="11"/>
  <c r="AG37" i="11"/>
  <c r="CS60" i="11"/>
  <c r="CL51" i="11"/>
  <c r="BJ47" i="11"/>
  <c r="AH43" i="11"/>
  <c r="DW38" i="11"/>
  <c r="CU34" i="11"/>
  <c r="BS30" i="11"/>
  <c r="AQ26" i="11"/>
  <c r="EF21" i="11"/>
  <c r="DD17" i="11"/>
  <c r="DV39" i="11"/>
  <c r="BK22" i="11"/>
  <c r="CY14" i="11"/>
  <c r="CB60" i="11"/>
  <c r="AZ56" i="11"/>
  <c r="X52" i="11"/>
  <c r="DM47" i="11"/>
  <c r="CK43" i="11"/>
  <c r="BI39" i="11"/>
  <c r="AG35" i="11"/>
  <c r="DV30" i="11"/>
  <c r="CT26" i="11"/>
  <c r="AH35" i="11"/>
  <c r="AN21" i="11"/>
  <c r="AE14" i="11"/>
  <c r="DY59" i="11"/>
  <c r="CW55" i="11"/>
  <c r="BU51" i="11"/>
  <c r="AS47" i="11"/>
  <c r="EH42" i="11"/>
  <c r="DF38" i="11"/>
  <c r="CD34" i="11"/>
  <c r="BB30" i="11"/>
  <c r="Z26" i="11"/>
  <c r="BK30" i="11"/>
  <c r="EH19" i="11"/>
  <c r="CB13" i="11"/>
  <c r="BE59" i="11"/>
  <c r="AC55" i="11"/>
  <c r="DR50" i="11"/>
  <c r="CP46" i="11"/>
  <c r="BN42" i="11"/>
  <c r="AL38" i="11"/>
  <c r="EA33" i="11"/>
  <c r="CY29" i="11"/>
  <c r="BJ32" i="11"/>
  <c r="DB27" i="11"/>
  <c r="DC18" i="11"/>
  <c r="DY12" i="11"/>
  <c r="DB58" i="11"/>
  <c r="BZ54" i="11"/>
  <c r="AX50" i="11"/>
  <c r="EM45" i="11"/>
  <c r="DK41" i="11"/>
  <c r="CI37" i="11"/>
  <c r="BG33" i="11"/>
  <c r="AE29" i="11"/>
  <c r="AC56" i="11"/>
  <c r="AA26" i="11"/>
  <c r="CN17" i="11"/>
  <c r="BE12" i="11"/>
  <c r="AH58" i="11"/>
  <c r="DW53" i="11"/>
  <c r="CU49" i="11"/>
  <c r="BS45" i="11"/>
  <c r="BX41" i="11"/>
  <c r="DG22" i="11"/>
  <c r="EM14" i="11"/>
  <c r="CZ60" i="11"/>
  <c r="BX56" i="11"/>
  <c r="AV52" i="11"/>
  <c r="EK47" i="11"/>
  <c r="DI43" i="11"/>
  <c r="CG39" i="11"/>
  <c r="BE35" i="11"/>
  <c r="AC31" i="11"/>
  <c r="CU19" i="11"/>
  <c r="DS26" i="11"/>
  <c r="BO18" i="11"/>
  <c r="DA12" i="11"/>
  <c r="CD58" i="11"/>
  <c r="BB54" i="11"/>
  <c r="Z50" i="11"/>
  <c r="DO45" i="11"/>
  <c r="CM41" i="11"/>
  <c r="BK37" i="11"/>
  <c r="AI33" i="11"/>
  <c r="CS12" i="11"/>
  <c r="AV36" i="11"/>
  <c r="EB24" i="11"/>
  <c r="CZ20" i="11"/>
  <c r="BX16" i="11"/>
  <c r="AV12" i="11"/>
  <c r="Y58" i="11"/>
  <c r="DN53" i="11"/>
  <c r="CL49" i="11"/>
  <c r="BJ45" i="11"/>
  <c r="AH41" i="11"/>
  <c r="DW36" i="11"/>
  <c r="CU32" i="11"/>
  <c r="BS28" i="11"/>
  <c r="AQ24" i="11"/>
  <c r="EF19" i="11"/>
  <c r="DD15" i="11"/>
  <c r="AG12" i="11"/>
  <c r="DY35" i="11"/>
  <c r="DT24" i="11"/>
  <c r="CR20" i="11"/>
  <c r="BP16" i="11"/>
  <c r="AN12" i="11"/>
  <c r="EH57" i="11"/>
  <c r="DF53" i="11"/>
  <c r="CD49" i="11"/>
  <c r="BB45" i="11"/>
  <c r="Z41" i="11"/>
  <c r="DO36" i="11"/>
  <c r="CM32" i="11"/>
  <c r="BK28" i="11"/>
  <c r="AI24" i="11"/>
  <c r="DX19" i="11"/>
  <c r="CV15" i="11"/>
  <c r="BT11" i="11"/>
  <c r="EB48" i="11"/>
  <c r="DW29" i="11"/>
  <c r="AS23" i="11"/>
  <c r="EH18" i="11"/>
  <c r="DF14" i="11"/>
  <c r="CI60" i="11"/>
  <c r="BG56" i="11"/>
  <c r="AE52" i="11"/>
  <c r="DT47" i="11"/>
  <c r="CR43" i="11"/>
  <c r="BP39" i="11"/>
  <c r="AN35" i="11"/>
  <c r="EC30" i="11"/>
  <c r="DA26" i="11"/>
  <c r="BY22" i="11"/>
  <c r="AW18" i="11"/>
  <c r="EL13" i="11"/>
  <c r="BP48" i="11"/>
  <c r="CI29" i="11"/>
  <c r="AK23" i="11"/>
  <c r="DZ18" i="11"/>
  <c r="CX14" i="11"/>
  <c r="CA60" i="11"/>
  <c r="AY56" i="11"/>
  <c r="EN51" i="11"/>
  <c r="DL47" i="11"/>
  <c r="CJ43" i="11"/>
  <c r="BH39" i="11"/>
  <c r="AF35" i="11"/>
  <c r="DU30" i="11"/>
  <c r="CS26" i="11"/>
  <c r="BQ22" i="11"/>
  <c r="AO18" i="11"/>
  <c r="ED13" i="11"/>
  <c r="BS22" i="11"/>
  <c r="BQ39" i="11"/>
  <c r="DC25" i="11"/>
  <c r="CA21" i="11"/>
  <c r="AY17" i="11"/>
  <c r="EN12" i="11"/>
  <c r="DQ58" i="11"/>
  <c r="CO54" i="11"/>
  <c r="BS49" i="11"/>
  <c r="CB32" i="11"/>
  <c r="BX60" i="11"/>
  <c r="CG43" i="11"/>
  <c r="CP26" i="11"/>
  <c r="CL54" i="11"/>
  <c r="CU37" i="11"/>
  <c r="DD20" i="11"/>
  <c r="CZ48" i="11"/>
  <c r="DI31" i="11"/>
  <c r="DE59" i="11"/>
  <c r="DN42" i="11"/>
  <c r="DW25" i="11"/>
  <c r="BG53" i="11"/>
  <c r="BP36" i="11"/>
  <c r="BY19" i="11"/>
  <c r="BU47" i="11"/>
  <c r="CD30" i="11"/>
  <c r="CW43" i="11"/>
  <c r="DC52" i="11"/>
  <c r="DL35" i="11"/>
  <c r="BF14" i="11"/>
  <c r="BL47" i="11"/>
  <c r="BU30" i="11"/>
  <c r="BQ58" i="11"/>
  <c r="BZ41" i="11"/>
  <c r="AD42" i="11"/>
  <c r="CE52" i="11"/>
  <c r="CN35" i="11"/>
  <c r="CM13" i="11"/>
  <c r="CS46" i="11"/>
  <c r="EJ12" i="11"/>
  <c r="Y46" i="11"/>
  <c r="AH29" i="11"/>
  <c r="AD57" i="11"/>
  <c r="AM40" i="11"/>
  <c r="DZ45" i="11"/>
  <c r="DB13" i="11"/>
  <c r="BN45" i="11"/>
  <c r="CT13" i="11"/>
  <c r="CZ46" i="11"/>
  <c r="AT25" i="11"/>
  <c r="AZ58" i="11"/>
  <c r="AL25" i="11"/>
  <c r="AR58" i="11"/>
  <c r="BA41" i="11"/>
  <c r="AZ19" i="11"/>
  <c r="BF52" i="11"/>
  <c r="AD17" i="11"/>
  <c r="AJ50" i="11"/>
  <c r="CG26" i="11"/>
  <c r="CM59" i="11"/>
  <c r="CV42" i="11"/>
  <c r="EB34" i="11"/>
  <c r="EK17" i="11"/>
  <c r="CV11" i="11"/>
  <c r="CK29" i="11"/>
  <c r="CT12" i="11"/>
  <c r="DE41" i="11"/>
  <c r="CY23" i="11"/>
  <c r="DE56" i="11"/>
  <c r="EN38" i="11"/>
  <c r="DS27" i="11"/>
  <c r="CC21" i="11"/>
  <c r="BA17" i="11"/>
  <c r="Y13" i="11"/>
  <c r="DK58" i="11"/>
  <c r="CI54" i="11"/>
  <c r="DK51" i="11"/>
  <c r="CF42" i="11"/>
  <c r="DJ36" i="11"/>
  <c r="CH32" i="11"/>
  <c r="BF28" i="11"/>
  <c r="AD24" i="11"/>
  <c r="DS19" i="11"/>
  <c r="DJ13" i="11"/>
  <c r="CK45" i="11"/>
  <c r="BD38" i="11"/>
  <c r="AB34" i="11"/>
  <c r="DQ29" i="11"/>
  <c r="CO25" i="11"/>
  <c r="BM21" i="11"/>
  <c r="AK17" i="11"/>
  <c r="DZ12" i="11"/>
  <c r="CU58" i="11"/>
  <c r="BS54" i="11"/>
  <c r="AY51" i="11"/>
  <c r="AZ42" i="11"/>
  <c r="CT36" i="11"/>
  <c r="BR32" i="11"/>
  <c r="AP28" i="11"/>
  <c r="EE23" i="11"/>
  <c r="DC19" i="11"/>
  <c r="CA15" i="11"/>
  <c r="AY11" i="11"/>
  <c r="EK56" i="11"/>
  <c r="EL40" i="11"/>
  <c r="AX12" i="11"/>
  <c r="EH51" i="11"/>
  <c r="DF47" i="11"/>
  <c r="CD43" i="11"/>
  <c r="BB39" i="11"/>
  <c r="Z35" i="11"/>
  <c r="DO30" i="11"/>
  <c r="BR25" i="11"/>
  <c r="AL16" i="11"/>
  <c r="EG52" i="11"/>
  <c r="DE48" i="11"/>
  <c r="CC44" i="11"/>
  <c r="BA40" i="11"/>
  <c r="Y36" i="11"/>
  <c r="DN31" i="11"/>
  <c r="CL27" i="11"/>
  <c r="BJ23" i="11"/>
  <c r="AH19" i="11"/>
  <c r="DW14" i="11"/>
  <c r="AB18" i="11"/>
  <c r="BT53" i="11"/>
  <c r="AR49" i="11"/>
  <c r="EG44" i="11"/>
  <c r="DE40" i="11"/>
  <c r="CC36" i="11"/>
  <c r="BA32" i="11"/>
  <c r="Y28" i="11"/>
  <c r="EK25" i="11"/>
  <c r="EM54" i="11"/>
  <c r="AQ50" i="11"/>
  <c r="EF45" i="11"/>
  <c r="DD41" i="11"/>
  <c r="CB37" i="11"/>
  <c r="AZ33" i="11"/>
  <c r="X29" i="11"/>
  <c r="DM24" i="11"/>
  <c r="CK20" i="11"/>
  <c r="BI16" i="11"/>
  <c r="DA29" i="11"/>
  <c r="EC56" i="11"/>
  <c r="CU50" i="11"/>
  <c r="BS46" i="11"/>
  <c r="AQ42" i="11"/>
  <c r="EF37" i="11"/>
  <c r="DD33" i="11"/>
  <c r="BX58" i="11"/>
  <c r="AE15" i="11"/>
  <c r="DA52" i="11"/>
  <c r="BY48" i="11"/>
  <c r="AW44" i="11"/>
  <c r="EL39" i="11"/>
  <c r="DJ35" i="11"/>
  <c r="CH31" i="11"/>
  <c r="BF27" i="11"/>
  <c r="BF846" i="11" s="1"/>
  <c r="AD23" i="11"/>
  <c r="DS18" i="11"/>
  <c r="DV32" i="11"/>
  <c r="CE58" i="11"/>
  <c r="Z51" i="11"/>
  <c r="DO46" i="11"/>
  <c r="CM42" i="11"/>
  <c r="BK38" i="11"/>
  <c r="AI34" i="11"/>
  <c r="DX29" i="11"/>
  <c r="CV25" i="11"/>
  <c r="BT21" i="11"/>
  <c r="AR17" i="11"/>
  <c r="CT35" i="11"/>
  <c r="BD21" i="11"/>
  <c r="AM14" i="11"/>
  <c r="EG59" i="11"/>
  <c r="DE55" i="11"/>
  <c r="CC51" i="11"/>
  <c r="BA47" i="11"/>
  <c r="Y43" i="11"/>
  <c r="DN38" i="11"/>
  <c r="CL34" i="11"/>
  <c r="BJ30" i="11"/>
  <c r="AH26" i="11"/>
  <c r="DW30" i="11"/>
  <c r="AG20" i="11"/>
  <c r="CJ13" i="11"/>
  <c r="BM59" i="11"/>
  <c r="AK55" i="11"/>
  <c r="DZ50" i="11"/>
  <c r="CX46" i="11"/>
  <c r="BV42" i="11"/>
  <c r="AT38" i="11"/>
  <c r="EI33" i="11"/>
  <c r="DG29" i="11"/>
  <c r="CL36" i="11"/>
  <c r="DZ27" i="11"/>
  <c r="EA18" i="11"/>
  <c r="EG12" i="11"/>
  <c r="DJ58" i="11"/>
  <c r="CH54" i="11"/>
  <c r="BF50" i="11"/>
  <c r="AD46" i="11"/>
  <c r="DS41" i="11"/>
  <c r="CQ37" i="11"/>
  <c r="BO33" i="11"/>
  <c r="AM29" i="11"/>
  <c r="AQ58" i="11"/>
  <c r="AI26" i="11"/>
  <c r="CV17" i="11"/>
  <c r="BM12" i="11"/>
  <c r="AP58" i="11"/>
  <c r="EE53" i="11"/>
  <c r="DC49" i="11"/>
  <c r="CA45" i="11"/>
  <c r="AY41" i="11"/>
  <c r="EN36" i="11"/>
  <c r="DL32" i="11"/>
  <c r="CJ28" i="11"/>
  <c r="BW50" i="11"/>
  <c r="EK24" i="11"/>
  <c r="CG16" i="11"/>
  <c r="DJ11" i="11"/>
  <c r="CM57" i="11"/>
  <c r="BK53" i="11"/>
  <c r="AI49" i="11"/>
  <c r="DX44" i="11"/>
  <c r="AV37" i="11"/>
  <c r="CZ21" i="11"/>
  <c r="BK14" i="11"/>
  <c r="AN60" i="11"/>
  <c r="EC55" i="11"/>
  <c r="DA51" i="11"/>
  <c r="BY47" i="11"/>
  <c r="AW43" i="11"/>
  <c r="EL38" i="11"/>
  <c r="DJ34" i="11"/>
  <c r="CH30" i="11"/>
  <c r="CR53" i="11"/>
  <c r="DL25" i="11"/>
  <c r="BH17" i="11"/>
  <c r="BH846" i="11" s="1"/>
  <c r="AO12" i="11"/>
  <c r="EI57" i="11"/>
  <c r="DG53" i="11"/>
  <c r="CE49" i="11"/>
  <c r="BC45" i="11"/>
  <c r="AA41" i="11"/>
  <c r="DP36" i="11"/>
  <c r="CN32" i="11"/>
  <c r="BV58" i="11"/>
  <c r="AH34" i="11"/>
  <c r="BP24" i="11"/>
  <c r="AN20" i="11"/>
  <c r="EC15" i="11"/>
  <c r="DA11" i="11"/>
  <c r="CD57" i="11"/>
  <c r="BB53" i="11"/>
  <c r="Z49" i="11"/>
  <c r="DO44" i="11"/>
  <c r="CM40" i="11"/>
  <c r="BK36" i="11"/>
  <c r="AI32" i="11"/>
  <c r="DX27" i="11"/>
  <c r="CV23" i="11"/>
  <c r="BT19" i="11"/>
  <c r="AR15" i="11"/>
  <c r="EA57" i="11"/>
  <c r="DK33" i="11"/>
  <c r="BH24" i="11"/>
  <c r="AF20" i="11"/>
  <c r="DU15" i="11"/>
  <c r="CS11" i="11"/>
  <c r="BV57" i="11"/>
  <c r="AT53" i="11"/>
  <c r="EI48" i="11"/>
  <c r="DG44" i="11"/>
  <c r="CE40" i="11"/>
  <c r="BC36" i="11"/>
  <c r="AA32" i="11"/>
  <c r="DP27" i="11"/>
  <c r="CN23" i="11"/>
  <c r="BL19" i="11"/>
  <c r="AJ15" i="11"/>
  <c r="ED60" i="11"/>
  <c r="CZ44" i="11"/>
  <c r="BL28" i="11"/>
  <c r="CX22" i="11"/>
  <c r="BV18" i="11"/>
  <c r="AT14" i="11"/>
  <c r="EN59" i="11"/>
  <c r="DL55" i="11"/>
  <c r="CJ51" i="11"/>
  <c r="BH47" i="11"/>
  <c r="AF43" i="11"/>
  <c r="DU38" i="11"/>
  <c r="CS34" i="11"/>
  <c r="BQ30" i="11"/>
  <c r="AO26" i="11"/>
  <c r="ED21" i="11"/>
  <c r="DB17" i="11"/>
  <c r="BZ13" i="11"/>
  <c r="AN44" i="11"/>
  <c r="BD28" i="11"/>
  <c r="CP22" i="11"/>
  <c r="BN18" i="11"/>
  <c r="AL14" i="11"/>
  <c r="EF59" i="11"/>
  <c r="DD55" i="11"/>
  <c r="CB51" i="11"/>
  <c r="AZ47" i="11"/>
  <c r="X43" i="11"/>
  <c r="DM38" i="11"/>
  <c r="CK34" i="11"/>
  <c r="BI30" i="11"/>
  <c r="AG26" i="11"/>
  <c r="DV21" i="11"/>
  <c r="CT17" i="11"/>
  <c r="BR13" i="11"/>
  <c r="DO14" i="11"/>
  <c r="BC37" i="11"/>
  <c r="AQ25" i="11"/>
  <c r="EF20" i="11"/>
  <c r="DD16" i="11"/>
  <c r="CB12" i="11"/>
  <c r="BE58" i="11"/>
  <c r="AC54" i="11"/>
  <c r="DX48" i="11"/>
  <c r="EG31" i="11"/>
  <c r="EC59" i="11"/>
  <c r="EL42" i="11"/>
  <c r="AD26" i="11"/>
  <c r="Z54" i="11"/>
  <c r="AI37" i="11"/>
  <c r="AR20" i="11"/>
  <c r="AN48" i="11"/>
  <c r="AW31" i="11"/>
  <c r="AS59" i="11"/>
  <c r="BB42" i="11"/>
  <c r="BK25" i="11"/>
  <c r="DL52" i="11"/>
  <c r="DU35" i="11"/>
  <c r="ED18" i="11"/>
  <c r="DZ46" i="11"/>
  <c r="EI29" i="11"/>
  <c r="BU39" i="11"/>
  <c r="AQ52" i="11"/>
  <c r="AZ35" i="11"/>
  <c r="DK13" i="11"/>
  <c r="DQ46" i="11"/>
  <c r="DZ29" i="11"/>
  <c r="DV57" i="11"/>
  <c r="EE40" i="11"/>
  <c r="DS37" i="11"/>
  <c r="EJ51" i="11"/>
  <c r="AB35" i="11"/>
  <c r="AA13" i="11"/>
  <c r="AG46" i="11"/>
  <c r="BX12" i="11"/>
  <c r="CD45" i="11"/>
  <c r="CM28" i="11"/>
  <c r="CI56" i="11"/>
  <c r="CR39" i="11"/>
  <c r="CX41" i="11"/>
  <c r="AP13" i="11"/>
  <c r="AL41" i="11"/>
  <c r="AH13" i="11"/>
  <c r="AN46" i="11"/>
  <c r="CY24" i="11"/>
  <c r="DE57" i="11"/>
  <c r="CQ24" i="11"/>
  <c r="CW57" i="11"/>
  <c r="DF40" i="11"/>
  <c r="DE18" i="11"/>
  <c r="DE35" i="11"/>
  <c r="CI16" i="11"/>
  <c r="CO49" i="11"/>
  <c r="EL25" i="11"/>
  <c r="AA59" i="11"/>
  <c r="AJ42" i="11"/>
  <c r="BP34" i="11"/>
  <c r="BY17" i="11"/>
  <c r="BQ57" i="11"/>
  <c r="Y29" i="11"/>
  <c r="AH12" i="11"/>
  <c r="CX40" i="11"/>
  <c r="AM23" i="11"/>
  <c r="AS56" i="11"/>
  <c r="BT38" i="11"/>
  <c r="AZ26" i="11"/>
  <c r="EH20" i="11"/>
  <c r="DF16" i="11"/>
  <c r="CD12" i="11"/>
  <c r="AY58" i="11"/>
  <c r="CW50" i="11"/>
  <c r="EC49" i="11"/>
  <c r="BY41" i="11"/>
  <c r="AX36" i="11"/>
  <c r="EM31" i="11"/>
  <c r="DK27" i="11"/>
  <c r="CI23" i="11"/>
  <c r="BG19" i="11"/>
  <c r="CE59" i="11"/>
  <c r="CD44" i="11"/>
  <c r="DI37" i="11"/>
  <c r="CG33" i="11"/>
  <c r="BE29" i="11"/>
  <c r="AC25" i="11"/>
  <c r="DR20" i="11"/>
  <c r="CP16" i="11"/>
  <c r="BN12" i="11"/>
  <c r="AI58" i="11"/>
  <c r="AS42" i="11"/>
  <c r="CW49" i="11"/>
  <c r="AS41" i="11"/>
  <c r="AH36" i="11"/>
  <c r="DW31" i="11"/>
  <c r="CU27" i="11"/>
  <c r="BS23" i="11"/>
  <c r="AQ19" i="11"/>
  <c r="EF14" i="11"/>
  <c r="DA60" i="11"/>
  <c r="BY56" i="11"/>
  <c r="Z36" i="11"/>
  <c r="AG60" i="11"/>
  <c r="BV51" i="11"/>
  <c r="AT47" i="11"/>
  <c r="EI42" i="11"/>
  <c r="DG38" i="11"/>
  <c r="CE34" i="11"/>
  <c r="BC30" i="11"/>
  <c r="BR48" i="11"/>
  <c r="X14" i="11"/>
  <c r="BU52" i="11"/>
  <c r="AS48" i="11"/>
  <c r="EH43" i="11"/>
  <c r="DF39" i="11"/>
  <c r="CD35" i="11"/>
  <c r="BB31" i="11"/>
  <c r="Z27" i="11"/>
  <c r="DO22" i="11"/>
  <c r="CM18" i="11"/>
  <c r="AP21" i="11"/>
  <c r="EE15" i="11"/>
  <c r="DY52" i="11"/>
  <c r="CW48" i="11"/>
  <c r="BU44" i="11"/>
  <c r="AS40" i="11"/>
  <c r="EH35" i="11"/>
  <c r="DF31" i="11"/>
  <c r="CD27" i="11"/>
  <c r="DI21" i="11"/>
  <c r="DX53" i="11"/>
  <c r="CV49" i="11"/>
  <c r="BT45" i="11"/>
  <c r="AR41" i="11"/>
  <c r="EG36" i="11"/>
  <c r="DE32" i="11"/>
  <c r="CC28" i="11"/>
  <c r="BA24" i="11"/>
  <c r="Y20" i="11"/>
  <c r="DN15" i="11"/>
  <c r="BY25" i="11"/>
  <c r="DO54" i="11"/>
  <c r="AI50" i="11"/>
  <c r="DX45" i="11"/>
  <c r="CV41" i="11"/>
  <c r="BT37" i="11"/>
  <c r="AR33" i="11"/>
  <c r="AP44" i="11"/>
  <c r="EH12" i="11"/>
  <c r="AO52" i="11"/>
  <c r="ED47" i="11"/>
  <c r="DB43" i="11"/>
  <c r="BZ39" i="11"/>
  <c r="AX35" i="11"/>
  <c r="EM30" i="11"/>
  <c r="DK26" i="11"/>
  <c r="CI22" i="11"/>
  <c r="BG18" i="11"/>
  <c r="CT28" i="11"/>
  <c r="BQ56" i="11"/>
  <c r="CE50" i="11"/>
  <c r="BC46" i="11"/>
  <c r="AA42" i="11"/>
  <c r="DP37" i="11"/>
  <c r="CN33" i="11"/>
  <c r="BL29" i="11"/>
  <c r="AJ25" i="11"/>
  <c r="DY20" i="11"/>
  <c r="CW16" i="11"/>
  <c r="BR31" i="11"/>
  <c r="AW20" i="11"/>
  <c r="CR13" i="11"/>
  <c r="BU59" i="11"/>
  <c r="AS55" i="11"/>
  <c r="EH50" i="11"/>
  <c r="DF46" i="11"/>
  <c r="CD42" i="11"/>
  <c r="BB38" i="11"/>
  <c r="Z34" i="11"/>
  <c r="DO29" i="11"/>
  <c r="AB42" i="11"/>
  <c r="AW28" i="11"/>
  <c r="Z19" i="11"/>
  <c r="X13" i="11"/>
  <c r="DR58" i="11"/>
  <c r="CP54" i="11"/>
  <c r="BN50" i="11"/>
  <c r="AL46" i="11"/>
  <c r="EA41" i="11"/>
  <c r="CY37" i="11"/>
  <c r="BW33" i="11"/>
  <c r="AU29" i="11"/>
  <c r="BE60" i="11"/>
  <c r="BG26" i="11"/>
  <c r="DT17" i="11"/>
  <c r="BU12" i="11"/>
  <c r="AX58" i="11"/>
  <c r="EM53" i="11"/>
  <c r="DK49" i="11"/>
  <c r="CI45" i="11"/>
  <c r="BG41" i="11"/>
  <c r="AE37" i="11"/>
  <c r="DT32" i="11"/>
  <c r="CR28" i="11"/>
  <c r="EI50" i="11"/>
  <c r="AB25" i="11"/>
  <c r="CO16" i="11"/>
  <c r="DR11" i="11"/>
  <c r="CU57" i="11"/>
  <c r="BS53" i="11"/>
  <c r="AQ49" i="11"/>
  <c r="EF44" i="11"/>
  <c r="DD40" i="11"/>
  <c r="CB36" i="11"/>
  <c r="AZ32" i="11"/>
  <c r="X28" i="11"/>
  <c r="AU46" i="11"/>
  <c r="ED23" i="11"/>
  <c r="DF15" i="11"/>
  <c r="AX11" i="11"/>
  <c r="AA57" i="11"/>
  <c r="DP52" i="11"/>
  <c r="CN48" i="11"/>
  <c r="BL44" i="11"/>
  <c r="EK32" i="11"/>
  <c r="CS20" i="11"/>
  <c r="DP13" i="11"/>
  <c r="CS59" i="11"/>
  <c r="BQ55" i="11"/>
  <c r="AO51" i="11"/>
  <c r="ED46" i="11"/>
  <c r="DB42" i="11"/>
  <c r="BZ38" i="11"/>
  <c r="AX34" i="11"/>
  <c r="EM29" i="11"/>
  <c r="BP49" i="11"/>
  <c r="DE24" i="11"/>
  <c r="BA16" i="11"/>
  <c r="CT11" i="11"/>
  <c r="BW57" i="11"/>
  <c r="AU53" i="11"/>
  <c r="EJ48" i="11"/>
  <c r="DH44" i="11"/>
  <c r="CF40" i="11"/>
  <c r="BD36" i="11"/>
  <c r="AB32" i="11"/>
  <c r="AT54" i="11"/>
  <c r="EK31" i="11"/>
  <c r="DU23" i="11"/>
  <c r="CS19" i="11"/>
  <c r="BQ15" i="11"/>
  <c r="AO11" i="11"/>
  <c r="EI56" i="11"/>
  <c r="DG52" i="11"/>
  <c r="CE48" i="11"/>
  <c r="BC44" i="11"/>
  <c r="AA40" i="11"/>
  <c r="DP35" i="11"/>
  <c r="CN31" i="11"/>
  <c r="BL27" i="11"/>
  <c r="AJ23" i="11"/>
  <c r="DY18" i="11"/>
  <c r="CW14" i="11"/>
  <c r="CY53" i="11"/>
  <c r="CW31" i="11"/>
  <c r="DM23" i="11"/>
  <c r="CK19" i="11"/>
  <c r="BI15" i="11"/>
  <c r="AG11" i="11"/>
  <c r="EA56" i="11"/>
  <c r="CY52" i="11"/>
  <c r="BW48" i="11"/>
  <c r="AU44" i="11"/>
  <c r="EJ39" i="11"/>
  <c r="DH35" i="11"/>
  <c r="CF31" i="11"/>
  <c r="BD27" i="11"/>
  <c r="AB23" i="11"/>
  <c r="DQ18" i="11"/>
  <c r="CO14" i="11"/>
  <c r="DU48" i="11"/>
  <c r="Z42" i="11"/>
  <c r="DZ26" i="11"/>
  <c r="AL22" i="11"/>
  <c r="EA17" i="11"/>
  <c r="CY13" i="11"/>
  <c r="CB59" i="11"/>
  <c r="AZ55" i="11"/>
  <c r="X51" i="11"/>
  <c r="DM46" i="11"/>
  <c r="CK42" i="11"/>
  <c r="BI38" i="11"/>
  <c r="AG34" i="11"/>
  <c r="DV29" i="11"/>
  <c r="CT25" i="11"/>
  <c r="BR21" i="11"/>
  <c r="AP17" i="11"/>
  <c r="CS44" i="11"/>
  <c r="DC41" i="11"/>
  <c r="DR26" i="11"/>
  <c r="AD22" i="11"/>
  <c r="DS17" i="11"/>
  <c r="DS846" i="11" s="1"/>
  <c r="CQ13" i="11"/>
  <c r="BT59" i="11"/>
  <c r="AR55" i="11"/>
  <c r="EG50" i="11"/>
  <c r="DE46" i="11"/>
  <c r="CC42" i="11"/>
  <c r="BA38" i="11"/>
  <c r="Y34" i="11"/>
  <c r="DN29" i="11"/>
  <c r="CL25" i="11"/>
  <c r="BJ21" i="11"/>
  <c r="AH17" i="11"/>
  <c r="AH846" i="11" s="1"/>
  <c r="DW12" i="11"/>
  <c r="CJ60" i="11"/>
  <c r="AO35" i="11"/>
  <c r="CV24" i="11"/>
  <c r="BT20" i="11"/>
  <c r="AR16" i="11"/>
  <c r="EG11" i="11"/>
  <c r="DJ57" i="11"/>
  <c r="CH53" i="11"/>
  <c r="AZ28" i="11"/>
  <c r="BJ50" i="11"/>
  <c r="CG27" i="11"/>
  <c r="AE49" i="11"/>
  <c r="BB26" i="11"/>
  <c r="AA60" i="11"/>
  <c r="AX37" i="11"/>
  <c r="BH59" i="11"/>
  <c r="DD44" i="11"/>
  <c r="BW59" i="11"/>
  <c r="EI20" i="11"/>
  <c r="CA56" i="11"/>
  <c r="DY45" i="11"/>
  <c r="CZ30" i="11"/>
  <c r="BO58" i="11"/>
  <c r="BF36" i="11"/>
  <c r="EI11" i="11"/>
  <c r="BR40" i="11"/>
  <c r="EN22" i="11"/>
  <c r="AW37" i="11"/>
  <c r="BF20" i="11"/>
  <c r="ED25" i="11"/>
  <c r="BK31" i="11"/>
  <c r="BT14" i="11"/>
  <c r="EJ57" i="11"/>
  <c r="AU38" i="11"/>
  <c r="EA11" i="11"/>
  <c r="AT39" i="11"/>
  <c r="BC22" i="11"/>
  <c r="BM52" i="11"/>
  <c r="BV35" i="11"/>
  <c r="BL53" i="11"/>
  <c r="BU36" i="11"/>
  <c r="CD19" i="11"/>
  <c r="CN49" i="11"/>
  <c r="CW32" i="11"/>
  <c r="BR47" i="11"/>
  <c r="CA30" i="11"/>
  <c r="BR24" i="11"/>
  <c r="CF41" i="11"/>
  <c r="CO24" i="11"/>
  <c r="AP19" i="11"/>
  <c r="BV50" i="11"/>
  <c r="CE33" i="11"/>
  <c r="EJ17" i="11"/>
  <c r="EJ846" i="11" s="1"/>
  <c r="DS49" i="11"/>
  <c r="EB32" i="11"/>
  <c r="DM16" i="11"/>
  <c r="AY49" i="11"/>
  <c r="BH32" i="11"/>
  <c r="DV15" i="11"/>
  <c r="CV48" i="11"/>
  <c r="DE31" i="11"/>
  <c r="AD15" i="11"/>
  <c r="AB48" i="11"/>
  <c r="BD13" i="11"/>
  <c r="BR46" i="11"/>
  <c r="CA29" i="11"/>
  <c r="AH11" i="11"/>
  <c r="AV44" i="11"/>
  <c r="EI49" i="11"/>
  <c r="DV14" i="11"/>
  <c r="EJ47" i="11"/>
  <c r="AB31" i="11"/>
  <c r="AK14" i="11"/>
  <c r="Y19" i="11"/>
  <c r="AM52" i="11"/>
  <c r="AV35" i="11"/>
  <c r="BE18" i="11"/>
  <c r="DS25" i="11"/>
  <c r="EG58" i="11"/>
  <c r="Y42" i="11"/>
  <c r="AH25" i="11"/>
  <c r="CO39" i="11"/>
  <c r="AE13" i="11"/>
  <c r="AS46" i="11"/>
  <c r="BB29" i="11"/>
  <c r="BK12" i="11"/>
  <c r="DY19" i="11"/>
  <c r="EM52" i="11"/>
  <c r="AR47" i="11"/>
  <c r="EG42" i="11"/>
  <c r="AU14" i="11"/>
  <c r="EF36" i="11"/>
  <c r="AI25" i="11"/>
  <c r="DX20" i="11"/>
  <c r="CV16" i="11"/>
  <c r="BT12" i="11"/>
  <c r="AW58" i="11"/>
  <c r="EL53" i="11"/>
  <c r="DJ49" i="11"/>
  <c r="CH45" i="11"/>
  <c r="BF41" i="11"/>
  <c r="AD37" i="11"/>
  <c r="AG43" i="11"/>
  <c r="DI27" i="11"/>
  <c r="BR22" i="11"/>
  <c r="AP18" i="11"/>
  <c r="EE13" i="11"/>
  <c r="DH59" i="11"/>
  <c r="CF55" i="11"/>
  <c r="BD51" i="11"/>
  <c r="AB47" i="11"/>
  <c r="DQ42" i="11"/>
  <c r="CO38" i="11"/>
  <c r="BM34" i="11"/>
  <c r="AK30" i="11"/>
  <c r="DZ25" i="11"/>
  <c r="CX21" i="11"/>
  <c r="BV17" i="11"/>
  <c r="CV40" i="11"/>
  <c r="BY46" i="11"/>
  <c r="DF29" i="11"/>
  <c r="CK18" i="11"/>
  <c r="BZ60" i="11"/>
  <c r="AX56" i="11"/>
  <c r="EM51" i="11"/>
  <c r="DK47" i="11"/>
  <c r="CI43" i="11"/>
  <c r="BG39" i="11"/>
  <c r="AE35" i="11"/>
  <c r="DT30" i="11"/>
  <c r="CR26" i="11"/>
  <c r="BP22" i="11"/>
  <c r="AN18" i="11"/>
  <c r="EC13" i="11"/>
  <c r="DF59" i="11"/>
  <c r="CD55" i="11"/>
  <c r="BB51" i="11"/>
  <c r="Z47" i="11"/>
  <c r="DO42" i="11"/>
  <c r="CM38" i="11"/>
  <c r="BQ54" i="11"/>
  <c r="BO32" i="11"/>
  <c r="AT21" i="11"/>
  <c r="CZ11" i="11"/>
  <c r="AW57" i="11"/>
  <c r="EL52" i="11"/>
  <c r="DJ48" i="11"/>
  <c r="CH44" i="11"/>
  <c r="BF40" i="11"/>
  <c r="AD36" i="11"/>
  <c r="DS31" i="11"/>
  <c r="CQ27" i="11"/>
  <c r="BO23" i="11"/>
  <c r="AM19" i="11"/>
  <c r="EB14" i="11"/>
  <c r="DE60" i="11"/>
  <c r="CC56" i="11"/>
  <c r="BA52" i="11"/>
  <c r="Y48" i="11"/>
  <c r="DN43" i="11"/>
  <c r="DH20" i="11"/>
  <c r="CG38" i="11"/>
  <c r="CK26" i="11"/>
  <c r="BP15" i="11"/>
  <c r="BC59" i="11"/>
  <c r="AA55" i="11"/>
  <c r="DP50" i="11"/>
  <c r="CN46" i="11"/>
  <c r="BL42" i="11"/>
  <c r="AJ38" i="11"/>
  <c r="DY33" i="11"/>
  <c r="CW29" i="11"/>
  <c r="BU25" i="11"/>
  <c r="AS21" i="11"/>
  <c r="EH16" i="11"/>
  <c r="DF12" i="11"/>
  <c r="CI58" i="11"/>
  <c r="BG54" i="11"/>
  <c r="AE50" i="11"/>
  <c r="DT45" i="11"/>
  <c r="EH58" i="11"/>
  <c r="AH49" i="11"/>
  <c r="DE30" i="11"/>
  <c r="CB19" i="11"/>
  <c r="DV60" i="11"/>
  <c r="CL56" i="11"/>
  <c r="BJ52" i="11"/>
  <c r="AH48" i="11"/>
  <c r="DW43" i="11"/>
  <c r="CU39" i="11"/>
  <c r="BS35" i="11"/>
  <c r="AQ31" i="11"/>
  <c r="EF26" i="11"/>
  <c r="DD22" i="11"/>
  <c r="CB18" i="11"/>
  <c r="AZ14" i="11"/>
  <c r="AC60" i="11"/>
  <c r="DR55" i="11"/>
  <c r="CP51" i="11"/>
  <c r="BN47" i="11"/>
  <c r="AL43" i="11"/>
  <c r="BY15" i="11"/>
  <c r="AE36" i="11"/>
  <c r="EA24" i="11"/>
  <c r="DF13" i="11"/>
  <c r="CR58" i="11"/>
  <c r="BP54" i="11"/>
  <c r="AN50" i="11"/>
  <c r="EC45" i="11"/>
  <c r="DA41" i="11"/>
  <c r="BY37" i="11"/>
  <c r="AW33" i="11"/>
  <c r="EL28" i="11"/>
  <c r="DJ24" i="11"/>
  <c r="BC52" i="11"/>
  <c r="DL31" i="11"/>
  <c r="CI20" i="11"/>
  <c r="BL11" i="11"/>
  <c r="EH56" i="11"/>
  <c r="DF52" i="11"/>
  <c r="CD48" i="11"/>
  <c r="BB44" i="11"/>
  <c r="Z40" i="11"/>
  <c r="DO35" i="11"/>
  <c r="CM31" i="11"/>
  <c r="BK27" i="11"/>
  <c r="AI23" i="11"/>
  <c r="DX18" i="11"/>
  <c r="CV14" i="11"/>
  <c r="BY60" i="11"/>
  <c r="AW56" i="11"/>
  <c r="EL51" i="11"/>
  <c r="DJ47" i="11"/>
  <c r="CH43" i="11"/>
  <c r="BF39" i="11"/>
  <c r="AU60" i="11"/>
  <c r="BU34" i="11"/>
  <c r="AR23" i="11"/>
  <c r="CY12" i="11"/>
  <c r="EG57" i="11"/>
  <c r="DE53" i="11"/>
  <c r="CC49" i="11"/>
  <c r="BA45" i="11"/>
  <c r="Y41" i="11"/>
  <c r="DN36" i="11"/>
  <c r="CL32" i="11"/>
  <c r="BJ28" i="11"/>
  <c r="AH24" i="11"/>
  <c r="DW19" i="11"/>
  <c r="CU15" i="11"/>
  <c r="BS11" i="11"/>
  <c r="AV57" i="11"/>
  <c r="EK52" i="11"/>
  <c r="DI48" i="11"/>
  <c r="CH60" i="11"/>
  <c r="CZ26" i="11"/>
  <c r="DG58" i="11"/>
  <c r="BZ43" i="11"/>
  <c r="AR37" i="11"/>
  <c r="EG32" i="11"/>
  <c r="DE28" i="11"/>
  <c r="CC24" i="11"/>
  <c r="BA20" i="11"/>
  <c r="Y16" i="11"/>
  <c r="DN11" i="11"/>
  <c r="CI51" i="11"/>
  <c r="AC21" i="11"/>
  <c r="AQ54" i="11"/>
  <c r="X41" i="11"/>
  <c r="AC36" i="11"/>
  <c r="DR31" i="11"/>
  <c r="CP27" i="11"/>
  <c r="BN23" i="11"/>
  <c r="AL19" i="11"/>
  <c r="EA14" i="11"/>
  <c r="BJ22" i="11"/>
  <c r="CJ42" i="11"/>
  <c r="CT16" i="11"/>
  <c r="DH49" i="11"/>
  <c r="CD39" i="11"/>
  <c r="EE34" i="11"/>
  <c r="DC30" i="11"/>
  <c r="CA26" i="11"/>
  <c r="AY22" i="11"/>
  <c r="EN17" i="11"/>
  <c r="DL13" i="11"/>
  <c r="DR25" i="11"/>
  <c r="CK33" i="11"/>
  <c r="AD12" i="11"/>
  <c r="DD45" i="11"/>
  <c r="AA38" i="11"/>
  <c r="DP33" i="11"/>
  <c r="CN29" i="11"/>
  <c r="BL25" i="11"/>
  <c r="AJ21" i="11"/>
  <c r="DY16" i="11"/>
  <c r="CW12" i="11"/>
  <c r="BT58" i="11"/>
  <c r="CL24" i="11"/>
  <c r="CZ57" i="11"/>
  <c r="DW42" i="11"/>
  <c r="EC36" i="11"/>
  <c r="DA32" i="11"/>
  <c r="BY28" i="11"/>
  <c r="AW24" i="11"/>
  <c r="EL19" i="11"/>
  <c r="DJ15" i="11"/>
  <c r="CH11" i="11"/>
  <c r="AS45" i="11"/>
  <c r="DY17" i="11"/>
  <c r="EM50" i="11"/>
  <c r="EH39" i="11"/>
  <c r="BB35" i="11"/>
  <c r="Z31" i="11"/>
  <c r="DO26" i="11"/>
  <c r="CM22" i="11"/>
  <c r="BK18" i="11"/>
  <c r="AI14" i="11"/>
  <c r="CP21" i="11"/>
  <c r="EI31" i="11"/>
  <c r="BK11" i="11"/>
  <c r="AR45" i="11"/>
  <c r="DT37" i="11"/>
  <c r="CR33" i="11"/>
  <c r="BP29" i="11"/>
  <c r="AN25" i="11"/>
  <c r="EC20" i="11"/>
  <c r="DA16" i="11"/>
  <c r="BY12" i="11"/>
  <c r="CQ34" i="11"/>
  <c r="AK13" i="11"/>
  <c r="EC12" i="11"/>
  <c r="AF25" i="11"/>
  <c r="AZ37" i="11"/>
  <c r="DC23" i="11"/>
  <c r="CL15" i="11"/>
  <c r="DF27" i="11"/>
  <c r="CX35" i="11"/>
  <c r="BM17" i="11"/>
  <c r="DE27" i="11"/>
  <c r="DO49" i="11"/>
  <c r="EL26" i="11"/>
  <c r="CJ48" i="11"/>
  <c r="DG25" i="11"/>
  <c r="CF59" i="11"/>
  <c r="DC36" i="11"/>
  <c r="DM58" i="11"/>
  <c r="CB40" i="11"/>
  <c r="EB58" i="11"/>
  <c r="BW20" i="11"/>
  <c r="AY52" i="11"/>
  <c r="BM45" i="11"/>
  <c r="AN30" i="11"/>
  <c r="DT57" i="11"/>
  <c r="DD34" i="11"/>
  <c r="BW11" i="11"/>
  <c r="CQ39" i="11"/>
  <c r="CB22" i="11"/>
  <c r="DB36" i="11"/>
  <c r="DK19" i="11"/>
  <c r="DB21" i="11"/>
  <c r="DP30" i="11"/>
  <c r="DY13" i="11"/>
  <c r="DV55" i="11"/>
  <c r="CZ37" i="11"/>
  <c r="DJ59" i="11"/>
  <c r="CY38" i="11"/>
  <c r="DH21" i="11"/>
  <c r="DR51" i="11"/>
  <c r="EA34" i="11"/>
  <c r="DQ52" i="11"/>
  <c r="DZ35" i="11"/>
  <c r="EI18" i="11"/>
  <c r="AB49" i="11"/>
  <c r="AK32" i="11"/>
  <c r="DW46" i="11"/>
  <c r="EF29" i="11"/>
  <c r="AP20" i="11"/>
  <c r="EK40" i="11"/>
  <c r="AC24" i="11"/>
  <c r="AI18" i="11"/>
  <c r="EA49" i="11"/>
  <c r="EJ32" i="11"/>
  <c r="EC16" i="11"/>
  <c r="BG49" i="11"/>
  <c r="BP32" i="11"/>
  <c r="EL15" i="11"/>
  <c r="DD48" i="11"/>
  <c r="DM31" i="11"/>
  <c r="AL15" i="11"/>
  <c r="AJ48" i="11"/>
  <c r="AS31" i="11"/>
  <c r="BS14" i="11"/>
  <c r="CG47" i="11"/>
  <c r="DI12" i="11"/>
  <c r="DW45" i="11"/>
  <c r="EF28" i="11"/>
  <c r="CR60" i="11"/>
  <c r="DA43" i="11"/>
  <c r="DG45" i="11"/>
  <c r="BJ14" i="11"/>
  <c r="BX47" i="11"/>
  <c r="CG30" i="11"/>
  <c r="CP13" i="11"/>
  <c r="CD18" i="11"/>
  <c r="CR51" i="11"/>
  <c r="DA34" i="11"/>
  <c r="DJ17" i="11"/>
  <c r="DJ846" i="11" s="1"/>
  <c r="BG25" i="11"/>
  <c r="BU58" i="11"/>
  <c r="CD41" i="11"/>
  <c r="CM24" i="11"/>
  <c r="CA37" i="11"/>
  <c r="CJ12" i="11"/>
  <c r="CX45" i="11"/>
  <c r="DG28" i="11"/>
  <c r="DP11" i="11"/>
  <c r="BM19" i="11"/>
  <c r="CA52" i="11"/>
  <c r="CW46" i="11"/>
  <c r="BU42" i="11"/>
  <c r="X60" i="11"/>
  <c r="DR34" i="11"/>
  <c r="CN24" i="11"/>
  <c r="BL20" i="11"/>
  <c r="AJ16" i="11"/>
  <c r="DY11" i="11"/>
  <c r="DB57" i="11"/>
  <c r="BZ53" i="11"/>
  <c r="AX49" i="11"/>
  <c r="EM44" i="11"/>
  <c r="DK40" i="11"/>
  <c r="ED31" i="11"/>
  <c r="EJ40" i="11"/>
  <c r="BN26" i="11"/>
  <c r="DW21" i="11"/>
  <c r="CU17" i="11"/>
  <c r="CU846" i="11" s="1"/>
  <c r="BS13" i="11"/>
  <c r="AV59" i="11"/>
  <c r="EK54" i="11"/>
  <c r="DI50" i="11"/>
  <c r="CG46" i="11"/>
  <c r="BE42" i="11"/>
  <c r="AC38" i="11"/>
  <c r="DR33" i="11"/>
  <c r="CP29" i="11"/>
  <c r="BN25" i="11"/>
  <c r="AL21" i="11"/>
  <c r="EA16" i="11"/>
  <c r="BF26" i="11"/>
  <c r="AW42" i="11"/>
  <c r="CA28" i="11"/>
  <c r="Z17" i="11"/>
  <c r="EE59" i="11"/>
  <c r="DC55" i="11"/>
  <c r="CA51" i="11"/>
  <c r="AY47" i="11"/>
  <c r="EN42" i="11"/>
  <c r="DL38" i="11"/>
  <c r="CJ34" i="11"/>
  <c r="BH30" i="11"/>
  <c r="AF26" i="11"/>
  <c r="DU21" i="11"/>
  <c r="CS17" i="11"/>
  <c r="BQ13" i="11"/>
  <c r="AT59" i="11"/>
  <c r="EI54" i="11"/>
  <c r="DG50" i="11"/>
  <c r="CE46" i="11"/>
  <c r="BC42" i="11"/>
  <c r="AX19" i="11"/>
  <c r="AO50" i="11"/>
  <c r="AJ31" i="11"/>
  <c r="CZ19" i="11"/>
  <c r="X11" i="11"/>
  <c r="DB56" i="11"/>
  <c r="BZ52" i="11"/>
  <c r="AX48" i="11"/>
  <c r="EM43" i="11"/>
  <c r="DK39" i="11"/>
  <c r="CI35" i="11"/>
  <c r="BG31" i="11"/>
  <c r="AE27" i="11"/>
  <c r="AE846" i="11" s="1"/>
  <c r="DT22" i="11"/>
  <c r="CR18" i="11"/>
  <c r="BP14" i="11"/>
  <c r="AS60" i="11"/>
  <c r="EH55" i="11"/>
  <c r="DF51" i="11"/>
  <c r="CD47" i="11"/>
  <c r="BB43" i="11"/>
  <c r="CF16" i="11"/>
  <c r="CI36" i="11"/>
  <c r="BF25" i="11"/>
  <c r="DV13" i="11"/>
  <c r="DH58" i="11"/>
  <c r="CF54" i="11"/>
  <c r="BD50" i="11"/>
  <c r="AB46" i="11"/>
  <c r="DQ41" i="11"/>
  <c r="CO37" i="11"/>
  <c r="BM33" i="11"/>
  <c r="AK29" i="11"/>
  <c r="DZ24" i="11"/>
  <c r="CX20" i="11"/>
  <c r="BV16" i="11"/>
  <c r="AT12" i="11"/>
  <c r="EN57" i="11"/>
  <c r="DL53" i="11"/>
  <c r="CJ49" i="11"/>
  <c r="BH45" i="11"/>
  <c r="BF34" i="11"/>
  <c r="DW44" i="11"/>
  <c r="AT29" i="11"/>
  <c r="Y18" i="11"/>
  <c r="BB60" i="11"/>
  <c r="Z56" i="11"/>
  <c r="DO51" i="11"/>
  <c r="CM47" i="11"/>
  <c r="BK43" i="11"/>
  <c r="AI39" i="11"/>
  <c r="DX34" i="11"/>
  <c r="CV30" i="11"/>
  <c r="BT26" i="11"/>
  <c r="AR22" i="11"/>
  <c r="EG17" i="11"/>
  <c r="DE13" i="11"/>
  <c r="CH59" i="11"/>
  <c r="BF55" i="11"/>
  <c r="AD51" i="11"/>
  <c r="DS46" i="11"/>
  <c r="CQ42" i="11"/>
  <c r="AW11" i="11"/>
  <c r="DQ34" i="11"/>
  <c r="BP23" i="11"/>
  <c r="DO12" i="11"/>
  <c r="AF58" i="11"/>
  <c r="DU53" i="11"/>
  <c r="CS49" i="11"/>
  <c r="BQ45" i="11"/>
  <c r="AO41" i="11"/>
  <c r="ED36" i="11"/>
  <c r="DB32" i="11"/>
  <c r="BZ28" i="11"/>
  <c r="CD50" i="11"/>
  <c r="AA48" i="11"/>
  <c r="BA30" i="11"/>
  <c r="AF19" i="11"/>
  <c r="CX60" i="11"/>
  <c r="BV56" i="11"/>
  <c r="AT52" i="11"/>
  <c r="EI47" i="11"/>
  <c r="DG43" i="11"/>
  <c r="CE39" i="11"/>
  <c r="BC35" i="11"/>
  <c r="AA31" i="11"/>
  <c r="DP26" i="11"/>
  <c r="CN22" i="11"/>
  <c r="BL18" i="11"/>
  <c r="AJ14" i="11"/>
  <c r="ED59" i="11"/>
  <c r="DB55" i="11"/>
  <c r="BZ51" i="11"/>
  <c r="AX47" i="11"/>
  <c r="EM42" i="11"/>
  <c r="DK38" i="11"/>
  <c r="EJ55" i="11"/>
  <c r="EA32" i="11"/>
  <c r="DF21" i="11"/>
  <c r="EN11" i="11"/>
  <c r="BU57" i="11"/>
  <c r="AS53" i="11"/>
  <c r="EH48" i="11"/>
  <c r="DF44" i="11"/>
  <c r="CD40" i="11"/>
  <c r="BB36" i="11"/>
  <c r="Z32" i="11"/>
  <c r="DO27" i="11"/>
  <c r="DO846" i="11" s="1"/>
  <c r="CM23" i="11"/>
  <c r="BK19" i="11"/>
  <c r="AI15" i="11"/>
  <c r="EC60" i="11"/>
  <c r="DA56" i="11"/>
  <c r="BY52" i="11"/>
  <c r="AW48" i="11"/>
  <c r="BF56" i="11"/>
  <c r="CE23" i="11"/>
  <c r="CS56" i="11"/>
  <c r="EN41" i="11"/>
  <c r="CW36" i="11"/>
  <c r="BU32" i="11"/>
  <c r="AS28" i="11"/>
  <c r="EH23" i="11"/>
  <c r="DF19" i="11"/>
  <c r="CD15" i="11"/>
  <c r="BB11" i="11"/>
  <c r="BG47" i="11"/>
  <c r="EF18" i="11"/>
  <c r="AC52" i="11"/>
  <c r="BE40" i="11"/>
  <c r="CH35" i="11"/>
  <c r="BF31" i="11"/>
  <c r="AD27" i="11"/>
  <c r="AD846" i="11" s="1"/>
  <c r="DS22" i="11"/>
  <c r="CQ18" i="11"/>
  <c r="BO14" i="11"/>
  <c r="AZ39" i="11"/>
  <c r="BH38" i="11"/>
  <c r="CF14" i="11"/>
  <c r="CT47" i="11"/>
  <c r="DS38" i="11"/>
  <c r="BS34" i="11"/>
  <c r="AQ30" i="11"/>
  <c r="EF25" i="11"/>
  <c r="DD21" i="11"/>
  <c r="CB17" i="11"/>
  <c r="AZ13" i="11"/>
  <c r="BQ14" i="11"/>
  <c r="BI29" i="11"/>
  <c r="EL59" i="11"/>
  <c r="BY44" i="11"/>
  <c r="CF37" i="11"/>
  <c r="BD33" i="11"/>
  <c r="AB29" i="11"/>
  <c r="DQ24" i="11"/>
  <c r="CO20" i="11"/>
  <c r="BM16" i="11"/>
  <c r="AK12" i="11"/>
  <c r="AR54" i="11"/>
  <c r="BX22" i="11"/>
  <c r="CL55" i="11"/>
  <c r="CB41" i="11"/>
  <c r="BQ36" i="11"/>
  <c r="AO32" i="11"/>
  <c r="ED27" i="11"/>
  <c r="ED846" i="11" s="1"/>
  <c r="DB23" i="11"/>
  <c r="BZ19" i="11"/>
  <c r="AX15" i="11"/>
  <c r="CZ59" i="11"/>
  <c r="EH40" i="11"/>
  <c r="DK15" i="11"/>
  <c r="DY48" i="11"/>
  <c r="AX39" i="11"/>
  <c r="DG34" i="11"/>
  <c r="CE30" i="11"/>
  <c r="BC26" i="11"/>
  <c r="AA22" i="11"/>
  <c r="DP17" i="11"/>
  <c r="CN13" i="11"/>
  <c r="DX11" i="11"/>
  <c r="DG27" i="11"/>
  <c r="DG846" i="11" s="1"/>
  <c r="BB59" i="11"/>
  <c r="ED43" i="11"/>
  <c r="BH37" i="11"/>
  <c r="AF33" i="11"/>
  <c r="DU28" i="11"/>
  <c r="CS24" i="11"/>
  <c r="BQ20" i="11"/>
  <c r="AO16" i="11"/>
  <c r="ED11" i="11"/>
  <c r="BO30" i="11"/>
  <c r="CM46" i="11"/>
  <c r="AM20" i="11"/>
  <c r="DU20" i="11"/>
  <c r="X33" i="11"/>
  <c r="DQ56" i="11"/>
  <c r="BJ11" i="11"/>
  <c r="CD23" i="11"/>
  <c r="BV31" i="11"/>
  <c r="EJ13" i="11"/>
  <c r="AV56" i="11"/>
  <c r="BS33" i="11"/>
  <c r="CC55" i="11"/>
  <c r="AN32" i="11"/>
  <c r="BU15" i="11"/>
  <c r="AJ43" i="11"/>
  <c r="AW15" i="11"/>
  <c r="BQ42" i="11"/>
  <c r="DS52" i="11"/>
  <c r="BI26" i="11"/>
  <c r="X54" i="11"/>
  <c r="X15" i="11"/>
  <c r="BE22" i="11"/>
  <c r="DI13" i="11"/>
  <c r="BN36" i="11"/>
  <c r="DE25" i="11"/>
  <c r="DD57" i="11"/>
  <c r="DC35" i="11"/>
  <c r="DL18" i="11"/>
  <c r="EL32" i="11"/>
  <c r="AD16" i="11"/>
  <c r="CP48" i="11"/>
  <c r="AI27" i="11"/>
  <c r="AO60" i="11"/>
  <c r="EA50" i="11"/>
  <c r="EJ33" i="11"/>
  <c r="DZ51" i="11"/>
  <c r="EI34" i="11"/>
  <c r="AA18" i="11"/>
  <c r="AK48" i="11"/>
  <c r="AT31" i="11"/>
  <c r="AJ49" i="11"/>
  <c r="AS32" i="11"/>
  <c r="BB15" i="11"/>
  <c r="BL45" i="11"/>
  <c r="CS37" i="11"/>
  <c r="AP43" i="11"/>
  <c r="AY26" i="11"/>
  <c r="BC54" i="11"/>
  <c r="BD37" i="11"/>
  <c r="BM20" i="11"/>
  <c r="AF13" i="11"/>
  <c r="AT46" i="11"/>
  <c r="BC29" i="11"/>
  <c r="CC12" i="11"/>
  <c r="CQ45" i="11"/>
  <c r="CZ28" i="11"/>
  <c r="DZ11" i="11"/>
  <c r="EN44" i="11"/>
  <c r="AF28" i="11"/>
  <c r="BF11" i="11"/>
  <c r="BT44" i="11"/>
  <c r="CC27" i="11"/>
  <c r="DH60" i="11"/>
  <c r="DQ43" i="11"/>
  <c r="AG59" i="11"/>
  <c r="AP42" i="11"/>
  <c r="AN45" i="11"/>
  <c r="EB56" i="11"/>
  <c r="EK39" i="11"/>
  <c r="AD30" i="11"/>
  <c r="CY60" i="11"/>
  <c r="DH43" i="11"/>
  <c r="DQ26" i="11"/>
  <c r="BW49" i="11"/>
  <c r="DN14" i="11"/>
  <c r="EB47" i="11"/>
  <c r="EK30" i="11"/>
  <c r="AC14" i="11"/>
  <c r="CQ21" i="11"/>
  <c r="DE54" i="11"/>
  <c r="DN37" i="11"/>
  <c r="DW20" i="11"/>
  <c r="DK25" i="11"/>
  <c r="DY58" i="11"/>
  <c r="EH41" i="11"/>
  <c r="Z25" i="11"/>
  <c r="BH56" i="11"/>
  <c r="CW15" i="11"/>
  <c r="BM50" i="11"/>
  <c r="AK46" i="11"/>
  <c r="DZ41" i="11"/>
  <c r="DM55" i="11"/>
  <c r="DD32" i="11"/>
  <c r="AB24" i="11"/>
  <c r="DQ19" i="11"/>
  <c r="CO15" i="11"/>
  <c r="BM11" i="11"/>
  <c r="AP57" i="11"/>
  <c r="EE52" i="11"/>
  <c r="DC48" i="11"/>
  <c r="CA44" i="11"/>
  <c r="AY40" i="11"/>
  <c r="BE20" i="11"/>
  <c r="DV38" i="11"/>
  <c r="CM25" i="11"/>
  <c r="BK21" i="11"/>
  <c r="AI17" i="11"/>
  <c r="DX12" i="11"/>
  <c r="DA58" i="11"/>
  <c r="BY54" i="11"/>
  <c r="AW50" i="11"/>
  <c r="EL45" i="11"/>
  <c r="DJ41" i="11"/>
  <c r="CH37" i="11"/>
  <c r="BF33" i="11"/>
  <c r="AD29" i="11"/>
  <c r="DS24" i="11"/>
  <c r="CQ20" i="11"/>
  <c r="BO16" i="11"/>
  <c r="DO21" i="11"/>
  <c r="AB39" i="11"/>
  <c r="X27" i="11"/>
  <c r="DL15" i="11"/>
  <c r="BS59" i="11"/>
  <c r="AQ55" i="11"/>
  <c r="EF50" i="11"/>
  <c r="DD46" i="11"/>
  <c r="CB42" i="11"/>
  <c r="AZ38" i="11"/>
  <c r="X34" i="11"/>
  <c r="DM29" i="11"/>
  <c r="CK25" i="11"/>
  <c r="BI21" i="11"/>
  <c r="AG17" i="11"/>
  <c r="AG846" i="11" s="1"/>
  <c r="DV12" i="11"/>
  <c r="CY58" i="11"/>
  <c r="BW54" i="11"/>
  <c r="AU50" i="11"/>
  <c r="EJ45" i="11"/>
  <c r="DH41" i="11"/>
  <c r="CH38" i="11"/>
  <c r="ED45" i="11"/>
  <c r="CX29" i="11"/>
  <c r="BU18" i="11"/>
  <c r="BR60" i="11"/>
  <c r="AP56" i="11"/>
  <c r="EE51" i="11"/>
  <c r="DC47" i="11"/>
  <c r="CA43" i="11"/>
  <c r="AY39" i="11"/>
  <c r="EN34" i="11"/>
  <c r="DL30" i="11"/>
  <c r="CJ26" i="11"/>
  <c r="BH22" i="11"/>
  <c r="AF18" i="11"/>
  <c r="DU13" i="11"/>
  <c r="CX59" i="11"/>
  <c r="BV55" i="11"/>
  <c r="AT51" i="11"/>
  <c r="EI46" i="11"/>
  <c r="DG42" i="11"/>
  <c r="BD12" i="11"/>
  <c r="X35" i="11"/>
  <c r="DT23" i="11"/>
  <c r="AD13" i="11"/>
  <c r="AV58" i="11"/>
  <c r="EK53" i="11"/>
  <c r="DI49" i="11"/>
  <c r="CG45" i="11"/>
  <c r="BE41" i="11"/>
  <c r="AC37" i="11"/>
  <c r="DR32" i="11"/>
  <c r="CP28" i="11"/>
  <c r="BN24" i="11"/>
  <c r="AL20" i="11"/>
  <c r="EA15" i="11"/>
  <c r="CY11" i="11"/>
  <c r="CB57" i="11"/>
  <c r="AZ53" i="11"/>
  <c r="X49" i="11"/>
  <c r="DM44" i="11"/>
  <c r="BX24" i="11"/>
  <c r="CU40" i="11"/>
  <c r="EF27" i="11"/>
  <c r="CE16" i="11"/>
  <c r="DG59" i="11"/>
  <c r="CE55" i="11"/>
  <c r="BC51" i="11"/>
  <c r="AA47" i="11"/>
  <c r="DP42" i="11"/>
  <c r="CN38" i="11"/>
  <c r="BL34" i="11"/>
  <c r="AJ30" i="11"/>
  <c r="DY25" i="11"/>
  <c r="CW21" i="11"/>
  <c r="BU17" i="11"/>
  <c r="AS13" i="11"/>
  <c r="EM58" i="11"/>
  <c r="DK54" i="11"/>
  <c r="CI50" i="11"/>
  <c r="BG46" i="11"/>
  <c r="AE42" i="11"/>
  <c r="Z57" i="11"/>
  <c r="BN33" i="11"/>
  <c r="AK22" i="11"/>
  <c r="AM12" i="11"/>
  <c r="CK57" i="11"/>
  <c r="BI53" i="11"/>
  <c r="AG49" i="11"/>
  <c r="DV44" i="11"/>
  <c r="CT40" i="11"/>
  <c r="BR36" i="11"/>
  <c r="AP32" i="11"/>
  <c r="EE27" i="11"/>
  <c r="BR30" i="11"/>
  <c r="DP43" i="11"/>
  <c r="EM28" i="11"/>
  <c r="CL17" i="11"/>
  <c r="AL60" i="11"/>
  <c r="EA55" i="11"/>
  <c r="CY51" i="11"/>
  <c r="BW47" i="11"/>
  <c r="AU43" i="11"/>
  <c r="EJ38" i="11"/>
  <c r="DH34" i="11"/>
  <c r="CF30" i="11"/>
  <c r="BD26" i="11"/>
  <c r="AB22" i="11"/>
  <c r="DQ17" i="11"/>
  <c r="CO13" i="11"/>
  <c r="BR59" i="11"/>
  <c r="AP55" i="11"/>
  <c r="EE50" i="11"/>
  <c r="DC46" i="11"/>
  <c r="CA42" i="11"/>
  <c r="AY38" i="11"/>
  <c r="DH51" i="11"/>
  <c r="CV31" i="11"/>
  <c r="AU20" i="11"/>
  <c r="AV11" i="11"/>
  <c r="DZ56" i="11"/>
  <c r="CX52" i="11"/>
  <c r="BV48" i="11"/>
  <c r="AT44" i="11"/>
  <c r="EI39" i="11"/>
  <c r="DG35" i="11"/>
  <c r="CE31" i="11"/>
  <c r="BC27" i="11"/>
  <c r="AA23" i="11"/>
  <c r="DP18" i="11"/>
  <c r="CN14" i="11"/>
  <c r="BQ60" i="11"/>
  <c r="AO56" i="11"/>
  <c r="ED51" i="11"/>
  <c r="DB47" i="11"/>
  <c r="AD52" i="11"/>
  <c r="BQ21" i="11"/>
  <c r="CE54" i="11"/>
  <c r="AF41" i="11"/>
  <c r="AK36" i="11"/>
  <c r="DZ31" i="11"/>
  <c r="CX27" i="11"/>
  <c r="BV23" i="11"/>
  <c r="AT19" i="11"/>
  <c r="EI14" i="11"/>
  <c r="BU27" i="11"/>
  <c r="AE43" i="11"/>
  <c r="DR16" i="11"/>
  <c r="EF49" i="11"/>
  <c r="CL39" i="11"/>
  <c r="EM34" i="11"/>
  <c r="DK30" i="11"/>
  <c r="CI26" i="11"/>
  <c r="BG22" i="11"/>
  <c r="AE18" i="11"/>
  <c r="DT13" i="11"/>
  <c r="AF27" i="11"/>
  <c r="AF34" i="11"/>
  <c r="BR12" i="11"/>
  <c r="AA46" i="11"/>
  <c r="AI38" i="11"/>
  <c r="DX33" i="11"/>
  <c r="CV29" i="11"/>
  <c r="BT25" i="11"/>
  <c r="AR21" i="11"/>
  <c r="EG16" i="11"/>
  <c r="DE12" i="11"/>
  <c r="EF58" i="11"/>
  <c r="AG25" i="11"/>
  <c r="DX57" i="11"/>
  <c r="EE42" i="11"/>
  <c r="EK36" i="11"/>
  <c r="DI32" i="11"/>
  <c r="CG28" i="11"/>
  <c r="BE24" i="11"/>
  <c r="AC20" i="11"/>
  <c r="DR15" i="11"/>
  <c r="CP11" i="11"/>
  <c r="EG49" i="11"/>
  <c r="BJ20" i="11"/>
  <c r="BX53" i="11"/>
  <c r="DI40" i="11"/>
  <c r="DV35" i="11"/>
  <c r="CT31" i="11"/>
  <c r="BR27" i="11"/>
  <c r="BR846" i="11" s="1"/>
  <c r="AP23" i="11"/>
  <c r="EE18" i="11"/>
  <c r="DC14" i="11"/>
  <c r="BE34" i="11"/>
  <c r="DF36" i="11"/>
  <c r="CW13" i="11"/>
  <c r="DK46" i="11"/>
  <c r="CE38" i="11"/>
  <c r="AU34" i="11"/>
  <c r="EJ29" i="11"/>
  <c r="DH25" i="11"/>
  <c r="CF21" i="11"/>
  <c r="BD17" i="11"/>
  <c r="AB13" i="11"/>
  <c r="BM57" i="11"/>
  <c r="Z24" i="11"/>
  <c r="AN57" i="11"/>
  <c r="BS42" i="11"/>
  <c r="DM36" i="11"/>
  <c r="CK32" i="11"/>
  <c r="BI28" i="11"/>
  <c r="AG24" i="11"/>
  <c r="DV19" i="11"/>
  <c r="CT15" i="11"/>
  <c r="BR11" i="11"/>
  <c r="AM26" i="11"/>
  <c r="BO38" i="11"/>
  <c r="BW31" i="11"/>
  <c r="CS16" i="11"/>
  <c r="DM28" i="11"/>
  <c r="BK42" i="11"/>
  <c r="CP52" i="11"/>
  <c r="BB19" i="11"/>
  <c r="AT27" i="11"/>
  <c r="CA50" i="11"/>
  <c r="DA55" i="11"/>
  <c r="DX32" i="11"/>
  <c r="EH54" i="11"/>
  <c r="CS31" i="11"/>
  <c r="DZ14" i="11"/>
  <c r="CO42" i="11"/>
  <c r="DB14" i="11"/>
  <c r="DV41" i="11"/>
  <c r="BG52" i="11"/>
  <c r="DN25" i="11"/>
  <c r="CC53" i="11"/>
  <c r="CC14" i="11"/>
  <c r="DJ21" i="11"/>
  <c r="AW13" i="11"/>
  <c r="DS35" i="11"/>
  <c r="AS25" i="11"/>
  <c r="AR57" i="11"/>
  <c r="AQ35" i="11"/>
  <c r="AZ18" i="11"/>
  <c r="BZ32" i="11"/>
  <c r="CI15" i="11"/>
  <c r="CI47" i="11"/>
  <c r="CN26" i="11"/>
  <c r="CT59" i="11"/>
  <c r="BO50" i="11"/>
  <c r="BX33" i="11"/>
  <c r="BN51" i="11"/>
  <c r="BW34" i="11"/>
  <c r="CF17" i="11"/>
  <c r="CP47" i="11"/>
  <c r="CY30" i="11"/>
  <c r="CO48" i="11"/>
  <c r="CX31" i="11"/>
  <c r="DG14" i="11"/>
  <c r="DQ44" i="11"/>
  <c r="BQ33" i="11"/>
  <c r="CU42" i="11"/>
  <c r="DD25" i="11"/>
  <c r="CZ53" i="11"/>
  <c r="DI36" i="11"/>
  <c r="DR19" i="11"/>
  <c r="CK12" i="11"/>
  <c r="CY45" i="11"/>
  <c r="DH28" i="11"/>
  <c r="EH11" i="11"/>
  <c r="AE45" i="11"/>
  <c r="AN28" i="11"/>
  <c r="BN11" i="11"/>
  <c r="CB44" i="11"/>
  <c r="CK27" i="11"/>
  <c r="DP60" i="11"/>
  <c r="DY43" i="11"/>
  <c r="EH26" i="11"/>
  <c r="AV60" i="11"/>
  <c r="DW23" i="11"/>
  <c r="CL58" i="11"/>
  <c r="CU41" i="11"/>
  <c r="EC40" i="11"/>
  <c r="BP56" i="11"/>
  <c r="BY39" i="11"/>
  <c r="DP28" i="11"/>
  <c r="AM60" i="11"/>
  <c r="AV43" i="11"/>
  <c r="BE26" i="11"/>
  <c r="AU45" i="11"/>
  <c r="BB14" i="11"/>
  <c r="BP47" i="11"/>
  <c r="BY30" i="11"/>
  <c r="CH13" i="11"/>
  <c r="AE21" i="11"/>
  <c r="AS54" i="11"/>
  <c r="BB37" i="11"/>
  <c r="BK20" i="11"/>
  <c r="AY25" i="11"/>
  <c r="BM58" i="11"/>
  <c r="BV41" i="11"/>
  <c r="CE24" i="11"/>
  <c r="AF52" i="11"/>
  <c r="AK15" i="11"/>
  <c r="DR49" i="11"/>
  <c r="CP45" i="11"/>
  <c r="BN41" i="11"/>
  <c r="CK51" i="11"/>
  <c r="CP30" i="11"/>
  <c r="CG23" i="11"/>
  <c r="BE19" i="11"/>
  <c r="AC15" i="11"/>
  <c r="DW60" i="11"/>
  <c r="CU56" i="11"/>
  <c r="BS52" i="11"/>
  <c r="AQ48" i="11"/>
  <c r="EF43" i="11"/>
  <c r="DD39" i="11"/>
  <c r="CZ13" i="11"/>
  <c r="DH36" i="11"/>
  <c r="AA25" i="11"/>
  <c r="DP20" i="11"/>
  <c r="CN16" i="11"/>
  <c r="BL12" i="11"/>
  <c r="AO58" i="11"/>
  <c r="ED53" i="11"/>
  <c r="DB49" i="11"/>
  <c r="BZ45" i="11"/>
  <c r="AX41" i="11"/>
  <c r="EM36" i="11"/>
  <c r="DK32" i="11"/>
  <c r="CI28" i="11"/>
  <c r="BG24" i="11"/>
  <c r="AE20" i="11"/>
  <c r="DT15" i="11"/>
  <c r="CM17" i="11"/>
  <c r="EE36" i="11"/>
  <c r="CD25" i="11"/>
  <c r="BI14" i="11"/>
  <c r="DX58" i="11"/>
  <c r="CV54" i="11"/>
  <c r="BT50" i="11"/>
  <c r="AR46" i="11"/>
  <c r="EG41" i="11"/>
  <c r="DE37" i="11"/>
  <c r="CC33" i="11"/>
  <c r="BA29" i="11"/>
  <c r="Y25" i="11"/>
  <c r="DN20" i="11"/>
  <c r="CL16" i="11"/>
  <c r="BJ12" i="11"/>
  <c r="AM58" i="11"/>
  <c r="EB53" i="11"/>
  <c r="CZ49" i="11"/>
  <c r="BX45" i="11"/>
  <c r="AV41" i="11"/>
  <c r="CE25" i="11"/>
  <c r="DB41" i="11"/>
  <c r="AM28" i="11"/>
  <c r="EI16" i="11"/>
  <c r="DW59" i="11"/>
  <c r="CU55" i="11"/>
  <c r="BS51" i="11"/>
  <c r="AQ47" i="11"/>
  <c r="EF42" i="11"/>
  <c r="DD38" i="11"/>
  <c r="CB34" i="11"/>
  <c r="AZ30" i="11"/>
  <c r="X26" i="11"/>
  <c r="DM21" i="11"/>
  <c r="CK17" i="11"/>
  <c r="CK846" i="11" s="1"/>
  <c r="BI13" i="11"/>
  <c r="AL59" i="11"/>
  <c r="EA54" i="11"/>
  <c r="CY50" i="11"/>
  <c r="BW46" i="11"/>
  <c r="AU42" i="11"/>
  <c r="AG58" i="11"/>
  <c r="DJ33" i="11"/>
  <c r="BI22" i="11"/>
  <c r="BC12" i="11"/>
  <c r="DA57" i="11"/>
  <c r="BY53" i="11"/>
  <c r="AW49" i="11"/>
  <c r="EL44" i="11"/>
  <c r="DJ40" i="11"/>
  <c r="CH36" i="11"/>
  <c r="BF32" i="11"/>
  <c r="AD28" i="11"/>
  <c r="DS23" i="11"/>
  <c r="CQ19" i="11"/>
  <c r="BO15" i="11"/>
  <c r="AM11" i="11"/>
  <c r="EG56" i="11"/>
  <c r="DE52" i="11"/>
  <c r="CC48" i="11"/>
  <c r="BA44" i="11"/>
  <c r="AV20" i="11"/>
  <c r="AS38" i="11"/>
  <c r="CC26" i="11"/>
  <c r="AZ15" i="11"/>
  <c r="AU59" i="11"/>
  <c r="EJ54" i="11"/>
  <c r="DH50" i="11"/>
  <c r="CF46" i="11"/>
  <c r="BD42" i="11"/>
  <c r="AB38" i="11"/>
  <c r="DQ33" i="11"/>
  <c r="CO29" i="11"/>
  <c r="BM25" i="11"/>
  <c r="AK21" i="11"/>
  <c r="DZ16" i="11"/>
  <c r="CX12" i="11"/>
  <c r="CA58" i="11"/>
  <c r="AY54" i="11"/>
  <c r="EN49" i="11"/>
  <c r="DL45" i="11"/>
  <c r="CJ41" i="11"/>
  <c r="DO52" i="11"/>
  <c r="DT31" i="11"/>
  <c r="CY20" i="11"/>
  <c r="CB11" i="11"/>
  <c r="Y57" i="11"/>
  <c r="DN52" i="11"/>
  <c r="CL48" i="11"/>
  <c r="BJ44" i="11"/>
  <c r="AH40" i="11"/>
  <c r="DW35" i="11"/>
  <c r="CU31" i="11"/>
  <c r="BS27" i="11"/>
  <c r="BS846" i="11" s="1"/>
  <c r="BQ23" i="11"/>
  <c r="DL39" i="11"/>
  <c r="CJ27" i="11"/>
  <c r="BG16" i="11"/>
  <c r="CQ59" i="11"/>
  <c r="BO55" i="11"/>
  <c r="AM51" i="11"/>
  <c r="EB46" i="11"/>
  <c r="CZ42" i="11"/>
  <c r="BX38" i="11"/>
  <c r="AV34" i="11"/>
  <c r="EK29" i="11"/>
  <c r="DI25" i="11"/>
  <c r="CG21" i="11"/>
  <c r="BE17" i="11"/>
  <c r="BE846" i="11" s="1"/>
  <c r="AC13" i="11"/>
  <c r="DW58" i="11"/>
  <c r="CU54" i="11"/>
  <c r="BS50" i="11"/>
  <c r="AQ46" i="11"/>
  <c r="EF41" i="11"/>
  <c r="BB46" i="11"/>
  <c r="CF47" i="11"/>
  <c r="AS30" i="11"/>
  <c r="EG18" i="11"/>
  <c r="CP60" i="11"/>
  <c r="BN56" i="11"/>
  <c r="AL52" i="11"/>
  <c r="EA47" i="11"/>
  <c r="CY43" i="11"/>
  <c r="BW39" i="11"/>
  <c r="AU35" i="11"/>
  <c r="EJ30" i="11"/>
  <c r="DH26" i="11"/>
  <c r="CF22" i="11"/>
  <c r="BD18" i="11"/>
  <c r="AB14" i="11"/>
  <c r="DV59" i="11"/>
  <c r="CT55" i="11"/>
  <c r="BR51" i="11"/>
  <c r="AP47" i="11"/>
  <c r="DS47" i="11"/>
  <c r="BC19" i="11"/>
  <c r="BQ52" i="11"/>
  <c r="BU40" i="11"/>
  <c r="CP35" i="11"/>
  <c r="BN31" i="11"/>
  <c r="AL27" i="11"/>
  <c r="EA22" i="11"/>
  <c r="CY18" i="11"/>
  <c r="BW14" i="11"/>
  <c r="DI42" i="11"/>
  <c r="DT38" i="11"/>
  <c r="DD14" i="11"/>
  <c r="DR47" i="11"/>
  <c r="EA38" i="11"/>
  <c r="CA34" i="11"/>
  <c r="AY30" i="11"/>
  <c r="EN25" i="11"/>
  <c r="DL21" i="11"/>
  <c r="CJ17" i="11"/>
  <c r="BH13" i="11"/>
  <c r="EB15" i="11"/>
  <c r="DU29" i="11"/>
  <c r="BI60" i="11"/>
  <c r="CG44" i="11"/>
  <c r="CN37" i="11"/>
  <c r="BL33" i="11"/>
  <c r="AJ29" i="11"/>
  <c r="DY24" i="11"/>
  <c r="CW20" i="11"/>
  <c r="BU16" i="11"/>
  <c r="AS12" i="11"/>
  <c r="DD54" i="11"/>
  <c r="CV22" i="11"/>
  <c r="DJ55" i="11"/>
  <c r="CR41" i="11"/>
  <c r="BY36" i="11"/>
  <c r="AW32" i="11"/>
  <c r="EL27" i="11"/>
  <c r="DJ23" i="11"/>
  <c r="CH19" i="11"/>
  <c r="BF15" i="11"/>
  <c r="AD11" i="11"/>
  <c r="DE45" i="11"/>
  <c r="AV18" i="11"/>
  <c r="BJ51" i="11"/>
  <c r="Y40" i="11"/>
  <c r="BJ35" i="11"/>
  <c r="AH31" i="11"/>
  <c r="DW26" i="11"/>
  <c r="CU22" i="11"/>
  <c r="BS18" i="11"/>
  <c r="AQ14" i="11"/>
  <c r="DU22" i="11"/>
  <c r="CD32" i="11"/>
  <c r="CI11" i="11"/>
  <c r="CF45" i="11"/>
  <c r="EB37" i="11"/>
  <c r="CZ33" i="11"/>
  <c r="BX29" i="11"/>
  <c r="AV25" i="11"/>
  <c r="EK20" i="11"/>
  <c r="DI16" i="11"/>
  <c r="CG12" i="11"/>
  <c r="AK53" i="11"/>
  <c r="EC21" i="11"/>
  <c r="Z55" i="11"/>
  <c r="BD41" i="11"/>
  <c r="BA36" i="11"/>
  <c r="Y32" i="11"/>
  <c r="DN27" i="11"/>
  <c r="CL23" i="11"/>
  <c r="BJ19" i="11"/>
  <c r="AH15" i="11"/>
  <c r="AV51" i="11"/>
  <c r="EB21" i="11"/>
  <c r="AE34" i="11"/>
  <c r="A11" i="11"/>
  <c r="BQ12" i="11"/>
  <c r="CK24" i="11"/>
  <c r="DE36" i="11"/>
  <c r="CO21" i="11"/>
  <c r="Z15" i="11"/>
  <c r="EI22" i="11"/>
  <c r="DJ39" i="11"/>
  <c r="BE39" i="11"/>
  <c r="CB16" i="11"/>
  <c r="CL38" i="11"/>
  <c r="AJ60" i="11"/>
  <c r="CA48" i="11"/>
  <c r="BE55" i="11"/>
  <c r="BC48" i="11"/>
  <c r="DE58" i="11"/>
  <c r="EB35" i="11"/>
  <c r="BO59" i="11"/>
  <c r="EA20" i="11"/>
  <c r="X39" i="11"/>
  <c r="BK55" i="11"/>
  <c r="Y45" i="11"/>
  <c r="BW19" i="11"/>
  <c r="BV20" i="11"/>
  <c r="CN27" i="11"/>
  <c r="CN846" i="11" s="1"/>
  <c r="CA31" i="11"/>
  <c r="BC55" i="11"/>
  <c r="DJ28" i="11"/>
  <c r="DS11" i="11"/>
  <c r="AL40" i="11"/>
  <c r="DX22" i="11"/>
  <c r="ED55" i="11"/>
  <c r="CY46" i="11"/>
  <c r="DH29" i="11"/>
  <c r="CX47" i="11"/>
  <c r="DG30" i="11"/>
  <c r="BK47" i="11"/>
  <c r="DZ43" i="11"/>
  <c r="EI26" i="11"/>
  <c r="DY44" i="11"/>
  <c r="EH27" i="11"/>
  <c r="AW21" i="11"/>
  <c r="AJ41" i="11"/>
  <c r="DQ60" i="11"/>
  <c r="EE38" i="11"/>
  <c r="EN21" i="11"/>
  <c r="EJ49" i="11"/>
  <c r="AB33" i="11"/>
  <c r="AA51" i="11"/>
  <c r="DZ58" i="11"/>
  <c r="EI41" i="11"/>
  <c r="BV12" i="11"/>
  <c r="BF58" i="11"/>
  <c r="BO41" i="11"/>
  <c r="CD51" i="11"/>
  <c r="DC57" i="11"/>
  <c r="DL40" i="11"/>
  <c r="DG46" i="11"/>
  <c r="AI57" i="11"/>
  <c r="AR40" i="11"/>
  <c r="EJ41" i="11"/>
  <c r="CF56" i="11"/>
  <c r="BD29" i="11"/>
  <c r="DV54" i="11"/>
  <c r="EE37" i="11"/>
  <c r="CX23" i="11"/>
  <c r="CZ52" i="11"/>
  <c r="DI35" i="11"/>
  <c r="BI23" i="11"/>
  <c r="BW56" i="11"/>
  <c r="CF39" i="11"/>
  <c r="CO22" i="11"/>
  <c r="EE29" i="11"/>
  <c r="CQ60" i="11"/>
  <c r="CZ43" i="11"/>
  <c r="DI26" i="11"/>
  <c r="CG24" i="11"/>
  <c r="BO17" i="11"/>
  <c r="BO846" i="11" s="1"/>
  <c r="CC50" i="11"/>
  <c r="CL33" i="11"/>
  <c r="CU16" i="11"/>
  <c r="CI21" i="11"/>
  <c r="CW54" i="11"/>
  <c r="DF37" i="11"/>
  <c r="DO20" i="11"/>
  <c r="AA33" i="11"/>
  <c r="BU11" i="11"/>
  <c r="BF49" i="11"/>
  <c r="AD45" i="11"/>
  <c r="DS40" i="11"/>
  <c r="BI47" i="11"/>
  <c r="BK29" i="11"/>
  <c r="EL22" i="11"/>
  <c r="DJ18" i="11"/>
  <c r="CH14" i="11"/>
  <c r="BK60" i="11"/>
  <c r="AI56" i="11"/>
  <c r="DX51" i="11"/>
  <c r="CV47" i="11"/>
  <c r="BT43" i="11"/>
  <c r="AR39" i="11"/>
  <c r="CC59" i="11"/>
  <c r="CT34" i="11"/>
  <c r="CF24" i="11"/>
  <c r="BD20" i="11"/>
  <c r="AB16" i="11"/>
  <c r="DQ11" i="11"/>
  <c r="CT57" i="11"/>
  <c r="BR53" i="11"/>
  <c r="AP49" i="11"/>
  <c r="EE44" i="11"/>
  <c r="DC40" i="11"/>
  <c r="CA36" i="11"/>
  <c r="AY32" i="11"/>
  <c r="EN27" i="11"/>
  <c r="DL23" i="11"/>
  <c r="CJ19" i="11"/>
  <c r="BH15" i="11"/>
  <c r="BK13" i="11"/>
  <c r="CB35" i="11"/>
  <c r="AY24" i="11"/>
  <c r="AT13" i="11"/>
  <c r="BL58" i="11"/>
  <c r="AJ54" i="11"/>
  <c r="DY49" i="11"/>
  <c r="CW45" i="11"/>
  <c r="BU41" i="11"/>
  <c r="AS37" i="11"/>
  <c r="EH32" i="11"/>
  <c r="DF28" i="11"/>
  <c r="CD24" i="11"/>
  <c r="BB20" i="11"/>
  <c r="Z16" i="11"/>
  <c r="DO11" i="11"/>
  <c r="CR57" i="11"/>
  <c r="BP53" i="11"/>
  <c r="AN49" i="11"/>
  <c r="EC44" i="11"/>
  <c r="DA40" i="11"/>
  <c r="BC21" i="11"/>
  <c r="DE38" i="11"/>
  <c r="DY26" i="11"/>
  <c r="BX15" i="11"/>
  <c r="BK59" i="11"/>
  <c r="AI55" i="11"/>
  <c r="DX50" i="11"/>
  <c r="CV46" i="11"/>
  <c r="BT42" i="11"/>
  <c r="AR38" i="11"/>
  <c r="EG33" i="11"/>
  <c r="DE29" i="11"/>
  <c r="CC25" i="11"/>
  <c r="BA21" i="11"/>
  <c r="Y17" i="11"/>
  <c r="DN12" i="11"/>
  <c r="CQ58" i="11"/>
  <c r="BO54" i="11"/>
  <c r="AM50" i="11"/>
  <c r="EB45" i="11"/>
  <c r="CZ41" i="11"/>
  <c r="DV53" i="11"/>
  <c r="BG32" i="11"/>
  <c r="AD21" i="11"/>
  <c r="CR11" i="11"/>
  <c r="AO57" i="11"/>
  <c r="ED52" i="11"/>
  <c r="DB48" i="11"/>
  <c r="BZ44" i="11"/>
  <c r="AX40" i="11"/>
  <c r="EM35" i="11"/>
  <c r="DK31" i="11"/>
  <c r="CI27" i="11"/>
  <c r="BG23" i="11"/>
  <c r="AE19" i="11"/>
  <c r="DT14" i="11"/>
  <c r="CW60" i="11"/>
  <c r="BU56" i="11"/>
  <c r="AS52" i="11"/>
  <c r="EH47" i="11"/>
  <c r="DF43" i="11"/>
  <c r="EK15" i="11"/>
  <c r="BS36" i="11"/>
  <c r="EI24" i="11"/>
  <c r="DN13" i="11"/>
  <c r="CZ58" i="11"/>
  <c r="BX54" i="11"/>
  <c r="AV50" i="11"/>
  <c r="EK45" i="11"/>
  <c r="DI41" i="11"/>
  <c r="CG37" i="11"/>
  <c r="BE33" i="11"/>
  <c r="AC29" i="11"/>
  <c r="DR24" i="11"/>
  <c r="CP20" i="11"/>
  <c r="BN16" i="11"/>
  <c r="AL12" i="11"/>
  <c r="EF57" i="11"/>
  <c r="DD53" i="11"/>
  <c r="CB49" i="11"/>
  <c r="AZ45" i="11"/>
  <c r="DF54" i="11"/>
  <c r="CM48" i="11"/>
  <c r="CO30" i="11"/>
  <c r="AN19" i="11"/>
  <c r="DF60" i="11"/>
  <c r="CD56" i="11"/>
  <c r="BB52" i="11"/>
  <c r="Z48" i="11"/>
  <c r="DO43" i="11"/>
  <c r="CM39" i="11"/>
  <c r="BK35" i="11"/>
  <c r="AI31" i="11"/>
  <c r="DX26" i="11"/>
  <c r="AO19" i="11"/>
  <c r="CX37" i="11"/>
  <c r="Y26" i="11"/>
  <c r="DU14" i="11"/>
  <c r="AE59" i="11"/>
  <c r="DT54" i="11"/>
  <c r="CR50" i="11"/>
  <c r="BP46" i="11"/>
  <c r="AN42" i="11"/>
  <c r="EC37" i="11"/>
  <c r="DA33" i="11"/>
  <c r="BY29" i="11"/>
  <c r="AW25" i="11"/>
  <c r="EL20" i="11"/>
  <c r="DJ16" i="11"/>
  <c r="CH12" i="11"/>
  <c r="BK58" i="11"/>
  <c r="AI54" i="11"/>
  <c r="DX49" i="11"/>
  <c r="CV45" i="11"/>
  <c r="BT41" i="11"/>
  <c r="DX28" i="11"/>
  <c r="BD43" i="11"/>
  <c r="CY28" i="11"/>
  <c r="CD17" i="11"/>
  <c r="AD60" i="11"/>
  <c r="DS55" i="11"/>
  <c r="CQ51" i="11"/>
  <c r="BO47" i="11"/>
  <c r="AM43" i="11"/>
  <c r="EB38" i="11"/>
  <c r="CZ34" i="11"/>
  <c r="BX30" i="11"/>
  <c r="AV26" i="11"/>
  <c r="EK21" i="11"/>
  <c r="DI17" i="11"/>
  <c r="CG13" i="11"/>
  <c r="BJ59" i="11"/>
  <c r="AH55" i="11"/>
  <c r="DW50" i="11"/>
  <c r="DJ42" i="11"/>
  <c r="CQ43" i="11"/>
  <c r="AO17" i="11"/>
  <c r="BC50" i="11"/>
  <c r="DB39" i="11"/>
  <c r="AD35" i="11"/>
  <c r="DS30" i="11"/>
  <c r="CQ26" i="11"/>
  <c r="BO22" i="11"/>
  <c r="AM18" i="11"/>
  <c r="EB13" i="11"/>
  <c r="CQ28" i="11"/>
  <c r="CR34" i="11"/>
  <c r="CP12" i="11"/>
  <c r="AI46" i="11"/>
  <c r="AQ38" i="11"/>
  <c r="EF33" i="11"/>
  <c r="DD29" i="11"/>
  <c r="CB25" i="11"/>
  <c r="AZ21" i="11"/>
  <c r="X17" i="11"/>
  <c r="DM12" i="11"/>
  <c r="CA59" i="11"/>
  <c r="CS25" i="11"/>
  <c r="AU58" i="11"/>
  <c r="AD43" i="11"/>
  <c r="AB37" i="11"/>
  <c r="DQ32" i="11"/>
  <c r="CO28" i="11"/>
  <c r="BM24" i="11"/>
  <c r="AK20" i="11"/>
  <c r="DZ15" i="11"/>
  <c r="CX11" i="11"/>
  <c r="CB50" i="11"/>
  <c r="CH20" i="11"/>
  <c r="CV53" i="11"/>
  <c r="DQ40" i="11"/>
  <c r="ED35" i="11"/>
  <c r="DB31" i="11"/>
  <c r="BZ27" i="11"/>
  <c r="AX23" i="11"/>
  <c r="EM18" i="11"/>
  <c r="DK14" i="11"/>
  <c r="DW13" i="11"/>
  <c r="CC41" i="11"/>
  <c r="AH16" i="11"/>
  <c r="AV49" i="11"/>
  <c r="BN39" i="11"/>
  <c r="DO34" i="11"/>
  <c r="CM30" i="11"/>
  <c r="BK26" i="11"/>
  <c r="AI22" i="11"/>
  <c r="DX17" i="11"/>
  <c r="CV13" i="11"/>
  <c r="CQ12" i="11"/>
  <c r="BB28" i="11"/>
  <c r="BZ59" i="11"/>
  <c r="EL43" i="11"/>
  <c r="BP37" i="11"/>
  <c r="AN33" i="11"/>
  <c r="EC28" i="11"/>
  <c r="DA24" i="11"/>
  <c r="BY20" i="11"/>
  <c r="AW16" i="11"/>
  <c r="EL11" i="11"/>
  <c r="DZ48" i="11"/>
  <c r="DO19" i="11"/>
  <c r="EC52" i="11"/>
  <c r="CK40" i="11"/>
  <c r="DF35" i="11"/>
  <c r="CD31" i="11"/>
  <c r="BB27" i="11"/>
  <c r="Z23" i="11"/>
  <c r="DO18" i="11"/>
  <c r="CM14" i="11"/>
  <c r="EA39" i="11"/>
  <c r="CZ17" i="11"/>
  <c r="DT29" i="11"/>
  <c r="AB45" i="11"/>
  <c r="AN11" i="11"/>
  <c r="BI20" i="11"/>
  <c r="CC32" i="11"/>
  <c r="DC54" i="11"/>
  <c r="BN48" i="11"/>
  <c r="DG18" i="11"/>
  <c r="AL35" i="11"/>
  <c r="DJ38" i="11"/>
  <c r="DT60" i="11"/>
  <c r="Z38" i="11"/>
  <c r="CO59" i="11"/>
  <c r="EF47" i="11"/>
  <c r="AC51" i="11"/>
  <c r="DH47" i="11"/>
  <c r="AS58" i="11"/>
  <c r="BP35" i="11"/>
  <c r="DT58" i="11"/>
  <c r="BO20" i="11"/>
  <c r="CM36" i="11"/>
  <c r="DP54" i="11"/>
  <c r="EI43" i="11"/>
  <c r="EB18" i="11"/>
  <c r="EA19" i="11"/>
  <c r="DI22" i="11"/>
  <c r="EF30" i="11"/>
  <c r="CM51" i="11"/>
  <c r="AX28" i="11"/>
  <c r="BG11" i="11"/>
  <c r="CA39" i="11"/>
  <c r="BL22" i="11"/>
  <c r="BR55" i="11"/>
  <c r="AM46" i="11"/>
  <c r="AV29" i="11"/>
  <c r="AL47" i="11"/>
  <c r="AU30" i="11"/>
  <c r="BS39" i="11"/>
  <c r="BN43" i="11"/>
  <c r="EE16" i="11"/>
  <c r="BM44" i="11"/>
  <c r="BV27" i="11"/>
  <c r="CG17" i="11"/>
  <c r="CO40" i="11"/>
  <c r="DC58" i="11"/>
  <c r="BS38" i="11"/>
  <c r="CB21" i="11"/>
  <c r="BX49" i="11"/>
  <c r="CG32" i="11"/>
  <c r="CJ14" i="11"/>
  <c r="BN58" i="11"/>
  <c r="BW41" i="11"/>
  <c r="Y52" i="11"/>
  <c r="DK57" i="11"/>
  <c r="DT40" i="11"/>
  <c r="BB47" i="11"/>
  <c r="AQ57" i="11"/>
  <c r="AZ40" i="11"/>
  <c r="CE42" i="11"/>
  <c r="CN56" i="11"/>
  <c r="CW39" i="11"/>
  <c r="DH37" i="11"/>
  <c r="EK55" i="11"/>
  <c r="AP27" i="11"/>
  <c r="BJ54" i="11"/>
  <c r="BS37" i="11"/>
  <c r="CQ22" i="11"/>
  <c r="AN52" i="11"/>
  <c r="AW35" i="11"/>
  <c r="DN22" i="11"/>
  <c r="EB55" i="11"/>
  <c r="EK38" i="11"/>
  <c r="AC22" i="11"/>
  <c r="CB28" i="11"/>
  <c r="AE60" i="11"/>
  <c r="AN43" i="11"/>
  <c r="AW26" i="11"/>
  <c r="AS16" i="11"/>
  <c r="DT16" i="11"/>
  <c r="EH49" i="11"/>
  <c r="Z33" i="11"/>
  <c r="AI16" i="11"/>
  <c r="EN20" i="11"/>
  <c r="AK54" i="11"/>
  <c r="AT37" i="11"/>
  <c r="BC20" i="11"/>
  <c r="ED30" i="11"/>
  <c r="EE60" i="11"/>
  <c r="DK48" i="11"/>
  <c r="CI44" i="11"/>
  <c r="BG40" i="11"/>
  <c r="BE43" i="11"/>
  <c r="DQ27" i="11"/>
  <c r="BZ22" i="11"/>
  <c r="AX18" i="11"/>
  <c r="EM13" i="11"/>
  <c r="DP59" i="11"/>
  <c r="CN55" i="11"/>
  <c r="BL51" i="11"/>
  <c r="AJ47" i="11"/>
  <c r="DY42" i="11"/>
  <c r="CW38" i="11"/>
  <c r="BA55" i="11"/>
  <c r="CF32" i="11"/>
  <c r="EK23" i="11"/>
  <c r="DI19" i="11"/>
  <c r="CG15" i="11"/>
  <c r="BE11" i="11"/>
  <c r="AH57" i="11"/>
  <c r="DW52" i="11"/>
  <c r="CU48" i="11"/>
  <c r="BS44" i="11"/>
  <c r="AQ40" i="11"/>
  <c r="EF35" i="11"/>
  <c r="DD31" i="11"/>
  <c r="CB27" i="11"/>
  <c r="AZ23" i="11"/>
  <c r="X19" i="11"/>
  <c r="DM14" i="11"/>
  <c r="AN59" i="11"/>
  <c r="EH33" i="11"/>
  <c r="DM22" i="11"/>
  <c r="CI12" i="11"/>
  <c r="DQ57" i="11"/>
  <c r="CO53" i="11"/>
  <c r="BM49" i="11"/>
  <c r="AK45" i="11"/>
  <c r="DZ40" i="11"/>
  <c r="CX36" i="11"/>
  <c r="BV32" i="11"/>
  <c r="AT28" i="11"/>
  <c r="EI23" i="11"/>
  <c r="DG19" i="11"/>
  <c r="CE15" i="11"/>
  <c r="BC11" i="11"/>
  <c r="AF57" i="11"/>
  <c r="DU52" i="11"/>
  <c r="CS48" i="11"/>
  <c r="BQ44" i="11"/>
  <c r="AO40" i="11"/>
  <c r="AA17" i="11"/>
  <c r="AA846" i="11" s="1"/>
  <c r="CQ36" i="11"/>
  <c r="BV25" i="11"/>
  <c r="AS14" i="11"/>
  <c r="DP58" i="11"/>
  <c r="CN54" i="11"/>
  <c r="BL50" i="11"/>
  <c r="AJ46" i="11"/>
  <c r="DY41" i="11"/>
  <c r="CW37" i="11"/>
  <c r="BU33" i="11"/>
  <c r="AS29" i="11"/>
  <c r="EH24" i="11"/>
  <c r="DF20" i="11"/>
  <c r="CD16" i="11"/>
  <c r="BB12" i="11"/>
  <c r="AE58" i="11"/>
  <c r="DT53" i="11"/>
  <c r="CR49" i="11"/>
  <c r="BP45" i="11"/>
  <c r="AN13" i="11"/>
  <c r="CT49" i="11"/>
  <c r="DM30" i="11"/>
  <c r="CR19" i="11"/>
  <c r="EL60" i="11"/>
  <c r="CT56" i="11"/>
  <c r="BR52" i="11"/>
  <c r="AP48" i="11"/>
  <c r="EE43" i="11"/>
  <c r="DC39" i="11"/>
  <c r="CA35" i="11"/>
  <c r="AY31" i="11"/>
  <c r="EN26" i="11"/>
  <c r="DL22" i="11"/>
  <c r="CJ18" i="11"/>
  <c r="BH14" i="11"/>
  <c r="AK60" i="11"/>
  <c r="DZ55" i="11"/>
  <c r="CX51" i="11"/>
  <c r="BV47" i="11"/>
  <c r="AT43" i="11"/>
  <c r="DI11" i="11"/>
  <c r="EG34" i="11"/>
  <c r="DD23" i="11"/>
  <c r="EE12" i="11"/>
  <c r="AN58" i="11"/>
  <c r="EC53" i="11"/>
  <c r="DA49" i="11"/>
  <c r="BY45" i="11"/>
  <c r="AW41" i="11"/>
  <c r="EL36" i="11"/>
  <c r="DJ32" i="11"/>
  <c r="CH28" i="11"/>
  <c r="BF24" i="11"/>
  <c r="AD20" i="11"/>
  <c r="DS15" i="11"/>
  <c r="CQ11" i="11"/>
  <c r="BT57" i="11"/>
  <c r="AR53" i="11"/>
  <c r="EG48" i="11"/>
  <c r="DE44" i="11"/>
  <c r="AR32" i="11"/>
  <c r="BK44" i="11"/>
  <c r="AL29" i="11"/>
  <c r="DZ17" i="11"/>
  <c r="AT60" i="11"/>
  <c r="EI55" i="11"/>
  <c r="DG51" i="11"/>
  <c r="CE47" i="11"/>
  <c r="BC43" i="11"/>
  <c r="AA39" i="11"/>
  <c r="DP34" i="11"/>
  <c r="CN30" i="11"/>
  <c r="BL26" i="11"/>
  <c r="ED14" i="11"/>
  <c r="EN35" i="11"/>
  <c r="DK24" i="11"/>
  <c r="CX13" i="11"/>
  <c r="CJ58" i="11"/>
  <c r="BH54" i="11"/>
  <c r="AF50" i="11"/>
  <c r="DU45" i="11"/>
  <c r="CS41" i="11"/>
  <c r="BQ37" i="11"/>
  <c r="AO33" i="11"/>
  <c r="ED28" i="11"/>
  <c r="DB24" i="11"/>
  <c r="BZ20" i="11"/>
  <c r="AX16" i="11"/>
  <c r="EM11" i="11"/>
  <c r="DP57" i="11"/>
  <c r="CN53" i="11"/>
  <c r="BL49" i="11"/>
  <c r="AJ45" i="11"/>
  <c r="DY40" i="11"/>
  <c r="DV22" i="11"/>
  <c r="CN39" i="11"/>
  <c r="BT27" i="11"/>
  <c r="EJ15" i="11"/>
  <c r="CI59" i="11"/>
  <c r="BG55" i="11"/>
  <c r="AE51" i="11"/>
  <c r="DT46" i="11"/>
  <c r="CR42" i="11"/>
  <c r="BP38" i="11"/>
  <c r="AN34" i="11"/>
  <c r="EC29" i="11"/>
  <c r="DA25" i="11"/>
  <c r="BY21" i="11"/>
  <c r="AW17" i="11"/>
  <c r="EL12" i="11"/>
  <c r="DO58" i="11"/>
  <c r="CM54" i="11"/>
  <c r="BK50" i="11"/>
  <c r="EK46" i="11"/>
  <c r="BO39" i="11"/>
  <c r="AA15" i="11"/>
  <c r="AO48" i="11"/>
  <c r="EI38" i="11"/>
  <c r="CI34" i="11"/>
  <c r="BG30" i="11"/>
  <c r="AE26" i="11"/>
  <c r="DT21" i="11"/>
  <c r="CR17" i="11"/>
  <c r="BP13" i="11"/>
  <c r="BN17" i="11"/>
  <c r="BN846" i="11" s="1"/>
  <c r="BP30" i="11"/>
  <c r="CG60" i="11"/>
  <c r="CW44" i="11"/>
  <c r="CV37" i="11"/>
  <c r="BT33" i="11"/>
  <c r="AR29" i="11"/>
  <c r="EG24" i="11"/>
  <c r="DE20" i="11"/>
  <c r="CC16" i="11"/>
  <c r="BA12" i="11"/>
  <c r="AY55" i="11"/>
  <c r="EJ22" i="11"/>
  <c r="AG56" i="11"/>
  <c r="DP41" i="11"/>
  <c r="CG36" i="11"/>
  <c r="BE32" i="11"/>
  <c r="AC28" i="11"/>
  <c r="DR23" i="11"/>
  <c r="CP19" i="11"/>
  <c r="BN15" i="11"/>
  <c r="AL11" i="11"/>
  <c r="AZ46" i="11"/>
  <c r="BT18" i="11"/>
  <c r="CH51" i="11"/>
  <c r="AG40" i="11"/>
  <c r="BR35" i="11"/>
  <c r="AP31" i="11"/>
  <c r="EE26" i="11"/>
  <c r="DC22" i="11"/>
  <c r="CA18" i="11"/>
  <c r="AY14" i="11"/>
  <c r="CJ35" i="11"/>
  <c r="BA37" i="11"/>
  <c r="EK13" i="11"/>
  <c r="AH47" i="11"/>
  <c r="CU38" i="11"/>
  <c r="BC34" i="11"/>
  <c r="AA30" i="11"/>
  <c r="DP25" i="11"/>
  <c r="CN21" i="11"/>
  <c r="BL17" i="11"/>
  <c r="BL846" i="11" s="1"/>
  <c r="AJ13" i="11"/>
  <c r="DY57" i="11"/>
  <c r="AX24" i="11"/>
  <c r="BL57" i="11"/>
  <c r="CI42" i="11"/>
  <c r="DU36" i="11"/>
  <c r="CS32" i="11"/>
  <c r="BQ28" i="11"/>
  <c r="AO24" i="11"/>
  <c r="ED19" i="11"/>
  <c r="DB15" i="11"/>
  <c r="BZ11" i="11"/>
  <c r="CX44" i="11"/>
  <c r="DA17" i="11"/>
  <c r="DA846" i="11" s="1"/>
  <c r="DO50" i="11"/>
  <c r="DZ39" i="11"/>
  <c r="AT35" i="11"/>
  <c r="EI30" i="11"/>
  <c r="DG26" i="11"/>
  <c r="CE22" i="11"/>
  <c r="BC18" i="11"/>
  <c r="AA14" i="11"/>
  <c r="AY15" i="11"/>
  <c r="BX13" i="11"/>
  <c r="CR25" i="11"/>
  <c r="DL37" i="11"/>
  <c r="AU27" i="11"/>
  <c r="AG16" i="11"/>
  <c r="BA28" i="11"/>
  <c r="AN41" i="11"/>
  <c r="CA19" i="11"/>
  <c r="CE14" i="11"/>
  <c r="EA30" i="11"/>
  <c r="AQ45" i="11"/>
  <c r="BN22" i="11"/>
  <c r="BX44" i="11"/>
  <c r="CU21" i="11"/>
  <c r="AS43" i="11"/>
  <c r="CJ31" i="11"/>
  <c r="AO54" i="11"/>
  <c r="BL31" i="11"/>
  <c r="DN41" i="11"/>
  <c r="BQ26" i="11"/>
  <c r="BX42" i="11"/>
  <c r="EG53" i="11"/>
  <c r="DS12" i="11"/>
  <c r="CU20" i="11"/>
  <c r="BI25" i="11"/>
  <c r="AB19" i="11"/>
  <c r="AT16" i="11"/>
  <c r="DV48" i="11"/>
  <c r="AY27" i="11"/>
  <c r="BW43" i="11"/>
  <c r="CH24" i="11"/>
  <c r="CN57" i="11"/>
  <c r="CM35" i="11"/>
  <c r="CV18" i="11"/>
  <c r="DO31" i="11"/>
  <c r="BW42" i="11"/>
  <c r="AD40" i="11"/>
  <c r="BV43" i="11"/>
  <c r="CE26" i="11"/>
  <c r="DQ13" i="11"/>
  <c r="CX39" i="11"/>
  <c r="DE17" i="11"/>
  <c r="CW40" i="11"/>
  <c r="DF23" i="11"/>
  <c r="DP53" i="11"/>
  <c r="DY36" i="11"/>
  <c r="CT51" i="11"/>
  <c r="DC34" i="11"/>
  <c r="DL17" i="11"/>
  <c r="DH45" i="11"/>
  <c r="DQ28" i="11"/>
  <c r="BU28" i="11"/>
  <c r="CX54" i="11"/>
  <c r="DG37" i="11"/>
  <c r="BW26" i="11"/>
  <c r="AD54" i="11"/>
  <c r="AM37" i="11"/>
  <c r="AZ25" i="11"/>
  <c r="CA53" i="11"/>
  <c r="CJ36" i="11"/>
  <c r="EL23" i="11"/>
  <c r="DX52" i="11"/>
  <c r="EG35" i="11"/>
  <c r="DW22" i="11"/>
  <c r="BD52" i="11"/>
  <c r="CL19" i="11"/>
  <c r="CT50" i="11"/>
  <c r="DC33" i="11"/>
  <c r="CP15" i="11"/>
  <c r="BX48" i="11"/>
  <c r="CG31" i="11"/>
  <c r="AG19" i="11"/>
  <c r="AU52" i="11"/>
  <c r="BD35" i="11"/>
  <c r="BM18" i="11"/>
  <c r="BA23" i="11"/>
  <c r="BO56" i="11"/>
  <c r="BX39" i="11"/>
  <c r="CG22" i="11"/>
  <c r="EC39" i="11"/>
  <c r="AM13" i="11"/>
  <c r="BA46" i="11"/>
  <c r="BJ29" i="11"/>
  <c r="BZ23" i="11"/>
  <c r="BG17" i="11"/>
  <c r="BU50" i="11"/>
  <c r="CD33" i="11"/>
  <c r="CM16" i="11"/>
  <c r="AJ24" i="11"/>
  <c r="AX57" i="11"/>
  <c r="AY48" i="11"/>
  <c r="EN43" i="11"/>
  <c r="AO36" i="11"/>
  <c r="AQ41" i="11"/>
  <c r="DB26" i="11"/>
  <c r="EE21" i="11"/>
  <c r="DC17" i="11"/>
  <c r="CA13" i="11"/>
  <c r="BD59" i="11"/>
  <c r="AB55" i="11"/>
  <c r="DQ50" i="11"/>
  <c r="CO46" i="11"/>
  <c r="BM42" i="11"/>
  <c r="AK38" i="11"/>
  <c r="Y51" i="11"/>
  <c r="BZ30" i="11"/>
  <c r="BY23" i="11"/>
  <c r="AW19" i="11"/>
  <c r="EL14" i="11"/>
  <c r="DO60" i="11"/>
  <c r="CM56" i="11"/>
  <c r="BK52" i="11"/>
  <c r="AI48" i="11"/>
  <c r="DX43" i="11"/>
  <c r="CV39" i="11"/>
  <c r="BT35" i="11"/>
  <c r="AR31" i="11"/>
  <c r="EG26" i="11"/>
  <c r="DE22" i="11"/>
  <c r="CC18" i="11"/>
  <c r="BA14" i="11"/>
  <c r="EC54" i="11"/>
  <c r="DC32" i="11"/>
  <c r="BB21" i="11"/>
  <c r="DH11" i="11"/>
  <c r="BE57" i="11"/>
  <c r="AC53" i="11"/>
  <c r="DR48" i="11"/>
  <c r="CP44" i="11"/>
  <c r="BN40" i="11"/>
  <c r="AL36" i="11"/>
  <c r="EA31" i="11"/>
  <c r="CY27" i="11"/>
  <c r="BW23" i="11"/>
  <c r="AU19" i="11"/>
  <c r="EJ14" i="11"/>
  <c r="DM60" i="11"/>
  <c r="CK56" i="11"/>
  <c r="BI52" i="11"/>
  <c r="AG48" i="11"/>
  <c r="DV43" i="11"/>
  <c r="CT39" i="11"/>
  <c r="DP12" i="11"/>
  <c r="BL35" i="11"/>
  <c r="EB23" i="11"/>
  <c r="AL13" i="11"/>
  <c r="BD58" i="11"/>
  <c r="AB54" i="11"/>
  <c r="DQ49" i="11"/>
  <c r="CO45" i="11"/>
  <c r="BM41" i="11"/>
  <c r="AK37" i="11"/>
  <c r="DZ32" i="11"/>
  <c r="CX28" i="11"/>
  <c r="BV24" i="11"/>
  <c r="AT20" i="11"/>
  <c r="EI15" i="11"/>
  <c r="DG11" i="11"/>
  <c r="CJ57" i="11"/>
  <c r="BH53" i="11"/>
  <c r="AF49" i="11"/>
  <c r="DU44" i="11"/>
  <c r="BT36" i="11"/>
  <c r="BR45" i="11"/>
  <c r="CH29" i="11"/>
  <c r="AG18" i="11"/>
  <c r="BJ60" i="11"/>
  <c r="AH56" i="11"/>
  <c r="DW51" i="11"/>
  <c r="CU47" i="11"/>
  <c r="BS43" i="11"/>
  <c r="AQ39" i="11"/>
  <c r="EF34" i="11"/>
  <c r="DD30" i="11"/>
  <c r="CB26" i="11"/>
  <c r="AZ22" i="11"/>
  <c r="X18" i="11"/>
  <c r="DM13" i="11"/>
  <c r="CP59" i="11"/>
  <c r="BN55" i="11"/>
  <c r="AL51" i="11"/>
  <c r="EA46" i="11"/>
  <c r="CY42" i="11"/>
  <c r="CL57" i="11"/>
  <c r="BV33" i="11"/>
  <c r="BA22" i="11"/>
  <c r="AU12" i="11"/>
  <c r="CS57" i="11"/>
  <c r="BQ53" i="11"/>
  <c r="AO49" i="11"/>
  <c r="ED44" i="11"/>
  <c r="DB40" i="11"/>
  <c r="BZ36" i="11"/>
  <c r="AX32" i="11"/>
  <c r="EM27" i="11"/>
  <c r="DK23" i="11"/>
  <c r="CI19" i="11"/>
  <c r="BG15" i="11"/>
  <c r="AE11" i="11"/>
  <c r="DY56" i="11"/>
  <c r="CW52" i="11"/>
  <c r="BU48" i="11"/>
  <c r="AS44" i="11"/>
  <c r="EC23" i="11"/>
  <c r="AI40" i="11"/>
  <c r="CR27" i="11"/>
  <c r="BW16" i="11"/>
  <c r="CY59" i="11"/>
  <c r="BW55" i="11"/>
  <c r="AU51" i="11"/>
  <c r="EJ46" i="11"/>
  <c r="DH42" i="11"/>
  <c r="CF38" i="11"/>
  <c r="BD34" i="11"/>
  <c r="AB30" i="11"/>
  <c r="DQ25" i="11"/>
  <c r="DG60" i="11"/>
  <c r="CC34" i="11"/>
  <c r="BH23" i="11"/>
  <c r="DG12" i="11"/>
  <c r="X58" i="11"/>
  <c r="DM53" i="11"/>
  <c r="CK49" i="11"/>
  <c r="BI45" i="11"/>
  <c r="AG41" i="11"/>
  <c r="DV36" i="11"/>
  <c r="CT32" i="11"/>
  <c r="BR28" i="11"/>
  <c r="AP24" i="11"/>
  <c r="EE19" i="11"/>
  <c r="DC15" i="11"/>
  <c r="CA11" i="11"/>
  <c r="BD57" i="11"/>
  <c r="AB53" i="11"/>
  <c r="DQ48" i="11"/>
  <c r="CO44" i="11"/>
  <c r="BM40" i="11"/>
  <c r="CT18" i="11"/>
  <c r="BZ37" i="11"/>
  <c r="EH25" i="11"/>
  <c r="DE14" i="11"/>
  <c r="EN58" i="11"/>
  <c r="DL54" i="11"/>
  <c r="CJ50" i="11"/>
  <c r="BH46" i="11"/>
  <c r="AF42" i="11"/>
  <c r="DU37" i="11"/>
  <c r="CS33" i="11"/>
  <c r="BQ29" i="11"/>
  <c r="AO25" i="11"/>
  <c r="ED20" i="11"/>
  <c r="DB16" i="11"/>
  <c r="BZ12" i="11"/>
  <c r="BC58" i="11"/>
  <c r="AA54" i="11"/>
  <c r="DP49" i="11"/>
  <c r="AC30" i="11"/>
  <c r="AM35" i="11"/>
  <c r="ED12" i="11"/>
  <c r="AY46" i="11"/>
  <c r="BG38" i="11"/>
  <c r="EN33" i="11"/>
  <c r="DL29" i="11"/>
  <c r="CJ25" i="11"/>
  <c r="BH21" i="11"/>
  <c r="AF17" i="11"/>
  <c r="AF846" i="11" s="1"/>
  <c r="DU12" i="11"/>
  <c r="EM59" i="11"/>
  <c r="AN26" i="11"/>
  <c r="BS58" i="11"/>
  <c r="BR43" i="11"/>
  <c r="AJ37" i="11"/>
  <c r="DY32" i="11"/>
  <c r="CW28" i="11"/>
  <c r="BU24" i="11"/>
  <c r="AS20" i="11"/>
  <c r="EH15" i="11"/>
  <c r="DF11" i="11"/>
  <c r="EN50" i="11"/>
  <c r="DV20" i="11"/>
  <c r="EJ53" i="11"/>
  <c r="EG40" i="11"/>
  <c r="EL35" i="11"/>
  <c r="DJ31" i="11"/>
  <c r="CH27" i="11"/>
  <c r="CH846" i="11" s="1"/>
  <c r="BF23" i="11"/>
  <c r="AD19" i="11"/>
  <c r="DS14" i="11"/>
  <c r="AH18" i="11"/>
  <c r="X42" i="11"/>
  <c r="BF16" i="11"/>
  <c r="BT49" i="11"/>
  <c r="BV39" i="11"/>
  <c r="DW34" i="11"/>
  <c r="CU30" i="11"/>
  <c r="BS26" i="11"/>
  <c r="AQ22" i="11"/>
  <c r="EF17" i="11"/>
  <c r="DD13" i="11"/>
  <c r="BO24" i="11"/>
  <c r="Y33" i="11"/>
  <c r="DW11" i="11"/>
  <c r="CN45" i="11"/>
  <c r="EJ37" i="11"/>
  <c r="DH33" i="11"/>
  <c r="CF29" i="11"/>
  <c r="BD25" i="11"/>
  <c r="AB21" i="11"/>
  <c r="DQ16" i="11"/>
  <c r="CO12" i="11"/>
  <c r="CW53" i="11"/>
  <c r="AJ22" i="11"/>
  <c r="AX55" i="11"/>
  <c r="BL41" i="11"/>
  <c r="BI36" i="11"/>
  <c r="AG32" i="11"/>
  <c r="DV27" i="11"/>
  <c r="CT23" i="11"/>
  <c r="BR19" i="11"/>
  <c r="AP15" i="11"/>
  <c r="BX55" i="11"/>
  <c r="BV40" i="11"/>
  <c r="CM15" i="11"/>
  <c r="DA48" i="11"/>
  <c r="AP39" i="11"/>
  <c r="CY34" i="11"/>
  <c r="BW30" i="11"/>
  <c r="AU26" i="11"/>
  <c r="EJ21" i="11"/>
  <c r="DH17" i="11"/>
  <c r="DH846" i="11" s="1"/>
  <c r="CF13" i="11"/>
  <c r="BM48" i="11"/>
  <c r="BH31" i="11"/>
  <c r="BP21" i="11"/>
  <c r="CJ33" i="11"/>
  <c r="EE58" i="11"/>
  <c r="DV11" i="11"/>
  <c r="Y24" i="11"/>
  <c r="AS36" i="11"/>
  <c r="CO52" i="11"/>
  <c r="AL44" i="11"/>
  <c r="CY26" i="11"/>
  <c r="AI21" i="11"/>
  <c r="BU53" i="11"/>
  <c r="BP42" i="11"/>
  <c r="EA42" i="11"/>
  <c r="BM36" i="11"/>
  <c r="AU37" i="11"/>
  <c r="BL52" i="11"/>
  <c r="EC47" i="11"/>
  <c r="EC38" i="11"/>
  <c r="DZ49" i="11"/>
  <c r="AC39" i="11"/>
  <c r="AC46" i="11"/>
  <c r="BC60" i="11"/>
  <c r="BU26" i="11"/>
  <c r="DJ56" i="11"/>
  <c r="EB22" i="11"/>
  <c r="AH39" i="11"/>
  <c r="AC45" i="11"/>
  <c r="AU11" i="11"/>
  <c r="DS16" i="11"/>
  <c r="AR30" i="11"/>
  <c r="BO46" i="11"/>
  <c r="CT48" i="11"/>
  <c r="DL14" i="11"/>
  <c r="BM26" i="11"/>
  <c r="DI33" i="11"/>
  <c r="BA53" i="11"/>
  <c r="BS19" i="11"/>
  <c r="BR14" i="11"/>
  <c r="CK41" i="11"/>
  <c r="DH57" i="11"/>
  <c r="CB33" i="11"/>
  <c r="BE56" i="11"/>
  <c r="AT11" i="11"/>
  <c r="DK22" i="11"/>
  <c r="BK34" i="11"/>
  <c r="DN59" i="11"/>
  <c r="AC12" i="11"/>
  <c r="AH23" i="11"/>
  <c r="AM34" i="11"/>
  <c r="AN17" i="11"/>
  <c r="BW22" i="11"/>
  <c r="CX42" i="11"/>
  <c r="BG12" i="11"/>
  <c r="EM23" i="11"/>
  <c r="EJ25" i="11"/>
  <c r="AH51" i="11"/>
  <c r="BP25" i="11"/>
  <c r="BU35" i="11"/>
  <c r="EL30" i="11"/>
  <c r="EL21" i="11"/>
  <c r="EI32" i="11"/>
  <c r="CU25" i="11"/>
  <c r="DR41" i="11"/>
  <c r="AA56" i="11"/>
  <c r="AS22" i="11"/>
  <c r="CH52" i="11"/>
  <c r="CZ18" i="11"/>
  <c r="CS58" i="11"/>
  <c r="DR40" i="11"/>
  <c r="X57" i="11"/>
  <c r="DO59" i="11"/>
  <c r="EG25" i="11"/>
  <c r="AM42" i="11"/>
  <c r="BR44" i="11"/>
  <c r="CO60" i="11"/>
  <c r="EC14" i="11"/>
  <c r="CG29" i="11"/>
  <c r="Y49" i="11"/>
  <c r="AQ15" i="11"/>
  <c r="DX35" i="11"/>
  <c r="BI37" i="11"/>
  <c r="CF53" i="11"/>
  <c r="AZ29" i="11"/>
  <c r="DX41" i="11"/>
  <c r="DL46" i="11"/>
  <c r="CI18" i="11"/>
  <c r="AI30" i="11"/>
  <c r="AK44" i="11"/>
  <c r="BU49" i="11"/>
  <c r="DW18" i="11"/>
  <c r="EB29" i="11"/>
  <c r="BH29" i="11"/>
  <c r="X31" i="11"/>
  <c r="BS16" i="11"/>
  <c r="AB57" i="11"/>
  <c r="DC11" i="11"/>
  <c r="AQ34" i="11"/>
  <c r="CI53" i="11"/>
  <c r="DP21" i="11"/>
  <c r="CL18" i="11"/>
  <c r="DO37" i="11"/>
  <c r="AA16" i="11"/>
  <c r="BS21" i="11"/>
  <c r="CP37" i="11"/>
  <c r="DP51" i="11"/>
  <c r="EH17" i="11"/>
  <c r="BF48" i="11"/>
  <c r="BX14" i="11"/>
  <c r="DZ33" i="11"/>
  <c r="CP36" i="11"/>
  <c r="DM52" i="11"/>
  <c r="CM55" i="11"/>
  <c r="DE21" i="11"/>
  <c r="BJ53" i="11"/>
  <c r="AP40" i="11"/>
  <c r="BM56" i="11"/>
  <c r="AM59" i="11"/>
  <c r="BE25" i="11"/>
  <c r="DN44" i="11"/>
  <c r="EK60" i="11"/>
  <c r="BW24" i="11"/>
  <c r="AG33" i="11"/>
  <c r="BD49" i="11"/>
  <c r="X25" i="11"/>
  <c r="CO36" i="11"/>
  <c r="DH18" i="11"/>
  <c r="BG14" i="11"/>
  <c r="DX25" i="11"/>
  <c r="BX37" i="11"/>
  <c r="EM19" i="11"/>
  <c r="CU14" i="11"/>
  <c r="CZ25" i="11"/>
  <c r="CP43" i="11"/>
  <c r="CT53" i="11"/>
  <c r="DN24" i="11"/>
  <c r="AA35" i="11"/>
  <c r="AL39" i="11"/>
  <c r="AZ17" i="11"/>
  <c r="CR36" i="11"/>
  <c r="DI51" i="11"/>
  <c r="CZ51" i="11"/>
  <c r="CR12" i="11"/>
  <c r="CO23" i="11"/>
  <c r="AQ17" i="11"/>
  <c r="DN46" i="11"/>
  <c r="CN47" i="11"/>
  <c r="DI28" i="11"/>
  <c r="AD44" i="11"/>
  <c r="BA60" i="11"/>
  <c r="CW22" i="11"/>
  <c r="BN32" i="11"/>
  <c r="CK48" i="11"/>
  <c r="BK51" i="11"/>
  <c r="CC17" i="11"/>
  <c r="AQ32" i="11"/>
  <c r="EE35" i="11"/>
  <c r="AK52" i="11"/>
  <c r="EB54" i="11"/>
  <c r="CE56" i="11"/>
  <c r="CL40" i="11"/>
  <c r="DI56" i="11"/>
  <c r="BJ13" i="11"/>
  <c r="DV28" i="11"/>
  <c r="CS18" i="11"/>
  <c r="DM20" i="11"/>
  <c r="BM32" i="11"/>
  <c r="DV51" i="11"/>
  <c r="AL37" i="11"/>
  <c r="CV21" i="11"/>
  <c r="AV33" i="11"/>
  <c r="AJ53" i="11"/>
  <c r="DS32" i="11"/>
  <c r="BX21" i="11"/>
  <c r="DR56" i="11"/>
  <c r="DQ30" i="11"/>
  <c r="DQ14" i="11"/>
  <c r="AJ18" i="11"/>
  <c r="CQ15" i="11"/>
  <c r="AV45" i="11"/>
  <c r="AS24" i="11"/>
  <c r="CE18" i="11"/>
  <c r="DI34" i="11"/>
  <c r="DF45" i="11"/>
  <c r="DC56" i="11"/>
  <c r="EF12" i="11"/>
  <c r="EN28" i="11"/>
  <c r="BL43" i="11"/>
  <c r="DA50" i="11"/>
  <c r="DS39" i="11"/>
  <c r="Y56" i="11"/>
  <c r="BS12" i="11"/>
  <c r="AL28" i="11"/>
  <c r="BI44" i="11"/>
  <c r="AI47" i="11"/>
  <c r="BA13" i="11"/>
  <c r="DG20" i="11"/>
  <c r="DC31" i="11"/>
  <c r="DZ47" i="11"/>
  <c r="CZ50" i="11"/>
  <c r="AX33" i="11"/>
  <c r="BJ36" i="11"/>
  <c r="CG52" i="11"/>
  <c r="CB58" i="11"/>
  <c r="CT24" i="11"/>
  <c r="EB30" i="11"/>
  <c r="CK16" i="11"/>
  <c r="AK28" i="11"/>
  <c r="AW40" i="11"/>
  <c r="DM37" i="11"/>
  <c r="BT17" i="11"/>
  <c r="EK28" i="11"/>
  <c r="CS40" i="11"/>
  <c r="AT36" i="11"/>
  <c r="AV17" i="11"/>
  <c r="DN19" i="11"/>
  <c r="CV44" i="11"/>
  <c r="BB41" i="11"/>
  <c r="CY15" i="11"/>
  <c r="CM27" i="11"/>
  <c r="CM846" i="11" s="1"/>
  <c r="AK40" i="11"/>
  <c r="BE28" i="11"/>
  <c r="EF52" i="11"/>
  <c r="AH50" i="11"/>
  <c r="DR17" i="11"/>
  <c r="DR846" i="11" s="1"/>
  <c r="DO28" i="11"/>
  <c r="DD47" i="11"/>
  <c r="DI58" i="11"/>
  <c r="ED22" i="11"/>
  <c r="AJ39" i="11"/>
  <c r="AZ31" i="11"/>
  <c r="CQ35" i="11"/>
  <c r="DN51" i="11"/>
  <c r="DI57" i="11"/>
  <c r="EA23" i="11"/>
  <c r="EJ24" i="11"/>
  <c r="DX42" i="11"/>
  <c r="AD59" i="11"/>
  <c r="CJ11" i="11"/>
  <c r="CA27" i="11"/>
  <c r="CA846" i="11" s="1"/>
  <c r="CX43" i="11"/>
  <c r="BX46" i="11"/>
  <c r="DN21" i="11"/>
  <c r="AH32" i="11"/>
  <c r="BE48" i="11"/>
  <c r="AZ54" i="11"/>
  <c r="BR20" i="11"/>
  <c r="DU60" i="11"/>
  <c r="BI12" i="11"/>
  <c r="DZ23" i="11"/>
  <c r="BZ35" i="11"/>
  <c r="AR14" i="11"/>
  <c r="AR13" i="11"/>
  <c r="DI24" i="11"/>
  <c r="DN35" i="11"/>
  <c r="BY13" i="11"/>
  <c r="EK12" i="11"/>
  <c r="EH31" i="11"/>
  <c r="DS21" i="11"/>
  <c r="DV25" i="11"/>
  <c r="DO47" i="11"/>
  <c r="EB41" i="11"/>
  <c r="AT23" i="11"/>
  <c r="CM26" i="11"/>
  <c r="X36" i="11"/>
  <c r="AQ33" i="11"/>
  <c r="DF22" i="11"/>
  <c r="CH15" i="11"/>
  <c r="CB43" i="11"/>
  <c r="CG54" i="11"/>
  <c r="DB18" i="11"/>
  <c r="DY34" i="11"/>
  <c r="EN19" i="11"/>
  <c r="BO31" i="11"/>
  <c r="CL47" i="11"/>
  <c r="CG53" i="11"/>
  <c r="CY19" i="11"/>
  <c r="AP41" i="11"/>
  <c r="CV38" i="11"/>
  <c r="DS54" i="11"/>
  <c r="AG57" i="11"/>
  <c r="AY23" i="11"/>
  <c r="DA19" i="11"/>
  <c r="AV42" i="11"/>
  <c r="AE12" i="11"/>
  <c r="DW27" i="11"/>
  <c r="DW846" i="11" s="1"/>
  <c r="AC44" i="11"/>
  <c r="X50" i="11"/>
  <c r="AP16" i="11"/>
  <c r="EK44" i="11"/>
  <c r="DK55" i="11"/>
  <c r="CX19" i="11"/>
  <c r="AX31" i="11"/>
  <c r="BF47" i="11"/>
  <c r="BB13" i="11"/>
  <c r="CG20" i="11"/>
  <c r="CL31" i="11"/>
  <c r="CU46" i="11"/>
  <c r="Z39" i="11"/>
  <c r="CC40" i="11"/>
  <c r="EC43" i="11"/>
  <c r="EC41" i="11"/>
  <c r="DD26" i="11"/>
  <c r="CE35" i="11"/>
  <c r="BD53" i="11"/>
  <c r="AL54" i="11"/>
  <c r="EE22" i="11"/>
  <c r="EE14" i="11"/>
  <c r="DT55" i="11"/>
  <c r="DL16" i="11"/>
  <c r="BL21" i="11"/>
  <c r="BE50" i="11"/>
  <c r="BZ14" i="11"/>
  <c r="CW30" i="11"/>
  <c r="AF11" i="11"/>
  <c r="AM27" i="11"/>
  <c r="BJ43" i="11"/>
  <c r="BE49" i="11"/>
  <c r="BW15" i="11"/>
  <c r="AE28" i="11"/>
  <c r="BT34" i="11"/>
  <c r="CQ50" i="11"/>
  <c r="DV52" i="11"/>
  <c r="EN18" i="11"/>
  <c r="EL37" i="11"/>
  <c r="EK37" i="11"/>
  <c r="CC57" i="11"/>
  <c r="CU23" i="11"/>
  <c r="DR39" i="11"/>
  <c r="DM45" i="11"/>
  <c r="EE11" i="11"/>
  <c r="DD37" i="11"/>
  <c r="AQ23" i="11"/>
  <c r="BV15" i="11"/>
  <c r="EM26" i="11"/>
  <c r="DC38" i="11"/>
  <c r="DN28" i="11"/>
  <c r="BE16" i="11"/>
  <c r="BJ27" i="11"/>
  <c r="BW38" i="11"/>
  <c r="CY35" i="11"/>
  <c r="AU18" i="11"/>
  <c r="CI846" i="11"/>
  <c r="AO846" i="11"/>
  <c r="BQ846" i="11"/>
  <c r="BY846" i="11"/>
  <c r="BX846" i="11"/>
  <c r="AR846" i="11"/>
  <c r="AV328" i="11"/>
  <c r="EK323" i="11"/>
  <c r="DI319" i="11"/>
  <c r="CG315" i="11"/>
  <c r="BE311" i="11"/>
  <c r="EE328" i="11"/>
  <c r="DC324" i="11"/>
  <c r="CA320" i="11"/>
  <c r="AY316" i="11"/>
  <c r="EN311" i="11"/>
  <c r="DM329" i="11"/>
  <c r="CK325" i="11"/>
  <c r="BI321" i="11"/>
  <c r="AG317" i="11"/>
  <c r="AK328" i="11"/>
  <c r="DZ323" i="11"/>
  <c r="CX319" i="11"/>
  <c r="CU329" i="11"/>
  <c r="BS325" i="11"/>
  <c r="AQ321" i="11"/>
  <c r="EF316" i="11"/>
  <c r="EC326" i="11"/>
  <c r="DA322" i="11"/>
  <c r="BY318" i="11"/>
  <c r="AW314" i="11"/>
  <c r="EL309" i="11"/>
  <c r="DK327" i="11"/>
  <c r="CI323" i="11"/>
  <c r="BG319" i="11"/>
  <c r="AE315" i="11"/>
  <c r="DT310" i="11"/>
  <c r="AO328" i="11"/>
  <c r="ED323" i="11"/>
  <c r="DB319" i="11"/>
  <c r="BZ315" i="11"/>
  <c r="AX311" i="11"/>
  <c r="DY309" i="11"/>
  <c r="AZ305" i="11"/>
  <c r="X301" i="11"/>
  <c r="DM296" i="11"/>
  <c r="CK292" i="11"/>
  <c r="BI288" i="11"/>
  <c r="AG284" i="11"/>
  <c r="BQ313" i="11"/>
  <c r="CL306" i="11"/>
  <c r="BJ302" i="11"/>
  <c r="CS327" i="11"/>
  <c r="BQ323" i="11"/>
  <c r="AO319" i="11"/>
  <c r="ED314" i="11"/>
  <c r="DB310" i="11"/>
  <c r="BK328" i="11"/>
  <c r="AI324" i="11"/>
  <c r="DX319" i="11"/>
  <c r="CV315" i="11"/>
  <c r="BT311" i="11"/>
  <c r="AS329" i="11"/>
  <c r="EH324" i="11"/>
  <c r="DF320" i="11"/>
  <c r="CD316" i="11"/>
  <c r="CH327" i="11"/>
  <c r="BF323" i="11"/>
  <c r="AD319" i="11"/>
  <c r="AA329" i="11"/>
  <c r="DP324" i="11"/>
  <c r="CN320" i="11"/>
  <c r="CK330" i="11"/>
  <c r="BI326" i="11"/>
  <c r="AG322" i="11"/>
  <c r="DV317" i="11"/>
  <c r="CT313" i="11"/>
  <c r="BR309" i="11"/>
  <c r="AQ327" i="11"/>
  <c r="EF322" i="11"/>
  <c r="DD318" i="11"/>
  <c r="CB314" i="11"/>
  <c r="AZ310" i="11"/>
  <c r="CL327" i="11"/>
  <c r="BJ323" i="11"/>
  <c r="AH319" i="11"/>
  <c r="DW314" i="11"/>
  <c r="CU310" i="11"/>
  <c r="DY308" i="11"/>
  <c r="CW304" i="11"/>
  <c r="BU300" i="11"/>
  <c r="AS296" i="11"/>
  <c r="EH291" i="11"/>
  <c r="DF287" i="11"/>
  <c r="CD283" i="11"/>
  <c r="DO311" i="11"/>
  <c r="EI305" i="11"/>
  <c r="DG301" i="11"/>
  <c r="CK327" i="11"/>
  <c r="BI323" i="11"/>
  <c r="AG319" i="11"/>
  <c r="DV314" i="11"/>
  <c r="CT310" i="11"/>
  <c r="BC328" i="11"/>
  <c r="AA324" i="11"/>
  <c r="DP319" i="11"/>
  <c r="CN315" i="11"/>
  <c r="BL311" i="11"/>
  <c r="AK329" i="11"/>
  <c r="DZ324" i="11"/>
  <c r="CX320" i="11"/>
  <c r="BV316" i="11"/>
  <c r="BZ327" i="11"/>
  <c r="AX323" i="11"/>
  <c r="EM318" i="11"/>
  <c r="EJ328" i="11"/>
  <c r="DH324" i="11"/>
  <c r="CF320" i="11"/>
  <c r="CC330" i="11"/>
  <c r="BA326" i="11"/>
  <c r="Y322" i="11"/>
  <c r="DN317" i="11"/>
  <c r="CL313" i="11"/>
  <c r="BJ309" i="11"/>
  <c r="AI327" i="11"/>
  <c r="DX322" i="11"/>
  <c r="CV318" i="11"/>
  <c r="BT314" i="11"/>
  <c r="AR310" i="11"/>
  <c r="CD327" i="11"/>
  <c r="BB323" i="11"/>
  <c r="Z319" i="11"/>
  <c r="DO314" i="11"/>
  <c r="CM310" i="11"/>
  <c r="DQ308" i="11"/>
  <c r="CO304" i="11"/>
  <c r="BM300" i="11"/>
  <c r="AK296" i="11"/>
  <c r="DZ291" i="11"/>
  <c r="CX287" i="11"/>
  <c r="BV283" i="11"/>
  <c r="CW311" i="11"/>
  <c r="EA305" i="11"/>
  <c r="CY301" i="11"/>
  <c r="BW297" i="11"/>
  <c r="AU293" i="11"/>
  <c r="EJ288" i="11"/>
  <c r="DH284" i="11"/>
  <c r="AO315" i="11"/>
  <c r="AV307" i="11"/>
  <c r="AE329" i="11"/>
  <c r="DT324" i="11"/>
  <c r="CR320" i="11"/>
  <c r="BP316" i="11"/>
  <c r="AN312" i="11"/>
  <c r="DN329" i="11"/>
  <c r="CL325" i="11"/>
  <c r="BJ321" i="11"/>
  <c r="AH317" i="11"/>
  <c r="DW312" i="11"/>
  <c r="CV330" i="11"/>
  <c r="BT326" i="11"/>
  <c r="AR322" i="11"/>
  <c r="EG317" i="11"/>
  <c r="EK328" i="11"/>
  <c r="DI324" i="11"/>
  <c r="CG320" i="11"/>
  <c r="CD330" i="11"/>
  <c r="BB326" i="11"/>
  <c r="Z322" i="11"/>
  <c r="DO317" i="11"/>
  <c r="DL327" i="11"/>
  <c r="CJ323" i="11"/>
  <c r="BH319" i="11"/>
  <c r="AF315" i="11"/>
  <c r="DU310" i="11"/>
  <c r="CT328" i="11"/>
  <c r="BR324" i="11"/>
  <c r="AP320" i="11"/>
  <c r="EE315" i="11"/>
  <c r="DC311" i="11"/>
  <c r="X329" i="11"/>
  <c r="DM324" i="11"/>
  <c r="CK320" i="11"/>
  <c r="BI316" i="11"/>
  <c r="AG312" i="11"/>
  <c r="AS312" i="11"/>
  <c r="AI306" i="11"/>
  <c r="DX301" i="11"/>
  <c r="CV297" i="11"/>
  <c r="BT293" i="11"/>
  <c r="AR289" i="11"/>
  <c r="EG284" i="11"/>
  <c r="DB315" i="11"/>
  <c r="BU307" i="11"/>
  <c r="AS303" i="11"/>
  <c r="DZ326" i="11"/>
  <c r="CX322" i="11"/>
  <c r="BV318" i="11"/>
  <c r="AT314" i="11"/>
  <c r="EI309" i="11"/>
  <c r="CR327" i="11"/>
  <c r="BP323" i="11"/>
  <c r="AN319" i="11"/>
  <c r="EC314" i="11"/>
  <c r="DA310" i="11"/>
  <c r="BZ328" i="11"/>
  <c r="AX324" i="11"/>
  <c r="EM319" i="11"/>
  <c r="DK315" i="11"/>
  <c r="DO326" i="11"/>
  <c r="CM322" i="11"/>
  <c r="BK318" i="11"/>
  <c r="BH328" i="11"/>
  <c r="AF324" i="11"/>
  <c r="DU319" i="11"/>
  <c r="DR329" i="11"/>
  <c r="CP325" i="11"/>
  <c r="CA329" i="11"/>
  <c r="AY325" i="11"/>
  <c r="EN320" i="11"/>
  <c r="DL316" i="11"/>
  <c r="CJ312" i="11"/>
  <c r="AS330" i="11"/>
  <c r="EH325" i="11"/>
  <c r="DF321" i="11"/>
  <c r="CD317" i="11"/>
  <c r="BB313" i="11"/>
  <c r="Z309" i="11"/>
  <c r="DP326" i="11"/>
  <c r="CN322" i="11"/>
  <c r="BL318" i="11"/>
  <c r="BP329" i="11"/>
  <c r="AN325" i="11"/>
  <c r="EC320" i="11"/>
  <c r="DZ330" i="11"/>
  <c r="CX326" i="11"/>
  <c r="BV322" i="11"/>
  <c r="AT318" i="11"/>
  <c r="AQ328" i="11"/>
  <c r="EF323" i="11"/>
  <c r="DD319" i="11"/>
  <c r="CB315" i="11"/>
  <c r="AZ311" i="11"/>
  <c r="Y329" i="11"/>
  <c r="DN324" i="11"/>
  <c r="CL320" i="11"/>
  <c r="BJ316" i="11"/>
  <c r="AH312" i="11"/>
  <c r="BT329" i="11"/>
  <c r="AR325" i="11"/>
  <c r="EG320" i="11"/>
  <c r="DE316" i="11"/>
  <c r="CC312" i="11"/>
  <c r="AZ313" i="11"/>
  <c r="CE306" i="11"/>
  <c r="BC302" i="11"/>
  <c r="AA298" i="11"/>
  <c r="DP293" i="11"/>
  <c r="CN289" i="11"/>
  <c r="BL285" i="11"/>
  <c r="AJ281" i="11"/>
  <c r="DQ307" i="11"/>
  <c r="CO303" i="11"/>
  <c r="BS329" i="11"/>
  <c r="AQ325" i="11"/>
  <c r="EF320" i="11"/>
  <c r="DD316" i="11"/>
  <c r="CB312" i="11"/>
  <c r="AK330" i="11"/>
  <c r="DZ325" i="11"/>
  <c r="CX321" i="11"/>
  <c r="BV317" i="11"/>
  <c r="AT313" i="11"/>
  <c r="EJ330" i="11"/>
  <c r="DH326" i="11"/>
  <c r="CF322" i="11"/>
  <c r="BD318" i="11"/>
  <c r="BH329" i="11"/>
  <c r="AF325" i="11"/>
  <c r="DA327" i="11"/>
  <c r="BY323" i="11"/>
  <c r="AW319" i="11"/>
  <c r="EL314" i="11"/>
  <c r="DJ310" i="11"/>
  <c r="BS328" i="11"/>
  <c r="AQ324" i="11"/>
  <c r="EF319" i="11"/>
  <c r="DD315" i="11"/>
  <c r="CB311" i="11"/>
  <c r="BA329" i="11"/>
  <c r="Y325" i="11"/>
  <c r="DN320" i="11"/>
  <c r="CL316" i="11"/>
  <c r="CP327" i="11"/>
  <c r="BN323" i="11"/>
  <c r="AL319" i="11"/>
  <c r="AI329" i="11"/>
  <c r="DX324" i="11"/>
  <c r="CV320" i="11"/>
  <c r="CS330" i="11"/>
  <c r="BQ326" i="11"/>
  <c r="AO322" i="11"/>
  <c r="ED317" i="11"/>
  <c r="DB313" i="11"/>
  <c r="BZ309" i="11"/>
  <c r="AY327" i="11"/>
  <c r="EN322" i="11"/>
  <c r="DL318" i="11"/>
  <c r="CJ314" i="11"/>
  <c r="BH310" i="11"/>
  <c r="CT327" i="11"/>
  <c r="BR323" i="11"/>
  <c r="AP319" i="11"/>
  <c r="EE314" i="11"/>
  <c r="DC310" i="11"/>
  <c r="EG308" i="11"/>
  <c r="DE304" i="11"/>
  <c r="CC300" i="11"/>
  <c r="BA296" i="11"/>
  <c r="Y292" i="11"/>
  <c r="DN287" i="11"/>
  <c r="CL283" i="11"/>
  <c r="EL311" i="11"/>
  <c r="Z306" i="11"/>
  <c r="DO301" i="11"/>
  <c r="AG327" i="11"/>
  <c r="DV322" i="11"/>
  <c r="CT318" i="11"/>
  <c r="BR314" i="11"/>
  <c r="AP310" i="11"/>
  <c r="DP327" i="11"/>
  <c r="CN323" i="11"/>
  <c r="BL319" i="11"/>
  <c r="AJ315" i="11"/>
  <c r="DY310" i="11"/>
  <c r="CX328" i="11"/>
  <c r="BV324" i="11"/>
  <c r="AT320" i="11"/>
  <c r="EI315" i="11"/>
  <c r="EM326" i="11"/>
  <c r="DK322" i="11"/>
  <c r="CI318" i="11"/>
  <c r="CF328" i="11"/>
  <c r="BD324" i="11"/>
  <c r="AB320" i="11"/>
  <c r="Y330" i="11"/>
  <c r="DN325" i="11"/>
  <c r="CL321" i="11"/>
  <c r="BJ317" i="11"/>
  <c r="AH313" i="11"/>
  <c r="DX330" i="11"/>
  <c r="CV326" i="11"/>
  <c r="BT322" i="11"/>
  <c r="AR318" i="11"/>
  <c r="EG313" i="11"/>
  <c r="DE309" i="11"/>
  <c r="Z327" i="11"/>
  <c r="DO322" i="11"/>
  <c r="CM318" i="11"/>
  <c r="BK314" i="11"/>
  <c r="AI310" i="11"/>
  <c r="BM308" i="11"/>
  <c r="AK304" i="11"/>
  <c r="DZ299" i="11"/>
  <c r="CX295" i="11"/>
  <c r="BV291" i="11"/>
  <c r="AT287" i="11"/>
  <c r="EI282" i="11"/>
  <c r="BS310" i="11"/>
  <c r="BW305" i="11"/>
  <c r="AU301" i="11"/>
  <c r="Y327" i="11"/>
  <c r="DN322" i="11"/>
  <c r="CL318" i="11"/>
  <c r="BJ314" i="11"/>
  <c r="AH310" i="11"/>
  <c r="DH327" i="11"/>
  <c r="CF323" i="11"/>
  <c r="BD319" i="11"/>
  <c r="AB315" i="11"/>
  <c r="DQ310" i="11"/>
  <c r="CP328" i="11"/>
  <c r="BN324" i="11"/>
  <c r="AL320" i="11"/>
  <c r="EA315" i="11"/>
  <c r="EE326" i="11"/>
  <c r="DC322" i="11"/>
  <c r="CA318" i="11"/>
  <c r="BX328" i="11"/>
  <c r="AV324" i="11"/>
  <c r="EK319" i="11"/>
  <c r="EH329" i="11"/>
  <c r="DF325" i="11"/>
  <c r="CD321" i="11"/>
  <c r="BB317" i="11"/>
  <c r="Z313" i="11"/>
  <c r="DP330" i="11"/>
  <c r="CN326" i="11"/>
  <c r="BL322" i="11"/>
  <c r="AJ318" i="11"/>
  <c r="DY313" i="11"/>
  <c r="CW309" i="11"/>
  <c r="EI326" i="11"/>
  <c r="DG322" i="11"/>
  <c r="CE318" i="11"/>
  <c r="BC314" i="11"/>
  <c r="AA310" i="11"/>
  <c r="BE308" i="11"/>
  <c r="AC304" i="11"/>
  <c r="DR299" i="11"/>
  <c r="CP295" i="11"/>
  <c r="BN291" i="11"/>
  <c r="AL287" i="11"/>
  <c r="EA282" i="11"/>
  <c r="AV310" i="11"/>
  <c r="BO305" i="11"/>
  <c r="AM301" i="11"/>
  <c r="EB296" i="11"/>
  <c r="CZ292" i="11"/>
  <c r="BX288" i="11"/>
  <c r="AV284" i="11"/>
  <c r="DE313" i="11"/>
  <c r="DA306" i="11"/>
  <c r="CJ328" i="11"/>
  <c r="BH324" i="11"/>
  <c r="AF320" i="11"/>
  <c r="DU315" i="11"/>
  <c r="CS311" i="11"/>
  <c r="BB329" i="11"/>
  <c r="Z325" i="11"/>
  <c r="DO320" i="11"/>
  <c r="CM316" i="11"/>
  <c r="BK312" i="11"/>
  <c r="AJ330" i="11"/>
  <c r="DY325" i="11"/>
  <c r="CW321" i="11"/>
  <c r="BU317" i="11"/>
  <c r="BY328" i="11"/>
  <c r="AW324" i="11"/>
  <c r="EL319" i="11"/>
  <c r="EI329" i="11"/>
  <c r="DG325" i="11"/>
  <c r="CE321" i="11"/>
  <c r="BC317" i="11"/>
  <c r="AZ327" i="11"/>
  <c r="X323" i="11"/>
  <c r="DM318" i="11"/>
  <c r="CK314" i="11"/>
  <c r="BI310" i="11"/>
  <c r="AH328" i="11"/>
  <c r="DW323" i="11"/>
  <c r="CU319" i="11"/>
  <c r="BS315" i="11"/>
  <c r="AQ311" i="11"/>
  <c r="CC328" i="11"/>
  <c r="BA324" i="11"/>
  <c r="Y320" i="11"/>
  <c r="DN315" i="11"/>
  <c r="CL311" i="11"/>
  <c r="DN310" i="11"/>
  <c r="CN305" i="11"/>
  <c r="BL301" i="11"/>
  <c r="AJ297" i="11"/>
  <c r="DY292" i="11"/>
  <c r="CW288" i="11"/>
  <c r="BU284" i="11"/>
  <c r="BF314" i="11"/>
  <c r="DZ306" i="11"/>
  <c r="CP330" i="11"/>
  <c r="BN326" i="11"/>
  <c r="AL322" i="11"/>
  <c r="EA317" i="11"/>
  <c r="CY313" i="11"/>
  <c r="BW309" i="11"/>
  <c r="AF327" i="11"/>
  <c r="DU322" i="11"/>
  <c r="CS318" i="11"/>
  <c r="BQ314" i="11"/>
  <c r="AO310" i="11"/>
  <c r="EE327" i="11"/>
  <c r="DC323" i="11"/>
  <c r="CA319" i="11"/>
  <c r="CE330" i="11"/>
  <c r="BC326" i="11"/>
  <c r="AA322" i="11"/>
  <c r="DP317" i="11"/>
  <c r="DM327" i="11"/>
  <c r="CK323" i="11"/>
  <c r="BI319" i="11"/>
  <c r="BF329" i="11"/>
  <c r="AD325" i="11"/>
  <c r="EF328" i="11"/>
  <c r="DD324" i="11"/>
  <c r="CB320" i="11"/>
  <c r="AZ316" i="11"/>
  <c r="X312" i="11"/>
  <c r="CX329" i="11"/>
  <c r="BV325" i="11"/>
  <c r="AT321" i="11"/>
  <c r="EI316" i="11"/>
  <c r="DG312" i="11"/>
  <c r="CF330" i="11"/>
  <c r="BD326" i="11"/>
  <c r="AB322" i="11"/>
  <c r="DQ317" i="11"/>
  <c r="DU328" i="11"/>
  <c r="CS324" i="11"/>
  <c r="BQ320" i="11"/>
  <c r="BN330" i="11"/>
  <c r="AL326" i="11"/>
  <c r="EA321" i="11"/>
  <c r="CY317" i="11"/>
  <c r="CV327" i="11"/>
  <c r="BT323" i="11"/>
  <c r="AR319" i="11"/>
  <c r="EG314" i="11"/>
  <c r="DE310" i="11"/>
  <c r="CD328" i="11"/>
  <c r="BB324" i="11"/>
  <c r="Z320" i="11"/>
  <c r="DO315" i="11"/>
  <c r="CM311" i="11"/>
  <c r="DY328" i="11"/>
  <c r="CW324" i="11"/>
  <c r="BU320" i="11"/>
  <c r="AS316" i="11"/>
  <c r="EH311" i="11"/>
  <c r="DU311" i="11"/>
  <c r="EJ305" i="11"/>
  <c r="DH301" i="11"/>
  <c r="CF297" i="11"/>
  <c r="BD293" i="11"/>
  <c r="AB289" i="11"/>
  <c r="DQ284" i="11"/>
  <c r="BM315" i="11"/>
  <c r="BE307" i="11"/>
  <c r="AC303" i="11"/>
  <c r="DX328" i="11"/>
  <c r="CV324" i="11"/>
  <c r="BT320" i="11"/>
  <c r="AR316" i="11"/>
  <c r="EG311" i="11"/>
  <c r="CP329" i="11"/>
  <c r="BN325" i="11"/>
  <c r="AL321" i="11"/>
  <c r="EA316" i="11"/>
  <c r="CY312" i="11"/>
  <c r="BX330" i="11"/>
  <c r="AV326" i="11"/>
  <c r="EK321" i="11"/>
  <c r="DI317" i="11"/>
  <c r="DM328" i="11"/>
  <c r="CK324" i="11"/>
  <c r="AO327" i="11"/>
  <c r="ED322" i="11"/>
  <c r="DB318" i="11"/>
  <c r="BZ314" i="11"/>
  <c r="AX310" i="11"/>
  <c r="DX327" i="11"/>
  <c r="CV323" i="11"/>
  <c r="BT319" i="11"/>
  <c r="AR315" i="11"/>
  <c r="EG310" i="11"/>
  <c r="DF328" i="11"/>
  <c r="CD324" i="11"/>
  <c r="BB320" i="11"/>
  <c r="Z316" i="11"/>
  <c r="AD327" i="11"/>
  <c r="DS322" i="11"/>
  <c r="CQ318" i="11"/>
  <c r="CN328" i="11"/>
  <c r="BL324" i="11"/>
  <c r="AJ320" i="11"/>
  <c r="AG330" i="11"/>
  <c r="DV325" i="11"/>
  <c r="CT321" i="11"/>
  <c r="BR317" i="11"/>
  <c r="AP313" i="11"/>
  <c r="EF330" i="11"/>
  <c r="DD326" i="11"/>
  <c r="CB322" i="11"/>
  <c r="AZ318" i="11"/>
  <c r="X314" i="11"/>
  <c r="DM309" i="11"/>
  <c r="AH327" i="11"/>
  <c r="DW322" i="11"/>
  <c r="CU318" i="11"/>
  <c r="BS314" i="11"/>
  <c r="AQ310" i="11"/>
  <c r="BU308" i="11"/>
  <c r="AS304" i="11"/>
  <c r="EH299" i="11"/>
  <c r="DF295" i="11"/>
  <c r="CD291" i="11"/>
  <c r="BB287" i="11"/>
  <c r="Z283" i="11"/>
  <c r="CP310" i="11"/>
  <c r="CE305" i="11"/>
  <c r="DN330" i="11"/>
  <c r="CL326" i="11"/>
  <c r="BJ322" i="11"/>
  <c r="AH318" i="11"/>
  <c r="DW313" i="11"/>
  <c r="CU309" i="11"/>
  <c r="BD327" i="11"/>
  <c r="AB323" i="11"/>
  <c r="DQ318" i="11"/>
  <c r="CO314" i="11"/>
  <c r="BM310" i="11"/>
  <c r="AL328" i="11"/>
  <c r="EA323" i="11"/>
  <c r="CY319" i="11"/>
  <c r="DC330" i="11"/>
  <c r="CA326" i="11"/>
  <c r="AY322" i="11"/>
  <c r="EN317" i="11"/>
  <c r="EK327" i="11"/>
  <c r="DI323" i="11"/>
  <c r="CG319" i="11"/>
  <c r="CD329" i="11"/>
  <c r="BB325" i="11"/>
  <c r="Z321" i="11"/>
  <c r="DO316" i="11"/>
  <c r="CM312" i="11"/>
  <c r="BL330" i="11"/>
  <c r="AJ326" i="11"/>
  <c r="DY321" i="11"/>
  <c r="CW317" i="11"/>
  <c r="BU313" i="11"/>
  <c r="DG330" i="11"/>
  <c r="CE326" i="11"/>
  <c r="BC322" i="11"/>
  <c r="AA318" i="11"/>
  <c r="DP313" i="11"/>
  <c r="CN309" i="11"/>
  <c r="DR307" i="11"/>
  <c r="CP303" i="11"/>
  <c r="BN299" i="11"/>
  <c r="AL295" i="11"/>
  <c r="EA290" i="11"/>
  <c r="CY286" i="11"/>
  <c r="BW282" i="11"/>
  <c r="AS309" i="11"/>
  <c r="EB304" i="11"/>
  <c r="DF330" i="11"/>
  <c r="CD326" i="11"/>
  <c r="BB322" i="11"/>
  <c r="Z318" i="11"/>
  <c r="DO313" i="11"/>
  <c r="CM309" i="11"/>
  <c r="AV327" i="11"/>
  <c r="EK322" i="11"/>
  <c r="DI318" i="11"/>
  <c r="CG314" i="11"/>
  <c r="BE310" i="11"/>
  <c r="AD328" i="11"/>
  <c r="DS323" i="11"/>
  <c r="CQ319" i="11"/>
  <c r="CU330" i="11"/>
  <c r="BS326" i="11"/>
  <c r="AQ322" i="11"/>
  <c r="EF317" i="11"/>
  <c r="EC327" i="11"/>
  <c r="DA323" i="11"/>
  <c r="BY319" i="11"/>
  <c r="BV329" i="11"/>
  <c r="AT325" i="11"/>
  <c r="EI320" i="11"/>
  <c r="DG316" i="11"/>
  <c r="CE312" i="11"/>
  <c r="BD330" i="11"/>
  <c r="AB326" i="11"/>
  <c r="DQ321" i="11"/>
  <c r="CO317" i="11"/>
  <c r="BM313" i="11"/>
  <c r="CY330" i="11"/>
  <c r="BW326" i="11"/>
  <c r="AU322" i="11"/>
  <c r="EJ317" i="11"/>
  <c r="DH313" i="11"/>
  <c r="CF309" i="11"/>
  <c r="DJ307" i="11"/>
  <c r="CH303" i="11"/>
  <c r="BF299" i="11"/>
  <c r="AD295" i="11"/>
  <c r="DS290" i="11"/>
  <c r="CQ286" i="11"/>
  <c r="BO282" i="11"/>
  <c r="AG309" i="11"/>
  <c r="DT304" i="11"/>
  <c r="CR300" i="11"/>
  <c r="BP296" i="11"/>
  <c r="AN292" i="11"/>
  <c r="EC287" i="11"/>
  <c r="DA283" i="11"/>
  <c r="BI312" i="11"/>
  <c r="AO306" i="11"/>
  <c r="X328" i="11"/>
  <c r="DM323" i="11"/>
  <c r="CK319" i="11"/>
  <c r="BI315" i="11"/>
  <c r="AG311" i="11"/>
  <c r="DG328" i="11"/>
  <c r="CE324" i="11"/>
  <c r="BC320" i="11"/>
  <c r="AA316" i="11"/>
  <c r="DP311" i="11"/>
  <c r="CO329" i="11"/>
  <c r="BM325" i="11"/>
  <c r="AK321" i="11"/>
  <c r="DZ316" i="11"/>
  <c r="ED327" i="11"/>
  <c r="DB323" i="11"/>
  <c r="BZ319" i="11"/>
  <c r="BW329" i="11"/>
  <c r="AU325" i="11"/>
  <c r="EJ320" i="11"/>
  <c r="EG330" i="11"/>
  <c r="DE326" i="11"/>
  <c r="CC322" i="11"/>
  <c r="BA318" i="11"/>
  <c r="Y314" i="11"/>
  <c r="DN309" i="11"/>
  <c r="CM327" i="11"/>
  <c r="BK323" i="11"/>
  <c r="AI319" i="11"/>
  <c r="DX314" i="11"/>
  <c r="CV310" i="11"/>
  <c r="EH327" i="11"/>
  <c r="DF323" i="11"/>
  <c r="CD319" i="11"/>
  <c r="BB315" i="11"/>
  <c r="Z311" i="11"/>
  <c r="BT309" i="11"/>
  <c r="AB305" i="11"/>
  <c r="DQ300" i="11"/>
  <c r="CO296" i="11"/>
  <c r="BM292" i="11"/>
  <c r="AK288" i="11"/>
  <c r="DZ283" i="11"/>
  <c r="DV312" i="11"/>
  <c r="BN306" i="11"/>
  <c r="AD330" i="11"/>
  <c r="DS325" i="11"/>
  <c r="CQ321" i="11"/>
  <c r="BO317" i="11"/>
  <c r="AM313" i="11"/>
  <c r="DM330" i="11"/>
  <c r="CK326" i="11"/>
  <c r="BI322" i="11"/>
  <c r="AG318" i="11"/>
  <c r="DV313" i="11"/>
  <c r="CT309" i="11"/>
  <c r="BS327" i="11"/>
  <c r="AQ323" i="11"/>
  <c r="EF318" i="11"/>
  <c r="EJ329" i="11"/>
  <c r="DH325" i="11"/>
  <c r="CF321" i="11"/>
  <c r="BD317" i="11"/>
  <c r="BA327" i="11"/>
  <c r="Y323" i="11"/>
  <c r="DN318" i="11"/>
  <c r="DK328" i="11"/>
  <c r="CI324" i="11"/>
  <c r="BT328" i="11"/>
  <c r="AR324" i="11"/>
  <c r="EG319" i="11"/>
  <c r="DE315" i="11"/>
  <c r="CC311" i="11"/>
  <c r="AL329" i="11"/>
  <c r="EA324" i="11"/>
  <c r="CY320" i="11"/>
  <c r="BW316" i="11"/>
  <c r="AU312" i="11"/>
  <c r="EK329" i="11"/>
  <c r="DI325" i="11"/>
  <c r="CG321" i="11"/>
  <c r="BE317" i="11"/>
  <c r="BI328" i="11"/>
  <c r="AG324" i="11"/>
  <c r="DV319" i="11"/>
  <c r="DS329" i="11"/>
  <c r="CQ325" i="11"/>
  <c r="BO321" i="11"/>
  <c r="AM317" i="11"/>
  <c r="AJ327" i="11"/>
  <c r="DY322" i="11"/>
  <c r="CW318" i="11"/>
  <c r="BU314" i="11"/>
  <c r="AS310" i="11"/>
  <c r="EI327" i="11"/>
  <c r="DG323" i="11"/>
  <c r="CE319" i="11"/>
  <c r="BC315" i="11"/>
  <c r="AA311" i="11"/>
  <c r="BM328" i="11"/>
  <c r="AK324" i="11"/>
  <c r="DZ319" i="11"/>
  <c r="CX315" i="11"/>
  <c r="BV311" i="11"/>
  <c r="BT310" i="11"/>
  <c r="BX305" i="11"/>
  <c r="AV301" i="11"/>
  <c r="EK296" i="11"/>
  <c r="DI292" i="11"/>
  <c r="CG288" i="11"/>
  <c r="BE284" i="11"/>
  <c r="EC313" i="11"/>
  <c r="DJ306" i="11"/>
  <c r="CH302" i="11"/>
  <c r="BL328" i="11"/>
  <c r="AJ324" i="11"/>
  <c r="DY319" i="11"/>
  <c r="CW315" i="11"/>
  <c r="BU311" i="11"/>
  <c r="AD329" i="11"/>
  <c r="DS324" i="11"/>
  <c r="CQ320" i="11"/>
  <c r="BO316" i="11"/>
  <c r="AM312" i="11"/>
  <c r="EC329" i="11"/>
  <c r="DA325" i="11"/>
  <c r="DV330" i="11"/>
  <c r="CT326" i="11"/>
  <c r="BR322" i="11"/>
  <c r="AP318" i="11"/>
  <c r="EE313" i="11"/>
  <c r="DC309" i="11"/>
  <c r="BL327" i="11"/>
  <c r="AJ323" i="11"/>
  <c r="DY318" i="11"/>
  <c r="CW314" i="11"/>
  <c r="BU310" i="11"/>
  <c r="AT328" i="11"/>
  <c r="EI323" i="11"/>
  <c r="DG319" i="11"/>
  <c r="DK330" i="11"/>
  <c r="CI326" i="11"/>
  <c r="BG322" i="11"/>
  <c r="AE318" i="11"/>
  <c r="AB328" i="11"/>
  <c r="DQ323" i="11"/>
  <c r="CO319" i="11"/>
  <c r="CL329" i="11"/>
  <c r="BJ325" i="11"/>
  <c r="AH321" i="11"/>
  <c r="DW316" i="11"/>
  <c r="CU312" i="11"/>
  <c r="BT330" i="11"/>
  <c r="AR326" i="11"/>
  <c r="EG321" i="11"/>
  <c r="DE317" i="11"/>
  <c r="CC313" i="11"/>
  <c r="DO330" i="11"/>
  <c r="CM326" i="11"/>
  <c r="BK322" i="11"/>
  <c r="AI318" i="11"/>
  <c r="DX313" i="11"/>
  <c r="CV309" i="11"/>
  <c r="DZ307" i="11"/>
  <c r="CX303" i="11"/>
  <c r="BV299" i="11"/>
  <c r="AT295" i="11"/>
  <c r="EI290" i="11"/>
  <c r="DG286" i="11"/>
  <c r="CE282" i="11"/>
  <c r="BE309" i="11"/>
  <c r="EJ304" i="11"/>
  <c r="BB330" i="11"/>
  <c r="Z326" i="11"/>
  <c r="DO321" i="11"/>
  <c r="CM317" i="11"/>
  <c r="BK313" i="11"/>
  <c r="EK330" i="11"/>
  <c r="DI326" i="11"/>
  <c r="CG322" i="11"/>
  <c r="BE318" i="11"/>
  <c r="AC314" i="11"/>
  <c r="DR309" i="11"/>
  <c r="CQ327" i="11"/>
  <c r="BO323" i="11"/>
  <c r="AM319" i="11"/>
  <c r="AQ330" i="11"/>
  <c r="EF325" i="11"/>
  <c r="DD321" i="11"/>
  <c r="CB317" i="11"/>
  <c r="BY327" i="11"/>
  <c r="AW323" i="11"/>
  <c r="EL318" i="11"/>
  <c r="EI328" i="11"/>
  <c r="DG324" i="11"/>
  <c r="CE320" i="11"/>
  <c r="BC316" i="11"/>
  <c r="AA312" i="11"/>
  <c r="DQ329" i="11"/>
  <c r="CO325" i="11"/>
  <c r="BM321" i="11"/>
  <c r="AK317" i="11"/>
  <c r="DZ312" i="11"/>
  <c r="AU330" i="11"/>
  <c r="EJ325" i="11"/>
  <c r="DH321" i="11"/>
  <c r="CF317" i="11"/>
  <c r="BD313" i="11"/>
  <c r="BN315" i="11"/>
  <c r="BF307" i="11"/>
  <c r="AD303" i="11"/>
  <c r="DS298" i="11"/>
  <c r="CQ294" i="11"/>
  <c r="BO290" i="11"/>
  <c r="AM286" i="11"/>
  <c r="EB281" i="11"/>
  <c r="CR308" i="11"/>
  <c r="BP304" i="11"/>
  <c r="AT330" i="11"/>
  <c r="EI325" i="11"/>
  <c r="DG321" i="11"/>
  <c r="CE317" i="11"/>
  <c r="BC313" i="11"/>
  <c r="EC330" i="11"/>
  <c r="DA326" i="11"/>
  <c r="BY322" i="11"/>
  <c r="AW318" i="11"/>
  <c r="EL313" i="11"/>
  <c r="DJ309" i="11"/>
  <c r="CI327" i="11"/>
  <c r="BG323" i="11"/>
  <c r="AE319" i="11"/>
  <c r="AI330" i="11"/>
  <c r="DX325" i="11"/>
  <c r="CV321" i="11"/>
  <c r="BT317" i="11"/>
  <c r="BQ327" i="11"/>
  <c r="AO323" i="11"/>
  <c r="ED318" i="11"/>
  <c r="EA328" i="11"/>
  <c r="CY324" i="11"/>
  <c r="BW320" i="11"/>
  <c r="AU316" i="11"/>
  <c r="EJ311" i="11"/>
  <c r="DI329" i="11"/>
  <c r="CG325" i="11"/>
  <c r="BE321" i="11"/>
  <c r="AC317" i="11"/>
  <c r="DR312" i="11"/>
  <c r="AM330" i="11"/>
  <c r="EB325" i="11"/>
  <c r="CZ321" i="11"/>
  <c r="BX317" i="11"/>
  <c r="AV313" i="11"/>
  <c r="AQ315" i="11"/>
  <c r="AX307" i="11"/>
  <c r="EM302" i="11"/>
  <c r="DK298" i="11"/>
  <c r="CI294" i="11"/>
  <c r="BG290" i="11"/>
  <c r="AE286" i="11"/>
  <c r="DT281" i="11"/>
  <c r="CJ308" i="11"/>
  <c r="BH304" i="11"/>
  <c r="AF300" i="11"/>
  <c r="DU295" i="11"/>
  <c r="CS291" i="11"/>
  <c r="BQ287" i="11"/>
  <c r="AO283" i="11"/>
  <c r="ED310" i="11"/>
  <c r="CT305" i="11"/>
  <c r="CC327" i="11"/>
  <c r="BA323" i="11"/>
  <c r="Y319" i="11"/>
  <c r="DN314" i="11"/>
  <c r="CL310" i="11"/>
  <c r="AU328" i="11"/>
  <c r="EJ323" i="11"/>
  <c r="DH319" i="11"/>
  <c r="CF315" i="11"/>
  <c r="BD311" i="11"/>
  <c r="AC329" i="11"/>
  <c r="DR324" i="11"/>
  <c r="CP320" i="11"/>
  <c r="BN316" i="11"/>
  <c r="BR327" i="11"/>
  <c r="AP323" i="11"/>
  <c r="EE318" i="11"/>
  <c r="EB328" i="11"/>
  <c r="CZ324" i="11"/>
  <c r="BX320" i="11"/>
  <c r="BU330" i="11"/>
  <c r="AS326" i="11"/>
  <c r="EH321" i="11"/>
  <c r="DF317" i="11"/>
  <c r="CD313" i="11"/>
  <c r="BB309" i="11"/>
  <c r="AA327" i="11"/>
  <c r="DP322" i="11"/>
  <c r="CN318" i="11"/>
  <c r="BL314" i="11"/>
  <c r="AJ310" i="11"/>
  <c r="BV327" i="11"/>
  <c r="AT323" i="11"/>
  <c r="EI318" i="11"/>
  <c r="DG314" i="11"/>
  <c r="CE310" i="11"/>
  <c r="DI308" i="11"/>
  <c r="CG304" i="11"/>
  <c r="BE300" i="11"/>
  <c r="AC296" i="11"/>
  <c r="DR291" i="11"/>
  <c r="CP287" i="11"/>
  <c r="BN283" i="11"/>
  <c r="BZ311" i="11"/>
  <c r="DS305" i="11"/>
  <c r="CI329" i="11"/>
  <c r="BG325" i="11"/>
  <c r="AE321" i="11"/>
  <c r="DT316" i="11"/>
  <c r="CR312" i="11"/>
  <c r="BA330" i="11"/>
  <c r="Y326" i="11"/>
  <c r="DN321" i="11"/>
  <c r="CL317" i="11"/>
  <c r="BJ313" i="11"/>
  <c r="AH309" i="11"/>
  <c r="DX326" i="11"/>
  <c r="CV322" i="11"/>
  <c r="BT318" i="11"/>
  <c r="BX329" i="11"/>
  <c r="AV325" i="11"/>
  <c r="EK320" i="11"/>
  <c r="EH330" i="11"/>
  <c r="DF326" i="11"/>
  <c r="CD322" i="11"/>
  <c r="BB318" i="11"/>
  <c r="AY328" i="11"/>
  <c r="EN323" i="11"/>
  <c r="DY327" i="11"/>
  <c r="CW323" i="11"/>
  <c r="BU319" i="11"/>
  <c r="AS315" i="11"/>
  <c r="EH310" i="11"/>
  <c r="CQ328" i="11"/>
  <c r="BO324" i="11"/>
  <c r="AM320" i="11"/>
  <c r="EB315" i="11"/>
  <c r="CZ311" i="11"/>
  <c r="BY329" i="11"/>
  <c r="AW325" i="11"/>
  <c r="EL320" i="11"/>
  <c r="DJ316" i="11"/>
  <c r="DN327" i="11"/>
  <c r="CL323" i="11"/>
  <c r="BJ319" i="11"/>
  <c r="BG329" i="11"/>
  <c r="AE325" i="11"/>
  <c r="DT320" i="11"/>
  <c r="DQ330" i="11"/>
  <c r="CO326" i="11"/>
  <c r="BM322" i="11"/>
  <c r="AK318" i="11"/>
  <c r="DZ313" i="11"/>
  <c r="CX309" i="11"/>
  <c r="BW327" i="11"/>
  <c r="AU323" i="11"/>
  <c r="EJ318" i="11"/>
  <c r="DH314" i="11"/>
  <c r="CF310" i="11"/>
  <c r="DR327" i="11"/>
  <c r="CP323" i="11"/>
  <c r="BN319" i="11"/>
  <c r="AL315" i="11"/>
  <c r="EA310" i="11"/>
  <c r="AU309" i="11"/>
  <c r="EC304" i="11"/>
  <c r="DA300" i="11"/>
  <c r="BY296" i="11"/>
  <c r="AW292" i="11"/>
  <c r="EL287" i="11"/>
  <c r="DJ283" i="11"/>
  <c r="CG312" i="11"/>
  <c r="AX306" i="11"/>
  <c r="EM301" i="11"/>
  <c r="DQ327" i="11"/>
  <c r="CO323" i="11"/>
  <c r="BM319" i="11"/>
  <c r="AK315" i="11"/>
  <c r="DZ310" i="11"/>
  <c r="CI328" i="11"/>
  <c r="BG324" i="11"/>
  <c r="AE320" i="11"/>
  <c r="DT315" i="11"/>
  <c r="CR311" i="11"/>
  <c r="BQ329" i="11"/>
  <c r="AO325" i="11"/>
  <c r="ED320" i="11"/>
  <c r="DB316" i="11"/>
  <c r="DF327" i="11"/>
  <c r="BJ330" i="11"/>
  <c r="AH326" i="11"/>
  <c r="DW321" i="11"/>
  <c r="CU317" i="11"/>
  <c r="BS313" i="11"/>
  <c r="AQ309" i="11"/>
  <c r="DQ326" i="11"/>
  <c r="CO322" i="11"/>
  <c r="BM318" i="11"/>
  <c r="AK314" i="11"/>
  <c r="DZ309" i="11"/>
  <c r="CY327" i="11"/>
  <c r="BW323" i="11"/>
  <c r="AU319" i="11"/>
  <c r="AY330" i="11"/>
  <c r="EN325" i="11"/>
  <c r="DL321" i="11"/>
  <c r="CJ317" i="11"/>
  <c r="CG327" i="11"/>
  <c r="BE323" i="11"/>
  <c r="AC319" i="11"/>
  <c r="Z329" i="11"/>
  <c r="DO324" i="11"/>
  <c r="CM320" i="11"/>
  <c r="BK316" i="11"/>
  <c r="AI312" i="11"/>
  <c r="DY329" i="11"/>
  <c r="CW325" i="11"/>
  <c r="BU321" i="11"/>
  <c r="AS317" i="11"/>
  <c r="EH312" i="11"/>
  <c r="BC330" i="11"/>
  <c r="AA326" i="11"/>
  <c r="DP321" i="11"/>
  <c r="CN317" i="11"/>
  <c r="BL313" i="11"/>
  <c r="CK315" i="11"/>
  <c r="BN307" i="11"/>
  <c r="AL303" i="11"/>
  <c r="EA298" i="11"/>
  <c r="CY294" i="11"/>
  <c r="BW290" i="11"/>
  <c r="AU286" i="11"/>
  <c r="EJ281" i="11"/>
  <c r="CZ308" i="11"/>
  <c r="BX304" i="11"/>
  <c r="DG329" i="11"/>
  <c r="CE325" i="11"/>
  <c r="BC321" i="11"/>
  <c r="AA317" i="11"/>
  <c r="DP312" i="11"/>
  <c r="BY330" i="11"/>
  <c r="AW326" i="11"/>
  <c r="EL321" i="11"/>
  <c r="DJ317" i="11"/>
  <c r="CH313" i="11"/>
  <c r="BF309" i="11"/>
  <c r="AE327" i="11"/>
  <c r="DT322" i="11"/>
  <c r="CR318" i="11"/>
  <c r="CV329" i="11"/>
  <c r="BT325" i="11"/>
  <c r="AR321" i="11"/>
  <c r="EG316" i="11"/>
  <c r="ED326" i="11"/>
  <c r="DB322" i="11"/>
  <c r="BZ318" i="11"/>
  <c r="BW328" i="11"/>
  <c r="AU324" i="11"/>
  <c r="EJ319" i="11"/>
  <c r="DH315" i="11"/>
  <c r="CF311" i="11"/>
  <c r="BE329" i="11"/>
  <c r="AC325" i="11"/>
  <c r="DR320" i="11"/>
  <c r="CP316" i="11"/>
  <c r="BN312" i="11"/>
  <c r="CZ329" i="11"/>
  <c r="BX325" i="11"/>
  <c r="AV321" i="11"/>
  <c r="EK316" i="11"/>
  <c r="DI312" i="11"/>
  <c r="EI313" i="11"/>
  <c r="DK306" i="11"/>
  <c r="CI302" i="11"/>
  <c r="BG298" i="11"/>
  <c r="AE294" i="11"/>
  <c r="DT289" i="11"/>
  <c r="CR285" i="11"/>
  <c r="BP281" i="11"/>
  <c r="AF308" i="11"/>
  <c r="DU303" i="11"/>
  <c r="CY329" i="11"/>
  <c r="BW325" i="11"/>
  <c r="AU321" i="11"/>
  <c r="EJ316" i="11"/>
  <c r="DH312" i="11"/>
  <c r="BQ330" i="11"/>
  <c r="AO326" i="11"/>
  <c r="ED321" i="11"/>
  <c r="DB317" i="11"/>
  <c r="BZ313" i="11"/>
  <c r="AX309" i="11"/>
  <c r="EN326" i="11"/>
  <c r="DL322" i="11"/>
  <c r="CJ318" i="11"/>
  <c r="CN329" i="11"/>
  <c r="BL325" i="11"/>
  <c r="AJ321" i="11"/>
  <c r="DY316" i="11"/>
  <c r="DV326" i="11"/>
  <c r="CT322" i="11"/>
  <c r="BR318" i="11"/>
  <c r="BO328" i="11"/>
  <c r="AM324" i="11"/>
  <c r="EB319" i="11"/>
  <c r="CZ315" i="11"/>
  <c r="BX311" i="11"/>
  <c r="AW329" i="11"/>
  <c r="EL324" i="11"/>
  <c r="DJ320" i="11"/>
  <c r="CH316" i="11"/>
  <c r="BF312" i="11"/>
  <c r="CR329" i="11"/>
  <c r="BP325" i="11"/>
  <c r="AN321" i="11"/>
  <c r="EC316" i="11"/>
  <c r="DA312" i="11"/>
  <c r="DL313" i="11"/>
  <c r="DC306" i="11"/>
  <c r="CA302" i="11"/>
  <c r="AY298" i="11"/>
  <c r="EN293" i="11"/>
  <c r="DL289" i="11"/>
  <c r="CJ285" i="11"/>
  <c r="BH281" i="11"/>
  <c r="X308" i="11"/>
  <c r="DM303" i="11"/>
  <c r="CK299" i="11"/>
  <c r="BI295" i="11"/>
  <c r="AG291" i="11"/>
  <c r="DV286" i="11"/>
  <c r="CT282" i="11"/>
  <c r="CC309" i="11"/>
  <c r="AH305" i="11"/>
  <c r="EH326" i="11"/>
  <c r="DF322" i="11"/>
  <c r="CD318" i="11"/>
  <c r="BB314" i="11"/>
  <c r="Z310" i="11"/>
  <c r="CZ327" i="11"/>
  <c r="BX323" i="11"/>
  <c r="AV319" i="11"/>
  <c r="EK314" i="11"/>
  <c r="DI310" i="11"/>
  <c r="CH328" i="11"/>
  <c r="BF324" i="11"/>
  <c r="AD320" i="11"/>
  <c r="DS315" i="11"/>
  <c r="DW326" i="11"/>
  <c r="CU322" i="11"/>
  <c r="BS318" i="11"/>
  <c r="BP328" i="11"/>
  <c r="AN324" i="11"/>
  <c r="EC319" i="11"/>
  <c r="DZ329" i="11"/>
  <c r="CX325" i="11"/>
  <c r="BV321" i="11"/>
  <c r="AT317" i="11"/>
  <c r="EI312" i="11"/>
  <c r="DH330" i="11"/>
  <c r="CF326" i="11"/>
  <c r="BD322" i="11"/>
  <c r="AB318" i="11"/>
  <c r="DQ313" i="11"/>
  <c r="CO309" i="11"/>
  <c r="EA326" i="11"/>
  <c r="CY322" i="11"/>
  <c r="BW318" i="11"/>
  <c r="AU314" i="11"/>
  <c r="EJ309" i="11"/>
  <c r="AW308" i="11"/>
  <c r="EL303" i="11"/>
  <c r="DJ299" i="11"/>
  <c r="CH295" i="11"/>
  <c r="BF291" i="11"/>
  <c r="AD287" i="11"/>
  <c r="DS282" i="11"/>
  <c r="AD310" i="11"/>
  <c r="BG305" i="11"/>
  <c r="EN328" i="11"/>
  <c r="DL324" i="11"/>
  <c r="CJ320" i="11"/>
  <c r="BH316" i="11"/>
  <c r="AF312" i="11"/>
  <c r="DF329" i="11"/>
  <c r="CD325" i="11"/>
  <c r="BB321" i="11"/>
  <c r="Z317" i="11"/>
  <c r="DO312" i="11"/>
  <c r="CN330" i="11"/>
  <c r="BL326" i="11"/>
  <c r="AJ322" i="11"/>
  <c r="DY317" i="11"/>
  <c r="EC328" i="11"/>
  <c r="DA324" i="11"/>
  <c r="BY320" i="11"/>
  <c r="BV330" i="11"/>
  <c r="AT326" i="11"/>
  <c r="EI321" i="11"/>
  <c r="DG317" i="11"/>
  <c r="DD327" i="11"/>
  <c r="CB323" i="11"/>
  <c r="BM327" i="11"/>
  <c r="AK323" i="11"/>
  <c r="DZ318" i="11"/>
  <c r="CX314" i="11"/>
  <c r="BV310" i="11"/>
  <c r="AE328" i="11"/>
  <c r="DT323" i="11"/>
  <c r="CR319" i="11"/>
  <c r="BP315" i="11"/>
  <c r="AN311" i="11"/>
  <c r="ED328" i="11"/>
  <c r="DB324" i="11"/>
  <c r="BZ320" i="11"/>
  <c r="AX316" i="11"/>
  <c r="BB327" i="11"/>
  <c r="Z323" i="11"/>
  <c r="DO318" i="11"/>
  <c r="DL328" i="11"/>
  <c r="CJ324" i="11"/>
  <c r="BH320" i="11"/>
  <c r="BE330" i="11"/>
  <c r="AC326" i="11"/>
  <c r="DR321" i="11"/>
  <c r="CP317" i="11"/>
  <c r="BN313" i="11"/>
  <c r="AL309" i="11"/>
  <c r="EB326" i="11"/>
  <c r="CZ322" i="11"/>
  <c r="BX318" i="11"/>
  <c r="AV314" i="11"/>
  <c r="EK309" i="11"/>
  <c r="BF327" i="11"/>
  <c r="AD323" i="11"/>
  <c r="DS318" i="11"/>
  <c r="CQ314" i="11"/>
  <c r="BO310" i="11"/>
  <c r="CS308" i="11"/>
  <c r="BQ304" i="11"/>
  <c r="AO300" i="11"/>
  <c r="ED295" i="11"/>
  <c r="DB291" i="11"/>
  <c r="BZ287" i="11"/>
  <c r="AX283" i="11"/>
  <c r="AK311" i="11"/>
  <c r="DC305" i="11"/>
  <c r="CA301" i="11"/>
  <c r="BE327" i="11"/>
  <c r="AC323" i="11"/>
  <c r="DR318" i="11"/>
  <c r="CP314" i="11"/>
  <c r="BN310" i="11"/>
  <c r="EN327" i="11"/>
  <c r="DL323" i="11"/>
  <c r="CJ319" i="11"/>
  <c r="BH315" i="11"/>
  <c r="AF311" i="11"/>
  <c r="DV328" i="11"/>
  <c r="CT324" i="11"/>
  <c r="BR320" i="11"/>
  <c r="AP316" i="11"/>
  <c r="AT327" i="11"/>
  <c r="DO329" i="11"/>
  <c r="CM325" i="11"/>
  <c r="BK321" i="11"/>
  <c r="AI317" i="11"/>
  <c r="DX312" i="11"/>
  <c r="CG330" i="11"/>
  <c r="BE326" i="11"/>
  <c r="AC322" i="11"/>
  <c r="DR317" i="11"/>
  <c r="CP313" i="11"/>
  <c r="BN309" i="11"/>
  <c r="AM327" i="11"/>
  <c r="EB322" i="11"/>
  <c r="CZ318" i="11"/>
  <c r="DD329" i="11"/>
  <c r="CB325" i="11"/>
  <c r="AZ321" i="11"/>
  <c r="X317" i="11"/>
  <c r="EL326" i="11"/>
  <c r="DJ322" i="11"/>
  <c r="CH318" i="11"/>
  <c r="CE328" i="11"/>
  <c r="BC324" i="11"/>
  <c r="AA320" i="11"/>
  <c r="DP315" i="11"/>
  <c r="CN311" i="11"/>
  <c r="BM329" i="11"/>
  <c r="AK325" i="11"/>
  <c r="DZ320" i="11"/>
  <c r="CX316" i="11"/>
  <c r="BV312" i="11"/>
  <c r="DH329" i="11"/>
  <c r="CF325" i="11"/>
  <c r="BD321" i="11"/>
  <c r="AB317" i="11"/>
  <c r="DQ312" i="11"/>
  <c r="AJ314" i="11"/>
  <c r="DS306" i="11"/>
  <c r="CQ302" i="11"/>
  <c r="BO298" i="11"/>
  <c r="AM294" i="11"/>
  <c r="EB289" i="11"/>
  <c r="CZ285" i="11"/>
  <c r="BX281" i="11"/>
  <c r="AN308" i="11"/>
  <c r="EC303" i="11"/>
  <c r="AU329" i="11"/>
  <c r="EJ324" i="11"/>
  <c r="DH320" i="11"/>
  <c r="CF316" i="11"/>
  <c r="BD312" i="11"/>
  <c r="ED329" i="11"/>
  <c r="DB325" i="11"/>
  <c r="BZ321" i="11"/>
  <c r="AX317" i="11"/>
  <c r="EM312" i="11"/>
  <c r="DL330" i="11"/>
  <c r="CJ326" i="11"/>
  <c r="BH322" i="11"/>
  <c r="AF318" i="11"/>
  <c r="AJ329" i="11"/>
  <c r="DY324" i="11"/>
  <c r="CW320" i="11"/>
  <c r="CT330" i="11"/>
  <c r="BR326" i="11"/>
  <c r="AP322" i="11"/>
  <c r="EE317" i="11"/>
  <c r="EB327" i="11"/>
  <c r="CZ323" i="11"/>
  <c r="BX319" i="11"/>
  <c r="AV315" i="11"/>
  <c r="EK310" i="11"/>
  <c r="DJ328" i="11"/>
  <c r="CH324" i="11"/>
  <c r="BF320" i="11"/>
  <c r="AD316" i="11"/>
  <c r="DS311" i="11"/>
  <c r="AN329" i="11"/>
  <c r="EC324" i="11"/>
  <c r="DA320" i="11"/>
  <c r="BY316" i="11"/>
  <c r="AW312" i="11"/>
  <c r="CH312" i="11"/>
  <c r="AY306" i="11"/>
  <c r="EN301" i="11"/>
  <c r="DL297" i="11"/>
  <c r="CJ293" i="11"/>
  <c r="BH289" i="11"/>
  <c r="AF285" i="11"/>
  <c r="AV316" i="11"/>
  <c r="CK307" i="11"/>
  <c r="BI303" i="11"/>
  <c r="AM329" i="11"/>
  <c r="EB324" i="11"/>
  <c r="CZ320" i="11"/>
  <c r="BX316" i="11"/>
  <c r="AV312" i="11"/>
  <c r="DV329" i="11"/>
  <c r="CT325" i="11"/>
  <c r="BR321" i="11"/>
  <c r="AP317" i="11"/>
  <c r="EE312" i="11"/>
  <c r="DD330" i="11"/>
  <c r="CB326" i="11"/>
  <c r="AZ322" i="11"/>
  <c r="X318" i="11"/>
  <c r="AB329" i="11"/>
  <c r="DQ324" i="11"/>
  <c r="CO320" i="11"/>
  <c r="CL330" i="11"/>
  <c r="BJ326" i="11"/>
  <c r="AH322" i="11"/>
  <c r="DW317" i="11"/>
  <c r="DT327" i="11"/>
  <c r="CR323" i="11"/>
  <c r="BP319" i="11"/>
  <c r="AN315" i="11"/>
  <c r="EC310" i="11"/>
  <c r="DB328" i="11"/>
  <c r="BZ324" i="11"/>
  <c r="AX320" i="11"/>
  <c r="EM315" i="11"/>
  <c r="DK311" i="11"/>
  <c r="AF329" i="11"/>
  <c r="DU324" i="11"/>
  <c r="CS320" i="11"/>
  <c r="BQ316" i="11"/>
  <c r="AO312" i="11"/>
  <c r="BP312" i="11"/>
  <c r="AQ306" i="11"/>
  <c r="EF301" i="11"/>
  <c r="DD297" i="11"/>
  <c r="CB293" i="11"/>
  <c r="AZ289" i="11"/>
  <c r="X285" i="11"/>
  <c r="EG315" i="11"/>
  <c r="CC307" i="11"/>
  <c r="BA303" i="11"/>
  <c r="Y299" i="11"/>
  <c r="DN294" i="11"/>
  <c r="CL290" i="11"/>
  <c r="BJ286" i="11"/>
  <c r="AH282" i="11"/>
  <c r="DO308" i="11"/>
  <c r="CX330" i="11"/>
  <c r="BV326" i="11"/>
  <c r="AT322" i="11"/>
  <c r="EI317" i="11"/>
  <c r="DG313" i="11"/>
  <c r="CE309" i="11"/>
  <c r="AN327" i="11"/>
  <c r="EC322" i="11"/>
  <c r="DA318" i="11"/>
  <c r="BY314" i="11"/>
  <c r="AW310" i="11"/>
  <c r="EM327" i="11"/>
  <c r="DK323" i="11"/>
  <c r="CI319" i="11"/>
  <c r="CM330" i="11"/>
  <c r="BK326" i="11"/>
  <c r="AI322" i="11"/>
  <c r="DX317" i="11"/>
  <c r="DU327" i="11"/>
  <c r="CS323" i="11"/>
  <c r="BQ319" i="11"/>
  <c r="BN329" i="11"/>
  <c r="AL325" i="11"/>
  <c r="EA320" i="11"/>
  <c r="CY316" i="11"/>
  <c r="BW312" i="11"/>
  <c r="AV330" i="11"/>
  <c r="EK325" i="11"/>
  <c r="DI321" i="11"/>
  <c r="CG317" i="11"/>
  <c r="BE313" i="11"/>
  <c r="CQ330" i="11"/>
  <c r="BO326" i="11"/>
  <c r="AM322" i="11"/>
  <c r="EB317" i="11"/>
  <c r="CZ313" i="11"/>
  <c r="DI316" i="11"/>
  <c r="DB307" i="11"/>
  <c r="BZ303" i="11"/>
  <c r="AX299" i="11"/>
  <c r="EM294" i="11"/>
  <c r="DK290" i="11"/>
  <c r="CI286" i="11"/>
  <c r="BG282" i="11"/>
  <c r="EN308" i="11"/>
  <c r="DL304" i="11"/>
  <c r="CB328" i="11"/>
  <c r="AZ324" i="11"/>
  <c r="X320" i="11"/>
  <c r="DM315" i="11"/>
  <c r="CK311" i="11"/>
  <c r="AT329" i="11"/>
  <c r="EI324" i="11"/>
  <c r="DG320" i="11"/>
  <c r="CE316" i="11"/>
  <c r="BC312" i="11"/>
  <c r="AB330" i="11"/>
  <c r="DQ325" i="11"/>
  <c r="CO321" i="11"/>
  <c r="BM317" i="11"/>
  <c r="BQ328" i="11"/>
  <c r="AO324" i="11"/>
  <c r="ED319" i="11"/>
  <c r="EA329" i="11"/>
  <c r="CY325" i="11"/>
  <c r="BW321" i="11"/>
  <c r="AU317" i="11"/>
  <c r="AR327" i="11"/>
  <c r="EG322" i="11"/>
  <c r="DR326" i="11"/>
  <c r="CP322" i="11"/>
  <c r="BN318" i="11"/>
  <c r="AL314" i="11"/>
  <c r="EA309" i="11"/>
  <c r="CJ327" i="11"/>
  <c r="BH323" i="11"/>
  <c r="AF319" i="11"/>
  <c r="DU314" i="11"/>
  <c r="CS310" i="11"/>
  <c r="BR328" i="11"/>
  <c r="AP324" i="11"/>
  <c r="EE319" i="11"/>
  <c r="EI330" i="11"/>
  <c r="DG326" i="11"/>
  <c r="CE322" i="11"/>
  <c r="BC318" i="11"/>
  <c r="AZ328" i="11"/>
  <c r="X324" i="11"/>
  <c r="DM319" i="11"/>
  <c r="DJ329" i="11"/>
  <c r="CH325" i="11"/>
  <c r="BF321" i="11"/>
  <c r="AD317" i="11"/>
  <c r="DS312" i="11"/>
  <c r="CR330" i="11"/>
  <c r="BP326" i="11"/>
  <c r="AN322" i="11"/>
  <c r="EC317" i="11"/>
  <c r="DA313" i="11"/>
  <c r="EM330" i="11"/>
  <c r="DK326" i="11"/>
  <c r="CI322" i="11"/>
  <c r="BG318" i="11"/>
  <c r="AE314" i="11"/>
  <c r="DT309" i="11"/>
  <c r="AG308" i="11"/>
  <c r="DV303" i="11"/>
  <c r="CT299" i="11"/>
  <c r="BR295" i="11"/>
  <c r="AP291" i="11"/>
  <c r="EE286" i="11"/>
  <c r="DC282" i="11"/>
  <c r="DA309" i="11"/>
  <c r="AQ305" i="11"/>
  <c r="EL330" i="11"/>
  <c r="DJ326" i="11"/>
  <c r="CH322" i="11"/>
  <c r="BF318" i="11"/>
  <c r="AD314" i="11"/>
  <c r="DS309" i="11"/>
  <c r="CB327" i="11"/>
  <c r="AZ323" i="11"/>
  <c r="X319" i="11"/>
  <c r="DM314" i="11"/>
  <c r="CK310" i="11"/>
  <c r="BJ328" i="11"/>
  <c r="AH324" i="11"/>
  <c r="DW319" i="11"/>
  <c r="EA330" i="11"/>
  <c r="CY326" i="11"/>
  <c r="BC329" i="11"/>
  <c r="AA325" i="11"/>
  <c r="DP320" i="11"/>
  <c r="CN316" i="11"/>
  <c r="BL312" i="11"/>
  <c r="EL329" i="11"/>
  <c r="DJ325" i="11"/>
  <c r="CH321" i="11"/>
  <c r="BF317" i="11"/>
  <c r="AD313" i="11"/>
  <c r="DT330" i="11"/>
  <c r="CR326" i="11"/>
  <c r="BP322" i="11"/>
  <c r="AN318" i="11"/>
  <c r="AR329" i="11"/>
  <c r="EG324" i="11"/>
  <c r="DE320" i="11"/>
  <c r="DB330" i="11"/>
  <c r="BZ326" i="11"/>
  <c r="AX322" i="11"/>
  <c r="EM317" i="11"/>
  <c r="EJ327" i="11"/>
  <c r="DH323" i="11"/>
  <c r="CF319" i="11"/>
  <c r="BD315" i="11"/>
  <c r="AB311" i="11"/>
  <c r="DR328" i="11"/>
  <c r="CP324" i="11"/>
  <c r="BN320" i="11"/>
  <c r="AL316" i="11"/>
  <c r="EA311" i="11"/>
  <c r="AV329" i="11"/>
  <c r="EK324" i="11"/>
  <c r="DI320" i="11"/>
  <c r="CG316" i="11"/>
  <c r="BE312" i="11"/>
  <c r="DE312" i="11"/>
  <c r="BG306" i="11"/>
  <c r="AE302" i="11"/>
  <c r="DT297" i="11"/>
  <c r="CR293" i="11"/>
  <c r="BP289" i="11"/>
  <c r="AN285" i="11"/>
  <c r="CB316" i="11"/>
  <c r="CS307" i="11"/>
  <c r="BQ303" i="11"/>
  <c r="CZ328" i="11"/>
  <c r="BX324" i="11"/>
  <c r="AV320" i="11"/>
  <c r="EK315" i="11"/>
  <c r="DI311" i="11"/>
  <c r="BR329" i="11"/>
  <c r="AP325" i="11"/>
  <c r="EE320" i="11"/>
  <c r="DC316" i="11"/>
  <c r="CA312" i="11"/>
  <c r="AZ330" i="11"/>
  <c r="X326" i="11"/>
  <c r="DM321" i="11"/>
  <c r="CK317" i="11"/>
  <c r="CO328" i="11"/>
  <c r="BM324" i="11"/>
  <c r="AK320" i="11"/>
  <c r="AH330" i="11"/>
  <c r="DW325" i="11"/>
  <c r="CU321" i="11"/>
  <c r="BS317" i="11"/>
  <c r="BP327" i="11"/>
  <c r="AN323" i="11"/>
  <c r="EC318" i="11"/>
  <c r="DA314" i="11"/>
  <c r="BY310" i="11"/>
  <c r="AX328" i="11"/>
  <c r="EM323" i="11"/>
  <c r="DK319" i="11"/>
  <c r="CI315" i="11"/>
  <c r="BG311" i="11"/>
  <c r="CS328" i="11"/>
  <c r="BQ324" i="11"/>
  <c r="AO320" i="11"/>
  <c r="ED315" i="11"/>
  <c r="DB311" i="11"/>
  <c r="AL311" i="11"/>
  <c r="DD305" i="11"/>
  <c r="CB301" i="11"/>
  <c r="AZ297" i="11"/>
  <c r="X293" i="11"/>
  <c r="DM288" i="11"/>
  <c r="CK284" i="11"/>
  <c r="CU314" i="11"/>
  <c r="Y307" i="11"/>
  <c r="DN302" i="11"/>
  <c r="CR328" i="11"/>
  <c r="BP324" i="11"/>
  <c r="AN320" i="11"/>
  <c r="EC315" i="11"/>
  <c r="DA311" i="11"/>
  <c r="BJ329" i="11"/>
  <c r="AH325" i="11"/>
  <c r="DW320" i="11"/>
  <c r="CU316" i="11"/>
  <c r="BS312" i="11"/>
  <c r="AR330" i="11"/>
  <c r="EG325" i="11"/>
  <c r="DE321" i="11"/>
  <c r="CC317" i="11"/>
  <c r="CG328" i="11"/>
  <c r="BE324" i="11"/>
  <c r="AC320" i="11"/>
  <c r="Z330" i="11"/>
  <c r="DO325" i="11"/>
  <c r="CM321" i="11"/>
  <c r="BK317" i="11"/>
  <c r="BH327" i="11"/>
  <c r="AF323" i="11"/>
  <c r="DU318" i="11"/>
  <c r="CS314" i="11"/>
  <c r="BQ310" i="11"/>
  <c r="AP328" i="11"/>
  <c r="EE323" i="11"/>
  <c r="DC319" i="11"/>
  <c r="CA315" i="11"/>
  <c r="AY311" i="11"/>
  <c r="CK328" i="11"/>
  <c r="BI324" i="11"/>
  <c r="AG320" i="11"/>
  <c r="DV315" i="11"/>
  <c r="CT311" i="11"/>
  <c r="EF310" i="11"/>
  <c r="CV305" i="11"/>
  <c r="BT301" i="11"/>
  <c r="AR297" i="11"/>
  <c r="EG292" i="11"/>
  <c r="DE288" i="11"/>
  <c r="CC284" i="11"/>
  <c r="BX314" i="11"/>
  <c r="EH306" i="11"/>
  <c r="DF302" i="11"/>
  <c r="CD298" i="11"/>
  <c r="BB294" i="11"/>
  <c r="Z290" i="11"/>
  <c r="DO285" i="11"/>
  <c r="CM281" i="11"/>
  <c r="BC308" i="11"/>
  <c r="AL330" i="11"/>
  <c r="EA325" i="11"/>
  <c r="CY321" i="11"/>
  <c r="BW317" i="11"/>
  <c r="AU313" i="11"/>
  <c r="DU330" i="11"/>
  <c r="CS326" i="11"/>
  <c r="BQ322" i="11"/>
  <c r="AO318" i="11"/>
  <c r="ED313" i="11"/>
  <c r="DB309" i="11"/>
  <c r="CA327" i="11"/>
  <c r="AY323" i="11"/>
  <c r="EN318" i="11"/>
  <c r="AA330" i="11"/>
  <c r="DP325" i="11"/>
  <c r="CN321" i="11"/>
  <c r="BL317" i="11"/>
  <c r="BI327" i="11"/>
  <c r="AG323" i="11"/>
  <c r="DV318" i="11"/>
  <c r="DS328" i="11"/>
  <c r="CQ324" i="11"/>
  <c r="BO320" i="11"/>
  <c r="AM316" i="11"/>
  <c r="EB311" i="11"/>
  <c r="DA329" i="11"/>
  <c r="BY325" i="11"/>
  <c r="AW321" i="11"/>
  <c r="EL316" i="11"/>
  <c r="DJ312" i="11"/>
  <c r="AE330" i="11"/>
  <c r="DT325" i="11"/>
  <c r="CR321" i="11"/>
  <c r="BP317" i="11"/>
  <c r="AN313" i="11"/>
  <c r="Y315" i="11"/>
  <c r="AP307" i="11"/>
  <c r="EE302" i="11"/>
  <c r="DC298" i="11"/>
  <c r="CA294" i="11"/>
  <c r="AY290" i="11"/>
  <c r="EN285" i="11"/>
  <c r="DL281" i="11"/>
  <c r="CB308" i="11"/>
  <c r="AZ304" i="11"/>
  <c r="EG327" i="11"/>
  <c r="DE323" i="11"/>
  <c r="CC319" i="11"/>
  <c r="BA315" i="11"/>
  <c r="Y311" i="11"/>
  <c r="CY328" i="11"/>
  <c r="BW324" i="11"/>
  <c r="AU320" i="11"/>
  <c r="EJ315" i="11"/>
  <c r="DH311" i="11"/>
  <c r="CG329" i="11"/>
  <c r="BE325" i="11"/>
  <c r="AC321" i="11"/>
  <c r="DR316" i="11"/>
  <c r="DV327" i="11"/>
  <c r="CT323" i="11"/>
  <c r="BR319" i="11"/>
  <c r="BO329" i="11"/>
  <c r="AM325" i="11"/>
  <c r="EB320" i="11"/>
  <c r="DY330" i="11"/>
  <c r="CW326" i="11"/>
  <c r="CH330" i="11"/>
  <c r="BF326" i="11"/>
  <c r="AD322" i="11"/>
  <c r="DS317" i="11"/>
  <c r="CQ313" i="11"/>
  <c r="BO309" i="11"/>
  <c r="X327" i="11"/>
  <c r="DM322" i="11"/>
  <c r="CK318" i="11"/>
  <c r="BI314" i="11"/>
  <c r="AG310" i="11"/>
  <c r="DW327" i="11"/>
  <c r="CU323" i="11"/>
  <c r="BS319" i="11"/>
  <c r="BW330" i="11"/>
  <c r="AU326" i="11"/>
  <c r="EJ321" i="11"/>
  <c r="DH317" i="11"/>
  <c r="DE327" i="11"/>
  <c r="CC323" i="11"/>
  <c r="BA319" i="11"/>
  <c r="AX329" i="11"/>
  <c r="EM324" i="11"/>
  <c r="DK320" i="11"/>
  <c r="CI316" i="11"/>
  <c r="BG312" i="11"/>
  <c r="AF330" i="11"/>
  <c r="DU325" i="11"/>
  <c r="CS321" i="11"/>
  <c r="BQ317" i="11"/>
  <c r="AO313" i="11"/>
  <c r="CA330" i="11"/>
  <c r="AY326" i="11"/>
  <c r="EN321" i="11"/>
  <c r="DL317" i="11"/>
  <c r="CJ313" i="11"/>
  <c r="AW316" i="11"/>
  <c r="CL307" i="11"/>
  <c r="BJ303" i="11"/>
  <c r="AH299" i="11"/>
  <c r="DW294" i="11"/>
  <c r="CU290" i="11"/>
  <c r="BS286" i="11"/>
  <c r="AQ282" i="11"/>
  <c r="DX308" i="11"/>
  <c r="CV304" i="11"/>
  <c r="BZ330" i="11"/>
  <c r="AX326" i="11"/>
  <c r="EM321" i="11"/>
  <c r="DK317" i="11"/>
  <c r="CI313" i="11"/>
  <c r="BG309" i="11"/>
  <c r="EG326" i="11"/>
  <c r="DE322" i="11"/>
  <c r="CC318" i="11"/>
  <c r="BA314" i="11"/>
  <c r="Y310" i="11"/>
  <c r="DO327" i="11"/>
  <c r="CM323" i="11"/>
  <c r="BK319" i="11"/>
  <c r="BO330" i="11"/>
  <c r="AM326" i="11"/>
  <c r="DH328" i="11"/>
  <c r="CF324" i="11"/>
  <c r="BD320" i="11"/>
  <c r="AB316" i="11"/>
  <c r="DQ311" i="11"/>
  <c r="BZ329" i="11"/>
  <c r="AX325" i="11"/>
  <c r="EM320" i="11"/>
  <c r="DK316" i="11"/>
  <c r="CI312" i="11"/>
  <c r="BH330" i="11"/>
  <c r="AF326" i="11"/>
  <c r="DU321" i="11"/>
  <c r="CS317" i="11"/>
  <c r="CW328" i="11"/>
  <c r="BU324" i="11"/>
  <c r="AS320" i="11"/>
  <c r="AP330" i="11"/>
  <c r="EE325" i="11"/>
  <c r="DC321" i="11"/>
  <c r="CA317" i="11"/>
  <c r="BX327" i="11"/>
  <c r="AV323" i="11"/>
  <c r="EK318" i="11"/>
  <c r="DI314" i="11"/>
  <c r="CG310" i="11"/>
  <c r="BF328" i="11"/>
  <c r="AD324" i="11"/>
  <c r="DS319" i="11"/>
  <c r="CQ315" i="11"/>
  <c r="BO311" i="11"/>
  <c r="DA328" i="11"/>
  <c r="BY324" i="11"/>
  <c r="AW320" i="11"/>
  <c r="EL315" i="11"/>
  <c r="DJ311" i="11"/>
  <c r="BI311" i="11"/>
  <c r="DL305" i="11"/>
  <c r="CJ301" i="11"/>
  <c r="BH297" i="11"/>
  <c r="AF293" i="11"/>
  <c r="DU288" i="11"/>
  <c r="CS284" i="11"/>
  <c r="DR314" i="11"/>
  <c r="AG307" i="11"/>
  <c r="DV302" i="11"/>
  <c r="AN328" i="11"/>
  <c r="EC323" i="11"/>
  <c r="DA319" i="11"/>
  <c r="BY315" i="11"/>
  <c r="AW311" i="11"/>
  <c r="DW328" i="11"/>
  <c r="CU324" i="11"/>
  <c r="BS320" i="11"/>
  <c r="AQ316" i="11"/>
  <c r="EF311" i="11"/>
  <c r="DE329" i="11"/>
  <c r="CC325" i="11"/>
  <c r="BA321" i="11"/>
  <c r="Y317" i="11"/>
  <c r="AC328" i="11"/>
  <c r="DR323" i="11"/>
  <c r="CP319" i="11"/>
  <c r="CM329" i="11"/>
  <c r="BK325" i="11"/>
  <c r="AI321" i="11"/>
  <c r="DX316" i="11"/>
  <c r="DU326" i="11"/>
  <c r="CS322" i="11"/>
  <c r="BQ318" i="11"/>
  <c r="AO314" i="11"/>
  <c r="ED309" i="11"/>
  <c r="DC327" i="11"/>
  <c r="CA323" i="11"/>
  <c r="AY319" i="11"/>
  <c r="EN314" i="11"/>
  <c r="DL310" i="11"/>
  <c r="AG328" i="11"/>
  <c r="DV323" i="11"/>
  <c r="CT319" i="11"/>
  <c r="BR315" i="11"/>
  <c r="AP311" i="11"/>
  <c r="DG309" i="11"/>
  <c r="AR305" i="11"/>
  <c r="EG300" i="11"/>
  <c r="DE296" i="11"/>
  <c r="CC292" i="11"/>
  <c r="BA288" i="11"/>
  <c r="Y284" i="11"/>
  <c r="AY313" i="11"/>
  <c r="CD306" i="11"/>
  <c r="BB302" i="11"/>
  <c r="AF328" i="11"/>
  <c r="DU323" i="11"/>
  <c r="CS319" i="11"/>
  <c r="BQ315" i="11"/>
  <c r="AO311" i="11"/>
  <c r="DO328" i="11"/>
  <c r="CM324" i="11"/>
  <c r="BK320" i="11"/>
  <c r="AI316" i="11"/>
  <c r="DX311" i="11"/>
  <c r="CW329" i="11"/>
  <c r="BU325" i="11"/>
  <c r="AS321" i="11"/>
  <c r="EH316" i="11"/>
  <c r="EL327" i="11"/>
  <c r="DJ323" i="11"/>
  <c r="CH319" i="11"/>
  <c r="CE329" i="11"/>
  <c r="BC325" i="11"/>
  <c r="AA321" i="11"/>
  <c r="DP316" i="11"/>
  <c r="DM326" i="11"/>
  <c r="CK322" i="11"/>
  <c r="BI318" i="11"/>
  <c r="AG314" i="11"/>
  <c r="DV309" i="11"/>
  <c r="CU327" i="11"/>
  <c r="BS323" i="11"/>
  <c r="AQ319" i="11"/>
  <c r="EF314" i="11"/>
  <c r="DD310" i="11"/>
  <c r="Y328" i="11"/>
  <c r="DN323" i="11"/>
  <c r="CL319" i="11"/>
  <c r="BJ315" i="11"/>
  <c r="AH311" i="11"/>
  <c r="CJ309" i="11"/>
  <c r="AJ305" i="11"/>
  <c r="DY300" i="11"/>
  <c r="CW296" i="11"/>
  <c r="BU292" i="11"/>
  <c r="AS288" i="11"/>
  <c r="EH283" i="11"/>
  <c r="AB313" i="11"/>
  <c r="BV306" i="11"/>
  <c r="AT302" i="11"/>
  <c r="EI297" i="11"/>
  <c r="DG293" i="11"/>
  <c r="CE289" i="11"/>
  <c r="BC285" i="11"/>
  <c r="AA281" i="11"/>
  <c r="DH307" i="11"/>
  <c r="CQ329" i="11"/>
  <c r="BO325" i="11"/>
  <c r="AM321" i="11"/>
  <c r="EB316" i="11"/>
  <c r="CZ312" i="11"/>
  <c r="BI330" i="11"/>
  <c r="AG326" i="11"/>
  <c r="DV321" i="11"/>
  <c r="CT317" i="11"/>
  <c r="BR313" i="11"/>
  <c r="AP309" i="11"/>
  <c r="EF326" i="11"/>
  <c r="DD322" i="11"/>
  <c r="CB318" i="11"/>
  <c r="CF329" i="11"/>
  <c r="BD325" i="11"/>
  <c r="AB321" i="11"/>
  <c r="DQ316" i="11"/>
  <c r="DN326" i="11"/>
  <c r="CL322" i="11"/>
  <c r="BJ318" i="11"/>
  <c r="BG328" i="11"/>
  <c r="AE324" i="11"/>
  <c r="DT319" i="11"/>
  <c r="CR315" i="11"/>
  <c r="BP311" i="11"/>
  <c r="AO329" i="11"/>
  <c r="ED324" i="11"/>
  <c r="DB320" i="11"/>
  <c r="BZ316" i="11"/>
  <c r="AX312" i="11"/>
  <c r="CJ329" i="11"/>
  <c r="BH325" i="11"/>
  <c r="AF321" i="11"/>
  <c r="DU316" i="11"/>
  <c r="CS312" i="11"/>
  <c r="CO313" i="11"/>
  <c r="CU306" i="11"/>
  <c r="BS302" i="11"/>
  <c r="AQ298" i="11"/>
  <c r="EF293" i="11"/>
  <c r="DD289" i="11"/>
  <c r="CB285" i="11"/>
  <c r="AZ281" i="11"/>
  <c r="EG307" i="11"/>
  <c r="DE303" i="11"/>
  <c r="BU327" i="11"/>
  <c r="AS323" i="11"/>
  <c r="EH318" i="11"/>
  <c r="DF314" i="11"/>
  <c r="CD310" i="11"/>
  <c r="AM328" i="11"/>
  <c r="EB323" i="11"/>
  <c r="CZ319" i="11"/>
  <c r="BX315" i="11"/>
  <c r="AV311" i="11"/>
  <c r="EL328" i="11"/>
  <c r="DJ324" i="11"/>
  <c r="CH320" i="11"/>
  <c r="BF316" i="11"/>
  <c r="BJ327" i="11"/>
  <c r="AH323" i="11"/>
  <c r="DW318" i="11"/>
  <c r="DT328" i="11"/>
  <c r="CR324" i="11"/>
  <c r="BP320" i="11"/>
  <c r="BM330" i="11"/>
  <c r="AK326" i="11"/>
  <c r="EM329" i="11"/>
  <c r="DK325" i="11"/>
  <c r="CI321" i="11"/>
  <c r="BG317" i="11"/>
  <c r="AE313" i="11"/>
  <c r="DE330" i="11"/>
  <c r="CC326" i="11"/>
  <c r="BA322" i="11"/>
  <c r="Y318" i="11"/>
  <c r="DN313" i="11"/>
  <c r="CL309" i="11"/>
  <c r="BK327" i="11"/>
  <c r="AI323" i="11"/>
  <c r="DX318" i="11"/>
  <c r="EB329" i="11"/>
  <c r="CZ325" i="11"/>
  <c r="BX321" i="11"/>
  <c r="AV317" i="11"/>
  <c r="AS327" i="11"/>
  <c r="EH322" i="11"/>
  <c r="DF318" i="11"/>
  <c r="DC328" i="11"/>
  <c r="CA324" i="11"/>
  <c r="AY320" i="11"/>
  <c r="EN315" i="11"/>
  <c r="DL311" i="11"/>
  <c r="CK329" i="11"/>
  <c r="BI325" i="11"/>
  <c r="AG321" i="11"/>
  <c r="DV316" i="11"/>
  <c r="CT312" i="11"/>
  <c r="EF329" i="11"/>
  <c r="DD325" i="11"/>
  <c r="CB321" i="11"/>
  <c r="AZ317" i="11"/>
  <c r="X313" i="11"/>
  <c r="CV314" i="11"/>
  <c r="Z307" i="11"/>
  <c r="DO302" i="11"/>
  <c r="CM298" i="11"/>
  <c r="BK294" i="11"/>
  <c r="AI290" i="11"/>
  <c r="DX285" i="11"/>
  <c r="CV281" i="11"/>
  <c r="BL308" i="11"/>
  <c r="AJ304" i="11"/>
  <c r="EE329" i="11"/>
  <c r="DC325" i="11"/>
  <c r="CA321" i="11"/>
  <c r="AY317" i="11"/>
  <c r="EN312" i="11"/>
  <c r="CW330" i="11"/>
  <c r="BU326" i="11"/>
  <c r="AS322" i="11"/>
  <c r="EH317" i="11"/>
  <c r="DF313" i="11"/>
  <c r="CD309" i="11"/>
  <c r="BC327" i="11"/>
  <c r="AA323" i="11"/>
  <c r="CD323" i="11"/>
  <c r="BB319" i="11"/>
  <c r="AY329" i="11"/>
  <c r="EN324" i="11"/>
  <c r="DL320" i="11"/>
  <c r="DI330" i="11"/>
  <c r="CG326" i="11"/>
  <c r="BE322" i="11"/>
  <c r="AC318" i="11"/>
  <c r="DR313" i="11"/>
  <c r="CP309" i="11"/>
  <c r="BO327" i="11"/>
  <c r="AM323" i="11"/>
  <c r="EB318" i="11"/>
  <c r="CZ314" i="11"/>
  <c r="BX310" i="11"/>
  <c r="DJ327" i="11"/>
  <c r="CH323" i="11"/>
  <c r="BF319" i="11"/>
  <c r="AD315" i="11"/>
  <c r="DS310" i="11"/>
  <c r="AI309" i="11"/>
  <c r="DU304" i="11"/>
  <c r="CS300" i="11"/>
  <c r="BQ296" i="11"/>
  <c r="AO292" i="11"/>
  <c r="ED287" i="11"/>
  <c r="DB283" i="11"/>
  <c r="BJ312" i="11"/>
  <c r="AP306" i="11"/>
  <c r="EE301" i="11"/>
  <c r="DC297" i="11"/>
  <c r="CA293" i="11"/>
  <c r="AY289" i="11"/>
  <c r="EN284" i="11"/>
  <c r="DZ315" i="11"/>
  <c r="CB307" i="11"/>
  <c r="AC315" i="11"/>
  <c r="AG325" i="11"/>
  <c r="DD320" i="11"/>
  <c r="DT311" i="11"/>
  <c r="ED316" i="11"/>
  <c r="CJ321" i="11"/>
  <c r="AH307" i="11"/>
  <c r="AQ290" i="11"/>
  <c r="AR304" i="11"/>
  <c r="DT296" i="11"/>
  <c r="AW291" i="11"/>
  <c r="CQ285" i="11"/>
  <c r="CM313" i="11"/>
  <c r="AX305" i="11"/>
  <c r="EE300" i="11"/>
  <c r="DC296" i="11"/>
  <c r="CA292" i="11"/>
  <c r="AY288" i="11"/>
  <c r="EN283" i="11"/>
  <c r="AR313" i="11"/>
  <c r="CB306" i="11"/>
  <c r="AZ302" i="11"/>
  <c r="X298" i="11"/>
  <c r="DM293" i="11"/>
  <c r="CK289" i="11"/>
  <c r="BI285" i="11"/>
  <c r="AG281" i="11"/>
  <c r="DN307" i="11"/>
  <c r="CL303" i="11"/>
  <c r="BJ299" i="11"/>
  <c r="AH295" i="11"/>
  <c r="DW290" i="11"/>
  <c r="CU286" i="11"/>
  <c r="BS282" i="11"/>
  <c r="AK309" i="11"/>
  <c r="DW304" i="11"/>
  <c r="CU300" i="11"/>
  <c r="BS296" i="11"/>
  <c r="AQ292" i="11"/>
  <c r="EF287" i="11"/>
  <c r="DD283" i="11"/>
  <c r="AT312" i="11"/>
  <c r="AJ306" i="11"/>
  <c r="DY301" i="11"/>
  <c r="CW297" i="11"/>
  <c r="BU293" i="11"/>
  <c r="AS289" i="11"/>
  <c r="EH284" i="11"/>
  <c r="CY310" i="11"/>
  <c r="AC307" i="11"/>
  <c r="BL304" i="11"/>
  <c r="CU301" i="11"/>
  <c r="ED298" i="11"/>
  <c r="DA295" i="11"/>
  <c r="BX292" i="11"/>
  <c r="AG287" i="11"/>
  <c r="DD323" i="11"/>
  <c r="AL327" i="11"/>
  <c r="AW322" i="11"/>
  <c r="BG327" i="11"/>
  <c r="BP310" i="11"/>
  <c r="EM314" i="11"/>
  <c r="CK300" i="11"/>
  <c r="CT283" i="11"/>
  <c r="BD300" i="11"/>
  <c r="CX294" i="11"/>
  <c r="AA289" i="11"/>
  <c r="BM283" i="11"/>
  <c r="CY308" i="11"/>
  <c r="CF303" i="11"/>
  <c r="BD299" i="11"/>
  <c r="AB295" i="11"/>
  <c r="DQ290" i="11"/>
  <c r="CO286" i="11"/>
  <c r="BM282" i="11"/>
  <c r="AE309" i="11"/>
  <c r="DR304" i="11"/>
  <c r="CP300" i="11"/>
  <c r="BN296" i="11"/>
  <c r="AL292" i="11"/>
  <c r="EA287" i="11"/>
  <c r="CY283" i="11"/>
  <c r="BB312" i="11"/>
  <c r="AM306" i="11"/>
  <c r="EB301" i="11"/>
  <c r="CZ297" i="11"/>
  <c r="BX293" i="11"/>
  <c r="AV289" i="11"/>
  <c r="EK284" i="11"/>
  <c r="DJ315" i="11"/>
  <c r="BX307" i="11"/>
  <c r="AV303" i="11"/>
  <c r="EK298" i="11"/>
  <c r="DI294" i="11"/>
  <c r="CG290" i="11"/>
  <c r="BE286" i="11"/>
  <c r="AC282" i="11"/>
  <c r="DB308" i="11"/>
  <c r="BZ304" i="11"/>
  <c r="AX300" i="11"/>
  <c r="EM295" i="11"/>
  <c r="DK291" i="11"/>
  <c r="CI287" i="11"/>
  <c r="BG283" i="11"/>
  <c r="CJ296" i="11"/>
  <c r="DS293" i="11"/>
  <c r="AK291" i="11"/>
  <c r="BT288" i="11"/>
  <c r="DC285" i="11"/>
  <c r="BZ282" i="11"/>
  <c r="DF298" i="11"/>
  <c r="DB326" i="11"/>
  <c r="DE314" i="11"/>
  <c r="AM318" i="11"/>
  <c r="CX317" i="11"/>
  <c r="DH322" i="11"/>
  <c r="BN327" i="11"/>
  <c r="BW310" i="11"/>
  <c r="EL295" i="11"/>
  <c r="BC311" i="11"/>
  <c r="DR298" i="11"/>
  <c r="AM293" i="11"/>
  <c r="CG287" i="11"/>
  <c r="EA281" i="11"/>
  <c r="AN307" i="11"/>
  <c r="BQ302" i="11"/>
  <c r="AO298" i="11"/>
  <c r="ED293" i="11"/>
  <c r="DB289" i="11"/>
  <c r="BZ285" i="11"/>
  <c r="AX281" i="11"/>
  <c r="EE307" i="11"/>
  <c r="DC303" i="11"/>
  <c r="CA299" i="11"/>
  <c r="AY295" i="11"/>
  <c r="EN290" i="11"/>
  <c r="DL286" i="11"/>
  <c r="CJ282" i="11"/>
  <c r="BM309" i="11"/>
  <c r="X305" i="11"/>
  <c r="DM300" i="11"/>
  <c r="CK296" i="11"/>
  <c r="BI292" i="11"/>
  <c r="AG288" i="11"/>
  <c r="DV283" i="11"/>
  <c r="DL312" i="11"/>
  <c r="BI306" i="11"/>
  <c r="AG302" i="11"/>
  <c r="DV297" i="11"/>
  <c r="CT293" i="11"/>
  <c r="BR289" i="11"/>
  <c r="AP285" i="11"/>
  <c r="BD316" i="11"/>
  <c r="CM307" i="11"/>
  <c r="BK303" i="11"/>
  <c r="AI299" i="11"/>
  <c r="DX294" i="11"/>
  <c r="CV290" i="11"/>
  <c r="BT286" i="11"/>
  <c r="AR282" i="11"/>
  <c r="CK287" i="11"/>
  <c r="DT284" i="11"/>
  <c r="AL282" i="11"/>
  <c r="DM312" i="11"/>
  <c r="BI307" i="11"/>
  <c r="AF304" i="11"/>
  <c r="BW293" i="11"/>
  <c r="DC317" i="11"/>
  <c r="DG327" i="11"/>
  <c r="BM323" i="11"/>
  <c r="AX313" i="11"/>
  <c r="BH318" i="11"/>
  <c r="EE322" i="11"/>
  <c r="CC308" i="11"/>
  <c r="CL291" i="11"/>
  <c r="CM305" i="11"/>
  <c r="BG297" i="11"/>
  <c r="DA291" i="11"/>
  <c r="EM285" i="11"/>
  <c r="DL314" i="11"/>
  <c r="DB305" i="11"/>
  <c r="BB301" i="11"/>
  <c r="Z297" i="11"/>
  <c r="DO292" i="11"/>
  <c r="CM288" i="11"/>
  <c r="BK284" i="11"/>
  <c r="AB314" i="11"/>
  <c r="DP306" i="11"/>
  <c r="CN302" i="11"/>
  <c r="BL298" i="11"/>
  <c r="AJ294" i="11"/>
  <c r="DY289" i="11"/>
  <c r="CW285" i="11"/>
  <c r="BU281" i="11"/>
  <c r="AK308" i="11"/>
  <c r="DZ303" i="11"/>
  <c r="CX299" i="11"/>
  <c r="BV295" i="11"/>
  <c r="AT291" i="11"/>
  <c r="EI286" i="11"/>
  <c r="DG282" i="11"/>
  <c r="DI309" i="11"/>
  <c r="AT305" i="11"/>
  <c r="EI300" i="11"/>
  <c r="DG296" i="11"/>
  <c r="CE292" i="11"/>
  <c r="BC288" i="11"/>
  <c r="AA284" i="11"/>
  <c r="AI313" i="11"/>
  <c r="BX306" i="11"/>
  <c r="AV302" i="11"/>
  <c r="EK297" i="11"/>
  <c r="DI293" i="11"/>
  <c r="CG289" i="11"/>
  <c r="BE285" i="11"/>
  <c r="AC281" i="11"/>
  <c r="CB310" i="11"/>
  <c r="EL306" i="11"/>
  <c r="BD304" i="11"/>
  <c r="CM301" i="11"/>
  <c r="BJ298" i="11"/>
  <c r="AG295" i="11"/>
  <c r="AZ308" i="11"/>
  <c r="CO330" i="11"/>
  <c r="DH318" i="11"/>
  <c r="CM328" i="11"/>
  <c r="CZ330" i="11"/>
  <c r="DI313" i="11"/>
  <c r="BO318" i="11"/>
  <c r="ED303" i="11"/>
  <c r="EM286" i="11"/>
  <c r="CQ301" i="11"/>
  <c r="DM295" i="11"/>
  <c r="AP290" i="11"/>
  <c r="CJ284" i="11"/>
  <c r="DG310" i="11"/>
  <c r="BO304" i="11"/>
  <c r="AM300" i="11"/>
  <c r="EB295" i="11"/>
  <c r="CZ291" i="11"/>
  <c r="BX287" i="11"/>
  <c r="AV283" i="11"/>
  <c r="AD311" i="11"/>
  <c r="DA305" i="11"/>
  <c r="BY301" i="11"/>
  <c r="AW297" i="11"/>
  <c r="EL292" i="11"/>
  <c r="DJ288" i="11"/>
  <c r="CH284" i="11"/>
  <c r="CM314" i="11"/>
  <c r="EM306" i="11"/>
  <c r="DK302" i="11"/>
  <c r="CI298" i="11"/>
  <c r="BG294" i="11"/>
  <c r="AE290" i="11"/>
  <c r="DT285" i="11"/>
  <c r="CR281" i="11"/>
  <c r="BG308" i="11"/>
  <c r="AE304" i="11"/>
  <c r="DT299" i="11"/>
  <c r="CR295" i="11"/>
  <c r="BP291" i="11"/>
  <c r="AN287" i="11"/>
  <c r="EC282" i="11"/>
  <c r="AF310" i="11"/>
  <c r="BI305" i="11"/>
  <c r="AG301" i="11"/>
  <c r="DV296" i="11"/>
  <c r="CT292" i="11"/>
  <c r="BR288" i="11"/>
  <c r="AP284" i="11"/>
  <c r="BU303" i="11"/>
  <c r="DD300" i="11"/>
  <c r="EM297" i="11"/>
  <c r="BE295" i="11"/>
  <c r="CN292" i="11"/>
  <c r="BK289" i="11"/>
  <c r="AH286" i="11"/>
  <c r="BA299" i="11"/>
  <c r="CP321" i="11"/>
  <c r="X325" i="11"/>
  <c r="AP321" i="11"/>
  <c r="AZ326" i="11"/>
  <c r="DW330" i="11"/>
  <c r="EF313" i="11"/>
  <c r="CD299" i="11"/>
  <c r="CM282" i="11"/>
  <c r="EG299" i="11"/>
  <c r="BJ294" i="11"/>
  <c r="CV288" i="11"/>
  <c r="Y283" i="11"/>
  <c r="BK308" i="11"/>
  <c r="AZ303" i="11"/>
  <c r="X299" i="11"/>
  <c r="DM294" i="11"/>
  <c r="CK290" i="11"/>
  <c r="BI286" i="11"/>
  <c r="AG282" i="11"/>
  <c r="DN308" i="11"/>
  <c r="CL304" i="11"/>
  <c r="BJ300" i="11"/>
  <c r="AH296" i="11"/>
  <c r="DW291" i="11"/>
  <c r="CU287" i="11"/>
  <c r="BS283" i="11"/>
  <c r="CO311" i="11"/>
  <c r="DX305" i="11"/>
  <c r="CV301" i="11"/>
  <c r="BT297" i="11"/>
  <c r="AR293" i="11"/>
  <c r="EG288" i="11"/>
  <c r="DE284" i="11"/>
  <c r="AA315" i="11"/>
  <c r="AR307" i="11"/>
  <c r="EG302" i="11"/>
  <c r="DE298" i="11"/>
  <c r="CC294" i="11"/>
  <c r="BA290" i="11"/>
  <c r="Y286" i="11"/>
  <c r="DN281" i="11"/>
  <c r="BV308" i="11"/>
  <c r="AT304" i="11"/>
  <c r="EI299" i="11"/>
  <c r="DG295" i="11"/>
  <c r="CE291" i="11"/>
  <c r="BC287" i="11"/>
  <c r="AA283" i="11"/>
  <c r="BV294" i="11"/>
  <c r="DE291" i="11"/>
  <c r="EN288" i="11"/>
  <c r="BF286" i="11"/>
  <c r="CO283" i="11"/>
  <c r="DT313" i="11"/>
  <c r="DO281" i="11"/>
  <c r="CN324" i="11"/>
  <c r="CQ312" i="11"/>
  <c r="AX330" i="11"/>
  <c r="CQ316" i="11"/>
  <c r="DA321" i="11"/>
  <c r="BG326" i="11"/>
  <c r="CC316" i="11"/>
  <c r="EE294" i="11"/>
  <c r="EF308" i="11"/>
  <c r="BV298" i="11"/>
  <c r="DP292" i="11"/>
  <c r="AS287" i="11"/>
  <c r="CE281" i="11"/>
  <c r="DQ306" i="11"/>
  <c r="AK302" i="11"/>
  <c r="DZ297" i="11"/>
  <c r="CX293" i="11"/>
  <c r="BV289" i="11"/>
  <c r="AT285" i="11"/>
  <c r="CZ316" i="11"/>
  <c r="CY307" i="11"/>
  <c r="BW303" i="11"/>
  <c r="AU299" i="11"/>
  <c r="EJ294" i="11"/>
  <c r="DH290" i="11"/>
  <c r="CF286" i="11"/>
  <c r="BD282" i="11"/>
  <c r="EK308" i="11"/>
  <c r="DI304" i="11"/>
  <c r="CG300" i="11"/>
  <c r="BE296" i="11"/>
  <c r="AC292" i="11"/>
  <c r="DR287" i="11"/>
  <c r="CP283" i="11"/>
  <c r="AC312" i="11"/>
  <c r="AC306" i="11"/>
  <c r="DR301" i="11"/>
  <c r="CP297" i="11"/>
  <c r="BN293" i="11"/>
  <c r="AL289" i="11"/>
  <c r="EA284" i="11"/>
  <c r="BO315" i="11"/>
  <c r="BG307" i="11"/>
  <c r="AE303" i="11"/>
  <c r="DT298" i="11"/>
  <c r="CR294" i="11"/>
  <c r="BP290" i="11"/>
  <c r="AN286" i="11"/>
  <c r="EC281" i="11"/>
  <c r="BW285" i="11"/>
  <c r="DF282" i="11"/>
  <c r="BO314" i="11"/>
  <c r="BX308" i="11"/>
  <c r="AU305" i="11"/>
  <c r="EI301" i="11"/>
  <c r="CQ305" i="11"/>
  <c r="BS316" i="11"/>
  <c r="AC287" i="11"/>
  <c r="BT316" i="11"/>
  <c r="EC308" i="11"/>
  <c r="EL305" i="11"/>
  <c r="EN302" i="11"/>
  <c r="EJ312" i="11"/>
  <c r="BE314" i="11"/>
  <c r="BR286" i="11"/>
  <c r="DK314" i="11"/>
  <c r="BQ308" i="11"/>
  <c r="BZ305" i="11"/>
  <c r="CB302" i="11"/>
  <c r="BR306" i="11"/>
  <c r="AY321" i="11"/>
  <c r="BE291" i="11"/>
  <c r="AE284" i="11"/>
  <c r="AO281" i="11"/>
  <c r="AW309" i="11"/>
  <c r="AR306" i="11"/>
  <c r="DX304" i="11"/>
  <c r="BQ321" i="11"/>
  <c r="AZ296" i="11"/>
  <c r="DL287" i="11"/>
  <c r="DV284" i="11"/>
  <c r="EF281" i="11"/>
  <c r="EL310" i="11"/>
  <c r="BM303" i="11"/>
  <c r="AO317" i="11"/>
  <c r="CG295" i="11"/>
  <c r="AZ287" i="11"/>
  <c r="BJ284" i="11"/>
  <c r="BT281" i="11"/>
  <c r="CK309" i="11"/>
  <c r="AK299" i="11"/>
  <c r="AW328" i="11"/>
  <c r="EA303" i="11"/>
  <c r="AC298" i="11"/>
  <c r="EB308" i="11"/>
  <c r="AF301" i="11"/>
  <c r="BT299" i="11"/>
  <c r="CD296" i="11"/>
  <c r="CN293" i="11"/>
  <c r="CW290" i="11"/>
  <c r="CY287" i="11"/>
  <c r="AS307" i="11"/>
  <c r="AK294" i="11"/>
  <c r="BE288" i="11"/>
  <c r="BP282" i="11"/>
  <c r="BK330" i="11"/>
  <c r="AM308" i="11"/>
  <c r="BV304" i="11"/>
  <c r="CF301" i="11"/>
  <c r="CO298" i="11"/>
  <c r="CQ295" i="11"/>
  <c r="CH282" i="11"/>
  <c r="BY321" i="11"/>
  <c r="EI322" i="11"/>
  <c r="DG318" i="11"/>
  <c r="DD328" i="11"/>
  <c r="CB324" i="11"/>
  <c r="AZ320" i="11"/>
  <c r="AW330" i="11"/>
  <c r="EL325" i="11"/>
  <c r="DJ321" i="11"/>
  <c r="CH317" i="11"/>
  <c r="BF313" i="11"/>
  <c r="AD309" i="11"/>
  <c r="DT326" i="11"/>
  <c r="CR322" i="11"/>
  <c r="BP318" i="11"/>
  <c r="AN314" i="11"/>
  <c r="EC309" i="11"/>
  <c r="AX327" i="11"/>
  <c r="EM322" i="11"/>
  <c r="DK318" i="11"/>
  <c r="CI314" i="11"/>
  <c r="BG310" i="11"/>
  <c r="CK308" i="11"/>
  <c r="BI304" i="11"/>
  <c r="AG300" i="11"/>
  <c r="DV295" i="11"/>
  <c r="CT291" i="11"/>
  <c r="BR287" i="11"/>
  <c r="AP283" i="11"/>
  <c r="EE310" i="11"/>
  <c r="CU305" i="11"/>
  <c r="BS301" i="11"/>
  <c r="AQ297" i="11"/>
  <c r="EF292" i="11"/>
  <c r="DD288" i="11"/>
  <c r="CB284" i="11"/>
  <c r="BW314" i="11"/>
  <c r="EG306" i="11"/>
  <c r="DR310" i="11"/>
  <c r="DV320" i="11"/>
  <c r="DA330" i="11"/>
  <c r="DF309" i="11"/>
  <c r="DP314" i="11"/>
  <c r="BV319" i="11"/>
  <c r="EK304" i="11"/>
  <c r="AC288" i="11"/>
  <c r="BR302" i="11"/>
  <c r="AR296" i="11"/>
  <c r="CD290" i="11"/>
  <c r="DX284" i="11"/>
  <c r="DN311" i="11"/>
  <c r="CU304" i="11"/>
  <c r="BS300" i="11"/>
  <c r="AQ296" i="11"/>
  <c r="EF291" i="11"/>
  <c r="DD287" i="11"/>
  <c r="CB283" i="11"/>
  <c r="DM311" i="11"/>
  <c r="EG305" i="11"/>
  <c r="DE301" i="11"/>
  <c r="CC297" i="11"/>
  <c r="BA293" i="11"/>
  <c r="Y289" i="11"/>
  <c r="DN284" i="11"/>
  <c r="BE315" i="11"/>
  <c r="BB307" i="11"/>
  <c r="Z303" i="11"/>
  <c r="DO298" i="11"/>
  <c r="CM294" i="11"/>
  <c r="BK290" i="11"/>
  <c r="AI286" i="11"/>
  <c r="DX281" i="11"/>
  <c r="CM308" i="11"/>
  <c r="BK304" i="11"/>
  <c r="AI300" i="11"/>
  <c r="DX295" i="11"/>
  <c r="CV291" i="11"/>
  <c r="BT287" i="11"/>
  <c r="AR283" i="11"/>
  <c r="DO310" i="11"/>
  <c r="CO305" i="11"/>
  <c r="BM301" i="11"/>
  <c r="AK297" i="11"/>
  <c r="DZ292" i="11"/>
  <c r="CX288" i="11"/>
  <c r="BV284" i="11"/>
  <c r="CI305" i="11"/>
  <c r="DR302" i="11"/>
  <c r="AJ300" i="11"/>
  <c r="BS297" i="11"/>
  <c r="DB294" i="11"/>
  <c r="BY291" i="11"/>
  <c r="AV288" i="11"/>
  <c r="CC303" i="11"/>
  <c r="CB319" i="11"/>
  <c r="EA322" i="11"/>
  <c r="AI320" i="11"/>
  <c r="AS325" i="11"/>
  <c r="DP329" i="11"/>
  <c r="DY312" i="11"/>
  <c r="BW298" i="11"/>
  <c r="CF281" i="11"/>
  <c r="CS299" i="11"/>
  <c r="EE293" i="11"/>
  <c r="BH288" i="11"/>
  <c r="DB282" i="11"/>
  <c r="EF307" i="11"/>
  <c r="EK302" i="11"/>
  <c r="DI298" i="11"/>
  <c r="CG294" i="11"/>
  <c r="BE290" i="11"/>
  <c r="AC286" i="11"/>
  <c r="DR281" i="11"/>
  <c r="CH308" i="11"/>
  <c r="BF304" i="11"/>
  <c r="AD300" i="11"/>
  <c r="DS295" i="11"/>
  <c r="CQ291" i="11"/>
  <c r="BO287" i="11"/>
  <c r="AM283" i="11"/>
  <c r="DW310" i="11"/>
  <c r="CR305" i="11"/>
  <c r="BP301" i="11"/>
  <c r="AN297" i="11"/>
  <c r="EC292" i="11"/>
  <c r="DA288" i="11"/>
  <c r="BY284" i="11"/>
  <c r="BN314" i="11"/>
  <c r="EC306" i="11"/>
  <c r="DA302" i="11"/>
  <c r="BY298" i="11"/>
  <c r="AW294" i="11"/>
  <c r="EL289" i="11"/>
  <c r="DJ285" i="11"/>
  <c r="CH281" i="11"/>
  <c r="AP308" i="11"/>
  <c r="EE303" i="11"/>
  <c r="DC299" i="11"/>
  <c r="CA295" i="11"/>
  <c r="AY291" i="11"/>
  <c r="EN286" i="11"/>
  <c r="DL282" i="11"/>
  <c r="BH292" i="11"/>
  <c r="CQ289" i="11"/>
  <c r="DZ286" i="11"/>
  <c r="AR284" i="11"/>
  <c r="CA281" i="11"/>
  <c r="DT308" i="11"/>
  <c r="AT298" i="11"/>
  <c r="BZ322" i="11"/>
  <c r="CC310" i="11"/>
  <c r="AJ328" i="11"/>
  <c r="CJ315" i="11"/>
  <c r="CT320" i="11"/>
  <c r="AZ325" i="11"/>
  <c r="BW313" i="11"/>
  <c r="DX293" i="11"/>
  <c r="DY307" i="11"/>
  <c r="AH298" i="11"/>
  <c r="CB292" i="11"/>
  <c r="DN286" i="11"/>
  <c r="AQ281" i="11"/>
  <c r="CC306" i="11"/>
  <c r="DV301" i="11"/>
  <c r="CT297" i="11"/>
  <c r="BR293" i="11"/>
  <c r="AP289" i="11"/>
  <c r="EE284" i="11"/>
  <c r="CU315" i="11"/>
  <c r="BS307" i="11"/>
  <c r="AQ303" i="11"/>
  <c r="EF298" i="11"/>
  <c r="DD294" i="11"/>
  <c r="CB290" i="11"/>
  <c r="AZ286" i="11"/>
  <c r="X282" i="11"/>
  <c r="DE308" i="11"/>
  <c r="CC304" i="11"/>
  <c r="BA300" i="11"/>
  <c r="Y296" i="11"/>
  <c r="DN291" i="11"/>
  <c r="CL287" i="11"/>
  <c r="BJ283" i="11"/>
  <c r="BK311" i="11"/>
  <c r="DN305" i="11"/>
  <c r="CL301" i="11"/>
  <c r="BJ297" i="11"/>
  <c r="AH293" i="11"/>
  <c r="DW288" i="11"/>
  <c r="CU284" i="11"/>
  <c r="DB314" i="11"/>
  <c r="AA307" i="11"/>
  <c r="DP302" i="11"/>
  <c r="CN298" i="11"/>
  <c r="BL294" i="11"/>
  <c r="AJ290" i="11"/>
  <c r="DY285" i="11"/>
  <c r="CW281" i="11"/>
  <c r="BI283" i="11"/>
  <c r="AF316" i="11"/>
  <c r="AB309" i="11"/>
  <c r="BJ306" i="11"/>
  <c r="AG303" i="11"/>
  <c r="DU299" i="11"/>
  <c r="CZ288" i="11"/>
  <c r="CA313" i="11"/>
  <c r="CE323" i="11"/>
  <c r="AK319" i="11"/>
  <c r="AJ311" i="11"/>
  <c r="AT316" i="11"/>
  <c r="DQ320" i="11"/>
  <c r="BO306" i="11"/>
  <c r="BX289" i="11"/>
  <c r="BY303" i="11"/>
  <c r="CN296" i="11"/>
  <c r="EH290" i="11"/>
  <c r="BK285" i="11"/>
  <c r="DU312" i="11"/>
  <c r="EI304" i="11"/>
  <c r="DG300" i="11"/>
  <c r="CE296" i="11"/>
  <c r="BC292" i="11"/>
  <c r="AA288" i="11"/>
  <c r="DP283" i="11"/>
  <c r="CW312" i="11"/>
  <c r="BD306" i="11"/>
  <c r="AB302" i="11"/>
  <c r="DQ297" i="11"/>
  <c r="CO293" i="11"/>
  <c r="BM289" i="11"/>
  <c r="AK285" i="11"/>
  <c r="BM316" i="11"/>
  <c r="CP307" i="11"/>
  <c r="BN303" i="11"/>
  <c r="AL299" i="11"/>
  <c r="EA294" i="11"/>
  <c r="CY290" i="11"/>
  <c r="BW286" i="11"/>
  <c r="AU282" i="11"/>
  <c r="EA308" i="11"/>
  <c r="CY304" i="11"/>
  <c r="BW300" i="11"/>
  <c r="AU296" i="11"/>
  <c r="EJ291" i="11"/>
  <c r="DH287" i="11"/>
  <c r="CF283" i="11"/>
  <c r="CY311" i="11"/>
  <c r="EC305" i="11"/>
  <c r="DA301" i="11"/>
  <c r="BY297" i="11"/>
  <c r="AW293" i="11"/>
  <c r="EL288" i="11"/>
  <c r="DJ284" i="11"/>
  <c r="AR308" i="11"/>
  <c r="CA305" i="11"/>
  <c r="DJ302" i="11"/>
  <c r="AB300" i="11"/>
  <c r="BK297" i="11"/>
  <c r="AH294" i="11"/>
  <c r="DV290" i="11"/>
  <c r="DU291" i="11"/>
  <c r="BM326" i="11"/>
  <c r="DL329" i="11"/>
  <c r="BK324" i="11"/>
  <c r="CL328" i="11"/>
  <c r="CU311" i="11"/>
  <c r="BA316" i="11"/>
  <c r="DP301" i="11"/>
  <c r="DY284" i="11"/>
  <c r="DH300" i="11"/>
  <c r="AK295" i="11"/>
  <c r="BW289" i="11"/>
  <c r="DQ283" i="11"/>
  <c r="AR309" i="11"/>
  <c r="DT303" i="11"/>
  <c r="CR299" i="11"/>
  <c r="BP295" i="11"/>
  <c r="AN291" i="11"/>
  <c r="EC286" i="11"/>
  <c r="DA282" i="11"/>
  <c r="CY309" i="11"/>
  <c r="AO305" i="11"/>
  <c r="ED300" i="11"/>
  <c r="DB296" i="11"/>
  <c r="BZ292" i="11"/>
  <c r="AX288" i="11"/>
  <c r="EM283" i="11"/>
  <c r="AQ313" i="11"/>
  <c r="CA306" i="11"/>
  <c r="AY302" i="11"/>
  <c r="EN297" i="11"/>
  <c r="DL293" i="11"/>
  <c r="CJ289" i="11"/>
  <c r="BH285" i="11"/>
  <c r="AF281" i="11"/>
  <c r="DL307" i="11"/>
  <c r="CJ303" i="11"/>
  <c r="BH299" i="11"/>
  <c r="AF295" i="11"/>
  <c r="DU290" i="11"/>
  <c r="CS286" i="11"/>
  <c r="BQ282" i="11"/>
  <c r="Y309" i="11"/>
  <c r="DN304" i="11"/>
  <c r="CL300" i="11"/>
  <c r="BJ296" i="11"/>
  <c r="AH292" i="11"/>
  <c r="DW287" i="11"/>
  <c r="CU283" i="11"/>
  <c r="AS299" i="11"/>
  <c r="CB296" i="11"/>
  <c r="DK293" i="11"/>
  <c r="AC291" i="11"/>
  <c r="BL288" i="11"/>
  <c r="AI285" i="11"/>
  <c r="DW281" i="11"/>
  <c r="BK329" i="11"/>
  <c r="BN317" i="11"/>
  <c r="DM320" i="11"/>
  <c r="AB319" i="11"/>
  <c r="AL324" i="11"/>
  <c r="DI328" i="11"/>
  <c r="DR311" i="11"/>
  <c r="BP297" i="11"/>
  <c r="EJ314" i="11"/>
  <c r="AW299" i="11"/>
  <c r="CQ293" i="11"/>
  <c r="EK287" i="11"/>
  <c r="BF282" i="11"/>
  <c r="CR307" i="11"/>
  <c r="DE302" i="11"/>
  <c r="CC298" i="11"/>
  <c r="BA294" i="11"/>
  <c r="Y290" i="11"/>
  <c r="DN285" i="11"/>
  <c r="CL281" i="11"/>
  <c r="BB308" i="11"/>
  <c r="Z304" i="11"/>
  <c r="DO299" i="11"/>
  <c r="CM295" i="11"/>
  <c r="BK291" i="11"/>
  <c r="AI287" i="11"/>
  <c r="DX282" i="11"/>
  <c r="AN310" i="11"/>
  <c r="BL305" i="11"/>
  <c r="AJ301" i="11"/>
  <c r="DY296" i="11"/>
  <c r="CW292" i="11"/>
  <c r="BU288" i="11"/>
  <c r="AS284" i="11"/>
  <c r="CV313" i="11"/>
  <c r="CW306" i="11"/>
  <c r="BU302" i="11"/>
  <c r="AS298" i="11"/>
  <c r="EH293" i="11"/>
  <c r="DF289" i="11"/>
  <c r="CD285" i="11"/>
  <c r="BB281" i="11"/>
  <c r="EA307" i="11"/>
  <c r="CY303" i="11"/>
  <c r="BW299" i="11"/>
  <c r="AU295" i="11"/>
  <c r="EJ290" i="11"/>
  <c r="DH286" i="11"/>
  <c r="CF282" i="11"/>
  <c r="AT290" i="11"/>
  <c r="CC287" i="11"/>
  <c r="DL284" i="11"/>
  <c r="AD282" i="11"/>
  <c r="AT311" i="11"/>
  <c r="DF306" i="11"/>
  <c r="BC281" i="11"/>
  <c r="BL320" i="11"/>
  <c r="BP330" i="11"/>
  <c r="EM325" i="11"/>
  <c r="CC314" i="11"/>
  <c r="CM319" i="11"/>
  <c r="AS324" i="11"/>
  <c r="CQ310" i="11"/>
  <c r="DQ292" i="11"/>
  <c r="DR306" i="11"/>
  <c r="DK297" i="11"/>
  <c r="AF292" i="11"/>
  <c r="BZ286" i="11"/>
  <c r="AO316" i="11"/>
  <c r="AG306" i="11"/>
  <c r="CP301" i="11"/>
  <c r="BN297" i="11"/>
  <c r="AL293" i="11"/>
  <c r="EA288" i="11"/>
  <c r="CY284" i="11"/>
  <c r="EH314" i="11"/>
  <c r="AM307" i="11"/>
  <c r="EB302" i="11"/>
  <c r="CZ298" i="11"/>
  <c r="BX294" i="11"/>
  <c r="AV290" i="11"/>
  <c r="EK285" i="11"/>
  <c r="DI281" i="11"/>
  <c r="BY308" i="11"/>
  <c r="AW304" i="11"/>
  <c r="EL299" i="11"/>
  <c r="DJ295" i="11"/>
  <c r="CH291" i="11"/>
  <c r="BF287" i="11"/>
  <c r="AD283" i="11"/>
  <c r="CX310" i="11"/>
  <c r="CH305" i="11"/>
  <c r="BF301" i="11"/>
  <c r="AD297" i="11"/>
  <c r="DS292" i="11"/>
  <c r="CQ288" i="11"/>
  <c r="BO284" i="11"/>
  <c r="EJ313" i="11"/>
  <c r="DL306" i="11"/>
  <c r="CJ302" i="11"/>
  <c r="BH298" i="11"/>
  <c r="AF294" i="11"/>
  <c r="DU289" i="11"/>
  <c r="CS285" i="11"/>
  <c r="BQ281" i="11"/>
  <c r="AU281" i="11"/>
  <c r="BJ310" i="11"/>
  <c r="ED306" i="11"/>
  <c r="AV304" i="11"/>
  <c r="EJ300" i="11"/>
  <c r="DG297" i="11"/>
  <c r="DT300" i="11"/>
  <c r="CC321" i="11"/>
  <c r="BW281" i="11"/>
  <c r="CQ307" i="11"/>
  <c r="DA304" i="11"/>
  <c r="DJ301" i="11"/>
  <c r="DL298" i="11"/>
  <c r="EC307" i="11"/>
  <c r="BO319" i="11"/>
  <c r="DA315" i="11"/>
  <c r="AE307" i="11"/>
  <c r="AO304" i="11"/>
  <c r="AX301" i="11"/>
  <c r="AZ298" i="11"/>
  <c r="DA303" i="11"/>
  <c r="AQ312" i="11"/>
  <c r="CY285" i="11"/>
  <c r="BO313" i="11"/>
  <c r="DV307" i="11"/>
  <c r="EE304" i="11"/>
  <c r="EG301" i="11"/>
  <c r="AP302" i="11"/>
  <c r="EN316" i="11"/>
  <c r="CT290" i="11"/>
  <c r="CJ283" i="11"/>
  <c r="BW315" i="11"/>
  <c r="CU308" i="11"/>
  <c r="CW305" i="11"/>
  <c r="CV300" i="11"/>
  <c r="EK326" i="11"/>
  <c r="EA289" i="11"/>
  <c r="X283" i="11"/>
  <c r="AA314" i="11"/>
  <c r="AI308" i="11"/>
  <c r="AK305" i="11"/>
  <c r="BT296" i="11"/>
  <c r="DU296" i="11"/>
  <c r="BW295" i="11"/>
  <c r="CP289" i="11"/>
  <c r="AL306" i="11"/>
  <c r="AO284" i="11"/>
  <c r="AR295" i="11"/>
  <c r="BB292" i="11"/>
  <c r="BL289" i="11"/>
  <c r="BU286" i="11"/>
  <c r="BW283" i="11"/>
  <c r="DF319" i="11"/>
  <c r="CX285" i="11"/>
  <c r="BG313" i="11"/>
  <c r="BV286" i="11"/>
  <c r="BT313" i="11"/>
  <c r="AJ303" i="11"/>
  <c r="AT300" i="11"/>
  <c r="BD297" i="11"/>
  <c r="BM294" i="11"/>
  <c r="BO291" i="11"/>
  <c r="EN310" i="11"/>
  <c r="DP318" i="11"/>
  <c r="BW322" i="11"/>
  <c r="AU318" i="11"/>
  <c r="AR328" i="11"/>
  <c r="EG323" i="11"/>
  <c r="DE319" i="11"/>
  <c r="DB329" i="11"/>
  <c r="BZ325" i="11"/>
  <c r="AX321" i="11"/>
  <c r="EM316" i="11"/>
  <c r="DK312" i="11"/>
  <c r="CJ330" i="11"/>
  <c r="BH326" i="11"/>
  <c r="AF322" i="11"/>
  <c r="DU317" i="11"/>
  <c r="CS313" i="11"/>
  <c r="EE330" i="11"/>
  <c r="DC326" i="11"/>
  <c r="CA322" i="11"/>
  <c r="AY318" i="11"/>
  <c r="EN313" i="11"/>
  <c r="DL309" i="11"/>
  <c r="Y308" i="11"/>
  <c r="DN303" i="11"/>
  <c r="CL299" i="11"/>
  <c r="BJ295" i="11"/>
  <c r="AH291" i="11"/>
  <c r="DW286" i="11"/>
  <c r="CU282" i="11"/>
  <c r="CI309" i="11"/>
  <c r="AI305" i="11"/>
  <c r="DX300" i="11"/>
  <c r="CV296" i="11"/>
  <c r="BT292" i="11"/>
  <c r="AR288" i="11"/>
  <c r="EG283" i="11"/>
  <c r="AA313" i="11"/>
  <c r="BU306" i="11"/>
  <c r="CA328" i="11"/>
  <c r="CT316" i="11"/>
  <c r="BY326" i="11"/>
  <c r="CS329" i="11"/>
  <c r="DB312" i="11"/>
  <c r="BH317" i="11"/>
  <c r="DW302" i="11"/>
  <c r="EF285" i="11"/>
  <c r="AE301" i="11"/>
  <c r="BY295" i="11"/>
  <c r="DS289" i="11"/>
  <c r="AN284" i="11"/>
  <c r="DW309" i="11"/>
  <c r="AI304" i="11"/>
  <c r="DX299" i="11"/>
  <c r="CV295" i="11"/>
  <c r="BT291" i="11"/>
  <c r="AR287" i="11"/>
  <c r="EG282" i="11"/>
  <c r="BL310" i="11"/>
  <c r="BU305" i="11"/>
  <c r="AS301" i="11"/>
  <c r="EH296" i="11"/>
  <c r="DF292" i="11"/>
  <c r="CD288" i="11"/>
  <c r="BB284" i="11"/>
  <c r="DU313" i="11"/>
  <c r="DG306" i="11"/>
  <c r="CE302" i="11"/>
  <c r="BC298" i="11"/>
  <c r="AA294" i="11"/>
  <c r="DP289" i="11"/>
  <c r="CN285" i="11"/>
  <c r="BL281" i="11"/>
  <c r="AA308" i="11"/>
  <c r="DP303" i="11"/>
  <c r="CN299" i="11"/>
  <c r="BL295" i="11"/>
  <c r="AJ291" i="11"/>
  <c r="DY286" i="11"/>
  <c r="CW282" i="11"/>
  <c r="BU309" i="11"/>
  <c r="AC305" i="11"/>
  <c r="DR300" i="11"/>
  <c r="CP296" i="11"/>
  <c r="BN292" i="11"/>
  <c r="AL288" i="11"/>
  <c r="EA283" i="11"/>
  <c r="BG301" i="11"/>
  <c r="CP298" i="11"/>
  <c r="DY295" i="11"/>
  <c r="AQ293" i="11"/>
  <c r="BZ290" i="11"/>
  <c r="AW287" i="11"/>
  <c r="EK283" i="11"/>
  <c r="AW327" i="11"/>
  <c r="AZ315" i="11"/>
  <c r="CY318" i="11"/>
  <c r="EL317" i="11"/>
  <c r="AE323" i="11"/>
  <c r="DB327" i="11"/>
  <c r="DK310" i="11"/>
  <c r="BI296" i="11"/>
  <c r="AR312" i="11"/>
  <c r="DZ298" i="11"/>
  <c r="BC293" i="11"/>
  <c r="CO287" i="11"/>
  <c r="EI281" i="11"/>
  <c r="BD307" i="11"/>
  <c r="BY302" i="11"/>
  <c r="AW298" i="11"/>
  <c r="EL293" i="11"/>
  <c r="DJ289" i="11"/>
  <c r="CH285" i="11"/>
  <c r="BF281" i="11"/>
  <c r="EM307" i="11"/>
  <c r="DK303" i="11"/>
  <c r="CI299" i="11"/>
  <c r="BG295" i="11"/>
  <c r="AE291" i="11"/>
  <c r="DT286" i="11"/>
  <c r="CR282" i="11"/>
  <c r="CA309" i="11"/>
  <c r="AF305" i="11"/>
  <c r="DU300" i="11"/>
  <c r="CS296" i="11"/>
  <c r="BQ292" i="11"/>
  <c r="AO288" i="11"/>
  <c r="ED283" i="11"/>
  <c r="ED312" i="11"/>
  <c r="BQ306" i="11"/>
  <c r="AO302" i="11"/>
  <c r="ED297" i="11"/>
  <c r="DB293" i="11"/>
  <c r="BZ289" i="11"/>
  <c r="AX285" i="11"/>
  <c r="CJ316" i="11"/>
  <c r="CU307" i="11"/>
  <c r="BS303" i="11"/>
  <c r="AQ299" i="11"/>
  <c r="EF294" i="11"/>
  <c r="DD290" i="11"/>
  <c r="CB286" i="11"/>
  <c r="AZ282" i="11"/>
  <c r="AF288" i="11"/>
  <c r="BO285" i="11"/>
  <c r="CX282" i="11"/>
  <c r="AR314" i="11"/>
  <c r="DU307" i="11"/>
  <c r="CR304" i="11"/>
  <c r="CY297" i="11"/>
  <c r="AX318" i="11"/>
  <c r="BB328" i="11"/>
  <c r="DY323" i="11"/>
  <c r="BV313" i="11"/>
  <c r="CF318" i="11"/>
  <c r="AL323" i="11"/>
  <c r="DA308" i="11"/>
  <c r="DJ291" i="11"/>
  <c r="DK305" i="11"/>
  <c r="BO297" i="11"/>
  <c r="DI291" i="11"/>
  <c r="AL286" i="11"/>
  <c r="EI314" i="11"/>
  <c r="DJ305" i="11"/>
  <c r="BJ301" i="11"/>
  <c r="AH297" i="11"/>
  <c r="DW292" i="11"/>
  <c r="CU288" i="11"/>
  <c r="BS284" i="11"/>
  <c r="AY314" i="11"/>
  <c r="DX306" i="11"/>
  <c r="CV302" i="11"/>
  <c r="BT298" i="11"/>
  <c r="AR294" i="11"/>
  <c r="EG289" i="11"/>
  <c r="DE285" i="11"/>
  <c r="CC281" i="11"/>
  <c r="AS308" i="11"/>
  <c r="EH303" i="11"/>
  <c r="DF299" i="11"/>
  <c r="CD295" i="11"/>
  <c r="BB291" i="11"/>
  <c r="Z287" i="11"/>
  <c r="DO282" i="11"/>
  <c r="EF309" i="11"/>
  <c r="BB305" i="11"/>
  <c r="Z301" i="11"/>
  <c r="DO296" i="11"/>
  <c r="CM292" i="11"/>
  <c r="BK288" i="11"/>
  <c r="AI284" i="11"/>
  <c r="BA313" i="11"/>
  <c r="CF306" i="11"/>
  <c r="BD302" i="11"/>
  <c r="AB298" i="11"/>
  <c r="DQ293" i="11"/>
  <c r="CO289" i="11"/>
  <c r="BM285" i="11"/>
  <c r="AK281" i="11"/>
  <c r="EC311" i="11"/>
  <c r="CG307" i="11"/>
  <c r="DP304" i="11"/>
  <c r="AH302" i="11"/>
  <c r="DV298" i="11"/>
  <c r="CS295" i="11"/>
  <c r="EC283" i="11"/>
  <c r="AY309" i="11"/>
  <c r="BC319" i="11"/>
  <c r="AH329" i="11"/>
  <c r="EN330" i="11"/>
  <c r="AF314" i="11"/>
  <c r="DC318" i="11"/>
  <c r="BA304" i="11"/>
  <c r="BJ287" i="11"/>
  <c r="DW301" i="11"/>
  <c r="EC295" i="11"/>
  <c r="AX290" i="11"/>
  <c r="CR284" i="11"/>
  <c r="AE311" i="11"/>
  <c r="BW304" i="11"/>
  <c r="AU300" i="11"/>
  <c r="EJ295" i="11"/>
  <c r="DH291" i="11"/>
  <c r="CF287" i="11"/>
  <c r="BD283" i="11"/>
  <c r="BA311" i="11"/>
  <c r="DI305" i="11"/>
  <c r="CG301" i="11"/>
  <c r="BE297" i="11"/>
  <c r="AC293" i="11"/>
  <c r="DR288" i="11"/>
  <c r="CP284" i="11"/>
  <c r="DJ314" i="11"/>
  <c r="AD307" i="11"/>
  <c r="DS302" i="11"/>
  <c r="CQ298" i="11"/>
  <c r="BO294" i="11"/>
  <c r="AM290" i="11"/>
  <c r="EB285" i="11"/>
  <c r="CZ281" i="11"/>
  <c r="BO308" i="11"/>
  <c r="AM304" i="11"/>
  <c r="EB299" i="11"/>
  <c r="CZ295" i="11"/>
  <c r="BX291" i="11"/>
  <c r="AV287" i="11"/>
  <c r="EK282" i="11"/>
  <c r="BC310" i="11"/>
  <c r="BQ305" i="11"/>
  <c r="AO301" i="11"/>
  <c r="ED296" i="11"/>
  <c r="DB292" i="11"/>
  <c r="BZ288" i="11"/>
  <c r="AX284" i="11"/>
  <c r="EG303" i="11"/>
  <c r="AY301" i="11"/>
  <c r="CH298" i="11"/>
  <c r="DQ295" i="11"/>
  <c r="AI293" i="11"/>
  <c r="DW289" i="11"/>
  <c r="CT286" i="11"/>
  <c r="BQ283" i="11"/>
  <c r="AK322" i="11"/>
  <c r="CJ325" i="11"/>
  <c r="BN321" i="11"/>
  <c r="BX326" i="11"/>
  <c r="CG309" i="11"/>
  <c r="AM314" i="11"/>
  <c r="DB299" i="11"/>
  <c r="DK282" i="11"/>
  <c r="X300" i="11"/>
  <c r="BR294" i="11"/>
  <c r="DL288" i="11"/>
  <c r="AG283" i="11"/>
  <c r="BS308" i="11"/>
  <c r="BH303" i="11"/>
  <c r="AF299" i="11"/>
  <c r="DU294" i="11"/>
  <c r="CS290" i="11"/>
  <c r="BQ286" i="11"/>
  <c r="AO282" i="11"/>
  <c r="DV308" i="11"/>
  <c r="CT304" i="11"/>
  <c r="BR300" i="11"/>
  <c r="AP296" i="11"/>
  <c r="EE291" i="11"/>
  <c r="DC287" i="11"/>
  <c r="CA283" i="11"/>
  <c r="DG311" i="11"/>
  <c r="EF305" i="11"/>
  <c r="DD301" i="11"/>
  <c r="CB297" i="11"/>
  <c r="AZ293" i="11"/>
  <c r="X289" i="11"/>
  <c r="DM284" i="11"/>
  <c r="AX315" i="11"/>
  <c r="AZ307" i="11"/>
  <c r="X303" i="11"/>
  <c r="DM298" i="11"/>
  <c r="CK294" i="11"/>
  <c r="BI290" i="11"/>
  <c r="AG286" i="11"/>
  <c r="DV281" i="11"/>
  <c r="CD308" i="11"/>
  <c r="BB304" i="11"/>
  <c r="Z300" i="11"/>
  <c r="DO295" i="11"/>
  <c r="CM291" i="11"/>
  <c r="BK287" i="11"/>
  <c r="AI283" i="11"/>
  <c r="EH294" i="11"/>
  <c r="AZ292" i="11"/>
  <c r="CI289" i="11"/>
  <c r="DR286" i="11"/>
  <c r="AJ284" i="11"/>
  <c r="AY315" i="11"/>
  <c r="Z286" i="11"/>
  <c r="AI325" i="11"/>
  <c r="AL313" i="11"/>
  <c r="DJ330" i="11"/>
  <c r="EE316" i="11"/>
  <c r="X322" i="11"/>
  <c r="CU326" i="11"/>
  <c r="DD309" i="11"/>
  <c r="BB295" i="11"/>
  <c r="BS309" i="11"/>
  <c r="CL298" i="11"/>
  <c r="DX292" i="11"/>
  <c r="BA287" i="11"/>
  <c r="CU281" i="11"/>
  <c r="DY306" i="11"/>
  <c r="AS302" i="11"/>
  <c r="EH297" i="11"/>
  <c r="DF293" i="11"/>
  <c r="CD289" i="11"/>
  <c r="BB285" i="11"/>
  <c r="Z281" i="11"/>
  <c r="DG307" i="11"/>
  <c r="CE303" i="11"/>
  <c r="BC299" i="11"/>
  <c r="AA295" i="11"/>
  <c r="DP290" i="11"/>
  <c r="CN286" i="11"/>
  <c r="BL282" i="11"/>
  <c r="AC309" i="11"/>
  <c r="DQ304" i="11"/>
  <c r="CO300" i="11"/>
  <c r="BM296" i="11"/>
  <c r="AK292" i="11"/>
  <c r="DZ287" i="11"/>
  <c r="CX283" i="11"/>
  <c r="AZ312" i="11"/>
  <c r="AK306" i="11"/>
  <c r="DZ301" i="11"/>
  <c r="CX297" i="11"/>
  <c r="BV293" i="11"/>
  <c r="AT289" i="11"/>
  <c r="EI284" i="11"/>
  <c r="CL315" i="11"/>
  <c r="BO307" i="11"/>
  <c r="AM303" i="11"/>
  <c r="EB298" i="11"/>
  <c r="CZ294" i="11"/>
  <c r="BX290" i="11"/>
  <c r="AV286" i="11"/>
  <c r="EK281" i="11"/>
  <c r="EI285" i="11"/>
  <c r="BA283" i="11"/>
  <c r="DQ315" i="11"/>
  <c r="EJ308" i="11"/>
  <c r="DG305" i="11"/>
  <c r="CD302" i="11"/>
  <c r="DV310" i="11"/>
  <c r="AJ316" i="11"/>
  <c r="AN326" i="11"/>
  <c r="DK321" i="11"/>
  <c r="BO312" i="11"/>
  <c r="BY317" i="11"/>
  <c r="AE322" i="11"/>
  <c r="CT307" i="11"/>
  <c r="DC290" i="11"/>
  <c r="DD304" i="11"/>
  <c r="AA297" i="11"/>
  <c r="BU291" i="11"/>
  <c r="DG285" i="11"/>
  <c r="AH314" i="11"/>
  <c r="BV305" i="11"/>
  <c r="AD301" i="11"/>
  <c r="DS296" i="11"/>
  <c r="CQ292" i="11"/>
  <c r="BO288" i="11"/>
  <c r="AM284" i="11"/>
  <c r="CG313" i="11"/>
  <c r="CR306" i="11"/>
  <c r="BP302" i="11"/>
  <c r="AN298" i="11"/>
  <c r="EC293" i="11"/>
  <c r="DA289" i="11"/>
  <c r="BY285" i="11"/>
  <c r="AW281" i="11"/>
  <c r="ED307" i="11"/>
  <c r="DB303" i="11"/>
  <c r="BZ299" i="11"/>
  <c r="AX295" i="11"/>
  <c r="EM290" i="11"/>
  <c r="DK286" i="11"/>
  <c r="CI282" i="11"/>
  <c r="BK309" i="11"/>
  <c r="EM304" i="11"/>
  <c r="DK300" i="11"/>
  <c r="CI296" i="11"/>
  <c r="BG292" i="11"/>
  <c r="AE288" i="11"/>
  <c r="DT283" i="11"/>
  <c r="CN312" i="11"/>
  <c r="AZ306" i="11"/>
  <c r="X302" i="11"/>
  <c r="DM297" i="11"/>
  <c r="CK293" i="11"/>
  <c r="BI289" i="11"/>
  <c r="AG285" i="11"/>
  <c r="CE313" i="11"/>
  <c r="AJ308" i="11"/>
  <c r="BS305" i="11"/>
  <c r="DB302" i="11"/>
  <c r="EK299" i="11"/>
  <c r="DH296" i="11"/>
  <c r="CE293" i="11"/>
  <c r="CK295" i="11"/>
  <c r="AI326" i="11"/>
  <c r="DI306" i="11"/>
  <c r="BO303" i="11"/>
  <c r="BY300" i="11"/>
  <c r="CH297" i="11"/>
  <c r="CJ294" i="11"/>
  <c r="CZ304" i="11"/>
  <c r="EL323" i="11"/>
  <c r="Y306" i="11"/>
  <c r="DT302" i="11"/>
  <c r="ED299" i="11"/>
  <c r="EM296" i="11"/>
  <c r="X294" i="11"/>
  <c r="BX300" i="11"/>
  <c r="BA317" i="11"/>
  <c r="EB313" i="11"/>
  <c r="CJ306" i="11"/>
  <c r="CT303" i="11"/>
  <c r="DC300" i="11"/>
  <c r="DE297" i="11"/>
  <c r="BY299" i="11"/>
  <c r="AC310" i="11"/>
  <c r="EF284" i="11"/>
  <c r="EE311" i="11"/>
  <c r="BJ307" i="11"/>
  <c r="BS304" i="11"/>
  <c r="BU301" i="11"/>
  <c r="EE297" i="11"/>
  <c r="EG329" i="11"/>
  <c r="BD284" i="11"/>
  <c r="CI310" i="11"/>
  <c r="DO306" i="11"/>
  <c r="DX303" i="11"/>
  <c r="DZ300" i="11"/>
  <c r="DC293" i="11"/>
  <c r="AG299" i="11"/>
  <c r="EJ286" i="11"/>
  <c r="AL281" i="11"/>
  <c r="DK324" i="11"/>
  <c r="CB300" i="11"/>
  <c r="EG290" i="11"/>
  <c r="Z288" i="11"/>
  <c r="AJ285" i="11"/>
  <c r="AS282" i="11"/>
  <c r="CQ297" i="11"/>
  <c r="CQ323" i="11"/>
  <c r="AL308" i="11"/>
  <c r="BE302" i="11"/>
  <c r="A281" i="11"/>
  <c r="EI298" i="11"/>
  <c r="DY298" i="11"/>
  <c r="EI295" i="11"/>
  <c r="AB293" i="11"/>
  <c r="AK290" i="11"/>
  <c r="AM287" i="11"/>
  <c r="CX306" i="11"/>
  <c r="AW317" i="11"/>
  <c r="EB321" i="11"/>
  <c r="CZ317" i="11"/>
  <c r="CW327" i="11"/>
  <c r="BU323" i="11"/>
  <c r="AS319" i="11"/>
  <c r="AP329" i="11"/>
  <c r="EE324" i="11"/>
  <c r="DC320" i="11"/>
  <c r="CA316" i="11"/>
  <c r="AY312" i="11"/>
  <c r="X330" i="11"/>
  <c r="DM325" i="11"/>
  <c r="CK321" i="11"/>
  <c r="BI317" i="11"/>
  <c r="AG313" i="11"/>
  <c r="BS330" i="11"/>
  <c r="AQ326" i="11"/>
  <c r="EF321" i="11"/>
  <c r="DD317" i="11"/>
  <c r="CB313" i="11"/>
  <c r="EH315" i="11"/>
  <c r="CD307" i="11"/>
  <c r="BB303" i="11"/>
  <c r="Z299" i="11"/>
  <c r="DO294" i="11"/>
  <c r="CM290" i="11"/>
  <c r="BK286" i="11"/>
  <c r="AI282" i="11"/>
  <c r="DP308" i="11"/>
  <c r="CN304" i="11"/>
  <c r="BL300" i="11"/>
  <c r="AJ296" i="11"/>
  <c r="DY291" i="11"/>
  <c r="CW287" i="11"/>
  <c r="BU283" i="11"/>
  <c r="CQ311" i="11"/>
  <c r="DZ305" i="11"/>
  <c r="AY324" i="11"/>
  <c r="CX327" i="11"/>
  <c r="BU322" i="11"/>
  <c r="CE327" i="11"/>
  <c r="CN310" i="11"/>
  <c r="AT315" i="11"/>
  <c r="DI300" i="11"/>
  <c r="DR283" i="11"/>
  <c r="BT300" i="11"/>
  <c r="DF294" i="11"/>
  <c r="AI289" i="11"/>
  <c r="CC283" i="11"/>
  <c r="DG308" i="11"/>
  <c r="CN303" i="11"/>
  <c r="BL299" i="11"/>
  <c r="AJ295" i="11"/>
  <c r="DY290" i="11"/>
  <c r="CW286" i="11"/>
  <c r="BU282" i="11"/>
  <c r="AO309" i="11"/>
  <c r="DZ304" i="11"/>
  <c r="CX300" i="11"/>
  <c r="BV296" i="11"/>
  <c r="AT292" i="11"/>
  <c r="EI287" i="11"/>
  <c r="DG283" i="11"/>
  <c r="BY312" i="11"/>
  <c r="AU306" i="11"/>
  <c r="EJ301" i="11"/>
  <c r="DH297" i="11"/>
  <c r="CF293" i="11"/>
  <c r="BD289" i="11"/>
  <c r="AB285" i="11"/>
  <c r="Y316" i="11"/>
  <c r="CF307" i="11"/>
  <c r="BD303" i="11"/>
  <c r="AB299" i="11"/>
  <c r="DQ294" i="11"/>
  <c r="CO290" i="11"/>
  <c r="BM286" i="11"/>
  <c r="AK282" i="11"/>
  <c r="DJ308" i="11"/>
  <c r="CH304" i="11"/>
  <c r="BF300" i="11"/>
  <c r="AD296" i="11"/>
  <c r="DS291" i="11"/>
  <c r="CQ287" i="11"/>
  <c r="BO283" i="11"/>
  <c r="AE297" i="11"/>
  <c r="BN294" i="11"/>
  <c r="CW291" i="11"/>
  <c r="EF288" i="11"/>
  <c r="AX286" i="11"/>
  <c r="EL282" i="11"/>
  <c r="EH302" i="11"/>
  <c r="EL322" i="11"/>
  <c r="X311" i="11"/>
  <c r="CV328" i="11"/>
  <c r="DX315" i="11"/>
  <c r="EH320" i="11"/>
  <c r="CN325" i="11"/>
  <c r="BG314" i="11"/>
  <c r="AU294" i="11"/>
  <c r="AV308" i="11"/>
  <c r="AP298" i="11"/>
  <c r="CJ292" i="11"/>
  <c r="ED286" i="11"/>
  <c r="AY281" i="11"/>
  <c r="CK306" i="11"/>
  <c r="ED301" i="11"/>
  <c r="DB297" i="11"/>
  <c r="BZ293" i="11"/>
  <c r="AX289" i="11"/>
  <c r="EM284" i="11"/>
  <c r="DY315" i="11"/>
  <c r="CA307" i="11"/>
  <c r="AY303" i="11"/>
  <c r="EN298" i="11"/>
  <c r="DL294" i="11"/>
  <c r="CJ290" i="11"/>
  <c r="BH286" i="11"/>
  <c r="AF282" i="11"/>
  <c r="DM308" i="11"/>
  <c r="CK304" i="11"/>
  <c r="BI300" i="11"/>
  <c r="AG296" i="11"/>
  <c r="DV291" i="11"/>
  <c r="CT287" i="11"/>
  <c r="BR283" i="11"/>
  <c r="CH311" i="11"/>
  <c r="DV305" i="11"/>
  <c r="CT301" i="11"/>
  <c r="BR297" i="11"/>
  <c r="AP293" i="11"/>
  <c r="EE288" i="11"/>
  <c r="DC284" i="11"/>
  <c r="DT314" i="11"/>
  <c r="AI307" i="11"/>
  <c r="DX302" i="11"/>
  <c r="CV298" i="11"/>
  <c r="BT294" i="11"/>
  <c r="AR290" i="11"/>
  <c r="EG285" i="11"/>
  <c r="DE281" i="11"/>
  <c r="DU283" i="11"/>
  <c r="AM281" i="11"/>
  <c r="AM310" i="11"/>
  <c r="DV306" i="11"/>
  <c r="CS303" i="11"/>
  <c r="BP300" i="11"/>
  <c r="EB292" i="11"/>
  <c r="EM313" i="11"/>
  <c r="Z324" i="11"/>
  <c r="CW319" i="11"/>
  <c r="BH311" i="11"/>
  <c r="BR316" i="11"/>
  <c r="X321" i="11"/>
  <c r="CM306" i="11"/>
  <c r="CV289" i="11"/>
  <c r="CW303" i="11"/>
  <c r="DD296" i="11"/>
  <c r="Y291" i="11"/>
  <c r="BS285" i="11"/>
  <c r="AS313" i="11"/>
  <c r="Z305" i="11"/>
  <c r="DO300" i="11"/>
  <c r="CM296" i="11"/>
  <c r="BK292" i="11"/>
  <c r="AI288" i="11"/>
  <c r="DX283" i="11"/>
  <c r="DT312" i="11"/>
  <c r="BL306" i="11"/>
  <c r="AJ302" i="11"/>
  <c r="DY297" i="11"/>
  <c r="CW293" i="11"/>
  <c r="BU289" i="11"/>
  <c r="AS285" i="11"/>
  <c r="CS316" i="11"/>
  <c r="CX307" i="11"/>
  <c r="BV303" i="11"/>
  <c r="AT299" i="11"/>
  <c r="EI294" i="11"/>
  <c r="DG290" i="11"/>
  <c r="CE286" i="11"/>
  <c r="BC282" i="11"/>
  <c r="EI308" i="11"/>
  <c r="DG304" i="11"/>
  <c r="CE300" i="11"/>
  <c r="BC296" i="11"/>
  <c r="AA292" i="11"/>
  <c r="DP287" i="11"/>
  <c r="CN283" i="11"/>
  <c r="DV311" i="11"/>
  <c r="EK305" i="11"/>
  <c r="DI301" i="11"/>
  <c r="CG297" i="11"/>
  <c r="BE293" i="11"/>
  <c r="AC289" i="11"/>
  <c r="DR284" i="11"/>
  <c r="DD308" i="11"/>
  <c r="EM305" i="11"/>
  <c r="BE303" i="11"/>
  <c r="CN300" i="11"/>
  <c r="DW297" i="11"/>
  <c r="CT294" i="11"/>
  <c r="BQ291" i="11"/>
  <c r="DL308" i="11"/>
  <c r="DY326" i="11"/>
  <c r="BG330" i="11"/>
  <c r="DW324" i="11"/>
  <c r="DZ328" i="11"/>
  <c r="EI311" i="11"/>
  <c r="CO316" i="11"/>
  <c r="AM302" i="11"/>
  <c r="AV285" i="11"/>
  <c r="DP300" i="11"/>
  <c r="AS295" i="11"/>
  <c r="CM289" i="11"/>
  <c r="DY283" i="11"/>
  <c r="BD309" i="11"/>
  <c r="EB303" i="11"/>
  <c r="CZ299" i="11"/>
  <c r="BX295" i="11"/>
  <c r="AV291" i="11"/>
  <c r="EK286" i="11"/>
  <c r="DI282" i="11"/>
  <c r="DQ309" i="11"/>
  <c r="AW305" i="11"/>
  <c r="EL300" i="11"/>
  <c r="DJ296" i="11"/>
  <c r="CH292" i="11"/>
  <c r="BF288" i="11"/>
  <c r="AD284" i="11"/>
  <c r="BI313" i="11"/>
  <c r="CI306" i="11"/>
  <c r="BG302" i="11"/>
  <c r="AE298" i="11"/>
  <c r="DT293" i="11"/>
  <c r="CR289" i="11"/>
  <c r="BP285" i="11"/>
  <c r="AN281" i="11"/>
  <c r="DT307" i="11"/>
  <c r="CR303" i="11"/>
  <c r="BP299" i="11"/>
  <c r="AN295" i="11"/>
  <c r="EC290" i="11"/>
  <c r="DA286" i="11"/>
  <c r="BY282" i="11"/>
  <c r="AJ309" i="11"/>
  <c r="DV304" i="11"/>
  <c r="CT300" i="11"/>
  <c r="BR296" i="11"/>
  <c r="AP292" i="11"/>
  <c r="EE287" i="11"/>
  <c r="DC283" i="11"/>
  <c r="DE299" i="11"/>
  <c r="EN296" i="11"/>
  <c r="BF294" i="11"/>
  <c r="CO291" i="11"/>
  <c r="DX288" i="11"/>
  <c r="CU285" i="11"/>
  <c r="BR282" i="11"/>
  <c r="DW329" i="11"/>
  <c r="DZ317" i="11"/>
  <c r="BH321" i="11"/>
  <c r="AZ319" i="11"/>
  <c r="BJ324" i="11"/>
  <c r="EG328" i="11"/>
  <c r="Y312" i="11"/>
  <c r="CN297" i="11"/>
  <c r="CE315" i="11"/>
  <c r="BM299" i="11"/>
  <c r="CY293" i="11"/>
  <c r="AB288" i="11"/>
  <c r="BV282" i="11"/>
  <c r="CZ307" i="11"/>
  <c r="DM302" i="11"/>
  <c r="CK298" i="11"/>
  <c r="BI294" i="11"/>
  <c r="AG290" i="11"/>
  <c r="DV285" i="11"/>
  <c r="CT281" i="11"/>
  <c r="BJ308" i="11"/>
  <c r="AH304" i="11"/>
  <c r="DW299" i="11"/>
  <c r="CU295" i="11"/>
  <c r="BS291" i="11"/>
  <c r="AQ287" i="11"/>
  <c r="EF282" i="11"/>
  <c r="BK310" i="11"/>
  <c r="BT305" i="11"/>
  <c r="AR301" i="11"/>
  <c r="EG296" i="11"/>
  <c r="DE292" i="11"/>
  <c r="CC288" i="11"/>
  <c r="BA284" i="11"/>
  <c r="DS313" i="11"/>
  <c r="DE306" i="11"/>
  <c r="CC302" i="11"/>
  <c r="BA298" i="11"/>
  <c r="Y294" i="11"/>
  <c r="DN289" i="11"/>
  <c r="CL285" i="11"/>
  <c r="BJ281" i="11"/>
  <c r="EI307" i="11"/>
  <c r="DG303" i="11"/>
  <c r="CE299" i="11"/>
  <c r="BC295" i="11"/>
  <c r="AA291" i="11"/>
  <c r="DP286" i="11"/>
  <c r="CN282" i="11"/>
  <c r="DF290" i="11"/>
  <c r="X288" i="11"/>
  <c r="BG285" i="11"/>
  <c r="CP282" i="11"/>
  <c r="CP312" i="11"/>
  <c r="BA307" i="11"/>
  <c r="CE285" i="11"/>
  <c r="DX320" i="11"/>
  <c r="EB330" i="11"/>
  <c r="CH326" i="11"/>
  <c r="DQ314" i="11"/>
  <c r="EA319" i="11"/>
  <c r="CG324" i="11"/>
  <c r="CA311" i="11"/>
  <c r="AN293" i="11"/>
  <c r="AO307" i="11"/>
  <c r="DS297" i="11"/>
  <c r="AV292" i="11"/>
  <c r="CH286" i="11"/>
  <c r="BU316" i="11"/>
  <c r="AW306" i="11"/>
  <c r="CX301" i="11"/>
  <c r="BV297" i="11"/>
  <c r="AT293" i="11"/>
  <c r="EI288" i="11"/>
  <c r="DG284" i="11"/>
  <c r="AI315" i="11"/>
  <c r="AU307" i="11"/>
  <c r="EJ302" i="11"/>
  <c r="DH298" i="11"/>
  <c r="CF294" i="11"/>
  <c r="BD290" i="11"/>
  <c r="AB286" i="11"/>
  <c r="DQ281" i="11"/>
  <c r="CG308" i="11"/>
  <c r="BE304" i="11"/>
  <c r="AC300" i="11"/>
  <c r="DR295" i="11"/>
  <c r="CP291" i="11"/>
  <c r="BN287" i="11"/>
  <c r="AL283" i="11"/>
  <c r="DP310" i="11"/>
  <c r="CP305" i="11"/>
  <c r="BN301" i="11"/>
  <c r="AL297" i="11"/>
  <c r="EA292" i="11"/>
  <c r="CY288" i="11"/>
  <c r="BW284" i="11"/>
  <c r="AP314" i="11"/>
  <c r="DT306" i="11"/>
  <c r="CR302" i="11"/>
  <c r="BP298" i="11"/>
  <c r="AN294" i="11"/>
  <c r="EC289" i="11"/>
  <c r="DA285" i="11"/>
  <c r="BY281" i="11"/>
  <c r="DG281" i="11"/>
  <c r="DF311" i="11"/>
  <c r="BY307" i="11"/>
  <c r="DH304" i="11"/>
  <c r="CE301" i="11"/>
  <c r="BB298" i="11"/>
  <c r="AE305" i="11"/>
  <c r="DY311" i="11"/>
  <c r="EC321" i="11"/>
  <c r="CI317" i="11"/>
  <c r="BA310" i="11"/>
  <c r="BK315" i="11"/>
  <c r="EH319" i="11"/>
  <c r="CF305" i="11"/>
  <c r="CO288" i="11"/>
  <c r="CX302" i="11"/>
  <c r="BH296" i="11"/>
  <c r="DB290" i="11"/>
  <c r="AE285" i="11"/>
  <c r="AL312" i="11"/>
  <c r="DK304" i="11"/>
  <c r="CI300" i="11"/>
  <c r="BG296" i="11"/>
  <c r="AE292" i="11"/>
  <c r="DT287" i="11"/>
  <c r="CR283" i="11"/>
  <c r="AK312" i="11"/>
  <c r="AF306" i="11"/>
  <c r="DU301" i="11"/>
  <c r="CS297" i="11"/>
  <c r="BQ293" i="11"/>
  <c r="AO289" i="11"/>
  <c r="ED284" i="11"/>
  <c r="CT315" i="11"/>
  <c r="BR307" i="11"/>
  <c r="AP303" i="11"/>
  <c r="EE298" i="11"/>
  <c r="DC294" i="11"/>
  <c r="CA290" i="11"/>
  <c r="AY286" i="11"/>
  <c r="EN281" i="11"/>
  <c r="DC308" i="11"/>
  <c r="CA304" i="11"/>
  <c r="AY300" i="11"/>
  <c r="EN295" i="11"/>
  <c r="DL291" i="11"/>
  <c r="CJ287" i="11"/>
  <c r="BH283" i="11"/>
  <c r="AM311" i="11"/>
  <c r="DE305" i="11"/>
  <c r="CC301" i="11"/>
  <c r="BA297" i="11"/>
  <c r="Y293" i="11"/>
  <c r="DN288" i="11"/>
  <c r="CL284" i="11"/>
  <c r="CP306" i="11"/>
  <c r="DY303" i="11"/>
  <c r="AQ301" i="11"/>
  <c r="BZ298" i="11"/>
  <c r="DI295" i="11"/>
  <c r="CF292" i="11"/>
  <c r="BC289" i="11"/>
  <c r="CJ304" i="11"/>
  <c r="DC315" i="11"/>
  <c r="AC302" i="11"/>
  <c r="AM299" i="11"/>
  <c r="AW296" i="11"/>
  <c r="BF293" i="11"/>
  <c r="BH290" i="11"/>
  <c r="BW301" i="11"/>
  <c r="AE310" i="11"/>
  <c r="CH301" i="11"/>
  <c r="CR298" i="11"/>
  <c r="DB295" i="11"/>
  <c r="DK292" i="11"/>
  <c r="DM289" i="11"/>
  <c r="AU297" i="11"/>
  <c r="DX321" i="11"/>
  <c r="BF305" i="11"/>
  <c r="BH302" i="11"/>
  <c r="BR299" i="11"/>
  <c r="CA296" i="11"/>
  <c r="CC293" i="11"/>
  <c r="AV296" i="11"/>
  <c r="AM315" i="11"/>
  <c r="EK311" i="11"/>
  <c r="X306" i="11"/>
  <c r="AH303" i="11"/>
  <c r="AQ300" i="11"/>
  <c r="AS297" i="11"/>
  <c r="AW295" i="11"/>
  <c r="Y313" i="11"/>
  <c r="X310" i="11"/>
  <c r="CC305" i="11"/>
  <c r="CM302" i="11"/>
  <c r="CV299" i="11"/>
  <c r="CX296" i="11"/>
  <c r="EL290" i="11"/>
  <c r="DM287" i="11"/>
  <c r="DP309" i="11"/>
  <c r="CI303" i="11"/>
  <c r="AS328" i="11"/>
  <c r="DV294" i="11"/>
  <c r="DE286" i="11"/>
  <c r="DO283" i="11"/>
  <c r="BE316" i="11"/>
  <c r="DR308" i="11"/>
  <c r="DZ294" i="11"/>
  <c r="BF311" i="11"/>
  <c r="CY299" i="11"/>
  <c r="DR293" i="11"/>
  <c r="CY305" i="11"/>
  <c r="AA282" i="11"/>
  <c r="CW294" i="11"/>
  <c r="DG291" i="11"/>
  <c r="DQ288" i="11"/>
  <c r="DZ285" i="11"/>
  <c r="EB282" i="11"/>
  <c r="DT329" i="11"/>
  <c r="BP321" i="11"/>
  <c r="AN317" i="11"/>
  <c r="AK327" i="11"/>
  <c r="DZ322" i="11"/>
  <c r="CX318" i="11"/>
  <c r="CU328" i="11"/>
  <c r="BS324" i="11"/>
  <c r="AQ320" i="11"/>
  <c r="EF315" i="11"/>
  <c r="DD311" i="11"/>
  <c r="CC329" i="11"/>
  <c r="BA325" i="11"/>
  <c r="Y321" i="11"/>
  <c r="DN316" i="11"/>
  <c r="CL312" i="11"/>
  <c r="DX329" i="11"/>
  <c r="CV325" i="11"/>
  <c r="BT321" i="11"/>
  <c r="AR317" i="11"/>
  <c r="EG312" i="11"/>
  <c r="CD314" i="11"/>
  <c r="EI306" i="11"/>
  <c r="DG302" i="11"/>
  <c r="CE298" i="11"/>
  <c r="BC294" i="11"/>
  <c r="AA290" i="11"/>
  <c r="DP285" i="11"/>
  <c r="CN281" i="11"/>
  <c r="BD308" i="11"/>
  <c r="AB304" i="11"/>
  <c r="DQ299" i="11"/>
  <c r="CO295" i="11"/>
  <c r="BM291" i="11"/>
  <c r="AK287" i="11"/>
  <c r="DZ282" i="11"/>
  <c r="AU310" i="11"/>
  <c r="BN305" i="11"/>
  <c r="EN319" i="11"/>
  <c r="BV323" i="11"/>
  <c r="BG320" i="11"/>
  <c r="BQ325" i="11"/>
  <c r="EN329" i="11"/>
  <c r="AF313" i="11"/>
  <c r="CU298" i="11"/>
  <c r="DD281" i="11"/>
  <c r="DA299" i="11"/>
  <c r="AD294" i="11"/>
  <c r="BP288" i="11"/>
  <c r="DJ282" i="11"/>
  <c r="AE308" i="11"/>
  <c r="AB303" i="11"/>
  <c r="DQ298" i="11"/>
  <c r="CO294" i="11"/>
  <c r="BM290" i="11"/>
  <c r="AK286" i="11"/>
  <c r="DZ281" i="11"/>
  <c r="CP308" i="11"/>
  <c r="BN304" i="11"/>
  <c r="AL300" i="11"/>
  <c r="EA295" i="11"/>
  <c r="CY291" i="11"/>
  <c r="BW287" i="11"/>
  <c r="AU283" i="11"/>
  <c r="AC311" i="11"/>
  <c r="CZ305" i="11"/>
  <c r="BX301" i="11"/>
  <c r="AV297" i="11"/>
  <c r="EK292" i="11"/>
  <c r="DI288" i="11"/>
  <c r="CG284" i="11"/>
  <c r="CF314" i="11"/>
  <c r="EK306" i="11"/>
  <c r="DI302" i="11"/>
  <c r="CG298" i="11"/>
  <c r="BE294" i="11"/>
  <c r="AC290" i="11"/>
  <c r="DR285" i="11"/>
  <c r="CP281" i="11"/>
  <c r="AX308" i="11"/>
  <c r="EM303" i="11"/>
  <c r="DK299" i="11"/>
  <c r="CI295" i="11"/>
  <c r="BG291" i="11"/>
  <c r="AE287" i="11"/>
  <c r="DT282" i="11"/>
  <c r="DT292" i="11"/>
  <c r="AL290" i="11"/>
  <c r="BU287" i="11"/>
  <c r="DD284" i="11"/>
  <c r="EM281" i="11"/>
  <c r="CR309" i="11"/>
  <c r="BV302" i="11"/>
  <c r="DJ318" i="11"/>
  <c r="DN328" i="11"/>
  <c r="BT324" i="11"/>
  <c r="DJ313" i="11"/>
  <c r="DT318" i="11"/>
  <c r="BZ323" i="11"/>
  <c r="X309" i="11"/>
  <c r="AG292" i="11"/>
  <c r="AH306" i="11"/>
  <c r="CE297" i="11"/>
  <c r="DQ291" i="11"/>
  <c r="AT286" i="11"/>
  <c r="BG315" i="11"/>
  <c r="DR305" i="11"/>
  <c r="BR301" i="11"/>
  <c r="AP297" i="11"/>
  <c r="EE292" i="11"/>
  <c r="DC288" i="11"/>
  <c r="CA284" i="11"/>
  <c r="BV314" i="11"/>
  <c r="EF306" i="11"/>
  <c r="DD302" i="11"/>
  <c r="CB298" i="11"/>
  <c r="AZ294" i="11"/>
  <c r="X290" i="11"/>
  <c r="DM285" i="11"/>
  <c r="CK281" i="11"/>
  <c r="BA308" i="11"/>
  <c r="Y304" i="11"/>
  <c r="DN299" i="11"/>
  <c r="CL295" i="11"/>
  <c r="BJ291" i="11"/>
  <c r="AH287" i="11"/>
  <c r="DW282" i="11"/>
  <c r="AL310" i="11"/>
  <c r="BJ305" i="11"/>
  <c r="AH301" i="11"/>
  <c r="DW296" i="11"/>
  <c r="CU292" i="11"/>
  <c r="BS288" i="11"/>
  <c r="AQ284" i="11"/>
  <c r="BX313" i="11"/>
  <c r="CN306" i="11"/>
  <c r="BL302" i="11"/>
  <c r="AJ298" i="11"/>
  <c r="DY293" i="11"/>
  <c r="CW289" i="11"/>
  <c r="BU285" i="11"/>
  <c r="AS281" i="11"/>
  <c r="BH313" i="11"/>
  <c r="AB308" i="11"/>
  <c r="BK305" i="11"/>
  <c r="CT302" i="11"/>
  <c r="BQ299" i="11"/>
  <c r="AN296" i="11"/>
  <c r="AN288" i="11"/>
  <c r="DK309" i="11"/>
  <c r="DO319" i="11"/>
  <c r="CT329" i="11"/>
  <c r="AT309" i="11"/>
  <c r="BD314" i="11"/>
  <c r="EA318" i="11"/>
  <c r="BY304" i="11"/>
  <c r="CH287" i="11"/>
  <c r="AD302" i="11"/>
  <c r="EK295" i="11"/>
  <c r="BN290" i="11"/>
  <c r="CZ284" i="11"/>
  <c r="BB311" i="11"/>
  <c r="CE304" i="11"/>
  <c r="BC300" i="11"/>
  <c r="AA296" i="11"/>
  <c r="DP291" i="11"/>
  <c r="CN287" i="11"/>
  <c r="BL283" i="11"/>
  <c r="BS311" i="11"/>
  <c r="DQ305" i="11"/>
  <c r="CO301" i="11"/>
  <c r="BM297" i="11"/>
  <c r="AK293" i="11"/>
  <c r="DZ288" i="11"/>
  <c r="CX284" i="11"/>
  <c r="EB314" i="11"/>
  <c r="AL307" i="11"/>
  <c r="EA302" i="11"/>
  <c r="CY298" i="11"/>
  <c r="BW294" i="11"/>
  <c r="AU290" i="11"/>
  <c r="EJ285" i="11"/>
  <c r="DH281" i="11"/>
  <c r="BW308" i="11"/>
  <c r="AU304" i="11"/>
  <c r="EJ299" i="11"/>
  <c r="DH295" i="11"/>
  <c r="CF291" i="11"/>
  <c r="BD287" i="11"/>
  <c r="AB283" i="11"/>
  <c r="BZ310" i="11"/>
  <c r="BY305" i="11"/>
  <c r="AW301" i="11"/>
  <c r="EL296" i="11"/>
  <c r="DJ292" i="11"/>
  <c r="CH288" i="11"/>
  <c r="BF284" i="11"/>
  <c r="CB304" i="11"/>
  <c r="DK301" i="11"/>
  <c r="AC299" i="11"/>
  <c r="BL296" i="11"/>
  <c r="CU293" i="11"/>
  <c r="BR290" i="11"/>
  <c r="AO287" i="11"/>
  <c r="BH300" i="11"/>
  <c r="CW322" i="11"/>
  <c r="AE326" i="11"/>
  <c r="DB321" i="11"/>
  <c r="DL326" i="11"/>
  <c r="DU309" i="11"/>
  <c r="CA314" i="11"/>
  <c r="Y300" i="11"/>
  <c r="AH283" i="11"/>
  <c r="AN300" i="11"/>
  <c r="BZ294" i="11"/>
  <c r="DT288" i="11"/>
  <c r="AW283" i="11"/>
  <c r="CA308" i="11"/>
  <c r="BP303" i="11"/>
  <c r="AN299" i="11"/>
  <c r="EC294" i="11"/>
  <c r="DA290" i="11"/>
  <c r="BY286" i="11"/>
  <c r="AW282" i="11"/>
  <c r="ED308" i="11"/>
  <c r="DB304" i="11"/>
  <c r="BZ300" i="11"/>
  <c r="AX296" i="11"/>
  <c r="EM291" i="11"/>
  <c r="DK287" i="11"/>
  <c r="CI283" i="11"/>
  <c r="ED311" i="11"/>
  <c r="EN305" i="11"/>
  <c r="DL301" i="11"/>
  <c r="CJ297" i="11"/>
  <c r="BH293" i="11"/>
  <c r="AF289" i="11"/>
  <c r="DU284" i="11"/>
  <c r="BU315" i="11"/>
  <c r="BH307" i="11"/>
  <c r="AF303" i="11"/>
  <c r="DU298" i="11"/>
  <c r="CS294" i="11"/>
  <c r="BQ290" i="11"/>
  <c r="AO286" i="11"/>
  <c r="ED281" i="11"/>
  <c r="CL308" i="11"/>
  <c r="BJ304" i="11"/>
  <c r="AH300" i="11"/>
  <c r="DW295" i="11"/>
  <c r="CU291" i="11"/>
  <c r="BS287" i="11"/>
  <c r="AQ283" i="11"/>
  <c r="CC295" i="11"/>
  <c r="DL292" i="11"/>
  <c r="AD290" i="11"/>
  <c r="BM287" i="11"/>
  <c r="CV284" i="11"/>
  <c r="BS281" i="11"/>
  <c r="BB290" i="11"/>
  <c r="CU325" i="11"/>
  <c r="CX313" i="11"/>
  <c r="AF317" i="11"/>
  <c r="AL317" i="11"/>
  <c r="AV322" i="11"/>
  <c r="DS326" i="11"/>
  <c r="EB309" i="11"/>
  <c r="BZ295" i="11"/>
  <c r="DX309" i="11"/>
  <c r="CT298" i="11"/>
  <c r="EN292" i="11"/>
  <c r="BI287" i="11"/>
  <c r="DC281" i="11"/>
  <c r="X307" i="11"/>
  <c r="BA302" i="11"/>
  <c r="Y298" i="11"/>
  <c r="DN293" i="11"/>
  <c r="CL289" i="11"/>
  <c r="BJ285" i="11"/>
  <c r="AH281" i="11"/>
  <c r="DO307" i="11"/>
  <c r="CM303" i="11"/>
  <c r="BK299" i="11"/>
  <c r="AI295" i="11"/>
  <c r="DX290" i="11"/>
  <c r="CV286" i="11"/>
  <c r="BT282" i="11"/>
  <c r="AN309" i="11"/>
  <c r="DY304" i="11"/>
  <c r="CW300" i="11"/>
  <c r="BU296" i="11"/>
  <c r="AS292" i="11"/>
  <c r="EH287" i="11"/>
  <c r="DF283" i="11"/>
  <c r="BR312" i="11"/>
  <c r="AS306" i="11"/>
  <c r="EH301" i="11"/>
  <c r="DF297" i="11"/>
  <c r="CD293" i="11"/>
  <c r="BB289" i="11"/>
  <c r="Z285" i="11"/>
  <c r="DI315" i="11"/>
  <c r="BW307" i="11"/>
  <c r="AU303" i="11"/>
  <c r="EJ298" i="11"/>
  <c r="DH294" i="11"/>
  <c r="CF290" i="11"/>
  <c r="BD286" i="11"/>
  <c r="AB282" i="11"/>
  <c r="CD286" i="11"/>
  <c r="DM283" i="11"/>
  <c r="AE281" i="11"/>
  <c r="EG309" i="11"/>
  <c r="BB306" i="11"/>
  <c r="Y303" i="11"/>
  <c r="EJ284" i="11"/>
  <c r="CV316" i="11"/>
  <c r="CZ326" i="11"/>
  <c r="BF322" i="11"/>
  <c r="DC312" i="11"/>
  <c r="DM317" i="11"/>
  <c r="BS322" i="11"/>
  <c r="EH307" i="11"/>
  <c r="Z291" i="11"/>
  <c r="AA305" i="11"/>
  <c r="AI297" i="11"/>
  <c r="CC291" i="11"/>
  <c r="DW285" i="11"/>
  <c r="AZ314" i="11"/>
  <c r="CD305" i="11"/>
  <c r="AL301" i="11"/>
  <c r="EA296" i="11"/>
  <c r="CY292" i="11"/>
  <c r="BW288" i="11"/>
  <c r="AU284" i="11"/>
  <c r="DD313" i="11"/>
  <c r="CZ306" i="11"/>
  <c r="BX302" i="11"/>
  <c r="AV298" i="11"/>
  <c r="EK293" i="11"/>
  <c r="DI289" i="11"/>
  <c r="CG285" i="11"/>
  <c r="BE281" i="11"/>
  <c r="EL307" i="11"/>
  <c r="DJ303" i="11"/>
  <c r="CH299" i="11"/>
  <c r="BF295" i="11"/>
  <c r="AD291" i="11"/>
  <c r="DS286" i="11"/>
  <c r="CQ282" i="11"/>
  <c r="BX309" i="11"/>
  <c r="AD305" i="11"/>
  <c r="DS300" i="11"/>
  <c r="CQ296" i="11"/>
  <c r="BO292" i="11"/>
  <c r="AM288" i="11"/>
  <c r="EB283" i="11"/>
  <c r="DF312" i="11"/>
  <c r="BH306" i="11"/>
  <c r="AF302" i="11"/>
  <c r="DU297" i="11"/>
  <c r="CS293" i="11"/>
  <c r="BQ289" i="11"/>
  <c r="AO285" i="11"/>
  <c r="EA314" i="11"/>
  <c r="CV308" i="11"/>
  <c r="EE305" i="11"/>
  <c r="AW303" i="11"/>
  <c r="CF300" i="11"/>
  <c r="BC297" i="11"/>
  <c r="Z294" i="11"/>
  <c r="DM299" i="11"/>
  <c r="CH329" i="11"/>
  <c r="DA317" i="11"/>
  <c r="CF327" i="11"/>
  <c r="AN330" i="11"/>
  <c r="AW313" i="11"/>
  <c r="DT317" i="11"/>
  <c r="BR303" i="11"/>
  <c r="CA286" i="11"/>
  <c r="BK301" i="11"/>
  <c r="CW295" i="11"/>
  <c r="EI289" i="11"/>
  <c r="BL284" i="11"/>
  <c r="BR310" i="11"/>
  <c r="AY304" i="11"/>
  <c r="EN299" i="11"/>
  <c r="DL295" i="11"/>
  <c r="CJ291" i="11"/>
  <c r="BH287" i="11"/>
  <c r="AF283" i="11"/>
  <c r="DF310" i="11"/>
  <c r="CK305" i="11"/>
  <c r="BI301" i="11"/>
  <c r="AG297" i="11"/>
  <c r="DV292" i="11"/>
  <c r="CT288" i="11"/>
  <c r="BR284" i="11"/>
  <c r="AX314" i="11"/>
  <c r="DW306" i="11"/>
  <c r="CU302" i="11"/>
  <c r="BS298" i="11"/>
  <c r="AQ294" i="11"/>
  <c r="EF289" i="11"/>
  <c r="DD285" i="11"/>
  <c r="CB281" i="11"/>
  <c r="AQ308" i="11"/>
  <c r="EF303" i="11"/>
  <c r="DD299" i="11"/>
  <c r="CB295" i="11"/>
  <c r="AZ291" i="11"/>
  <c r="X287" i="11"/>
  <c r="DM282" i="11"/>
  <c r="DH309" i="11"/>
  <c r="AS305" i="11"/>
  <c r="EH300" i="11"/>
  <c r="DF296" i="11"/>
  <c r="CD292" i="11"/>
  <c r="BB288" i="11"/>
  <c r="Z284" i="11"/>
  <c r="BN302" i="11"/>
  <c r="CW299" i="11"/>
  <c r="EF296" i="11"/>
  <c r="AX294" i="11"/>
  <c r="CG291" i="11"/>
  <c r="BD288" i="11"/>
  <c r="AA285" i="11"/>
  <c r="AF296" i="11"/>
  <c r="DG294" i="11"/>
  <c r="DR297" i="11"/>
  <c r="EB294" i="11"/>
  <c r="EL291" i="11"/>
  <c r="AD289" i="11"/>
  <c r="AF286" i="11"/>
  <c r="BO301" i="11"/>
  <c r="CS292" i="11"/>
  <c r="BF297" i="11"/>
  <c r="BP294" i="11"/>
  <c r="BZ291" i="11"/>
  <c r="CI288" i="11"/>
  <c r="CK285" i="11"/>
  <c r="CR296" i="11"/>
  <c r="BV307" i="11"/>
  <c r="EM300" i="11"/>
  <c r="AF298" i="11"/>
  <c r="AP295" i="11"/>
  <c r="AY292" i="11"/>
  <c r="BA289" i="11"/>
  <c r="EJ292" i="11"/>
  <c r="DJ319" i="11"/>
  <c r="DC304" i="11"/>
  <c r="DM301" i="11"/>
  <c r="DW298" i="11"/>
  <c r="EF295" i="11"/>
  <c r="EH292" i="11"/>
  <c r="EK291" i="11"/>
  <c r="CV317" i="11"/>
  <c r="AQ304" i="11"/>
  <c r="BA301" i="11"/>
  <c r="BK298" i="11"/>
  <c r="BT295" i="11"/>
  <c r="BV292" i="11"/>
  <c r="DI287" i="11"/>
  <c r="BT307" i="11"/>
  <c r="EK300" i="11"/>
  <c r="AE295" i="11"/>
  <c r="DI322" i="11"/>
  <c r="AQ289" i="11"/>
  <c r="CC282" i="11"/>
  <c r="CV312" i="11"/>
  <c r="CN307" i="11"/>
  <c r="CP304" i="11"/>
  <c r="AR292" i="11"/>
  <c r="CN313" i="11"/>
  <c r="AU291" i="11"/>
  <c r="BN285" i="11"/>
  <c r="CI320" i="11"/>
  <c r="DI299" i="11"/>
  <c r="BU290" i="11"/>
  <c r="CE287" i="11"/>
  <c r="CO284" i="11"/>
  <c r="CX281" i="11"/>
  <c r="BO293" i="11"/>
  <c r="BA328" i="11"/>
  <c r="DU320" i="11"/>
  <c r="DR330" i="11"/>
  <c r="CP326" i="11"/>
  <c r="BN322" i="11"/>
  <c r="AL318" i="11"/>
  <c r="AI328" i="11"/>
  <c r="DX323" i="11"/>
  <c r="CV319" i="11"/>
  <c r="BT315" i="11"/>
  <c r="AR311" i="11"/>
  <c r="EH328" i="11"/>
  <c r="DF324" i="11"/>
  <c r="CD320" i="11"/>
  <c r="BB316" i="11"/>
  <c r="Z312" i="11"/>
  <c r="BL329" i="11"/>
  <c r="AJ325" i="11"/>
  <c r="DY320" i="11"/>
  <c r="CW316" i="11"/>
  <c r="BU312" i="11"/>
  <c r="AC313" i="11"/>
  <c r="BW306" i="11"/>
  <c r="AU302" i="11"/>
  <c r="EJ297" i="11"/>
  <c r="DH293" i="11"/>
  <c r="CF289" i="11"/>
  <c r="BD285" i="11"/>
  <c r="AB281" i="11"/>
  <c r="DI307" i="11"/>
  <c r="CG303" i="11"/>
  <c r="BE299" i="11"/>
  <c r="AC295" i="11"/>
  <c r="DR290" i="11"/>
  <c r="CP286" i="11"/>
  <c r="BN282" i="11"/>
  <c r="AF309" i="11"/>
  <c r="DI327" i="11"/>
  <c r="DL315" i="11"/>
  <c r="AT319" i="11"/>
  <c r="AS318" i="11"/>
  <c r="BC323" i="11"/>
  <c r="DZ327" i="11"/>
  <c r="EI310" i="11"/>
  <c r="CG296" i="11"/>
  <c r="DD312" i="11"/>
  <c r="EH298" i="11"/>
  <c r="BK293" i="11"/>
  <c r="DE287" i="11"/>
  <c r="Z282" i="11"/>
  <c r="BL307" i="11"/>
  <c r="CG302" i="11"/>
  <c r="BE298" i="11"/>
  <c r="AC294" i="11"/>
  <c r="DR289" i="11"/>
  <c r="CP285" i="11"/>
  <c r="BN281" i="11"/>
  <c r="AD308" i="11"/>
  <c r="DS303" i="11"/>
  <c r="CQ299" i="11"/>
  <c r="BO295" i="11"/>
  <c r="AM291" i="11"/>
  <c r="EB286" i="11"/>
  <c r="CZ282" i="11"/>
  <c r="CS309" i="11"/>
  <c r="AN305" i="11"/>
  <c r="EC300" i="11"/>
  <c r="DA296" i="11"/>
  <c r="BY292" i="11"/>
  <c r="AW288" i="11"/>
  <c r="EL283" i="11"/>
  <c r="AJ313" i="11"/>
  <c r="BY306" i="11"/>
  <c r="AW302" i="11"/>
  <c r="EL297" i="11"/>
  <c r="DJ293" i="11"/>
  <c r="CH289" i="11"/>
  <c r="BF285" i="11"/>
  <c r="AD281" i="11"/>
  <c r="DC307" i="11"/>
  <c r="CA303" i="11"/>
  <c r="AY299" i="11"/>
  <c r="EN294" i="11"/>
  <c r="DL290" i="11"/>
  <c r="CJ286" i="11"/>
  <c r="BH282" i="11"/>
  <c r="CR288" i="11"/>
  <c r="EA285" i="11"/>
  <c r="AS283" i="11"/>
  <c r="CS315" i="11"/>
  <c r="BP308" i="11"/>
  <c r="AM305" i="11"/>
  <c r="EA301" i="11"/>
  <c r="CH314" i="11"/>
  <c r="CL324" i="11"/>
  <c r="AR320" i="11"/>
  <c r="CV311" i="11"/>
  <c r="DF316" i="11"/>
  <c r="BL321" i="11"/>
  <c r="EA306" i="11"/>
  <c r="EJ289" i="11"/>
  <c r="EK303" i="11"/>
  <c r="DL296" i="11"/>
  <c r="AO291" i="11"/>
  <c r="CA285" i="11"/>
  <c r="BP313" i="11"/>
  <c r="AP305" i="11"/>
  <c r="DW300" i="11"/>
  <c r="CU296" i="11"/>
  <c r="BS292" i="11"/>
  <c r="AQ288" i="11"/>
  <c r="EF283" i="11"/>
  <c r="EL312" i="11"/>
  <c r="BT306" i="11"/>
  <c r="AR302" i="11"/>
  <c r="EG297" i="11"/>
  <c r="DE293" i="11"/>
  <c r="CC289" i="11"/>
  <c r="BA285" i="11"/>
  <c r="Y281" i="11"/>
  <c r="DF307" i="11"/>
  <c r="CD303" i="11"/>
  <c r="BB299" i="11"/>
  <c r="Z295" i="11"/>
  <c r="DO290" i="11"/>
  <c r="CM286" i="11"/>
  <c r="BK282" i="11"/>
  <c r="AA309" i="11"/>
  <c r="DO304" i="11"/>
  <c r="CM300" i="11"/>
  <c r="BK296" i="11"/>
  <c r="AI292" i="11"/>
  <c r="DX287" i="11"/>
  <c r="CV283" i="11"/>
  <c r="AB312" i="11"/>
  <c r="AB306" i="11"/>
  <c r="DQ301" i="11"/>
  <c r="CO297" i="11"/>
  <c r="BM293" i="11"/>
  <c r="AK289" i="11"/>
  <c r="DZ284" i="11"/>
  <c r="BL309" i="11"/>
  <c r="CH306" i="11"/>
  <c r="DQ303" i="11"/>
  <c r="AI301" i="11"/>
  <c r="BR298" i="11"/>
  <c r="AO295" i="11"/>
  <c r="EC291" i="11"/>
  <c r="DV282" i="11"/>
  <c r="BT327" i="11"/>
  <c r="DS330" i="11"/>
  <c r="BR325" i="11"/>
  <c r="AG329" i="11"/>
  <c r="AP312" i="11"/>
  <c r="DM316" i="11"/>
  <c r="BK302" i="11"/>
  <c r="BT285" i="11"/>
  <c r="EF300" i="11"/>
  <c r="BA295" i="11"/>
  <c r="CU289" i="11"/>
  <c r="X284" i="11"/>
  <c r="BQ309" i="11"/>
  <c r="EJ303" i="11"/>
  <c r="DH299" i="11"/>
  <c r="CF295" i="11"/>
  <c r="BD291" i="11"/>
  <c r="AB287" i="11"/>
  <c r="DQ282" i="11"/>
  <c r="EN309" i="11"/>
  <c r="BE305" i="11"/>
  <c r="AC301" i="11"/>
  <c r="DR296" i="11"/>
  <c r="CP292" i="11"/>
  <c r="BN288" i="11"/>
  <c r="AL284" i="11"/>
  <c r="CF313" i="11"/>
  <c r="CQ306" i="11"/>
  <c r="BO302" i="11"/>
  <c r="AM298" i="11"/>
  <c r="EB293" i="11"/>
  <c r="CZ289" i="11"/>
  <c r="BX285" i="11"/>
  <c r="AV281" i="11"/>
  <c r="EB307" i="11"/>
  <c r="CZ303" i="11"/>
  <c r="BX299" i="11"/>
  <c r="AV295" i="11"/>
  <c r="EK290" i="11"/>
  <c r="DI286" i="11"/>
  <c r="CG282" i="11"/>
  <c r="AV309" i="11"/>
  <c r="ED304" i="11"/>
  <c r="DB300" i="11"/>
  <c r="BZ296" i="11"/>
  <c r="AX292" i="11"/>
  <c r="EM287" i="11"/>
  <c r="DK283" i="11"/>
  <c r="AZ300" i="11"/>
  <c r="CI297" i="11"/>
  <c r="DR294" i="11"/>
  <c r="AJ292" i="11"/>
  <c r="BS289" i="11"/>
  <c r="AP286" i="11"/>
  <c r="ED282" i="11"/>
  <c r="BR330" i="11"/>
  <c r="BU318" i="11"/>
  <c r="DT321" i="11"/>
  <c r="CN319" i="11"/>
  <c r="CX324" i="11"/>
  <c r="BD329" i="11"/>
  <c r="BM312" i="11"/>
  <c r="EB297" i="11"/>
  <c r="DH316" i="11"/>
  <c r="BU299" i="11"/>
  <c r="DO293" i="11"/>
  <c r="AJ288" i="11"/>
  <c r="CD282" i="11"/>
  <c r="DP307" i="11"/>
  <c r="DU302" i="11"/>
  <c r="CS298" i="11"/>
  <c r="BQ294" i="11"/>
  <c r="AO290" i="11"/>
  <c r="ED285" i="11"/>
  <c r="DB281" i="11"/>
  <c r="BR308" i="11"/>
  <c r="AP304" i="11"/>
  <c r="EE299" i="11"/>
  <c r="DC295" i="11"/>
  <c r="CA291" i="11"/>
  <c r="AY287" i="11"/>
  <c r="EN282" i="11"/>
  <c r="CH310" i="11"/>
  <c r="CB305" i="11"/>
  <c r="AZ301" i="11"/>
  <c r="X297" i="11"/>
  <c r="DM292" i="11"/>
  <c r="CK288" i="11"/>
  <c r="BI284" i="11"/>
  <c r="EK313" i="11"/>
  <c r="DM306" i="11"/>
  <c r="CK302" i="11"/>
  <c r="BI298" i="11"/>
  <c r="AG294" i="11"/>
  <c r="DV289" i="11"/>
  <c r="CT285" i="11"/>
  <c r="BR281" i="11"/>
  <c r="Z308" i="11"/>
  <c r="DO303" i="11"/>
  <c r="CM299" i="11"/>
  <c r="BK295" i="11"/>
  <c r="AI291" i="11"/>
  <c r="DX286" i="11"/>
  <c r="CV282" i="11"/>
  <c r="BA291" i="11"/>
  <c r="CJ288" i="11"/>
  <c r="DS285" i="11"/>
  <c r="AK283" i="11"/>
  <c r="Z314" i="11"/>
  <c r="DM307" i="11"/>
  <c r="DG289" i="11"/>
  <c r="BS321" i="11"/>
  <c r="BV309" i="11"/>
  <c r="AC327" i="11"/>
  <c r="X315" i="11"/>
  <c r="AH320" i="11"/>
  <c r="DE324" i="11"/>
  <c r="EM311" i="11"/>
  <c r="BL293" i="11"/>
  <c r="BM307" i="11"/>
  <c r="EA297" i="11"/>
  <c r="BD292" i="11"/>
  <c r="CX286" i="11"/>
  <c r="DA316" i="11"/>
  <c r="BE306" i="11"/>
  <c r="DF301" i="11"/>
  <c r="CD297" i="11"/>
  <c r="BB293" i="11"/>
  <c r="Z289" i="11"/>
  <c r="DO284" i="11"/>
  <c r="BF315" i="11"/>
  <c r="BC307" i="11"/>
  <c r="AA303" i="11"/>
  <c r="DP298" i="11"/>
  <c r="CN294" i="11"/>
  <c r="BL290" i="11"/>
  <c r="AJ286" i="11"/>
  <c r="DY281" i="11"/>
  <c r="CO308" i="11"/>
  <c r="BM304" i="11"/>
  <c r="AK300" i="11"/>
  <c r="DZ295" i="11"/>
  <c r="CX291" i="11"/>
  <c r="BV287" i="11"/>
  <c r="AT283" i="11"/>
  <c r="EM310" i="11"/>
  <c r="CX305" i="11"/>
  <c r="BV301" i="11"/>
  <c r="AT297" i="11"/>
  <c r="EI292" i="11"/>
  <c r="DG288" i="11"/>
  <c r="CE284" i="11"/>
  <c r="BH314" i="11"/>
  <c r="EB306" i="11"/>
  <c r="CZ302" i="11"/>
  <c r="BX298" i="11"/>
  <c r="AV294" i="11"/>
  <c r="EK289" i="11"/>
  <c r="DI285" i="11"/>
  <c r="CG281" i="11"/>
  <c r="BB282" i="11"/>
  <c r="AK313" i="11"/>
  <c r="EK307" i="11"/>
  <c r="BC305" i="11"/>
  <c r="Z302" i="11"/>
  <c r="DN298" i="11"/>
  <c r="BY309" i="11"/>
  <c r="BT312" i="11"/>
  <c r="BX322" i="11"/>
  <c r="AD318" i="11"/>
  <c r="CO310" i="11"/>
  <c r="CY315" i="11"/>
  <c r="BE320" i="11"/>
  <c r="DT305" i="11"/>
  <c r="EC288" i="11"/>
  <c r="ED302" i="11"/>
  <c r="BX296" i="11"/>
  <c r="DJ290" i="11"/>
  <c r="AM285" i="11"/>
  <c r="CF312" i="11"/>
  <c r="DS304" i="11"/>
  <c r="CQ300" i="11"/>
  <c r="BO296" i="11"/>
  <c r="AM292" i="11"/>
  <c r="EB287" i="11"/>
  <c r="CZ283" i="11"/>
  <c r="BH312" i="11"/>
  <c r="AN306" i="11"/>
  <c r="EC301" i="11"/>
  <c r="DA297" i="11"/>
  <c r="BY293" i="11"/>
  <c r="AW289" i="11"/>
  <c r="EL284" i="11"/>
  <c r="DR315" i="11"/>
  <c r="BZ307" i="11"/>
  <c r="AX303" i="11"/>
  <c r="EM298" i="11"/>
  <c r="DK294" i="11"/>
  <c r="CI290" i="11"/>
  <c r="BG286" i="11"/>
  <c r="AE282" i="11"/>
  <c r="DK308" i="11"/>
  <c r="CI304" i="11"/>
  <c r="BG300" i="11"/>
  <c r="AE296" i="11"/>
  <c r="DT291" i="11"/>
  <c r="CR287" i="11"/>
  <c r="BP283" i="11"/>
  <c r="BJ311" i="11"/>
  <c r="DM305" i="11"/>
  <c r="CK301" i="11"/>
  <c r="BI297" i="11"/>
  <c r="AG293" i="11"/>
  <c r="DV288" i="11"/>
  <c r="CT284" i="11"/>
  <c r="AK307" i="11"/>
  <c r="BT304" i="11"/>
  <c r="DC301" i="11"/>
  <c r="EL298" i="11"/>
  <c r="BD296" i="11"/>
  <c r="AA293" i="11"/>
  <c r="DO289" i="11"/>
  <c r="DN290" i="11"/>
  <c r="BF325" i="11"/>
  <c r="DE328" i="11"/>
  <c r="BD323" i="11"/>
  <c r="Z328" i="11"/>
  <c r="AI311" i="11"/>
  <c r="DF315" i="11"/>
  <c r="BD301" i="11"/>
  <c r="BM284" i="11"/>
  <c r="CJ300" i="11"/>
  <c r="ED294" i="11"/>
  <c r="BG289" i="11"/>
  <c r="CS283" i="11"/>
  <c r="EE308" i="11"/>
  <c r="DD303" i="11"/>
  <c r="CB299" i="11"/>
  <c r="AZ295" i="11"/>
  <c r="X291" i="11"/>
  <c r="DM286" i="11"/>
  <c r="CK282" i="11"/>
  <c r="BP309" i="11"/>
  <c r="Y305" i="11"/>
  <c r="DN300" i="11"/>
  <c r="CL296" i="11"/>
  <c r="BJ292" i="11"/>
  <c r="AH288" i="11"/>
  <c r="DW283" i="11"/>
  <c r="DN312" i="11"/>
  <c r="BK306" i="11"/>
  <c r="AI302" i="11"/>
  <c r="DX297" i="11"/>
  <c r="CV293" i="11"/>
  <c r="BT289" i="11"/>
  <c r="AR285" i="11"/>
  <c r="CK316" i="11"/>
  <c r="CV307" i="11"/>
  <c r="BT303" i="11"/>
  <c r="AR299" i="11"/>
  <c r="EG294" i="11"/>
  <c r="DE290" i="11"/>
  <c r="CC286" i="11"/>
  <c r="BA282" i="11"/>
  <c r="DZ308" i="11"/>
  <c r="CX304" i="11"/>
  <c r="BV300" i="11"/>
  <c r="AT296" i="11"/>
  <c r="EI291" i="11"/>
  <c r="DG287" i="11"/>
  <c r="CE283" i="11"/>
  <c r="AL298" i="11"/>
  <c r="BU295" i="11"/>
  <c r="DD292" i="11"/>
  <c r="EM289" i="11"/>
  <c r="BE287" i="11"/>
  <c r="AB284" i="11"/>
  <c r="AG315" i="11"/>
  <c r="AB324" i="11"/>
  <c r="DH308" i="11"/>
  <c r="CP293" i="11"/>
  <c r="CZ290" i="11"/>
  <c r="DJ287" i="11"/>
  <c r="DS284" i="11"/>
  <c r="DU281" i="11"/>
  <c r="DQ319" i="11"/>
  <c r="CT306" i="11"/>
  <c r="AD293" i="11"/>
  <c r="AN290" i="11"/>
  <c r="AX287" i="11"/>
  <c r="BG284" i="11"/>
  <c r="BI281" i="11"/>
  <c r="BD328" i="11"/>
  <c r="CE290" i="11"/>
  <c r="DK296" i="11"/>
  <c r="DU293" i="11"/>
  <c r="EE290" i="11"/>
  <c r="EN287" i="11"/>
  <c r="Y285" i="11"/>
  <c r="BI291" i="11"/>
  <c r="BH305" i="11"/>
  <c r="CA300" i="11"/>
  <c r="CK297" i="11"/>
  <c r="CU294" i="11"/>
  <c r="DD291" i="11"/>
  <c r="DF288" i="11"/>
  <c r="DH288" i="11"/>
  <c r="AT303" i="11"/>
  <c r="EF299" i="11"/>
  <c r="Y297" i="11"/>
  <c r="AI294" i="11"/>
  <c r="AR291" i="11"/>
  <c r="AT288" i="11"/>
  <c r="CF284" i="11"/>
  <c r="BM298" i="11"/>
  <c r="CG292" i="11"/>
  <c r="CR286" i="11"/>
  <c r="DS327" i="11"/>
  <c r="CK283" i="11"/>
  <c r="BC309" i="11"/>
  <c r="BC306" i="11"/>
  <c r="BL303" i="11"/>
  <c r="BN300" i="11"/>
  <c r="CA289" i="11"/>
  <c r="BS293" i="11"/>
  <c r="DH282" i="11"/>
  <c r="DK307" i="11"/>
  <c r="EH323" i="11"/>
  <c r="AL294" i="11"/>
  <c r="AS286" i="11"/>
  <c r="BC283" i="11"/>
  <c r="DC314" i="11"/>
  <c r="BF308" i="11"/>
  <c r="CX290" i="11"/>
  <c r="CR325" i="11"/>
  <c r="BI320" i="11"/>
  <c r="BF330" i="11"/>
  <c r="AD326" i="11"/>
  <c r="DS321" i="11"/>
  <c r="CQ317" i="11"/>
  <c r="CN327" i="11"/>
  <c r="BL323" i="11"/>
  <c r="AJ319" i="11"/>
  <c r="DY314" i="11"/>
  <c r="CW310" i="11"/>
  <c r="BV328" i="11"/>
  <c r="AT324" i="11"/>
  <c r="EI319" i="11"/>
  <c r="DG315" i="11"/>
  <c r="CE311" i="11"/>
  <c r="DQ328" i="11"/>
  <c r="CO324" i="11"/>
  <c r="BM320" i="11"/>
  <c r="AK316" i="11"/>
  <c r="DZ311" i="11"/>
  <c r="CX311" i="11"/>
  <c r="EB305" i="11"/>
  <c r="CZ301" i="11"/>
  <c r="BX297" i="11"/>
  <c r="AV293" i="11"/>
  <c r="EK288" i="11"/>
  <c r="DI284" i="11"/>
  <c r="AP315" i="11"/>
  <c r="AW307" i="11"/>
  <c r="EL302" i="11"/>
  <c r="DJ298" i="11"/>
  <c r="CH294" i="11"/>
  <c r="BF290" i="11"/>
  <c r="AD286" i="11"/>
  <c r="DS281" i="11"/>
  <c r="CI308" i="11"/>
  <c r="CG323" i="11"/>
  <c r="CJ311" i="11"/>
  <c r="AQ329" i="11"/>
  <c r="AE316" i="11"/>
  <c r="AO321" i="11"/>
  <c r="DL325" i="11"/>
  <c r="DS314" i="11"/>
  <c r="BS294" i="11"/>
  <c r="BT308" i="11"/>
  <c r="BF298" i="11"/>
  <c r="CR292" i="11"/>
  <c r="EL286" i="11"/>
  <c r="BO281" i="11"/>
  <c r="CS306" i="11"/>
  <c r="EL301" i="11"/>
  <c r="DJ297" i="11"/>
  <c r="CH293" i="11"/>
  <c r="BF289" i="11"/>
  <c r="AD285" i="11"/>
  <c r="AN316" i="11"/>
  <c r="CI307" i="11"/>
  <c r="BG303" i="11"/>
  <c r="AE299" i="11"/>
  <c r="DT294" i="11"/>
  <c r="CR290" i="11"/>
  <c r="BP286" i="11"/>
  <c r="AN282" i="11"/>
  <c r="DU308" i="11"/>
  <c r="CS304" i="11"/>
  <c r="BQ300" i="11"/>
  <c r="AO296" i="11"/>
  <c r="ED291" i="11"/>
  <c r="DB287" i="11"/>
  <c r="BZ283" i="11"/>
  <c r="DE311" i="11"/>
  <c r="ED305" i="11"/>
  <c r="DB301" i="11"/>
  <c r="BZ297" i="11"/>
  <c r="AX293" i="11"/>
  <c r="EM288" i="11"/>
  <c r="DK284" i="11"/>
  <c r="Z315" i="11"/>
  <c r="AQ307" i="11"/>
  <c r="EF302" i="11"/>
  <c r="DD298" i="11"/>
  <c r="CB294" i="11"/>
  <c r="AZ290" i="11"/>
  <c r="X286" i="11"/>
  <c r="DM281" i="11"/>
  <c r="BP284" i="11"/>
  <c r="CY281" i="11"/>
  <c r="CI311" i="11"/>
  <c r="BQ307" i="11"/>
  <c r="AN304" i="11"/>
  <c r="EB300" i="11"/>
  <c r="AM297" i="11"/>
  <c r="BF310" i="11"/>
  <c r="BJ320" i="11"/>
  <c r="AO330" i="11"/>
  <c r="CH309" i="11"/>
  <c r="CR314" i="11"/>
  <c r="AX319" i="11"/>
  <c r="DM304" i="11"/>
  <c r="DV287" i="11"/>
  <c r="AL302" i="11"/>
  <c r="AB296" i="11"/>
  <c r="BV290" i="11"/>
  <c r="DP284" i="11"/>
  <c r="BY311" i="11"/>
  <c r="CM304" i="11"/>
  <c r="BK300" i="11"/>
  <c r="AI296" i="11"/>
  <c r="DX291" i="11"/>
  <c r="CV287" i="11"/>
  <c r="BT283" i="11"/>
  <c r="CP311" i="11"/>
  <c r="DY305" i="11"/>
  <c r="CW301" i="11"/>
  <c r="BU297" i="11"/>
  <c r="AS293" i="11"/>
  <c r="EH288" i="11"/>
  <c r="DF284" i="11"/>
  <c r="AH315" i="11"/>
  <c r="AT307" i="11"/>
  <c r="EI302" i="11"/>
  <c r="DG298" i="11"/>
  <c r="CE294" i="11"/>
  <c r="BC290" i="11"/>
  <c r="AA286" i="11"/>
  <c r="DP281" i="11"/>
  <c r="CE308" i="11"/>
  <c r="BC304" i="11"/>
  <c r="AA300" i="11"/>
  <c r="DP295" i="11"/>
  <c r="CN291" i="11"/>
  <c r="BL287" i="11"/>
  <c r="AJ283" i="11"/>
  <c r="CR310" i="11"/>
  <c r="CG305" i="11"/>
  <c r="BE301" i="11"/>
  <c r="AC297" i="11"/>
  <c r="DR292" i="11"/>
  <c r="CP288" i="11"/>
  <c r="BN284" i="11"/>
  <c r="EN304" i="11"/>
  <c r="BF302" i="11"/>
  <c r="CO299" i="11"/>
  <c r="DX296" i="11"/>
  <c r="AP294" i="11"/>
  <c r="ED290" i="11"/>
  <c r="DA287" i="11"/>
  <c r="CL286" i="11"/>
  <c r="AR323" i="11"/>
  <c r="CQ326" i="11"/>
  <c r="DZ321" i="11"/>
  <c r="EJ326" i="11"/>
  <c r="AB310" i="11"/>
  <c r="CY314" i="11"/>
  <c r="AW300" i="11"/>
  <c r="BF283" i="11"/>
  <c r="AV300" i="11"/>
  <c r="CP294" i="11"/>
  <c r="EB288" i="11"/>
  <c r="BE283" i="11"/>
  <c r="CQ308" i="11"/>
  <c r="BX303" i="11"/>
  <c r="AV299" i="11"/>
  <c r="EK294" i="11"/>
  <c r="DI290" i="11"/>
  <c r="CG286" i="11"/>
  <c r="BE282" i="11"/>
  <c r="EL308" i="11"/>
  <c r="DJ304" i="11"/>
  <c r="CH300" i="11"/>
  <c r="BF296" i="11"/>
  <c r="AD292" i="11"/>
  <c r="DS287" i="11"/>
  <c r="CQ283" i="11"/>
  <c r="AJ312" i="11"/>
  <c r="AE306" i="11"/>
  <c r="DT301" i="11"/>
  <c r="CR297" i="11"/>
  <c r="BP293" i="11"/>
  <c r="AN289" i="11"/>
  <c r="EC284" i="11"/>
  <c r="CM315" i="11"/>
  <c r="BP307" i="11"/>
  <c r="AN303" i="11"/>
  <c r="EC298" i="11"/>
  <c r="DA294" i="11"/>
  <c r="BY290" i="11"/>
  <c r="AW286" i="11"/>
  <c r="EL281" i="11"/>
  <c r="CT308" i="11"/>
  <c r="BR304" i="11"/>
  <c r="AP300" i="11"/>
  <c r="EE295" i="11"/>
  <c r="DC291" i="11"/>
  <c r="CA287" i="11"/>
  <c r="AY283" i="11"/>
  <c r="X296" i="11"/>
  <c r="BG293" i="11"/>
  <c r="CP290" i="11"/>
  <c r="DY287" i="11"/>
  <c r="AQ285" i="11"/>
  <c r="EE281" i="11"/>
  <c r="CD294" i="11"/>
  <c r="AP326" i="11"/>
  <c r="AS314" i="11"/>
  <c r="CR317" i="11"/>
  <c r="BZ317" i="11"/>
  <c r="CJ322" i="11"/>
  <c r="AP327" i="11"/>
  <c r="AY310" i="11"/>
  <c r="DN295" i="11"/>
  <c r="DH310" i="11"/>
  <c r="DB298" i="11"/>
  <c r="AE293" i="11"/>
  <c r="BY287" i="11"/>
  <c r="DK281" i="11"/>
  <c r="AF307" i="11"/>
  <c r="BI302" i="11"/>
  <c r="AG298" i="11"/>
  <c r="DV293" i="11"/>
  <c r="CT289" i="11"/>
  <c r="BR285" i="11"/>
  <c r="AP281" i="11"/>
  <c r="DW307" i="11"/>
  <c r="CU303" i="11"/>
  <c r="BS299" i="11"/>
  <c r="AQ295" i="11"/>
  <c r="EF290" i="11"/>
  <c r="DD286" i="11"/>
  <c r="CB282" i="11"/>
  <c r="BA309" i="11"/>
  <c r="EG304" i="11"/>
  <c r="DE300" i="11"/>
  <c r="CC296" i="11"/>
  <c r="BA292" i="11"/>
  <c r="Y288" i="11"/>
  <c r="DN283" i="11"/>
  <c r="CO312" i="11"/>
  <c r="BA306" i="11"/>
  <c r="Y302" i="11"/>
  <c r="DN297" i="11"/>
  <c r="CL293" i="11"/>
  <c r="BJ289" i="11"/>
  <c r="AH285" i="11"/>
  <c r="X316" i="11"/>
  <c r="CE307" i="11"/>
  <c r="BC303" i="11"/>
  <c r="AA299" i="11"/>
  <c r="DP294" i="11"/>
  <c r="CN290" i="11"/>
  <c r="BL286" i="11"/>
  <c r="AJ282" i="11"/>
  <c r="Y287" i="11"/>
  <c r="BH284" i="11"/>
  <c r="CQ281" i="11"/>
  <c r="BQ311" i="11"/>
  <c r="DN306" i="11"/>
  <c r="CK303" i="11"/>
  <c r="AU289" i="11"/>
  <c r="AQ317" i="11"/>
  <c r="AU327" i="11"/>
  <c r="DR322" i="11"/>
  <c r="EA312" i="11"/>
  <c r="EK317" i="11"/>
  <c r="CQ322" i="11"/>
  <c r="AO308" i="11"/>
  <c r="AX291" i="11"/>
  <c r="AY305" i="11"/>
  <c r="AY297" i="11"/>
  <c r="CK291" i="11"/>
  <c r="EE285" i="11"/>
  <c r="CT314" i="11"/>
  <c r="CL305" i="11"/>
  <c r="AT301" i="11"/>
  <c r="EI296" i="11"/>
  <c r="DG292" i="11"/>
  <c r="CE288" i="11"/>
  <c r="BC284" i="11"/>
  <c r="EA313" i="11"/>
  <c r="DH306" i="11"/>
  <c r="CF302" i="11"/>
  <c r="BD298" i="11"/>
  <c r="AB294" i="11"/>
  <c r="DQ289" i="11"/>
  <c r="CO285" i="11"/>
  <c r="BM281" i="11"/>
  <c r="AC308" i="11"/>
  <c r="DR303" i="11"/>
  <c r="CP299" i="11"/>
  <c r="BN295" i="11"/>
  <c r="AL291" i="11"/>
  <c r="EA286" i="11"/>
  <c r="CY282" i="11"/>
  <c r="CQ309" i="11"/>
  <c r="AL305" i="11"/>
  <c r="EA300" i="11"/>
  <c r="CY296" i="11"/>
  <c r="BW292" i="11"/>
  <c r="AU288" i="11"/>
  <c r="EJ283" i="11"/>
  <c r="EC312" i="11"/>
  <c r="BP306" i="11"/>
  <c r="AN302" i="11"/>
  <c r="EC297" i="11"/>
  <c r="DA293" i="11"/>
  <c r="BY289" i="11"/>
  <c r="AW285" i="11"/>
  <c r="CR316" i="11"/>
  <c r="AZ309" i="11"/>
  <c r="BZ306" i="11"/>
  <c r="DI303" i="11"/>
  <c r="AA301" i="11"/>
  <c r="DO297" i="11"/>
  <c r="CL294" i="11"/>
  <c r="X304" i="11"/>
  <c r="AC330" i="11"/>
  <c r="AV318" i="11"/>
  <c r="AA328" i="11"/>
  <c r="CB330" i="11"/>
  <c r="CK313" i="11"/>
  <c r="AQ318" i="11"/>
  <c r="DF303" i="11"/>
  <c r="DO286" i="11"/>
  <c r="CI301" i="11"/>
  <c r="DE295" i="11"/>
  <c r="AH290" i="11"/>
  <c r="BT284" i="11"/>
  <c r="CJ310" i="11"/>
  <c r="BG304" i="11"/>
  <c r="AE300" i="11"/>
  <c r="DT295" i="11"/>
  <c r="CR291" i="11"/>
  <c r="BP287" i="11"/>
  <c r="AN283" i="11"/>
  <c r="DX310" i="11"/>
  <c r="CS305" i="11"/>
  <c r="BQ301" i="11"/>
  <c r="AO297" i="11"/>
  <c r="ED292" i="11"/>
  <c r="DB288" i="11"/>
  <c r="BZ284" i="11"/>
  <c r="BP314" i="11"/>
  <c r="EE306" i="11"/>
  <c r="DC302" i="11"/>
  <c r="CA298" i="11"/>
  <c r="AY294" i="11"/>
  <c r="EN289" i="11"/>
  <c r="DL285" i="11"/>
  <c r="CJ281" i="11"/>
  <c r="AY308" i="11"/>
  <c r="EN303" i="11"/>
  <c r="DL299" i="11"/>
  <c r="CJ295" i="11"/>
  <c r="BH291" i="11"/>
  <c r="AF287" i="11"/>
  <c r="DU282" i="11"/>
  <c r="EE309" i="11"/>
  <c r="BA305" i="11"/>
  <c r="Y301" i="11"/>
  <c r="DN296" i="11"/>
  <c r="CL292" i="11"/>
  <c r="BJ288" i="11"/>
  <c r="AH284" i="11"/>
  <c r="DZ302" i="11"/>
  <c r="AR300" i="11"/>
  <c r="CA297" i="11"/>
  <c r="DJ294" i="11"/>
  <c r="AB292" i="11"/>
  <c r="DP288" i="11"/>
  <c r="CM285" i="11"/>
  <c r="BJ282" i="11"/>
  <c r="AD321" i="11"/>
  <c r="CC324" i="11"/>
  <c r="DS320" i="11"/>
  <c r="EC325" i="11"/>
  <c r="CI330" i="11"/>
  <c r="CR313" i="11"/>
  <c r="AP299" i="11"/>
  <c r="AY282" i="11"/>
  <c r="DY299" i="11"/>
  <c r="AT294" i="11"/>
  <c r="CN288" i="11"/>
  <c r="EH282" i="11"/>
  <c r="AU308" i="11"/>
  <c r="AR303" i="11"/>
  <c r="EG298" i="11"/>
  <c r="DE294" i="11"/>
  <c r="CC290" i="11"/>
  <c r="BA286" i="11"/>
  <c r="Y282" i="11"/>
  <c r="DF308" i="11"/>
  <c r="CD304" i="11"/>
  <c r="BB300" i="11"/>
  <c r="Z296" i="11"/>
  <c r="DO291" i="11"/>
  <c r="CM287" i="11"/>
  <c r="BK283" i="11"/>
  <c r="BR311" i="11"/>
  <c r="DP305" i="11"/>
  <c r="CN301" i="11"/>
  <c r="BL297" i="11"/>
  <c r="AJ293" i="11"/>
  <c r="DY288" i="11"/>
  <c r="CW284" i="11"/>
  <c r="DZ314" i="11"/>
  <c r="AJ307" i="11"/>
  <c r="DY302" i="11"/>
  <c r="CW298" i="11"/>
  <c r="BU294" i="11"/>
  <c r="AS290" i="11"/>
  <c r="EH285" i="11"/>
  <c r="DF281" i="11"/>
  <c r="BN308" i="11"/>
  <c r="AL304" i="11"/>
  <c r="EA299" i="11"/>
  <c r="CY295" i="11"/>
  <c r="BW291" i="11"/>
  <c r="AU287" i="11"/>
  <c r="EJ282" i="11"/>
  <c r="EA293" i="11"/>
  <c r="AS291" i="11"/>
  <c r="CB288" i="11"/>
  <c r="DK285" i="11"/>
  <c r="AC283" i="11"/>
  <c r="BX312" i="11"/>
  <c r="CW313" i="11"/>
  <c r="AE312" i="11"/>
  <c r="BN298" i="11"/>
  <c r="BN289" i="11"/>
  <c r="BX286" i="11"/>
  <c r="CH283" i="11"/>
  <c r="AW315" i="11"/>
  <c r="EB284" i="11"/>
  <c r="DU329" i="11"/>
  <c r="CU297" i="11"/>
  <c r="DS288" i="11"/>
  <c r="EC285" i="11"/>
  <c r="EM282" i="11"/>
  <c r="DM313" i="11"/>
  <c r="BL316" i="11"/>
  <c r="CO315" i="11"/>
  <c r="CF304" i="11"/>
  <c r="CI292" i="11"/>
  <c r="CS289" i="11"/>
  <c r="DC286" i="11"/>
  <c r="DL283" i="11"/>
  <c r="AD312" i="11"/>
  <c r="BG316" i="11"/>
  <c r="BQ288" i="11"/>
  <c r="AY296" i="11"/>
  <c r="BI293" i="11"/>
  <c r="BS290" i="11"/>
  <c r="CB287" i="11"/>
  <c r="CD284" i="11"/>
  <c r="CS287" i="11"/>
  <c r="BC286" i="11"/>
  <c r="DD295" i="11"/>
  <c r="DN292" i="11"/>
  <c r="DX289" i="11"/>
  <c r="EG286" i="11"/>
  <c r="EI283" i="11"/>
  <c r="Y295" i="11"/>
  <c r="DZ289" i="11"/>
  <c r="AC284" i="11"/>
  <c r="AM289" i="11"/>
  <c r="EB310" i="11"/>
  <c r="DW308" i="11"/>
  <c r="EH304" i="11"/>
  <c r="AA302" i="11"/>
  <c r="AJ299" i="11"/>
  <c r="AL296" i="11"/>
  <c r="DJ286" i="11"/>
  <c r="AP282" i="11"/>
  <c r="AV305" i="11"/>
  <c r="BG299" i="11"/>
  <c r="CU320" i="11"/>
  <c r="CF288" i="11"/>
  <c r="EH281" i="11"/>
  <c r="AU311" i="11"/>
  <c r="AB307" i="11"/>
  <c r="AD304" i="11"/>
  <c r="EG287" i="11"/>
  <c r="Y324" i="11"/>
  <c r="CO318" i="11"/>
  <c r="BE328" i="11"/>
  <c r="EC296" i="11"/>
  <c r="EM293" i="11"/>
  <c r="EH313" i="11"/>
  <c r="BB286" i="11"/>
  <c r="CN314" i="11"/>
  <c r="BI308" i="11"/>
  <c r="BR305" i="11"/>
  <c r="BT302" i="11"/>
  <c r="DW305" i="11"/>
  <c r="BU329" i="11"/>
  <c r="AF284" i="11"/>
  <c r="AT310" i="11"/>
  <c r="CY306" i="11"/>
  <c r="DH303" i="11"/>
  <c r="DJ300" i="11"/>
  <c r="CV292" i="11"/>
  <c r="DV324" i="11"/>
  <c r="CL282" i="11"/>
  <c r="BZ308" i="11"/>
  <c r="CJ305" i="11"/>
  <c r="CS302" i="11"/>
  <c r="CU299" i="11"/>
  <c r="CW283" i="11"/>
  <c r="BV320" i="11"/>
  <c r="AI281" i="11"/>
  <c r="BK307" i="11"/>
  <c r="BU304" i="11"/>
  <c r="CD301" i="11"/>
  <c r="CF298" i="11"/>
  <c r="DO305" i="11"/>
  <c r="DW315" i="11"/>
  <c r="CX312" i="11"/>
  <c r="AV306" i="11"/>
  <c r="BF303" i="11"/>
  <c r="BO300" i="11"/>
  <c r="BQ297" i="11"/>
  <c r="DP296" i="11"/>
  <c r="BW311" i="11"/>
  <c r="EM308" i="11"/>
  <c r="AG305" i="11"/>
  <c r="AQ302" i="11"/>
  <c r="AZ299" i="11"/>
  <c r="BB296" i="11"/>
  <c r="DQ287" i="11"/>
  <c r="BU328" i="11"/>
  <c r="CJ307" i="11"/>
  <c r="EI303" i="11"/>
  <c r="AB301" i="11"/>
  <c r="AK298" i="11"/>
  <c r="AM295" i="11"/>
  <c r="DO309" i="11"/>
  <c r="AY307" i="11"/>
  <c r="AM309" i="11"/>
  <c r="BM311" i="11"/>
  <c r="BC301" i="11"/>
  <c r="CG306" i="11"/>
  <c r="CG283" i="11"/>
  <c r="DQ302" i="11"/>
  <c r="DN319" i="11"/>
  <c r="BM314" i="11"/>
  <c r="AC324" i="11"/>
  <c r="DA292" i="11"/>
  <c r="DK289" i="11"/>
  <c r="AA319" i="11"/>
  <c r="CD315" i="11"/>
  <c r="EN306" i="11"/>
  <c r="AG304" i="11"/>
  <c r="AP301" i="11"/>
  <c r="AR298" i="11"/>
  <c r="AO303" i="11"/>
  <c r="CD312" i="11"/>
  <c r="CZ309" i="11"/>
  <c r="BM305" i="11"/>
  <c r="BW302" i="11"/>
  <c r="CF299" i="11"/>
  <c r="CH296" i="11"/>
  <c r="EE289" i="11"/>
  <c r="CB329" i="11"/>
  <c r="DX307" i="11"/>
  <c r="AX304" i="11"/>
  <c r="BH301" i="11"/>
  <c r="BQ298" i="11"/>
  <c r="BS295" i="11"/>
  <c r="BV315" i="11"/>
  <c r="AB325" i="11"/>
  <c r="BM306" i="11"/>
  <c r="AI303" i="11"/>
  <c r="AS300" i="11"/>
  <c r="BB297" i="11"/>
  <c r="BD294" i="11"/>
  <c r="CL302" i="11"/>
  <c r="CC320" i="11"/>
  <c r="EA304" i="11"/>
  <c r="EK301" i="11"/>
  <c r="AD299" i="11"/>
  <c r="AM296" i="11"/>
  <c r="AO293" i="11"/>
  <c r="CM293" i="11"/>
  <c r="AC316" i="11"/>
  <c r="DL303" i="11"/>
  <c r="DV300" i="11"/>
  <c r="EF297" i="11"/>
  <c r="X295" i="11"/>
  <c r="Z292" i="11"/>
  <c r="CN284" i="11"/>
  <c r="CD311" i="11"/>
  <c r="CW302" i="11"/>
  <c r="DG299" i="11"/>
  <c r="DQ296" i="11"/>
  <c r="DZ293" i="11"/>
  <c r="EB290" i="11"/>
  <c r="AT306" i="11"/>
  <c r="AT282" i="11"/>
  <c r="CS325" i="11"/>
  <c r="CP302" i="11"/>
  <c r="CB291" i="11"/>
  <c r="DE283" i="11"/>
  <c r="CO302" i="11"/>
  <c r="DS299" i="11"/>
  <c r="DK329" i="11"/>
  <c r="AK310" i="11"/>
  <c r="DR319" i="11"/>
  <c r="BY288" i="11"/>
  <c r="CI285" i="11"/>
  <c r="CX323" i="11"/>
  <c r="EH305" i="11"/>
  <c r="DL302" i="11"/>
  <c r="DV299" i="11"/>
  <c r="EE296" i="11"/>
  <c r="EG293" i="11"/>
  <c r="EC299" i="11"/>
  <c r="AJ317" i="11"/>
  <c r="AA304" i="11"/>
  <c r="AK301" i="11"/>
  <c r="AU298" i="11"/>
  <c r="BD295" i="11"/>
  <c r="BF292" i="11"/>
  <c r="DB286" i="11"/>
  <c r="CK312" i="11"/>
  <c r="EC302" i="11"/>
  <c r="EM299" i="11"/>
  <c r="AF297" i="11"/>
  <c r="AO294" i="11"/>
  <c r="AQ291" i="11"/>
  <c r="BH308" i="11"/>
  <c r="EB312" i="11"/>
  <c r="DN301" i="11"/>
  <c r="DX298" i="11"/>
  <c r="EH295" i="11"/>
  <c r="Z293" i="11"/>
  <c r="AB290" i="11"/>
  <c r="BI299" i="11"/>
  <c r="AA306" i="11"/>
  <c r="CY300" i="11"/>
  <c r="DI297" i="11"/>
  <c r="DS294" i="11"/>
  <c r="EB291" i="11"/>
  <c r="ED288" i="11"/>
  <c r="BJ290" i="11"/>
  <c r="CR301" i="11"/>
  <c r="CJ299" i="11"/>
  <c r="CT296" i="11"/>
  <c r="DD293" i="11"/>
  <c r="DM290" i="11"/>
  <c r="DO287" i="11"/>
  <c r="BK281" i="11"/>
  <c r="AB297" i="11"/>
  <c r="BU298" i="11"/>
  <c r="CE295" i="11"/>
  <c r="CO292" i="11"/>
  <c r="CX289" i="11"/>
  <c r="CZ286" i="11"/>
  <c r="BA312" i="11"/>
  <c r="CA325" i="11"/>
  <c r="EJ296" i="11"/>
  <c r="EN291" i="11"/>
  <c r="CL288" i="11"/>
  <c r="CH315" i="11"/>
  <c r="DI296" i="11"/>
  <c r="AY285" i="11"/>
  <c r="CI325" i="11"/>
  <c r="EA327" i="11"/>
  <c r="CP315" i="11"/>
  <c r="AW284" i="11"/>
  <c r="BG281" i="11"/>
  <c r="BH309" i="11"/>
  <c r="BZ301" i="11"/>
  <c r="CJ298" i="11"/>
  <c r="CT295" i="11"/>
  <c r="DC292" i="11"/>
  <c r="DE289" i="11"/>
  <c r="CZ296" i="11"/>
  <c r="CY302" i="11"/>
  <c r="DP299" i="11"/>
  <c r="DZ296" i="11"/>
  <c r="EJ293" i="11"/>
  <c r="AB291" i="11"/>
  <c r="AD288" i="11"/>
  <c r="BY283" i="11"/>
  <c r="AI298" i="11"/>
  <c r="DA298" i="11"/>
  <c r="DK295" i="11"/>
  <c r="DU292" i="11"/>
  <c r="ED289" i="11"/>
  <c r="EF286" i="11"/>
  <c r="EI293" i="11"/>
  <c r="CZ293" i="11"/>
  <c r="CL297" i="11"/>
  <c r="CV294" i="11"/>
  <c r="DF291" i="11"/>
  <c r="DO288" i="11"/>
  <c r="DQ285" i="11"/>
  <c r="BX284" i="11"/>
  <c r="AJ289" i="11"/>
  <c r="BW296" i="11"/>
  <c r="CG293" i="11"/>
  <c r="CQ290" i="11"/>
  <c r="CZ287" i="11"/>
  <c r="DB284" i="11"/>
  <c r="DE307" i="11"/>
  <c r="DA284" i="11"/>
  <c r="BH295" i="11"/>
  <c r="BR292" i="11"/>
  <c r="CB289" i="11"/>
  <c r="CK286" i="11"/>
  <c r="CM283" i="11"/>
  <c r="DP328" i="11"/>
  <c r="AI314" i="11"/>
  <c r="AS294" i="11"/>
  <c r="BC291" i="11"/>
  <c r="BM288" i="11"/>
  <c r="BV285" i="11"/>
  <c r="BX282" i="11"/>
  <c r="DC329" i="11"/>
  <c r="X292" i="11"/>
  <c r="BG288" i="11"/>
  <c r="AG289" i="11"/>
  <c r="CV285" i="11"/>
  <c r="CV303" i="11"/>
  <c r="DT290" i="11"/>
  <c r="BG321" i="11"/>
  <c r="CY323" i="11"/>
  <c r="BN311" i="11"/>
  <c r="DK313" i="11"/>
  <c r="EN307" i="11"/>
  <c r="BE292" i="11"/>
  <c r="AX297" i="11"/>
  <c r="BH294" i="11"/>
  <c r="BR291" i="11"/>
  <c r="CA288" i="11"/>
  <c r="CC285" i="11"/>
  <c r="BP292" i="11"/>
  <c r="DH285" i="11"/>
  <c r="CN295" i="11"/>
  <c r="CX292" i="11"/>
  <c r="DH289" i="11"/>
  <c r="DQ286" i="11"/>
  <c r="DS283" i="11"/>
  <c r="ED330" i="11"/>
  <c r="AR281" i="11"/>
  <c r="BY294" i="11"/>
  <c r="CI291" i="11"/>
  <c r="CS288" i="11"/>
  <c r="DB285" i="11"/>
  <c r="DD282" i="11"/>
  <c r="EE321" i="11"/>
  <c r="DA307" i="11"/>
  <c r="BJ293" i="11"/>
  <c r="BT290" i="11"/>
  <c r="CD287" i="11"/>
  <c r="CM284" i="11"/>
  <c r="CO281" i="11"/>
  <c r="EF312" i="11"/>
  <c r="AK303" i="11"/>
  <c r="AU292" i="11"/>
  <c r="BE289" i="11"/>
  <c r="BO286" i="11"/>
  <c r="BX283" i="11"/>
  <c r="CW307" i="11"/>
  <c r="DR325" i="11"/>
  <c r="CZ300" i="11"/>
  <c r="AF291" i="11"/>
  <c r="AP288" i="11"/>
  <c r="AZ285" i="11"/>
  <c r="BI282" i="11"/>
  <c r="CX298" i="11"/>
  <c r="DS316" i="11"/>
  <c r="AO299" i="11"/>
  <c r="EH289" i="11"/>
  <c r="AA287" i="11"/>
  <c r="AK284" i="11"/>
  <c r="AT281" i="11"/>
  <c r="CY289" i="11"/>
  <c r="DH292" i="11"/>
  <c r="CQ284" i="11"/>
  <c r="BQ285" i="11"/>
  <c r="AQ286" i="11"/>
  <c r="DE282" i="11"/>
  <c r="DF300" i="11"/>
  <c r="DE325" i="11"/>
  <c r="AE317" i="11"/>
  <c r="BW319" i="11"/>
  <c r="BB310" i="11"/>
  <c r="DB306" i="11"/>
  <c r="BE319" i="11"/>
  <c r="BF306" i="11"/>
  <c r="EM292" i="11"/>
  <c r="AF290" i="11"/>
  <c r="AP287" i="11"/>
  <c r="AY284" i="11"/>
  <c r="BA281" i="11"/>
  <c r="EF327" i="11"/>
  <c r="EN300" i="11"/>
  <c r="BL291" i="11"/>
  <c r="BV288" i="11"/>
  <c r="CF285" i="11"/>
  <c r="CO282" i="11"/>
  <c r="DL300" i="11"/>
  <c r="EG318" i="11"/>
  <c r="CC299" i="11"/>
  <c r="AW290" i="11"/>
  <c r="BG287" i="11"/>
  <c r="BQ284" i="11"/>
  <c r="BZ281" i="11"/>
  <c r="DM291" i="11"/>
  <c r="EH309" i="11"/>
  <c r="Z298" i="11"/>
  <c r="AH289" i="11"/>
  <c r="AR286" i="11"/>
  <c r="BB283" i="11"/>
  <c r="CE314" i="11"/>
  <c r="DN282" i="11"/>
  <c r="EJ322" i="11"/>
  <c r="CF296" i="11"/>
  <c r="EJ287" i="11"/>
  <c r="AC285" i="11"/>
  <c r="AM282" i="11"/>
  <c r="CG311" i="11"/>
  <c r="EF304" i="11"/>
  <c r="AZ329" i="11"/>
  <c r="EL294" i="11"/>
  <c r="DU286" i="11"/>
  <c r="EE283" i="11"/>
  <c r="X281" i="11"/>
  <c r="EH308" i="11"/>
  <c r="EG295" i="11"/>
  <c r="BA320" i="11"/>
  <c r="CI293" i="11"/>
  <c r="DF285" i="11"/>
  <c r="DP282" i="11"/>
  <c r="BY313" i="11"/>
  <c r="DS307" i="11"/>
  <c r="EH286" i="11"/>
  <c r="AL285" i="11"/>
  <c r="DA281" i="11"/>
  <c r="CA282" i="11"/>
  <c r="AZ283" i="11"/>
  <c r="DS301" i="11"/>
  <c r="DP297" i="11"/>
  <c r="DR282" i="11"/>
  <c r="AB327" i="11"/>
  <c r="BI329" i="11"/>
  <c r="EE282" i="11"/>
  <c r="BQ295" i="11"/>
  <c r="BI309" i="11"/>
  <c r="EL285" i="11"/>
  <c r="AE289" i="11"/>
  <c r="EG281" i="11"/>
  <c r="CP318" i="11"/>
  <c r="DS308" i="11"/>
  <c r="BO289" i="11"/>
  <c r="DF304" i="11"/>
  <c r="CD281" i="11"/>
  <c r="AZ284" i="11"/>
  <c r="AD306" i="11"/>
  <c r="DQ322" i="11"/>
  <c r="EF324" i="11"/>
  <c r="BD310" i="11"/>
  <c r="DC289" i="11"/>
  <c r="EL304" i="11"/>
  <c r="DJ281" i="11"/>
  <c r="BN286" i="11"/>
  <c r="CW308" i="11"/>
  <c r="DM310" i="11"/>
  <c r="CQ304" i="11"/>
  <c r="DI283" i="11"/>
  <c r="CD300" i="11"/>
  <c r="AT308" i="11"/>
  <c r="CI281" i="11"/>
  <c r="EM328" i="11"/>
  <c r="AU315" i="11"/>
  <c r="CM297" i="11"/>
  <c r="CU313" i="11"/>
  <c r="AJ287" i="11"/>
  <c r="AD298" i="11"/>
  <c r="AE283" i="11"/>
  <c r="CO327" i="11"/>
  <c r="AS311" i="11"/>
  <c r="DZ290" i="11"/>
  <c r="DU305" i="11"/>
  <c r="CS282" i="11"/>
  <c r="AY293" i="11"/>
  <c r="EM309" i="11"/>
  <c r="AV282" i="11"/>
  <c r="CG318" i="11"/>
  <c r="EJ310" i="11"/>
  <c r="EG291" i="11"/>
  <c r="CV306" i="11"/>
  <c r="DY282" i="11"/>
  <c r="BM295" i="11"/>
  <c r="CZ310" i="11"/>
  <c r="BL315" i="11"/>
  <c r="DF305" i="11"/>
  <c r="AU285" i="11"/>
  <c r="CS301" i="11"/>
  <c r="CB309" i="11"/>
  <c r="CH290" i="11"/>
  <c r="BD305" i="11"/>
  <c r="DW311" i="11"/>
  <c r="BV281" i="11"/>
  <c r="BP305" i="11"/>
  <c r="DK288" i="11"/>
  <c r="DD314" i="11"/>
  <c r="AT284" i="11"/>
  <c r="BO322" i="11"/>
  <c r="AQ314" i="11"/>
  <c r="BL292" i="11"/>
  <c r="EJ306" i="11"/>
  <c r="DH283" i="11"/>
  <c r="AX302" i="11"/>
  <c r="EK312" i="11"/>
  <c r="DE318" i="11"/>
  <c r="CO306" i="11"/>
  <c r="CA310" i="11"/>
  <c r="DY294" i="11"/>
  <c r="AN301" i="11"/>
  <c r="CI284" i="11"/>
  <c r="CN308" i="11"/>
  <c r="DC313" i="11"/>
  <c r="DL319" i="11"/>
  <c r="DU306" i="11"/>
  <c r="DF286" i="11"/>
  <c r="DH302" i="11"/>
  <c r="BZ312" i="11"/>
  <c r="CG299" i="11"/>
  <c r="BS306" i="11"/>
  <c r="DO323" i="11"/>
  <c r="BM302" i="11"/>
  <c r="DD306" i="11"/>
  <c r="EA291" i="11"/>
  <c r="BZ302" i="11"/>
  <c r="DW293" i="11"/>
  <c r="AG316" i="11"/>
  <c r="CQ303" i="11"/>
  <c r="AX298" i="11"/>
  <c r="AZ288" i="11"/>
  <c r="CH307" i="11"/>
  <c r="BO299" i="11"/>
  <c r="DU285" i="11"/>
  <c r="AH308" i="11"/>
  <c r="DP323" i="11"/>
  <c r="BQ312" i="11"/>
  <c r="CS281" i="11"/>
  <c r="DW303" i="11"/>
  <c r="BN328" i="11"/>
  <c r="CO307" i="11"/>
  <c r="AH316" i="11"/>
  <c r="DW284" i="11"/>
  <c r="DD307" i="11"/>
  <c r="CX308" i="11"/>
  <c r="ED325" i="11"/>
  <c r="CC315" i="11"/>
  <c r="CB303" i="11"/>
  <c r="DH305" i="11"/>
  <c r="BD281" i="11"/>
  <c r="CL314" i="11"/>
  <c r="DU287" i="11"/>
  <c r="EJ307" i="11"/>
  <c r="CF308" i="11"/>
  <c r="AX282" i="11"/>
  <c r="DJ624" i="11"/>
  <c r="CH620" i="11"/>
  <c r="BF616" i="11"/>
  <c r="AD612" i="11"/>
  <c r="DS607" i="11"/>
  <c r="DR623" i="11"/>
  <c r="CP619" i="11"/>
  <c r="AF624" i="11"/>
  <c r="BV621" i="11"/>
  <c r="AT617" i="11"/>
  <c r="EI612" i="11"/>
  <c r="DG608" i="11"/>
  <c r="CE604" i="11"/>
  <c r="BE621" i="11"/>
  <c r="AC617" i="11"/>
  <c r="DR612" i="11"/>
  <c r="CP608" i="11"/>
  <c r="AU622" i="11"/>
  <c r="EJ617" i="11"/>
  <c r="DH613" i="11"/>
  <c r="CF609" i="11"/>
  <c r="AI623" i="11"/>
  <c r="DX618" i="11"/>
  <c r="CV614" i="11"/>
  <c r="BT610" i="11"/>
  <c r="AR606" i="11"/>
  <c r="AQ622" i="11"/>
  <c r="EF617" i="11"/>
  <c r="EN623" i="11"/>
  <c r="DL619" i="11"/>
  <c r="CJ615" i="11"/>
  <c r="BH611" i="11"/>
  <c r="AF607" i="11"/>
  <c r="DW623" i="11"/>
  <c r="CU619" i="11"/>
  <c r="BS615" i="11"/>
  <c r="AQ611" i="11"/>
  <c r="DM624" i="11"/>
  <c r="CK620" i="11"/>
  <c r="BI616" i="11"/>
  <c r="AG612" i="11"/>
  <c r="CT622" i="11"/>
  <c r="CO612" i="11"/>
  <c r="AA623" i="11"/>
  <c r="DP618" i="11"/>
  <c r="CN614" i="11"/>
  <c r="BL610" i="11"/>
  <c r="AJ606" i="11"/>
  <c r="AI622" i="11"/>
  <c r="DX617" i="11"/>
  <c r="EF623" i="11"/>
  <c r="DD619" i="11"/>
  <c r="CB615" i="11"/>
  <c r="AZ611" i="11"/>
  <c r="X607" i="11"/>
  <c r="DO623" i="11"/>
  <c r="CM619" i="11"/>
  <c r="BK615" i="11"/>
  <c r="AI611" i="11"/>
  <c r="DE624" i="11"/>
  <c r="CC620" i="11"/>
  <c r="BA616" i="11"/>
  <c r="Y612" i="11"/>
  <c r="BY622" i="11"/>
  <c r="BY612" i="11"/>
  <c r="BD605" i="11"/>
  <c r="BX622" i="11"/>
  <c r="AV618" i="11"/>
  <c r="EK613" i="11"/>
  <c r="DI609" i="11"/>
  <c r="CG605" i="11"/>
  <c r="CF621" i="11"/>
  <c r="BD617" i="11"/>
  <c r="BL623" i="11"/>
  <c r="AJ619" i="11"/>
  <c r="DY614" i="11"/>
  <c r="CW610" i="11"/>
  <c r="BU606" i="11"/>
  <c r="AU623" i="11"/>
  <c r="EJ618" i="11"/>
  <c r="DH614" i="11"/>
  <c r="CF610" i="11"/>
  <c r="AK624" i="11"/>
  <c r="DZ619" i="11"/>
  <c r="CX615" i="11"/>
  <c r="AX624" i="11"/>
  <c r="EM619" i="11"/>
  <c r="DK615" i="11"/>
  <c r="CI611" i="11"/>
  <c r="BG607" i="11"/>
  <c r="BF623" i="11"/>
  <c r="AD619" i="11"/>
  <c r="CK623" i="11"/>
  <c r="EA620" i="11"/>
  <c r="CY616" i="11"/>
  <c r="BW612" i="11"/>
  <c r="AU608" i="11"/>
  <c r="EL624" i="11"/>
  <c r="DJ620" i="11"/>
  <c r="CH616" i="11"/>
  <c r="BF612" i="11"/>
  <c r="AD608" i="11"/>
  <c r="CZ621" i="11"/>
  <c r="BX617" i="11"/>
  <c r="AV613" i="11"/>
  <c r="EK608" i="11"/>
  <c r="CN622" i="11"/>
  <c r="BL618" i="11"/>
  <c r="AJ614" i="11"/>
  <c r="DY609" i="11"/>
  <c r="CW605" i="11"/>
  <c r="CV621" i="11"/>
  <c r="BT617" i="11"/>
  <c r="CB623" i="11"/>
  <c r="AZ619" i="11"/>
  <c r="X615" i="11"/>
  <c r="DM610" i="11"/>
  <c r="CK606" i="11"/>
  <c r="BK623" i="11"/>
  <c r="AI619" i="11"/>
  <c r="DX614" i="11"/>
  <c r="CV610" i="11"/>
  <c r="BA624" i="11"/>
  <c r="Y620" i="11"/>
  <c r="DN615" i="11"/>
  <c r="CL611" i="11"/>
  <c r="AU621" i="11"/>
  <c r="CH611" i="11"/>
  <c r="CF622" i="11"/>
  <c r="BD618" i="11"/>
  <c r="AB614" i="11"/>
  <c r="DQ609" i="11"/>
  <c r="CO605" i="11"/>
  <c r="CN621" i="11"/>
  <c r="BL617" i="11"/>
  <c r="BT623" i="11"/>
  <c r="AR619" i="11"/>
  <c r="EG614" i="11"/>
  <c r="DE610" i="11"/>
  <c r="CC606" i="11"/>
  <c r="BC623" i="11"/>
  <c r="AA619" i="11"/>
  <c r="DP614" i="11"/>
  <c r="CN610" i="11"/>
  <c r="AS624" i="11"/>
  <c r="EH619" i="11"/>
  <c r="DF615" i="11"/>
  <c r="CD611" i="11"/>
  <c r="AA621" i="11"/>
  <c r="BR611" i="11"/>
  <c r="CQ604" i="11"/>
  <c r="EC621" i="11"/>
  <c r="DA617" i="11"/>
  <c r="BY613" i="11"/>
  <c r="AW609" i="11"/>
  <c r="EL604" i="11"/>
  <c r="EK620" i="11"/>
  <c r="DI616" i="11"/>
  <c r="DQ622" i="11"/>
  <c r="CO618" i="11"/>
  <c r="BM614" i="11"/>
  <c r="AK610" i="11"/>
  <c r="DZ605" i="11"/>
  <c r="CZ622" i="11"/>
  <c r="BX618" i="11"/>
  <c r="AV614" i="11"/>
  <c r="EK609" i="11"/>
  <c r="CP623" i="11"/>
  <c r="BN619" i="11"/>
  <c r="AL615" i="11"/>
  <c r="DC623" i="11"/>
  <c r="CA619" i="11"/>
  <c r="AY615" i="11"/>
  <c r="EN610" i="11"/>
  <c r="DL606" i="11"/>
  <c r="DK622" i="11"/>
  <c r="CI618" i="11"/>
  <c r="CQ624" i="11"/>
  <c r="BO620" i="11"/>
  <c r="AM616" i="11"/>
  <c r="EB611" i="11"/>
  <c r="CZ607" i="11"/>
  <c r="BZ624" i="11"/>
  <c r="AX620" i="11"/>
  <c r="EM615" i="11"/>
  <c r="DK611" i="11"/>
  <c r="CI607" i="11"/>
  <c r="AN621" i="11"/>
  <c r="EC616" i="11"/>
  <c r="DA612" i="11"/>
  <c r="CN624" i="11"/>
  <c r="AB622" i="11"/>
  <c r="DQ617" i="11"/>
  <c r="CO613" i="11"/>
  <c r="BM609" i="11"/>
  <c r="AK605" i="11"/>
  <c r="AJ621" i="11"/>
  <c r="DY616" i="11"/>
  <c r="EG622" i="11"/>
  <c r="DE618" i="11"/>
  <c r="CC614" i="11"/>
  <c r="BA610" i="11"/>
  <c r="Y606" i="11"/>
  <c r="DP622" i="11"/>
  <c r="CN618" i="11"/>
  <c r="BL614" i="11"/>
  <c r="AJ610" i="11"/>
  <c r="DF623" i="11"/>
  <c r="CD619" i="11"/>
  <c r="BB615" i="11"/>
  <c r="Z611" i="11"/>
  <c r="DP619" i="11"/>
  <c r="CA610" i="11"/>
  <c r="EK621" i="11"/>
  <c r="DI617" i="11"/>
  <c r="CG613" i="11"/>
  <c r="BE609" i="11"/>
  <c r="AC605" i="11"/>
  <c r="AB621" i="11"/>
  <c r="DQ616" i="11"/>
  <c r="DY622" i="11"/>
  <c r="CW618" i="11"/>
  <c r="BU614" i="11"/>
  <c r="AS610" i="11"/>
  <c r="EH605" i="11"/>
  <c r="DH622" i="11"/>
  <c r="CF618" i="11"/>
  <c r="BD614" i="11"/>
  <c r="AB610" i="11"/>
  <c r="CX623" i="11"/>
  <c r="BV619" i="11"/>
  <c r="AT615" i="11"/>
  <c r="EI610" i="11"/>
  <c r="CS619" i="11"/>
  <c r="BK610" i="11"/>
  <c r="EM603" i="11"/>
  <c r="BQ621" i="11"/>
  <c r="AO617" i="11"/>
  <c r="ED612" i="11"/>
  <c r="DB608" i="11"/>
  <c r="DA624" i="11"/>
  <c r="BY620" i="11"/>
  <c r="EF624" i="11"/>
  <c r="BE622" i="11"/>
  <c r="AC618" i="11"/>
  <c r="DR613" i="11"/>
  <c r="CP609" i="11"/>
  <c r="BN605" i="11"/>
  <c r="AN622" i="11"/>
  <c r="EC617" i="11"/>
  <c r="DA613" i="11"/>
  <c r="BY609" i="11"/>
  <c r="AD623" i="11"/>
  <c r="DS618" i="11"/>
  <c r="CQ614" i="11"/>
  <c r="AQ623" i="11"/>
  <c r="EF618" i="11"/>
  <c r="DD614" i="11"/>
  <c r="CB610" i="11"/>
  <c r="AZ606" i="11"/>
  <c r="AY622" i="11"/>
  <c r="EN617" i="11"/>
  <c r="AE624" i="11"/>
  <c r="DT619" i="11"/>
  <c r="CR615" i="11"/>
  <c r="BP611" i="11"/>
  <c r="AN607" i="11"/>
  <c r="EE623" i="11"/>
  <c r="DC619" i="11"/>
  <c r="CA615" i="11"/>
  <c r="AY611" i="11"/>
  <c r="DU624" i="11"/>
  <c r="CS620" i="11"/>
  <c r="BQ616" i="11"/>
  <c r="AO612" i="11"/>
  <c r="DN622" i="11"/>
  <c r="CG621" i="11"/>
  <c r="BE617" i="11"/>
  <c r="AC613" i="11"/>
  <c r="DR608" i="11"/>
  <c r="DQ624" i="11"/>
  <c r="CO620" i="11"/>
  <c r="BM616" i="11"/>
  <c r="BU622" i="11"/>
  <c r="AS618" i="11"/>
  <c r="EH613" i="11"/>
  <c r="DF609" i="11"/>
  <c r="CD605" i="11"/>
  <c r="BD622" i="11"/>
  <c r="AB618" i="11"/>
  <c r="DQ613" i="11"/>
  <c r="CO609" i="11"/>
  <c r="AT623" i="11"/>
  <c r="EI618" i="11"/>
  <c r="DG614" i="11"/>
  <c r="CE610" i="11"/>
  <c r="BR618" i="11"/>
  <c r="BT609" i="11"/>
  <c r="BY621" i="11"/>
  <c r="AW617" i="11"/>
  <c r="EL612" i="11"/>
  <c r="DJ608" i="11"/>
  <c r="DI624" i="11"/>
  <c r="CG620" i="11"/>
  <c r="EN624" i="11"/>
  <c r="BM622" i="11"/>
  <c r="AK618" i="11"/>
  <c r="DZ613" i="11"/>
  <c r="CX609" i="11"/>
  <c r="BV605" i="11"/>
  <c r="AV622" i="11"/>
  <c r="EK617" i="11"/>
  <c r="DI613" i="11"/>
  <c r="CG609" i="11"/>
  <c r="AL623" i="11"/>
  <c r="EA618" i="11"/>
  <c r="CY614" i="11"/>
  <c r="BW610" i="11"/>
  <c r="AW618" i="11"/>
  <c r="BD609" i="11"/>
  <c r="CF623" i="11"/>
  <c r="DV620" i="11"/>
  <c r="CT616" i="11"/>
  <c r="BR612" i="11"/>
  <c r="AP608" i="11"/>
  <c r="AO624" i="11"/>
  <c r="ED619" i="11"/>
  <c r="BT624" i="11"/>
  <c r="DJ621" i="11"/>
  <c r="CH617" i="11"/>
  <c r="BF613" i="11"/>
  <c r="AD609" i="11"/>
  <c r="DS604" i="11"/>
  <c r="CS621" i="11"/>
  <c r="BQ617" i="11"/>
  <c r="AO613" i="11"/>
  <c r="ED608" i="11"/>
  <c r="CI622" i="11"/>
  <c r="BG618" i="11"/>
  <c r="AE614" i="11"/>
  <c r="CV622" i="11"/>
  <c r="BT618" i="11"/>
  <c r="AR614" i="11"/>
  <c r="EG609" i="11"/>
  <c r="DE605" i="11"/>
  <c r="DD621" i="11"/>
  <c r="CB617" i="11"/>
  <c r="CJ623" i="11"/>
  <c r="BH619" i="11"/>
  <c r="AF615" i="11"/>
  <c r="DU610" i="11"/>
  <c r="CS606" i="11"/>
  <c r="BS623" i="11"/>
  <c r="AQ619" i="11"/>
  <c r="EF614" i="11"/>
  <c r="DD610" i="11"/>
  <c r="BI624" i="11"/>
  <c r="AG620" i="11"/>
  <c r="DV615" i="11"/>
  <c r="CT611" i="11"/>
  <c r="BR621" i="11"/>
  <c r="EL620" i="11"/>
  <c r="DJ616" i="11"/>
  <c r="CH612" i="11"/>
  <c r="BF608" i="11"/>
  <c r="BE624" i="11"/>
  <c r="AC620" i="11"/>
  <c r="CJ624" i="11"/>
  <c r="DZ621" i="11"/>
  <c r="CX617" i="11"/>
  <c r="BV613" i="11"/>
  <c r="AT609" i="11"/>
  <c r="EI604" i="11"/>
  <c r="DI621" i="11"/>
  <c r="CG617" i="11"/>
  <c r="BE613" i="11"/>
  <c r="AC609" i="11"/>
  <c r="CY622" i="11"/>
  <c r="BW618" i="11"/>
  <c r="AU614" i="11"/>
  <c r="EJ609" i="11"/>
  <c r="EJ616" i="11"/>
  <c r="BQ608" i="11"/>
  <c r="ED620" i="11"/>
  <c r="DB616" i="11"/>
  <c r="BZ612" i="11"/>
  <c r="AX608" i="11"/>
  <c r="AW624" i="11"/>
  <c r="EL619" i="11"/>
  <c r="CB624" i="11"/>
  <c r="DR621" i="11"/>
  <c r="CP617" i="11"/>
  <c r="BN613" i="11"/>
  <c r="AL609" i="11"/>
  <c r="EA604" i="11"/>
  <c r="DA621" i="11"/>
  <c r="BY617" i="11"/>
  <c r="AW613" i="11"/>
  <c r="EL608" i="11"/>
  <c r="CQ622" i="11"/>
  <c r="BO618" i="11"/>
  <c r="AM614" i="11"/>
  <c r="EB609" i="11"/>
  <c r="DP616" i="11"/>
  <c r="BE608" i="11"/>
  <c r="CL624" i="11"/>
  <c r="BJ620" i="11"/>
  <c r="AH616" i="11"/>
  <c r="DW611" i="11"/>
  <c r="CU607" i="11"/>
  <c r="CT623" i="11"/>
  <c r="BR619" i="11"/>
  <c r="DY623" i="11"/>
  <c r="AX621" i="11"/>
  <c r="EM616" i="11"/>
  <c r="DK612" i="11"/>
  <c r="CI608" i="11"/>
  <c r="BG604" i="11"/>
  <c r="AG621" i="11"/>
  <c r="DV616" i="11"/>
  <c r="CT612" i="11"/>
  <c r="BR608" i="11"/>
  <c r="EN621" i="11"/>
  <c r="DL617" i="11"/>
  <c r="CJ613" i="11"/>
  <c r="AJ622" i="11"/>
  <c r="DY617" i="11"/>
  <c r="CW613" i="11"/>
  <c r="BU609" i="11"/>
  <c r="AS605" i="11"/>
  <c r="AR621" i="11"/>
  <c r="EG616" i="11"/>
  <c r="X623" i="11"/>
  <c r="DM618" i="11"/>
  <c r="CK614" i="11"/>
  <c r="BI610" i="11"/>
  <c r="AG606" i="11"/>
  <c r="DX622" i="11"/>
  <c r="CV618" i="11"/>
  <c r="BT614" i="11"/>
  <c r="AR610" i="11"/>
  <c r="DN623" i="11"/>
  <c r="CL619" i="11"/>
  <c r="BJ615" i="11"/>
  <c r="AH611" i="11"/>
  <c r="DB624" i="11"/>
  <c r="BZ620" i="11"/>
  <c r="AX616" i="11"/>
  <c r="EM611" i="11"/>
  <c r="DK607" i="11"/>
  <c r="DJ623" i="11"/>
  <c r="CH619" i="11"/>
  <c r="X624" i="11"/>
  <c r="BN621" i="11"/>
  <c r="AL617" i="11"/>
  <c r="EA612" i="11"/>
  <c r="CY608" i="11"/>
  <c r="BW604" i="11"/>
  <c r="AW621" i="11"/>
  <c r="EL616" i="11"/>
  <c r="DJ612" i="11"/>
  <c r="CH608" i="11"/>
  <c r="AM622" i="11"/>
  <c r="EB617" i="11"/>
  <c r="CZ613" i="11"/>
  <c r="BX609" i="11"/>
  <c r="DJ615" i="11"/>
  <c r="CT624" i="11"/>
  <c r="BR620" i="11"/>
  <c r="AP616" i="11"/>
  <c r="EE611" i="11"/>
  <c r="DC607" i="11"/>
  <c r="DB623" i="11"/>
  <c r="BZ619" i="11"/>
  <c r="EG623" i="11"/>
  <c r="BF621" i="11"/>
  <c r="AD617" i="11"/>
  <c r="DS612" i="11"/>
  <c r="CQ608" i="11"/>
  <c r="BO604" i="11"/>
  <c r="AO621" i="11"/>
  <c r="ED616" i="11"/>
  <c r="DB612" i="11"/>
  <c r="BZ608" i="11"/>
  <c r="AE622" i="11"/>
  <c r="DT617" i="11"/>
  <c r="CR613" i="11"/>
  <c r="BP609" i="11"/>
  <c r="CT615" i="11"/>
  <c r="BX607" i="11"/>
  <c r="Z624" i="11"/>
  <c r="DO619" i="11"/>
  <c r="CM615" i="11"/>
  <c r="BK611" i="11"/>
  <c r="AI607" i="11"/>
  <c r="AH623" i="11"/>
  <c r="DW618" i="11"/>
  <c r="EE624" i="11"/>
  <c r="DC620" i="11"/>
  <c r="CA616" i="11"/>
  <c r="AY612" i="11"/>
  <c r="EN607" i="11"/>
  <c r="DN624" i="11"/>
  <c r="CL620" i="11"/>
  <c r="BJ616" i="11"/>
  <c r="AH612" i="11"/>
  <c r="DW607" i="11"/>
  <c r="CB621" i="11"/>
  <c r="AZ617" i="11"/>
  <c r="X613" i="11"/>
  <c r="CO621" i="11"/>
  <c r="BM617" i="11"/>
  <c r="AK613" i="11"/>
  <c r="DZ608" i="11"/>
  <c r="DY624" i="11"/>
  <c r="CW620" i="11"/>
  <c r="BU616" i="11"/>
  <c r="CC622" i="11"/>
  <c r="BA618" i="11"/>
  <c r="Y614" i="11"/>
  <c r="DN609" i="11"/>
  <c r="CL605" i="11"/>
  <c r="BL622" i="11"/>
  <c r="AJ618" i="11"/>
  <c r="DY613" i="11"/>
  <c r="CW609" i="11"/>
  <c r="BB623" i="11"/>
  <c r="Z619" i="11"/>
  <c r="DO614" i="11"/>
  <c r="CM610" i="11"/>
  <c r="AP624" i="11"/>
  <c r="EE619" i="11"/>
  <c r="DC615" i="11"/>
  <c r="CA611" i="11"/>
  <c r="AY607" i="11"/>
  <c r="AX623" i="11"/>
  <c r="EM618" i="11"/>
  <c r="CC623" i="11"/>
  <c r="DS620" i="11"/>
  <c r="CQ616" i="11"/>
  <c r="BO612" i="11"/>
  <c r="AM608" i="11"/>
  <c r="ED624" i="11"/>
  <c r="DB620" i="11"/>
  <c r="BZ616" i="11"/>
  <c r="AX612" i="11"/>
  <c r="EM607" i="11"/>
  <c r="CR621" i="11"/>
  <c r="BP617" i="11"/>
  <c r="AN613" i="11"/>
  <c r="EC608" i="11"/>
  <c r="DC614" i="11"/>
  <c r="AH624" i="11"/>
  <c r="DW619" i="11"/>
  <c r="CU615" i="11"/>
  <c r="BS611" i="11"/>
  <c r="AQ607" i="11"/>
  <c r="AP623" i="11"/>
  <c r="EE618" i="11"/>
  <c r="EM624" i="11"/>
  <c r="DK620" i="11"/>
  <c r="CI616" i="11"/>
  <c r="BG612" i="11"/>
  <c r="AE608" i="11"/>
  <c r="DV624" i="11"/>
  <c r="CT620" i="11"/>
  <c r="BR616" i="11"/>
  <c r="AP612" i="11"/>
  <c r="EE607" i="11"/>
  <c r="CJ621" i="11"/>
  <c r="BH617" i="11"/>
  <c r="AF613" i="11"/>
  <c r="DU608" i="11"/>
  <c r="CM614" i="11"/>
  <c r="DB606" i="11"/>
  <c r="CE623" i="11"/>
  <c r="BC619" i="11"/>
  <c r="AA615" i="11"/>
  <c r="DP610" i="11"/>
  <c r="CN606" i="11"/>
  <c r="CM622" i="11"/>
  <c r="BK618" i="11"/>
  <c r="BS624" i="11"/>
  <c r="AQ620" i="11"/>
  <c r="EF615" i="11"/>
  <c r="DD611" i="11"/>
  <c r="CB607" i="11"/>
  <c r="BB624" i="11"/>
  <c r="Z620" i="11"/>
  <c r="DO615" i="11"/>
  <c r="CM611" i="11"/>
  <c r="BK607" i="11"/>
  <c r="EG620" i="11"/>
  <c r="DE616" i="11"/>
  <c r="CC612" i="11"/>
  <c r="AC621" i="11"/>
  <c r="DR616" i="11"/>
  <c r="CP612" i="11"/>
  <c r="BN608" i="11"/>
  <c r="BM624" i="11"/>
  <c r="AK620" i="11"/>
  <c r="CR624" i="11"/>
  <c r="EH621" i="11"/>
  <c r="DF617" i="11"/>
  <c r="CD613" i="11"/>
  <c r="BB609" i="11"/>
  <c r="Z605" i="11"/>
  <c r="DQ621" i="11"/>
  <c r="CO617" i="11"/>
  <c r="BM613" i="11"/>
  <c r="AK609" i="11"/>
  <c r="DG622" i="11"/>
  <c r="CE618" i="11"/>
  <c r="BC614" i="11"/>
  <c r="AA610" i="11"/>
  <c r="CU623" i="11"/>
  <c r="BS619" i="11"/>
  <c r="AQ615" i="11"/>
  <c r="EF610" i="11"/>
  <c r="DD606" i="11"/>
  <c r="DC622" i="11"/>
  <c r="CA618" i="11"/>
  <c r="CI624" i="11"/>
  <c r="BG620" i="11"/>
  <c r="AE616" i="11"/>
  <c r="DT611" i="11"/>
  <c r="CR607" i="11"/>
  <c r="BR624" i="11"/>
  <c r="AP620" i="11"/>
  <c r="EE615" i="11"/>
  <c r="DC611" i="11"/>
  <c r="CA607" i="11"/>
  <c r="AF621" i="11"/>
  <c r="DU616" i="11"/>
  <c r="CS612" i="11"/>
  <c r="BH624" i="11"/>
  <c r="CV613" i="11"/>
  <c r="CM623" i="11"/>
  <c r="BK619" i="11"/>
  <c r="AI615" i="11"/>
  <c r="DX610" i="11"/>
  <c r="CV606" i="11"/>
  <c r="CU622" i="11"/>
  <c r="BS618" i="11"/>
  <c r="CA624" i="11"/>
  <c r="AY620" i="11"/>
  <c r="EN615" i="11"/>
  <c r="DL611" i="11"/>
  <c r="CJ607" i="11"/>
  <c r="BJ624" i="11"/>
  <c r="AH620" i="11"/>
  <c r="DW615" i="11"/>
  <c r="CU611" i="11"/>
  <c r="BS607" i="11"/>
  <c r="X621" i="11"/>
  <c r="DM616" i="11"/>
  <c r="CK612" i="11"/>
  <c r="AB624" i="11"/>
  <c r="CF613" i="11"/>
  <c r="EL605" i="11"/>
  <c r="EJ622" i="11"/>
  <c r="DH618" i="11"/>
  <c r="CF614" i="11"/>
  <c r="BD610" i="11"/>
  <c r="AB606" i="11"/>
  <c r="AA622" i="11"/>
  <c r="DP617" i="11"/>
  <c r="DX623" i="11"/>
  <c r="CV619" i="11"/>
  <c r="BT615" i="11"/>
  <c r="AR611" i="11"/>
  <c r="EG606" i="11"/>
  <c r="DG623" i="11"/>
  <c r="CE619" i="11"/>
  <c r="BC615" i="11"/>
  <c r="AA611" i="11"/>
  <c r="CW624" i="11"/>
  <c r="BU620" i="11"/>
  <c r="AS616" i="11"/>
  <c r="EH611" i="11"/>
  <c r="BV611" i="11"/>
  <c r="EI623" i="11"/>
  <c r="DG619" i="11"/>
  <c r="CE615" i="11"/>
  <c r="BC611" i="11"/>
  <c r="AA607" i="11"/>
  <c r="Z623" i="11"/>
  <c r="BO623" i="11"/>
  <c r="AM619" i="11"/>
  <c r="EB614" i="11"/>
  <c r="CZ610" i="11"/>
  <c r="BX606" i="11"/>
  <c r="BW622" i="11"/>
  <c r="AU618" i="11"/>
  <c r="BC624" i="11"/>
  <c r="AA620" i="11"/>
  <c r="DP615" i="11"/>
  <c r="CN611" i="11"/>
  <c r="BL607" i="11"/>
  <c r="AL624" i="11"/>
  <c r="EA619" i="11"/>
  <c r="CY615" i="11"/>
  <c r="BW611" i="11"/>
  <c r="AU607" i="11"/>
  <c r="DQ620" i="11"/>
  <c r="CO616" i="11"/>
  <c r="BM612" i="11"/>
  <c r="BI623" i="11"/>
  <c r="DE621" i="11"/>
  <c r="CC617" i="11"/>
  <c r="BA613" i="11"/>
  <c r="Y609" i="11"/>
  <c r="DN604" i="11"/>
  <c r="DM620" i="11"/>
  <c r="CK616" i="11"/>
  <c r="CS622" i="11"/>
  <c r="BQ618" i="11"/>
  <c r="AO614" i="11"/>
  <c r="ED609" i="11"/>
  <c r="DB605" i="11"/>
  <c r="CB622" i="11"/>
  <c r="AZ618" i="11"/>
  <c r="X614" i="11"/>
  <c r="DM609" i="11"/>
  <c r="BR623" i="11"/>
  <c r="AP619" i="11"/>
  <c r="EE614" i="11"/>
  <c r="DC610" i="11"/>
  <c r="ED618" i="11"/>
  <c r="DP609" i="11"/>
  <c r="CM624" i="11"/>
  <c r="AS620" i="11"/>
  <c r="CL613" i="11"/>
  <c r="CW617" i="11"/>
  <c r="CM618" i="11"/>
  <c r="CD615" i="11"/>
  <c r="CZ604" i="11"/>
  <c r="DB614" i="11"/>
  <c r="DK606" i="11"/>
  <c r="EF601" i="11"/>
  <c r="DD597" i="11"/>
  <c r="AC615" i="11"/>
  <c r="Y607" i="11"/>
  <c r="AL602" i="11"/>
  <c r="EA597" i="11"/>
  <c r="CM616" i="11"/>
  <c r="AN608" i="11"/>
  <c r="DU602" i="11"/>
  <c r="CS598" i="11"/>
  <c r="EA616" i="11"/>
  <c r="BL608" i="11"/>
  <c r="EJ602" i="11"/>
  <c r="DH598" i="11"/>
  <c r="BO617" i="11"/>
  <c r="CV608" i="11"/>
  <c r="AO603" i="11"/>
  <c r="ED598" i="11"/>
  <c r="DL615" i="11"/>
  <c r="CL607" i="11"/>
  <c r="CC602" i="11"/>
  <c r="BA598" i="11"/>
  <c r="BI597" i="11"/>
  <c r="EC592" i="11"/>
  <c r="DA588" i="11"/>
  <c r="BY584" i="11"/>
  <c r="AW580" i="11"/>
  <c r="EA610" i="11"/>
  <c r="BW623" i="11"/>
  <c r="AU619" i="11"/>
  <c r="EJ614" i="11"/>
  <c r="DH610" i="11"/>
  <c r="CF606" i="11"/>
  <c r="CE622" i="11"/>
  <c r="DT622" i="11"/>
  <c r="CR618" i="11"/>
  <c r="BP614" i="11"/>
  <c r="AN610" i="11"/>
  <c r="EC605" i="11"/>
  <c r="EB621" i="11"/>
  <c r="CZ617" i="11"/>
  <c r="DH623" i="11"/>
  <c r="CF619" i="11"/>
  <c r="BD615" i="11"/>
  <c r="AB611" i="11"/>
  <c r="DQ606" i="11"/>
  <c r="CQ623" i="11"/>
  <c r="BO619" i="11"/>
  <c r="AM615" i="11"/>
  <c r="EB610" i="11"/>
  <c r="CG624" i="11"/>
  <c r="BE620" i="11"/>
  <c r="AC616" i="11"/>
  <c r="DR611" i="11"/>
  <c r="ED621" i="11"/>
  <c r="AS621" i="11"/>
  <c r="EH616" i="11"/>
  <c r="DF612" i="11"/>
  <c r="CD608" i="11"/>
  <c r="CC624" i="11"/>
  <c r="BA620" i="11"/>
  <c r="DH624" i="11"/>
  <c r="AG622" i="11"/>
  <c r="DV617" i="11"/>
  <c r="CT613" i="11"/>
  <c r="BR609" i="11"/>
  <c r="AP605" i="11"/>
  <c r="EG621" i="11"/>
  <c r="DE617" i="11"/>
  <c r="CC613" i="11"/>
  <c r="BA609" i="11"/>
  <c r="DW622" i="11"/>
  <c r="CU618" i="11"/>
  <c r="BS614" i="11"/>
  <c r="AQ610" i="11"/>
  <c r="CE617" i="11"/>
  <c r="DI608" i="11"/>
  <c r="DM622" i="11"/>
  <c r="AE618" i="11"/>
  <c r="BX611" i="11"/>
  <c r="CI615" i="11"/>
  <c r="BY616" i="11"/>
  <c r="EB613" i="11"/>
  <c r="DW603" i="11"/>
  <c r="CU613" i="11"/>
  <c r="AD606" i="11"/>
  <c r="BT601" i="11"/>
  <c r="AR597" i="11"/>
  <c r="EM613" i="11"/>
  <c r="BI606" i="11"/>
  <c r="CQ601" i="11"/>
  <c r="BO597" i="11"/>
  <c r="BX615" i="11"/>
  <c r="BF607" i="11"/>
  <c r="BI602" i="11"/>
  <c r="AG598" i="11"/>
  <c r="DB615" i="11"/>
  <c r="CD607" i="11"/>
  <c r="BX602" i="11"/>
  <c r="AV598" i="11"/>
  <c r="AB616" i="11"/>
  <c r="DM607" i="11"/>
  <c r="CT602" i="11"/>
  <c r="BR598" i="11"/>
  <c r="DE614" i="11"/>
  <c r="DN606" i="11"/>
  <c r="EH601" i="11"/>
  <c r="DF597" i="11"/>
  <c r="CS596" i="11"/>
  <c r="BQ592" i="11"/>
  <c r="AO588" i="11"/>
  <c r="ED583" i="11"/>
  <c r="BO610" i="11"/>
  <c r="EB622" i="11"/>
  <c r="CZ618" i="11"/>
  <c r="BX614" i="11"/>
  <c r="AV610" i="11"/>
  <c r="EK605" i="11"/>
  <c r="EJ621" i="11"/>
  <c r="BH622" i="11"/>
  <c r="AF618" i="11"/>
  <c r="DU613" i="11"/>
  <c r="CS609" i="11"/>
  <c r="BQ605" i="11"/>
  <c r="BP621" i="11"/>
  <c r="AN617" i="11"/>
  <c r="AV623" i="11"/>
  <c r="EK618" i="11"/>
  <c r="DI614" i="11"/>
  <c r="CG610" i="11"/>
  <c r="BE606" i="11"/>
  <c r="AE623" i="11"/>
  <c r="DT618" i="11"/>
  <c r="CR614" i="11"/>
  <c r="BP610" i="11"/>
  <c r="EL623" i="11"/>
  <c r="DJ619" i="11"/>
  <c r="CH615" i="11"/>
  <c r="BF611" i="11"/>
  <c r="DZ624" i="11"/>
  <c r="CX620" i="11"/>
  <c r="BV616" i="11"/>
  <c r="AT612" i="11"/>
  <c r="EI607" i="11"/>
  <c r="EH623" i="11"/>
  <c r="DF619" i="11"/>
  <c r="AV624" i="11"/>
  <c r="CL621" i="11"/>
  <c r="BJ617" i="11"/>
  <c r="AH613" i="11"/>
  <c r="DW608" i="11"/>
  <c r="CU604" i="11"/>
  <c r="BU621" i="11"/>
  <c r="AS617" i="11"/>
  <c r="EH612" i="11"/>
  <c r="DF608" i="11"/>
  <c r="BK622" i="11"/>
  <c r="AI618" i="11"/>
  <c r="DX613" i="11"/>
  <c r="CV609" i="11"/>
  <c r="AO616" i="11"/>
  <c r="DV607" i="11"/>
  <c r="DR624" i="11"/>
  <c r="CZ624" i="11"/>
  <c r="BJ609" i="11"/>
  <c r="BU613" i="11"/>
  <c r="BK614" i="11"/>
  <c r="AS612" i="11"/>
  <c r="CP622" i="11"/>
  <c r="CN612" i="11"/>
  <c r="BM605" i="11"/>
  <c r="DY600" i="11"/>
  <c r="AJ623" i="11"/>
  <c r="EF612" i="11"/>
  <c r="CR605" i="11"/>
  <c r="AE601" i="11"/>
  <c r="DT596" i="11"/>
  <c r="BQ614" i="11"/>
  <c r="CM606" i="11"/>
  <c r="DN601" i="11"/>
  <c r="CL597" i="11"/>
  <c r="CU614" i="11"/>
  <c r="DG606" i="11"/>
  <c r="EC601" i="11"/>
  <c r="DA597" i="11"/>
  <c r="EL614" i="11"/>
  <c r="EK606" i="11"/>
  <c r="AH602" i="11"/>
  <c r="BO624" i="11"/>
  <c r="CX613" i="11"/>
  <c r="AF606" i="11"/>
  <c r="BV601" i="11"/>
  <c r="AT597" i="11"/>
  <c r="AG596" i="11"/>
  <c r="DV591" i="11"/>
  <c r="CT587" i="11"/>
  <c r="BR583" i="11"/>
  <c r="DT609" i="11"/>
  <c r="BP622" i="11"/>
  <c r="AN618" i="11"/>
  <c r="EC613" i="11"/>
  <c r="DA609" i="11"/>
  <c r="BY605" i="11"/>
  <c r="BX621" i="11"/>
  <c r="DM621" i="11"/>
  <c r="CK617" i="11"/>
  <c r="BI613" i="11"/>
  <c r="AG609" i="11"/>
  <c r="DV604" i="11"/>
  <c r="DU620" i="11"/>
  <c r="CS616" i="11"/>
  <c r="DA622" i="11"/>
  <c r="BY618" i="11"/>
  <c r="AW614" i="11"/>
  <c r="EL609" i="11"/>
  <c r="DJ605" i="11"/>
  <c r="CJ622" i="11"/>
  <c r="BH618" i="11"/>
  <c r="AF614" i="11"/>
  <c r="DU609" i="11"/>
  <c r="BZ623" i="11"/>
  <c r="AX619" i="11"/>
  <c r="EM614" i="11"/>
  <c r="DK610" i="11"/>
  <c r="BN624" i="11"/>
  <c r="AL620" i="11"/>
  <c r="EA615" i="11"/>
  <c r="CY611" i="11"/>
  <c r="BW607" i="11"/>
  <c r="BV623" i="11"/>
  <c r="AT619" i="11"/>
  <c r="DA623" i="11"/>
  <c r="Z621" i="11"/>
  <c r="DO616" i="11"/>
  <c r="CM612" i="11"/>
  <c r="BK608" i="11"/>
  <c r="AI604" i="11"/>
  <c r="DZ620" i="11"/>
  <c r="CX616" i="11"/>
  <c r="BV612" i="11"/>
  <c r="AT608" i="11"/>
  <c r="DP621" i="11"/>
  <c r="CN617" i="11"/>
  <c r="BL613" i="11"/>
  <c r="AJ609" i="11"/>
  <c r="AH615" i="11"/>
  <c r="AB607" i="11"/>
  <c r="CP620" i="11"/>
  <c r="AM624" i="11"/>
  <c r="AV607" i="11"/>
  <c r="BG611" i="11"/>
  <c r="AW612" i="11"/>
  <c r="CQ610" i="11"/>
  <c r="AT621" i="11"/>
  <c r="CG611" i="11"/>
  <c r="CY604" i="11"/>
  <c r="BM600" i="11"/>
  <c r="DC621" i="11"/>
  <c r="DY611" i="11"/>
  <c r="EB604" i="11"/>
  <c r="CJ600" i="11"/>
  <c r="DD623" i="11"/>
  <c r="BJ613" i="11"/>
  <c r="DW605" i="11"/>
  <c r="BB601" i="11"/>
  <c r="AR624" i="11"/>
  <c r="CN613" i="11"/>
  <c r="Z606" i="11"/>
  <c r="BQ601" i="11"/>
  <c r="EB624" i="11"/>
  <c r="EE613" i="11"/>
  <c r="BC606" i="11"/>
  <c r="CM601" i="11"/>
  <c r="CW622" i="11"/>
  <c r="CQ612" i="11"/>
  <c r="BP605" i="11"/>
  <c r="EA600" i="11"/>
  <c r="BL616" i="11"/>
  <c r="CL595" i="11"/>
  <c r="BJ591" i="11"/>
  <c r="AH587" i="11"/>
  <c r="DW582" i="11"/>
  <c r="BH609" i="11"/>
  <c r="DU621" i="11"/>
  <c r="CS617" i="11"/>
  <c r="BQ613" i="11"/>
  <c r="AO609" i="11"/>
  <c r="ED604" i="11"/>
  <c r="EC620" i="11"/>
  <c r="BA621" i="11"/>
  <c r="Y617" i="11"/>
  <c r="DN612" i="11"/>
  <c r="CL608" i="11"/>
  <c r="CK624" i="11"/>
  <c r="BI620" i="11"/>
  <c r="DP624" i="11"/>
  <c r="AO622" i="11"/>
  <c r="ED617" i="11"/>
  <c r="DB613" i="11"/>
  <c r="BZ609" i="11"/>
  <c r="AX605" i="11"/>
  <c r="X622" i="11"/>
  <c r="DM617" i="11"/>
  <c r="CK613" i="11"/>
  <c r="BI609" i="11"/>
  <c r="EE622" i="11"/>
  <c r="DC618" i="11"/>
  <c r="CA614" i="11"/>
  <c r="AY610" i="11"/>
  <c r="DS623" i="11"/>
  <c r="CQ619" i="11"/>
  <c r="BO615" i="11"/>
  <c r="AM611" i="11"/>
  <c r="EB606" i="11"/>
  <c r="EA622" i="11"/>
  <c r="CY618" i="11"/>
  <c r="DG624" i="11"/>
  <c r="CE620" i="11"/>
  <c r="BC616" i="11"/>
  <c r="AA612" i="11"/>
  <c r="DP607" i="11"/>
  <c r="CP624" i="11"/>
  <c r="BN620" i="11"/>
  <c r="AL616" i="11"/>
  <c r="EA611" i="11"/>
  <c r="CY607" i="11"/>
  <c r="BD621" i="11"/>
  <c r="AB617" i="11"/>
  <c r="DQ612" i="11"/>
  <c r="CO608" i="11"/>
  <c r="AA614" i="11"/>
  <c r="BK606" i="11"/>
  <c r="BN616" i="11"/>
  <c r="Y622" i="11"/>
  <c r="AH605" i="11"/>
  <c r="AS609" i="11"/>
  <c r="AI610" i="11"/>
  <c r="DY608" i="11"/>
  <c r="DM619" i="11"/>
  <c r="BZ610" i="11"/>
  <c r="AD604" i="11"/>
  <c r="DR599" i="11"/>
  <c r="BD620" i="11"/>
  <c r="DR610" i="11"/>
  <c r="BD604" i="11"/>
  <c r="X600" i="11"/>
  <c r="AT622" i="11"/>
  <c r="BC612" i="11"/>
  <c r="AO605" i="11"/>
  <c r="DG600" i="11"/>
  <c r="CH622" i="11"/>
  <c r="CG612" i="11"/>
  <c r="BJ605" i="11"/>
  <c r="DV600" i="11"/>
  <c r="Y623" i="11"/>
  <c r="DX612" i="11"/>
  <c r="CM605" i="11"/>
  <c r="AA601" i="11"/>
  <c r="AY621" i="11"/>
  <c r="CJ611" i="11"/>
  <c r="DA604" i="11"/>
  <c r="BO600" i="11"/>
  <c r="X608" i="11"/>
  <c r="Z595" i="11"/>
  <c r="DO590" i="11"/>
  <c r="CM586" i="11"/>
  <c r="BK582" i="11"/>
  <c r="DM608" i="11"/>
  <c r="BI621" i="11"/>
  <c r="AG617" i="11"/>
  <c r="DV612" i="11"/>
  <c r="CT608" i="11"/>
  <c r="CS624" i="11"/>
  <c r="EH624" i="11"/>
  <c r="DF620" i="11"/>
  <c r="CD616" i="11"/>
  <c r="BB612" i="11"/>
  <c r="Z608" i="11"/>
  <c r="Y624" i="11"/>
  <c r="DN619" i="11"/>
  <c r="BD624" i="11"/>
  <c r="CT621" i="11"/>
  <c r="BR617" i="11"/>
  <c r="AP613" i="11"/>
  <c r="EE608" i="11"/>
  <c r="DC604" i="11"/>
  <c r="CC621" i="11"/>
  <c r="BA617" i="11"/>
  <c r="Y613" i="11"/>
  <c r="DN608" i="11"/>
  <c r="BS622" i="11"/>
  <c r="AQ618" i="11"/>
  <c r="EF613" i="11"/>
  <c r="DD609" i="11"/>
  <c r="BG623" i="11"/>
  <c r="AE619" i="11"/>
  <c r="DT614" i="11"/>
  <c r="CR610" i="11"/>
  <c r="BP606" i="11"/>
  <c r="BO622" i="11"/>
  <c r="AM618" i="11"/>
  <c r="AU624" i="11"/>
  <c r="EJ619" i="11"/>
  <c r="DH615" i="11"/>
  <c r="CF611" i="11"/>
  <c r="BD607" i="11"/>
  <c r="AD624" i="11"/>
  <c r="DS619" i="11"/>
  <c r="CQ615" i="11"/>
  <c r="BO611" i="11"/>
  <c r="EK624" i="11"/>
  <c r="DI620" i="11"/>
  <c r="CG616" i="11"/>
  <c r="BE612" i="11"/>
  <c r="AO623" i="11"/>
  <c r="EK612" i="11"/>
  <c r="CU605" i="11"/>
  <c r="AL612" i="11"/>
  <c r="EB619" i="11"/>
  <c r="EM623" i="11"/>
  <c r="EC624" i="11"/>
  <c r="EK622" i="11"/>
  <c r="CK607" i="11"/>
  <c r="BN618" i="11"/>
  <c r="BS609" i="11"/>
  <c r="CH603" i="11"/>
  <c r="BF599" i="11"/>
  <c r="DY618" i="11"/>
  <c r="DK609" i="11"/>
  <c r="DE603" i="11"/>
  <c r="CC599" i="11"/>
  <c r="DO620" i="11"/>
  <c r="AV611" i="11"/>
  <c r="CD604" i="11"/>
  <c r="AU600" i="11"/>
  <c r="AL621" i="11"/>
  <c r="BZ611" i="11"/>
  <c r="CV604" i="11"/>
  <c r="BJ600" i="11"/>
  <c r="CQ621" i="11"/>
  <c r="DQ611" i="11"/>
  <c r="DW604" i="11"/>
  <c r="CF600" i="11"/>
  <c r="DQ619" i="11"/>
  <c r="CC610" i="11"/>
  <c r="AF604" i="11"/>
  <c r="DT599" i="11"/>
  <c r="BF603" i="11"/>
  <c r="CE594" i="11"/>
  <c r="BC590" i="11"/>
  <c r="AA586" i="11"/>
  <c r="DP581" i="11"/>
  <c r="DM623" i="11"/>
  <c r="DN620" i="11"/>
  <c r="CL616" i="11"/>
  <c r="BJ612" i="11"/>
  <c r="AH608" i="11"/>
  <c r="AG624" i="11"/>
  <c r="BV624" i="11"/>
  <c r="AT620" i="11"/>
  <c r="EI615" i="11"/>
  <c r="DG611" i="11"/>
  <c r="CE607" i="11"/>
  <c r="CD623" i="11"/>
  <c r="BB619" i="11"/>
  <c r="DI623" i="11"/>
  <c r="AH621" i="11"/>
  <c r="DW616" i="11"/>
  <c r="CU612" i="11"/>
  <c r="BS608" i="11"/>
  <c r="AQ604" i="11"/>
  <c r="EH620" i="11"/>
  <c r="DF616" i="11"/>
  <c r="CD612" i="11"/>
  <c r="BB608" i="11"/>
  <c r="DX621" i="11"/>
  <c r="CV617" i="11"/>
  <c r="BT613" i="11"/>
  <c r="AR609" i="11"/>
  <c r="DL622" i="11"/>
  <c r="CJ618" i="11"/>
  <c r="BH614" i="11"/>
  <c r="AF610" i="11"/>
  <c r="DU605" i="11"/>
  <c r="DT621" i="11"/>
  <c r="CR617" i="11"/>
  <c r="CZ623" i="11"/>
  <c r="BX619" i="11"/>
  <c r="AV615" i="11"/>
  <c r="EK610" i="11"/>
  <c r="DI606" i="11"/>
  <c r="CI623" i="11"/>
  <c r="BG619" i="11"/>
  <c r="AE615" i="11"/>
  <c r="DT610" i="11"/>
  <c r="BY624" i="11"/>
  <c r="AW620" i="11"/>
  <c r="EL615" i="11"/>
  <c r="DJ611" i="11"/>
  <c r="DG621" i="11"/>
  <c r="ED611" i="11"/>
  <c r="EE604" i="11"/>
  <c r="EA607" i="11"/>
  <c r="DN617" i="11"/>
  <c r="DY621" i="11"/>
  <c r="DO622" i="11"/>
  <c r="EK619" i="11"/>
  <c r="CG606" i="11"/>
  <c r="EI616" i="11"/>
  <c r="BP608" i="11"/>
  <c r="EM602" i="11"/>
  <c r="DK598" i="11"/>
  <c r="CA617" i="11"/>
  <c r="DD608" i="11"/>
  <c r="AS603" i="11"/>
  <c r="EH598" i="11"/>
  <c r="BQ619" i="11"/>
  <c r="AO610" i="11"/>
  <c r="EB603" i="11"/>
  <c r="CZ599" i="11"/>
  <c r="DE619" i="11"/>
  <c r="BS610" i="11"/>
  <c r="Z604" i="11"/>
  <c r="DO599" i="11"/>
  <c r="AU620" i="11"/>
  <c r="DJ610" i="11"/>
  <c r="AZ604" i="11"/>
  <c r="EK599" i="11"/>
  <c r="BU618" i="11"/>
  <c r="BV609" i="11"/>
  <c r="CJ603" i="11"/>
  <c r="BH599" i="11"/>
  <c r="AR601" i="11"/>
  <c r="EJ593" i="11"/>
  <c r="DH589" i="11"/>
  <c r="CF585" i="11"/>
  <c r="BD581" i="11"/>
  <c r="CD624" i="11"/>
  <c r="BW615" i="11"/>
  <c r="AI612" i="11"/>
  <c r="AJ617" i="11"/>
  <c r="BH621" i="11"/>
  <c r="DL618" i="11"/>
  <c r="DW610" i="11"/>
  <c r="DI615" i="11"/>
  <c r="EI617" i="11"/>
  <c r="DN618" i="11"/>
  <c r="AD599" i="11"/>
  <c r="AI578" i="11"/>
  <c r="EH604" i="11"/>
  <c r="DJ594" i="11"/>
  <c r="CH590" i="11"/>
  <c r="BF586" i="11"/>
  <c r="AD582" i="11"/>
  <c r="DS577" i="11"/>
  <c r="CD603" i="11"/>
  <c r="CK594" i="11"/>
  <c r="BI590" i="11"/>
  <c r="AG586" i="11"/>
  <c r="DV581" i="11"/>
  <c r="CT577" i="11"/>
  <c r="CZ602" i="11"/>
  <c r="BL594" i="11"/>
  <c r="AJ590" i="11"/>
  <c r="DY585" i="11"/>
  <c r="AD620" i="11"/>
  <c r="DP623" i="11"/>
  <c r="DY606" i="11"/>
  <c r="EJ610" i="11"/>
  <c r="DZ611" i="11"/>
  <c r="AU610" i="11"/>
  <c r="EN620" i="11"/>
  <c r="BQ611" i="11"/>
  <c r="CP604" i="11"/>
  <c r="BE600" i="11"/>
  <c r="CH621" i="11"/>
  <c r="DI611" i="11"/>
  <c r="DQ604" i="11"/>
  <c r="CB600" i="11"/>
  <c r="BX623" i="11"/>
  <c r="AT613" i="11"/>
  <c r="DL605" i="11"/>
  <c r="AT601" i="11"/>
  <c r="EC623" i="11"/>
  <c r="BX613" i="11"/>
  <c r="EF605" i="11"/>
  <c r="BI601" i="11"/>
  <c r="CV624" i="11"/>
  <c r="DO613" i="11"/>
  <c r="AS606" i="11"/>
  <c r="CE601" i="11"/>
  <c r="BZ622" i="11"/>
  <c r="CA612" i="11"/>
  <c r="BE605" i="11"/>
  <c r="DS600" i="11"/>
  <c r="BE615" i="11"/>
  <c r="CD595" i="11"/>
  <c r="BB591" i="11"/>
  <c r="Z587" i="11"/>
  <c r="DO582" i="11"/>
  <c r="CM578" i="11"/>
  <c r="ED610" i="11"/>
  <c r="AW595" i="11"/>
  <c r="EL590" i="11"/>
  <c r="DJ586" i="11"/>
  <c r="CH582" i="11"/>
  <c r="BF578" i="11"/>
  <c r="DN607" i="11"/>
  <c r="X595" i="11"/>
  <c r="DM590" i="11"/>
  <c r="CK586" i="11"/>
  <c r="BI582" i="11"/>
  <c r="AG578" i="11"/>
  <c r="CC605" i="11"/>
  <c r="DP594" i="11"/>
  <c r="CN590" i="11"/>
  <c r="BL586" i="11"/>
  <c r="DT606" i="11"/>
  <c r="BB617" i="11"/>
  <c r="BM621" i="11"/>
  <c r="BC622" i="11"/>
  <c r="BD619" i="11"/>
  <c r="BA606" i="11"/>
  <c r="CR616" i="11"/>
  <c r="AQ608" i="11"/>
  <c r="DW602" i="11"/>
  <c r="CU598" i="11"/>
  <c r="AI617" i="11"/>
  <c r="CB608" i="11"/>
  <c r="AC603" i="11"/>
  <c r="DR598" i="11"/>
  <c r="Y619" i="11"/>
  <c r="DZ609" i="11"/>
  <c r="DL603" i="11"/>
  <c r="CJ599" i="11"/>
  <c r="BM619" i="11"/>
  <c r="AM610" i="11"/>
  <c r="EA603" i="11"/>
  <c r="CY599" i="11"/>
  <c r="DU619" i="11"/>
  <c r="CD610" i="11"/>
  <c r="AG604" i="11"/>
  <c r="DU599" i="11"/>
  <c r="AD618" i="11"/>
  <c r="AP609" i="11"/>
  <c r="BT603" i="11"/>
  <c r="AR599" i="11"/>
  <c r="CW600" i="11"/>
  <c r="DT593" i="11"/>
  <c r="CR589" i="11"/>
  <c r="BP585" i="11"/>
  <c r="AN581" i="11"/>
  <c r="EC576" i="11"/>
  <c r="CM599" i="11"/>
  <c r="CM593" i="11"/>
  <c r="BK589" i="11"/>
  <c r="AI585" i="11"/>
  <c r="DX580" i="11"/>
  <c r="CV576" i="11"/>
  <c r="DG598" i="11"/>
  <c r="BN593" i="11"/>
  <c r="AL589" i="11"/>
  <c r="EA584" i="11"/>
  <c r="CY580" i="11"/>
  <c r="BW576" i="11"/>
  <c r="EF597" i="11"/>
  <c r="AO593" i="11"/>
  <c r="ED588" i="11"/>
  <c r="EN618" i="11"/>
  <c r="BD623" i="11"/>
  <c r="BM606" i="11"/>
  <c r="BX610" i="11"/>
  <c r="BN611" i="11"/>
  <c r="EF609" i="11"/>
  <c r="CY620" i="11"/>
  <c r="AK611" i="11"/>
  <c r="BX604" i="11"/>
  <c r="AO600" i="11"/>
  <c r="AQ621" i="11"/>
  <c r="CC611" i="11"/>
  <c r="CX604" i="11"/>
  <c r="BL600" i="11"/>
  <c r="AG623" i="11"/>
  <c r="EE612" i="11"/>
  <c r="CQ605" i="11"/>
  <c r="AD601" i="11"/>
  <c r="BU623" i="11"/>
  <c r="AR613" i="11"/>
  <c r="DK605" i="11"/>
  <c r="AS601" i="11"/>
  <c r="AJ624" i="11"/>
  <c r="CI613" i="11"/>
  <c r="EN605" i="11"/>
  <c r="BO601" i="11"/>
  <c r="AK622" i="11"/>
  <c r="AU612" i="11"/>
  <c r="AJ605" i="11"/>
  <c r="DC600" i="11"/>
  <c r="AQ613" i="11"/>
  <c r="BN595" i="11"/>
  <c r="AL591" i="11"/>
  <c r="EA586" i="11"/>
  <c r="CY582" i="11"/>
  <c r="BW578" i="11"/>
  <c r="DP608" i="11"/>
  <c r="AG595" i="11"/>
  <c r="DV590" i="11"/>
  <c r="BB620" i="11"/>
  <c r="AU611" i="11"/>
  <c r="DX607" i="11"/>
  <c r="DY612" i="11"/>
  <c r="AF617" i="11"/>
  <c r="CJ614" i="11"/>
  <c r="BF604" i="11"/>
  <c r="CH607" i="11"/>
  <c r="AH609" i="11"/>
  <c r="DC609" i="11"/>
  <c r="BX593" i="11"/>
  <c r="CN577" i="11"/>
  <c r="AV602" i="11"/>
  <c r="AX594" i="11"/>
  <c r="EM589" i="11"/>
  <c r="DK585" i="11"/>
  <c r="CI581" i="11"/>
  <c r="BG577" i="11"/>
  <c r="BP601" i="11"/>
  <c r="Y594" i="11"/>
  <c r="DN589" i="11"/>
  <c r="CL585" i="11"/>
  <c r="BJ581" i="11"/>
  <c r="AH577" i="11"/>
  <c r="CL600" i="11"/>
  <c r="DQ593" i="11"/>
  <c r="CO589" i="11"/>
  <c r="BM585" i="11"/>
  <c r="DS615" i="11"/>
  <c r="DB621" i="11"/>
  <c r="DK604" i="11"/>
  <c r="DV608" i="11"/>
  <c r="DL609" i="11"/>
  <c r="CS608" i="11"/>
  <c r="CR619" i="11"/>
  <c r="BJ610" i="11"/>
  <c r="EL603" i="11"/>
  <c r="DJ599" i="11"/>
  <c r="AJ620" i="11"/>
  <c r="DB610" i="11"/>
  <c r="AU604" i="11"/>
  <c r="EG599" i="11"/>
  <c r="Z622" i="11"/>
  <c r="AM612" i="11"/>
  <c r="AE605" i="11"/>
  <c r="CY600" i="11"/>
  <c r="BN622" i="11"/>
  <c r="BQ612" i="11"/>
  <c r="AY605" i="11"/>
  <c r="DN600" i="11"/>
  <c r="DU622" i="11"/>
  <c r="DH612" i="11"/>
  <c r="CB605" i="11"/>
  <c r="EJ600" i="11"/>
  <c r="AD621" i="11"/>
  <c r="Z616" i="11"/>
  <c r="DG618" i="11"/>
  <c r="DG607" i="11"/>
  <c r="AN623" i="11"/>
  <c r="DB619" i="11"/>
  <c r="DB617" i="11"/>
  <c r="BP603" i="11"/>
  <c r="EN616" i="11"/>
  <c r="AP579" i="11"/>
  <c r="AH600" i="11"/>
  <c r="CV592" i="11"/>
  <c r="BM587" i="11"/>
  <c r="EN580" i="11"/>
  <c r="DE575" i="11"/>
  <c r="CR595" i="11"/>
  <c r="BB589" i="11"/>
  <c r="EJ583" i="11"/>
  <c r="DA578" i="11"/>
  <c r="BX598" i="11"/>
  <c r="AX592" i="11"/>
  <c r="EF586" i="11"/>
  <c r="CQ611" i="11"/>
  <c r="BL615" i="11"/>
  <c r="AU615" i="11"/>
  <c r="BB622" i="11"/>
  <c r="BZ605" i="11"/>
  <c r="CE613" i="11"/>
  <c r="BZ603" i="11"/>
  <c r="AQ598" i="11"/>
  <c r="DW613" i="11"/>
  <c r="CW603" i="11"/>
  <c r="BN598" i="11"/>
  <c r="BH615" i="11"/>
  <c r="BU604" i="11"/>
  <c r="AF599" i="11"/>
  <c r="CL615" i="11"/>
  <c r="CL604" i="11"/>
  <c r="AU599" i="11"/>
  <c r="EC615" i="11"/>
  <c r="DL604" i="11"/>
  <c r="BQ599" i="11"/>
  <c r="CO614" i="11"/>
  <c r="EM605" i="11"/>
  <c r="BG600" i="11"/>
  <c r="Z603" i="11"/>
  <c r="EB593" i="11"/>
  <c r="AN589" i="11"/>
  <c r="BQ584" i="11"/>
  <c r="CT579" i="11"/>
  <c r="BS620" i="11"/>
  <c r="DB594" i="11"/>
  <c r="EE589" i="11"/>
  <c r="AQ585" i="11"/>
  <c r="BT580" i="11"/>
  <c r="CW575" i="11"/>
  <c r="AE596" i="11"/>
  <c r="BH591" i="11"/>
  <c r="Y586" i="11"/>
  <c r="BB581" i="11"/>
  <c r="CE576" i="11"/>
  <c r="EI596" i="11"/>
  <c r="AP592" i="11"/>
  <c r="BS587" i="11"/>
  <c r="AE611" i="11"/>
  <c r="AN615" i="11"/>
  <c r="AK617" i="11"/>
  <c r="ED615" i="11"/>
  <c r="DN611" i="11"/>
  <c r="DT620" i="11"/>
  <c r="AT610" i="11"/>
  <c r="BR603" i="11"/>
  <c r="AI598" i="11"/>
  <c r="DN614" i="11"/>
  <c r="AM606" i="11"/>
  <c r="EF600" i="11"/>
  <c r="BA623" i="11"/>
  <c r="EN611" i="11"/>
  <c r="BL604" i="11"/>
  <c r="X599" i="11"/>
  <c r="CJ616" i="11"/>
  <c r="BE607" i="11"/>
  <c r="DM601" i="11"/>
  <c r="BP624" i="11"/>
  <c r="CR612" i="11"/>
  <c r="DB604" i="11"/>
  <c r="DO611" i="11"/>
  <c r="DO624" i="11"/>
  <c r="BL621" i="11"/>
  <c r="EC618" i="11"/>
  <c r="BZ615" i="11"/>
  <c r="CJ605" i="11"/>
  <c r="AN599" i="11"/>
  <c r="BT608" i="11"/>
  <c r="CU578" i="11"/>
  <c r="EM597" i="11"/>
  <c r="AJ592" i="11"/>
  <c r="DR586" i="11"/>
  <c r="CB580" i="11"/>
  <c r="AS575" i="11"/>
  <c r="AF595" i="11"/>
  <c r="DG588" i="11"/>
  <c r="BX583" i="11"/>
  <c r="AO578" i="11"/>
  <c r="AB597" i="11"/>
  <c r="DC591" i="11"/>
  <c r="BT586" i="11"/>
  <c r="BO607" i="11"/>
  <c r="AX613" i="11"/>
  <c r="AG613" i="11"/>
  <c r="BY619" i="11"/>
  <c r="CH604" i="11"/>
  <c r="BX612" i="11"/>
  <c r="EE602" i="11"/>
  <c r="CV597" i="11"/>
  <c r="DP612" i="11"/>
  <c r="AK603" i="11"/>
  <c r="DS597" i="11"/>
  <c r="BA614" i="11"/>
  <c r="DT603" i="11"/>
  <c r="CK598" i="11"/>
  <c r="CE614" i="11"/>
  <c r="EI603" i="11"/>
  <c r="CZ598" i="11"/>
  <c r="DV614" i="11"/>
  <c r="AP604" i="11"/>
  <c r="DV598" i="11"/>
  <c r="CH613" i="11"/>
  <c r="CR604" i="11"/>
  <c r="DL599" i="11"/>
  <c r="EC600" i="11"/>
  <c r="BP593" i="11"/>
  <c r="CS588" i="11"/>
  <c r="DV583" i="11"/>
  <c r="AH579" i="11"/>
  <c r="BJ604" i="11"/>
  <c r="AP594" i="11"/>
  <c r="BS589" i="11"/>
  <c r="CV584" i="11"/>
  <c r="DY579" i="11"/>
  <c r="AK575" i="11"/>
  <c r="CJ595" i="11"/>
  <c r="BA590" i="11"/>
  <c r="CD585" i="11"/>
  <c r="DG580" i="11"/>
  <c r="EJ575" i="11"/>
  <c r="BR596" i="11"/>
  <c r="CU591" i="11"/>
  <c r="DX586" i="11"/>
  <c r="DS622" i="11"/>
  <c r="Z613" i="11"/>
  <c r="EN614" i="11"/>
  <c r="DP613" i="11"/>
  <c r="AE610" i="11"/>
  <c r="BU619" i="11"/>
  <c r="AM609" i="11"/>
  <c r="BK602" i="11"/>
  <c r="CN597" i="11"/>
  <c r="DG613" i="11"/>
  <c r="BW605" i="11"/>
  <c r="BT600" i="11"/>
  <c r="DV621" i="11"/>
  <c r="EG610" i="11"/>
  <c r="AZ603" i="11"/>
  <c r="CC598" i="11"/>
  <c r="BV615" i="11"/>
  <c r="CL606" i="11"/>
  <c r="BA601" i="11"/>
  <c r="CX622" i="11"/>
  <c r="CK611" i="11"/>
  <c r="CM607" i="11"/>
  <c r="CM620" i="11"/>
  <c r="CW608" i="11"/>
  <c r="DA614" i="11"/>
  <c r="AX611" i="11"/>
  <c r="CA602" i="11"/>
  <c r="BF618" i="11"/>
  <c r="X603" i="11"/>
  <c r="AB577" i="11"/>
  <c r="EC596" i="11"/>
  <c r="CO591" i="11"/>
  <c r="AY585" i="11"/>
  <c r="EG579" i="11"/>
  <c r="BS617" i="11"/>
  <c r="CD593" i="11"/>
  <c r="AU588" i="11"/>
  <c r="EC582" i="11"/>
  <c r="CM576" i="11"/>
  <c r="BZ596" i="11"/>
  <c r="AQ591" i="11"/>
  <c r="DR584" i="11"/>
  <c r="BN623" i="11"/>
  <c r="AJ611" i="11"/>
  <c r="CO624" i="11"/>
  <c r="BK617" i="11"/>
  <c r="DS624" i="11"/>
  <c r="BC609" i="11"/>
  <c r="BS602" i="11"/>
  <c r="DL624" i="11"/>
  <c r="CU609" i="11"/>
  <c r="CP602" i="11"/>
  <c r="BG597" i="11"/>
  <c r="AF611" i="11"/>
  <c r="BH603" i="11"/>
  <c r="Y598" i="11"/>
  <c r="BJ611" i="11"/>
  <c r="BW603" i="11"/>
  <c r="AN598" i="11"/>
  <c r="DA611" i="11"/>
  <c r="CS603" i="11"/>
  <c r="BJ598" i="11"/>
  <c r="BT611" i="11"/>
  <c r="EN603" i="11"/>
  <c r="AZ599" i="11"/>
  <c r="DO598" i="11"/>
  <c r="DU592" i="11"/>
  <c r="AG588" i="11"/>
  <c r="BJ583" i="11"/>
  <c r="AA578" i="11"/>
  <c r="EG601" i="11"/>
  <c r="CU593" i="11"/>
  <c r="DX588" i="11"/>
  <c r="AJ584" i="11"/>
  <c r="BM579" i="11"/>
  <c r="AF616" i="11"/>
  <c r="CC594" i="11"/>
  <c r="DF589" i="11"/>
  <c r="EI584" i="11"/>
  <c r="AU580" i="11"/>
  <c r="BX575" i="11"/>
  <c r="DW595" i="11"/>
  <c r="AI591" i="11"/>
  <c r="DQ585" i="11"/>
  <c r="CX619" i="11"/>
  <c r="EC610" i="11"/>
  <c r="DZ612" i="11"/>
  <c r="DB611" i="11"/>
  <c r="CE608" i="11"/>
  <c r="Y618" i="11"/>
  <c r="BI607" i="11"/>
  <c r="DP601" i="11"/>
  <c r="CF624" i="11"/>
  <c r="CZ612" i="11"/>
  <c r="DG604" i="11"/>
  <c r="DY599" i="11"/>
  <c r="BX620" i="11"/>
  <c r="DS608" i="11"/>
  <c r="DE602" i="11"/>
  <c r="EH597" i="11"/>
  <c r="BO614" i="11"/>
  <c r="DV605" i="11"/>
  <c r="DF600" i="11"/>
  <c r="BB621" i="11"/>
  <c r="BW609" i="11"/>
  <c r="Y603" i="11"/>
  <c r="CL623" i="11"/>
  <c r="BK616" i="11"/>
  <c r="AZ622" i="11"/>
  <c r="BY610" i="11"/>
  <c r="BK620" i="11"/>
  <c r="AY598" i="11"/>
  <c r="BL609" i="11"/>
  <c r="DM598" i="11"/>
  <c r="CG576" i="11"/>
  <c r="BL596" i="11"/>
  <c r="AC591" i="11"/>
  <c r="DD584" i="11"/>
  <c r="BU579" i="11"/>
  <c r="CZ608" i="11"/>
  <c r="EI592" i="11"/>
  <c r="CZ587" i="11"/>
  <c r="BQ582" i="11"/>
  <c r="AA576" i="11"/>
  <c r="EE595" i="11"/>
  <c r="CV590" i="11"/>
  <c r="BF584" i="11"/>
  <c r="DV619" i="11"/>
  <c r="EM608" i="11"/>
  <c r="CA622" i="11"/>
  <c r="BN615" i="11"/>
  <c r="BV622" i="11"/>
  <c r="BD608" i="11"/>
  <c r="DX601" i="11"/>
  <c r="ED622" i="11"/>
  <c r="CN608" i="11"/>
  <c r="AD602" i="11"/>
  <c r="DL596" i="11"/>
  <c r="Y610" i="11"/>
  <c r="DM602" i="11"/>
  <c r="CD597" i="11"/>
  <c r="BC610" i="11"/>
  <c r="EB602" i="11"/>
  <c r="CS597" i="11"/>
  <c r="CT610" i="11"/>
  <c r="AG603" i="11"/>
  <c r="AI624" i="11"/>
  <c r="BM610" i="11"/>
  <c r="CB603" i="11"/>
  <c r="DE598" i="11"/>
  <c r="AP597" i="11"/>
  <c r="BI592" i="11"/>
  <c r="CL587" i="11"/>
  <c r="BC582" i="11"/>
  <c r="CF577" i="11"/>
  <c r="DS599" i="11"/>
  <c r="AI593" i="11"/>
  <c r="BL588" i="11"/>
  <c r="CO583" i="11"/>
  <c r="DR578" i="11"/>
  <c r="AX603" i="11"/>
  <c r="EH593" i="11"/>
  <c r="AT589" i="11"/>
  <c r="BW584" i="11"/>
  <c r="CZ579" i="11"/>
  <c r="DV622" i="11"/>
  <c r="BK595" i="11"/>
  <c r="AB590" i="11"/>
  <c r="BE585" i="11"/>
  <c r="CJ617" i="11"/>
  <c r="DO608" i="11"/>
  <c r="DL610" i="11"/>
  <c r="CN609" i="11"/>
  <c r="AX607" i="11"/>
  <c r="CC615" i="11"/>
  <c r="CP606" i="11"/>
  <c r="BD601" i="11"/>
  <c r="DJ622" i="11"/>
  <c r="CS611" i="11"/>
  <c r="AL604" i="11"/>
  <c r="BM599" i="11"/>
  <c r="CT617" i="11"/>
  <c r="ED607" i="11"/>
  <c r="AS602" i="11"/>
  <c r="BV597" i="11"/>
  <c r="BH613" i="11"/>
  <c r="AN605" i="11"/>
  <c r="AT600" i="11"/>
  <c r="BV618" i="11"/>
  <c r="BU608" i="11"/>
  <c r="CD602" i="11"/>
  <c r="EA623" i="11"/>
  <c r="CX624" i="11"/>
  <c r="X618" i="11"/>
  <c r="AW606" i="11"/>
  <c r="DZ623" i="11"/>
  <c r="AJ616" i="11"/>
  <c r="CE603" i="11"/>
  <c r="AV589" i="11"/>
  <c r="EL575" i="11"/>
  <c r="DQ595" i="11"/>
  <c r="CA589" i="11"/>
  <c r="AR584" i="11"/>
  <c r="DZ578" i="11"/>
  <c r="BB599" i="11"/>
  <c r="BW592" i="11"/>
  <c r="AN587" i="11"/>
  <c r="DO580" i="11"/>
  <c r="CF575" i="11"/>
  <c r="BS595" i="11"/>
  <c r="AC589" i="11"/>
  <c r="DK583" i="11"/>
  <c r="DH617" i="11"/>
  <c r="CY623" i="11"/>
  <c r="BM620" i="11"/>
  <c r="DL613" i="11"/>
  <c r="AT618" i="11"/>
  <c r="BV607" i="11"/>
  <c r="BL601" i="11"/>
  <c r="DB618" i="11"/>
  <c r="DF607" i="11"/>
  <c r="CI601" i="11"/>
  <c r="CR620" i="11"/>
  <c r="EI608" i="11"/>
  <c r="BA602" i="11"/>
  <c r="EF620" i="11"/>
  <c r="AV609" i="11"/>
  <c r="BP602" i="11"/>
  <c r="BW621" i="11"/>
  <c r="CM609" i="11"/>
  <c r="CL602" i="11"/>
  <c r="CW619" i="11"/>
  <c r="BF609" i="11"/>
  <c r="EG602" i="11"/>
  <c r="AS598" i="11"/>
  <c r="CY619" i="11"/>
  <c r="BV620" i="11"/>
  <c r="DM613" i="11"/>
  <c r="EN622" i="11"/>
  <c r="CZ615" i="11"/>
  <c r="DT607" i="11"/>
  <c r="BC599" i="11"/>
  <c r="EK584" i="11"/>
  <c r="BZ575" i="11"/>
  <c r="BE595" i="11"/>
  <c r="EF588" i="11"/>
  <c r="CW583" i="11"/>
  <c r="BN578" i="11"/>
  <c r="BY597" i="11"/>
  <c r="EB591" i="11"/>
  <c r="CS586" i="11"/>
  <c r="BC580" i="11"/>
  <c r="DC624" i="11"/>
  <c r="DX594" i="11"/>
  <c r="CH588" i="11"/>
  <c r="AY583" i="11"/>
  <c r="BL624" i="11"/>
  <c r="CK621" i="11"/>
  <c r="AY618" i="11"/>
  <c r="AC612" i="11"/>
  <c r="DL616" i="11"/>
  <c r="CZ606" i="11"/>
  <c r="DQ600" i="11"/>
  <c r="BF617" i="11"/>
  <c r="EE606" i="11"/>
  <c r="EN600" i="11"/>
  <c r="AV619" i="11"/>
  <c r="AA608" i="11"/>
  <c r="DF601" i="11"/>
  <c r="CJ619" i="11"/>
  <c r="AY608" i="11"/>
  <c r="DU601" i="11"/>
  <c r="X620" i="11"/>
  <c r="CG608" i="11"/>
  <c r="Z602" i="11"/>
  <c r="AX618" i="11"/>
  <c r="BG608" i="11"/>
  <c r="BU602" i="11"/>
  <c r="CX597" i="11"/>
  <c r="Y596" i="11"/>
  <c r="DG590" i="11"/>
  <c r="EJ585" i="11"/>
  <c r="AV581" i="11"/>
  <c r="BY576" i="11"/>
  <c r="DS596" i="11"/>
  <c r="AB592" i="11"/>
  <c r="BE587" i="11"/>
  <c r="EM581" i="11"/>
  <c r="AY577" i="11"/>
  <c r="EM598" i="11"/>
  <c r="EA592" i="11"/>
  <c r="AM588" i="11"/>
  <c r="BP583" i="11"/>
  <c r="CS578" i="11"/>
  <c r="BT602" i="11"/>
  <c r="DI593" i="11"/>
  <c r="EL588" i="11"/>
  <c r="DK623" i="11"/>
  <c r="CR623" i="11"/>
  <c r="CM604" i="11"/>
  <c r="BQ624" i="11"/>
  <c r="AP617" i="11"/>
  <c r="BY604" i="11"/>
  <c r="BO613" i="11"/>
  <c r="AR605" i="11"/>
  <c r="AW600" i="11"/>
  <c r="EF619" i="11"/>
  <c r="CE609" i="11"/>
  <c r="CH602" i="11"/>
  <c r="DK597" i="11"/>
  <c r="AR615" i="11"/>
  <c r="BR606" i="11"/>
  <c r="AL601" i="11"/>
  <c r="AS622" i="11"/>
  <c r="AT611" i="11"/>
  <c r="BO603" i="11"/>
  <c r="CR598" i="11"/>
  <c r="DM615" i="11"/>
  <c r="EJ606" i="11"/>
  <c r="AT616" i="11"/>
  <c r="CK609" i="11"/>
  <c r="BH610" i="11"/>
  <c r="DK619" i="11"/>
  <c r="CX602" i="11"/>
  <c r="DA603" i="11"/>
  <c r="DI580" i="11"/>
  <c r="DO621" i="11"/>
  <c r="DC593" i="11"/>
  <c r="BT588" i="11"/>
  <c r="AK583" i="11"/>
  <c r="DL576" i="11"/>
  <c r="CZ596" i="11"/>
  <c r="BP591" i="11"/>
  <c r="Z585" i="11"/>
  <c r="DH579" i="11"/>
  <c r="DS613" i="11"/>
  <c r="BE593" i="11"/>
  <c r="EM587" i="11"/>
  <c r="DD582" i="11"/>
  <c r="CN619" i="11"/>
  <c r="BW619" i="11"/>
  <c r="AK616" i="11"/>
  <c r="BJ607" i="11"/>
  <c r="CS615" i="11"/>
  <c r="EJ605" i="11"/>
  <c r="AX599" i="11"/>
  <c r="EK615" i="11"/>
  <c r="AX606" i="11"/>
  <c r="BU599" i="11"/>
  <c r="DO617" i="11"/>
  <c r="AS607" i="11"/>
  <c r="AM600" i="11"/>
  <c r="AL618" i="11"/>
  <c r="BQ607" i="11"/>
  <c r="BB600" i="11"/>
  <c r="EI622" i="11"/>
  <c r="EK611" i="11"/>
  <c r="AV579" i="11"/>
  <c r="BV606" i="11"/>
  <c r="CB606" i="11"/>
  <c r="DZ606" i="11"/>
  <c r="BN601" i="11"/>
  <c r="CZ589" i="11"/>
  <c r="ED575" i="11"/>
  <c r="DQ587" i="11"/>
  <c r="AR576" i="11"/>
  <c r="CR587" i="11"/>
  <c r="DL612" i="11"/>
  <c r="EE587" i="11"/>
  <c r="CA623" i="11"/>
  <c r="BO605" i="11"/>
  <c r="ED603" i="11"/>
  <c r="CT607" i="11"/>
  <c r="AY616" i="11"/>
  <c r="AE600" i="11"/>
  <c r="DT602" i="11"/>
  <c r="CN607" i="11"/>
  <c r="BP600" i="11"/>
  <c r="CV616" i="11"/>
  <c r="BM607" i="11"/>
  <c r="DR601" i="11"/>
  <c r="AD597" i="11"/>
  <c r="BV595" i="11"/>
  <c r="CY590" i="11"/>
  <c r="EB585" i="11"/>
  <c r="CS580" i="11"/>
  <c r="DV575" i="11"/>
  <c r="AV596" i="11"/>
  <c r="BY591" i="11"/>
  <c r="DB586" i="11"/>
  <c r="EE581" i="11"/>
  <c r="AQ577" i="11"/>
  <c r="AN597" i="11"/>
  <c r="BG592" i="11"/>
  <c r="CJ587" i="11"/>
  <c r="DM582" i="11"/>
  <c r="Y578" i="11"/>
  <c r="AN602" i="11"/>
  <c r="DA593" i="11"/>
  <c r="BR588" i="11"/>
  <c r="CJ610" i="11"/>
  <c r="EE616" i="11"/>
  <c r="EB618" i="11"/>
  <c r="DD617" i="11"/>
  <c r="AZ613" i="11"/>
  <c r="AD622" i="11"/>
  <c r="AD610" i="11"/>
  <c r="BJ603" i="11"/>
  <c r="CM598" i="11"/>
  <c r="DE615" i="11"/>
  <c r="DJ606" i="11"/>
  <c r="BS601" i="11"/>
  <c r="CV596" i="11"/>
  <c r="DX611" i="11"/>
  <c r="BC604" i="11"/>
  <c r="CB599" i="11"/>
  <c r="DK617" i="11"/>
  <c r="Y608" i="11"/>
  <c r="AZ602" i="11"/>
  <c r="CC597" i="11"/>
  <c r="CB612" i="11"/>
  <c r="CS604" i="11"/>
  <c r="DM599" i="11"/>
  <c r="CB616" i="11"/>
  <c r="AZ607" i="11"/>
  <c r="DJ601" i="11"/>
  <c r="BQ623" i="11"/>
  <c r="DS594" i="11"/>
  <c r="AE590" i="11"/>
  <c r="BH585" i="11"/>
  <c r="CK580" i="11"/>
  <c r="DN575" i="11"/>
  <c r="AN596" i="11"/>
  <c r="BQ591" i="11"/>
  <c r="CT586" i="11"/>
  <c r="BR582" i="11"/>
  <c r="AP578" i="11"/>
  <c r="BD606" i="11"/>
  <c r="DY594" i="11"/>
  <c r="CW590" i="11"/>
  <c r="BU586" i="11"/>
  <c r="EI611" i="11"/>
  <c r="AQ593" i="11"/>
  <c r="AT606" i="11"/>
  <c r="CL614" i="11"/>
  <c r="CR599" i="11"/>
  <c r="BX600" i="11"/>
  <c r="AL597" i="11"/>
  <c r="CE586" i="11"/>
  <c r="BR575" i="11"/>
  <c r="AX586" i="11"/>
  <c r="AJ601" i="11"/>
  <c r="AF587" i="11"/>
  <c r="BF600" i="11"/>
  <c r="DJ584" i="11"/>
  <c r="AY619" i="11"/>
  <c r="BG624" i="11"/>
  <c r="DI600" i="11"/>
  <c r="DU606" i="11"/>
  <c r="AK614" i="11"/>
  <c r="CW623" i="11"/>
  <c r="BH602" i="11"/>
  <c r="DO606" i="11"/>
  <c r="BI599" i="11"/>
  <c r="CF615" i="11"/>
  <c r="CR606" i="11"/>
  <c r="BF601" i="11"/>
  <c r="AX614" i="11"/>
  <c r="EA594" i="11"/>
  <c r="AM590" i="11"/>
  <c r="DU584" i="11"/>
  <c r="AG580" i="11"/>
  <c r="BJ575" i="11"/>
  <c r="DA595" i="11"/>
  <c r="ED590" i="11"/>
  <c r="AP586" i="11"/>
  <c r="BS581" i="11"/>
  <c r="AJ576" i="11"/>
  <c r="CI596" i="11"/>
  <c r="DL591" i="11"/>
  <c r="X587" i="11"/>
  <c r="BA582" i="11"/>
  <c r="CD577" i="11"/>
  <c r="Z600" i="11"/>
  <c r="CT592" i="11"/>
  <c r="DW587" i="11"/>
  <c r="BH606" i="11"/>
  <c r="DQ614" i="11"/>
  <c r="DN616" i="11"/>
  <c r="CP615" i="11"/>
  <c r="CX611" i="11"/>
  <c r="BA619" i="11"/>
  <c r="EN608" i="11"/>
  <c r="DO602" i="11"/>
  <c r="AA598" i="11"/>
  <c r="CX614" i="11"/>
  <c r="AC606" i="11"/>
  <c r="DX600" i="11"/>
  <c r="CY621" i="11"/>
  <c r="DQ610" i="11"/>
  <c r="DD603" i="11"/>
  <c r="EG598" i="11"/>
  <c r="BO616" i="11"/>
  <c r="AR607" i="11"/>
  <c r="DE601" i="11"/>
  <c r="CD622" i="11"/>
  <c r="BU611" i="11"/>
  <c r="X604" i="11"/>
  <c r="BA599" i="11"/>
  <c r="BP615" i="11"/>
  <c r="CH606" i="11"/>
  <c r="AX601" i="11"/>
  <c r="DI605" i="11"/>
  <c r="BG594" i="11"/>
  <c r="CJ589" i="11"/>
  <c r="DM584" i="11"/>
  <c r="Y580" i="11"/>
  <c r="BB575" i="11"/>
  <c r="CS595" i="11"/>
  <c r="BJ590" i="11"/>
  <c r="AH586" i="11"/>
  <c r="DW581" i="11"/>
  <c r="CU577" i="11"/>
  <c r="DC602" i="11"/>
  <c r="BM594" i="11"/>
  <c r="AK590" i="11"/>
  <c r="DZ585" i="11"/>
  <c r="BI605" i="11"/>
  <c r="DY587" i="11"/>
  <c r="DJ592" i="11"/>
  <c r="BC605" i="11"/>
  <c r="DD616" i="11"/>
  <c r="EC599" i="11"/>
  <c r="AP607" i="11"/>
  <c r="BX585" i="11"/>
  <c r="DP597" i="11"/>
  <c r="DC585" i="11"/>
  <c r="BC597" i="11"/>
  <c r="EB583" i="11"/>
  <c r="AR598" i="11"/>
  <c r="CI619" i="11"/>
  <c r="CX608" i="11"/>
  <c r="BA622" i="11"/>
  <c r="DB599" i="11"/>
  <c r="CO603" i="11"/>
  <c r="AD613" i="11"/>
  <c r="DL620" i="11"/>
  <c r="AM599" i="11"/>
  <c r="AH606" i="11"/>
  <c r="DN598" i="11"/>
  <c r="BY614" i="11"/>
  <c r="EB605" i="11"/>
  <c r="DK600" i="11"/>
  <c r="BZ606" i="11"/>
  <c r="BO594" i="11"/>
  <c r="AF589" i="11"/>
  <c r="BI584" i="11"/>
  <c r="CL579" i="11"/>
  <c r="EL618" i="11"/>
  <c r="AO595" i="11"/>
  <c r="BR590" i="11"/>
  <c r="CU585" i="11"/>
  <c r="BL580" i="11"/>
  <c r="CO575" i="11"/>
  <c r="EN595" i="11"/>
  <c r="AZ591" i="11"/>
  <c r="CC586" i="11"/>
  <c r="DF581" i="11"/>
  <c r="EI576" i="11"/>
  <c r="DZ596" i="11"/>
  <c r="AH592" i="11"/>
  <c r="BK587" i="11"/>
  <c r="BG622" i="11"/>
  <c r="DC612" i="11"/>
  <c r="CZ614" i="11"/>
  <c r="CB613" i="11"/>
  <c r="AR608" i="11"/>
  <c r="DS617" i="11"/>
  <c r="AC608" i="11"/>
  <c r="BC602" i="11"/>
  <c r="CF597" i="11"/>
  <c r="CQ613" i="11"/>
  <c r="BL605" i="11"/>
  <c r="DQ599" i="11"/>
  <c r="BC620" i="11"/>
  <c r="DJ609" i="11"/>
  <c r="AR603" i="11"/>
  <c r="BU598" i="11"/>
  <c r="BF615" i="11"/>
  <c r="CA606" i="11"/>
  <c r="CX600" i="11"/>
  <c r="AE621" i="11"/>
  <c r="BN610" i="11"/>
  <c r="CC603" i="11"/>
  <c r="DF598" i="11"/>
  <c r="BI614" i="11"/>
  <c r="DQ605" i="11"/>
  <c r="AQ600" i="11"/>
  <c r="CE602" i="11"/>
  <c r="DL593" i="11"/>
  <c r="X589" i="11"/>
  <c r="BA584" i="11"/>
  <c r="CD579" i="11"/>
  <c r="CM617" i="11"/>
  <c r="CL594" i="11"/>
  <c r="DO589" i="11"/>
  <c r="CM585" i="11"/>
  <c r="BK581" i="11"/>
  <c r="AI577" i="11"/>
  <c r="CO600" i="11"/>
  <c r="DR593" i="11"/>
  <c r="CP589" i="11"/>
  <c r="BN585" i="11"/>
  <c r="ED623" i="11"/>
  <c r="CP582" i="11"/>
  <c r="CA587" i="11"/>
  <c r="DC598" i="11"/>
  <c r="CW606" i="11"/>
  <c r="DS616" i="11"/>
  <c r="CK596" i="11"/>
  <c r="EC584" i="11"/>
  <c r="BD596" i="11"/>
  <c r="AC583" i="11"/>
  <c r="CQ596" i="11"/>
  <c r="DU582" i="11"/>
  <c r="BD594" i="11"/>
  <c r="BG615" i="11"/>
  <c r="AO620" i="11"/>
  <c r="BV614" i="11"/>
  <c r="AP599" i="11"/>
  <c r="EM601" i="11"/>
  <c r="AH607" i="11"/>
  <c r="EH617" i="11"/>
  <c r="AF598" i="11"/>
  <c r="BR605" i="11"/>
  <c r="BB598" i="11"/>
  <c r="BR613" i="11"/>
  <c r="AU605" i="11"/>
  <c r="AY600" i="11"/>
  <c r="DK602" i="11"/>
  <c r="BH593" i="11"/>
  <c r="CK588" i="11"/>
  <c r="DN583" i="11"/>
  <c r="Z579" i="11"/>
  <c r="DW609" i="11"/>
  <c r="CT594" i="11"/>
  <c r="DW589" i="11"/>
  <c r="CN584" i="11"/>
  <c r="DQ579" i="11"/>
  <c r="AC575" i="11"/>
  <c r="CB595" i="11"/>
  <c r="DE590" i="11"/>
  <c r="EH585" i="11"/>
  <c r="AT581" i="11"/>
  <c r="EB575" i="11"/>
  <c r="BJ596" i="11"/>
  <c r="CM591" i="11"/>
  <c r="DP586" i="11"/>
  <c r="BJ619" i="11"/>
  <c r="CO610" i="11"/>
  <c r="CL612" i="11"/>
  <c r="AZ609" i="11"/>
  <c r="AL607" i="11"/>
  <c r="BW616" i="11"/>
  <c r="AW607" i="11"/>
  <c r="DH601" i="11"/>
  <c r="AZ624" i="11"/>
  <c r="CJ612" i="11"/>
  <c r="AC604" i="11"/>
  <c r="BE599" i="11"/>
  <c r="DV618" i="11"/>
  <c r="DC608" i="11"/>
  <c r="CW602" i="11"/>
  <c r="DZ597" i="11"/>
  <c r="AY614" i="11"/>
  <c r="AD605" i="11"/>
  <c r="AL600" i="11"/>
  <c r="CZ619" i="11"/>
  <c r="BG609" i="11"/>
  <c r="EH602" i="11"/>
  <c r="AT598" i="11"/>
  <c r="BB613" i="11"/>
  <c r="BZ604" i="11"/>
  <c r="CV599" i="11"/>
  <c r="BQ600" i="11"/>
  <c r="AZ593" i="11"/>
  <c r="CC588" i="11"/>
  <c r="DF583" i="11"/>
  <c r="EI578" i="11"/>
  <c r="CI603" i="11"/>
  <c r="Z594" i="11"/>
  <c r="BC589" i="11"/>
  <c r="AA585" i="11"/>
  <c r="DP580" i="11"/>
  <c r="CN576" i="11"/>
  <c r="CA598" i="11"/>
  <c r="BF593" i="11"/>
  <c r="AD589" i="11"/>
  <c r="DA620" i="11"/>
  <c r="AZ576" i="11"/>
  <c r="BF624" i="11"/>
  <c r="ED614" i="11"/>
  <c r="DG599" i="11"/>
  <c r="CV615" i="11"/>
  <c r="EI594" i="11"/>
  <c r="DH581" i="11"/>
  <c r="DI595" i="11"/>
  <c r="CA581" i="11"/>
  <c r="BV593" i="11"/>
  <c r="DN581" i="11"/>
  <c r="AW593" i="11"/>
  <c r="AN624" i="11"/>
  <c r="AA618" i="11"/>
  <c r="BH612" i="11"/>
  <c r="BK621" i="11"/>
  <c r="CA601" i="11"/>
  <c r="DA605" i="11"/>
  <c r="BA612" i="11"/>
  <c r="CK597" i="11"/>
  <c r="CK603" i="11"/>
  <c r="DT623" i="11"/>
  <c r="BK612" i="11"/>
  <c r="CI604" i="11"/>
  <c r="DD599" i="11"/>
  <c r="CI598" i="11"/>
  <c r="DM592" i="11"/>
  <c r="Y588" i="11"/>
  <c r="BB583" i="11"/>
  <c r="CE578" i="11"/>
  <c r="DO603" i="11"/>
  <c r="AH594" i="11"/>
  <c r="DP588" i="11"/>
  <c r="AB584" i="11"/>
  <c r="BE579" i="11"/>
  <c r="Y615" i="11"/>
  <c r="EG594" i="11"/>
  <c r="AS590" i="11"/>
  <c r="BV585" i="11"/>
  <c r="AM580" i="11"/>
  <c r="BP575" i="11"/>
  <c r="DO595" i="11"/>
  <c r="AA591" i="11"/>
  <c r="BD586" i="11"/>
  <c r="AV617" i="11"/>
  <c r="CA608" i="11"/>
  <c r="BJ608" i="11"/>
  <c r="CM621" i="11"/>
  <c r="AP606" i="11"/>
  <c r="BM615" i="11"/>
  <c r="CE606" i="11"/>
  <c r="AV601" i="11"/>
  <c r="CO622" i="11"/>
  <c r="BV610" i="11"/>
  <c r="CG603" i="11"/>
  <c r="DJ598" i="11"/>
  <c r="BW617" i="11"/>
  <c r="DR607" i="11"/>
  <c r="AK602" i="11"/>
  <c r="BN597" i="11"/>
  <c r="AK612" i="11"/>
  <c r="BT604" i="11"/>
  <c r="CQ599" i="11"/>
  <c r="BB618" i="11"/>
  <c r="BH608" i="11"/>
  <c r="BV602" i="11"/>
  <c r="CN623" i="11"/>
  <c r="AN611" i="11"/>
  <c r="DX603" i="11"/>
  <c r="AJ599" i="11"/>
  <c r="BC598" i="11"/>
  <c r="DE592" i="11"/>
  <c r="EH587" i="11"/>
  <c r="AT583" i="11"/>
  <c r="EB577" i="11"/>
  <c r="BU601" i="11"/>
  <c r="CE593" i="11"/>
  <c r="DH588" i="11"/>
  <c r="CF584" i="11"/>
  <c r="BD580" i="11"/>
  <c r="AB576" i="11"/>
  <c r="AC597" i="11"/>
  <c r="DK592" i="11"/>
  <c r="CI588" i="11"/>
  <c r="BV598" i="11"/>
  <c r="AM596" i="11"/>
  <c r="BZ617" i="11"/>
  <c r="CH605" i="11"/>
  <c r="CS618" i="11"/>
  <c r="BY607" i="11"/>
  <c r="BW594" i="11"/>
  <c r="DA580" i="11"/>
  <c r="CN592" i="11"/>
  <c r="EF580" i="11"/>
  <c r="BO592" i="11"/>
  <c r="AN579" i="11"/>
  <c r="DB592" i="11"/>
  <c r="CD621" i="11"/>
  <c r="AH622" i="11"/>
  <c r="BA611" i="11"/>
  <c r="CH618" i="11"/>
  <c r="BF598" i="11"/>
  <c r="EK604" i="11"/>
  <c r="AF609" i="11"/>
  <c r="Z617" i="11"/>
  <c r="EI601" i="11"/>
  <c r="BF622" i="11"/>
  <c r="BD611" i="11"/>
  <c r="EF603" i="11"/>
  <c r="CW598" i="11"/>
  <c r="AF597" i="11"/>
  <c r="BA592" i="11"/>
  <c r="CD587" i="11"/>
  <c r="DG582" i="11"/>
  <c r="EJ577" i="11"/>
  <c r="DA601" i="11"/>
  <c r="AA593" i="11"/>
  <c r="BD588" i="11"/>
  <c r="CG583" i="11"/>
  <c r="DJ578" i="11"/>
  <c r="EL606" i="11"/>
  <c r="BU594" i="11"/>
  <c r="CX589" i="11"/>
  <c r="BO584" i="11"/>
  <c r="CR579" i="11"/>
  <c r="BZ621" i="11"/>
  <c r="BC595" i="11"/>
  <c r="CF590" i="11"/>
  <c r="DI585" i="11"/>
  <c r="DQ623" i="11"/>
  <c r="AY604" i="11"/>
  <c r="AC624" i="11"/>
  <c r="AG619" i="11"/>
  <c r="AT605" i="11"/>
  <c r="BF614" i="11"/>
  <c r="DO605" i="11"/>
  <c r="DA600" i="11"/>
  <c r="DI619" i="11"/>
  <c r="BO609" i="11"/>
  <c r="EL602" i="11"/>
  <c r="AX598" i="11"/>
  <c r="AI616" i="11"/>
  <c r="EN606" i="11"/>
  <c r="CP601" i="11"/>
  <c r="EM621" i="11"/>
  <c r="AD611" i="11"/>
  <c r="DS603" i="11"/>
  <c r="AE599" i="11"/>
  <c r="DT616" i="11"/>
  <c r="BZ607" i="11"/>
  <c r="EA601" i="11"/>
  <c r="DD620" i="11"/>
  <c r="AG610" i="11"/>
  <c r="BL603" i="11"/>
  <c r="CO598" i="11"/>
  <c r="EM596" i="11"/>
  <c r="AS592" i="11"/>
  <c r="BV587" i="11"/>
  <c r="AM582" i="11"/>
  <c r="BP577" i="11"/>
  <c r="BG599" i="11"/>
  <c r="EJ592" i="11"/>
  <c r="AV588" i="11"/>
  <c r="EK583" i="11"/>
  <c r="DI579" i="11"/>
  <c r="CG575" i="11"/>
  <c r="CA596" i="11"/>
  <c r="AY592" i="11"/>
  <c r="EN587" i="11"/>
  <c r="BY599" i="11"/>
  <c r="AU617" i="11"/>
  <c r="CG591" i="11"/>
  <c r="CG589" i="11"/>
  <c r="DU615" i="11"/>
  <c r="DF614" i="11"/>
  <c r="DY602" i="11"/>
  <c r="EI586" i="11"/>
  <c r="CF592" i="11"/>
  <c r="EI602" i="11"/>
  <c r="AF579" i="11"/>
  <c r="AY623" i="11"/>
  <c r="CU616" i="11"/>
  <c r="CT599" i="11"/>
  <c r="DC597" i="11"/>
  <c r="CQ620" i="11"/>
  <c r="CW615" i="11"/>
  <c r="Z609" i="11"/>
  <c r="CX591" i="11"/>
  <c r="CA597" i="11"/>
  <c r="AW579" i="11"/>
  <c r="CB587" i="11"/>
  <c r="CX581" i="11"/>
  <c r="BV577" i="11"/>
  <c r="DY601" i="11"/>
  <c r="AN594" i="11"/>
  <c r="EC589" i="11"/>
  <c r="DA585" i="11"/>
  <c r="DL621" i="11"/>
  <c r="CS614" i="11"/>
  <c r="DD618" i="11"/>
  <c r="CT619" i="11"/>
  <c r="BX616" i="11"/>
  <c r="AI605" i="11"/>
  <c r="AW615" i="11"/>
  <c r="AK607" i="11"/>
  <c r="AU602" i="11"/>
  <c r="EJ597" i="11"/>
  <c r="CO615" i="11"/>
  <c r="BU607" i="11"/>
  <c r="BR602" i="11"/>
  <c r="AP598" i="11"/>
  <c r="BC617" i="11"/>
  <c r="CM608" i="11"/>
  <c r="AJ603" i="11"/>
  <c r="DY598" i="11"/>
  <c r="CQ617" i="11"/>
  <c r="DQ608" i="11"/>
  <c r="AY603" i="11"/>
  <c r="EN598" i="11"/>
  <c r="AG618" i="11"/>
  <c r="AQ609" i="11"/>
  <c r="BU603" i="11"/>
  <c r="AS599" i="11"/>
  <c r="BG616" i="11"/>
  <c r="EK607" i="11"/>
  <c r="DI602" i="11"/>
  <c r="CG598" i="11"/>
  <c r="EN597" i="11"/>
  <c r="AR593" i="11"/>
  <c r="EG588" i="11"/>
  <c r="DE584" i="11"/>
  <c r="CC580" i="11"/>
  <c r="BA576" i="11"/>
  <c r="BD597" i="11"/>
  <c r="EB592" i="11"/>
  <c r="CZ588" i="11"/>
  <c r="BX584" i="11"/>
  <c r="DO618" i="11"/>
  <c r="AQ612" i="11"/>
  <c r="BB616" i="11"/>
  <c r="AR617" i="11"/>
  <c r="BW614" i="11"/>
  <c r="AN604" i="11"/>
  <c r="Z614" i="11"/>
  <c r="BJ606" i="11"/>
  <c r="CR601" i="11"/>
  <c r="BP597" i="11"/>
  <c r="BR614" i="11"/>
  <c r="CO606" i="11"/>
  <c r="DO601" i="11"/>
  <c r="CM597" i="11"/>
  <c r="DT615" i="11"/>
  <c r="CS607" i="11"/>
  <c r="CG602" i="11"/>
  <c r="BE598" i="11"/>
  <c r="AG616" i="11"/>
  <c r="DQ607" i="11"/>
  <c r="CV602" i="11"/>
  <c r="BT598" i="11"/>
  <c r="CE616" i="11"/>
  <c r="AI608" i="11"/>
  <c r="DR602" i="11"/>
  <c r="CP598" i="11"/>
  <c r="AJ615" i="11"/>
  <c r="DB579" i="11"/>
  <c r="DA607" i="11"/>
  <c r="BZ590" i="11"/>
  <c r="BZ588" i="11"/>
  <c r="CL610" i="11"/>
  <c r="CY613" i="11"/>
  <c r="BM602" i="11"/>
  <c r="BW586" i="11"/>
  <c r="EK591" i="11"/>
  <c r="DU600" i="11"/>
  <c r="CK578" i="11"/>
  <c r="DL614" i="11"/>
  <c r="EI614" i="11"/>
  <c r="AH599" i="11"/>
  <c r="AQ597" i="11"/>
  <c r="AS619" i="11"/>
  <c r="CP614" i="11"/>
  <c r="AG608" i="11"/>
  <c r="CQ590" i="11"/>
  <c r="DA596" i="11"/>
  <c r="DB578" i="11"/>
  <c r="EG586" i="11"/>
  <c r="AL581" i="11"/>
  <c r="EA576" i="11"/>
  <c r="DK599" i="11"/>
  <c r="CS593" i="11"/>
  <c r="BQ589" i="11"/>
  <c r="AO585" i="11"/>
  <c r="AL619" i="11"/>
  <c r="CE612" i="11"/>
  <c r="CP616" i="11"/>
  <c r="CF617" i="11"/>
  <c r="DS614" i="11"/>
  <c r="AW604" i="11"/>
  <c r="AP614" i="11"/>
  <c r="BT606" i="11"/>
  <c r="CZ601" i="11"/>
  <c r="BX597" i="11"/>
  <c r="CH614" i="11"/>
  <c r="CY606" i="11"/>
  <c r="DW601" i="11"/>
  <c r="CU597" i="11"/>
  <c r="EJ615" i="11"/>
  <c r="DE607" i="11"/>
  <c r="CO602" i="11"/>
  <c r="BM598" i="11"/>
  <c r="AW616" i="11"/>
  <c r="EC607" i="11"/>
  <c r="DD602" i="11"/>
  <c r="CB598" i="11"/>
  <c r="CZ616" i="11"/>
  <c r="AV608" i="11"/>
  <c r="DZ602" i="11"/>
  <c r="CX598" i="11"/>
  <c r="AZ615" i="11"/>
  <c r="AM607" i="11"/>
  <c r="AW602" i="11"/>
  <c r="EL597" i="11"/>
  <c r="ED596" i="11"/>
  <c r="CW592" i="11"/>
  <c r="BU588" i="11"/>
  <c r="AS584" i="11"/>
  <c r="EH579" i="11"/>
  <c r="DF575" i="11"/>
  <c r="CR596" i="11"/>
  <c r="BP592" i="11"/>
  <c r="AN588" i="11"/>
  <c r="EC583" i="11"/>
  <c r="DA616" i="11"/>
  <c r="AC610" i="11"/>
  <c r="AN614" i="11"/>
  <c r="AD615" i="11"/>
  <c r="DU612" i="11"/>
  <c r="BH623" i="11"/>
  <c r="EJ612" i="11"/>
  <c r="CS605" i="11"/>
  <c r="AF601" i="11"/>
  <c r="DE623" i="11"/>
  <c r="BK613" i="11"/>
  <c r="DX605" i="11"/>
  <c r="BC601" i="11"/>
  <c r="AA597" i="11"/>
  <c r="DM614" i="11"/>
  <c r="DS606" i="11"/>
  <c r="EL601" i="11"/>
  <c r="DJ597" i="11"/>
  <c r="Z615" i="11"/>
  <c r="EM606" i="11"/>
  <c r="AJ602" i="11"/>
  <c r="DY597" i="11"/>
  <c r="BQ615" i="11"/>
  <c r="BA607" i="11"/>
  <c r="BF602" i="11"/>
  <c r="AD598" i="11"/>
  <c r="AC614" i="11"/>
  <c r="BL606" i="11"/>
  <c r="CT601" i="11"/>
  <c r="BR597" i="11"/>
  <c r="BE596" i="11"/>
  <c r="AC592" i="11"/>
  <c r="DR587" i="11"/>
  <c r="CP583" i="11"/>
  <c r="BN579" i="11"/>
  <c r="AL575" i="11"/>
  <c r="X596" i="11"/>
  <c r="DM591" i="11"/>
  <c r="CK587" i="11"/>
  <c r="BI583" i="11"/>
  <c r="AG579" i="11"/>
  <c r="CU621" i="11"/>
  <c r="DP595" i="11"/>
  <c r="CN591" i="11"/>
  <c r="BL587" i="11"/>
  <c r="AJ583" i="11"/>
  <c r="DY578" i="11"/>
  <c r="AX617" i="11"/>
  <c r="CQ595" i="11"/>
  <c r="BO591" i="11"/>
  <c r="AM587" i="11"/>
  <c r="EB582" i="11"/>
  <c r="CC616" i="11"/>
  <c r="DV609" i="11"/>
  <c r="EG613" i="11"/>
  <c r="DW614" i="11"/>
  <c r="DE612" i="11"/>
  <c r="AK623" i="11"/>
  <c r="DT612" i="11"/>
  <c r="CI605" i="11"/>
  <c r="X601" i="11"/>
  <c r="BY623" i="11"/>
  <c r="AU613" i="11"/>
  <c r="DN605" i="11"/>
  <c r="AU601" i="11"/>
  <c r="EJ596" i="11"/>
  <c r="CW614" i="11"/>
  <c r="DH606" i="11"/>
  <c r="ED601" i="11"/>
  <c r="DU590" i="11"/>
  <c r="DC606" i="11"/>
  <c r="DK577" i="11"/>
  <c r="BP619" i="11"/>
  <c r="AY597" i="11"/>
  <c r="BW601" i="11"/>
  <c r="AK598" i="11"/>
  <c r="AU582" i="11"/>
  <c r="DI587" i="11"/>
  <c r="DZ593" i="11"/>
  <c r="DE611" i="11"/>
  <c r="AP621" i="11"/>
  <c r="BP604" i="11"/>
  <c r="BM618" i="11"/>
  <c r="AB615" i="11"/>
  <c r="EN609" i="11"/>
  <c r="DE606" i="11"/>
  <c r="DQ602" i="11"/>
  <c r="BO586" i="11"/>
  <c r="BX592" i="11"/>
  <c r="EI624" i="11"/>
  <c r="DS584" i="11"/>
  <c r="CQ580" i="11"/>
  <c r="BO576" i="11"/>
  <c r="DM597" i="11"/>
  <c r="AG593" i="11"/>
  <c r="DV588" i="11"/>
  <c r="CT584" i="11"/>
  <c r="X617" i="11"/>
  <c r="BQ610" i="11"/>
  <c r="CB614" i="11"/>
  <c r="BR615" i="11"/>
  <c r="AJ613" i="11"/>
  <c r="DL623" i="11"/>
  <c r="AI613" i="11"/>
  <c r="DD605" i="11"/>
  <c r="AN601" i="11"/>
  <c r="EK623" i="11"/>
  <c r="CA613" i="11"/>
  <c r="EI605" i="11"/>
  <c r="BK601" i="11"/>
  <c r="AI597" i="11"/>
  <c r="EC614" i="11"/>
  <c r="ED606" i="11"/>
  <c r="AC602" i="11"/>
  <c r="DR597" i="11"/>
  <c r="AP615" i="11"/>
  <c r="AG607" i="11"/>
  <c r="AR602" i="11"/>
  <c r="EG597" i="11"/>
  <c r="CG615" i="11"/>
  <c r="BN607" i="11"/>
  <c r="BN602" i="11"/>
  <c r="AL598" i="11"/>
  <c r="AS614" i="11"/>
  <c r="BW606" i="11"/>
  <c r="DB601" i="11"/>
  <c r="BZ597" i="11"/>
  <c r="BM596" i="11"/>
  <c r="AK592" i="11"/>
  <c r="DZ587" i="11"/>
  <c r="CX583" i="11"/>
  <c r="BV579" i="11"/>
  <c r="AT575" i="11"/>
  <c r="AF596" i="11"/>
  <c r="DU591" i="11"/>
  <c r="CS587" i="11"/>
  <c r="AR622" i="11"/>
  <c r="DW624" i="11"/>
  <c r="EF607" i="11"/>
  <c r="Z612" i="11"/>
  <c r="EG612" i="11"/>
  <c r="AL611" i="11"/>
  <c r="DF621" i="11"/>
  <c r="EC611" i="11"/>
  <c r="EC604" i="11"/>
  <c r="CK600" i="11"/>
  <c r="AX622" i="11"/>
  <c r="BD612" i="11"/>
  <c r="AQ605" i="11"/>
  <c r="DH600" i="11"/>
  <c r="CE624" i="11"/>
  <c r="DF613" i="11"/>
  <c r="AL606" i="11"/>
  <c r="BZ601" i="11"/>
  <c r="EJ624" i="11"/>
  <c r="EJ613" i="11"/>
  <c r="BF606" i="11"/>
  <c r="CO601" i="11"/>
  <c r="BM597" i="11"/>
  <c r="BJ614" i="11"/>
  <c r="CI606" i="11"/>
  <c r="DK601" i="11"/>
  <c r="AR623" i="11"/>
  <c r="EM612" i="11"/>
  <c r="CV605" i="11"/>
  <c r="AH601" i="11"/>
  <c r="CN620" i="11"/>
  <c r="DJ595" i="11"/>
  <c r="CH591" i="11"/>
  <c r="BF587" i="11"/>
  <c r="AD583" i="11"/>
  <c r="DS578" i="11"/>
  <c r="AO615" i="11"/>
  <c r="CC595" i="11"/>
  <c r="BA591" i="11"/>
  <c r="Y587" i="11"/>
  <c r="DN582" i="11"/>
  <c r="CL578" i="11"/>
  <c r="DU611" i="11"/>
  <c r="BD595" i="11"/>
  <c r="AB591" i="11"/>
  <c r="DQ586" i="11"/>
  <c r="CO582" i="11"/>
  <c r="BM578" i="11"/>
  <c r="CJ608" i="11"/>
  <c r="AE595" i="11"/>
  <c r="DT590" i="11"/>
  <c r="CR586" i="11"/>
  <c r="CW621" i="11"/>
  <c r="CY624" i="11"/>
  <c r="DH607" i="11"/>
  <c r="DS611" i="11"/>
  <c r="DI612" i="11"/>
  <c r="EM610" i="11"/>
  <c r="CI621" i="11"/>
  <c r="DM611" i="11"/>
  <c r="DR604" i="11"/>
  <c r="CC600" i="11"/>
  <c r="AC622" i="11"/>
  <c r="AN612" i="11"/>
  <c r="AF605" i="11"/>
  <c r="CZ600" i="11"/>
  <c r="AY624" i="11"/>
  <c r="CE584" i="11"/>
  <c r="DZ601" i="11"/>
  <c r="DD576" i="11"/>
  <c r="DA606" i="11"/>
  <c r="DD596" i="11"/>
  <c r="EB600" i="11"/>
  <c r="CP597" i="11"/>
  <c r="CZ581" i="11"/>
  <c r="AW587" i="11"/>
  <c r="DS592" i="11"/>
  <c r="DM604" i="11"/>
  <c r="AB619" i="11"/>
  <c r="AA624" i="11"/>
  <c r="EF616" i="11"/>
  <c r="EL613" i="11"/>
  <c r="EG608" i="11"/>
  <c r="BG605" i="11"/>
  <c r="BE602" i="11"/>
  <c r="DT585" i="11"/>
  <c r="EC591" i="11"/>
  <c r="EI613" i="11"/>
  <c r="BG584" i="11"/>
  <c r="AE580" i="11"/>
  <c r="DT575" i="11"/>
  <c r="DQ596" i="11"/>
  <c r="CL592" i="11"/>
  <c r="BJ588" i="11"/>
  <c r="DD622" i="11"/>
  <c r="CS623" i="11"/>
  <c r="BC608" i="11"/>
  <c r="BN612" i="11"/>
  <c r="BD613" i="11"/>
  <c r="BB611" i="11"/>
  <c r="EA621" i="11"/>
  <c r="AB612" i="11"/>
  <c r="EN604" i="11"/>
  <c r="CS600" i="11"/>
  <c r="BR622" i="11"/>
  <c r="BT612" i="11"/>
  <c r="BB605" i="11"/>
  <c r="DP600" i="11"/>
  <c r="DK624" i="11"/>
  <c r="DV613" i="11"/>
  <c r="AV606" i="11"/>
  <c r="CH601" i="11"/>
  <c r="BF597" i="11"/>
  <c r="AI614" i="11"/>
  <c r="BQ606" i="11"/>
  <c r="CW601" i="11"/>
  <c r="BU597" i="11"/>
  <c r="BZ614" i="11"/>
  <c r="CT606" i="11"/>
  <c r="DS601" i="11"/>
  <c r="BM623" i="11"/>
  <c r="AL613" i="11"/>
  <c r="DG605" i="11"/>
  <c r="AP601" i="11"/>
  <c r="EL621" i="11"/>
  <c r="DR595" i="11"/>
  <c r="CP591" i="11"/>
  <c r="BN587" i="11"/>
  <c r="AL583" i="11"/>
  <c r="EA578" i="11"/>
  <c r="AV616" i="11"/>
  <c r="CK595" i="11"/>
  <c r="BI591" i="11"/>
  <c r="AG587" i="11"/>
  <c r="EG617" i="11"/>
  <c r="DI622" i="11"/>
  <c r="DR605" i="11"/>
  <c r="EC609" i="11"/>
  <c r="DS610" i="11"/>
  <c r="CJ609" i="11"/>
  <c r="BH620" i="11"/>
  <c r="DV610" i="11"/>
  <c r="BE604" i="11"/>
  <c r="Y600" i="11"/>
  <c r="DP620" i="11"/>
  <c r="AW611" i="11"/>
  <c r="CF604" i="11"/>
  <c r="AV600" i="11"/>
  <c r="DF622" i="11"/>
  <c r="CY612" i="11"/>
  <c r="BU605" i="11"/>
  <c r="EE600" i="11"/>
  <c r="AC623" i="11"/>
  <c r="EC612" i="11"/>
  <c r="CP605" i="11"/>
  <c r="AC601" i="11"/>
  <c r="CO623" i="11"/>
  <c r="BC613" i="11"/>
  <c r="DS605" i="11"/>
  <c r="AY601" i="11"/>
  <c r="DK621" i="11"/>
  <c r="EF611" i="11"/>
  <c r="EF604" i="11"/>
  <c r="CM600" i="11"/>
  <c r="AC611" i="11"/>
  <c r="AX595" i="11"/>
  <c r="EM590" i="11"/>
  <c r="DK586" i="11"/>
  <c r="CI582" i="11"/>
  <c r="BG578" i="11"/>
  <c r="AE607" i="11"/>
  <c r="EH594" i="11"/>
  <c r="DF590" i="11"/>
  <c r="CD586" i="11"/>
  <c r="BB582" i="11"/>
  <c r="Z578" i="11"/>
  <c r="DX604" i="11"/>
  <c r="DI594" i="11"/>
  <c r="CG590" i="11"/>
  <c r="BE586" i="11"/>
  <c r="AC582" i="11"/>
  <c r="DR577" i="11"/>
  <c r="CA603" i="11"/>
  <c r="CJ594" i="11"/>
  <c r="BH590" i="11"/>
  <c r="AF586" i="11"/>
  <c r="BU617" i="11"/>
  <c r="CK622" i="11"/>
  <c r="CT605" i="11"/>
  <c r="DE609" i="11"/>
  <c r="CU610" i="11"/>
  <c r="AN609" i="11"/>
  <c r="AM620" i="11"/>
  <c r="DF610" i="11"/>
  <c r="AV604" i="11"/>
  <c r="EH599" i="11"/>
  <c r="CV620" i="11"/>
  <c r="AG611" i="11"/>
  <c r="BV604" i="11"/>
  <c r="AN600" i="11"/>
  <c r="CL622" i="11"/>
  <c r="BI617" i="11"/>
  <c r="DN591" i="11"/>
  <c r="DT591" i="11"/>
  <c r="AX615" i="11"/>
  <c r="CX601" i="11"/>
  <c r="DX620" i="11"/>
  <c r="CC596" i="11"/>
  <c r="BX577" i="11"/>
  <c r="EL582" i="11"/>
  <c r="CQ588" i="11"/>
  <c r="DH594" i="11"/>
  <c r="AM623" i="11"/>
  <c r="AY613" i="11"/>
  <c r="BO608" i="11"/>
  <c r="BG606" i="11"/>
  <c r="BG603" i="11"/>
  <c r="DT600" i="11"/>
  <c r="AC598" i="11"/>
  <c r="CR581" i="11"/>
  <c r="DA587" i="11"/>
  <c r="EF595" i="11"/>
  <c r="DL583" i="11"/>
  <c r="CJ579" i="11"/>
  <c r="BH575" i="11"/>
  <c r="BB596" i="11"/>
  <c r="Z592" i="11"/>
  <c r="DO587" i="11"/>
  <c r="CB618" i="11"/>
  <c r="AF623" i="11"/>
  <c r="AO606" i="11"/>
  <c r="AZ610" i="11"/>
  <c r="AP611" i="11"/>
  <c r="CZ609" i="11"/>
  <c r="CB620" i="11"/>
  <c r="EL610" i="11"/>
  <c r="BN604" i="11"/>
  <c r="AG600" i="11"/>
  <c r="EM620" i="11"/>
  <c r="BM611" i="11"/>
  <c r="CO604" i="11"/>
  <c r="BD600" i="11"/>
  <c r="EC622" i="11"/>
  <c r="DO612" i="11"/>
  <c r="CF605" i="11"/>
  <c r="EM600" i="11"/>
  <c r="AZ623" i="11"/>
  <c r="AB613" i="11"/>
  <c r="CZ605" i="11"/>
  <c r="AK601" i="11"/>
  <c r="DU623" i="11"/>
  <c r="BS613" i="11"/>
  <c r="ED605" i="11"/>
  <c r="BG601" i="11"/>
  <c r="EE621" i="11"/>
  <c r="AE612" i="11"/>
  <c r="Y605" i="11"/>
  <c r="CU600" i="11"/>
  <c r="AJ612" i="11"/>
  <c r="BF595" i="11"/>
  <c r="AD591" i="11"/>
  <c r="DS586" i="11"/>
  <c r="CQ582" i="11"/>
  <c r="BO578" i="11"/>
  <c r="EB607" i="11"/>
  <c r="Y595" i="11"/>
  <c r="DN590" i="11"/>
  <c r="CL586" i="11"/>
  <c r="DE613" i="11"/>
  <c r="CU620" i="11"/>
  <c r="DF624" i="11"/>
  <c r="DO607" i="11"/>
  <c r="DE608" i="11"/>
  <c r="EJ607" i="11"/>
  <c r="DZ618" i="11"/>
  <c r="DO609" i="11"/>
  <c r="DF603" i="11"/>
  <c r="CD599" i="11"/>
  <c r="BT619" i="11"/>
  <c r="AP610" i="11"/>
  <c r="EC603" i="11"/>
  <c r="DA599" i="11"/>
  <c r="BJ621" i="11"/>
  <c r="CR611" i="11"/>
  <c r="DF604" i="11"/>
  <c r="BS600" i="11"/>
  <c r="CX621" i="11"/>
  <c r="DV611" i="11"/>
  <c r="DY604" i="11"/>
  <c r="CH600" i="11"/>
  <c r="AL622" i="11"/>
  <c r="AV612" i="11"/>
  <c r="AL605" i="11"/>
  <c r="DD600" i="11"/>
  <c r="BL620" i="11"/>
  <c r="DY610" i="11"/>
  <c r="BH604" i="11"/>
  <c r="AA600" i="11"/>
  <c r="BS604" i="11"/>
  <c r="DC594" i="11"/>
  <c r="CA590" i="11"/>
  <c r="AY586" i="11"/>
  <c r="EN581" i="11"/>
  <c r="DL577" i="11"/>
  <c r="EN602" i="11"/>
  <c r="BV594" i="11"/>
  <c r="AT590" i="11"/>
  <c r="EI585" i="11"/>
  <c r="DG581" i="11"/>
  <c r="CE577" i="11"/>
  <c r="AQ602" i="11"/>
  <c r="AW594" i="11"/>
  <c r="EL589" i="11"/>
  <c r="DJ585" i="11"/>
  <c r="CH581" i="11"/>
  <c r="BF577" i="11"/>
  <c r="BM601" i="11"/>
  <c r="X594" i="11"/>
  <c r="DM589" i="11"/>
  <c r="CK585" i="11"/>
  <c r="AS613" i="11"/>
  <c r="BW620" i="11"/>
  <c r="CH624" i="11"/>
  <c r="CQ607" i="11"/>
  <c r="DT624" i="11"/>
  <c r="DJ607" i="11"/>
  <c r="DF618" i="11"/>
  <c r="CY609" i="11"/>
  <c r="CX603" i="11"/>
  <c r="BV599" i="11"/>
  <c r="AW619" i="11"/>
  <c r="Z610" i="11"/>
  <c r="DU603" i="11"/>
  <c r="CS599" i="11"/>
  <c r="AM621" i="11"/>
  <c r="CB611" i="11"/>
  <c r="CW604" i="11"/>
  <c r="BK600" i="11"/>
  <c r="DZ598" i="11"/>
  <c r="AO580" i="11"/>
  <c r="CL577" i="11"/>
  <c r="DY605" i="11"/>
  <c r="AK608" i="11"/>
  <c r="AW610" i="11"/>
  <c r="DF591" i="11"/>
  <c r="CW597" i="11"/>
  <c r="AX578" i="11"/>
  <c r="DT583" i="11"/>
  <c r="EK589" i="11"/>
  <c r="EF621" i="11"/>
  <c r="AG605" i="11"/>
  <c r="BZ602" i="11"/>
  <c r="CI600" i="11"/>
  <c r="CJ598" i="11"/>
  <c r="BE619" i="11"/>
  <c r="BU596" i="11"/>
  <c r="DU576" i="11"/>
  <c r="BY583" i="11"/>
  <c r="DD591" i="11"/>
  <c r="DE582" i="11"/>
  <c r="CC578" i="11"/>
  <c r="CX610" i="11"/>
  <c r="AU595" i="11"/>
  <c r="EJ590" i="11"/>
  <c r="DH586" i="11"/>
  <c r="X610" i="11"/>
  <c r="DU618" i="11"/>
  <c r="EF622" i="11"/>
  <c r="DV623" i="11"/>
  <c r="DW620" i="11"/>
  <c r="EH606" i="11"/>
  <c r="CY617" i="11"/>
  <c r="DX608" i="11"/>
  <c r="BB603" i="11"/>
  <c r="Z599" i="11"/>
  <c r="AP618" i="11"/>
  <c r="AY609" i="11"/>
  <c r="BY603" i="11"/>
  <c r="AW599" i="11"/>
  <c r="AF620" i="11"/>
  <c r="DA610" i="11"/>
  <c r="AT604" i="11"/>
  <c r="EF599" i="11"/>
  <c r="BT620" i="11"/>
  <c r="EE610" i="11"/>
  <c r="BK604" i="11"/>
  <c r="AD600" i="11"/>
  <c r="EB620" i="11"/>
  <c r="BE611" i="11"/>
  <c r="CJ604" i="11"/>
  <c r="AZ600" i="11"/>
  <c r="AK619" i="11"/>
  <c r="EH609" i="11"/>
  <c r="DP603" i="11"/>
  <c r="CN599" i="11"/>
  <c r="AY602" i="11"/>
  <c r="AY594" i="11"/>
  <c r="EN589" i="11"/>
  <c r="DL585" i="11"/>
  <c r="CJ581" i="11"/>
  <c r="BH577" i="11"/>
  <c r="AO601" i="11"/>
  <c r="EI593" i="11"/>
  <c r="DG589" i="11"/>
  <c r="CE585" i="11"/>
  <c r="BA605" i="11"/>
  <c r="BS616" i="11"/>
  <c r="CD620" i="11"/>
  <c r="BT621" i="11"/>
  <c r="CL618" i="11"/>
  <c r="EA605" i="11"/>
  <c r="AN616" i="11"/>
  <c r="DU607" i="11"/>
  <c r="CY602" i="11"/>
  <c r="BW598" i="11"/>
  <c r="CN616" i="11"/>
  <c r="AO608" i="11"/>
  <c r="DV602" i="11"/>
  <c r="CT598" i="11"/>
  <c r="CD618" i="11"/>
  <c r="CD609" i="11"/>
  <c r="CN603" i="11"/>
  <c r="BL599" i="11"/>
  <c r="EN613" i="11"/>
  <c r="CQ600" i="11"/>
  <c r="BZ582" i="11"/>
  <c r="AR612" i="11"/>
  <c r="BH600" i="11"/>
  <c r="BT595" i="11"/>
  <c r="DG595" i="11"/>
  <c r="EI620" i="11"/>
  <c r="AF608" i="11"/>
  <c r="CL599" i="11"/>
  <c r="DI599" i="11"/>
  <c r="CA600" i="11"/>
  <c r="CP600" i="11"/>
  <c r="DL600" i="11"/>
  <c r="AI600" i="11"/>
  <c r="BG586" i="11"/>
  <c r="CD594" i="11"/>
  <c r="CG618" i="11"/>
  <c r="DW606" i="11"/>
  <c r="EI598" i="11"/>
  <c r="AO599" i="11"/>
  <c r="DX599" i="11"/>
  <c r="BB604" i="11"/>
  <c r="EA617" i="11"/>
  <c r="CW599" i="11"/>
  <c r="AC607" i="11"/>
  <c r="ED597" i="11"/>
  <c r="CO592" i="11"/>
  <c r="AK584" i="11"/>
  <c r="CX575" i="11"/>
  <c r="BH592" i="11"/>
  <c r="DU583" i="11"/>
  <c r="BQ575" i="11"/>
  <c r="AI592" i="11"/>
  <c r="CV583" i="11"/>
  <c r="AR575" i="11"/>
  <c r="EA591" i="11"/>
  <c r="BW583" i="11"/>
  <c r="EJ611" i="11"/>
  <c r="EK616" i="11"/>
  <c r="AE604" i="11"/>
  <c r="AY606" i="11"/>
  <c r="BH597" i="11"/>
  <c r="CD606" i="11"/>
  <c r="CE597" i="11"/>
  <c r="BN609" i="11"/>
  <c r="BY602" i="11"/>
  <c r="DD624" i="11"/>
  <c r="DT613" i="11"/>
  <c r="AU606" i="11"/>
  <c r="CG601" i="11"/>
  <c r="BE597" i="11"/>
  <c r="AT614" i="11"/>
  <c r="BY606" i="11"/>
  <c r="DC601" i="11"/>
  <c r="EL622" i="11"/>
  <c r="DW612" i="11"/>
  <c r="CK605" i="11"/>
  <c r="Z601" i="11"/>
  <c r="AO619" i="11"/>
  <c r="DB595" i="11"/>
  <c r="BZ591" i="11"/>
  <c r="AX587" i="11"/>
  <c r="EM582" i="11"/>
  <c r="DK578" i="11"/>
  <c r="AH614" i="11"/>
  <c r="BU595" i="11"/>
  <c r="AS591" i="11"/>
  <c r="CK618" i="11"/>
  <c r="EJ620" i="11"/>
  <c r="DN621" i="11"/>
  <c r="CL603" i="11"/>
  <c r="AL590" i="11"/>
  <c r="DT576" i="11"/>
  <c r="CO590" i="11"/>
  <c r="BL579" i="11"/>
  <c r="BM593" i="11"/>
  <c r="BO583" i="11"/>
  <c r="EF578" i="11"/>
  <c r="BZ618" i="11"/>
  <c r="CX595" i="11"/>
  <c r="BV591" i="11"/>
  <c r="AT587" i="11"/>
  <c r="EI582" i="11"/>
  <c r="DG578" i="11"/>
  <c r="CT614" i="11"/>
  <c r="BY595" i="11"/>
  <c r="AW591" i="11"/>
  <c r="BP616" i="11"/>
  <c r="CC604" i="11"/>
  <c r="DC577" i="11"/>
  <c r="DV603" i="11"/>
  <c r="DZ617" i="11"/>
  <c r="AR591" i="11"/>
  <c r="CZ594" i="11"/>
  <c r="DG616" i="11"/>
  <c r="AE606" i="11"/>
  <c r="CE598" i="11"/>
  <c r="DB598" i="11"/>
  <c r="BT599" i="11"/>
  <c r="CI599" i="11"/>
  <c r="DE599" i="11"/>
  <c r="AB599" i="11"/>
  <c r="AZ585" i="11"/>
  <c r="BW593" i="11"/>
  <c r="BE614" i="11"/>
  <c r="X605" i="11"/>
  <c r="EB597" i="11"/>
  <c r="AH598" i="11"/>
  <c r="DQ598" i="11"/>
  <c r="DC603" i="11"/>
  <c r="AO611" i="11"/>
  <c r="AK599" i="11"/>
  <c r="DH603" i="11"/>
  <c r="EJ601" i="11"/>
  <c r="EF589" i="11"/>
  <c r="CB581" i="11"/>
  <c r="DZ600" i="11"/>
  <c r="CY589" i="11"/>
  <c r="AU581" i="11"/>
  <c r="AC600" i="11"/>
  <c r="BZ589" i="11"/>
  <c r="EM580" i="11"/>
  <c r="AY599" i="11"/>
  <c r="BA589" i="11"/>
  <c r="EH608" i="11"/>
  <c r="BT622" i="11"/>
  <c r="CF620" i="11"/>
  <c r="BG617" i="11"/>
  <c r="AL603" i="11"/>
  <c r="DR617" i="11"/>
  <c r="BI603" i="11"/>
  <c r="DH619" i="11"/>
  <c r="BM608" i="11"/>
  <c r="BR601" i="11"/>
  <c r="DZ622" i="11"/>
  <c r="DM612" i="11"/>
  <c r="CE605" i="11"/>
  <c r="EL600" i="11"/>
  <c r="BP623" i="11"/>
  <c r="AM613" i="11"/>
  <c r="DH605" i="11"/>
  <c r="AQ601" i="11"/>
  <c r="CP621" i="11"/>
  <c r="DP611" i="11"/>
  <c r="DU604" i="11"/>
  <c r="CE600" i="11"/>
  <c r="EM609" i="11"/>
  <c r="AP595" i="11"/>
  <c r="EE590" i="11"/>
  <c r="DC586" i="11"/>
  <c r="CA582" i="11"/>
  <c r="AY578" i="11"/>
  <c r="BO606" i="11"/>
  <c r="DZ594" i="11"/>
  <c r="CX590" i="11"/>
  <c r="CI609" i="11"/>
  <c r="BL611" i="11"/>
  <c r="EG611" i="11"/>
  <c r="CM594" i="11"/>
  <c r="X588" i="11"/>
  <c r="BI575" i="11"/>
  <c r="BJ589" i="11"/>
  <c r="DZ577" i="11"/>
  <c r="DS591" i="11"/>
  <c r="CV582" i="11"/>
  <c r="BT578" i="11"/>
  <c r="CA609" i="11"/>
  <c r="AU590" i="11"/>
  <c r="CB619" i="11"/>
  <c r="AE588" i="11"/>
  <c r="CG607" i="11"/>
  <c r="CH597" i="11"/>
  <c r="AZ583" i="11"/>
  <c r="CE591" i="11"/>
  <c r="AA604" i="11"/>
  <c r="AF619" i="11"/>
  <c r="CO619" i="11"/>
  <c r="CE621" i="11"/>
  <c r="DS621" i="11"/>
  <c r="BI622" i="11"/>
  <c r="CI620" i="11"/>
  <c r="AB605" i="11"/>
  <c r="AE582" i="11"/>
  <c r="BB590" i="11"/>
  <c r="CR622" i="11"/>
  <c r="CD617" i="11"/>
  <c r="EM617" i="11"/>
  <c r="EC619" i="11"/>
  <c r="AZ620" i="11"/>
  <c r="AQ603" i="11"/>
  <c r="AH610" i="11"/>
  <c r="EG618" i="11"/>
  <c r="AV603" i="11"/>
  <c r="DV599" i="11"/>
  <c r="BT589" i="11"/>
  <c r="EG580" i="11"/>
  <c r="DL598" i="11"/>
  <c r="AM589" i="11"/>
  <c r="CZ580" i="11"/>
  <c r="EK597" i="11"/>
  <c r="EE588" i="11"/>
  <c r="CA580" i="11"/>
  <c r="BT597" i="11"/>
  <c r="DF588" i="11"/>
  <c r="EG624" i="11"/>
  <c r="BF620" i="11"/>
  <c r="Z618" i="11"/>
  <c r="X616" i="11"/>
  <c r="CQ602" i="11"/>
  <c r="BT616" i="11"/>
  <c r="DN602" i="11"/>
  <c r="BJ618" i="11"/>
  <c r="CF607" i="11"/>
  <c r="DW600" i="11"/>
  <c r="CA621" i="11"/>
  <c r="DF611" i="11"/>
  <c r="DO604" i="11"/>
  <c r="BZ600" i="11"/>
  <c r="EI621" i="11"/>
  <c r="AF612" i="11"/>
  <c r="AA605" i="11"/>
  <c r="CV600" i="11"/>
  <c r="AR620" i="11"/>
  <c r="DI610" i="11"/>
  <c r="AX604" i="11"/>
  <c r="EJ599" i="11"/>
  <c r="DR603" i="11"/>
  <c r="CU594" i="11"/>
  <c r="BS590" i="11"/>
  <c r="AQ586" i="11"/>
  <c r="EF581" i="11"/>
  <c r="DD577" i="11"/>
  <c r="DH602" i="11"/>
  <c r="BN594" i="11"/>
  <c r="CX612" i="11"/>
  <c r="CP603" i="11"/>
  <c r="CN604" i="11"/>
  <c r="EG604" i="11"/>
  <c r="BK590" i="11"/>
  <c r="EA585" i="11"/>
  <c r="CN605" i="11"/>
  <c r="DP587" i="11"/>
  <c r="CU576" i="11"/>
  <c r="BP590" i="11"/>
  <c r="AJ582" i="11"/>
  <c r="DY577" i="11"/>
  <c r="DB603" i="11"/>
  <c r="EK576" i="11"/>
  <c r="AS608" i="11"/>
  <c r="BH583" i="11"/>
  <c r="EE601" i="11"/>
  <c r="DZ595" i="11"/>
  <c r="AS582" i="11"/>
  <c r="BX590" i="11"/>
  <c r="DR620" i="11"/>
  <c r="BD616" i="11"/>
  <c r="DK616" i="11"/>
  <c r="DA618" i="11"/>
  <c r="X619" i="11"/>
  <c r="CC619" i="11"/>
  <c r="DC617" i="11"/>
  <c r="AK600" i="11"/>
  <c r="X581" i="11"/>
  <c r="AU589" i="11"/>
  <c r="BP618" i="11"/>
  <c r="AG615" i="11"/>
  <c r="BY615" i="11"/>
  <c r="AH617" i="11"/>
  <c r="DR618" i="11"/>
  <c r="EM599" i="11"/>
  <c r="AA609" i="11"/>
  <c r="CI617" i="11"/>
  <c r="DA602" i="11"/>
  <c r="DU597" i="11"/>
  <c r="DY588" i="11"/>
  <c r="BU580" i="11"/>
  <c r="AO597" i="11"/>
  <c r="CR588" i="11"/>
  <c r="AN580" i="11"/>
  <c r="EA596" i="11"/>
  <c r="BS588" i="11"/>
  <c r="EF579" i="11"/>
  <c r="CY596" i="11"/>
  <c r="AT588" i="11"/>
  <c r="DE620" i="11"/>
  <c r="AR618" i="11"/>
  <c r="Y616" i="11"/>
  <c r="EH614" i="11"/>
  <c r="AE602" i="11"/>
  <c r="BI615" i="11"/>
  <c r="BB602" i="11"/>
  <c r="EB616" i="11"/>
  <c r="AA606" i="11"/>
  <c r="DP599" i="11"/>
  <c r="AE620" i="11"/>
  <c r="CY610" i="11"/>
  <c r="AS604" i="11"/>
  <c r="EE599" i="11"/>
  <c r="CJ620" i="11"/>
  <c r="Y611" i="11"/>
  <c r="BR604" i="11"/>
  <c r="AJ600" i="11"/>
  <c r="DJ618" i="11"/>
  <c r="DB609" i="11"/>
  <c r="CZ603" i="11"/>
  <c r="BX599" i="11"/>
  <c r="DD601" i="11"/>
  <c r="AI594" i="11"/>
  <c r="DX589" i="11"/>
  <c r="CV585" i="11"/>
  <c r="BT581" i="11"/>
  <c r="AR577" i="11"/>
  <c r="CT600" i="11"/>
  <c r="DS593" i="11"/>
  <c r="AI620" i="11"/>
  <c r="BN599" i="11"/>
  <c r="BC600" i="11"/>
  <c r="CN600" i="11"/>
  <c r="AI586" i="11"/>
  <c r="DM583" i="11"/>
  <c r="CH599" i="11"/>
  <c r="BM586" i="11"/>
  <c r="AJ575" i="11"/>
  <c r="AK589" i="11"/>
  <c r="CO581" i="11"/>
  <c r="BM577" i="11"/>
  <c r="CY588" i="11"/>
  <c r="EH595" i="11"/>
  <c r="AV594" i="11"/>
  <c r="DZ604" i="11"/>
  <c r="AF581" i="11"/>
  <c r="X579" i="11"/>
  <c r="BC587" i="11"/>
  <c r="AL608" i="11"/>
  <c r="EE609" i="11"/>
  <c r="BF610" i="11"/>
  <c r="DH611" i="11"/>
  <c r="EL611" i="11"/>
  <c r="BL612" i="11"/>
  <c r="X611" i="11"/>
  <c r="DK594" i="11"/>
  <c r="DT577" i="11"/>
  <c r="Z586" i="11"/>
  <c r="CH623" i="11"/>
  <c r="DH608" i="11"/>
  <c r="AI609" i="11"/>
  <c r="CK610" i="11"/>
  <c r="BV617" i="11"/>
  <c r="CA599" i="11"/>
  <c r="CA604" i="11"/>
  <c r="AQ616" i="11"/>
  <c r="AO602" i="11"/>
  <c r="DU596" i="11"/>
  <c r="BM588" i="11"/>
  <c r="DZ579" i="11"/>
  <c r="CJ596" i="11"/>
  <c r="AF588" i="11"/>
  <c r="CS579" i="11"/>
  <c r="BK596" i="11"/>
  <c r="DX587" i="11"/>
  <c r="BT579" i="11"/>
  <c r="AL596" i="11"/>
  <c r="CY587" i="11"/>
  <c r="CQ618" i="11"/>
  <c r="AD616" i="11"/>
  <c r="BG614" i="11"/>
  <c r="EA613" i="11"/>
  <c r="CJ601" i="11"/>
  <c r="BB614" i="11"/>
  <c r="DG601" i="11"/>
  <c r="DD615" i="11"/>
  <c r="BK605" i="11"/>
  <c r="BD599" i="11"/>
  <c r="CX618" i="11"/>
  <c r="CR609" i="11"/>
  <c r="CU603" i="11"/>
  <c r="BS599" i="11"/>
  <c r="AN619" i="11"/>
  <c r="EI609" i="11"/>
  <c r="DQ603" i="11"/>
  <c r="CO599" i="11"/>
  <c r="BN617" i="11"/>
  <c r="CU608" i="11"/>
  <c r="AN603" i="11"/>
  <c r="EC598" i="11"/>
  <c r="CP599" i="11"/>
  <c r="CN593" i="11"/>
  <c r="BL589" i="11"/>
  <c r="AJ585" i="11"/>
  <c r="DY580" i="11"/>
  <c r="CW576" i="11"/>
  <c r="CF598" i="11"/>
  <c r="BG593" i="11"/>
  <c r="AT624" i="11"/>
  <c r="AC619" i="11"/>
  <c r="BG621" i="11"/>
  <c r="EN619" i="11"/>
  <c r="DX581" i="11"/>
  <c r="BJ582" i="11"/>
  <c r="BC596" i="11"/>
  <c r="AH585" i="11"/>
  <c r="DG603" i="11"/>
  <c r="CQ587" i="11"/>
  <c r="AC581" i="11"/>
  <c r="DR576" i="11"/>
  <c r="Z577" i="11"/>
  <c r="AT591" i="11"/>
  <c r="BY589" i="11"/>
  <c r="EN599" i="11"/>
  <c r="BI576" i="11"/>
  <c r="EH577" i="11"/>
  <c r="AV586" i="11"/>
  <c r="DH621" i="11"/>
  <c r="EH607" i="11"/>
  <c r="BA608" i="11"/>
  <c r="CT609" i="11"/>
  <c r="DX609" i="11"/>
  <c r="AX610" i="11"/>
  <c r="EA608" i="11"/>
  <c r="DD593" i="11"/>
  <c r="DM576" i="11"/>
  <c r="EJ584" i="11"/>
  <c r="BF619" i="11"/>
  <c r="Z607" i="11"/>
  <c r="BH607" i="11"/>
  <c r="BY608" i="11"/>
  <c r="DO610" i="11"/>
  <c r="EF598" i="11"/>
  <c r="DY603" i="11"/>
  <c r="DR609" i="11"/>
  <c r="CF599" i="11"/>
  <c r="AQ594" i="11"/>
  <c r="DD585" i="11"/>
  <c r="AZ577" i="11"/>
  <c r="EA593" i="11"/>
  <c r="BW585" i="11"/>
  <c r="EJ576" i="11"/>
  <c r="DB593" i="11"/>
  <c r="AX585" i="11"/>
  <c r="DK576" i="11"/>
  <c r="CC593" i="11"/>
  <c r="Y585" i="11"/>
  <c r="BI618" i="11"/>
  <c r="BJ623" i="11"/>
  <c r="DM606" i="11"/>
  <c r="CR608" i="11"/>
  <c r="EA598" i="11"/>
  <c r="EJ608" i="11"/>
  <c r="AG599" i="11"/>
  <c r="CP613" i="11"/>
  <c r="AB604" i="11"/>
  <c r="DI598" i="11"/>
  <c r="AY617" i="11"/>
  <c r="CK608" i="11"/>
  <c r="AI603" i="11"/>
  <c r="DX598" i="11"/>
  <c r="DG617" i="11"/>
  <c r="EB608" i="11"/>
  <c r="BE603" i="11"/>
  <c r="AC599" i="11"/>
  <c r="AA616" i="11"/>
  <c r="DL607" i="11"/>
  <c r="CS602" i="11"/>
  <c r="BQ598" i="11"/>
  <c r="CY597" i="11"/>
  <c r="AB593" i="11"/>
  <c r="DQ588" i="11"/>
  <c r="CO584" i="11"/>
  <c r="BM580" i="11"/>
  <c r="AK576" i="11"/>
  <c r="AE597" i="11"/>
  <c r="DL592" i="11"/>
  <c r="BC607" i="11"/>
  <c r="EA609" i="11"/>
  <c r="CP611" i="11"/>
  <c r="CS610" i="11"/>
  <c r="CV577" i="11"/>
  <c r="AE581" i="11"/>
  <c r="DQ594" i="11"/>
  <c r="CN583" i="11"/>
  <c r="DD598" i="11"/>
  <c r="AN586" i="11"/>
  <c r="CH580" i="11"/>
  <c r="BF576" i="11"/>
  <c r="CO597" i="11"/>
  <c r="X593" i="11"/>
  <c r="DM588" i="11"/>
  <c r="CK584" i="11"/>
  <c r="BI580" i="11"/>
  <c r="AG576" i="11"/>
  <c r="BP613" i="11"/>
  <c r="BQ576" i="11"/>
  <c r="Y621" i="11"/>
  <c r="DL602" i="11"/>
  <c r="AO587" i="11"/>
  <c r="AB620" i="11"/>
  <c r="AZ614" i="11"/>
  <c r="AB609" i="11"/>
  <c r="DN603" i="11"/>
  <c r="EK603" i="11"/>
  <c r="DP604" i="11"/>
  <c r="EJ604" i="11"/>
  <c r="AV605" i="11"/>
  <c r="BQ604" i="11"/>
  <c r="CI590" i="11"/>
  <c r="BC603" i="11"/>
  <c r="CC609" i="11"/>
  <c r="CZ620" i="11"/>
  <c r="AT603" i="11"/>
  <c r="BQ603" i="11"/>
  <c r="AK604" i="11"/>
  <c r="DH609" i="11"/>
  <c r="DG620" i="11"/>
  <c r="BM603" i="11"/>
  <c r="DK608" i="11"/>
  <c r="EK598" i="11"/>
  <c r="CV593" i="11"/>
  <c r="AR585" i="11"/>
  <c r="DE576" i="11"/>
  <c r="BO593" i="11"/>
  <c r="EB584" i="11"/>
  <c r="BX576" i="11"/>
  <c r="AP593" i="11"/>
  <c r="DC584" i="11"/>
  <c r="AY576" i="11"/>
  <c r="EH592" i="11"/>
  <c r="CD584" i="11"/>
  <c r="AU616" i="11"/>
  <c r="AV621" i="11"/>
  <c r="DP605" i="11"/>
  <c r="DI607" i="11"/>
  <c r="BO598" i="11"/>
  <c r="AB608" i="11"/>
  <c r="CL598" i="11"/>
  <c r="CI612" i="11"/>
  <c r="CF603" i="11"/>
  <c r="AW598" i="11"/>
  <c r="EH615" i="11"/>
  <c r="DD607" i="11"/>
  <c r="CN602" i="11"/>
  <c r="BL598" i="11"/>
  <c r="BH616" i="11"/>
  <c r="EL607" i="11"/>
  <c r="DJ602" i="11"/>
  <c r="CH598" i="11"/>
  <c r="EK614" i="11"/>
  <c r="EI606" i="11"/>
  <c r="AG602" i="11"/>
  <c r="DV597" i="11"/>
  <c r="DK596" i="11"/>
  <c r="CG592" i="11"/>
  <c r="BE588" i="11"/>
  <c r="AC584" i="11"/>
  <c r="DR579" i="11"/>
  <c r="CP575" i="11"/>
  <c r="CB596" i="11"/>
  <c r="AZ592" i="11"/>
  <c r="CG623" i="11"/>
  <c r="DM603" i="11"/>
  <c r="DE604" i="11"/>
  <c r="AO604" i="11"/>
  <c r="CB602" i="11"/>
  <c r="CK579" i="11"/>
  <c r="CL593" i="11"/>
  <c r="AK582" i="11"/>
  <c r="AD596" i="11"/>
  <c r="EH584" i="11"/>
  <c r="EM579" i="11"/>
  <c r="DK575" i="11"/>
  <c r="CG604" i="11"/>
  <c r="DG602" i="11"/>
  <c r="AZ621" i="11"/>
  <c r="DY607" i="11"/>
  <c r="CU592" i="11"/>
  <c r="EF606" i="11"/>
  <c r="EC606" i="11"/>
  <c r="BB606" i="11"/>
  <c r="AD575" i="11"/>
  <c r="AH578" i="11"/>
  <c r="BZ599" i="11"/>
  <c r="EH591" i="11"/>
  <c r="AM586" i="11"/>
  <c r="DU580" i="11"/>
  <c r="Z575" i="11"/>
  <c r="ED594" i="11"/>
  <c r="AP590" i="11"/>
  <c r="EE585" i="11"/>
  <c r="DC581" i="11"/>
  <c r="CA577" i="11"/>
  <c r="AA602" i="11"/>
  <c r="AS594" i="11"/>
  <c r="EH589" i="11"/>
  <c r="DF585" i="11"/>
  <c r="CD581" i="11"/>
  <c r="BB577" i="11"/>
  <c r="BZ584" i="11"/>
  <c r="BS575" i="11"/>
  <c r="CY591" i="11"/>
  <c r="AM583" i="11"/>
  <c r="BL619" i="11"/>
  <c r="DK579" i="11"/>
  <c r="AN620" i="11"/>
  <c r="BA603" i="11"/>
  <c r="AJ604" i="11"/>
  <c r="CR603" i="11"/>
  <c r="BN600" i="11"/>
  <c r="CC579" i="11"/>
  <c r="AX593" i="11"/>
  <c r="EL581" i="11"/>
  <c r="EM595" i="11"/>
  <c r="DZ584" i="11"/>
  <c r="EE579" i="11"/>
  <c r="DC575" i="11"/>
  <c r="CX596" i="11"/>
  <c r="BU592" i="11"/>
  <c r="AS588" i="11"/>
  <c r="EH583" i="11"/>
  <c r="DF579" i="11"/>
  <c r="CD575" i="11"/>
  <c r="BX596" i="11"/>
  <c r="AV592" i="11"/>
  <c r="EK587" i="11"/>
  <c r="DI583" i="11"/>
  <c r="CG579" i="11"/>
  <c r="BE575" i="11"/>
  <c r="AY596" i="11"/>
  <c r="EN591" i="11"/>
  <c r="DL587" i="11"/>
  <c r="CJ583" i="11"/>
  <c r="BH579" i="11"/>
  <c r="AF575" i="11"/>
  <c r="DO591" i="11"/>
  <c r="DH582" i="11"/>
  <c r="AZ612" i="11"/>
  <c r="EN590" i="11"/>
  <c r="CB582" i="11"/>
  <c r="BU624" i="11"/>
  <c r="CI602" i="11"/>
  <c r="BX603" i="11"/>
  <c r="DI603" i="11"/>
  <c r="BD589" i="11"/>
  <c r="BO585" i="11"/>
  <c r="DJ603" i="11"/>
  <c r="BT587" i="11"/>
  <c r="AQ576" i="11"/>
  <c r="AR590" i="11"/>
  <c r="EK581" i="11"/>
  <c r="DI577" i="11"/>
  <c r="AP603" i="11"/>
  <c r="CA594" i="11"/>
  <c r="AY590" i="11"/>
  <c r="EN585" i="11"/>
  <c r="DL581" i="11"/>
  <c r="CJ577" i="11"/>
  <c r="BL602" i="11"/>
  <c r="BB594" i="11"/>
  <c r="Z590" i="11"/>
  <c r="DO585" i="11"/>
  <c r="CM581" i="11"/>
  <c r="BK577" i="11"/>
  <c r="CF601" i="11"/>
  <c r="AC594" i="11"/>
  <c r="DR589" i="11"/>
  <c r="CP585" i="11"/>
  <c r="BN581" i="11"/>
  <c r="AL577" i="11"/>
  <c r="BS583" i="11"/>
  <c r="CJ606" i="11"/>
  <c r="CR590" i="11"/>
  <c r="AF582" i="11"/>
  <c r="DZ603" i="11"/>
  <c r="AP596" i="11"/>
  <c r="DZ615" i="11"/>
  <c r="AT602" i="11"/>
  <c r="AA603" i="11"/>
  <c r="CK602" i="11"/>
  <c r="EL596" i="11"/>
  <c r="Y579" i="11"/>
  <c r="Z593" i="11"/>
  <c r="CP581" i="11"/>
  <c r="CI595" i="11"/>
  <c r="CL584" i="11"/>
  <c r="DO579" i="11"/>
  <c r="CM575" i="11"/>
  <c r="CG596" i="11"/>
  <c r="BE592" i="11"/>
  <c r="AC588" i="11"/>
  <c r="DR583" i="11"/>
  <c r="CP579" i="11"/>
  <c r="BN575" i="11"/>
  <c r="BH596" i="11"/>
  <c r="AF592" i="11"/>
  <c r="DU587" i="11"/>
  <c r="CS583" i="11"/>
  <c r="BQ579" i="11"/>
  <c r="AO575" i="11"/>
  <c r="AI596" i="11"/>
  <c r="DX591" i="11"/>
  <c r="CV587" i="11"/>
  <c r="BT583" i="11"/>
  <c r="AR579" i="11"/>
  <c r="CF616" i="11"/>
  <c r="DH590" i="11"/>
  <c r="DA581" i="11"/>
  <c r="BD602" i="11"/>
  <c r="EG589" i="11"/>
  <c r="BU581" i="11"/>
  <c r="BC618" i="11"/>
  <c r="CB601" i="11"/>
  <c r="BQ602" i="11"/>
  <c r="DB602" i="11"/>
  <c r="AW588" i="11"/>
  <c r="DT584" i="11"/>
  <c r="EB601" i="11"/>
  <c r="AV587" i="11"/>
  <c r="DL575" i="11"/>
  <c r="DE589" i="11"/>
  <c r="DU581" i="11"/>
  <c r="CS577" i="11"/>
  <c r="CU602" i="11"/>
  <c r="BK594" i="11"/>
  <c r="AI590" i="11"/>
  <c r="DX585" i="11"/>
  <c r="CV581" i="11"/>
  <c r="BT577" i="11"/>
  <c r="DQ601" i="11"/>
  <c r="AL594" i="11"/>
  <c r="EA589" i="11"/>
  <c r="CY585" i="11"/>
  <c r="BW581" i="11"/>
  <c r="AU577" i="11"/>
  <c r="EK600" i="11"/>
  <c r="ED593" i="11"/>
  <c r="DB589" i="11"/>
  <c r="BZ585" i="11"/>
  <c r="AX581" i="11"/>
  <c r="EM576" i="11"/>
  <c r="BL582" i="11"/>
  <c r="DB600" i="11"/>
  <c r="CK589" i="11"/>
  <c r="DJ596" i="11"/>
  <c r="ED602" i="11"/>
  <c r="BE616" i="11"/>
  <c r="BY598" i="11"/>
  <c r="AQ584" i="11"/>
  <c r="DT597" i="11"/>
  <c r="AB602" i="11"/>
  <c r="CL601" i="11"/>
  <c r="EG595" i="11"/>
  <c r="AA592" i="11"/>
  <c r="DG596" i="11"/>
  <c r="EA590" i="11"/>
  <c r="CR585" i="11"/>
  <c r="DN579" i="11"/>
  <c r="DF606" i="11"/>
  <c r="BR594" i="11"/>
  <c r="CU589" i="11"/>
  <c r="BS585" i="11"/>
  <c r="AQ581" i="11"/>
  <c r="EF576" i="11"/>
  <c r="ED599" i="11"/>
  <c r="CX593" i="11"/>
  <c r="BV589" i="11"/>
  <c r="AT585" i="11"/>
  <c r="EI580" i="11"/>
  <c r="DG576" i="11"/>
  <c r="AX580" i="11"/>
  <c r="EI595" i="11"/>
  <c r="BW587" i="11"/>
  <c r="EB578" i="11"/>
  <c r="DC595" i="11"/>
  <c r="EE617" i="11"/>
  <c r="CQ606" i="11"/>
  <c r="Y599" i="11"/>
  <c r="DW599" i="11"/>
  <c r="BP599" i="11"/>
  <c r="DK593" i="11"/>
  <c r="EI577" i="11"/>
  <c r="EJ591" i="11"/>
  <c r="CI580" i="11"/>
  <c r="CB594" i="11"/>
  <c r="Z584" i="11"/>
  <c r="BS579" i="11"/>
  <c r="AQ575" i="11"/>
  <c r="AK596" i="11"/>
  <c r="DZ591" i="11"/>
  <c r="CX587" i="11"/>
  <c r="BV583" i="11"/>
  <c r="AT579" i="11"/>
  <c r="AQ624" i="11"/>
  <c r="EC595" i="11"/>
  <c r="DA591" i="11"/>
  <c r="BY587" i="11"/>
  <c r="AW583" i="11"/>
  <c r="EL578" i="11"/>
  <c r="CG619" i="11"/>
  <c r="DD595" i="11"/>
  <c r="CB591" i="11"/>
  <c r="AZ587" i="11"/>
  <c r="X583" i="11"/>
  <c r="DM578" i="11"/>
  <c r="CT596" i="11"/>
  <c r="CM587" i="11"/>
  <c r="CF578" i="11"/>
  <c r="BG595" i="11"/>
  <c r="DL586" i="11"/>
  <c r="AZ578" i="11"/>
  <c r="DX615" i="11"/>
  <c r="BG598" i="11"/>
  <c r="AV599" i="11"/>
  <c r="CG599" i="11"/>
  <c r="AB585" i="11"/>
  <c r="BQ583" i="11"/>
  <c r="DO597" i="11"/>
  <c r="AO586" i="11"/>
  <c r="CT618" i="11"/>
  <c r="CX588" i="11"/>
  <c r="BY581" i="11"/>
  <c r="AW577" i="11"/>
  <c r="AB601" i="11"/>
  <c r="EF593" i="11"/>
  <c r="DD589" i="11"/>
  <c r="CB585" i="11"/>
  <c r="AZ581" i="11"/>
  <c r="X577" i="11"/>
  <c r="AX600" i="11"/>
  <c r="DG593" i="11"/>
  <c r="CE589" i="11"/>
  <c r="BC585" i="11"/>
  <c r="AA581" i="11"/>
  <c r="DP576" i="11"/>
  <c r="BR599" i="11"/>
  <c r="CH593" i="11"/>
  <c r="BF589" i="11"/>
  <c r="AD585" i="11"/>
  <c r="DS580" i="11"/>
  <c r="CQ576" i="11"/>
  <c r="AQ579" i="11"/>
  <c r="EB594" i="11"/>
  <c r="BP586" i="11"/>
  <c r="DU577" i="11"/>
  <c r="CV594" i="11"/>
  <c r="BS591" i="11"/>
  <c r="DI604" i="11"/>
  <c r="EI597" i="11"/>
  <c r="DP598" i="11"/>
  <c r="BI598" i="11"/>
  <c r="DD592" i="11"/>
  <c r="CM577" i="11"/>
  <c r="CF591" i="11"/>
  <c r="BK580" i="11"/>
  <c r="AF594" i="11"/>
  <c r="DS583" i="11"/>
  <c r="BC579" i="11"/>
  <c r="AA575" i="11"/>
  <c r="EL595" i="11"/>
  <c r="DJ591" i="11"/>
  <c r="CH587" i="11"/>
  <c r="BF583" i="11"/>
  <c r="AD579" i="11"/>
  <c r="AI621" i="11"/>
  <c r="DM595" i="11"/>
  <c r="CK591" i="11"/>
  <c r="BI587" i="11"/>
  <c r="AG583" i="11"/>
  <c r="DV578" i="11"/>
  <c r="DC616" i="11"/>
  <c r="CN595" i="11"/>
  <c r="BL591" i="11"/>
  <c r="AJ587" i="11"/>
  <c r="DY582" i="11"/>
  <c r="CW578" i="11"/>
  <c r="CM595" i="11"/>
  <c r="CF586" i="11"/>
  <c r="BY577" i="11"/>
  <c r="AZ594" i="11"/>
  <c r="DE585" i="11"/>
  <c r="AS577" i="11"/>
  <c r="CV611" i="11"/>
  <c r="AZ597" i="11"/>
  <c r="AO598" i="11"/>
  <c r="BZ598" i="11"/>
  <c r="EL583" i="11"/>
  <c r="AS583" i="11"/>
  <c r="EK596" i="11"/>
  <c r="DB585" i="11"/>
  <c r="DZ614" i="11"/>
  <c r="BB588" i="11"/>
  <c r="BI581" i="11"/>
  <c r="AG577" i="11"/>
  <c r="CG600" i="11"/>
  <c r="DP593" i="11"/>
  <c r="CN589" i="11"/>
  <c r="BL585" i="11"/>
  <c r="AJ581" i="11"/>
  <c r="DY576" i="11"/>
  <c r="DC599" i="11"/>
  <c r="CQ593" i="11"/>
  <c r="BO589" i="11"/>
  <c r="AM585" i="11"/>
  <c r="EB580" i="11"/>
  <c r="CZ576" i="11"/>
  <c r="DW598" i="11"/>
  <c r="BR593" i="11"/>
  <c r="AP589" i="11"/>
  <c r="EE584" i="11"/>
  <c r="DC580" i="11"/>
  <c r="CA576" i="11"/>
  <c r="AJ578" i="11"/>
  <c r="DU593" i="11"/>
  <c r="DR619" i="11"/>
  <c r="CV603" i="11"/>
  <c r="AM602" i="11"/>
  <c r="AJ593" i="11"/>
  <c r="DD575" i="11"/>
  <c r="AT607" i="11"/>
  <c r="DQ597" i="11"/>
  <c r="BJ597" i="11"/>
  <c r="DE591" i="11"/>
  <c r="DW580" i="11"/>
  <c r="AS596" i="11"/>
  <c r="BO590" i="11"/>
  <c r="AF585" i="11"/>
  <c r="BB579" i="11"/>
  <c r="DX602" i="11"/>
  <c r="DW593" i="11"/>
  <c r="AI589" i="11"/>
  <c r="DX584" i="11"/>
  <c r="CV580" i="11"/>
  <c r="BT576" i="11"/>
  <c r="DX597" i="11"/>
  <c r="AL593" i="11"/>
  <c r="EA588" i="11"/>
  <c r="CY584" i="11"/>
  <c r="BW580" i="11"/>
  <c r="AU576" i="11"/>
  <c r="EM575" i="11"/>
  <c r="DG591" i="11"/>
  <c r="AU583" i="11"/>
  <c r="DH620" i="11"/>
  <c r="CA591" i="11"/>
  <c r="DX590" i="11"/>
  <c r="AM617" i="11"/>
  <c r="CK619" i="11"/>
  <c r="BP620" i="11"/>
  <c r="BX601" i="11"/>
  <c r="AD590" i="11"/>
  <c r="CF576" i="11"/>
  <c r="BY590" i="11"/>
  <c r="BD579" i="11"/>
  <c r="Y593" i="11"/>
  <c r="BG583" i="11"/>
  <c r="DX578" i="11"/>
  <c r="AA617" i="11"/>
  <c r="CP595" i="11"/>
  <c r="BN591" i="11"/>
  <c r="AL587" i="11"/>
  <c r="EA582" i="11"/>
  <c r="CY578" i="11"/>
  <c r="CM613" i="11"/>
  <c r="BQ595" i="11"/>
  <c r="AO591" i="11"/>
  <c r="ED586" i="11"/>
  <c r="DB582" i="11"/>
  <c r="BZ578" i="11"/>
  <c r="BB610" i="11"/>
  <c r="AR595" i="11"/>
  <c r="EG590" i="11"/>
  <c r="DE586" i="11"/>
  <c r="CC582" i="11"/>
  <c r="BA578" i="11"/>
  <c r="BR592" i="11"/>
  <c r="BK583" i="11"/>
  <c r="BG613" i="11"/>
  <c r="AE591" i="11"/>
  <c r="CJ582" i="11"/>
  <c r="CG593" i="11"/>
  <c r="EI619" i="11"/>
  <c r="AZ616" i="11"/>
  <c r="CC618" i="11"/>
  <c r="AQ617" i="11"/>
  <c r="DQ580" i="11"/>
  <c r="AL582" i="11"/>
  <c r="DX595" i="11"/>
  <c r="CU584" i="11"/>
  <c r="EF602" i="11"/>
  <c r="AU587" i="11"/>
  <c r="ED580" i="11"/>
  <c r="DB576" i="11"/>
  <c r="EE598" i="11"/>
  <c r="BT593" i="11"/>
  <c r="AR589" i="11"/>
  <c r="EG584" i="11"/>
  <c r="DE580" i="11"/>
  <c r="CC576" i="11"/>
  <c r="AJ598" i="11"/>
  <c r="AU593" i="11"/>
  <c r="EJ588" i="11"/>
  <c r="DH584" i="11"/>
  <c r="CF580" i="11"/>
  <c r="BD576" i="11"/>
  <c r="CI597" i="11"/>
  <c r="EM592" i="11"/>
  <c r="DK588" i="11"/>
  <c r="CI584" i="11"/>
  <c r="BG580" i="11"/>
  <c r="AE576" i="11"/>
  <c r="BU615" i="11"/>
  <c r="CZ590" i="11"/>
  <c r="AN582" i="11"/>
  <c r="CB604" i="11"/>
  <c r="BT590" i="11"/>
  <c r="BT582" i="11"/>
  <c r="DR614" i="11"/>
  <c r="DH616" i="11"/>
  <c r="CL617" i="11"/>
  <c r="CB597" i="11"/>
  <c r="CI589" i="11"/>
  <c r="BH576" i="11"/>
  <c r="AC590" i="11"/>
  <c r="DQ578" i="11"/>
  <c r="DR592" i="11"/>
  <c r="AI583" i="11"/>
  <c r="DH578" i="11"/>
  <c r="DJ614" i="11"/>
  <c r="BZ595" i="11"/>
  <c r="AX591" i="11"/>
  <c r="EM586" i="11"/>
  <c r="DK582" i="11"/>
  <c r="CI578" i="11"/>
  <c r="BY611" i="11"/>
  <c r="BA595" i="11"/>
  <c r="Y591" i="11"/>
  <c r="DN586" i="11"/>
  <c r="CL582" i="11"/>
  <c r="BJ578" i="11"/>
  <c r="AW608" i="11"/>
  <c r="AB595" i="11"/>
  <c r="DQ590" i="11"/>
  <c r="CO586" i="11"/>
  <c r="BM582" i="11"/>
  <c r="AK578" i="11"/>
  <c r="BK591" i="11"/>
  <c r="BD582" i="11"/>
  <c r="CJ602" i="11"/>
  <c r="X590" i="11"/>
  <c r="CC581" i="11"/>
  <c r="AC585" i="11"/>
  <c r="DG615" i="11"/>
  <c r="AL614" i="11"/>
  <c r="DR615" i="11"/>
  <c r="DU614" i="11"/>
  <c r="DJ579" i="11"/>
  <c r="CY581" i="11"/>
  <c r="CZ595" i="11"/>
  <c r="AY584" i="11"/>
  <c r="AG601" i="11"/>
  <c r="EN586" i="11"/>
  <c r="DN580" i="11"/>
  <c r="CL576" i="11"/>
  <c r="BS598" i="11"/>
  <c r="BD593" i="11"/>
  <c r="AB589" i="11"/>
  <c r="DQ584" i="11"/>
  <c r="CO580" i="11"/>
  <c r="BM576" i="11"/>
  <c r="DG597" i="11"/>
  <c r="AE593" i="11"/>
  <c r="DT588" i="11"/>
  <c r="CR584" i="11"/>
  <c r="BP580" i="11"/>
  <c r="AN576" i="11"/>
  <c r="AU597" i="11"/>
  <c r="DW592" i="11"/>
  <c r="CU588" i="11"/>
  <c r="BS584" i="11"/>
  <c r="AQ580" i="11"/>
  <c r="EF575" i="11"/>
  <c r="AE603" i="11"/>
  <c r="CS589" i="11"/>
  <c r="X598" i="11"/>
  <c r="DK603" i="11"/>
  <c r="BJ602" i="11"/>
  <c r="CW584" i="11"/>
  <c r="BV592" i="11"/>
  <c r="Z598" i="11"/>
  <c r="BA615" i="11"/>
  <c r="AW596" i="11"/>
  <c r="CW607" i="11"/>
  <c r="CR594" i="11"/>
  <c r="AL595" i="11"/>
  <c r="DT589" i="11"/>
  <c r="Y584" i="11"/>
  <c r="AU578" i="11"/>
  <c r="DJ600" i="11"/>
  <c r="BK593" i="11"/>
  <c r="CN588" i="11"/>
  <c r="BL584" i="11"/>
  <c r="AJ580" i="11"/>
  <c r="DY575" i="11"/>
  <c r="DW596" i="11"/>
  <c r="CQ592" i="11"/>
  <c r="BO588" i="11"/>
  <c r="AM584" i="11"/>
  <c r="EB579" i="11"/>
  <c r="CZ575" i="11"/>
  <c r="CL596" i="11"/>
  <c r="CE587" i="11"/>
  <c r="EJ578" i="11"/>
  <c r="DK595" i="11"/>
  <c r="AY587" i="11"/>
  <c r="DY581" i="11"/>
  <c r="CC608" i="11"/>
  <c r="BE610" i="11"/>
  <c r="DZ610" i="11"/>
  <c r="AA594" i="11"/>
  <c r="EG587" i="11"/>
  <c r="BA575" i="11"/>
  <c r="EM588" i="11"/>
  <c r="DJ577" i="11"/>
  <c r="DK591" i="11"/>
  <c r="CN582" i="11"/>
  <c r="BL578" i="11"/>
  <c r="BW608" i="11"/>
  <c r="AD595" i="11"/>
  <c r="DS590" i="11"/>
  <c r="CQ586" i="11"/>
  <c r="BO582" i="11"/>
  <c r="AM578" i="11"/>
  <c r="X606" i="11"/>
  <c r="DV594" i="11"/>
  <c r="CT590" i="11"/>
  <c r="BR586" i="11"/>
  <c r="AP582" i="11"/>
  <c r="EE577" i="11"/>
  <c r="EH603" i="11"/>
  <c r="CW594" i="11"/>
  <c r="BU590" i="11"/>
  <c r="AS586" i="11"/>
  <c r="EH581" i="11"/>
  <c r="DF577" i="11"/>
  <c r="AP588" i="11"/>
  <c r="AI579" i="11"/>
  <c r="BO595" i="11"/>
  <c r="DT586" i="11"/>
  <c r="BH578" i="11"/>
  <c r="CH584" i="11"/>
  <c r="DY620" i="11"/>
  <c r="EG607" i="11"/>
  <c r="CB609" i="11"/>
  <c r="CF608" i="11"/>
  <c r="CO576" i="11"/>
  <c r="CR580" i="11"/>
  <c r="CS594" i="11"/>
  <c r="AR583" i="11"/>
  <c r="BA597" i="11"/>
  <c r="EG585" i="11"/>
  <c r="BR580" i="11"/>
  <c r="AP576" i="11"/>
  <c r="AX597" i="11"/>
  <c r="DY592" i="11"/>
  <c r="CW588" i="11"/>
  <c r="BU584" i="11"/>
  <c r="AS580" i="11"/>
  <c r="EH575" i="11"/>
  <c r="EG596" i="11"/>
  <c r="CZ592" i="11"/>
  <c r="BX588" i="11"/>
  <c r="AV584" i="11"/>
  <c r="EK579" i="11"/>
  <c r="DI575" i="11"/>
  <c r="DE596" i="11"/>
  <c r="CA592" i="11"/>
  <c r="AY588" i="11"/>
  <c r="EN583" i="11"/>
  <c r="DL579" i="11"/>
  <c r="CJ575" i="11"/>
  <c r="CE595" i="11"/>
  <c r="BX586" i="11"/>
  <c r="EC577" i="11"/>
  <c r="DD594" i="11"/>
  <c r="AR586" i="11"/>
  <c r="CC601" i="11"/>
  <c r="DV606" i="11"/>
  <c r="AZ608" i="11"/>
  <c r="DL608" i="11"/>
  <c r="EK592" i="11"/>
  <c r="BU587" i="11"/>
  <c r="AV620" i="11"/>
  <c r="DO588" i="11"/>
  <c r="BN577" i="11"/>
  <c r="BG591" i="11"/>
  <c r="BX582" i="11"/>
  <c r="AV578" i="11"/>
  <c r="DP606" i="11"/>
  <c r="EE594" i="11"/>
  <c r="DC590" i="11"/>
  <c r="CA586" i="11"/>
  <c r="AY582" i="11"/>
  <c r="EN577" i="11"/>
  <c r="CT604" i="11"/>
  <c r="DF594" i="11"/>
  <c r="CD590" i="11"/>
  <c r="BB586" i="11"/>
  <c r="Z582" i="11"/>
  <c r="DO577" i="11"/>
  <c r="BN603" i="11"/>
  <c r="CG594" i="11"/>
  <c r="BE590" i="11"/>
  <c r="AC586" i="11"/>
  <c r="DR581" i="11"/>
  <c r="CP577" i="11"/>
  <c r="AI587" i="11"/>
  <c r="AB578" i="11"/>
  <c r="BH594" i="11"/>
  <c r="DM585" i="11"/>
  <c r="BA577" i="11"/>
  <c r="AD576" i="11"/>
  <c r="CW616" i="11"/>
  <c r="BS606" i="11"/>
  <c r="CP607" i="11"/>
  <c r="DX606" i="11"/>
  <c r="CH575" i="11"/>
  <c r="AV580" i="11"/>
  <c r="AO594" i="11"/>
  <c r="EK582" i="11"/>
  <c r="DH596" i="11"/>
  <c r="CC585" i="11"/>
  <c r="BB580" i="11"/>
  <c r="Z576" i="11"/>
  <c r="Z597" i="11"/>
  <c r="DI592" i="11"/>
  <c r="CG588" i="11"/>
  <c r="BE584" i="11"/>
  <c r="AC580" i="11"/>
  <c r="DR575" i="11"/>
  <c r="DO596" i="11"/>
  <c r="CJ592" i="11"/>
  <c r="BH588" i="11"/>
  <c r="AF584" i="11"/>
  <c r="DU579" i="11"/>
  <c r="CS575" i="11"/>
  <c r="CM596" i="11"/>
  <c r="BK592" i="11"/>
  <c r="AI588" i="11"/>
  <c r="DX583" i="11"/>
  <c r="CV579" i="11"/>
  <c r="BT575" i="11"/>
  <c r="BX594" i="11"/>
  <c r="BQ585" i="11"/>
  <c r="ED582" i="11"/>
  <c r="EG603" i="11"/>
  <c r="AB603" i="11"/>
  <c r="AS576" i="11"/>
  <c r="EI583" i="11"/>
  <c r="BU610" i="11"/>
  <c r="AO607" i="11"/>
  <c r="EL591" i="11"/>
  <c r="CK599" i="11"/>
  <c r="AH584" i="11"/>
  <c r="CQ594" i="11"/>
  <c r="BH589" i="11"/>
  <c r="CD583" i="11"/>
  <c r="CZ577" i="11"/>
  <c r="CV598" i="11"/>
  <c r="DP592" i="11"/>
  <c r="AB588" i="11"/>
  <c r="DQ583" i="11"/>
  <c r="CO579" i="11"/>
  <c r="BM575" i="11"/>
  <c r="BG596" i="11"/>
  <c r="AE592" i="11"/>
  <c r="DT587" i="11"/>
  <c r="CR583" i="11"/>
  <c r="BP579" i="11"/>
  <c r="AN575" i="11"/>
  <c r="BJ592" i="11"/>
  <c r="BC583" i="11"/>
  <c r="AP622" i="11"/>
  <c r="CI591" i="11"/>
  <c r="EN582" i="11"/>
  <c r="BV608" i="11"/>
  <c r="AD603" i="11"/>
  <c r="EJ603" i="11"/>
  <c r="BI604" i="11"/>
  <c r="DP589" i="11"/>
  <c r="DS585" i="11"/>
  <c r="BA604" i="11"/>
  <c r="DH587" i="11"/>
  <c r="BG576" i="11"/>
  <c r="AZ590" i="11"/>
  <c r="AB582" i="11"/>
  <c r="DQ577" i="11"/>
  <c r="BV603" i="11"/>
  <c r="CI594" i="11"/>
  <c r="BG590" i="11"/>
  <c r="AE586" i="11"/>
  <c r="DT581" i="11"/>
  <c r="CR577" i="11"/>
  <c r="CR602" i="11"/>
  <c r="BJ594" i="11"/>
  <c r="AH590" i="11"/>
  <c r="DW585" i="11"/>
  <c r="CU581" i="11"/>
  <c r="BS577" i="11"/>
  <c r="DL601" i="11"/>
  <c r="AK594" i="11"/>
  <c r="DZ589" i="11"/>
  <c r="CX585" i="11"/>
  <c r="BV581" i="11"/>
  <c r="AT577" i="11"/>
  <c r="EE583" i="11"/>
  <c r="BN614" i="11"/>
  <c r="AM591" i="11"/>
  <c r="CR582" i="11"/>
  <c r="AL610" i="11"/>
  <c r="CI575" i="11"/>
  <c r="DW617" i="11"/>
  <c r="DF602" i="11"/>
  <c r="CM603" i="11"/>
  <c r="AF603" i="11"/>
  <c r="AZ598" i="11"/>
  <c r="AO579" i="11"/>
  <c r="AH593" i="11"/>
  <c r="ED581" i="11"/>
  <c r="CY595" i="11"/>
  <c r="DB584" i="11"/>
  <c r="DW579" i="11"/>
  <c r="CU575" i="11"/>
  <c r="CO596" i="11"/>
  <c r="BM592" i="11"/>
  <c r="AK588" i="11"/>
  <c r="DZ583" i="11"/>
  <c r="CX579" i="11"/>
  <c r="BV575" i="11"/>
  <c r="BP596" i="11"/>
  <c r="AN592" i="11"/>
  <c r="EC587" i="11"/>
  <c r="DA583" i="11"/>
  <c r="BY579" i="11"/>
  <c r="AW575" i="11"/>
  <c r="AQ596" i="11"/>
  <c r="EF591" i="11"/>
  <c r="DD587" i="11"/>
  <c r="CB583" i="11"/>
  <c r="AZ579" i="11"/>
  <c r="X575" i="11"/>
  <c r="BC591" i="11"/>
  <c r="AV582" i="11"/>
  <c r="AM605" i="11"/>
  <c r="CB590" i="11"/>
  <c r="EG581" i="11"/>
  <c r="BQ620" i="11"/>
  <c r="EN601" i="11"/>
  <c r="EC602" i="11"/>
  <c r="AW603" i="11"/>
  <c r="DI588" i="11"/>
  <c r="BG585" i="11"/>
  <c r="BW602" i="11"/>
  <c r="BD587" i="11"/>
  <c r="AI576" i="11"/>
  <c r="DU589" i="11"/>
  <c r="EC581" i="11"/>
  <c r="DA577" i="11"/>
  <c r="EA602" i="11"/>
  <c r="BS594" i="11"/>
  <c r="AQ590" i="11"/>
  <c r="EF585" i="11"/>
  <c r="DD581" i="11"/>
  <c r="CB577" i="11"/>
  <c r="AF602" i="11"/>
  <c r="AT594" i="11"/>
  <c r="EI589" i="11"/>
  <c r="DG585" i="11"/>
  <c r="CE581" i="11"/>
  <c r="BC577" i="11"/>
  <c r="AZ601" i="11"/>
  <c r="EL593" i="11"/>
  <c r="DJ589" i="11"/>
  <c r="CH585" i="11"/>
  <c r="BF581" i="11"/>
  <c r="AD577" i="11"/>
  <c r="DX582" i="11"/>
  <c r="DP602" i="11"/>
  <c r="AF590" i="11"/>
  <c r="CK581" i="11"/>
  <c r="DI601" i="11"/>
  <c r="EE591" i="11"/>
  <c r="AQ614" i="11"/>
  <c r="CY601" i="11"/>
  <c r="CF602" i="11"/>
  <c r="Y602" i="11"/>
  <c r="BT596" i="11"/>
  <c r="EH578" i="11"/>
  <c r="DC592" i="11"/>
  <c r="BZ581" i="11"/>
  <c r="CA595" i="11"/>
  <c r="BV584" i="11"/>
  <c r="DG579" i="11"/>
  <c r="CE575" i="11"/>
  <c r="BY596" i="11"/>
  <c r="AW592" i="11"/>
  <c r="EL587" i="11"/>
  <c r="DJ583" i="11"/>
  <c r="CH579" i="11"/>
  <c r="BF575" i="11"/>
  <c r="AZ596" i="11"/>
  <c r="X592" i="11"/>
  <c r="DM587" i="11"/>
  <c r="CK583" i="11"/>
  <c r="BI579" i="11"/>
  <c r="AG575" i="11"/>
  <c r="AA596" i="11"/>
  <c r="DP591" i="11"/>
  <c r="CN587" i="11"/>
  <c r="BL583" i="11"/>
  <c r="AJ579" i="11"/>
  <c r="AJ608" i="11"/>
  <c r="AV590" i="11"/>
  <c r="AO581" i="11"/>
  <c r="AR604" i="11"/>
  <c r="BD603" i="11"/>
  <c r="DA608" i="11"/>
  <c r="DT592" i="11"/>
  <c r="AG614" i="11"/>
  <c r="EK602" i="11"/>
  <c r="AX602" i="11"/>
  <c r="DJ587" i="11"/>
  <c r="BR600" i="11"/>
  <c r="CA579" i="11"/>
  <c r="AE594" i="11"/>
  <c r="BA588" i="11"/>
  <c r="BW582" i="11"/>
  <c r="AN577" i="11"/>
  <c r="AJ597" i="11"/>
  <c r="BD592" i="11"/>
  <c r="CG587" i="11"/>
  <c r="BE583" i="11"/>
  <c r="AC579" i="11"/>
  <c r="EE620" i="11"/>
  <c r="DL595" i="11"/>
  <c r="CJ591" i="11"/>
  <c r="BH587" i="11"/>
  <c r="AF583" i="11"/>
  <c r="DU578" i="11"/>
  <c r="BK597" i="11"/>
  <c r="AH588" i="11"/>
  <c r="AA579" i="11"/>
  <c r="DS595" i="11"/>
  <c r="BG587" i="11"/>
  <c r="DL578" i="11"/>
  <c r="EL617" i="11"/>
  <c r="DS598" i="11"/>
  <c r="DH599" i="11"/>
  <c r="AB600" i="11"/>
  <c r="CN585" i="11"/>
  <c r="DE583" i="11"/>
  <c r="AU598" i="11"/>
  <c r="AW586" i="11"/>
  <c r="AB575" i="11"/>
  <c r="DN588" i="11"/>
  <c r="CG581" i="11"/>
  <c r="BE577" i="11"/>
  <c r="BH601" i="11"/>
  <c r="EN593" i="11"/>
  <c r="DL589" i="11"/>
  <c r="CJ585" i="11"/>
  <c r="BH581" i="11"/>
  <c r="AF577" i="11"/>
  <c r="CD600" i="11"/>
  <c r="DO593" i="11"/>
  <c r="CM589" i="11"/>
  <c r="BK585" i="11"/>
  <c r="AI581" i="11"/>
  <c r="DX576" i="11"/>
  <c r="CX599" i="11"/>
  <c r="CP593" i="11"/>
  <c r="BN589" i="11"/>
  <c r="AL585" i="11"/>
  <c r="EA580" i="11"/>
  <c r="CY576" i="11"/>
  <c r="DC579" i="11"/>
  <c r="BW595" i="11"/>
  <c r="EB586" i="11"/>
  <c r="BP578" i="11"/>
  <c r="AQ595" i="11"/>
  <c r="CU595" i="11"/>
  <c r="DF605" i="11"/>
  <c r="CD598" i="11"/>
  <c r="BK599" i="11"/>
  <c r="DU598" i="11"/>
  <c r="AY593" i="11"/>
  <c r="EA577" i="11"/>
  <c r="CV591" i="11"/>
  <c r="BS580" i="11"/>
  <c r="BT594" i="11"/>
  <c r="EA583" i="11"/>
  <c r="BK579" i="11"/>
  <c r="AI575" i="11"/>
  <c r="AC596" i="11"/>
  <c r="DR591" i="11"/>
  <c r="CP587" i="11"/>
  <c r="BN583" i="11"/>
  <c r="AL579" i="11"/>
  <c r="CG622" i="11"/>
  <c r="DU595" i="11"/>
  <c r="CS591" i="11"/>
  <c r="BQ587" i="11"/>
  <c r="AO583" i="11"/>
  <c r="ED578" i="11"/>
  <c r="AH618" i="11"/>
  <c r="CV595" i="11"/>
  <c r="BT591" i="11"/>
  <c r="AR587" i="11"/>
  <c r="EG582" i="11"/>
  <c r="DE578" i="11"/>
  <c r="AH596" i="11"/>
  <c r="AA587" i="11"/>
  <c r="EK577" i="11"/>
  <c r="DL594" i="11"/>
  <c r="AZ586" i="11"/>
  <c r="DE577" i="11"/>
  <c r="DJ613" i="11"/>
  <c r="DL597" i="11"/>
  <c r="DA598" i="11"/>
  <c r="EL598" i="11"/>
  <c r="CG584" i="11"/>
  <c r="BA583" i="11"/>
  <c r="CR597" i="11"/>
  <c r="DR585" i="11"/>
  <c r="EG615" i="11"/>
  <c r="CP588" i="11"/>
  <c r="BQ581" i="11"/>
  <c r="AO577" i="11"/>
  <c r="DM600" i="11"/>
  <c r="DX593" i="11"/>
  <c r="CV589" i="11"/>
  <c r="BT585" i="11"/>
  <c r="AR581" i="11"/>
  <c r="EG576" i="11"/>
  <c r="EI599" i="11"/>
  <c r="CY593" i="11"/>
  <c r="BW589" i="11"/>
  <c r="AU585" i="11"/>
  <c r="EJ580" i="11"/>
  <c r="DH576" i="11"/>
  <c r="AL599" i="11"/>
  <c r="BZ593" i="11"/>
  <c r="AX589" i="11"/>
  <c r="EM584" i="11"/>
  <c r="DK580" i="11"/>
  <c r="CI576" i="11"/>
  <c r="CV578" i="11"/>
  <c r="BP594" i="11"/>
  <c r="DU585" i="11"/>
  <c r="BI577" i="11"/>
  <c r="AJ594" i="11"/>
  <c r="AQ587" i="11"/>
  <c r="EE603" i="11"/>
  <c r="BW597" i="11"/>
  <c r="BD598" i="11"/>
  <c r="DN597" i="11"/>
  <c r="AR592" i="11"/>
  <c r="BW577" i="11"/>
  <c r="BX591" i="11"/>
  <c r="EN579" i="11"/>
  <c r="EG593" i="11"/>
  <c r="DC583" i="11"/>
  <c r="AU579" i="11"/>
  <c r="BW624" i="11"/>
  <c r="ED595" i="11"/>
  <c r="DB591" i="11"/>
  <c r="BZ587" i="11"/>
  <c r="AX583" i="11"/>
  <c r="EM578" i="11"/>
  <c r="DA619" i="11"/>
  <c r="DE595" i="11"/>
  <c r="CC591" i="11"/>
  <c r="BA587" i="11"/>
  <c r="Y583" i="11"/>
  <c r="DN578" i="11"/>
  <c r="CK615" i="11"/>
  <c r="CF595" i="11"/>
  <c r="BD591" i="11"/>
  <c r="AB587" i="11"/>
  <c r="DQ582" i="11"/>
  <c r="CO578" i="11"/>
  <c r="AA595" i="11"/>
  <c r="EK585" i="11"/>
  <c r="DM605" i="11"/>
  <c r="AH619" i="11"/>
  <c r="EB599" i="11"/>
  <c r="EB581" i="11"/>
  <c r="EL586" i="11"/>
  <c r="AZ595" i="11"/>
  <c r="BI578" i="11"/>
  <c r="CQ591" i="11"/>
  <c r="CU617" i="11"/>
  <c r="AT582" i="11"/>
  <c r="CI587" i="11"/>
  <c r="CB593" i="11"/>
  <c r="CK576" i="11"/>
  <c r="DP584" i="11"/>
  <c r="AD593" i="11"/>
  <c r="AM576" i="11"/>
  <c r="AS611" i="11"/>
  <c r="AO618" i="11"/>
  <c r="BP576" i="11"/>
  <c r="AQ583" i="11"/>
  <c r="BF591" i="11"/>
  <c r="CF612" i="11"/>
  <c r="CT582" i="11"/>
  <c r="DY590" i="11"/>
  <c r="DW591" i="11"/>
  <c r="X582" i="11"/>
  <c r="AE617" i="11"/>
  <c r="DH595" i="11"/>
  <c r="DV580" i="11"/>
  <c r="AJ589" i="11"/>
  <c r="EC597" i="11"/>
  <c r="BX580" i="11"/>
  <c r="DC588" i="11"/>
  <c r="BB607" i="11"/>
  <c r="DY589" i="11"/>
  <c r="AR616" i="11"/>
  <c r="ED589" i="11"/>
  <c r="CZ578" i="11"/>
  <c r="EE586" i="11"/>
  <c r="AS595" i="11"/>
  <c r="BB578" i="11"/>
  <c r="CG586" i="11"/>
  <c r="DI581" i="11"/>
  <c r="AP600" i="11"/>
  <c r="BU589" i="11"/>
  <c r="DZ580" i="11"/>
  <c r="DX624" i="11"/>
  <c r="EG600" i="11"/>
  <c r="DV601" i="11"/>
  <c r="AP602" i="11"/>
  <c r="DB587" i="11"/>
  <c r="DL584" i="11"/>
  <c r="CV601" i="11"/>
  <c r="DY586" i="11"/>
  <c r="CV575" i="11"/>
  <c r="CW589" i="11"/>
  <c r="DM581" i="11"/>
  <c r="CK577" i="11"/>
  <c r="BO602" i="11"/>
  <c r="BC594" i="11"/>
  <c r="AA590" i="11"/>
  <c r="DP585" i="11"/>
  <c r="CN581" i="11"/>
  <c r="BL577" i="11"/>
  <c r="CK601" i="11"/>
  <c r="AD594" i="11"/>
  <c r="DS589" i="11"/>
  <c r="CQ585" i="11"/>
  <c r="BO581" i="11"/>
  <c r="AM577" i="11"/>
  <c r="DE600" i="11"/>
  <c r="DV593" i="11"/>
  <c r="CT589" i="11"/>
  <c r="BR585" i="11"/>
  <c r="AP581" i="11"/>
  <c r="EE576" i="11"/>
  <c r="DQ581" i="11"/>
  <c r="CN598" i="11"/>
  <c r="Y589" i="11"/>
  <c r="CD580" i="11"/>
  <c r="CZ597" i="11"/>
  <c r="CA583" i="11"/>
  <c r="BU612" i="11"/>
  <c r="EM604" i="11"/>
  <c r="AK606" i="11"/>
  <c r="CA605" i="11"/>
  <c r="AA613" i="11"/>
  <c r="X580" i="11"/>
  <c r="DJ593" i="11"/>
  <c r="CG582" i="11"/>
  <c r="CH596" i="11"/>
  <c r="AW585" i="11"/>
  <c r="AL580" i="11"/>
  <c r="EA575" i="11"/>
  <c r="DY596" i="11"/>
  <c r="CS592" i="11"/>
  <c r="BQ588" i="11"/>
  <c r="AO584" i="11"/>
  <c r="ED579" i="11"/>
  <c r="DB575" i="11"/>
  <c r="CW596" i="11"/>
  <c r="BT592" i="11"/>
  <c r="AR588" i="11"/>
  <c r="EG583" i="11"/>
  <c r="DE579" i="11"/>
  <c r="CC575" i="11"/>
  <c r="BW596" i="11"/>
  <c r="AU592" i="11"/>
  <c r="EJ587" i="11"/>
  <c r="DH583" i="11"/>
  <c r="CF579" i="11"/>
  <c r="BD575" i="11"/>
  <c r="BQ593" i="11"/>
  <c r="BJ584" i="11"/>
  <c r="DO575" i="11"/>
  <c r="CP592" i="11"/>
  <c r="AD584" i="11"/>
  <c r="BM581" i="11"/>
  <c r="CB579" i="11"/>
  <c r="Z583" i="11"/>
  <c r="BP612" i="11"/>
  <c r="BK575" i="11"/>
  <c r="CB588" i="11"/>
  <c r="AT595" i="11"/>
  <c r="CH586" i="11"/>
  <c r="DV577" i="11"/>
  <c r="AM604" i="11"/>
  <c r="DD590" i="11"/>
  <c r="DH577" i="11"/>
  <c r="BA594" i="11"/>
  <c r="CY583" i="11"/>
  <c r="AZ584" i="11"/>
  <c r="AM594" i="11"/>
  <c r="CA585" i="11"/>
  <c r="DO576" i="11"/>
  <c r="CA620" i="11"/>
  <c r="DG587" i="11"/>
  <c r="DA576" i="11"/>
  <c r="AT593" i="11"/>
  <c r="AU575" i="11"/>
  <c r="AM581" i="11"/>
  <c r="AF593" i="11"/>
  <c r="BT584" i="11"/>
  <c r="DH575" i="11"/>
  <c r="BM604" i="11"/>
  <c r="AG585" i="11"/>
  <c r="CT575" i="11"/>
  <c r="AM592" i="11"/>
  <c r="AD592" i="11"/>
  <c r="AF600" i="11"/>
  <c r="BP587" i="11"/>
  <c r="CO587" i="11"/>
  <c r="AK579" i="11"/>
  <c r="DI618" i="11"/>
  <c r="DT604" i="11"/>
  <c r="BF594" i="11"/>
  <c r="BP581" i="11"/>
  <c r="BZ586" i="11"/>
  <c r="DE594" i="11"/>
  <c r="DN577" i="11"/>
  <c r="BO587" i="11"/>
  <c r="DT608" i="11"/>
  <c r="DH580" i="11"/>
  <c r="X586" i="11"/>
  <c r="EG592" i="11"/>
  <c r="Y576" i="11"/>
  <c r="BD584" i="11"/>
  <c r="CI592" i="11"/>
  <c r="CR575" i="11"/>
  <c r="AY595" i="11"/>
  <c r="AX609" i="11"/>
  <c r="AB623" i="11"/>
  <c r="CF582" i="11"/>
  <c r="DK590" i="11"/>
  <c r="BH605" i="11"/>
  <c r="AH582" i="11"/>
  <c r="BM590" i="11"/>
  <c r="CU587" i="11"/>
  <c r="DM577" i="11"/>
  <c r="BX608" i="11"/>
  <c r="BE594" i="11"/>
  <c r="BJ580" i="11"/>
  <c r="CO588" i="11"/>
  <c r="DX596" i="11"/>
  <c r="EC579" i="11"/>
  <c r="AQ588" i="11"/>
  <c r="EJ594" i="11"/>
  <c r="CW585" i="11"/>
  <c r="DZ607" i="11"/>
  <c r="CA588" i="11"/>
  <c r="AN578" i="11"/>
  <c r="BS586" i="11"/>
  <c r="CX594" i="11"/>
  <c r="DG577" i="11"/>
  <c r="EL585" i="11"/>
  <c r="CG577" i="11"/>
  <c r="DE593" i="11"/>
  <c r="AS585" i="11"/>
  <c r="CX576" i="11"/>
  <c r="CH609" i="11"/>
  <c r="BE623" i="11"/>
  <c r="CT597" i="11"/>
  <c r="CU624" i="11"/>
  <c r="BZ583" i="11"/>
  <c r="DV582" i="11"/>
  <c r="DR596" i="11"/>
  <c r="CT585" i="11"/>
  <c r="CQ609" i="11"/>
  <c r="AL588" i="11"/>
  <c r="BA581" i="11"/>
  <c r="Y577" i="11"/>
  <c r="BA600" i="11"/>
  <c r="DH593" i="11"/>
  <c r="CF589" i="11"/>
  <c r="BD585" i="11"/>
  <c r="AB581" i="11"/>
  <c r="DQ576" i="11"/>
  <c r="BW599" i="11"/>
  <c r="CI593" i="11"/>
  <c r="BG589" i="11"/>
  <c r="AE585" i="11"/>
  <c r="DT580" i="11"/>
  <c r="CR576" i="11"/>
  <c r="CQ598" i="11"/>
  <c r="BJ593" i="11"/>
  <c r="AH589" i="11"/>
  <c r="DW584" i="11"/>
  <c r="CU580" i="11"/>
  <c r="BS576" i="11"/>
  <c r="CO577" i="11"/>
  <c r="BI593" i="11"/>
  <c r="DN584" i="11"/>
  <c r="BB576" i="11"/>
  <c r="AC593" i="11"/>
  <c r="DD578" i="11"/>
  <c r="DG610" i="11"/>
  <c r="CR600" i="11"/>
  <c r="BY601" i="11"/>
  <c r="EI600" i="11"/>
  <c r="BM595" i="11"/>
  <c r="CD578" i="11"/>
  <c r="CE592" i="11"/>
  <c r="AD581" i="11"/>
  <c r="EN594" i="11"/>
  <c r="AX584" i="11"/>
  <c r="CQ579" i="11"/>
  <c r="BO575" i="11"/>
  <c r="BI596" i="11"/>
  <c r="AG592" i="11"/>
  <c r="DV587" i="11"/>
  <c r="CT583" i="11"/>
  <c r="BR579" i="11"/>
  <c r="AP575" i="11"/>
  <c r="AJ596" i="11"/>
  <c r="DY591" i="11"/>
  <c r="CW587" i="11"/>
  <c r="BU583" i="11"/>
  <c r="AS579" i="11"/>
  <c r="EB623" i="11"/>
  <c r="EB595" i="11"/>
  <c r="CZ591" i="11"/>
  <c r="BX587" i="11"/>
  <c r="AV583" i="11"/>
  <c r="EK578" i="11"/>
  <c r="AW601" i="11"/>
  <c r="AO589" i="11"/>
  <c r="AH580" i="11"/>
  <c r="EE596" i="11"/>
  <c r="BN588" i="11"/>
  <c r="DS579" i="11"/>
  <c r="EG619" i="11"/>
  <c r="BU593" i="11"/>
  <c r="DO578" i="11"/>
  <c r="BH595" i="11"/>
  <c r="AL592" i="11"/>
  <c r="BY575" i="11"/>
  <c r="EI590" i="11"/>
  <c r="BF582" i="11"/>
  <c r="AW589" i="11"/>
  <c r="AZ605" i="11"/>
  <c r="AR582" i="11"/>
  <c r="AM603" i="11"/>
  <c r="Y590" i="11"/>
  <c r="AM575" i="11"/>
  <c r="DN599" i="11"/>
  <c r="EB589" i="11"/>
  <c r="AY581" i="11"/>
  <c r="DJ580" i="11"/>
  <c r="DE622" i="11"/>
  <c r="AK581" i="11"/>
  <c r="EB598" i="11"/>
  <c r="EI588" i="11"/>
  <c r="EM591" i="11"/>
  <c r="AN595" i="11"/>
  <c r="DU588" i="11"/>
  <c r="AR580" i="11"/>
  <c r="AS597" i="11"/>
  <c r="BT605" i="11"/>
  <c r="AD580" i="11"/>
  <c r="CN596" i="11"/>
  <c r="EB587" i="11"/>
  <c r="CI583" i="11"/>
  <c r="AP584" i="11"/>
  <c r="BG579" i="11"/>
  <c r="EC578" i="11"/>
  <c r="CT588" i="11"/>
  <c r="CB589" i="11"/>
  <c r="DB597" i="11"/>
  <c r="AY575" i="11"/>
  <c r="CS576" i="11"/>
  <c r="DJ582" i="11"/>
  <c r="X591" i="11"/>
  <c r="ED592" i="11"/>
  <c r="AE583" i="11"/>
  <c r="DY619" i="11"/>
  <c r="AU596" i="11"/>
  <c r="EL580" i="11"/>
  <c r="AZ589" i="11"/>
  <c r="BP598" i="11"/>
  <c r="CN580" i="11"/>
  <c r="DS588" i="11"/>
  <c r="CA575" i="11"/>
  <c r="EF590" i="11"/>
  <c r="EH618" i="11"/>
  <c r="BQ590" i="11"/>
  <c r="DP578" i="11"/>
  <c r="AD587" i="11"/>
  <c r="BI595" i="11"/>
  <c r="BR578" i="11"/>
  <c r="CW586" i="11"/>
  <c r="DP582" i="11"/>
  <c r="BE589" i="11"/>
  <c r="EB615" i="11"/>
  <c r="CM584" i="11"/>
  <c r="CT576" i="11"/>
  <c r="DY584" i="11"/>
  <c r="AM593" i="11"/>
  <c r="AV576" i="11"/>
  <c r="CA584" i="11"/>
  <c r="AN590" i="11"/>
  <c r="AR578" i="11"/>
  <c r="DB596" i="11"/>
  <c r="DI578" i="11"/>
  <c r="DC613" i="11"/>
  <c r="DC582" i="11"/>
  <c r="EH590" i="11"/>
  <c r="BP607" i="11"/>
  <c r="BE582" i="11"/>
  <c r="ED576" i="11"/>
  <c r="CC589" i="11"/>
  <c r="EH580" i="11"/>
  <c r="DR580" i="11"/>
  <c r="CS613" i="11"/>
  <c r="AE613" i="11"/>
  <c r="DK614" i="11"/>
  <c r="DN613" i="11"/>
  <c r="AX579" i="11"/>
  <c r="CQ581" i="11"/>
  <c r="BL595" i="11"/>
  <c r="AI584" i="11"/>
  <c r="DR600" i="11"/>
  <c r="CZ586" i="11"/>
  <c r="DF580" i="11"/>
  <c r="CD576" i="11"/>
  <c r="AM598" i="11"/>
  <c r="AV593" i="11"/>
  <c r="EK588" i="11"/>
  <c r="DI584" i="11"/>
  <c r="CG580" i="11"/>
  <c r="BE576" i="11"/>
  <c r="CJ597" i="11"/>
  <c r="EN592" i="11"/>
  <c r="DL588" i="11"/>
  <c r="CJ584" i="11"/>
  <c r="BH580" i="11"/>
  <c r="AF576" i="11"/>
  <c r="AH597" i="11"/>
  <c r="DO592" i="11"/>
  <c r="CM588" i="11"/>
  <c r="BK584" i="11"/>
  <c r="AI580" i="11"/>
  <c r="DX575" i="11"/>
  <c r="EH600" i="11"/>
  <c r="AG589" i="11"/>
  <c r="CL580" i="11"/>
  <c r="DW597" i="11"/>
  <c r="DR588" i="11"/>
  <c r="CN594" i="11"/>
  <c r="BO621" i="11"/>
  <c r="EJ623" i="11"/>
  <c r="AW597" i="11"/>
  <c r="DJ617" i="11"/>
  <c r="AK591" i="11"/>
  <c r="AA577" i="11"/>
  <c r="EK590" i="11"/>
  <c r="DP579" i="11"/>
  <c r="CK593" i="11"/>
  <c r="CM583" i="11"/>
  <c r="AE579" i="11"/>
  <c r="BC621" i="11"/>
  <c r="DN595" i="11"/>
  <c r="CL591" i="11"/>
  <c r="BJ587" i="11"/>
  <c r="AH583" i="11"/>
  <c r="DW578" i="11"/>
  <c r="DX616" i="11"/>
  <c r="CO595" i="11"/>
  <c r="BM591" i="11"/>
  <c r="AK587" i="11"/>
  <c r="DZ582" i="11"/>
  <c r="CX578" i="11"/>
  <c r="BW613" i="11"/>
  <c r="BP595" i="11"/>
  <c r="AN591" i="11"/>
  <c r="EC586" i="11"/>
  <c r="DA582" i="11"/>
  <c r="BY578" i="11"/>
  <c r="EK593" i="11"/>
  <c r="ED584" i="11"/>
  <c r="DW575" i="11"/>
  <c r="CX592" i="11"/>
  <c r="AL584" i="11"/>
  <c r="CQ575" i="11"/>
  <c r="BQ622" i="11"/>
  <c r="CE583" i="11"/>
  <c r="DA615" i="11"/>
  <c r="AF591" i="11"/>
  <c r="CQ583" i="11"/>
  <c r="BR589" i="11"/>
  <c r="DG586" i="11"/>
  <c r="AD578" i="11"/>
  <c r="AP580" i="11"/>
  <c r="CX605" i="11"/>
  <c r="EG577" i="11"/>
  <c r="BZ594" i="11"/>
  <c r="DN585" i="11"/>
  <c r="EM583" i="11"/>
  <c r="DA586" i="11"/>
  <c r="CZ585" i="11"/>
  <c r="EN576" i="11"/>
  <c r="CD596" i="11"/>
  <c r="BS621" i="11"/>
  <c r="DZ576" i="11"/>
  <c r="BS593" i="11"/>
  <c r="DG584" i="11"/>
  <c r="AI595" i="11"/>
  <c r="DD583" i="11"/>
  <c r="CS584" i="11"/>
  <c r="EG575" i="11"/>
  <c r="Z588" i="11"/>
  <c r="DJ604" i="11"/>
  <c r="DS575" i="11"/>
  <c r="BL592" i="11"/>
  <c r="CZ583" i="11"/>
  <c r="AK577" i="11"/>
  <c r="AH575" i="11"/>
  <c r="BW600" i="11"/>
  <c r="BV578" i="11"/>
  <c r="EE580" i="11"/>
  <c r="AA599" i="11"/>
  <c r="EA614" i="11"/>
  <c r="CN601" i="11"/>
  <c r="CL575" i="11"/>
  <c r="AX582" i="11"/>
  <c r="CC590" i="11"/>
  <c r="DB588" i="11"/>
  <c r="DT578" i="11"/>
  <c r="CI610" i="11"/>
  <c r="DA594" i="11"/>
  <c r="BZ580" i="11"/>
  <c r="DE588" i="11"/>
  <c r="Y597" i="11"/>
  <c r="AB580" i="11"/>
  <c r="BG588" i="11"/>
  <c r="Z596" i="11"/>
  <c r="DD586" i="11"/>
  <c r="DS609" i="11"/>
  <c r="DW588" i="11"/>
  <c r="BD578" i="11"/>
  <c r="CI586" i="11"/>
  <c r="DN594" i="11"/>
  <c r="DW577" i="11"/>
  <c r="AK586" i="11"/>
  <c r="CN578" i="11"/>
  <c r="BF580" i="11"/>
  <c r="CX607" i="11"/>
  <c r="AB583" i="11"/>
  <c r="AH576" i="11"/>
  <c r="BM584" i="11"/>
  <c r="CR592" i="11"/>
  <c r="DA575" i="11"/>
  <c r="EF583" i="11"/>
  <c r="EC585" i="11"/>
  <c r="AB594" i="11"/>
  <c r="BY592" i="11"/>
  <c r="AX577" i="11"/>
  <c r="AI606" i="11"/>
  <c r="AQ582" i="11"/>
  <c r="BV590" i="11"/>
  <c r="AH603" i="11"/>
  <c r="DJ581" i="11"/>
  <c r="BV600" i="11"/>
  <c r="BA585" i="11"/>
  <c r="DF576" i="11"/>
  <c r="DC596" i="11"/>
  <c r="CI614" i="11"/>
  <c r="DC605" i="11"/>
  <c r="DR606" i="11"/>
  <c r="AQ606" i="11"/>
  <c r="AW623" i="11"/>
  <c r="AF580" i="11"/>
  <c r="AG594" i="11"/>
  <c r="CW582" i="11"/>
  <c r="CP596" i="11"/>
  <c r="BU585" i="11"/>
  <c r="AT580" i="11"/>
  <c r="EI575" i="11"/>
  <c r="EH596" i="11"/>
  <c r="DA592" i="11"/>
  <c r="BY588" i="11"/>
  <c r="AW584" i="11"/>
  <c r="EL579" i="11"/>
  <c r="DJ575" i="11"/>
  <c r="DF596" i="11"/>
  <c r="CB592" i="11"/>
  <c r="AZ588" i="11"/>
  <c r="X584" i="11"/>
  <c r="DM579" i="11"/>
  <c r="CK575" i="11"/>
  <c r="CE596" i="11"/>
  <c r="BC592" i="11"/>
  <c r="AA588" i="11"/>
  <c r="DP583" i="11"/>
  <c r="CN579" i="11"/>
  <c r="BL575" i="11"/>
  <c r="EC593" i="11"/>
  <c r="DV584" i="11"/>
  <c r="BJ576" i="11"/>
  <c r="AK593" i="11"/>
  <c r="CP584" i="11"/>
  <c r="CO585" i="11"/>
  <c r="CW611" i="11"/>
  <c r="BZ613" i="11"/>
  <c r="AD614" i="11"/>
  <c r="CT595" i="11"/>
  <c r="CJ588" i="11"/>
  <c r="DM575" i="11"/>
  <c r="CH589" i="11"/>
  <c r="BE578" i="11"/>
  <c r="BF592" i="11"/>
  <c r="DT582" i="11"/>
  <c r="CJ578" i="11"/>
  <c r="CO611" i="11"/>
  <c r="BB595" i="11"/>
  <c r="Z591" i="11"/>
  <c r="DO586" i="11"/>
  <c r="CM582" i="11"/>
  <c r="BK578" i="11"/>
  <c r="BI608" i="11"/>
  <c r="AC595" i="11"/>
  <c r="DR590" i="11"/>
  <c r="CP586" i="11"/>
  <c r="BN582" i="11"/>
  <c r="AL578" i="11"/>
  <c r="EE605" i="11"/>
  <c r="DU594" i="11"/>
  <c r="CS590" i="11"/>
  <c r="BQ586" i="11"/>
  <c r="AO582" i="11"/>
  <c r="ED577" i="11"/>
  <c r="DI589" i="11"/>
  <c r="DB580" i="11"/>
  <c r="EN596" i="11"/>
  <c r="BV588" i="11"/>
  <c r="EA579" i="11"/>
  <c r="CG597" i="11"/>
  <c r="AS623" i="11"/>
  <c r="EN578" i="11"/>
  <c r="CG595" i="11"/>
  <c r="DU586" i="11"/>
  <c r="AE575" i="11"/>
  <c r="AW578" i="11"/>
  <c r="CE582" i="11"/>
  <c r="AW605" i="11"/>
  <c r="BV596" i="11"/>
  <c r="DW590" i="11"/>
  <c r="AH604" i="11"/>
  <c r="AX590" i="11"/>
  <c r="CL581" i="11"/>
  <c r="AW622" i="11"/>
  <c r="AZ575" i="11"/>
  <c r="BX581" i="11"/>
  <c r="AS600" i="11"/>
  <c r="EI587" i="11"/>
  <c r="BS582" i="11"/>
  <c r="DF599" i="11"/>
  <c r="AQ589" i="11"/>
  <c r="CE580" i="11"/>
  <c r="BQ609" i="11"/>
  <c r="EJ598" i="11"/>
  <c r="BQ580" i="11"/>
  <c r="EF596" i="11"/>
  <c r="CE579" i="11"/>
  <c r="CY605" i="11"/>
  <c r="DP596" i="11"/>
  <c r="AJ588" i="11"/>
  <c r="BX579" i="11"/>
  <c r="X609" i="11"/>
  <c r="CR591" i="11"/>
  <c r="BG575" i="11"/>
  <c r="Y592" i="11"/>
  <c r="CL583" i="11"/>
  <c r="BI619" i="11"/>
  <c r="EA624" i="11"/>
  <c r="CJ593" i="11"/>
  <c r="CF596" i="11"/>
  <c r="CH578" i="11"/>
  <c r="DM586" i="11"/>
  <c r="DW583" i="11"/>
  <c r="BO599" i="11"/>
  <c r="CP618" i="11"/>
  <c r="DK584" i="11"/>
  <c r="DJ576" i="11"/>
  <c r="X585" i="11"/>
  <c r="BC593" i="11"/>
  <c r="BL576" i="11"/>
  <c r="CQ584" i="11"/>
  <c r="AU591" i="11"/>
  <c r="CV586" i="11"/>
  <c r="BJ599" i="11"/>
  <c r="EG578" i="11"/>
  <c r="DQ615" i="11"/>
  <c r="DS582" i="11"/>
  <c r="AG591" i="11"/>
  <c r="AU609" i="11"/>
  <c r="BU582" i="11"/>
  <c r="DT605" i="11"/>
  <c r="DU617" i="11"/>
  <c r="BE580" i="11"/>
  <c r="CS601" i="11"/>
  <c r="CY598" i="11"/>
  <c r="CW580" i="11"/>
  <c r="EB588" i="11"/>
  <c r="BL597" i="11"/>
  <c r="AY580" i="11"/>
  <c r="CS581" i="11"/>
  <c r="DK613" i="11"/>
  <c r="AE589" i="11"/>
  <c r="CD592" i="11"/>
  <c r="BR595" i="11"/>
  <c r="CA578" i="11"/>
  <c r="DF586" i="11"/>
  <c r="EK594" i="11"/>
  <c r="AC578" i="11"/>
  <c r="DM593" i="11"/>
  <c r="Y581" i="11"/>
  <c r="CU599" i="11"/>
  <c r="DC587" i="11"/>
  <c r="BI612" i="11"/>
  <c r="AM601" i="11"/>
  <c r="EK601" i="11"/>
  <c r="CD601" i="11"/>
  <c r="DY595" i="11"/>
  <c r="CT578" i="11"/>
  <c r="CM592" i="11"/>
  <c r="BR581" i="11"/>
  <c r="AM595" i="11"/>
  <c r="BN584" i="11"/>
  <c r="CY579" i="11"/>
  <c r="BW575" i="11"/>
  <c r="BQ596" i="11"/>
  <c r="AO592" i="11"/>
  <c r="ED587" i="11"/>
  <c r="DB583" i="11"/>
  <c r="BZ579" i="11"/>
  <c r="AX575" i="11"/>
  <c r="AR596" i="11"/>
  <c r="EG591" i="11"/>
  <c r="DE587" i="11"/>
  <c r="CC583" i="11"/>
  <c r="BA579" i="11"/>
  <c r="Y575" i="11"/>
  <c r="EJ595" i="11"/>
  <c r="DH591" i="11"/>
  <c r="CF587" i="11"/>
  <c r="BD583" i="11"/>
  <c r="AB579" i="11"/>
  <c r="BK603" i="11"/>
  <c r="DA589" i="11"/>
  <c r="CT580" i="11"/>
  <c r="AB598" i="11"/>
  <c r="DZ588" i="11"/>
  <c r="BN580" i="11"/>
  <c r="AK621" i="11"/>
  <c r="DH604" i="11"/>
  <c r="EG605" i="11"/>
  <c r="BN606" i="11"/>
  <c r="BR591" i="11"/>
  <c r="BV586" i="11"/>
  <c r="DN610" i="11"/>
  <c r="BC588" i="11"/>
  <c r="DS576" i="11"/>
  <c r="DL590" i="11"/>
  <c r="AZ582" i="11"/>
  <c r="X578" i="11"/>
  <c r="DD604" i="11"/>
  <c r="DG594" i="11"/>
  <c r="CE590" i="11"/>
  <c r="BC586" i="11"/>
  <c r="AA582" i="11"/>
  <c r="DP577" i="11"/>
  <c r="BS603" i="11"/>
  <c r="CH594" i="11"/>
  <c r="BF590" i="11"/>
  <c r="AD586" i="11"/>
  <c r="DS581" i="11"/>
  <c r="CQ577" i="11"/>
  <c r="CM602" i="11"/>
  <c r="BI594" i="11"/>
  <c r="AG590" i="11"/>
  <c r="DV585" i="11"/>
  <c r="CT581" i="11"/>
  <c r="BR577" i="11"/>
  <c r="CG585" i="11"/>
  <c r="BZ576" i="11"/>
  <c r="DF592" i="11"/>
  <c r="AT584" i="11"/>
  <c r="CY575" i="11"/>
  <c r="AX588" i="11"/>
  <c r="EF608" i="11"/>
  <c r="DX619" i="11"/>
  <c r="BE591" i="11"/>
  <c r="CS582" i="11"/>
  <c r="CP610" i="11"/>
  <c r="EI591" i="11"/>
  <c r="BC578" i="11"/>
  <c r="DM594" i="11"/>
  <c r="EA587" i="11"/>
  <c r="BN586" i="11"/>
  <c r="CY594" i="11"/>
  <c r="EM585" i="11"/>
  <c r="BJ577" i="11"/>
  <c r="DZ599" i="11"/>
  <c r="AS589" i="11"/>
  <c r="AV577" i="11"/>
  <c r="DF593" i="11"/>
  <c r="BW579" i="11"/>
  <c r="CX582" i="11"/>
  <c r="CR593" i="11"/>
  <c r="EF584" i="11"/>
  <c r="BC576" i="11"/>
  <c r="EH610" i="11"/>
  <c r="CB586" i="11"/>
  <c r="AO576" i="11"/>
  <c r="CY592" i="11"/>
  <c r="BF596" i="11"/>
  <c r="DA579" i="11"/>
  <c r="CK592" i="11"/>
  <c r="DY583" i="11"/>
  <c r="AV575" i="11"/>
  <c r="EF594" i="11"/>
  <c r="DS587" i="11"/>
  <c r="DQ591" i="11"/>
  <c r="BM583" i="11"/>
  <c r="BJ622" i="11"/>
  <c r="AR600" i="11"/>
  <c r="ED613" i="11"/>
  <c r="CC592" i="11"/>
  <c r="EK595" i="11"/>
  <c r="EM577" i="11"/>
  <c r="BA586" i="11"/>
  <c r="CU579" i="11"/>
  <c r="DJ588" i="11"/>
  <c r="CL609" i="11"/>
  <c r="CF583" i="11"/>
  <c r="AX576" i="11"/>
  <c r="CC584" i="11"/>
  <c r="DH592" i="11"/>
  <c r="DQ575" i="11"/>
  <c r="AE584" i="11"/>
  <c r="EJ586" i="11"/>
  <c r="CW577" i="11"/>
  <c r="CF593" i="11"/>
  <c r="DB577" i="11"/>
  <c r="CO607" i="11"/>
  <c r="BG582" i="11"/>
  <c r="CL590" i="11"/>
  <c r="CT603" i="11"/>
  <c r="DZ581" i="11"/>
  <c r="DT594" i="11"/>
  <c r="DK618" i="11"/>
  <c r="AC576" i="11"/>
  <c r="AM597" i="11"/>
  <c r="AK597" i="11"/>
  <c r="AK580" i="11"/>
  <c r="BP588" i="11"/>
  <c r="CU596" i="11"/>
  <c r="DD579" i="11"/>
  <c r="BQ577" i="11"/>
  <c r="AN606" i="11"/>
  <c r="EH586" i="11"/>
  <c r="AY591" i="11"/>
  <c r="DW594" i="11"/>
  <c r="EF577" i="11"/>
  <c r="AT586" i="11"/>
  <c r="BY594" i="11"/>
  <c r="CH577" i="11"/>
  <c r="BI585" i="11"/>
  <c r="DN576" i="11"/>
  <c r="CO593" i="11"/>
  <c r="EF582" i="11"/>
  <c r="EH622" i="11"/>
  <c r="EB596" i="11"/>
  <c r="DI597" i="11"/>
  <c r="BB597" i="11"/>
  <c r="CW591" i="11"/>
  <c r="BO577" i="11"/>
  <c r="AJ591" i="11"/>
  <c r="DX579" i="11"/>
  <c r="DY593" i="11"/>
  <c r="CU583" i="11"/>
  <c r="AM579" i="11"/>
  <c r="DB622" i="11"/>
  <c r="DV595" i="11"/>
  <c r="CT591" i="11"/>
  <c r="BR587" i="11"/>
  <c r="AP583" i="11"/>
  <c r="EE578" i="11"/>
  <c r="BE618" i="11"/>
  <c r="CW595" i="11"/>
  <c r="BU591" i="11"/>
  <c r="AS587" i="11"/>
  <c r="EH582" i="11"/>
  <c r="DF578" i="11"/>
  <c r="CD614" i="11"/>
  <c r="BX595" i="11"/>
  <c r="AV591" i="11"/>
  <c r="EK586" i="11"/>
  <c r="DI582" i="11"/>
  <c r="CG578" i="11"/>
  <c r="CF594" i="11"/>
  <c r="BY585" i="11"/>
  <c r="BR576" i="11"/>
  <c r="AS593" i="11"/>
  <c r="CX584" i="11"/>
  <c r="AL576" i="11"/>
  <c r="BK624" i="11"/>
  <c r="BU600" i="11"/>
  <c r="BJ601" i="11"/>
  <c r="CU601" i="11"/>
  <c r="AP587" i="11"/>
  <c r="BH584" i="11"/>
  <c r="BI600" i="11"/>
  <c r="DI586" i="11"/>
  <c r="CN575" i="11"/>
  <c r="BI589" i="11"/>
  <c r="DE581" i="11"/>
  <c r="CC577" i="11"/>
  <c r="AI602" i="11"/>
  <c r="AU594" i="11"/>
  <c r="EJ589" i="11"/>
  <c r="DH585" i="11"/>
  <c r="CF581" i="11"/>
  <c r="BD577" i="11"/>
  <c r="BE601" i="11"/>
  <c r="EM593" i="11"/>
  <c r="DK589" i="11"/>
  <c r="CI585" i="11"/>
  <c r="BG581" i="11"/>
  <c r="AE577" i="11"/>
  <c r="BY600" i="11"/>
  <c r="DN593" i="11"/>
  <c r="CL589" i="11"/>
  <c r="BJ585" i="11"/>
  <c r="AH581" i="11"/>
  <c r="DW576" i="11"/>
  <c r="BE581" i="11"/>
  <c r="AG597" i="11"/>
  <c r="CD588" i="11"/>
  <c r="EI579" i="11"/>
  <c r="DM596" i="11"/>
  <c r="AY579" i="11"/>
  <c r="CP590" i="11"/>
  <c r="DF595" i="11"/>
  <c r="AC587" i="11"/>
  <c r="BQ578" i="11"/>
  <c r="BS612" i="11"/>
  <c r="DL582" i="11"/>
  <c r="CC607" i="11"/>
  <c r="CK590" i="11"/>
  <c r="BO579" i="11"/>
  <c r="DG609" i="11"/>
  <c r="BW590" i="11"/>
  <c r="DK581" i="11"/>
  <c r="EL584" i="11"/>
  <c r="DO600" i="11"/>
  <c r="CW581" i="11"/>
  <c r="Y601" i="11"/>
  <c r="CD589" i="11"/>
  <c r="AX596" i="11"/>
  <c r="BS596" i="11"/>
  <c r="BP589" i="11"/>
  <c r="DD580" i="11"/>
  <c r="CH576" i="11"/>
  <c r="CW612" i="11"/>
  <c r="CP580" i="11"/>
  <c r="AV597" i="11"/>
  <c r="BW588" i="11"/>
  <c r="DK587" i="11"/>
  <c r="CT593" i="11"/>
  <c r="BI588" i="11"/>
  <c r="CW579" i="11"/>
  <c r="DV592" i="11"/>
  <c r="BJ579" i="11"/>
  <c r="ED600" i="11"/>
  <c r="AN583" i="11"/>
  <c r="AI599" i="11"/>
  <c r="CM579" i="11"/>
  <c r="BP584" i="11"/>
  <c r="CH583" i="11"/>
  <c r="DF587" i="11"/>
  <c r="DI591" i="11"/>
  <c r="BI611" i="11"/>
  <c r="CK582" i="11"/>
  <c r="CV623" i="11"/>
  <c r="AF622" i="11"/>
  <c r="BL581" i="11"/>
  <c r="AU603" i="11"/>
  <c r="AT599" i="11"/>
  <c r="DM580" i="11"/>
  <c r="AA589" i="11"/>
  <c r="DE597" i="11"/>
  <c r="BO580" i="11"/>
  <c r="CZ582" i="11"/>
  <c r="DY615" i="11"/>
  <c r="CQ589" i="11"/>
  <c r="DZ592" i="11"/>
  <c r="CH595" i="11"/>
  <c r="CQ578" i="11"/>
  <c r="DV586" i="11"/>
  <c r="AJ595" i="11"/>
  <c r="AS578" i="11"/>
  <c r="CJ590" i="11"/>
  <c r="AS615" i="11"/>
  <c r="DO581" i="11"/>
  <c r="AE587" i="11"/>
  <c r="BL593" i="11"/>
  <c r="BU576" i="11"/>
  <c r="CZ584" i="11"/>
  <c r="EE592" i="11"/>
  <c r="EN575" i="11"/>
  <c r="X602" i="11"/>
  <c r="CN615" i="11"/>
  <c r="EK575" i="11"/>
  <c r="AA583" i="11"/>
  <c r="AP591" i="11"/>
  <c r="BR610" i="11"/>
  <c r="CD582" i="11"/>
  <c r="DI590" i="11"/>
  <c r="DP590" i="11"/>
  <c r="AG581" i="11"/>
  <c r="EA599" i="11"/>
  <c r="BM589" i="11"/>
  <c r="CQ603" i="11"/>
  <c r="DD612" i="11"/>
  <c r="CG614" i="11"/>
  <c r="AK615" i="11"/>
  <c r="AO596" i="11"/>
  <c r="EN588" i="11"/>
  <c r="DU575" i="11"/>
  <c r="DV589" i="11"/>
  <c r="BU578" i="11"/>
  <c r="BN592" i="11"/>
  <c r="EJ582" i="11"/>
  <c r="CR578" i="11"/>
  <c r="CV612" i="11"/>
  <c r="BJ595" i="11"/>
  <c r="AH591" i="11"/>
  <c r="DW586" i="11"/>
  <c r="CU582" i="11"/>
  <c r="BS578" i="11"/>
  <c r="BK609" i="11"/>
  <c r="AK595" i="11"/>
  <c r="DZ590" i="11"/>
  <c r="CX586" i="11"/>
  <c r="BV582" i="11"/>
  <c r="AT578" i="11"/>
  <c r="CU606" i="11"/>
  <c r="EC594" i="11"/>
  <c r="DA590" i="11"/>
  <c r="BY586" i="11"/>
  <c r="AW582" i="11"/>
  <c r="EL577" i="11"/>
  <c r="BD590" i="11"/>
  <c r="AW581" i="11"/>
  <c r="BH598" i="11"/>
  <c r="EH588" i="11"/>
  <c r="BV580" i="11"/>
  <c r="CP576" i="11"/>
  <c r="BT607" i="11"/>
  <c r="DW621" i="11"/>
  <c r="BX624" i="11"/>
  <c r="DR622" i="11"/>
  <c r="EE582" i="11"/>
  <c r="DF582" i="11"/>
  <c r="DI596" i="11"/>
  <c r="BF585" i="11"/>
  <c r="DB607" i="11"/>
  <c r="AD588" i="11"/>
  <c r="AS581" i="11"/>
  <c r="EH576" i="11"/>
  <c r="EL599" i="11"/>
  <c r="CZ593" i="11"/>
  <c r="BX589" i="11"/>
  <c r="AV585" i="11"/>
  <c r="EK580" i="11"/>
  <c r="DI576" i="11"/>
  <c r="AQ599" i="11"/>
  <c r="CA593" i="11"/>
  <c r="AY589" i="11"/>
  <c r="EN584" i="11"/>
  <c r="DL580" i="11"/>
  <c r="CJ576" i="11"/>
  <c r="BK598" i="11"/>
  <c r="BB593" i="11"/>
  <c r="Z589" i="11"/>
  <c r="DO584" i="11"/>
  <c r="CM580" i="11"/>
  <c r="BK576" i="11"/>
  <c r="AC577" i="11"/>
  <c r="DN592" i="11"/>
  <c r="BB584" i="11"/>
  <c r="DG575" i="11"/>
  <c r="CH592" i="11"/>
  <c r="AE609" i="11"/>
  <c r="EB576" i="11"/>
  <c r="CD591" i="11"/>
  <c r="DR582" i="11"/>
  <c r="BY593" i="11"/>
  <c r="EN612" i="11"/>
  <c r="CB578" i="11"/>
  <c r="EL594" i="11"/>
  <c r="BI586" i="11"/>
  <c r="EL592" i="11"/>
  <c r="EF587" i="11"/>
  <c r="AU586" i="11"/>
  <c r="CI577" i="11"/>
  <c r="EE575" i="11"/>
  <c r="AI601" i="11"/>
  <c r="BU577" i="11"/>
  <c r="EE593" i="11"/>
  <c r="BB585" i="11"/>
  <c r="A575" i="11"/>
  <c r="AP585" i="11"/>
  <c r="AN585" i="11"/>
  <c r="CB576" i="11"/>
  <c r="BB592" i="11"/>
  <c r="CZ611" i="11"/>
  <c r="BN576" i="11"/>
  <c r="DX592" i="11"/>
  <c r="AU584" i="11"/>
  <c r="AJ586" i="11"/>
  <c r="BY582" i="11"/>
  <c r="AG584" i="11"/>
  <c r="BU575" i="11"/>
  <c r="DO583" i="11"/>
  <c r="DT595" i="11"/>
  <c r="CI579" i="11"/>
  <c r="DR594" i="11"/>
  <c r="AQ592" i="11"/>
  <c r="EC575" i="11"/>
  <c r="AJ577" i="11"/>
  <c r="CV607" i="11"/>
  <c r="BH586" i="11"/>
  <c r="CB575" i="11"/>
  <c r="AW590" i="11"/>
  <c r="AD607" i="11"/>
  <c r="AF578" i="11"/>
  <c r="CP594" i="11"/>
  <c r="ED585" i="11"/>
  <c r="BZ592" i="11"/>
  <c r="AA584" i="11"/>
  <c r="DA584" i="11"/>
  <c r="X576" i="11"/>
  <c r="CL588" i="11"/>
  <c r="BR584" i="11"/>
  <c r="BG602" i="11"/>
  <c r="EC580" i="11"/>
  <c r="AT596" i="11"/>
  <c r="BF579" i="11"/>
  <c r="CQ597" i="11"/>
  <c r="CC587" i="11"/>
  <c r="AJ607" i="11"/>
  <c r="AR594" i="11"/>
  <c r="CN586" i="11"/>
  <c r="ED591" i="11"/>
  <c r="BS605" i="11"/>
  <c r="BN590" i="11"/>
  <c r="DB581" i="11"/>
  <c r="CE611" i="11"/>
  <c r="CE599" i="11"/>
  <c r="BY580" i="11"/>
  <c r="X597" i="11"/>
  <c r="Z580" i="11"/>
  <c r="AH595" i="11"/>
  <c r="AT592" i="11"/>
  <c r="AE598" i="11"/>
  <c r="DV579" i="11"/>
  <c r="CY586" i="11"/>
  <c r="BS597" i="11"/>
  <c r="BW591" i="11"/>
  <c r="CJ580" i="11"/>
  <c r="BR607" i="11"/>
  <c r="DV576" i="11"/>
  <c r="DZ586" i="11"/>
  <c r="DO594" i="11"/>
  <c r="AL586" i="11"/>
  <c r="BZ577" i="11"/>
  <c r="X612" i="11"/>
  <c r="CJ586" i="11"/>
  <c r="AW576" i="11"/>
  <c r="DG592" i="11"/>
  <c r="DV596" i="11"/>
  <c r="CH610" i="11"/>
  <c r="CU586" i="11"/>
  <c r="DG583" i="11"/>
  <c r="BO596" i="11"/>
  <c r="DB590" i="11"/>
  <c r="BA580" i="11"/>
  <c r="EM594" i="11"/>
  <c r="CS585" i="11"/>
  <c r="DQ618" i="11"/>
  <c r="CW593" i="11"/>
  <c r="EB612" i="11"/>
  <c r="CM590" i="11"/>
  <c r="EA581" i="11"/>
  <c r="AB586" i="11"/>
  <c r="DD613" i="11"/>
  <c r="CX580" i="11"/>
  <c r="BQ597" i="11"/>
  <c r="CE588" i="11"/>
  <c r="BF588" i="11"/>
  <c r="DJ590" i="11"/>
  <c r="DT601" i="11"/>
  <c r="AQ578" i="11"/>
  <c r="BC575" i="11"/>
  <c r="CK604" i="11"/>
  <c r="CF588" i="11"/>
  <c r="AE578" i="11"/>
  <c r="DQ592" i="11"/>
  <c r="BP582" i="11"/>
  <c r="AK585" i="11"/>
  <c r="BK588" i="11"/>
  <c r="BK586" i="11"/>
  <c r="CY577" i="11"/>
  <c r="EL576" i="11"/>
  <c r="DG612" i="11"/>
  <c r="BV576" i="11"/>
  <c r="EF592" i="11"/>
  <c r="BC584" i="11"/>
  <c r="BL590" i="11"/>
  <c r="AG582" i="11"/>
  <c r="DC589" i="11"/>
  <c r="DH597" i="11"/>
  <c r="BN596" i="11"/>
  <c r="Y582" i="11"/>
  <c r="DN596" i="11"/>
  <c r="BJ586" i="11"/>
  <c r="DZ575" i="11"/>
  <c r="CU590" i="11"/>
  <c r="DQ589" i="11"/>
  <c r="AP577" i="11"/>
  <c r="AI582" i="11"/>
  <c r="DS602" i="11"/>
  <c r="BA593" i="11"/>
  <c r="DC578" i="11"/>
  <c r="EE597" i="11"/>
  <c r="DD588" i="11"/>
  <c r="AA580" i="11"/>
  <c r="EC590" i="11"/>
  <c r="DZ616" i="11"/>
  <c r="Z581" i="11"/>
  <c r="CV588" i="11"/>
  <c r="AB596" i="11"/>
  <c r="EA595" i="11"/>
  <c r="DT579" i="11"/>
  <c r="CO594" i="11"/>
  <c r="AN584" i="11"/>
  <c r="Y604" i="11"/>
  <c r="BX605" i="11"/>
  <c r="EB590" i="11"/>
  <c r="DX577" i="11"/>
  <c r="BQ594" i="11"/>
  <c r="DF584" i="11"/>
  <c r="BC581" i="11"/>
  <c r="AN593" i="11"/>
  <c r="CB584" i="11"/>
  <c r="DP575" i="11"/>
  <c r="BB587" i="11"/>
  <c r="DC576" i="11"/>
  <c r="BF605" i="11"/>
  <c r="EJ579" i="11"/>
  <c r="BA596" i="11"/>
  <c r="EM622" i="11"/>
  <c r="AO590" i="11"/>
  <c r="EA606" i="11"/>
  <c r="BX578" i="11"/>
  <c r="AT576" i="11"/>
  <c r="BG610" i="11"/>
  <c r="CX577" i="11"/>
  <c r="AV595" i="11"/>
  <c r="DN587" i="11"/>
  <c r="BS592" i="11"/>
  <c r="EC588" i="11"/>
  <c r="EI581" i="11"/>
  <c r="AZ580" i="11"/>
  <c r="CX606" i="11"/>
  <c r="DT598" i="11"/>
  <c r="BH582" i="11"/>
  <c r="CY603" i="11"/>
  <c r="CP578" i="11"/>
  <c r="EJ581" i="11"/>
  <c r="CG569" i="11"/>
  <c r="BE565" i="11"/>
  <c r="BK567" i="11"/>
  <c r="EC569" i="11"/>
  <c r="DA565" i="11"/>
  <c r="AZ570" i="11"/>
  <c r="AH564" i="11"/>
  <c r="EJ569" i="11"/>
  <c r="DH565" i="11"/>
  <c r="CF561" i="11"/>
  <c r="BD557" i="11"/>
  <c r="AB553" i="11"/>
  <c r="EK567" i="11"/>
  <c r="DI563" i="11"/>
  <c r="EB567" i="11"/>
  <c r="CZ563" i="11"/>
  <c r="BX559" i="11"/>
  <c r="AV555" i="11"/>
  <c r="AN570" i="11"/>
  <c r="EC565" i="11"/>
  <c r="DA561" i="11"/>
  <c r="BY557" i="11"/>
  <c r="AW553" i="11"/>
  <c r="AO568" i="11"/>
  <c r="ED563" i="11"/>
  <c r="CX570" i="11"/>
  <c r="BV566" i="11"/>
  <c r="AT562" i="11"/>
  <c r="EI557" i="11"/>
  <c r="DG553" i="11"/>
  <c r="AC559" i="11"/>
  <c r="AV551" i="11"/>
  <c r="EK546" i="11"/>
  <c r="DI542" i="11"/>
  <c r="CG538" i="11"/>
  <c r="BE534" i="11"/>
  <c r="AC530" i="11"/>
  <c r="DR525" i="11"/>
  <c r="CP521" i="11"/>
  <c r="BA556" i="11"/>
  <c r="DQ549" i="11"/>
  <c r="CO545" i="11"/>
  <c r="AR570" i="11"/>
  <c r="CE563" i="11"/>
  <c r="BP569" i="11"/>
  <c r="AN565" i="11"/>
  <c r="EC560" i="11"/>
  <c r="DA556" i="11"/>
  <c r="BY552" i="11"/>
  <c r="BQ567" i="11"/>
  <c r="AO563" i="11"/>
  <c r="BH567" i="11"/>
  <c r="AF563" i="11"/>
  <c r="DU558" i="11"/>
  <c r="CS554" i="11"/>
  <c r="CK569" i="11"/>
  <c r="BI565" i="11"/>
  <c r="AG561" i="11"/>
  <c r="DV556" i="11"/>
  <c r="CT552" i="11"/>
  <c r="CL567" i="11"/>
  <c r="BJ563" i="11"/>
  <c r="AD570" i="11"/>
  <c r="DS565" i="11"/>
  <c r="CQ561" i="11"/>
  <c r="BO557" i="11"/>
  <c r="AM553" i="11"/>
  <c r="DW557" i="11"/>
  <c r="CS550" i="11"/>
  <c r="BQ546" i="11"/>
  <c r="AO542" i="11"/>
  <c r="ED537" i="11"/>
  <c r="DB533" i="11"/>
  <c r="BZ529" i="11"/>
  <c r="AX525" i="11"/>
  <c r="CO570" i="11"/>
  <c r="AD555" i="11"/>
  <c r="AW549" i="11"/>
  <c r="EL544" i="11"/>
  <c r="DU569" i="11"/>
  <c r="BW563" i="11"/>
  <c r="BH569" i="11"/>
  <c r="AF565" i="11"/>
  <c r="DU560" i="11"/>
  <c r="CS556" i="11"/>
  <c r="BQ552" i="11"/>
  <c r="BI567" i="11"/>
  <c r="AG563" i="11"/>
  <c r="AZ567" i="11"/>
  <c r="X563" i="11"/>
  <c r="DM558" i="11"/>
  <c r="CK554" i="11"/>
  <c r="CC569" i="11"/>
  <c r="BA565" i="11"/>
  <c r="Y561" i="11"/>
  <c r="DN556" i="11"/>
  <c r="CL552" i="11"/>
  <c r="CD567" i="11"/>
  <c r="BB563" i="11"/>
  <c r="EM569" i="11"/>
  <c r="DK565" i="11"/>
  <c r="CI561" i="11"/>
  <c r="BG557" i="11"/>
  <c r="AE553" i="11"/>
  <c r="DG557" i="11"/>
  <c r="CK550" i="11"/>
  <c r="BI546" i="11"/>
  <c r="AG542" i="11"/>
  <c r="DV537" i="11"/>
  <c r="CT533" i="11"/>
  <c r="BR529" i="11"/>
  <c r="AP525" i="11"/>
  <c r="AC570" i="11"/>
  <c r="EE554" i="11"/>
  <c r="AO549" i="11"/>
  <c r="ED544" i="11"/>
  <c r="DG567" i="11"/>
  <c r="BH562" i="11"/>
  <c r="AS568" i="11"/>
  <c r="EH563" i="11"/>
  <c r="DF559" i="11"/>
  <c r="CD555" i="11"/>
  <c r="BV570" i="11"/>
  <c r="AT566" i="11"/>
  <c r="BM570" i="11"/>
  <c r="AK566" i="11"/>
  <c r="DZ561" i="11"/>
  <c r="CX557" i="11"/>
  <c r="BV553" i="11"/>
  <c r="BN568" i="11"/>
  <c r="AL564" i="11"/>
  <c r="EA559" i="11"/>
  <c r="CY555" i="11"/>
  <c r="CQ570" i="11"/>
  <c r="BO566" i="11"/>
  <c r="AM562" i="11"/>
  <c r="DX568" i="11"/>
  <c r="CV564" i="11"/>
  <c r="BT560" i="11"/>
  <c r="AR556" i="11"/>
  <c r="EG551" i="11"/>
  <c r="CC555" i="11"/>
  <c r="BV549" i="11"/>
  <c r="AT545" i="11"/>
  <c r="EI540" i="11"/>
  <c r="DG536" i="11"/>
  <c r="CE532" i="11"/>
  <c r="BC528" i="11"/>
  <c r="AA524" i="11"/>
  <c r="DS561" i="11"/>
  <c r="DA552" i="11"/>
  <c r="Z548" i="11"/>
  <c r="DO543" i="11"/>
  <c r="CY567" i="11"/>
  <c r="AZ562" i="11"/>
  <c r="AK568" i="11"/>
  <c r="DZ563" i="11"/>
  <c r="CX559" i="11"/>
  <c r="BV555" i="11"/>
  <c r="BN570" i="11"/>
  <c r="AL566" i="11"/>
  <c r="BE570" i="11"/>
  <c r="AC566" i="11"/>
  <c r="DR561" i="11"/>
  <c r="CP557" i="11"/>
  <c r="BN553" i="11"/>
  <c r="BF568" i="11"/>
  <c r="AD564" i="11"/>
  <c r="DS559" i="11"/>
  <c r="CQ555" i="11"/>
  <c r="CI570" i="11"/>
  <c r="BG566" i="11"/>
  <c r="AE562" i="11"/>
  <c r="DP568" i="11"/>
  <c r="CN564" i="11"/>
  <c r="BL560" i="11"/>
  <c r="AJ556" i="11"/>
  <c r="DY551" i="11"/>
  <c r="BM555" i="11"/>
  <c r="BN549" i="11"/>
  <c r="BF564" i="11"/>
  <c r="AQ570" i="11"/>
  <c r="EF565" i="11"/>
  <c r="DD561" i="11"/>
  <c r="CB557" i="11"/>
  <c r="AZ553" i="11"/>
  <c r="AR568" i="11"/>
  <c r="EG563" i="11"/>
  <c r="AI568" i="11"/>
  <c r="DX563" i="11"/>
  <c r="CV559" i="11"/>
  <c r="BT555" i="11"/>
  <c r="BL570" i="11"/>
  <c r="AJ566" i="11"/>
  <c r="DY561" i="11"/>
  <c r="CW557" i="11"/>
  <c r="BU553" i="11"/>
  <c r="BM568" i="11"/>
  <c r="AK564" i="11"/>
  <c r="EL568" i="11"/>
  <c r="DJ564" i="11"/>
  <c r="DP566" i="11"/>
  <c r="BQ569" i="11"/>
  <c r="AO565" i="11"/>
  <c r="BP570" i="11"/>
  <c r="CM563" i="11"/>
  <c r="BX569" i="11"/>
  <c r="AV565" i="11"/>
  <c r="EK560" i="11"/>
  <c r="DI556" i="11"/>
  <c r="CG552" i="11"/>
  <c r="BY567" i="11"/>
  <c r="AW563" i="11"/>
  <c r="BP567" i="11"/>
  <c r="AN563" i="11"/>
  <c r="EC558" i="11"/>
  <c r="DA554" i="11"/>
  <c r="CS569" i="11"/>
  <c r="BQ565" i="11"/>
  <c r="AO561" i="11"/>
  <c r="ED556" i="11"/>
  <c r="DB552" i="11"/>
  <c r="CT567" i="11"/>
  <c r="BR563" i="11"/>
  <c r="AL570" i="11"/>
  <c r="EA565" i="11"/>
  <c r="CY561" i="11"/>
  <c r="BW557" i="11"/>
  <c r="AU553" i="11"/>
  <c r="EM557" i="11"/>
  <c r="DA550" i="11"/>
  <c r="BY546" i="11"/>
  <c r="AW542" i="11"/>
  <c r="EL537" i="11"/>
  <c r="DJ533" i="11"/>
  <c r="CH529" i="11"/>
  <c r="BF525" i="11"/>
  <c r="AD521" i="11"/>
  <c r="AT555" i="11"/>
  <c r="BE549" i="11"/>
  <c r="AC545" i="11"/>
  <c r="DN568" i="11"/>
  <c r="EJ562" i="11"/>
  <c r="DU568" i="11"/>
  <c r="CS564" i="11"/>
  <c r="BQ560" i="11"/>
  <c r="AO556" i="11"/>
  <c r="ED551" i="11"/>
  <c r="DV566" i="11"/>
  <c r="CT562" i="11"/>
  <c r="DM566" i="11"/>
  <c r="CK562" i="11"/>
  <c r="BI558" i="11"/>
  <c r="AG554" i="11"/>
  <c r="Y569" i="11"/>
  <c r="DN564" i="11"/>
  <c r="CL560" i="11"/>
  <c r="BJ556" i="11"/>
  <c r="AH552" i="11"/>
  <c r="Z567" i="11"/>
  <c r="DO562" i="11"/>
  <c r="CI569" i="11"/>
  <c r="BG565" i="11"/>
  <c r="AE561" i="11"/>
  <c r="DT556" i="11"/>
  <c r="CR552" i="11"/>
  <c r="DP556" i="11"/>
  <c r="AG550" i="11"/>
  <c r="DV545" i="11"/>
  <c r="CT541" i="11"/>
  <c r="BR537" i="11"/>
  <c r="AP533" i="11"/>
  <c r="EE528" i="11"/>
  <c r="DC524" i="11"/>
  <c r="BM566" i="11"/>
  <c r="EN553" i="11"/>
  <c r="DB548" i="11"/>
  <c r="BZ544" i="11"/>
  <c r="DF568" i="11"/>
  <c r="EB562" i="11"/>
  <c r="DM568" i="11"/>
  <c r="CK564" i="11"/>
  <c r="BI560" i="11"/>
  <c r="AG556" i="11"/>
  <c r="DV551" i="11"/>
  <c r="DN566" i="11"/>
  <c r="EG570" i="11"/>
  <c r="DE566" i="11"/>
  <c r="CC562" i="11"/>
  <c r="BA558" i="11"/>
  <c r="Y554" i="11"/>
  <c r="EH568" i="11"/>
  <c r="DF564" i="11"/>
  <c r="CD560" i="11"/>
  <c r="BB556" i="11"/>
  <c r="Z552" i="11"/>
  <c r="EI566" i="11"/>
  <c r="DG562" i="11"/>
  <c r="CA569" i="11"/>
  <c r="AY565" i="11"/>
  <c r="EN560" i="11"/>
  <c r="DL556" i="11"/>
  <c r="CJ552" i="11"/>
  <c r="CZ556" i="11"/>
  <c r="Y550" i="11"/>
  <c r="DN545" i="11"/>
  <c r="CL541" i="11"/>
  <c r="BJ537" i="11"/>
  <c r="AH533" i="11"/>
  <c r="DW528" i="11"/>
  <c r="CU524" i="11"/>
  <c r="DR565" i="11"/>
  <c r="DX553" i="11"/>
  <c r="CT548" i="11"/>
  <c r="BR544" i="11"/>
  <c r="EN566" i="11"/>
  <c r="DM561" i="11"/>
  <c r="CX567" i="11"/>
  <c r="BV563" i="11"/>
  <c r="AT559" i="11"/>
  <c r="EI554" i="11"/>
  <c r="EA569" i="11"/>
  <c r="CY565" i="11"/>
  <c r="DR569" i="11"/>
  <c r="CP565" i="11"/>
  <c r="BN561" i="11"/>
  <c r="AL557" i="11"/>
  <c r="EA552" i="11"/>
  <c r="DS567" i="11"/>
  <c r="CQ563" i="11"/>
  <c r="BO559" i="11"/>
  <c r="AM555" i="11"/>
  <c r="AE570" i="11"/>
  <c r="DT565" i="11"/>
  <c r="CR561" i="11"/>
  <c r="BL568" i="11"/>
  <c r="AJ564" i="11"/>
  <c r="DY559" i="11"/>
  <c r="CW555" i="11"/>
  <c r="EN567" i="11"/>
  <c r="BV554" i="11"/>
  <c r="EA548" i="11"/>
  <c r="CY544" i="11"/>
  <c r="BW540" i="11"/>
  <c r="AU536" i="11"/>
  <c r="EJ531" i="11"/>
  <c r="DH527" i="11"/>
  <c r="CF523" i="11"/>
  <c r="AJ560" i="11"/>
  <c r="DG551" i="11"/>
  <c r="CE547" i="11"/>
  <c r="BC543" i="11"/>
  <c r="EF566" i="11"/>
  <c r="DE561" i="11"/>
  <c r="CP567" i="11"/>
  <c r="BN563" i="11"/>
  <c r="AL559" i="11"/>
  <c r="EA554" i="11"/>
  <c r="DS569" i="11"/>
  <c r="CQ565" i="11"/>
  <c r="DJ569" i="11"/>
  <c r="CH565" i="11"/>
  <c r="BF561" i="11"/>
  <c r="AD557" i="11"/>
  <c r="DS552" i="11"/>
  <c r="DK567" i="11"/>
  <c r="CI563" i="11"/>
  <c r="BG559" i="11"/>
  <c r="AE555" i="11"/>
  <c r="EN569" i="11"/>
  <c r="DL565" i="11"/>
  <c r="CJ561" i="11"/>
  <c r="BD568" i="11"/>
  <c r="AB564" i="11"/>
  <c r="DQ559" i="11"/>
  <c r="CO555" i="11"/>
  <c r="CB567" i="11"/>
  <c r="BF554" i="11"/>
  <c r="DS548" i="11"/>
  <c r="DK563" i="11"/>
  <c r="CV569" i="11"/>
  <c r="BT565" i="11"/>
  <c r="AR561" i="11"/>
  <c r="EG556" i="11"/>
  <c r="DE552" i="11"/>
  <c r="CW567" i="11"/>
  <c r="BU563" i="11"/>
  <c r="CN567" i="11"/>
  <c r="BL563" i="11"/>
  <c r="AJ559" i="11"/>
  <c r="DY554" i="11"/>
  <c r="DQ569" i="11"/>
  <c r="CO565" i="11"/>
  <c r="BM561" i="11"/>
  <c r="AK557" i="11"/>
  <c r="DZ552" i="11"/>
  <c r="DR567" i="11"/>
  <c r="CP563" i="11"/>
  <c r="BZ568" i="11"/>
  <c r="CF570" i="11"/>
  <c r="BD566" i="11"/>
  <c r="DV568" i="11"/>
  <c r="CT564" i="11"/>
  <c r="AC569" i="11"/>
  <c r="AA563" i="11"/>
  <c r="EC568" i="11"/>
  <c r="DA564" i="11"/>
  <c r="BY560" i="11"/>
  <c r="AW556" i="11"/>
  <c r="EL551" i="11"/>
  <c r="ED566" i="11"/>
  <c r="DB562" i="11"/>
  <c r="DU566" i="11"/>
  <c r="CS562" i="11"/>
  <c r="BQ558" i="11"/>
  <c r="AO554" i="11"/>
  <c r="AG569" i="11"/>
  <c r="DV564" i="11"/>
  <c r="CT560" i="11"/>
  <c r="BR556" i="11"/>
  <c r="AP552" i="11"/>
  <c r="AH567" i="11"/>
  <c r="DW562" i="11"/>
  <c r="CQ569" i="11"/>
  <c r="BO565" i="11"/>
  <c r="AM561" i="11"/>
  <c r="EB556" i="11"/>
  <c r="CZ552" i="11"/>
  <c r="EF556" i="11"/>
  <c r="AO550" i="11"/>
  <c r="ED545" i="11"/>
  <c r="DB541" i="11"/>
  <c r="BZ537" i="11"/>
  <c r="AX533" i="11"/>
  <c r="EM528" i="11"/>
  <c r="DK524" i="11"/>
  <c r="DY566" i="11"/>
  <c r="AM554" i="11"/>
  <c r="DJ548" i="11"/>
  <c r="CH544" i="11"/>
  <c r="AD568" i="11"/>
  <c r="BX562" i="11"/>
  <c r="BI568" i="11"/>
  <c r="AG564" i="11"/>
  <c r="DV559" i="11"/>
  <c r="CT555" i="11"/>
  <c r="CL570" i="11"/>
  <c r="BJ566" i="11"/>
  <c r="CC570" i="11"/>
  <c r="BA566" i="11"/>
  <c r="Y562" i="11"/>
  <c r="DN557" i="11"/>
  <c r="CL553" i="11"/>
  <c r="CD568" i="11"/>
  <c r="BB564" i="11"/>
  <c r="Z560" i="11"/>
  <c r="DO555" i="11"/>
  <c r="DG570" i="11"/>
  <c r="CE566" i="11"/>
  <c r="BC562" i="11"/>
  <c r="EN568" i="11"/>
  <c r="DL564" i="11"/>
  <c r="CJ560" i="11"/>
  <c r="BH556" i="11"/>
  <c r="AF552" i="11"/>
  <c r="DI555" i="11"/>
  <c r="CL549" i="11"/>
  <c r="BJ545" i="11"/>
  <c r="AH541" i="11"/>
  <c r="DW536" i="11"/>
  <c r="CU532" i="11"/>
  <c r="BS528" i="11"/>
  <c r="AQ524" i="11"/>
  <c r="BN562" i="11"/>
  <c r="EG552" i="11"/>
  <c r="AP548" i="11"/>
  <c r="EE543" i="11"/>
  <c r="EM567" i="11"/>
  <c r="BP562" i="11"/>
  <c r="BA568" i="11"/>
  <c r="Y564" i="11"/>
  <c r="DN559" i="11"/>
  <c r="CL555" i="11"/>
  <c r="CD570" i="11"/>
  <c r="BB566" i="11"/>
  <c r="BU570" i="11"/>
  <c r="AS566" i="11"/>
  <c r="EH561" i="11"/>
  <c r="DF557" i="11"/>
  <c r="CD553" i="11"/>
  <c r="BV568" i="11"/>
  <c r="AT564" i="11"/>
  <c r="EI559" i="11"/>
  <c r="DG555" i="11"/>
  <c r="CY570" i="11"/>
  <c r="BW566" i="11"/>
  <c r="AU562" i="11"/>
  <c r="EF568" i="11"/>
  <c r="DD564" i="11"/>
  <c r="CB560" i="11"/>
  <c r="AZ556" i="11"/>
  <c r="X552" i="11"/>
  <c r="CS555" i="11"/>
  <c r="CD549" i="11"/>
  <c r="BB545" i="11"/>
  <c r="Z541" i="11"/>
  <c r="DO536" i="11"/>
  <c r="CM532" i="11"/>
  <c r="BK528" i="11"/>
  <c r="AI524" i="11"/>
  <c r="AH562" i="11"/>
  <c r="DQ552" i="11"/>
  <c r="AH548" i="11"/>
  <c r="DW543" i="11"/>
  <c r="AF566" i="11"/>
  <c r="BA561" i="11"/>
  <c r="AL567" i="11"/>
  <c r="EA562" i="11"/>
  <c r="CY558" i="11"/>
  <c r="BW554" i="11"/>
  <c r="BO569" i="11"/>
  <c r="AM565" i="11"/>
  <c r="BF569" i="11"/>
  <c r="AD565" i="11"/>
  <c r="DS560" i="11"/>
  <c r="CQ556" i="11"/>
  <c r="BO552" i="11"/>
  <c r="BG567" i="11"/>
  <c r="AE563" i="11"/>
  <c r="DT558" i="11"/>
  <c r="CR554" i="11"/>
  <c r="CJ569" i="11"/>
  <c r="BH565" i="11"/>
  <c r="AF561" i="11"/>
  <c r="DQ567" i="11"/>
  <c r="CO563" i="11"/>
  <c r="BM559" i="11"/>
  <c r="AK555" i="11"/>
  <c r="DL563" i="11"/>
  <c r="BO553" i="11"/>
  <c r="BO548" i="11"/>
  <c r="AM544" i="11"/>
  <c r="EB539" i="11"/>
  <c r="CZ535" i="11"/>
  <c r="BX531" i="11"/>
  <c r="AV527" i="11"/>
  <c r="EK522" i="11"/>
  <c r="Z559" i="11"/>
  <c r="AU551" i="11"/>
  <c r="EJ546" i="11"/>
  <c r="DH542" i="11"/>
  <c r="X566" i="11"/>
  <c r="AS561" i="11"/>
  <c r="AD567" i="11"/>
  <c r="DS562" i="11"/>
  <c r="CQ558" i="11"/>
  <c r="BO554" i="11"/>
  <c r="BG569" i="11"/>
  <c r="AE565" i="11"/>
  <c r="AX569" i="11"/>
  <c r="EM564" i="11"/>
  <c r="DK560" i="11"/>
  <c r="CI556" i="11"/>
  <c r="BG552" i="11"/>
  <c r="AY567" i="11"/>
  <c r="EN562" i="11"/>
  <c r="DL558" i="11"/>
  <c r="CJ554" i="11"/>
  <c r="CB569" i="11"/>
  <c r="AZ565" i="11"/>
  <c r="X561" i="11"/>
  <c r="DI567" i="11"/>
  <c r="CG563" i="11"/>
  <c r="BE559" i="11"/>
  <c r="AC555" i="11"/>
  <c r="AZ563" i="11"/>
  <c r="AY553" i="11"/>
  <c r="BI569" i="11"/>
  <c r="AY563" i="11"/>
  <c r="AJ569" i="11"/>
  <c r="DY564" i="11"/>
  <c r="CW560" i="11"/>
  <c r="BU556" i="11"/>
  <c r="AS552" i="11"/>
  <c r="AK567" i="11"/>
  <c r="DZ562" i="11"/>
  <c r="AB567" i="11"/>
  <c r="DQ562" i="11"/>
  <c r="CO558" i="11"/>
  <c r="BM554" i="11"/>
  <c r="BE569" i="11"/>
  <c r="AC565" i="11"/>
  <c r="DR560" i="11"/>
  <c r="CP556" i="11"/>
  <c r="BN552" i="11"/>
  <c r="BF567" i="11"/>
  <c r="CV570" i="11"/>
  <c r="EE567" i="11"/>
  <c r="EK569" i="11"/>
  <c r="DI565" i="11"/>
  <c r="BJ568" i="11"/>
  <c r="DT570" i="11"/>
  <c r="AL568" i="11"/>
  <c r="CF562" i="11"/>
  <c r="BQ568" i="11"/>
  <c r="AO564" i="11"/>
  <c r="ED559" i="11"/>
  <c r="DB555" i="11"/>
  <c r="CT570" i="11"/>
  <c r="BR566" i="11"/>
  <c r="CK570" i="11"/>
  <c r="BI566" i="11"/>
  <c r="AG562" i="11"/>
  <c r="DV557" i="11"/>
  <c r="CT553" i="11"/>
  <c r="CL568" i="11"/>
  <c r="BJ564" i="11"/>
  <c r="AH560" i="11"/>
  <c r="DW555" i="11"/>
  <c r="DO570" i="11"/>
  <c r="CM566" i="11"/>
  <c r="BK562" i="11"/>
  <c r="AE569" i="11"/>
  <c r="DT564" i="11"/>
  <c r="CR560" i="11"/>
  <c r="BP556" i="11"/>
  <c r="AN552" i="11"/>
  <c r="DY555" i="11"/>
  <c r="CT549" i="11"/>
  <c r="BR545" i="11"/>
  <c r="AP541" i="11"/>
  <c r="EE536" i="11"/>
  <c r="DC532" i="11"/>
  <c r="CA528" i="11"/>
  <c r="AY524" i="11"/>
  <c r="CW562" i="11"/>
  <c r="AF553" i="11"/>
  <c r="AX548" i="11"/>
  <c r="EM543" i="11"/>
  <c r="AM567" i="11"/>
  <c r="EC561" i="11"/>
  <c r="DN567" i="11"/>
  <c r="CL563" i="11"/>
  <c r="BJ559" i="11"/>
  <c r="AH555" i="11"/>
  <c r="Z570" i="11"/>
  <c r="DO565" i="11"/>
  <c r="EH569" i="11"/>
  <c r="DF565" i="11"/>
  <c r="CD561" i="11"/>
  <c r="BB557" i="11"/>
  <c r="Z553" i="11"/>
  <c r="EI567" i="11"/>
  <c r="DG563" i="11"/>
  <c r="CE559" i="11"/>
  <c r="BC555" i="11"/>
  <c r="AU570" i="11"/>
  <c r="EJ565" i="11"/>
  <c r="DH561" i="11"/>
  <c r="CB568" i="11"/>
  <c r="AZ564" i="11"/>
  <c r="X560" i="11"/>
  <c r="DM555" i="11"/>
  <c r="AD569" i="11"/>
  <c r="DB554" i="11"/>
  <c r="Z549" i="11"/>
  <c r="DO544" i="11"/>
  <c r="CM540" i="11"/>
  <c r="BK536" i="11"/>
  <c r="AI532" i="11"/>
  <c r="DX527" i="11"/>
  <c r="CV523" i="11"/>
  <c r="BZ560" i="11"/>
  <c r="DZ551" i="11"/>
  <c r="CU547" i="11"/>
  <c r="BS543" i="11"/>
  <c r="AE567" i="11"/>
  <c r="DU561" i="11"/>
  <c r="DF567" i="11"/>
  <c r="CD563" i="11"/>
  <c r="BB559" i="11"/>
  <c r="Z555" i="11"/>
  <c r="EI569" i="11"/>
  <c r="DG565" i="11"/>
  <c r="DZ569" i="11"/>
  <c r="CX565" i="11"/>
  <c r="BV561" i="11"/>
  <c r="AT557" i="11"/>
  <c r="EI552" i="11"/>
  <c r="EA567" i="11"/>
  <c r="CY563" i="11"/>
  <c r="BW559" i="11"/>
  <c r="AU555" i="11"/>
  <c r="AM570" i="11"/>
  <c r="EB565" i="11"/>
  <c r="CZ561" i="11"/>
  <c r="BT568" i="11"/>
  <c r="AR564" i="11"/>
  <c r="EG559" i="11"/>
  <c r="DE555" i="11"/>
  <c r="CI568" i="11"/>
  <c r="CL554" i="11"/>
  <c r="EI548" i="11"/>
  <c r="DG544" i="11"/>
  <c r="CE540" i="11"/>
  <c r="BC536" i="11"/>
  <c r="AA532" i="11"/>
  <c r="DP527" i="11"/>
  <c r="CN523" i="11"/>
  <c r="BC560" i="11"/>
  <c r="DO551" i="11"/>
  <c r="CM547" i="11"/>
  <c r="BK543" i="11"/>
  <c r="BM565" i="11"/>
  <c r="DS570" i="11"/>
  <c r="CQ566" i="11"/>
  <c r="BO562" i="11"/>
  <c r="AM558" i="11"/>
  <c r="EB553" i="11"/>
  <c r="DT568" i="11"/>
  <c r="CR564" i="11"/>
  <c r="DK568" i="11"/>
  <c r="CI564" i="11"/>
  <c r="BG560" i="11"/>
  <c r="AE556" i="11"/>
  <c r="EN570" i="11"/>
  <c r="DL566" i="11"/>
  <c r="CJ562" i="11"/>
  <c r="BH558" i="11"/>
  <c r="AF554" i="11"/>
  <c r="X569" i="11"/>
  <c r="DM564" i="11"/>
  <c r="CK560" i="11"/>
  <c r="BE567" i="11"/>
  <c r="AC563" i="11"/>
  <c r="DR558" i="11"/>
  <c r="CP554" i="11"/>
  <c r="AD561" i="11"/>
  <c r="BH552" i="11"/>
  <c r="DT547" i="11"/>
  <c r="CR543" i="11"/>
  <c r="BP539" i="11"/>
  <c r="AN535" i="11"/>
  <c r="EC530" i="11"/>
  <c r="DA526" i="11"/>
  <c r="BY522" i="11"/>
  <c r="EJ557" i="11"/>
  <c r="CZ550" i="11"/>
  <c r="BX546" i="11"/>
  <c r="AV542" i="11"/>
  <c r="AG565" i="11"/>
  <c r="DK570" i="11"/>
  <c r="CI566" i="11"/>
  <c r="BG562" i="11"/>
  <c r="AE558" i="11"/>
  <c r="DT553" i="11"/>
  <c r="DL568" i="11"/>
  <c r="CJ564" i="11"/>
  <c r="DC568" i="11"/>
  <c r="CA564" i="11"/>
  <c r="AY560" i="11"/>
  <c r="EN555" i="11"/>
  <c r="EF570" i="11"/>
  <c r="DD566" i="11"/>
  <c r="CB562" i="11"/>
  <c r="AZ558" i="11"/>
  <c r="X554" i="11"/>
  <c r="EG568" i="11"/>
  <c r="DE564" i="11"/>
  <c r="CC560" i="11"/>
  <c r="AW567" i="11"/>
  <c r="EL562" i="11"/>
  <c r="DJ558" i="11"/>
  <c r="CH554" i="11"/>
  <c r="DT560" i="11"/>
  <c r="AR552" i="11"/>
  <c r="CH568" i="11"/>
  <c r="DD562" i="11"/>
  <c r="CO568" i="11"/>
  <c r="BM564" i="11"/>
  <c r="AK560" i="11"/>
  <c r="DZ555" i="11"/>
  <c r="DR570" i="11"/>
  <c r="CP566" i="11"/>
  <c r="DI570" i="11"/>
  <c r="CG566" i="11"/>
  <c r="BE562" i="11"/>
  <c r="AC558" i="11"/>
  <c r="DR553" i="11"/>
  <c r="DJ568" i="11"/>
  <c r="CH564" i="11"/>
  <c r="BF560" i="11"/>
  <c r="AD556" i="11"/>
  <c r="EM570" i="11"/>
  <c r="DK566" i="11"/>
  <c r="AJ570" i="11"/>
  <c r="BS567" i="11"/>
  <c r="BY569" i="11"/>
  <c r="AW565" i="11"/>
  <c r="DO567" i="11"/>
  <c r="BH570" i="11"/>
  <c r="AU567" i="11"/>
  <c r="EK561" i="11"/>
  <c r="DV567" i="11"/>
  <c r="CT563" i="11"/>
  <c r="BR559" i="11"/>
  <c r="AP555" i="11"/>
  <c r="AH570" i="11"/>
  <c r="DW565" i="11"/>
  <c r="Y570" i="11"/>
  <c r="DN565" i="11"/>
  <c r="CL561" i="11"/>
  <c r="BJ557" i="11"/>
  <c r="AH553" i="11"/>
  <c r="Z568" i="11"/>
  <c r="DO563" i="11"/>
  <c r="CM559" i="11"/>
  <c r="BK555" i="11"/>
  <c r="BC570" i="11"/>
  <c r="AA566" i="11"/>
  <c r="DP561" i="11"/>
  <c r="CJ568" i="11"/>
  <c r="BH564" i="11"/>
  <c r="AF560" i="11"/>
  <c r="DU555" i="11"/>
  <c r="CP569" i="11"/>
  <c r="DR554" i="11"/>
  <c r="AH549" i="11"/>
  <c r="DW544" i="11"/>
  <c r="CU540" i="11"/>
  <c r="BS536" i="11"/>
  <c r="AQ532" i="11"/>
  <c r="EF527" i="11"/>
  <c r="DD523" i="11"/>
  <c r="CV560" i="11"/>
  <c r="Y552" i="11"/>
  <c r="DC547" i="11"/>
  <c r="CA543" i="11"/>
  <c r="BT566" i="11"/>
  <c r="BQ561" i="11"/>
  <c r="BB567" i="11"/>
  <c r="Z563" i="11"/>
  <c r="DO558" i="11"/>
  <c r="CM554" i="11"/>
  <c r="CE569" i="11"/>
  <c r="BC565" i="11"/>
  <c r="BV569" i="11"/>
  <c r="AT565" i="11"/>
  <c r="EI560" i="11"/>
  <c r="DG556" i="11"/>
  <c r="CE552" i="11"/>
  <c r="BW567" i="11"/>
  <c r="AU563" i="11"/>
  <c r="EJ558" i="11"/>
  <c r="DH554" i="11"/>
  <c r="CZ569" i="11"/>
  <c r="BX565" i="11"/>
  <c r="AV561" i="11"/>
  <c r="EG567" i="11"/>
  <c r="DE563" i="11"/>
  <c r="CC559" i="11"/>
  <c r="BA555" i="11"/>
  <c r="DS564" i="11"/>
  <c r="CU553" i="11"/>
  <c r="CE548" i="11"/>
  <c r="BC544" i="11"/>
  <c r="AA540" i="11"/>
  <c r="DP535" i="11"/>
  <c r="CN531" i="11"/>
  <c r="BL527" i="11"/>
  <c r="AJ523" i="11"/>
  <c r="BF559" i="11"/>
  <c r="BK551" i="11"/>
  <c r="AI547" i="11"/>
  <c r="DX542" i="11"/>
  <c r="AN566" i="11"/>
  <c r="BI561" i="11"/>
  <c r="AT567" i="11"/>
  <c r="EI562" i="11"/>
  <c r="DG558" i="11"/>
  <c r="CE554" i="11"/>
  <c r="BW569" i="11"/>
  <c r="AU565" i="11"/>
  <c r="BN569" i="11"/>
  <c r="AL565" i="11"/>
  <c r="EA560" i="11"/>
  <c r="CY556" i="11"/>
  <c r="BW552" i="11"/>
  <c r="BO567" i="11"/>
  <c r="AM563" i="11"/>
  <c r="EB558" i="11"/>
  <c r="CZ554" i="11"/>
  <c r="CR569" i="11"/>
  <c r="BP565" i="11"/>
  <c r="AN561" i="11"/>
  <c r="DY567" i="11"/>
  <c r="CW563" i="11"/>
  <c r="BU559" i="11"/>
  <c r="AS555" i="11"/>
  <c r="BG564" i="11"/>
  <c r="CE553" i="11"/>
  <c r="BW548" i="11"/>
  <c r="AU544" i="11"/>
  <c r="EJ539" i="11"/>
  <c r="DH535" i="11"/>
  <c r="CF531" i="11"/>
  <c r="BD527" i="11"/>
  <c r="AB523" i="11"/>
  <c r="AP559" i="11"/>
  <c r="BC551" i="11"/>
  <c r="AA547" i="11"/>
  <c r="DP542" i="11"/>
  <c r="BV564" i="11"/>
  <c r="BG570" i="11"/>
  <c r="AE566" i="11"/>
  <c r="DT561" i="11"/>
  <c r="CR557" i="11"/>
  <c r="BP553" i="11"/>
  <c r="BH568" i="11"/>
  <c r="AF564" i="11"/>
  <c r="AY568" i="11"/>
  <c r="EN563" i="11"/>
  <c r="DL559" i="11"/>
  <c r="CJ555" i="11"/>
  <c r="CB570" i="11"/>
  <c r="AZ566" i="11"/>
  <c r="X562" i="11"/>
  <c r="DM557" i="11"/>
  <c r="CK553" i="11"/>
  <c r="CC568" i="11"/>
  <c r="BA564" i="11"/>
  <c r="EL570" i="11"/>
  <c r="DJ566" i="11"/>
  <c r="CH562" i="11"/>
  <c r="BF558" i="11"/>
  <c r="AD554" i="11"/>
  <c r="DE559" i="11"/>
  <c r="CJ551" i="11"/>
  <c r="BH547" i="11"/>
  <c r="AF543" i="11"/>
  <c r="DU538" i="11"/>
  <c r="CS534" i="11"/>
  <c r="BQ530" i="11"/>
  <c r="AO526" i="11"/>
  <c r="ED521" i="11"/>
  <c r="EC556" i="11"/>
  <c r="AN550" i="11"/>
  <c r="EC545" i="11"/>
  <c r="DA541" i="11"/>
  <c r="BN564" i="11"/>
  <c r="AY570" i="11"/>
  <c r="EN565" i="11"/>
  <c r="DL561" i="11"/>
  <c r="CJ557" i="11"/>
  <c r="BH553" i="11"/>
  <c r="AZ568" i="11"/>
  <c r="X564" i="11"/>
  <c r="AQ568" i="11"/>
  <c r="EF563" i="11"/>
  <c r="DD559" i="11"/>
  <c r="CB555" i="11"/>
  <c r="BT570" i="11"/>
  <c r="AR566" i="11"/>
  <c r="EG561" i="11"/>
  <c r="DE557" i="11"/>
  <c r="CC553" i="11"/>
  <c r="BU568" i="11"/>
  <c r="AS564" i="11"/>
  <c r="ED570" i="11"/>
  <c r="DB566" i="11"/>
  <c r="BZ562" i="11"/>
  <c r="AX558" i="11"/>
  <c r="EM553" i="11"/>
  <c r="CO559" i="11"/>
  <c r="CB551" i="11"/>
  <c r="CQ567" i="11"/>
  <c r="AR562" i="11"/>
  <c r="AC568" i="11"/>
  <c r="DR563" i="11"/>
  <c r="CP559" i="11"/>
  <c r="BN555" i="11"/>
  <c r="BF570" i="11"/>
  <c r="AD566" i="11"/>
  <c r="AW570" i="11"/>
  <c r="EL565" i="11"/>
  <c r="DJ561" i="11"/>
  <c r="CH557" i="11"/>
  <c r="BF553" i="11"/>
  <c r="AX568" i="11"/>
  <c r="EM563" i="11"/>
  <c r="DK559" i="11"/>
  <c r="CI555" i="11"/>
  <c r="CA570" i="11"/>
  <c r="AY566" i="11"/>
  <c r="CO569" i="11"/>
  <c r="DX566" i="11"/>
  <c r="ED568" i="11"/>
  <c r="DB564" i="11"/>
  <c r="BC567" i="11"/>
  <c r="DM569" i="11"/>
  <c r="CB566" i="11"/>
  <c r="BY561" i="11"/>
  <c r="BJ567" i="11"/>
  <c r="AH563" i="11"/>
  <c r="DW558" i="11"/>
  <c r="CU554" i="11"/>
  <c r="CM569" i="11"/>
  <c r="BK565" i="11"/>
  <c r="CD569" i="11"/>
  <c r="BB565" i="11"/>
  <c r="Z561" i="11"/>
  <c r="DO556" i="11"/>
  <c r="CM552" i="11"/>
  <c r="CE567" i="11"/>
  <c r="BC563" i="11"/>
  <c r="AA559" i="11"/>
  <c r="DP554" i="11"/>
  <c r="DH569" i="11"/>
  <c r="CF565" i="11"/>
  <c r="BD561" i="11"/>
  <c r="X568" i="11"/>
  <c r="DM563" i="11"/>
  <c r="CK559" i="11"/>
  <c r="BI555" i="11"/>
  <c r="BN565" i="11"/>
  <c r="DK553" i="11"/>
  <c r="CM548" i="11"/>
  <c r="BK544" i="11"/>
  <c r="AI540" i="11"/>
  <c r="DX535" i="11"/>
  <c r="CV531" i="11"/>
  <c r="BT527" i="11"/>
  <c r="AR523" i="11"/>
  <c r="BV559" i="11"/>
  <c r="BS551" i="11"/>
  <c r="AQ547" i="11"/>
  <c r="EF542" i="11"/>
  <c r="CC565" i="11"/>
  <c r="EI570" i="11"/>
  <c r="DG566" i="11"/>
  <c r="CE562" i="11"/>
  <c r="BC558" i="11"/>
  <c r="AA554" i="11"/>
  <c r="EJ568" i="11"/>
  <c r="DH564" i="11"/>
  <c r="EA568" i="11"/>
  <c r="CY564" i="11"/>
  <c r="BW560" i="11"/>
  <c r="AU556" i="11"/>
  <c r="EJ551" i="11"/>
  <c r="EB566" i="11"/>
  <c r="CZ562" i="11"/>
  <c r="BX558" i="11"/>
  <c r="AV554" i="11"/>
  <c r="AN569" i="11"/>
  <c r="EC564" i="11"/>
  <c r="DA560" i="11"/>
  <c r="BU567" i="11"/>
  <c r="AS563" i="11"/>
  <c r="EH558" i="11"/>
  <c r="DF554" i="11"/>
  <c r="CP561" i="11"/>
  <c r="CN552" i="11"/>
  <c r="EJ547" i="11"/>
  <c r="DH543" i="11"/>
  <c r="CF539" i="11"/>
  <c r="BD535" i="11"/>
  <c r="AB531" i="11"/>
  <c r="DQ526" i="11"/>
  <c r="CO522" i="11"/>
  <c r="AY558" i="11"/>
  <c r="DP550" i="11"/>
  <c r="CN546" i="11"/>
  <c r="BL542" i="11"/>
  <c r="BU565" i="11"/>
  <c r="EA570" i="11"/>
  <c r="CY566" i="11"/>
  <c r="BW562" i="11"/>
  <c r="AU558" i="11"/>
  <c r="EJ553" i="11"/>
  <c r="EB568" i="11"/>
  <c r="CZ564" i="11"/>
  <c r="DS568" i="11"/>
  <c r="CQ564" i="11"/>
  <c r="BO560" i="11"/>
  <c r="AM556" i="11"/>
  <c r="EB551" i="11"/>
  <c r="DT566" i="11"/>
  <c r="CR562" i="11"/>
  <c r="BP558" i="11"/>
  <c r="AN554" i="11"/>
  <c r="AF569" i="11"/>
  <c r="DU564" i="11"/>
  <c r="CS560" i="11"/>
  <c r="BM567" i="11"/>
  <c r="AK563" i="11"/>
  <c r="DZ558" i="11"/>
  <c r="CX554" i="11"/>
  <c r="BJ561" i="11"/>
  <c r="BX552" i="11"/>
  <c r="EB547" i="11"/>
  <c r="CZ543" i="11"/>
  <c r="BX539" i="11"/>
  <c r="AV535" i="11"/>
  <c r="EK530" i="11"/>
  <c r="DI526" i="11"/>
  <c r="CG522" i="11"/>
  <c r="AI558" i="11"/>
  <c r="DH550" i="11"/>
  <c r="CF546" i="11"/>
  <c r="BD542" i="11"/>
  <c r="EA563" i="11"/>
  <c r="DL569" i="11"/>
  <c r="CJ565" i="11"/>
  <c r="BH561" i="11"/>
  <c r="AF557" i="11"/>
  <c r="DU552" i="11"/>
  <c r="DM567" i="11"/>
  <c r="CK563" i="11"/>
  <c r="DD567" i="11"/>
  <c r="CB563" i="11"/>
  <c r="AZ559" i="11"/>
  <c r="X555" i="11"/>
  <c r="EG569" i="11"/>
  <c r="DE565" i="11"/>
  <c r="CC561" i="11"/>
  <c r="BA557" i="11"/>
  <c r="Y553" i="11"/>
  <c r="EH567" i="11"/>
  <c r="DF563" i="11"/>
  <c r="BZ570" i="11"/>
  <c r="AX566" i="11"/>
  <c r="EM561" i="11"/>
  <c r="DK557" i="11"/>
  <c r="CI553" i="11"/>
  <c r="CX558" i="11"/>
  <c r="X551" i="11"/>
  <c r="DM546" i="11"/>
  <c r="CK542" i="11"/>
  <c r="BI538" i="11"/>
  <c r="AG534" i="11"/>
  <c r="DV529" i="11"/>
  <c r="CT525" i="11"/>
  <c r="BR521" i="11"/>
  <c r="DV555" i="11"/>
  <c r="CS549" i="11"/>
  <c r="BQ545" i="11"/>
  <c r="AO541" i="11"/>
  <c r="DS563" i="11"/>
  <c r="DD569" i="11"/>
  <c r="CB565" i="11"/>
  <c r="AZ561" i="11"/>
  <c r="X557" i="11"/>
  <c r="DM552" i="11"/>
  <c r="DE567" i="11"/>
  <c r="CC563" i="11"/>
  <c r="CV567" i="11"/>
  <c r="BT563" i="11"/>
  <c r="AR559" i="11"/>
  <c r="EG554" i="11"/>
  <c r="DY569" i="11"/>
  <c r="CW565" i="11"/>
  <c r="BU561" i="11"/>
  <c r="AS557" i="11"/>
  <c r="EH552" i="11"/>
  <c r="DZ567" i="11"/>
  <c r="CX563" i="11"/>
  <c r="BR570" i="11"/>
  <c r="AP566" i="11"/>
  <c r="EE561" i="11"/>
  <c r="DC557" i="11"/>
  <c r="CA553" i="11"/>
  <c r="CH558" i="11"/>
  <c r="EG550" i="11"/>
  <c r="CZ566" i="11"/>
  <c r="CW561" i="11"/>
  <c r="CH567" i="11"/>
  <c r="BF563" i="11"/>
  <c r="AD559" i="11"/>
  <c r="DS554" i="11"/>
  <c r="DK569" i="11"/>
  <c r="CI565" i="11"/>
  <c r="DB569" i="11"/>
  <c r="BZ565" i="11"/>
  <c r="AX561" i="11"/>
  <c r="EM556" i="11"/>
  <c r="DK552" i="11"/>
  <c r="DC567" i="11"/>
  <c r="CA563" i="11"/>
  <c r="AY559" i="11"/>
  <c r="EN554" i="11"/>
  <c r="EF569" i="11"/>
  <c r="DD565" i="11"/>
  <c r="CN570" i="11"/>
  <c r="BL566" i="11"/>
  <c r="BR568" i="11"/>
  <c r="EJ570" i="11"/>
  <c r="DH566" i="11"/>
  <c r="BA569" i="11"/>
  <c r="CK565" i="11"/>
  <c r="ED560" i="11"/>
  <c r="DO566" i="11"/>
  <c r="CM562" i="11"/>
  <c r="BK558" i="11"/>
  <c r="AI554" i="11"/>
  <c r="AA569" i="11"/>
  <c r="DP564" i="11"/>
  <c r="EI568" i="11"/>
  <c r="DG564" i="11"/>
  <c r="CE560" i="11"/>
  <c r="BC556" i="11"/>
  <c r="AA552" i="11"/>
  <c r="EJ566" i="11"/>
  <c r="DH562" i="11"/>
  <c r="CF558" i="11"/>
  <c r="BD554" i="11"/>
  <c r="AV569" i="11"/>
  <c r="EK564" i="11"/>
  <c r="DI560" i="11"/>
  <c r="CC567" i="11"/>
  <c r="BA563" i="11"/>
  <c r="Y559" i="11"/>
  <c r="DN554" i="11"/>
  <c r="DV561" i="11"/>
  <c r="DD552" i="11"/>
  <c r="AA548" i="11"/>
  <c r="DP543" i="11"/>
  <c r="CN539" i="11"/>
  <c r="BL535" i="11"/>
  <c r="AJ531" i="11"/>
  <c r="DY526" i="11"/>
  <c r="CW522" i="11"/>
  <c r="BO558" i="11"/>
  <c r="DX550" i="11"/>
  <c r="CV546" i="11"/>
  <c r="BT542" i="11"/>
  <c r="CL564" i="11"/>
  <c r="BW570" i="11"/>
  <c r="AU566" i="11"/>
  <c r="EJ561" i="11"/>
  <c r="DH557" i="11"/>
  <c r="CF553" i="11"/>
  <c r="BX568" i="11"/>
  <c r="AV564" i="11"/>
  <c r="BO568" i="11"/>
  <c r="AM564" i="11"/>
  <c r="EB559" i="11"/>
  <c r="CZ555" i="11"/>
  <c r="CR570" i="11"/>
  <c r="BP566" i="11"/>
  <c r="AN562" i="11"/>
  <c r="EC557" i="11"/>
  <c r="DA553" i="11"/>
  <c r="CS568" i="11"/>
  <c r="BQ564" i="11"/>
  <c r="AO560" i="11"/>
  <c r="DZ566" i="11"/>
  <c r="CX562" i="11"/>
  <c r="BV558" i="11"/>
  <c r="AT554" i="11"/>
  <c r="EK559" i="11"/>
  <c r="CZ551" i="11"/>
  <c r="BX547" i="11"/>
  <c r="AV543" i="11"/>
  <c r="EK538" i="11"/>
  <c r="DI534" i="11"/>
  <c r="CG530" i="11"/>
  <c r="BE526" i="11"/>
  <c r="AC522" i="11"/>
  <c r="AR557" i="11"/>
  <c r="BD550" i="11"/>
  <c r="AB546" i="11"/>
  <c r="DQ541" i="11"/>
  <c r="CD564" i="11"/>
  <c r="BO570" i="11"/>
  <c r="AM566" i="11"/>
  <c r="EB561" i="11"/>
  <c r="CZ557" i="11"/>
  <c r="BX553" i="11"/>
  <c r="BP568" i="11"/>
  <c r="AN564" i="11"/>
  <c r="BG568" i="11"/>
  <c r="AE564" i="11"/>
  <c r="DT559" i="11"/>
  <c r="CR555" i="11"/>
  <c r="CJ570" i="11"/>
  <c r="BH566" i="11"/>
  <c r="AF562" i="11"/>
  <c r="DU557" i="11"/>
  <c r="CS553" i="11"/>
  <c r="CK568" i="11"/>
  <c r="BI564" i="11"/>
  <c r="AG560" i="11"/>
  <c r="DR566" i="11"/>
  <c r="CP562" i="11"/>
  <c r="BN558" i="11"/>
  <c r="AL554" i="11"/>
  <c r="DU559" i="11"/>
  <c r="CR551" i="11"/>
  <c r="BP547" i="11"/>
  <c r="AN543" i="11"/>
  <c r="EC538" i="11"/>
  <c r="DA534" i="11"/>
  <c r="BY530" i="11"/>
  <c r="AW526" i="11"/>
  <c r="EL521" i="11"/>
  <c r="AB557" i="11"/>
  <c r="AV550" i="11"/>
  <c r="EK545" i="11"/>
  <c r="DE569" i="11"/>
  <c r="BO563" i="11"/>
  <c r="AZ569" i="11"/>
  <c r="X565" i="11"/>
  <c r="DM560" i="11"/>
  <c r="CK556" i="11"/>
  <c r="BI552" i="11"/>
  <c r="BA567" i="11"/>
  <c r="Y563" i="11"/>
  <c r="AR567" i="11"/>
  <c r="EG562" i="11"/>
  <c r="DE558" i="11"/>
  <c r="CC554" i="11"/>
  <c r="BU569" i="11"/>
  <c r="AS565" i="11"/>
  <c r="EH560" i="11"/>
  <c r="DF556" i="11"/>
  <c r="CD552" i="11"/>
  <c r="BV567" i="11"/>
  <c r="AT563" i="11"/>
  <c r="EE569" i="11"/>
  <c r="DC565" i="11"/>
  <c r="CA561" i="11"/>
  <c r="AY557" i="11"/>
  <c r="EN552" i="11"/>
  <c r="CQ557" i="11"/>
  <c r="CC550" i="11"/>
  <c r="BA546" i="11"/>
  <c r="Y542" i="11"/>
  <c r="DN537" i="11"/>
  <c r="CL533" i="11"/>
  <c r="BJ529" i="11"/>
  <c r="AH525" i="11"/>
  <c r="CH569" i="11"/>
  <c r="DO554" i="11"/>
  <c r="AG549" i="11"/>
  <c r="DV544" i="11"/>
  <c r="CW569" i="11"/>
  <c r="BG563" i="11"/>
  <c r="AR569" i="11"/>
  <c r="EG564" i="11"/>
  <c r="DE560" i="11"/>
  <c r="CC556" i="11"/>
  <c r="BA552" i="11"/>
  <c r="AS567" i="11"/>
  <c r="EH562" i="11"/>
  <c r="AJ567" i="11"/>
  <c r="DY562" i="11"/>
  <c r="CW558" i="11"/>
  <c r="BU554" i="11"/>
  <c r="BM569" i="11"/>
  <c r="AK565" i="11"/>
  <c r="DZ560" i="11"/>
  <c r="CX556" i="11"/>
  <c r="BV552" i="11"/>
  <c r="BN567" i="11"/>
  <c r="AL563" i="11"/>
  <c r="DW569" i="11"/>
  <c r="CU565" i="11"/>
  <c r="BS561" i="11"/>
  <c r="AQ557" i="11"/>
  <c r="EF552" i="11"/>
  <c r="CA557" i="11"/>
  <c r="BU550" i="11"/>
  <c r="EG565" i="11"/>
  <c r="AK561" i="11"/>
  <c r="EM566" i="11"/>
  <c r="DK562" i="11"/>
  <c r="CI558" i="11"/>
  <c r="BG554" i="11"/>
  <c r="AY569" i="11"/>
  <c r="EN564" i="11"/>
  <c r="AP569" i="11"/>
  <c r="EE564" i="11"/>
  <c r="DC560" i="11"/>
  <c r="CA556" i="11"/>
  <c r="AY552" i="11"/>
  <c r="AQ567" i="11"/>
  <c r="EF562" i="11"/>
  <c r="DD558" i="11"/>
  <c r="CB554" i="11"/>
  <c r="BT569" i="11"/>
  <c r="AR565" i="11"/>
  <c r="DL570" i="11"/>
  <c r="BD564" i="11"/>
  <c r="EK557" i="11"/>
  <c r="BB554" i="11"/>
  <c r="BM526" i="11"/>
  <c r="CZ565" i="11"/>
  <c r="BP559" i="11"/>
  <c r="DV563" i="11"/>
  <c r="EC546" i="11"/>
  <c r="DI549" i="11"/>
  <c r="EC552" i="11"/>
  <c r="DM565" i="11"/>
  <c r="AD562" i="11"/>
  <c r="AO534" i="11"/>
  <c r="DT562" i="11"/>
  <c r="CW566" i="11"/>
  <c r="EI551" i="11"/>
  <c r="CJ556" i="11"/>
  <c r="BF565" i="11"/>
  <c r="AS560" i="11"/>
  <c r="DZ553" i="11"/>
  <c r="BK569" i="11"/>
  <c r="DC570" i="11"/>
  <c r="BS564" i="11"/>
  <c r="DY568" i="11"/>
  <c r="DV570" i="11"/>
  <c r="CT566" i="11"/>
  <c r="BR562" i="11"/>
  <c r="AP558" i="11"/>
  <c r="EE553" i="11"/>
  <c r="BY559" i="11"/>
  <c r="BT551" i="11"/>
  <c r="AR547" i="11"/>
  <c r="EG542" i="11"/>
  <c r="DE538" i="11"/>
  <c r="CC534" i="11"/>
  <c r="BA530" i="11"/>
  <c r="Y526" i="11"/>
  <c r="DN521" i="11"/>
  <c r="CW556" i="11"/>
  <c r="X550" i="11"/>
  <c r="DM545" i="11"/>
  <c r="EB570" i="11"/>
  <c r="DC563" i="11"/>
  <c r="CN569" i="11"/>
  <c r="BL565" i="11"/>
  <c r="AJ561" i="11"/>
  <c r="DY556" i="11"/>
  <c r="CW552" i="11"/>
  <c r="CO567" i="11"/>
  <c r="BM563" i="11"/>
  <c r="CF567" i="11"/>
  <c r="BD563" i="11"/>
  <c r="AB559" i="11"/>
  <c r="DQ554" i="11"/>
  <c r="DI569" i="11"/>
  <c r="CG565" i="11"/>
  <c r="BE561" i="11"/>
  <c r="AC557" i="11"/>
  <c r="DR552" i="11"/>
  <c r="DJ567" i="11"/>
  <c r="CH563" i="11"/>
  <c r="BB570" i="11"/>
  <c r="Z566" i="11"/>
  <c r="DO561" i="11"/>
  <c r="CM557" i="11"/>
  <c r="BK553" i="11"/>
  <c r="BB558" i="11"/>
  <c r="DQ550" i="11"/>
  <c r="CO546" i="11"/>
  <c r="BM542" i="11"/>
  <c r="AK538" i="11"/>
  <c r="DZ533" i="11"/>
  <c r="CX529" i="11"/>
  <c r="BV525" i="11"/>
  <c r="AT521" i="11"/>
  <c r="BZ555" i="11"/>
  <c r="BU549" i="11"/>
  <c r="AS545" i="11"/>
  <c r="CG561" i="11"/>
  <c r="BJ565" i="11"/>
  <c r="DP569" i="11"/>
  <c r="EA553" i="11"/>
  <c r="DR533" i="11"/>
  <c r="BJ555" i="11"/>
  <c r="BF540" i="11"/>
  <c r="AD536" i="11"/>
  <c r="DS531" i="11"/>
  <c r="CQ527" i="11"/>
  <c r="BO523" i="11"/>
  <c r="DP559" i="11"/>
  <c r="CP551" i="11"/>
  <c r="BN547" i="11"/>
  <c r="AL543" i="11"/>
  <c r="EA538" i="11"/>
  <c r="CY534" i="11"/>
  <c r="CD556" i="11"/>
  <c r="EE549" i="11"/>
  <c r="DC545" i="11"/>
  <c r="CA541" i="11"/>
  <c r="AY537" i="11"/>
  <c r="EN532" i="11"/>
  <c r="DL528" i="11"/>
  <c r="CJ524" i="11"/>
  <c r="CT565" i="11"/>
  <c r="DS553" i="11"/>
  <c r="CQ548" i="11"/>
  <c r="BO544" i="11"/>
  <c r="AM540" i="11"/>
  <c r="EB535" i="11"/>
  <c r="CZ531" i="11"/>
  <c r="BX527" i="11"/>
  <c r="AV523" i="11"/>
  <c r="AI569" i="11"/>
  <c r="DP562" i="11"/>
  <c r="AG559" i="11"/>
  <c r="DT539" i="11"/>
  <c r="EC522" i="11"/>
  <c r="CZ542" i="11"/>
  <c r="CO537" i="11"/>
  <c r="BM533" i="11"/>
  <c r="AK529" i="11"/>
  <c r="DZ524" i="11"/>
  <c r="DX567" i="11"/>
  <c r="BQ554" i="11"/>
  <c r="DY548" i="11"/>
  <c r="CW544" i="11"/>
  <c r="BU540" i="11"/>
  <c r="AS536" i="11"/>
  <c r="CI559" i="11"/>
  <c r="BY551" i="11"/>
  <c r="AW547" i="11"/>
  <c r="EL542" i="11"/>
  <c r="DJ538" i="11"/>
  <c r="CH534" i="11"/>
  <c r="BF530" i="11"/>
  <c r="AD526" i="11"/>
  <c r="DS521" i="11"/>
  <c r="DX556" i="11"/>
  <c r="AK550" i="11"/>
  <c r="DZ545" i="11"/>
  <c r="CX541" i="11"/>
  <c r="BV537" i="11"/>
  <c r="AT533" i="11"/>
  <c r="EI528" i="11"/>
  <c r="DG524" i="11"/>
  <c r="AN567" i="11"/>
  <c r="AU554" i="11"/>
  <c r="DN548" i="11"/>
  <c r="CN568" i="11"/>
  <c r="BD562" i="11"/>
  <c r="CL558" i="11"/>
  <c r="CV539" i="11"/>
  <c r="DE522" i="11"/>
  <c r="CB542" i="11"/>
  <c r="CG537" i="11"/>
  <c r="BE533" i="11"/>
  <c r="AC529" i="11"/>
  <c r="DR524" i="11"/>
  <c r="BL567" i="11"/>
  <c r="BA554" i="11"/>
  <c r="DQ548" i="11"/>
  <c r="CO544" i="11"/>
  <c r="BM540" i="11"/>
  <c r="AK536" i="11"/>
  <c r="BS559" i="11"/>
  <c r="BQ551" i="11"/>
  <c r="AO547" i="11"/>
  <c r="ED542" i="11"/>
  <c r="DB538" i="11"/>
  <c r="BZ534" i="11"/>
  <c r="AX530" i="11"/>
  <c r="EM525" i="11"/>
  <c r="DK521" i="11"/>
  <c r="DH556" i="11"/>
  <c r="AC550" i="11"/>
  <c r="DR545" i="11"/>
  <c r="CP541" i="11"/>
  <c r="BN537" i="11"/>
  <c r="AL533" i="11"/>
  <c r="EA528" i="11"/>
  <c r="CY524" i="11"/>
  <c r="CS566" i="11"/>
  <c r="AE554" i="11"/>
  <c r="DF548" i="11"/>
  <c r="CD544" i="11"/>
  <c r="BB540" i="11"/>
  <c r="Z536" i="11"/>
  <c r="AR560" i="11"/>
  <c r="DJ551" i="11"/>
  <c r="CH547" i="11"/>
  <c r="DQ563" i="11"/>
  <c r="CG557" i="11"/>
  <c r="DO553" i="11"/>
  <c r="AT537" i="11"/>
  <c r="DK564" i="11"/>
  <c r="AW541" i="11"/>
  <c r="ED536" i="11"/>
  <c r="DB532" i="11"/>
  <c r="BZ528" i="11"/>
  <c r="AX524" i="11"/>
  <c r="CO562" i="11"/>
  <c r="AD553" i="11"/>
  <c r="AW548" i="11"/>
  <c r="EL543" i="11"/>
  <c r="DJ539" i="11"/>
  <c r="CH535" i="11"/>
  <c r="AV558" i="11"/>
  <c r="DN550" i="11"/>
  <c r="CL546" i="11"/>
  <c r="BJ542" i="11"/>
  <c r="AH538" i="11"/>
  <c r="DW533" i="11"/>
  <c r="CU529" i="11"/>
  <c r="BS525" i="11"/>
  <c r="AQ521" i="11"/>
  <c r="CK555" i="11"/>
  <c r="BZ549" i="11"/>
  <c r="AX545" i="11"/>
  <c r="EM540" i="11"/>
  <c r="DK536" i="11"/>
  <c r="CI532" i="11"/>
  <c r="BG528" i="11"/>
  <c r="AE524" i="11"/>
  <c r="AX562" i="11"/>
  <c r="DY552" i="11"/>
  <c r="AL548" i="11"/>
  <c r="CG567" i="11"/>
  <c r="AW561" i="11"/>
  <c r="CE557" i="11"/>
  <c r="AJ539" i="11"/>
  <c r="AS522" i="11"/>
  <c r="EG541" i="11"/>
  <c r="BQ537" i="11"/>
  <c r="AO533" i="11"/>
  <c r="ED528" i="11"/>
  <c r="DB524" i="11"/>
  <c r="BE566" i="11"/>
  <c r="EL553" i="11"/>
  <c r="DA548" i="11"/>
  <c r="BY544" i="11"/>
  <c r="AW540" i="11"/>
  <c r="EL535" i="11"/>
  <c r="AM559" i="11"/>
  <c r="BA551" i="11"/>
  <c r="Y547" i="11"/>
  <c r="DN542" i="11"/>
  <c r="CL538" i="11"/>
  <c r="BJ534" i="11"/>
  <c r="AI563" i="11"/>
  <c r="EC566" i="11"/>
  <c r="AX552" i="11"/>
  <c r="AE557" i="11"/>
  <c r="CK534" i="11"/>
  <c r="DM556" i="11"/>
  <c r="CD540" i="11"/>
  <c r="BB536" i="11"/>
  <c r="Z532" i="11"/>
  <c r="DO527" i="11"/>
  <c r="CM523" i="11"/>
  <c r="BB560" i="11"/>
  <c r="DN551" i="11"/>
  <c r="CL547" i="11"/>
  <c r="BJ543" i="11"/>
  <c r="AH539" i="11"/>
  <c r="DW534" i="11"/>
  <c r="DZ556" i="11"/>
  <c r="AL550" i="11"/>
  <c r="EA545" i="11"/>
  <c r="CY541" i="11"/>
  <c r="BW537" i="11"/>
  <c r="AU533" i="11"/>
  <c r="EJ528" i="11"/>
  <c r="DH524" i="11"/>
  <c r="AV567" i="11"/>
  <c r="AX554" i="11"/>
  <c r="DO548" i="11"/>
  <c r="CM544" i="11"/>
  <c r="BK540" i="11"/>
  <c r="AI536" i="11"/>
  <c r="DX531" i="11"/>
  <c r="CV527" i="11"/>
  <c r="BT523" i="11"/>
  <c r="DB570" i="11"/>
  <c r="BR564" i="11"/>
  <c r="CZ560" i="11"/>
  <c r="DC540" i="11"/>
  <c r="DL523" i="11"/>
  <c r="CI543" i="11"/>
  <c r="DM537" i="11"/>
  <c r="CK533" i="11"/>
  <c r="BI529" i="11"/>
  <c r="AG525" i="11"/>
  <c r="BZ569" i="11"/>
  <c r="DM554" i="11"/>
  <c r="AF549" i="11"/>
  <c r="DU544" i="11"/>
  <c r="CS540" i="11"/>
  <c r="BQ536" i="11"/>
  <c r="EE559" i="11"/>
  <c r="CW551" i="11"/>
  <c r="BU547" i="11"/>
  <c r="AS543" i="11"/>
  <c r="EH538" i="11"/>
  <c r="DF534" i="11"/>
  <c r="CD530" i="11"/>
  <c r="BB526" i="11"/>
  <c r="Z522" i="11"/>
  <c r="BC557" i="11"/>
  <c r="BI550" i="11"/>
  <c r="AG546" i="11"/>
  <c r="DV541" i="11"/>
  <c r="CT537" i="11"/>
  <c r="BR533" i="11"/>
  <c r="AP529" i="11"/>
  <c r="EE524" i="11"/>
  <c r="DG568" i="11"/>
  <c r="CQ554" i="11"/>
  <c r="EL548" i="11"/>
  <c r="DJ544" i="11"/>
  <c r="CH540" i="11"/>
  <c r="BF536" i="11"/>
  <c r="DW560" i="11"/>
  <c r="AU552" i="11"/>
  <c r="DN547" i="11"/>
  <c r="BG539" i="11"/>
  <c r="AM542" i="11"/>
  <c r="X532" i="11"/>
  <c r="BH551" i="11"/>
  <c r="BQ534" i="11"/>
  <c r="BX563" i="11"/>
  <c r="BJ548" i="11"/>
  <c r="CF542" i="11"/>
  <c r="DZ536" i="11"/>
  <c r="EG558" i="11"/>
  <c r="DL549" i="11"/>
  <c r="DY544" i="11"/>
  <c r="CW540" i="11"/>
  <c r="BU536" i="11"/>
  <c r="AS532" i="11"/>
  <c r="EH527" i="11"/>
  <c r="DF523" i="11"/>
  <c r="EM545" i="11"/>
  <c r="CN526" i="11"/>
  <c r="CV540" i="11"/>
  <c r="DN524" i="11"/>
  <c r="BE535" i="11"/>
  <c r="EN522" i="11"/>
  <c r="CF532" i="11"/>
  <c r="AW521" i="11"/>
  <c r="DF530" i="11"/>
  <c r="BH554" i="11"/>
  <c r="EF528" i="11"/>
  <c r="DE547" i="11"/>
  <c r="AO527" i="11"/>
  <c r="BN542" i="11"/>
  <c r="BO525" i="11"/>
  <c r="CZ527" i="11"/>
  <c r="AE550" i="11"/>
  <c r="EG539" i="11"/>
  <c r="CP558" i="11"/>
  <c r="BE538" i="11"/>
  <c r="DZ521" i="11"/>
  <c r="AR550" i="11"/>
  <c r="DS543" i="11"/>
  <c r="AV538" i="11"/>
  <c r="DU562" i="11"/>
  <c r="AH551" i="11"/>
  <c r="DX545" i="11"/>
  <c r="CV541" i="11"/>
  <c r="BT537" i="11"/>
  <c r="AR533" i="11"/>
  <c r="EG528" i="11"/>
  <c r="DE524" i="11"/>
  <c r="Z556" i="11"/>
  <c r="AW529" i="11"/>
  <c r="CN548" i="11"/>
  <c r="BW527" i="11"/>
  <c r="AW543" i="11"/>
  <c r="CW525" i="11"/>
  <c r="DW537" i="11"/>
  <c r="DW523" i="11"/>
  <c r="BO533" i="11"/>
  <c r="AF522" i="11"/>
  <c r="CO531" i="11"/>
  <c r="CA559" i="11"/>
  <c r="DO529" i="11"/>
  <c r="BF550" i="11"/>
  <c r="X528" i="11"/>
  <c r="CC542" i="11"/>
  <c r="DD555" i="11"/>
  <c r="CW543" i="11"/>
  <c r="AO566" i="11"/>
  <c r="AU540" i="11"/>
  <c r="BD523" i="11"/>
  <c r="AQ551" i="11"/>
  <c r="BV544" i="11"/>
  <c r="DP538" i="11"/>
  <c r="AM568" i="11"/>
  <c r="DB551" i="11"/>
  <c r="BK546" i="11"/>
  <c r="AI542" i="11"/>
  <c r="DX537" i="11"/>
  <c r="CV533" i="11"/>
  <c r="BT529" i="11"/>
  <c r="AR525" i="11"/>
  <c r="AS570" i="11"/>
  <c r="BZ530" i="11"/>
  <c r="DF552" i="11"/>
  <c r="CZ528" i="11"/>
  <c r="ED546" i="11"/>
  <c r="DZ526" i="11"/>
  <c r="CM541" i="11"/>
  <c r="AI525" i="11"/>
  <c r="AV536" i="11"/>
  <c r="BI523" i="11"/>
  <c r="DQ532" i="11"/>
  <c r="CI521" i="11"/>
  <c r="Z531" i="11"/>
  <c r="AP556" i="11"/>
  <c r="AZ529" i="11"/>
  <c r="AN560" i="11"/>
  <c r="EE568" i="11"/>
  <c r="BM547" i="11"/>
  <c r="AP522" i="11"/>
  <c r="EL541" i="11"/>
  <c r="AD525" i="11"/>
  <c r="BM552" i="11"/>
  <c r="AG545" i="11"/>
  <c r="BS539" i="11"/>
  <c r="DM533" i="11"/>
  <c r="DW552" i="11"/>
  <c r="DO546" i="11"/>
  <c r="CM542" i="11"/>
  <c r="BK538" i="11"/>
  <c r="AI534" i="11"/>
  <c r="DX529" i="11"/>
  <c r="CV525" i="11"/>
  <c r="BT521" i="11"/>
  <c r="DB531" i="11"/>
  <c r="AM560" i="11"/>
  <c r="EB529" i="11"/>
  <c r="CT550" i="11"/>
  <c r="AK528" i="11"/>
  <c r="BC545" i="11"/>
  <c r="BK526" i="11"/>
  <c r="EC539" i="11"/>
  <c r="CK524" i="11"/>
  <c r="CL534" i="11"/>
  <c r="DK522" i="11"/>
  <c r="BB532" i="11"/>
  <c r="DE570" i="11"/>
  <c r="CB530" i="11"/>
  <c r="CU559" i="11"/>
  <c r="CD524" i="11"/>
  <c r="AC551" i="11"/>
  <c r="AF524" i="11"/>
  <c r="EB543" i="11"/>
  <c r="EK526" i="11"/>
  <c r="BK554" i="11"/>
  <c r="DA545" i="11"/>
  <c r="AD540" i="11"/>
  <c r="BP534" i="11"/>
  <c r="AC554" i="11"/>
  <c r="BJ547" i="11"/>
  <c r="Z543" i="11"/>
  <c r="DO538" i="11"/>
  <c r="CM534" i="11"/>
  <c r="BK530" i="11"/>
  <c r="AI526" i="11"/>
  <c r="DX521" i="11"/>
  <c r="ED532" i="11"/>
  <c r="CV521" i="11"/>
  <c r="AM531" i="11"/>
  <c r="DR556" i="11"/>
  <c r="BM529" i="11"/>
  <c r="EJ548" i="11"/>
  <c r="CM527" i="11"/>
  <c r="CS543" i="11"/>
  <c r="DM525" i="11"/>
  <c r="BB538" i="11"/>
  <c r="EM523" i="11"/>
  <c r="CE533" i="11"/>
  <c r="AV522" i="11"/>
  <c r="DE531" i="11"/>
  <c r="CA567" i="11"/>
  <c r="BV532" i="11"/>
  <c r="BB535" i="11"/>
  <c r="EK527" i="11"/>
  <c r="DP547" i="11"/>
  <c r="DY530" i="11"/>
  <c r="AA558" i="11"/>
  <c r="EN546" i="11"/>
  <c r="BQ541" i="11"/>
  <c r="DC535" i="11"/>
  <c r="DC556" i="11"/>
  <c r="CW548" i="11"/>
  <c r="Y544" i="11"/>
  <c r="DN539" i="11"/>
  <c r="CL535" i="11"/>
  <c r="BJ531" i="11"/>
  <c r="AH527" i="11"/>
  <c r="DW522" i="11"/>
  <c r="AK539" i="11"/>
  <c r="BE524" i="11"/>
  <c r="EA533" i="11"/>
  <c r="CE522" i="11"/>
  <c r="EM531" i="11"/>
  <c r="BO564" i="11"/>
  <c r="AV530" i="11"/>
  <c r="CK551" i="11"/>
  <c r="BV528" i="11"/>
  <c r="AT546" i="11"/>
  <c r="CV526" i="11"/>
  <c r="DT540" i="11"/>
  <c r="DV524" i="11"/>
  <c r="CC535" i="11"/>
  <c r="AE523" i="11"/>
  <c r="BN540" i="11"/>
  <c r="AT543" i="11"/>
  <c r="AE533" i="11"/>
  <c r="DU551" i="11"/>
  <c r="EC534" i="11"/>
  <c r="Z565" i="11"/>
  <c r="CH548" i="11"/>
  <c r="DD542" i="11"/>
  <c r="Y537" i="11"/>
  <c r="BL559" i="11"/>
  <c r="EJ549" i="11"/>
  <c r="X545" i="11"/>
  <c r="DM540" i="11"/>
  <c r="CK536" i="11"/>
  <c r="BI532" i="11"/>
  <c r="AG528" i="11"/>
  <c r="DV523" i="11"/>
  <c r="AC547" i="11"/>
  <c r="EE526" i="11"/>
  <c r="DC541" i="11"/>
  <c r="AN525" i="11"/>
  <c r="BL536" i="11"/>
  <c r="BN523" i="11"/>
  <c r="DV532" i="11"/>
  <c r="CN521" i="11"/>
  <c r="AE531" i="11"/>
  <c r="BV556" i="11"/>
  <c r="BE529" i="11"/>
  <c r="DL548" i="11"/>
  <c r="ED567" i="11"/>
  <c r="AS541" i="11"/>
  <c r="EI526" i="11"/>
  <c r="DW529" i="11"/>
  <c r="AS539" i="11"/>
  <c r="AY528" i="11"/>
  <c r="AL539" i="11"/>
  <c r="EA564" i="11"/>
  <c r="CK535" i="11"/>
  <c r="CA549" i="11"/>
  <c r="CH553" i="11"/>
  <c r="BR532" i="11"/>
  <c r="BA525" i="11"/>
  <c r="EA522" i="11"/>
  <c r="DB544" i="11"/>
  <c r="CR529" i="11"/>
  <c r="AO543" i="11"/>
  <c r="BM551" i="11"/>
  <c r="DQ538" i="11"/>
  <c r="DL541" i="11"/>
  <c r="DN527" i="11"/>
  <c r="DM562" i="11"/>
  <c r="EA546" i="11"/>
  <c r="DD560" i="11"/>
  <c r="DJ550" i="11"/>
  <c r="BH532" i="11"/>
  <c r="EH526" i="11"/>
  <c r="BR548" i="11"/>
  <c r="BA532" i="11"/>
  <c r="AS523" i="11"/>
  <c r="DW521" i="11"/>
  <c r="AS531" i="11"/>
  <c r="BL525" i="11"/>
  <c r="CL523" i="11"/>
  <c r="DL521" i="11"/>
  <c r="DR564" i="11"/>
  <c r="BW568" i="11"/>
  <c r="DI553" i="11"/>
  <c r="AL560" i="11"/>
  <c r="AK522" i="11"/>
  <c r="BX561" i="11"/>
  <c r="AN555" i="11"/>
  <c r="CP570" i="11"/>
  <c r="DA542" i="11"/>
  <c r="CG545" i="11"/>
  <c r="DU567" i="11"/>
  <c r="CK561" i="11"/>
  <c r="DS557" i="11"/>
  <c r="ED529" i="11"/>
  <c r="DE568" i="11"/>
  <c r="BU562" i="11"/>
  <c r="EA566" i="11"/>
  <c r="EH549" i="11"/>
  <c r="DH553" i="11"/>
  <c r="EH555" i="11"/>
  <c r="DR568" i="11"/>
  <c r="AI565" i="11"/>
  <c r="CA566" i="11"/>
  <c r="AQ560" i="11"/>
  <c r="CW564" i="11"/>
  <c r="BJ570" i="11"/>
  <c r="AH566" i="11"/>
  <c r="DW561" i="11"/>
  <c r="CU557" i="11"/>
  <c r="BS553" i="11"/>
  <c r="BR558" i="11"/>
  <c r="DY550" i="11"/>
  <c r="CW546" i="11"/>
  <c r="BU542" i="11"/>
  <c r="AS538" i="11"/>
  <c r="EH533" i="11"/>
  <c r="DF529" i="11"/>
  <c r="CD525" i="11"/>
  <c r="BB521" i="11"/>
  <c r="CP555" i="11"/>
  <c r="CC549" i="11"/>
  <c r="BA545" i="11"/>
  <c r="AS569" i="11"/>
  <c r="AQ563" i="11"/>
  <c r="AB569" i="11"/>
  <c r="DQ564" i="11"/>
  <c r="CO560" i="11"/>
  <c r="BM556" i="11"/>
  <c r="AK552" i="11"/>
  <c r="AC567" i="11"/>
  <c r="DR562" i="11"/>
  <c r="EK566" i="11"/>
  <c r="DI562" i="11"/>
  <c r="CG558" i="11"/>
  <c r="BE554" i="11"/>
  <c r="AW569" i="11"/>
  <c r="EL564" i="11"/>
  <c r="DJ560" i="11"/>
  <c r="CH556" i="11"/>
  <c r="BF552" i="11"/>
  <c r="AX567" i="11"/>
  <c r="EM562" i="11"/>
  <c r="DG569" i="11"/>
  <c r="CE565" i="11"/>
  <c r="BC561" i="11"/>
  <c r="AA557" i="11"/>
  <c r="DP552" i="11"/>
  <c r="AU557" i="11"/>
  <c r="BE550" i="11"/>
  <c r="AC546" i="11"/>
  <c r="DR541" i="11"/>
  <c r="CP537" i="11"/>
  <c r="BN533" i="11"/>
  <c r="AL529" i="11"/>
  <c r="EA524" i="11"/>
  <c r="EF567" i="11"/>
  <c r="BS554" i="11"/>
  <c r="DZ548" i="11"/>
  <c r="CX544" i="11"/>
  <c r="BR567" i="11"/>
  <c r="AH561" i="11"/>
  <c r="CN565" i="11"/>
  <c r="CU548" i="11"/>
  <c r="DD531" i="11"/>
  <c r="CA551" i="11"/>
  <c r="DK539" i="11"/>
  <c r="CI535" i="11"/>
  <c r="BG531" i="11"/>
  <c r="AE527" i="11"/>
  <c r="DT522" i="11"/>
  <c r="DI558" i="11"/>
  <c r="AD551" i="11"/>
  <c r="DS546" i="11"/>
  <c r="CQ542" i="11"/>
  <c r="BO538" i="11"/>
  <c r="AM534" i="11"/>
  <c r="BW555" i="11"/>
  <c r="BS549" i="11"/>
  <c r="AQ545" i="11"/>
  <c r="EF540" i="11"/>
  <c r="DD536" i="11"/>
  <c r="CB532" i="11"/>
  <c r="AZ528" i="11"/>
  <c r="X524" i="11"/>
  <c r="EL561" i="11"/>
  <c r="DL552" i="11"/>
  <c r="AE548" i="11"/>
  <c r="DT543" i="11"/>
  <c r="CR539" i="11"/>
  <c r="BP535" i="11"/>
  <c r="AN531" i="11"/>
  <c r="EC526" i="11"/>
  <c r="DA522" i="11"/>
  <c r="DX564" i="11"/>
  <c r="CN558" i="11"/>
  <c r="DV554" i="11"/>
  <c r="DF537" i="11"/>
  <c r="EM568" i="11"/>
  <c r="BU541" i="11"/>
  <c r="AC537" i="11"/>
  <c r="DR532" i="11"/>
  <c r="CP528" i="11"/>
  <c r="BN524" i="11"/>
  <c r="CV563" i="11"/>
  <c r="BJ553" i="11"/>
  <c r="BM548" i="11"/>
  <c r="AK544" i="11"/>
  <c r="DZ539" i="11"/>
  <c r="CX535" i="11"/>
  <c r="CB558" i="11"/>
  <c r="ED550" i="11"/>
  <c r="DB546" i="11"/>
  <c r="BZ542" i="11"/>
  <c r="AX538" i="11"/>
  <c r="EM533" i="11"/>
  <c r="DK529" i="11"/>
  <c r="CI525" i="11"/>
  <c r="BG521" i="11"/>
  <c r="DQ555" i="11"/>
  <c r="CP549" i="11"/>
  <c r="BN545" i="11"/>
  <c r="AL541" i="11"/>
  <c r="EA536" i="11"/>
  <c r="CY532" i="11"/>
  <c r="BW528" i="11"/>
  <c r="AU524" i="11"/>
  <c r="EC562" i="11"/>
  <c r="AN553" i="11"/>
  <c r="BB548" i="11"/>
  <c r="BL564" i="11"/>
  <c r="AB558" i="11"/>
  <c r="BJ554" i="11"/>
  <c r="CH537" i="11"/>
  <c r="BT567" i="11"/>
  <c r="BM541" i="11"/>
  <c r="EL536" i="11"/>
  <c r="DJ532" i="11"/>
  <c r="CH528" i="11"/>
  <c r="BF524" i="11"/>
  <c r="AJ563" i="11"/>
  <c r="AT553" i="11"/>
  <c r="BE548" i="11"/>
  <c r="AC544" i="11"/>
  <c r="DR539" i="11"/>
  <c r="CP535" i="11"/>
  <c r="BL558" i="11"/>
  <c r="DV550" i="11"/>
  <c r="CT546" i="11"/>
  <c r="BR542" i="11"/>
  <c r="AP538" i="11"/>
  <c r="EE533" i="11"/>
  <c r="DC529" i="11"/>
  <c r="CA525" i="11"/>
  <c r="AY521" i="11"/>
  <c r="DA555" i="11"/>
  <c r="CH549" i="11"/>
  <c r="BF545" i="11"/>
  <c r="AD541" i="11"/>
  <c r="DS536" i="11"/>
  <c r="CQ532" i="11"/>
  <c r="BO528" i="11"/>
  <c r="AM524" i="11"/>
  <c r="CD562" i="11"/>
  <c r="X553" i="11"/>
  <c r="AT548" i="11"/>
  <c r="EI543" i="11"/>
  <c r="DG539" i="11"/>
  <c r="CE535" i="11"/>
  <c r="AF559" i="11"/>
  <c r="AX551" i="11"/>
  <c r="AP564" i="11"/>
  <c r="EJ567" i="11"/>
  <c r="BE553" i="11"/>
  <c r="AS559" i="11"/>
  <c r="AF535" i="11"/>
  <c r="DT557" i="11"/>
  <c r="CT540" i="11"/>
  <c r="BR536" i="11"/>
  <c r="AP532" i="11"/>
  <c r="EE527" i="11"/>
  <c r="DC523" i="11"/>
  <c r="CQ560" i="11"/>
  <c r="EN551" i="11"/>
  <c r="DB547" i="11"/>
  <c r="BZ543" i="11"/>
  <c r="AX539" i="11"/>
  <c r="EM534" i="11"/>
  <c r="AO557" i="11"/>
  <c r="BB550" i="11"/>
  <c r="Z546" i="11"/>
  <c r="DO541" i="11"/>
  <c r="CM537" i="11"/>
  <c r="BK533" i="11"/>
  <c r="AI529" i="11"/>
  <c r="DX524" i="11"/>
  <c r="BC568" i="11"/>
  <c r="CD554" i="11"/>
  <c r="EE548" i="11"/>
  <c r="DC544" i="11"/>
  <c r="CA540" i="11"/>
  <c r="AY536" i="11"/>
  <c r="EN531" i="11"/>
  <c r="DL527" i="11"/>
  <c r="CJ523" i="11"/>
  <c r="BP560" i="11"/>
  <c r="DT551" i="11"/>
  <c r="DD570" i="11"/>
  <c r="BE563" i="11"/>
  <c r="EL556" i="11"/>
  <c r="BC553" i="11"/>
  <c r="EM536" i="11"/>
  <c r="AR563" i="11"/>
  <c r="AG541" i="11"/>
  <c r="DV536" i="11"/>
  <c r="CT532" i="11"/>
  <c r="BR528" i="11"/>
  <c r="AP524" i="11"/>
  <c r="BI562" i="11"/>
  <c r="EE552" i="11"/>
  <c r="AO548" i="11"/>
  <c r="ED543" i="11"/>
  <c r="DB539" i="11"/>
  <c r="BZ535" i="11"/>
  <c r="AF558" i="11"/>
  <c r="DF550" i="11"/>
  <c r="CD546" i="11"/>
  <c r="BB542" i="11"/>
  <c r="Z538" i="11"/>
  <c r="DO533" i="11"/>
  <c r="EK568" i="11"/>
  <c r="DA562" i="11"/>
  <c r="AP567" i="11"/>
  <c r="AW550" i="11"/>
  <c r="BW532" i="11"/>
  <c r="CK552" i="11"/>
  <c r="EI539" i="11"/>
  <c r="DG535" i="11"/>
  <c r="CE531" i="11"/>
  <c r="BC527" i="11"/>
  <c r="AA523" i="11"/>
  <c r="AN559" i="11"/>
  <c r="BB551" i="11"/>
  <c r="Z547" i="11"/>
  <c r="DO542" i="11"/>
  <c r="CM538" i="11"/>
  <c r="BK534" i="11"/>
  <c r="DS555" i="11"/>
  <c r="CQ549" i="11"/>
  <c r="BO545" i="11"/>
  <c r="AM541" i="11"/>
  <c r="EB536" i="11"/>
  <c r="CZ532" i="11"/>
  <c r="BX528" i="11"/>
  <c r="AV524" i="11"/>
  <c r="EK562" i="11"/>
  <c r="AQ553" i="11"/>
  <c r="BC548" i="11"/>
  <c r="AA544" i="11"/>
  <c r="DP539" i="11"/>
  <c r="CN535" i="11"/>
  <c r="BL531" i="11"/>
  <c r="AJ527" i="11"/>
  <c r="DY522" i="11"/>
  <c r="BZ566" i="11"/>
  <c r="AP560" i="11"/>
  <c r="BX556" i="11"/>
  <c r="CO538" i="11"/>
  <c r="CX521" i="11"/>
  <c r="CS541" i="11"/>
  <c r="BA537" i="11"/>
  <c r="Y533" i="11"/>
  <c r="DN528" i="11"/>
  <c r="CL524" i="11"/>
  <c r="AX565" i="11"/>
  <c r="DF553" i="11"/>
  <c r="CK548" i="11"/>
  <c r="BI544" i="11"/>
  <c r="AG540" i="11"/>
  <c r="DV535" i="11"/>
  <c r="DX558" i="11"/>
  <c r="AK551" i="11"/>
  <c r="DZ546" i="11"/>
  <c r="CX542" i="11"/>
  <c r="BV538" i="11"/>
  <c r="AT534" i="11"/>
  <c r="EI529" i="11"/>
  <c r="DG525" i="11"/>
  <c r="CE521" i="11"/>
  <c r="AV556" i="11"/>
  <c r="DN549" i="11"/>
  <c r="CL545" i="11"/>
  <c r="BJ541" i="11"/>
  <c r="AH537" i="11"/>
  <c r="DW532" i="11"/>
  <c r="CU528" i="11"/>
  <c r="BS524" i="11"/>
  <c r="CE564" i="11"/>
  <c r="CJ553" i="11"/>
  <c r="BZ548" i="11"/>
  <c r="AX544" i="11"/>
  <c r="EM539" i="11"/>
  <c r="DK535" i="11"/>
  <c r="CR559" i="11"/>
  <c r="CD551" i="11"/>
  <c r="BB547" i="11"/>
  <c r="AE535" i="11"/>
  <c r="EB537" i="11"/>
  <c r="BO529" i="11"/>
  <c r="AT549" i="11"/>
  <c r="BC532" i="11"/>
  <c r="CT559" i="11"/>
  <c r="CA547" i="11"/>
  <c r="DM541" i="11"/>
  <c r="AP536" i="11"/>
  <c r="CT557" i="11"/>
  <c r="AB549" i="11"/>
  <c r="BM544" i="11"/>
  <c r="AK540" i="11"/>
  <c r="DZ535" i="11"/>
  <c r="CX531" i="11"/>
  <c r="BV527" i="11"/>
  <c r="AT523" i="11"/>
  <c r="DK541" i="11"/>
  <c r="AQ525" i="11"/>
  <c r="BT536" i="11"/>
  <c r="BQ523" i="11"/>
  <c r="DY532" i="11"/>
  <c r="CQ521" i="11"/>
  <c r="AH531" i="11"/>
  <c r="CL556" i="11"/>
  <c r="BH529" i="11"/>
  <c r="DT548" i="11"/>
  <c r="CH527" i="11"/>
  <c r="CC543" i="11"/>
  <c r="DH525" i="11"/>
  <c r="AL538" i="11"/>
  <c r="EH523" i="11"/>
  <c r="BW547" i="11"/>
  <c r="DT545" i="11"/>
  <c r="DE535" i="11"/>
  <c r="BN554" i="11"/>
  <c r="AQ536" i="11"/>
  <c r="DN569" i="11"/>
  <c r="AK549" i="11"/>
  <c r="AI543" i="11"/>
  <c r="CC537" i="11"/>
  <c r="BK560" i="11"/>
  <c r="BO550" i="11"/>
  <c r="BL545" i="11"/>
  <c r="AJ541" i="11"/>
  <c r="DY536" i="11"/>
  <c r="CW532" i="11"/>
  <c r="BU528" i="11"/>
  <c r="AS524" i="11"/>
  <c r="DC549" i="11"/>
  <c r="DQ527" i="11"/>
  <c r="BL544" i="11"/>
  <c r="Z526" i="11"/>
  <c r="EL538" i="11"/>
  <c r="AZ524" i="11"/>
  <c r="DS533" i="11"/>
  <c r="BZ522" i="11"/>
  <c r="EH531" i="11"/>
  <c r="BH563" i="11"/>
  <c r="AQ530" i="11"/>
  <c r="BU551" i="11"/>
  <c r="BQ528" i="11"/>
  <c r="AD546" i="11"/>
  <c r="CQ526" i="11"/>
  <c r="CL525" i="11"/>
  <c r="CJ549" i="11"/>
  <c r="BU539" i="11"/>
  <c r="AT558" i="11"/>
  <c r="AG538" i="11"/>
  <c r="DR521" i="11"/>
  <c r="AJ550" i="11"/>
  <c r="DK543" i="11"/>
  <c r="AF538" i="11"/>
  <c r="BY562" i="11"/>
  <c r="Z551" i="11"/>
  <c r="DP545" i="11"/>
  <c r="CN541" i="11"/>
  <c r="BL537" i="11"/>
  <c r="AJ533" i="11"/>
  <c r="DY528" i="11"/>
  <c r="CW524" i="11"/>
  <c r="EJ554" i="11"/>
  <c r="AB529" i="11"/>
  <c r="AB548" i="11"/>
  <c r="BB527" i="11"/>
  <c r="DB542" i="11"/>
  <c r="CB525" i="11"/>
  <c r="BK537" i="11"/>
  <c r="DB523" i="11"/>
  <c r="AS533" i="11"/>
  <c r="EB521" i="11"/>
  <c r="BS531" i="11"/>
  <c r="BT558" i="11"/>
  <c r="CS529" i="11"/>
  <c r="DK549" i="11"/>
  <c r="DS527" i="11"/>
  <c r="BO540" i="11"/>
  <c r="CW554" i="11"/>
  <c r="AK543" i="11"/>
  <c r="CF563" i="11"/>
  <c r="DX539" i="11"/>
  <c r="EG522" i="11"/>
  <c r="AA551" i="11"/>
  <c r="BN544" i="11"/>
  <c r="DH538" i="11"/>
  <c r="AF567" i="11"/>
  <c r="CT551" i="11"/>
  <c r="BC546" i="11"/>
  <c r="AA542" i="11"/>
  <c r="DP537" i="11"/>
  <c r="CN533" i="11"/>
  <c r="BL529" i="11"/>
  <c r="AJ525" i="11"/>
  <c r="EH565" i="11"/>
  <c r="BD530" i="11"/>
  <c r="DI551" i="11"/>
  <c r="CD528" i="11"/>
  <c r="BR546" i="11"/>
  <c r="DD526" i="11"/>
  <c r="AA541" i="11"/>
  <c r="ED524" i="11"/>
  <c r="DA535" i="11"/>
  <c r="AM523" i="11"/>
  <c r="CV532" i="11"/>
  <c r="BM521" i="11"/>
  <c r="DV530" i="11"/>
  <c r="AI555" i="11"/>
  <c r="AE529" i="11"/>
  <c r="EC555" i="11"/>
  <c r="DC564" i="11"/>
  <c r="DR546" i="11"/>
  <c r="EI521" i="11"/>
  <c r="DN541" i="11"/>
  <c r="DW524" i="11"/>
  <c r="AW552" i="11"/>
  <c r="EH544" i="11"/>
  <c r="BK539" i="11"/>
  <c r="DE533" i="11"/>
  <c r="CQ552" i="11"/>
  <c r="DG546" i="11"/>
  <c r="CE542" i="11"/>
  <c r="BC538" i="11"/>
  <c r="AA534" i="11"/>
  <c r="DP529" i="11"/>
  <c r="CN525" i="11"/>
  <c r="BL521" i="11"/>
  <c r="CG531" i="11"/>
  <c r="AE559" i="11"/>
  <c r="DG529" i="11"/>
  <c r="AH550" i="11"/>
  <c r="EG527" i="11"/>
  <c r="DH544" i="11"/>
  <c r="AP526" i="11"/>
  <c r="BQ539" i="11"/>
  <c r="BP524" i="11"/>
  <c r="Z534" i="11"/>
  <c r="CP522" i="11"/>
  <c r="AG532" i="11"/>
  <c r="CC566" i="11"/>
  <c r="BG530" i="11"/>
  <c r="AG570" i="11"/>
  <c r="AT528" i="11"/>
  <c r="DA557" i="11"/>
  <c r="DW525" i="11"/>
  <c r="DB545" i="11"/>
  <c r="DK528" i="11"/>
  <c r="ED555" i="11"/>
  <c r="BD546" i="11"/>
  <c r="CX540" i="11"/>
  <c r="AA535" i="11"/>
  <c r="AZ555" i="11"/>
  <c r="ED547" i="11"/>
  <c r="CD543" i="11"/>
  <c r="BB539" i="11"/>
  <c r="Z535" i="11"/>
  <c r="DO530" i="11"/>
  <c r="CM526" i="11"/>
  <c r="BK522" i="11"/>
  <c r="DZ534" i="11"/>
  <c r="DX522" i="11"/>
  <c r="BP532" i="11"/>
  <c r="AG521" i="11"/>
  <c r="CP530" i="11"/>
  <c r="CG553" i="11"/>
  <c r="DP528" i="11"/>
  <c r="BI547" i="11"/>
  <c r="Y527" i="11"/>
  <c r="EI541" i="11"/>
  <c r="AY525" i="11"/>
  <c r="CR536" i="11"/>
  <c r="BY523" i="11"/>
  <c r="EG532" i="11"/>
  <c r="CY521" i="11"/>
  <c r="AL536" i="11"/>
  <c r="EI538" i="11"/>
  <c r="EA529" i="11"/>
  <c r="DF549" i="11"/>
  <c r="DO532" i="11"/>
  <c r="Y560" i="11"/>
  <c r="CQ547" i="11"/>
  <c r="EK541" i="11"/>
  <c r="BN536" i="11"/>
  <c r="DZ557" i="11"/>
  <c r="AZ549" i="11"/>
  <c r="CC544" i="11"/>
  <c r="BA540" i="11"/>
  <c r="Y536" i="11"/>
  <c r="DN531" i="11"/>
  <c r="CL527" i="11"/>
  <c r="BJ523" i="11"/>
  <c r="DR542" i="11"/>
  <c r="CG525" i="11"/>
  <c r="CA537" i="11"/>
  <c r="DG523" i="11"/>
  <c r="AY533" i="11"/>
  <c r="EG521" i="11"/>
  <c r="BY531" i="11"/>
  <c r="CZ558" i="11"/>
  <c r="CY529" i="11"/>
  <c r="EA549" i="11"/>
  <c r="DY527" i="11"/>
  <c r="CJ544" i="11"/>
  <c r="BO531" i="11"/>
  <c r="CM535" i="11"/>
  <c r="DG522" i="11"/>
  <c r="CD550" i="11"/>
  <c r="EG529" i="11"/>
  <c r="CH555" i="11"/>
  <c r="EA534" i="11"/>
  <c r="AY530" i="11"/>
  <c r="EC525" i="11"/>
  <c r="AW523" i="11"/>
  <c r="AD547" i="11"/>
  <c r="AJ521" i="11"/>
  <c r="CZ536" i="11"/>
  <c r="AP549" i="11"/>
  <c r="AE539" i="11"/>
  <c r="BP525" i="11"/>
  <c r="CU525" i="11"/>
  <c r="BV534" i="11"/>
  <c r="AW522" i="11"/>
  <c r="CJ537" i="11"/>
  <c r="BD544" i="11"/>
  <c r="AN530" i="11"/>
  <c r="DL536" i="11"/>
  <c r="CM550" i="11"/>
  <c r="AP528" i="11"/>
  <c r="Y521" i="11"/>
  <c r="BH521" i="11"/>
  <c r="CN542" i="11"/>
  <c r="Y528" i="11"/>
  <c r="DA532" i="11"/>
  <c r="BU543" i="11"/>
  <c r="BW538" i="11"/>
  <c r="BO549" i="11"/>
  <c r="X544" i="11"/>
  <c r="DA521" i="11"/>
  <c r="CE570" i="11"/>
  <c r="AU564" i="11"/>
  <c r="DA568" i="11"/>
  <c r="DH551" i="11"/>
  <c r="BH557" i="11"/>
  <c r="AV557" i="11"/>
  <c r="AF570" i="11"/>
  <c r="BN566" i="11"/>
  <c r="BY538" i="11"/>
  <c r="BE541" i="11"/>
  <c r="CS563" i="11"/>
  <c r="BI557" i="11"/>
  <c r="CQ553" i="11"/>
  <c r="DB525" i="11"/>
  <c r="CC564" i="11"/>
  <c r="AS558" i="11"/>
  <c r="CY562" i="11"/>
  <c r="DF545" i="11"/>
  <c r="CL548" i="11"/>
  <c r="DZ570" i="11"/>
  <c r="CP564" i="11"/>
  <c r="DX560" i="11"/>
  <c r="AY562" i="11"/>
  <c r="EF555" i="11"/>
  <c r="AD563" i="11"/>
  <c r="DO569" i="11"/>
  <c r="CM565" i="11"/>
  <c r="BK561" i="11"/>
  <c r="AI557" i="11"/>
  <c r="DX552" i="11"/>
  <c r="BK557" i="11"/>
  <c r="BM550" i="11"/>
  <c r="AK546" i="11"/>
  <c r="DZ541" i="11"/>
  <c r="CX537" i="11"/>
  <c r="BV533" i="11"/>
  <c r="AT529" i="11"/>
  <c r="EI524" i="11"/>
  <c r="CA568" i="11"/>
  <c r="CI554" i="11"/>
  <c r="EH548" i="11"/>
  <c r="DF544" i="11"/>
  <c r="BB568" i="11"/>
  <c r="CV562" i="11"/>
  <c r="CG568" i="11"/>
  <c r="BE564" i="11"/>
  <c r="AC560" i="11"/>
  <c r="DR555" i="11"/>
  <c r="DJ570" i="11"/>
  <c r="CH566" i="11"/>
  <c r="DA570" i="11"/>
  <c r="BY566" i="11"/>
  <c r="AW562" i="11"/>
  <c r="EL557" i="11"/>
  <c r="DJ553" i="11"/>
  <c r="DB568" i="11"/>
  <c r="BZ564" i="11"/>
  <c r="AX560" i="11"/>
  <c r="EM555" i="11"/>
  <c r="EE570" i="11"/>
  <c r="DC566" i="11"/>
  <c r="CA562" i="11"/>
  <c r="AU569" i="11"/>
  <c r="EJ564" i="11"/>
  <c r="DH560" i="11"/>
  <c r="CF556" i="11"/>
  <c r="BD552" i="11"/>
  <c r="AN556" i="11"/>
  <c r="DJ549" i="11"/>
  <c r="CH545" i="11"/>
  <c r="BF541" i="11"/>
  <c r="AD537" i="11"/>
  <c r="DS532" i="11"/>
  <c r="CQ528" i="11"/>
  <c r="BO524" i="11"/>
  <c r="DD563" i="11"/>
  <c r="BL553" i="11"/>
  <c r="BN548" i="11"/>
  <c r="AL544" i="11"/>
  <c r="AP563" i="11"/>
  <c r="DW556" i="11"/>
  <c r="BL561" i="11"/>
  <c r="CG546" i="11"/>
  <c r="CP529" i="11"/>
  <c r="BM549" i="11"/>
  <c r="AY539" i="11"/>
  <c r="EN534" i="11"/>
  <c r="DL530" i="11"/>
  <c r="CJ526" i="11"/>
  <c r="BH522" i="11"/>
  <c r="DB557" i="11"/>
  <c r="CI550" i="11"/>
  <c r="BG546" i="11"/>
  <c r="AE542" i="11"/>
  <c r="DT537" i="11"/>
  <c r="DP567" i="11"/>
  <c r="BP554" i="11"/>
  <c r="DX548" i="11"/>
  <c r="CV544" i="11"/>
  <c r="BT540" i="11"/>
  <c r="AR536" i="11"/>
  <c r="EG531" i="11"/>
  <c r="DE527" i="11"/>
  <c r="CC523" i="11"/>
  <c r="AU560" i="11"/>
  <c r="DL551" i="11"/>
  <c r="CJ547" i="11"/>
  <c r="BH543" i="11"/>
  <c r="AF539" i="11"/>
  <c r="DU534" i="11"/>
  <c r="CS530" i="11"/>
  <c r="BQ526" i="11"/>
  <c r="CS565" i="11"/>
  <c r="Z569" i="11"/>
  <c r="BL554" i="11"/>
  <c r="AK562" i="11"/>
  <c r="CR535" i="11"/>
  <c r="EA558" i="11"/>
  <c r="DJ540" i="11"/>
  <c r="CH536" i="11"/>
  <c r="BF532" i="11"/>
  <c r="AD528" i="11"/>
  <c r="DS523" i="11"/>
  <c r="EM560" i="11"/>
  <c r="BC552" i="11"/>
  <c r="DR547" i="11"/>
  <c r="CP543" i="11"/>
  <c r="BN539" i="11"/>
  <c r="AL535" i="11"/>
  <c r="BU557" i="11"/>
  <c r="BR550" i="11"/>
  <c r="AP546" i="11"/>
  <c r="EE541" i="11"/>
  <c r="DC537" i="11"/>
  <c r="CA533" i="11"/>
  <c r="AY529" i="11"/>
  <c r="EN524" i="11"/>
  <c r="BJ569" i="11"/>
  <c r="DJ554" i="11"/>
  <c r="AD549" i="11"/>
  <c r="DS544" i="11"/>
  <c r="CQ540" i="11"/>
  <c r="BO536" i="11"/>
  <c r="AM532" i="11"/>
  <c r="EB527" i="11"/>
  <c r="CZ523" i="11"/>
  <c r="DF560" i="11"/>
  <c r="AG552" i="11"/>
  <c r="DZ564" i="11"/>
  <c r="CE568" i="11"/>
  <c r="DQ553" i="11"/>
  <c r="BH560" i="11"/>
  <c r="BT535" i="11"/>
  <c r="CE558" i="11"/>
  <c r="DB540" i="11"/>
  <c r="BZ536" i="11"/>
  <c r="AX532" i="11"/>
  <c r="EM527" i="11"/>
  <c r="DK523" i="11"/>
  <c r="DN560" i="11"/>
  <c r="AM552" i="11"/>
  <c r="DJ547" i="11"/>
  <c r="CH543" i="11"/>
  <c r="BF539" i="11"/>
  <c r="AD535" i="11"/>
  <c r="BE557" i="11"/>
  <c r="BJ550" i="11"/>
  <c r="AH546" i="11"/>
  <c r="DW541" i="11"/>
  <c r="CU537" i="11"/>
  <c r="BS533" i="11"/>
  <c r="AQ529" i="11"/>
  <c r="EF524" i="11"/>
  <c r="DO568" i="11"/>
  <c r="CT554" i="11"/>
  <c r="EM548" i="11"/>
  <c r="DK544" i="11"/>
  <c r="CI540" i="11"/>
  <c r="BG536" i="11"/>
  <c r="AE532" i="11"/>
  <c r="DT527" i="11"/>
  <c r="CR523" i="11"/>
  <c r="CI560" i="11"/>
  <c r="EH551" i="11"/>
  <c r="CY547" i="11"/>
  <c r="BW543" i="11"/>
  <c r="AU539" i="11"/>
  <c r="EJ534" i="11"/>
  <c r="Y558" i="11"/>
  <c r="DC550" i="11"/>
  <c r="AA570" i="11"/>
  <c r="DH563" i="11"/>
  <c r="AW568" i="11"/>
  <c r="BD551" i="11"/>
  <c r="EI532" i="11"/>
  <c r="CR553" i="11"/>
  <c r="AH540" i="11"/>
  <c r="DW535" i="11"/>
  <c r="CU531" i="11"/>
  <c r="BS527" i="11"/>
  <c r="AQ523" i="11"/>
  <c r="BT559" i="11"/>
  <c r="BR551" i="11"/>
  <c r="AP547" i="11"/>
  <c r="EE542" i="11"/>
  <c r="DC538" i="11"/>
  <c r="CA534" i="11"/>
  <c r="AH556" i="11"/>
  <c r="DG549" i="11"/>
  <c r="CE545" i="11"/>
  <c r="BC541" i="11"/>
  <c r="AA537" i="11"/>
  <c r="DP532" i="11"/>
  <c r="CN528" i="11"/>
  <c r="BL524" i="11"/>
  <c r="AA564" i="11"/>
  <c r="BW553" i="11"/>
  <c r="BS548" i="11"/>
  <c r="AQ544" i="11"/>
  <c r="EF539" i="11"/>
  <c r="DD535" i="11"/>
  <c r="CB531" i="11"/>
  <c r="AZ527" i="11"/>
  <c r="X523" i="11"/>
  <c r="AX559" i="11"/>
  <c r="BG551" i="11"/>
  <c r="CU563" i="11"/>
  <c r="BX567" i="11"/>
  <c r="DJ552" i="11"/>
  <c r="AL558" i="11"/>
  <c r="DY534" i="11"/>
  <c r="BX557" i="11"/>
  <c r="CL540" i="11"/>
  <c r="BJ536" i="11"/>
  <c r="AH532" i="11"/>
  <c r="DW527" i="11"/>
  <c r="CU523" i="11"/>
  <c r="BX560" i="11"/>
  <c r="DX551" i="11"/>
  <c r="CT547" i="11"/>
  <c r="BR543" i="11"/>
  <c r="AP539" i="11"/>
  <c r="EE534" i="11"/>
  <c r="Y557" i="11"/>
  <c r="AT550" i="11"/>
  <c r="EI545" i="11"/>
  <c r="DG541" i="11"/>
  <c r="CE537" i="11"/>
  <c r="BC533" i="11"/>
  <c r="DI564" i="11"/>
  <c r="BY558" i="11"/>
  <c r="EE562" i="11"/>
  <c r="AZ547" i="11"/>
  <c r="BI530" i="11"/>
  <c r="AF550" i="11"/>
  <c r="BW539" i="11"/>
  <c r="AU535" i="11"/>
  <c r="EJ530" i="11"/>
  <c r="DH526" i="11"/>
  <c r="CF522" i="11"/>
  <c r="AG558" i="11"/>
  <c r="DG550" i="11"/>
  <c r="CE546" i="11"/>
  <c r="BC542" i="11"/>
  <c r="AA538" i="11"/>
  <c r="BR569" i="11"/>
  <c r="DL554" i="11"/>
  <c r="AE549" i="11"/>
  <c r="DT544" i="11"/>
  <c r="CR540" i="11"/>
  <c r="BP536" i="11"/>
  <c r="AN532" i="11"/>
  <c r="EC527" i="11"/>
  <c r="DA523" i="11"/>
  <c r="DG560" i="11"/>
  <c r="AJ552" i="11"/>
  <c r="DH547" i="11"/>
  <c r="CF543" i="11"/>
  <c r="BD539" i="11"/>
  <c r="AB535" i="11"/>
  <c r="DQ530" i="11"/>
  <c r="CO526" i="11"/>
  <c r="AT568" i="11"/>
  <c r="CS570" i="11"/>
  <c r="EE555" i="11"/>
  <c r="AV552" i="11"/>
  <c r="CA536" i="11"/>
  <c r="DO560" i="11"/>
  <c r="EH540" i="11"/>
  <c r="DF536" i="11"/>
  <c r="CD532" i="11"/>
  <c r="BB528" i="11"/>
  <c r="Z524" i="11"/>
  <c r="DN561" i="11"/>
  <c r="CY552" i="11"/>
  <c r="Y548" i="11"/>
  <c r="DN543" i="11"/>
  <c r="CL539" i="11"/>
  <c r="BJ535" i="11"/>
  <c r="DQ557" i="11"/>
  <c r="CP550" i="11"/>
  <c r="BN546" i="11"/>
  <c r="AL542" i="11"/>
  <c r="EA537" i="11"/>
  <c r="CY533" i="11"/>
  <c r="BW529" i="11"/>
  <c r="AU525" i="11"/>
  <c r="EC570" i="11"/>
  <c r="AO555" i="11"/>
  <c r="BB549" i="11"/>
  <c r="Z545" i="11"/>
  <c r="DO540" i="11"/>
  <c r="CM536" i="11"/>
  <c r="BK532" i="11"/>
  <c r="AI528" i="11"/>
  <c r="DX523" i="11"/>
  <c r="BW561" i="11"/>
  <c r="CC552" i="11"/>
  <c r="EE547" i="11"/>
  <c r="DC543" i="11"/>
  <c r="CA539" i="11"/>
  <c r="AY535" i="11"/>
  <c r="CK558" i="11"/>
  <c r="EI550" i="11"/>
  <c r="DB563" i="11"/>
  <c r="DT530" i="11"/>
  <c r="BK568" i="11"/>
  <c r="BA527" i="11"/>
  <c r="AF547" i="11"/>
  <c r="AO530" i="11"/>
  <c r="CF557" i="11"/>
  <c r="DH546" i="11"/>
  <c r="AK541" i="11"/>
  <c r="BW535" i="11"/>
  <c r="AQ556" i="11"/>
  <c r="BQ548" i="11"/>
  <c r="DR543" i="11"/>
  <c r="CP539" i="11"/>
  <c r="BN535" i="11"/>
  <c r="AL531" i="11"/>
  <c r="EA526" i="11"/>
  <c r="CY522" i="11"/>
  <c r="CI537" i="11"/>
  <c r="DJ523" i="11"/>
  <c r="BA533" i="11"/>
  <c r="EJ521" i="11"/>
  <c r="CA531" i="11"/>
  <c r="DP558" i="11"/>
  <c r="DA529" i="11"/>
  <c r="EI549" i="11"/>
  <c r="EA527" i="11"/>
  <c r="CR544" i="11"/>
  <c r="AJ526" i="11"/>
  <c r="BA539" i="11"/>
  <c r="BJ524" i="11"/>
  <c r="EI533" i="11"/>
  <c r="CJ522" i="11"/>
  <c r="DL538" i="11"/>
  <c r="CR541" i="11"/>
  <c r="CC531" i="11"/>
  <c r="EK550" i="11"/>
  <c r="AC534" i="11"/>
  <c r="EI561" i="11"/>
  <c r="AD548" i="11"/>
  <c r="BX542" i="11"/>
  <c r="DJ536" i="11"/>
  <c r="DQ558" i="11"/>
  <c r="DD549" i="11"/>
  <c r="DQ544" i="11"/>
  <c r="CO540" i="11"/>
  <c r="BM536" i="11"/>
  <c r="AK532" i="11"/>
  <c r="DZ527" i="11"/>
  <c r="CX523" i="11"/>
  <c r="CA545" i="11"/>
  <c r="BS526" i="11"/>
  <c r="AJ540" i="11"/>
  <c r="CS524" i="11"/>
  <c r="DJ534" i="11"/>
  <c r="DS522" i="11"/>
  <c r="BJ532" i="11"/>
  <c r="AB521" i="11"/>
  <c r="CJ530" i="11"/>
  <c r="BA553" i="11"/>
  <c r="DJ528" i="11"/>
  <c r="AS547" i="11"/>
  <c r="EJ526" i="11"/>
  <c r="DS541" i="11"/>
  <c r="AS525" i="11"/>
  <c r="BI545" i="11"/>
  <c r="BH545" i="11"/>
  <c r="AS535" i="11"/>
  <c r="EI553" i="11"/>
  <c r="EJ535" i="11"/>
  <c r="BB569" i="11"/>
  <c r="AC549" i="11"/>
  <c r="AA543" i="11"/>
  <c r="BU537" i="11"/>
  <c r="EN559" i="11"/>
  <c r="BG550" i="11"/>
  <c r="BD545" i="11"/>
  <c r="AB541" i="11"/>
  <c r="DQ536" i="11"/>
  <c r="CO532" i="11"/>
  <c r="BM528" i="11"/>
  <c r="AK524" i="11"/>
  <c r="AQ549" i="11"/>
  <c r="CU527" i="11"/>
  <c r="DQ543" i="11"/>
  <c r="DU525" i="11"/>
  <c r="BZ538" i="11"/>
  <c r="AD524" i="11"/>
  <c r="CM533" i="11"/>
  <c r="BD522" i="11"/>
  <c r="DM531" i="11"/>
  <c r="DV560" i="11"/>
  <c r="EM529" i="11"/>
  <c r="DZ550" i="11"/>
  <c r="AV528" i="11"/>
  <c r="CI545" i="11"/>
  <c r="BV526" i="11"/>
  <c r="BX523" i="11"/>
  <c r="X549" i="11"/>
  <c r="DZ538" i="11"/>
  <c r="CI557" i="11"/>
  <c r="DJ537" i="11"/>
  <c r="DB521" i="11"/>
  <c r="EK549" i="11"/>
  <c r="CU543" i="11"/>
  <c r="X538" i="11"/>
  <c r="AS562" i="11"/>
  <c r="EA550" i="11"/>
  <c r="DH545" i="11"/>
  <c r="CF541" i="11"/>
  <c r="BD537" i="11"/>
  <c r="AB533" i="11"/>
  <c r="DQ528" i="11"/>
  <c r="CO524" i="11"/>
  <c r="EC553" i="11"/>
  <c r="DX528" i="11"/>
  <c r="CG547" i="11"/>
  <c r="AG527" i="11"/>
  <c r="AP542" i="11"/>
  <c r="BG525" i="11"/>
  <c r="DP536" i="11"/>
  <c r="CG523" i="11"/>
  <c r="X533" i="11"/>
  <c r="DG521" i="11"/>
  <c r="AX531" i="11"/>
  <c r="BM557" i="11"/>
  <c r="BX529" i="11"/>
  <c r="AY549" i="11"/>
  <c r="CX527" i="11"/>
  <c r="BA538" i="11"/>
  <c r="CP553" i="11"/>
  <c r="CP542" i="11"/>
  <c r="BA562" i="11"/>
  <c r="CZ539" i="11"/>
  <c r="DI522" i="11"/>
  <c r="EJ550" i="11"/>
  <c r="BF544" i="11"/>
  <c r="CR538" i="11"/>
  <c r="CK566" i="11"/>
  <c r="CL551" i="11"/>
  <c r="AU546" i="11"/>
  <c r="EJ541" i="11"/>
  <c r="DH537" i="11"/>
  <c r="CF533" i="11"/>
  <c r="BD529" i="11"/>
  <c r="AB525" i="11"/>
  <c r="AP562" i="11"/>
  <c r="AI530" i="11"/>
  <c r="AW551" i="11"/>
  <c r="BI528" i="11"/>
  <c r="DW545" i="11"/>
  <c r="CI526" i="11"/>
  <c r="CF540" i="11"/>
  <c r="DI524" i="11"/>
  <c r="AO535" i="11"/>
  <c r="EI522" i="11"/>
  <c r="BZ532" i="11"/>
  <c r="AR521" i="11"/>
  <c r="CZ530" i="11"/>
  <c r="AB554" i="11"/>
  <c r="DZ528" i="11"/>
  <c r="BS555" i="11"/>
  <c r="EI523" i="11"/>
  <c r="CH550" i="11"/>
  <c r="DI523" i="11"/>
  <c r="CN543" i="11"/>
  <c r="CW526" i="11"/>
  <c r="DP553" i="11"/>
  <c r="CS545" i="11"/>
  <c r="EE539" i="11"/>
  <c r="BH534" i="11"/>
  <c r="ED553" i="11"/>
  <c r="AT547" i="11"/>
  <c r="EI542" i="11"/>
  <c r="DG538" i="11"/>
  <c r="CE534" i="11"/>
  <c r="BC530" i="11"/>
  <c r="AA526" i="11"/>
  <c r="DP521" i="11"/>
  <c r="DI532" i="11"/>
  <c r="CA521" i="11"/>
  <c r="EI530" i="11"/>
  <c r="DK555" i="11"/>
  <c r="AR529" i="11"/>
  <c r="BX548" i="11"/>
  <c r="BR527" i="11"/>
  <c r="AG543" i="11"/>
  <c r="CR525" i="11"/>
  <c r="DG537" i="11"/>
  <c r="DR523" i="11"/>
  <c r="BI533" i="11"/>
  <c r="AA522" i="11"/>
  <c r="CI531" i="11"/>
  <c r="AB562" i="11"/>
  <c r="EA531" i="11"/>
  <c r="DG534" i="11"/>
  <c r="DM527" i="11"/>
  <c r="CR547" i="11"/>
  <c r="DA530" i="11"/>
  <c r="EB557" i="11"/>
  <c r="EF546" i="11"/>
  <c r="BA541" i="11"/>
  <c r="CU535" i="11"/>
  <c r="CM556" i="11"/>
  <c r="CG548" i="11"/>
  <c r="EH543" i="11"/>
  <c r="DF539" i="11"/>
  <c r="CD535" i="11"/>
  <c r="BB531" i="11"/>
  <c r="Z527" i="11"/>
  <c r="DO522" i="11"/>
  <c r="CP538" i="11"/>
  <c r="AJ524" i="11"/>
  <c r="CU533" i="11"/>
  <c r="BJ522" i="11"/>
  <c r="DR531" i="11"/>
  <c r="BO561" i="11"/>
  <c r="AA530" i="11"/>
  <c r="Y551" i="11"/>
  <c r="BA528" i="11"/>
  <c r="CY545" i="11"/>
  <c r="CA526" i="11"/>
  <c r="BH540" i="11"/>
  <c r="AU534" i="11"/>
  <c r="BG556" i="11"/>
  <c r="AD538" i="11"/>
  <c r="AF528" i="11"/>
  <c r="BH524" i="11"/>
  <c r="AN546" i="11"/>
  <c r="CY530" i="11"/>
  <c r="CS551" i="11"/>
  <c r="BK559" i="11"/>
  <c r="AB543" i="11"/>
  <c r="DS542" i="11"/>
  <c r="CR530" i="11"/>
  <c r="CA523" i="11"/>
  <c r="DY558" i="11"/>
  <c r="BA570" i="11"/>
  <c r="AN521" i="11"/>
  <c r="DO537" i="11"/>
  <c r="BN528" i="11"/>
  <c r="CF550" i="11"/>
  <c r="BH533" i="11"/>
  <c r="EN525" i="11"/>
  <c r="BC523" i="11"/>
  <c r="BU555" i="11"/>
  <c r="CB545" i="11"/>
  <c r="BS545" i="11"/>
  <c r="CH530" i="11"/>
  <c r="DS539" i="11"/>
  <c r="EH536" i="11"/>
  <c r="DN523" i="11"/>
  <c r="BS521" i="11"/>
  <c r="BN531" i="11"/>
  <c r="DJ557" i="11"/>
  <c r="BR549" i="11"/>
  <c r="DJ559" i="11"/>
  <c r="EC541" i="11"/>
  <c r="AB570" i="11"/>
  <c r="BC566" i="11"/>
  <c r="EJ559" i="11"/>
  <c r="BY564" i="11"/>
  <c r="CF547" i="11"/>
  <c r="BL550" i="11"/>
  <c r="EK552" i="11"/>
  <c r="DU565" i="11"/>
  <c r="AL562" i="11"/>
  <c r="AW534" i="11"/>
  <c r="EI563" i="11"/>
  <c r="DL567" i="11"/>
  <c r="AG553" i="11"/>
  <c r="DN558" i="11"/>
  <c r="BZ521" i="11"/>
  <c r="BA560" i="11"/>
  <c r="EH553" i="11"/>
  <c r="BS569" i="11"/>
  <c r="CD541" i="11"/>
  <c r="BJ544" i="11"/>
  <c r="CX566" i="11"/>
  <c r="BN560" i="11"/>
  <c r="CV556" i="11"/>
  <c r="EN557" i="11"/>
  <c r="DX570" i="11"/>
  <c r="CI562" i="11"/>
  <c r="BC569" i="11"/>
  <c r="AA565" i="11"/>
  <c r="DP560" i="11"/>
  <c r="CN556" i="11"/>
  <c r="BL552" i="11"/>
  <c r="BD556" i="11"/>
  <c r="DR549" i="11"/>
  <c r="CP545" i="11"/>
  <c r="BN541" i="11"/>
  <c r="AL537" i="11"/>
  <c r="EA532" i="11"/>
  <c r="CY528" i="11"/>
  <c r="BW524" i="11"/>
  <c r="AY564" i="11"/>
  <c r="CB553" i="11"/>
  <c r="BV548" i="11"/>
  <c r="AT544" i="11"/>
  <c r="CI567" i="11"/>
  <c r="AJ562" i="11"/>
  <c r="EL567" i="11"/>
  <c r="DJ563" i="11"/>
  <c r="CH559" i="11"/>
  <c r="BF555" i="11"/>
  <c r="AX570" i="11"/>
  <c r="EM565" i="11"/>
  <c r="AO570" i="11"/>
  <c r="ED565" i="11"/>
  <c r="DB561" i="11"/>
  <c r="BZ557" i="11"/>
  <c r="AX553" i="11"/>
  <c r="AP568" i="11"/>
  <c r="EE563" i="11"/>
  <c r="DC559" i="11"/>
  <c r="CA555" i="11"/>
  <c r="BS570" i="11"/>
  <c r="AQ566" i="11"/>
  <c r="EF561" i="11"/>
  <c r="CZ568" i="11"/>
  <c r="BX564" i="11"/>
  <c r="AV560" i="11"/>
  <c r="EK555" i="11"/>
  <c r="CW570" i="11"/>
  <c r="AG555" i="11"/>
  <c r="AX549" i="11"/>
  <c r="EM544" i="11"/>
  <c r="DK540" i="11"/>
  <c r="CI536" i="11"/>
  <c r="BG532" i="11"/>
  <c r="AE528" i="11"/>
  <c r="DT523" i="11"/>
  <c r="AA561" i="11"/>
  <c r="BE552" i="11"/>
  <c r="DS547" i="11"/>
  <c r="CQ543" i="11"/>
  <c r="EE558" i="11"/>
  <c r="CU552" i="11"/>
  <c r="AF568" i="11"/>
  <c r="BS544" i="11"/>
  <c r="CB527" i="11"/>
  <c r="AY547" i="11"/>
  <c r="DD538" i="11"/>
  <c r="CB534" i="11"/>
  <c r="AZ530" i="11"/>
  <c r="X526" i="11"/>
  <c r="DM521" i="11"/>
  <c r="CU556" i="11"/>
  <c r="EN549" i="11"/>
  <c r="DL545" i="11"/>
  <c r="CJ541" i="11"/>
  <c r="BH537" i="11"/>
  <c r="CN563" i="11"/>
  <c r="BI553" i="11"/>
  <c r="BL548" i="11"/>
  <c r="AJ544" i="11"/>
  <c r="DY539" i="11"/>
  <c r="CW535" i="11"/>
  <c r="BU531" i="11"/>
  <c r="AS527" i="11"/>
  <c r="EH522" i="11"/>
  <c r="AK559" i="11"/>
  <c r="AZ551" i="11"/>
  <c r="X547" i="11"/>
  <c r="DM542" i="11"/>
  <c r="CK538" i="11"/>
  <c r="BI534" i="11"/>
  <c r="AG530" i="11"/>
  <c r="DV525" i="11"/>
  <c r="EL560" i="11"/>
  <c r="DO564" i="11"/>
  <c r="BD569" i="11"/>
  <c r="DT552" i="11"/>
  <c r="CD533" i="11"/>
  <c r="CY554" i="11"/>
  <c r="AX540" i="11"/>
  <c r="EM535" i="11"/>
  <c r="DK531" i="11"/>
  <c r="CI527" i="11"/>
  <c r="BG523" i="11"/>
  <c r="CZ559" i="11"/>
  <c r="CH551" i="11"/>
  <c r="BF547" i="11"/>
  <c r="AD543" i="11"/>
  <c r="DS538" i="11"/>
  <c r="CQ534" i="11"/>
  <c r="BN556" i="11"/>
  <c r="DW549" i="11"/>
  <c r="CU545" i="11"/>
  <c r="BS541" i="11"/>
  <c r="AQ537" i="11"/>
  <c r="EF532" i="11"/>
  <c r="DD528" i="11"/>
  <c r="CB524" i="11"/>
  <c r="AH565" i="11"/>
  <c r="DC553" i="11"/>
  <c r="CI548" i="11"/>
  <c r="BG544" i="11"/>
  <c r="AE540" i="11"/>
  <c r="DT535" i="11"/>
  <c r="CR531" i="11"/>
  <c r="BP527" i="11"/>
  <c r="AN523" i="11"/>
  <c r="CD559" i="11"/>
  <c r="BW551" i="11"/>
  <c r="CM570" i="11"/>
  <c r="BC564" i="11"/>
  <c r="DI568" i="11"/>
  <c r="DP551" i="11"/>
  <c r="BF533" i="11"/>
  <c r="BC554" i="11"/>
  <c r="AP540" i="11"/>
  <c r="EE535" i="11"/>
  <c r="DC531" i="11"/>
  <c r="CA527" i="11"/>
  <c r="AY523" i="11"/>
  <c r="CJ559" i="11"/>
  <c r="BZ551" i="11"/>
  <c r="AX547" i="11"/>
  <c r="EM542" i="11"/>
  <c r="DK538" i="11"/>
  <c r="CI534" i="11"/>
  <c r="AX556" i="11"/>
  <c r="DO549" i="11"/>
  <c r="CM545" i="11"/>
  <c r="BK541" i="11"/>
  <c r="AI537" i="11"/>
  <c r="DX532" i="11"/>
  <c r="CV528" i="11"/>
  <c r="BT524" i="11"/>
  <c r="CM564" i="11"/>
  <c r="CM553" i="11"/>
  <c r="CA548" i="11"/>
  <c r="AY544" i="11"/>
  <c r="EN539" i="11"/>
  <c r="DL535" i="11"/>
  <c r="CJ531" i="11"/>
  <c r="BH527" i="11"/>
  <c r="AF523" i="11"/>
  <c r="BN559" i="11"/>
  <c r="BO551" i="11"/>
  <c r="AM547" i="11"/>
  <c r="EB542" i="11"/>
  <c r="CZ538" i="11"/>
  <c r="BX534" i="11"/>
  <c r="EI556" i="11"/>
  <c r="AQ550" i="11"/>
  <c r="DP565" i="11"/>
  <c r="CF559" i="11"/>
  <c r="EL563" i="11"/>
  <c r="DL547" i="11"/>
  <c r="DU530" i="11"/>
  <c r="CR550" i="11"/>
  <c r="CM539" i="11"/>
  <c r="BK535" i="11"/>
  <c r="AI531" i="11"/>
  <c r="DX526" i="11"/>
  <c r="CV522" i="11"/>
  <c r="BM558" i="11"/>
  <c r="DW550" i="11"/>
  <c r="CU546" i="11"/>
  <c r="BS542" i="11"/>
  <c r="AQ538" i="11"/>
  <c r="BY570" i="11"/>
  <c r="AA555" i="11"/>
  <c r="AU549" i="11"/>
  <c r="EJ544" i="11"/>
  <c r="DH540" i="11"/>
  <c r="CF536" i="11"/>
  <c r="BD532" i="11"/>
  <c r="AB528" i="11"/>
  <c r="DQ523" i="11"/>
  <c r="AT561" i="11"/>
  <c r="BP552" i="11"/>
  <c r="DX547" i="11"/>
  <c r="CV543" i="11"/>
  <c r="BT539" i="11"/>
  <c r="AR535" i="11"/>
  <c r="EG530" i="11"/>
  <c r="DE526" i="11"/>
  <c r="CC522" i="11"/>
  <c r="AQ558" i="11"/>
  <c r="DL550" i="11"/>
  <c r="CF569" i="11"/>
  <c r="AV563" i="11"/>
  <c r="DB567" i="11"/>
  <c r="DI550" i="11"/>
  <c r="DK532" i="11"/>
  <c r="AV553" i="11"/>
  <c r="Z540" i="11"/>
  <c r="DO535" i="11"/>
  <c r="CM531" i="11"/>
  <c r="BK527" i="11"/>
  <c r="AI523" i="11"/>
  <c r="BD559" i="11"/>
  <c r="BJ551" i="11"/>
  <c r="AH547" i="11"/>
  <c r="DW542" i="11"/>
  <c r="CU538" i="11"/>
  <c r="BS534" i="11"/>
  <c r="EI555" i="11"/>
  <c r="CY549" i="11"/>
  <c r="BW545" i="11"/>
  <c r="AU541" i="11"/>
  <c r="EJ536" i="11"/>
  <c r="DH532" i="11"/>
  <c r="CG560" i="11"/>
  <c r="AW554" i="11"/>
  <c r="CY569" i="11"/>
  <c r="AL545" i="11"/>
  <c r="AU528" i="11"/>
  <c r="EI547" i="11"/>
  <c r="EB538" i="11"/>
  <c r="CZ534" i="11"/>
  <c r="BX530" i="11"/>
  <c r="AV526" i="11"/>
  <c r="EK521" i="11"/>
  <c r="Z557" i="11"/>
  <c r="AU550" i="11"/>
  <c r="EJ545" i="11"/>
  <c r="DH541" i="11"/>
  <c r="CF537" i="11"/>
  <c r="AP565" i="11"/>
  <c r="DE553" i="11"/>
  <c r="CJ548" i="11"/>
  <c r="BH544" i="11"/>
  <c r="AF540" i="11"/>
  <c r="DU535" i="11"/>
  <c r="CS531" i="11"/>
  <c r="BQ527" i="11"/>
  <c r="AO523" i="11"/>
  <c r="CG559" i="11"/>
  <c r="BX551" i="11"/>
  <c r="AV547" i="11"/>
  <c r="EK542" i="11"/>
  <c r="DI538" i="11"/>
  <c r="CG534" i="11"/>
  <c r="BE530" i="11"/>
  <c r="AC526" i="11"/>
  <c r="CN562" i="11"/>
  <c r="BQ566" i="11"/>
  <c r="DW570" i="11"/>
  <c r="X556" i="11"/>
  <c r="BM534" i="11"/>
  <c r="BQ556" i="11"/>
  <c r="BV540" i="11"/>
  <c r="AT536" i="11"/>
  <c r="EI531" i="11"/>
  <c r="DG527" i="11"/>
  <c r="CE523" i="11"/>
  <c r="AE560" i="11"/>
  <c r="DF551" i="11"/>
  <c r="CD547" i="11"/>
  <c r="BB543" i="11"/>
  <c r="Z539" i="11"/>
  <c r="DO534" i="11"/>
  <c r="DJ556" i="11"/>
  <c r="AD550" i="11"/>
  <c r="DS545" i="11"/>
  <c r="CQ541" i="11"/>
  <c r="BO537" i="11"/>
  <c r="AM533" i="11"/>
  <c r="EB528" i="11"/>
  <c r="CZ524" i="11"/>
  <c r="DA566" i="11"/>
  <c r="AH554" i="11"/>
  <c r="DG548" i="11"/>
  <c r="CE544" i="11"/>
  <c r="BC540" i="11"/>
  <c r="AA536" i="11"/>
  <c r="DP531" i="11"/>
  <c r="CN527" i="11"/>
  <c r="BL523" i="11"/>
  <c r="DZ559" i="11"/>
  <c r="CU551" i="11"/>
  <c r="BS547" i="11"/>
  <c r="AQ543" i="11"/>
  <c r="EF538" i="11"/>
  <c r="DD534" i="11"/>
  <c r="CD557" i="11"/>
  <c r="BW550" i="11"/>
  <c r="BR557" i="11"/>
  <c r="CR526" i="11"/>
  <c r="CF554" i="11"/>
  <c r="AM525" i="11"/>
  <c r="EI544" i="11"/>
  <c r="AA528" i="11"/>
  <c r="BR555" i="11"/>
  <c r="X546" i="11"/>
  <c r="BR540" i="11"/>
  <c r="DL534" i="11"/>
  <c r="DE554" i="11"/>
  <c r="CX547" i="11"/>
  <c r="BF543" i="11"/>
  <c r="AD539" i="11"/>
  <c r="DS534" i="11"/>
  <c r="CQ530" i="11"/>
  <c r="BO526" i="11"/>
  <c r="AM522" i="11"/>
  <c r="CZ533" i="11"/>
  <c r="BL522" i="11"/>
  <c r="DU531" i="11"/>
  <c r="CU561" i="11"/>
  <c r="AD530" i="11"/>
  <c r="AG551" i="11"/>
  <c r="BD528" i="11"/>
  <c r="DG545" i="11"/>
  <c r="CD526" i="11"/>
  <c r="BP540" i="11"/>
  <c r="DD524" i="11"/>
  <c r="Y535" i="11"/>
  <c r="ED522" i="11"/>
  <c r="BU532" i="11"/>
  <c r="AM521" i="11"/>
  <c r="CJ534" i="11"/>
  <c r="BP537" i="11"/>
  <c r="AA529" i="11"/>
  <c r="DW548" i="11"/>
  <c r="EF531" i="11"/>
  <c r="AH559" i="11"/>
  <c r="BK547" i="11"/>
  <c r="DE541" i="11"/>
  <c r="AH536" i="11"/>
  <c r="BN557" i="11"/>
  <c r="EK548" i="11"/>
  <c r="BE544" i="11"/>
  <c r="AC540" i="11"/>
  <c r="DR535" i="11"/>
  <c r="CP531" i="11"/>
  <c r="BN527" i="11"/>
  <c r="AL523" i="11"/>
  <c r="AY541" i="11"/>
  <c r="EL524" i="11"/>
  <c r="DY535" i="11"/>
  <c r="AU523" i="11"/>
  <c r="DD532" i="11"/>
  <c r="BU521" i="11"/>
  <c r="ED530" i="11"/>
  <c r="CE555" i="11"/>
  <c r="AM529" i="11"/>
  <c r="BH548" i="11"/>
  <c r="BM527" i="11"/>
  <c r="EH542" i="11"/>
  <c r="CM525" i="11"/>
  <c r="CQ537" i="11"/>
  <c r="DM523" i="11"/>
  <c r="AZ538" i="11"/>
  <c r="AF541" i="11"/>
  <c r="EH530" i="11"/>
  <c r="DM550" i="11"/>
  <c r="DV533" i="11"/>
  <c r="DC561" i="11"/>
  <c r="EM547" i="11"/>
  <c r="BH542" i="11"/>
  <c r="DB536" i="11"/>
  <c r="DA558" i="11"/>
  <c r="CN549" i="11"/>
  <c r="DI544" i="11"/>
  <c r="CG540" i="11"/>
  <c r="BE536" i="11"/>
  <c r="AC532" i="11"/>
  <c r="DR527" i="11"/>
  <c r="CP523" i="11"/>
  <c r="EF544" i="11"/>
  <c r="AX526" i="11"/>
  <c r="CO539" i="11"/>
  <c r="BX524" i="11"/>
  <c r="AX534" i="11"/>
  <c r="CX522" i="11"/>
  <c r="AO532" i="11"/>
  <c r="AE568" i="11"/>
  <c r="BO530" i="11"/>
  <c r="AT552" i="11"/>
  <c r="CO528" i="11"/>
  <c r="CX546" i="11"/>
  <c r="DO526" i="11"/>
  <c r="BG541" i="11"/>
  <c r="X525" i="11"/>
  <c r="AU543" i="11"/>
  <c r="DM544" i="11"/>
  <c r="CX534" i="11"/>
  <c r="BG553" i="11"/>
  <c r="CV535" i="11"/>
  <c r="AU568" i="11"/>
  <c r="ED548" i="11"/>
  <c r="EJ542" i="11"/>
  <c r="BE537" i="11"/>
  <c r="DX559" i="11"/>
  <c r="AY550" i="11"/>
  <c r="AV545" i="11"/>
  <c r="EK540" i="11"/>
  <c r="DI536" i="11"/>
  <c r="CG532" i="11"/>
  <c r="BE528" i="11"/>
  <c r="AC524" i="11"/>
  <c r="CV548" i="11"/>
  <c r="BZ527" i="11"/>
  <c r="BE543" i="11"/>
  <c r="CZ525" i="11"/>
  <c r="EE537" i="11"/>
  <c r="DZ523" i="11"/>
  <c r="BQ533" i="11"/>
  <c r="AI522" i="11"/>
  <c r="CQ531" i="11"/>
  <c r="CQ559" i="11"/>
  <c r="DQ529" i="11"/>
  <c r="BN550" i="11"/>
  <c r="Z528" i="11"/>
  <c r="EN544" i="11"/>
  <c r="AZ526" i="11"/>
  <c r="BJ521" i="11"/>
  <c r="CC548" i="11"/>
  <c r="BN538" i="11"/>
  <c r="AM557" i="11"/>
  <c r="CL537" i="11"/>
  <c r="CT521" i="11"/>
  <c r="EC549" i="11"/>
  <c r="CM543" i="11"/>
  <c r="EG537" i="11"/>
  <c r="CX561" i="11"/>
  <c r="DS550" i="11"/>
  <c r="CZ545" i="11"/>
  <c r="BX541" i="11"/>
  <c r="AV537" i="11"/>
  <c r="EK532" i="11"/>
  <c r="DI528" i="11"/>
  <c r="CG524" i="11"/>
  <c r="DV552" i="11"/>
  <c r="DB528" i="11"/>
  <c r="EL546" i="11"/>
  <c r="EB526" i="11"/>
  <c r="CU541" i="11"/>
  <c r="AK525" i="11"/>
  <c r="BD536" i="11"/>
  <c r="BK523" i="11"/>
  <c r="DT532" i="11"/>
  <c r="CK521" i="11"/>
  <c r="AC531" i="11"/>
  <c r="BF556" i="11"/>
  <c r="BC529" i="11"/>
  <c r="DD548" i="11"/>
  <c r="CC527" i="11"/>
  <c r="AK570" i="11"/>
  <c r="CH561" i="11"/>
  <c r="BF546" i="11"/>
  <c r="CU521" i="11"/>
  <c r="BZ541" i="11"/>
  <c r="CI524" i="11"/>
  <c r="DK551" i="11"/>
  <c r="DZ544" i="11"/>
  <c r="BC539" i="11"/>
  <c r="CO533" i="11"/>
  <c r="CA552" i="11"/>
  <c r="CY546" i="11"/>
  <c r="BW542" i="11"/>
  <c r="AU538" i="11"/>
  <c r="EJ533" i="11"/>
  <c r="DH529" i="11"/>
  <c r="CF525" i="11"/>
  <c r="BD521" i="11"/>
  <c r="BK531" i="11"/>
  <c r="X558" i="11"/>
  <c r="CK529" i="11"/>
  <c r="CM549" i="11"/>
  <c r="DK527" i="11"/>
  <c r="AV544" i="11"/>
  <c r="EK525" i="11"/>
  <c r="DV538" i="11"/>
  <c r="AT524" i="11"/>
  <c r="DK533" i="11"/>
  <c r="BT522" i="11"/>
  <c r="EC531" i="11"/>
  <c r="BV562" i="11"/>
  <c r="AL530" i="11"/>
  <c r="DV565" i="11"/>
  <c r="CY527" i="11"/>
  <c r="CT556" i="11"/>
  <c r="CY525" i="11"/>
  <c r="CD545" i="11"/>
  <c r="CM528" i="11"/>
  <c r="DN555" i="11"/>
  <c r="AV546" i="11"/>
  <c r="CP540" i="11"/>
  <c r="EB534" i="11"/>
  <c r="AJ555" i="11"/>
  <c r="DV547" i="11"/>
  <c r="BV543" i="11"/>
  <c r="AT539" i="11"/>
  <c r="EI534" i="11"/>
  <c r="DG530" i="11"/>
  <c r="CE526" i="11"/>
  <c r="BC522" i="11"/>
  <c r="BN534" i="11"/>
  <c r="DC522" i="11"/>
  <c r="AT532" i="11"/>
  <c r="AL569" i="11"/>
  <c r="BT530" i="11"/>
  <c r="BZ552" i="11"/>
  <c r="CT528" i="11"/>
  <c r="DN546" i="11"/>
  <c r="DT526" i="11"/>
  <c r="BW541" i="11"/>
  <c r="AC525" i="11"/>
  <c r="AF536" i="11"/>
  <c r="BY527" i="11"/>
  <c r="BY548" i="11"/>
  <c r="EE523" i="11"/>
  <c r="AM545" i="11"/>
  <c r="CT561" i="11"/>
  <c r="BZ540" i="11"/>
  <c r="BW526" i="11"/>
  <c r="BY528" i="11"/>
  <c r="CX538" i="11"/>
  <c r="AK526" i="11"/>
  <c r="CQ538" i="11"/>
  <c r="CW553" i="11"/>
  <c r="EJ532" i="11"/>
  <c r="AY545" i="11"/>
  <c r="AE552" i="11"/>
  <c r="EL530" i="11"/>
  <c r="DU523" i="11"/>
  <c r="DF522" i="11"/>
  <c r="Z544" i="11"/>
  <c r="AF529" i="11"/>
  <c r="ED538" i="11"/>
  <c r="CW547" i="11"/>
  <c r="DC536" i="11"/>
  <c r="AZ541" i="11"/>
  <c r="BP526" i="11"/>
  <c r="AK553" i="11"/>
  <c r="CY542" i="11"/>
  <c r="AV559" i="11"/>
  <c r="CH546" i="11"/>
  <c r="EA530" i="11"/>
  <c r="DE525" i="11"/>
  <c r="BF542" i="11"/>
  <c r="BU544" i="11"/>
  <c r="EH535" i="11"/>
  <c r="CD527" i="11"/>
  <c r="DQ565" i="11"/>
  <c r="AA562" i="11"/>
  <c r="DH555" i="11"/>
  <c r="AW560" i="11"/>
  <c r="BD543" i="11"/>
  <c r="AJ546" i="11"/>
  <c r="EC567" i="11"/>
  <c r="CS561" i="11"/>
  <c r="EA557" i="11"/>
  <c r="EL529" i="11"/>
  <c r="DT569" i="11"/>
  <c r="CJ563" i="11"/>
  <c r="Y568" i="11"/>
  <c r="AF551" i="11"/>
  <c r="EL555" i="11"/>
  <c r="Y556" i="11"/>
  <c r="DZ568" i="11"/>
  <c r="AQ565" i="11"/>
  <c r="BB537" i="11"/>
  <c r="CP568" i="11"/>
  <c r="DQ570" i="11"/>
  <c r="AL556" i="11"/>
  <c r="BT552" i="11"/>
  <c r="DL553" i="11"/>
  <c r="CV566" i="11"/>
  <c r="EN561" i="11"/>
  <c r="DH568" i="11"/>
  <c r="CF564" i="11"/>
  <c r="BD560" i="11"/>
  <c r="AB556" i="11"/>
  <c r="DQ551" i="11"/>
  <c r="AW555" i="11"/>
  <c r="BF549" i="11"/>
  <c r="AD545" i="11"/>
  <c r="DS540" i="11"/>
  <c r="CQ536" i="11"/>
  <c r="BO532" i="11"/>
  <c r="AM528" i="11"/>
  <c r="EB523" i="11"/>
  <c r="BG561" i="11"/>
  <c r="BU552" i="11"/>
  <c r="EA547" i="11"/>
  <c r="CY543" i="11"/>
  <c r="CR566" i="11"/>
  <c r="CO561" i="11"/>
  <c r="BZ567" i="11"/>
  <c r="AX563" i="11"/>
  <c r="EM558" i="11"/>
  <c r="DK554" i="11"/>
  <c r="DC569" i="11"/>
  <c r="CA565" i="11"/>
  <c r="CT569" i="11"/>
  <c r="BR565" i="11"/>
  <c r="AP561" i="11"/>
  <c r="EE556" i="11"/>
  <c r="DC552" i="11"/>
  <c r="CU567" i="11"/>
  <c r="BS563" i="11"/>
  <c r="AQ559" i="11"/>
  <c r="EF554" i="11"/>
  <c r="DX569" i="11"/>
  <c r="CV565" i="11"/>
  <c r="BT561" i="11"/>
  <c r="AN568" i="11"/>
  <c r="EC563" i="11"/>
  <c r="DA559" i="11"/>
  <c r="BY555" i="11"/>
  <c r="BU566" i="11"/>
  <c r="Z554" i="11"/>
  <c r="DC548" i="11"/>
  <c r="CA544" i="11"/>
  <c r="AY540" i="11"/>
  <c r="EN535" i="11"/>
  <c r="DL531" i="11"/>
  <c r="CJ527" i="11"/>
  <c r="BH523" i="11"/>
  <c r="DB559" i="11"/>
  <c r="CI551" i="11"/>
  <c r="BG547" i="11"/>
  <c r="AE543" i="11"/>
  <c r="DC554" i="11"/>
  <c r="CM567" i="11"/>
  <c r="DU563" i="11"/>
  <c r="BE542" i="11"/>
  <c r="BN525" i="11"/>
  <c r="AK545" i="11"/>
  <c r="AR538" i="11"/>
  <c r="EG533" i="11"/>
  <c r="DE529" i="11"/>
  <c r="CC525" i="11"/>
  <c r="BA521" i="11"/>
  <c r="CN555" i="11"/>
  <c r="CB549" i="11"/>
  <c r="AZ545" i="11"/>
  <c r="X541" i="11"/>
  <c r="DM536" i="11"/>
  <c r="EJ560" i="11"/>
  <c r="BB552" i="11"/>
  <c r="DQ547" i="11"/>
  <c r="CO543" i="11"/>
  <c r="BM539" i="11"/>
  <c r="AK535" i="11"/>
  <c r="DZ530" i="11"/>
  <c r="CX526" i="11"/>
  <c r="BV522" i="11"/>
  <c r="AD558" i="11"/>
  <c r="DE550" i="11"/>
  <c r="CC546" i="11"/>
  <c r="BA542" i="11"/>
  <c r="Y538" i="11"/>
  <c r="DN533" i="11"/>
  <c r="CL529" i="11"/>
  <c r="BJ525" i="11"/>
  <c r="DW566" i="11"/>
  <c r="CM560" i="11"/>
  <c r="AB565" i="11"/>
  <c r="BG548" i="11"/>
  <c r="BP531" i="11"/>
  <c r="AM551" i="11"/>
  <c r="DC539" i="11"/>
  <c r="CA535" i="11"/>
  <c r="AY531" i="11"/>
  <c r="EN526" i="11"/>
  <c r="DL522" i="11"/>
  <c r="CS558" i="11"/>
  <c r="EM550" i="11"/>
  <c r="DK546" i="11"/>
  <c r="CI542" i="11"/>
  <c r="BG538" i="11"/>
  <c r="AE534" i="11"/>
  <c r="BG555" i="11"/>
  <c r="BK549" i="11"/>
  <c r="AI545" i="11"/>
  <c r="DX540" i="11"/>
  <c r="CV536" i="11"/>
  <c r="BT532" i="11"/>
  <c r="AR528" i="11"/>
  <c r="EG523" i="11"/>
  <c r="DF561" i="11"/>
  <c r="CV552" i="11"/>
  <c r="EN547" i="11"/>
  <c r="DL543" i="11"/>
  <c r="CJ539" i="11"/>
  <c r="BH535" i="11"/>
  <c r="AF531" i="11"/>
  <c r="DU526" i="11"/>
  <c r="CS522" i="11"/>
  <c r="BW558" i="11"/>
  <c r="EB550" i="11"/>
  <c r="BK566" i="11"/>
  <c r="AA560" i="11"/>
  <c r="CG564" i="11"/>
  <c r="AI548" i="11"/>
  <c r="AR531" i="11"/>
  <c r="EF550" i="11"/>
  <c r="CU539" i="11"/>
  <c r="BS535" i="11"/>
  <c r="AQ531" i="11"/>
  <c r="EF526" i="11"/>
  <c r="DD522" i="11"/>
  <c r="CC558" i="11"/>
  <c r="EE550" i="11"/>
  <c r="DC546" i="11"/>
  <c r="CA542" i="11"/>
  <c r="AY538" i="11"/>
  <c r="EK570" i="11"/>
  <c r="AQ555" i="11"/>
  <c r="BC549" i="11"/>
  <c r="AA545" i="11"/>
  <c r="DP540" i="11"/>
  <c r="CN536" i="11"/>
  <c r="BL532" i="11"/>
  <c r="AJ528" i="11"/>
  <c r="DY523" i="11"/>
  <c r="BZ561" i="11"/>
  <c r="CF552" i="11"/>
  <c r="EF547" i="11"/>
  <c r="DD543" i="11"/>
  <c r="CB539" i="11"/>
  <c r="AZ535" i="11"/>
  <c r="X531" i="11"/>
  <c r="DM526" i="11"/>
  <c r="CK522" i="11"/>
  <c r="BG558" i="11"/>
  <c r="DT550" i="11"/>
  <c r="CR546" i="11"/>
  <c r="BP542" i="11"/>
  <c r="AN538" i="11"/>
  <c r="EC533" i="11"/>
  <c r="EB555" i="11"/>
  <c r="CV549" i="11"/>
  <c r="CN561" i="11"/>
  <c r="BD555" i="11"/>
  <c r="DF570" i="11"/>
  <c r="CX545" i="11"/>
  <c r="DG528" i="11"/>
  <c r="CD548" i="11"/>
  <c r="AA539" i="11"/>
  <c r="DP534" i="11"/>
  <c r="CN530" i="11"/>
  <c r="BL526" i="11"/>
  <c r="AJ522" i="11"/>
  <c r="BF557" i="11"/>
  <c r="BK550" i="11"/>
  <c r="AI546" i="11"/>
  <c r="DX541" i="11"/>
  <c r="CV537" i="11"/>
  <c r="AW566" i="11"/>
  <c r="EK553" i="11"/>
  <c r="CZ548" i="11"/>
  <c r="BX544" i="11"/>
  <c r="AV540" i="11"/>
  <c r="EK535" i="11"/>
  <c r="DI531" i="11"/>
  <c r="CG527" i="11"/>
  <c r="BE523" i="11"/>
  <c r="DM559" i="11"/>
  <c r="CN551" i="11"/>
  <c r="BL547" i="11"/>
  <c r="AJ543" i="11"/>
  <c r="DY538" i="11"/>
  <c r="CW534" i="11"/>
  <c r="BU530" i="11"/>
  <c r="AS526" i="11"/>
  <c r="EH521" i="11"/>
  <c r="AJ557" i="11"/>
  <c r="AZ550" i="11"/>
  <c r="BD565" i="11"/>
  <c r="EK558" i="11"/>
  <c r="BZ563" i="11"/>
  <c r="CN547" i="11"/>
  <c r="CW530" i="11"/>
  <c r="BT550" i="11"/>
  <c r="CE539" i="11"/>
  <c r="BC535" i="11"/>
  <c r="AA531" i="11"/>
  <c r="DP526" i="11"/>
  <c r="CN522" i="11"/>
  <c r="AW558" i="11"/>
  <c r="DO550" i="11"/>
  <c r="CM546" i="11"/>
  <c r="BK542" i="11"/>
  <c r="AI538" i="11"/>
  <c r="ED569" i="11"/>
  <c r="EB554" i="11"/>
  <c r="AM549" i="11"/>
  <c r="EB544" i="11"/>
  <c r="CZ540" i="11"/>
  <c r="BX536" i="11"/>
  <c r="AV532" i="11"/>
  <c r="BE556" i="11"/>
  <c r="AO569" i="11"/>
  <c r="BW565" i="11"/>
  <c r="X543" i="11"/>
  <c r="AG526" i="11"/>
  <c r="DU545" i="11"/>
  <c r="BP538" i="11"/>
  <c r="AN534" i="11"/>
  <c r="EC529" i="11"/>
  <c r="DA525" i="11"/>
  <c r="BY521" i="11"/>
  <c r="EJ555" i="11"/>
  <c r="CZ549" i="11"/>
  <c r="BX545" i="11"/>
  <c r="AV541" i="11"/>
  <c r="EK536" i="11"/>
  <c r="DK561" i="11"/>
  <c r="CX552" i="11"/>
  <c r="X548" i="11"/>
  <c r="DM543" i="11"/>
  <c r="CK539" i="11"/>
  <c r="BI535" i="11"/>
  <c r="AG531" i="11"/>
  <c r="DV526" i="11"/>
  <c r="CT522" i="11"/>
  <c r="BZ558" i="11"/>
  <c r="EC550" i="11"/>
  <c r="DA546" i="11"/>
  <c r="BY542" i="11"/>
  <c r="AW538" i="11"/>
  <c r="EL533" i="11"/>
  <c r="DJ529" i="11"/>
  <c r="CH525" i="11"/>
  <c r="BY568" i="11"/>
  <c r="AO562" i="11"/>
  <c r="CU566" i="11"/>
  <c r="DB549" i="11"/>
  <c r="AY532" i="11"/>
  <c r="AO552" i="11"/>
  <c r="EA539" i="11"/>
  <c r="CY535" i="11"/>
  <c r="BW531" i="11"/>
  <c r="AU527" i="11"/>
  <c r="EJ522" i="11"/>
  <c r="X559" i="11"/>
  <c r="AT551" i="11"/>
  <c r="EI546" i="11"/>
  <c r="DG542" i="11"/>
  <c r="CE538" i="11"/>
  <c r="BC534" i="11"/>
  <c r="DC555" i="11"/>
  <c r="CI549" i="11"/>
  <c r="BG545" i="11"/>
  <c r="AE541" i="11"/>
  <c r="DT536" i="11"/>
  <c r="CR532" i="11"/>
  <c r="BP528" i="11"/>
  <c r="AN524" i="11"/>
  <c r="CG562" i="11"/>
  <c r="AA553" i="11"/>
  <c r="AU548" i="11"/>
  <c r="EJ543" i="11"/>
  <c r="DH539" i="11"/>
  <c r="CF535" i="11"/>
  <c r="BD531" i="11"/>
  <c r="AB527" i="11"/>
  <c r="DQ522" i="11"/>
  <c r="DS558" i="11"/>
  <c r="AI551" i="11"/>
  <c r="DX546" i="11"/>
  <c r="CV542" i="11"/>
  <c r="BT538" i="11"/>
  <c r="AR534" i="11"/>
  <c r="BW556" i="11"/>
  <c r="EB549" i="11"/>
  <c r="DX561" i="11"/>
  <c r="BP522" i="11"/>
  <c r="EF548" i="11"/>
  <c r="Y523" i="11"/>
  <c r="DU542" i="11"/>
  <c r="ED525" i="11"/>
  <c r="BD553" i="11"/>
  <c r="BM545" i="11"/>
  <c r="CY539" i="11"/>
  <c r="AB534" i="11"/>
  <c r="BR553" i="11"/>
  <c r="EM546" i="11"/>
  <c r="DK542" i="11"/>
  <c r="CI538" i="11"/>
  <c r="BG534" i="11"/>
  <c r="AE530" i="11"/>
  <c r="DT525" i="11"/>
  <c r="CR521" i="11"/>
  <c r="AW532" i="11"/>
  <c r="CX569" i="11"/>
  <c r="BW530" i="11"/>
  <c r="CP552" i="11"/>
  <c r="CW528" i="11"/>
  <c r="DV546" i="11"/>
  <c r="DW526" i="11"/>
  <c r="CE541" i="11"/>
  <c r="AF525" i="11"/>
  <c r="AN536" i="11"/>
  <c r="BF523" i="11"/>
  <c r="DN532" i="11"/>
  <c r="CF521" i="11"/>
  <c r="EN530" i="11"/>
  <c r="BZ559" i="11"/>
  <c r="BH530" i="11"/>
  <c r="AI564" i="11"/>
  <c r="ED526" i="11"/>
  <c r="DI546" i="11"/>
  <c r="DR529" i="11"/>
  <c r="EK556" i="11"/>
  <c r="CZ546" i="11"/>
  <c r="EL540" i="11"/>
  <c r="BO535" i="11"/>
  <c r="AA556" i="11"/>
  <c r="BA548" i="11"/>
  <c r="DJ543" i="11"/>
  <c r="CH539" i="11"/>
  <c r="BF535" i="11"/>
  <c r="AD531" i="11"/>
  <c r="DS526" i="11"/>
  <c r="CQ522" i="11"/>
  <c r="EN536" i="11"/>
  <c r="CO523" i="11"/>
  <c r="AF533" i="11"/>
  <c r="DO521" i="11"/>
  <c r="BF531" i="11"/>
  <c r="DI557" i="11"/>
  <c r="CF529" i="11"/>
  <c r="BW549" i="11"/>
  <c r="DF527" i="11"/>
  <c r="AF544" i="11"/>
  <c r="EF525" i="11"/>
  <c r="DF538" i="11"/>
  <c r="AO524" i="11"/>
  <c r="DC533" i="11"/>
  <c r="BO522" i="11"/>
  <c r="X534" i="11"/>
  <c r="DU536" i="11"/>
  <c r="DT528" i="11"/>
  <c r="CY548" i="11"/>
  <c r="DH531" i="11"/>
  <c r="EI558" i="11"/>
  <c r="BC547" i="11"/>
  <c r="CW541" i="11"/>
  <c r="EI535" i="11"/>
  <c r="AX557" i="11"/>
  <c r="EC548" i="11"/>
  <c r="AW544" i="11"/>
  <c r="EL539" i="11"/>
  <c r="DJ535" i="11"/>
  <c r="CH531" i="11"/>
  <c r="BF527" i="11"/>
  <c r="AD523" i="11"/>
  <c r="DD540" i="11"/>
  <c r="DQ524" i="11"/>
  <c r="BM535" i="11"/>
  <c r="Z523" i="11"/>
  <c r="CH532" i="11"/>
  <c r="AZ521" i="11"/>
  <c r="DH530" i="11"/>
  <c r="BX554" i="11"/>
  <c r="EH528" i="11"/>
  <c r="DM547" i="11"/>
  <c r="AQ527" i="11"/>
  <c r="BV542" i="11"/>
  <c r="BQ525" i="11"/>
  <c r="AE537" i="11"/>
  <c r="CQ523" i="11"/>
  <c r="DE537" i="11"/>
  <c r="CK540" i="11"/>
  <c r="CT530" i="11"/>
  <c r="BY550" i="11"/>
  <c r="CH533" i="11"/>
  <c r="AQ561" i="11"/>
  <c r="DW547" i="11"/>
  <c r="AZ542" i="11"/>
  <c r="CT536" i="11"/>
  <c r="BU558" i="11"/>
  <c r="CF549" i="11"/>
  <c r="DA544" i="11"/>
  <c r="BY540" i="11"/>
  <c r="AW536" i="11"/>
  <c r="EL531" i="11"/>
  <c r="DJ527" i="11"/>
  <c r="CH523" i="11"/>
  <c r="BT544" i="11"/>
  <c r="AB526" i="11"/>
  <c r="AC539" i="11"/>
  <c r="BB524" i="11"/>
  <c r="DX533" i="11"/>
  <c r="CB522" i="11"/>
  <c r="EK531" i="11"/>
  <c r="DT563" i="11"/>
  <c r="AT530" i="11"/>
  <c r="CC551" i="11"/>
  <c r="BT528" i="11"/>
  <c r="AL546" i="11"/>
  <c r="CT526" i="11"/>
  <c r="DL540" i="11"/>
  <c r="DT524" i="11"/>
  <c r="CK541" i="11"/>
  <c r="BA544" i="11"/>
  <c r="AL534" i="11"/>
  <c r="EB552" i="11"/>
  <c r="BX535" i="11"/>
  <c r="CZ567" i="11"/>
  <c r="DV548" i="11"/>
  <c r="DT542" i="11"/>
  <c r="AW537" i="11"/>
  <c r="DH559" i="11"/>
  <c r="AI550" i="11"/>
  <c r="AN545" i="11"/>
  <c r="EC540" i="11"/>
  <c r="DA536" i="11"/>
  <c r="BY532" i="11"/>
  <c r="AW528" i="11"/>
  <c r="EL523" i="11"/>
  <c r="AJ548" i="11"/>
  <c r="BE527" i="11"/>
  <c r="DJ542" i="11"/>
  <c r="CE525" i="11"/>
  <c r="BS537" i="11"/>
  <c r="DE523" i="11"/>
  <c r="AV533" i="11"/>
  <c r="EE521" i="11"/>
  <c r="BV531" i="11"/>
  <c r="CJ558" i="11"/>
  <c r="CV529" i="11"/>
  <c r="DS549" i="11"/>
  <c r="DV527" i="11"/>
  <c r="CB544" i="11"/>
  <c r="AE526" i="11"/>
  <c r="AM536" i="11"/>
  <c r="CI552" i="11"/>
  <c r="AD542" i="11"/>
  <c r="EE560" i="11"/>
  <c r="BL539" i="11"/>
  <c r="BU522" i="11"/>
  <c r="DD550" i="11"/>
  <c r="AP544" i="11"/>
  <c r="CJ538" i="11"/>
  <c r="Y566" i="11"/>
  <c r="BV551" i="11"/>
  <c r="AM546" i="11"/>
  <c r="EB541" i="11"/>
  <c r="CZ537" i="11"/>
  <c r="BX533" i="11"/>
  <c r="AV529" i="11"/>
  <c r="EK524" i="11"/>
  <c r="BJ560" i="11"/>
  <c r="EE529" i="11"/>
  <c r="DB550" i="11"/>
  <c r="AN528" i="11"/>
  <c r="BK545" i="11"/>
  <c r="BN526" i="11"/>
  <c r="EK539" i="11"/>
  <c r="CN524" i="11"/>
  <c r="CT534" i="11"/>
  <c r="DN522" i="11"/>
  <c r="BE532" i="11"/>
  <c r="A521" i="11"/>
  <c r="CE530" i="11"/>
  <c r="EL552" i="11"/>
  <c r="DE528" i="11"/>
  <c r="BK570" i="11"/>
  <c r="BW523" i="11"/>
  <c r="EM549" i="11"/>
  <c r="CK523" i="11"/>
  <c r="BP543" i="11"/>
  <c r="BY526" i="11"/>
  <c r="CZ553" i="11"/>
  <c r="CC545" i="11"/>
  <c r="DW539" i="11"/>
  <c r="AZ534" i="11"/>
  <c r="CX553" i="11"/>
  <c r="AL547" i="11"/>
  <c r="EA542" i="11"/>
  <c r="CY538" i="11"/>
  <c r="BW534" i="11"/>
  <c r="AU530" i="11"/>
  <c r="EJ525" i="11"/>
  <c r="DH521" i="11"/>
  <c r="CN532" i="11"/>
  <c r="BE521" i="11"/>
  <c r="DN530" i="11"/>
  <c r="DD554" i="11"/>
  <c r="EN528" i="11"/>
  <c r="EC547" i="11"/>
  <c r="AW527" i="11"/>
  <c r="CL542" i="11"/>
  <c r="BW525" i="11"/>
  <c r="AU537" i="11"/>
  <c r="CW523" i="11"/>
  <c r="AN533" i="11"/>
  <c r="BD547" i="11"/>
  <c r="DZ543" i="11"/>
  <c r="BW533" i="11"/>
  <c r="BF526" i="11"/>
  <c r="AM527" i="11"/>
  <c r="DT534" i="11"/>
  <c r="AU522" i="11"/>
  <c r="BB546" i="11"/>
  <c r="DL529" i="11"/>
  <c r="BT553" i="11"/>
  <c r="BO534" i="11"/>
  <c r="DR528" i="11"/>
  <c r="DA524" i="11"/>
  <c r="AI521" i="11"/>
  <c r="CI546" i="11"/>
  <c r="EA555" i="11"/>
  <c r="BL533" i="11"/>
  <c r="EB531" i="11"/>
  <c r="BL538" i="11"/>
  <c r="DU524" i="11"/>
  <c r="AW524" i="11"/>
  <c r="DL532" i="11"/>
  <c r="AP521" i="11"/>
  <c r="X537" i="11"/>
  <c r="AB540" i="11"/>
  <c r="DH528" i="11"/>
  <c r="CJ532" i="11"/>
  <c r="DT549" i="11"/>
  <c r="DJ526" i="11"/>
  <c r="BO555" i="11"/>
  <c r="CQ535" i="11"/>
  <c r="CC529" i="11"/>
  <c r="EF536" i="11"/>
  <c r="AC533" i="11"/>
  <c r="BC531" i="11"/>
  <c r="DW567" i="11"/>
  <c r="DP557" i="11"/>
  <c r="CZ570" i="11"/>
  <c r="EH566" i="11"/>
  <c r="AB539" i="11"/>
  <c r="DY541" i="11"/>
  <c r="DA563" i="11"/>
  <c r="BQ557" i="11"/>
  <c r="CY553" i="11"/>
  <c r="DJ525" i="11"/>
  <c r="CR565" i="11"/>
  <c r="BH559" i="11"/>
  <c r="DN563" i="11"/>
  <c r="DU546" i="11"/>
  <c r="DA549" i="11"/>
  <c r="EH570" i="11"/>
  <c r="CX564" i="11"/>
  <c r="EF560" i="11"/>
  <c r="Z533" i="11"/>
  <c r="DL562" i="11"/>
  <c r="CO566" i="11"/>
  <c r="EA551" i="11"/>
  <c r="BT556" i="11"/>
  <c r="DD568" i="11"/>
  <c r="BT562" i="11"/>
  <c r="CB561" i="11"/>
  <c r="AV568" i="11"/>
  <c r="EK563" i="11"/>
  <c r="DI559" i="11"/>
  <c r="CG555" i="11"/>
  <c r="EG566" i="11"/>
  <c r="AP554" i="11"/>
  <c r="DK548" i="11"/>
  <c r="CI544" i="11"/>
  <c r="BG540" i="11"/>
  <c r="AE536" i="11"/>
  <c r="DT531" i="11"/>
  <c r="CR527" i="11"/>
  <c r="BP523" i="11"/>
  <c r="DR559" i="11"/>
  <c r="CQ551" i="11"/>
  <c r="BO547" i="11"/>
  <c r="AM543" i="11"/>
  <c r="DY565" i="11"/>
  <c r="AC561" i="11"/>
  <c r="EE566" i="11"/>
  <c r="DC562" i="11"/>
  <c r="CA558" i="11"/>
  <c r="AY554" i="11"/>
  <c r="AQ569" i="11"/>
  <c r="EF564" i="11"/>
  <c r="AH569" i="11"/>
  <c r="DW564" i="11"/>
  <c r="CU560" i="11"/>
  <c r="BS556" i="11"/>
  <c r="AQ552" i="11"/>
  <c r="AI567" i="11"/>
  <c r="DX562" i="11"/>
  <c r="CV558" i="11"/>
  <c r="BT554" i="11"/>
  <c r="BL569" i="11"/>
  <c r="AJ565" i="11"/>
  <c r="DY560" i="11"/>
  <c r="CS567" i="11"/>
  <c r="BQ563" i="11"/>
  <c r="AO559" i="11"/>
  <c r="ED554" i="11"/>
  <c r="BQ562" i="11"/>
  <c r="EJ552" i="11"/>
  <c r="AQ548" i="11"/>
  <c r="EF543" i="11"/>
  <c r="DD539" i="11"/>
  <c r="CB535" i="11"/>
  <c r="AZ531" i="11"/>
  <c r="X527" i="11"/>
  <c r="DM522" i="11"/>
  <c r="CU558" i="11"/>
  <c r="EN550" i="11"/>
  <c r="DL546" i="11"/>
  <c r="CJ542" i="11"/>
  <c r="CU569" i="11"/>
  <c r="BK563" i="11"/>
  <c r="CS559" i="11"/>
  <c r="AQ540" i="11"/>
  <c r="AZ523" i="11"/>
  <c r="EN542" i="11"/>
  <c r="CW537" i="11"/>
  <c r="BU533" i="11"/>
  <c r="AS529" i="11"/>
  <c r="EH524" i="11"/>
  <c r="BS568" i="11"/>
  <c r="CG554" i="11"/>
  <c r="EG548" i="11"/>
  <c r="DE544" i="11"/>
  <c r="CC540" i="11"/>
  <c r="BA536" i="11"/>
  <c r="CY559" i="11"/>
  <c r="CG551" i="11"/>
  <c r="BE547" i="11"/>
  <c r="AC543" i="11"/>
  <c r="DR538" i="11"/>
  <c r="CP534" i="11"/>
  <c r="BN530" i="11"/>
  <c r="AL526" i="11"/>
  <c r="EA521" i="11"/>
  <c r="EN556" i="11"/>
  <c r="AS550" i="11"/>
  <c r="EH545" i="11"/>
  <c r="DF541" i="11"/>
  <c r="CD537" i="11"/>
  <c r="BB533" i="11"/>
  <c r="Z529" i="11"/>
  <c r="DO524" i="11"/>
  <c r="CU562" i="11"/>
  <c r="BK556" i="11"/>
  <c r="DQ560" i="11"/>
  <c r="AS546" i="11"/>
  <c r="BB529" i="11"/>
  <c r="Y549" i="11"/>
  <c r="AQ539" i="11"/>
  <c r="EF534" i="11"/>
  <c r="DD530" i="11"/>
  <c r="CB526" i="11"/>
  <c r="AZ522" i="11"/>
  <c r="CL557" i="11"/>
  <c r="CA550" i="11"/>
  <c r="AY546" i="11"/>
  <c r="EN541" i="11"/>
  <c r="DL537" i="11"/>
  <c r="BD567" i="11"/>
  <c r="AZ554" i="11"/>
  <c r="DP548" i="11"/>
  <c r="CN544" i="11"/>
  <c r="BL540" i="11"/>
  <c r="AJ536" i="11"/>
  <c r="DY531" i="11"/>
  <c r="CW527" i="11"/>
  <c r="BU523" i="11"/>
  <c r="AB560" i="11"/>
  <c r="DD551" i="11"/>
  <c r="CB547" i="11"/>
  <c r="AZ543" i="11"/>
  <c r="X539" i="11"/>
  <c r="DM534" i="11"/>
  <c r="CK530" i="11"/>
  <c r="BI526" i="11"/>
  <c r="AG522" i="11"/>
  <c r="BP557" i="11"/>
  <c r="BP550" i="11"/>
  <c r="AI562" i="11"/>
  <c r="DP555" i="11"/>
  <c r="BE560" i="11"/>
  <c r="EL545" i="11"/>
  <c r="AD529" i="11"/>
  <c r="DR548" i="11"/>
  <c r="AI539" i="11"/>
  <c r="DX534" i="11"/>
  <c r="CV530" i="11"/>
  <c r="BT526" i="11"/>
  <c r="AR522" i="11"/>
  <c r="BV557" i="11"/>
  <c r="BS550" i="11"/>
  <c r="AQ546" i="11"/>
  <c r="EF541" i="11"/>
  <c r="DD537" i="11"/>
  <c r="DI566" i="11"/>
  <c r="AJ554" i="11"/>
  <c r="DH548" i="11"/>
  <c r="CF544" i="11"/>
  <c r="BD540" i="11"/>
  <c r="AB536" i="11"/>
  <c r="DQ531" i="11"/>
  <c r="CO527" i="11"/>
  <c r="BM523" i="11"/>
  <c r="EC559" i="11"/>
  <c r="CV551" i="11"/>
  <c r="BT547" i="11"/>
  <c r="AR543" i="11"/>
  <c r="EG538" i="11"/>
  <c r="DE534" i="11"/>
  <c r="CC530" i="11"/>
  <c r="BA526" i="11"/>
  <c r="Y522" i="11"/>
  <c r="AZ557" i="11"/>
  <c r="BH550" i="11"/>
  <c r="AF546" i="11"/>
  <c r="DU541" i="11"/>
  <c r="CS537" i="11"/>
  <c r="DF569" i="11"/>
  <c r="DU554" i="11"/>
  <c r="AJ549" i="11"/>
  <c r="BL557" i="11"/>
  <c r="AV570" i="11"/>
  <c r="CD566" i="11"/>
  <c r="CJ543" i="11"/>
  <c r="CS526" i="11"/>
  <c r="BP546" i="11"/>
  <c r="CF538" i="11"/>
  <c r="BD534" i="11"/>
  <c r="AB530" i="11"/>
  <c r="DQ525" i="11"/>
  <c r="CO521" i="11"/>
  <c r="AY556" i="11"/>
  <c r="DP549" i="11"/>
  <c r="CN545" i="11"/>
  <c r="BL541" i="11"/>
  <c r="AJ537" i="11"/>
  <c r="BF562" i="11"/>
  <c r="ED552" i="11"/>
  <c r="AN548" i="11"/>
  <c r="EC543" i="11"/>
  <c r="DA539" i="11"/>
  <c r="BY535" i="11"/>
  <c r="AW531" i="11"/>
  <c r="EL526" i="11"/>
  <c r="DJ522" i="11"/>
  <c r="DF558" i="11"/>
  <c r="AB551" i="11"/>
  <c r="DQ546" i="11"/>
  <c r="CO542" i="11"/>
  <c r="BM538" i="11"/>
  <c r="AK534" i="11"/>
  <c r="DZ529" i="11"/>
  <c r="CX525" i="11"/>
  <c r="BV521" i="11"/>
  <c r="AC556" i="11"/>
  <c r="DE549" i="11"/>
  <c r="AB561" i="11"/>
  <c r="DI554" i="11"/>
  <c r="AT570" i="11"/>
  <c r="BZ545" i="11"/>
  <c r="CI528" i="11"/>
  <c r="BF548" i="11"/>
  <c r="EJ538" i="11"/>
  <c r="DH534" i="11"/>
  <c r="CF530" i="11"/>
  <c r="BD526" i="11"/>
  <c r="AB522" i="11"/>
  <c r="AP557" i="11"/>
  <c r="BC550" i="11"/>
  <c r="AA546" i="11"/>
  <c r="DP541" i="11"/>
  <c r="CN537" i="11"/>
  <c r="DB565" i="11"/>
  <c r="DU553" i="11"/>
  <c r="CR548" i="11"/>
  <c r="BP544" i="11"/>
  <c r="AN540" i="11"/>
  <c r="EC535" i="11"/>
  <c r="DA531" i="11"/>
  <c r="AC552" i="11"/>
  <c r="ED564" i="11"/>
  <c r="AU561" i="11"/>
  <c r="EA540" i="11"/>
  <c r="EJ523" i="11"/>
  <c r="DG543" i="11"/>
  <c r="DU537" i="11"/>
  <c r="CS533" i="11"/>
  <c r="BQ529" i="11"/>
  <c r="AO525" i="11"/>
  <c r="EL569" i="11"/>
  <c r="EC554" i="11"/>
  <c r="AN549" i="11"/>
  <c r="EC544" i="11"/>
  <c r="DA540" i="11"/>
  <c r="BY536" i="11"/>
  <c r="AD560" i="11"/>
  <c r="DE551" i="11"/>
  <c r="CC547" i="11"/>
  <c r="BA543" i="11"/>
  <c r="Y539" i="11"/>
  <c r="DN534" i="11"/>
  <c r="CL530" i="11"/>
  <c r="BJ526" i="11"/>
  <c r="AH522" i="11"/>
  <c r="BS557" i="11"/>
  <c r="BQ550" i="11"/>
  <c r="AO546" i="11"/>
  <c r="ED541" i="11"/>
  <c r="DB537" i="11"/>
  <c r="BZ533" i="11"/>
  <c r="AX529" i="11"/>
  <c r="EM524" i="11"/>
  <c r="AW564" i="11"/>
  <c r="ED557" i="11"/>
  <c r="BS562" i="11"/>
  <c r="AB547" i="11"/>
  <c r="AK530" i="11"/>
  <c r="DY549" i="11"/>
  <c r="BO539" i="11"/>
  <c r="AM535" i="11"/>
  <c r="EB530" i="11"/>
  <c r="CZ526" i="11"/>
  <c r="BX522" i="11"/>
  <c r="EH557" i="11"/>
  <c r="CY550" i="11"/>
  <c r="BW546" i="11"/>
  <c r="AU542" i="11"/>
  <c r="EJ537" i="11"/>
  <c r="DW568" i="11"/>
  <c r="CV554" i="11"/>
  <c r="EN548" i="11"/>
  <c r="DL544" i="11"/>
  <c r="CJ540" i="11"/>
  <c r="BH536" i="11"/>
  <c r="AF532" i="11"/>
  <c r="DU527" i="11"/>
  <c r="CS523" i="11"/>
  <c r="CN560" i="11"/>
  <c r="EK551" i="11"/>
  <c r="CZ547" i="11"/>
  <c r="BX543" i="11"/>
  <c r="AV539" i="11"/>
  <c r="EK534" i="11"/>
  <c r="DI530" i="11"/>
  <c r="CG526" i="11"/>
  <c r="BE522" i="11"/>
  <c r="DL557" i="11"/>
  <c r="CN550" i="11"/>
  <c r="BL546" i="11"/>
  <c r="AJ542" i="11"/>
  <c r="DY537" i="11"/>
  <c r="CW533" i="11"/>
  <c r="BP555" i="11"/>
  <c r="BP549" i="11"/>
  <c r="DE546" i="11"/>
  <c r="DR557" i="11"/>
  <c r="DD544" i="11"/>
  <c r="BQ570" i="11"/>
  <c r="DG540" i="11"/>
  <c r="DP523" i="11"/>
  <c r="CE551" i="11"/>
  <c r="CT544" i="11"/>
  <c r="EN538" i="11"/>
  <c r="AT569" i="11"/>
  <c r="EF551" i="11"/>
  <c r="CA546" i="11"/>
  <c r="AY542" i="11"/>
  <c r="EN537" i="11"/>
  <c r="DL533" i="11"/>
  <c r="CJ529" i="11"/>
  <c r="BH525" i="11"/>
  <c r="AF521" i="11"/>
  <c r="DP530" i="11"/>
  <c r="DT554" i="11"/>
  <c r="Y529" i="11"/>
  <c r="EK547" i="11"/>
  <c r="AY527" i="11"/>
  <c r="CT542" i="11"/>
  <c r="BY525" i="11"/>
  <c r="BC537" i="11"/>
  <c r="CY523" i="11"/>
  <c r="AQ533" i="11"/>
  <c r="DY521" i="11"/>
  <c r="BQ531" i="11"/>
  <c r="BD558" i="11"/>
  <c r="CQ529" i="11"/>
  <c r="AP553" i="11"/>
  <c r="AF526" i="11"/>
  <c r="BY553" i="11"/>
  <c r="DP524" i="11"/>
  <c r="CU544" i="11"/>
  <c r="DD527" i="11"/>
  <c r="DW554" i="11"/>
  <c r="EG545" i="11"/>
  <c r="BJ540" i="11"/>
  <c r="CV534" i="11"/>
  <c r="CO554" i="11"/>
  <c r="CP547" i="11"/>
  <c r="AX543" i="11"/>
  <c r="EM538" i="11"/>
  <c r="DK534" i="11"/>
  <c r="CI530" i="11"/>
  <c r="BG526" i="11"/>
  <c r="AE522" i="11"/>
  <c r="BY533" i="11"/>
  <c r="AQ522" i="11"/>
  <c r="CY531" i="11"/>
  <c r="EM559" i="11"/>
  <c r="DY529" i="11"/>
  <c r="CL550" i="11"/>
  <c r="AH528" i="11"/>
  <c r="AU545" i="11"/>
  <c r="BH526" i="11"/>
  <c r="DU539" i="11"/>
  <c r="CH524" i="11"/>
  <c r="CD534" i="11"/>
  <c r="DH522" i="11"/>
  <c r="AZ532" i="11"/>
  <c r="AX555" i="11"/>
  <c r="DM529" i="11"/>
  <c r="AY561" i="11"/>
  <c r="DF526" i="11"/>
  <c r="CK546" i="11"/>
  <c r="CT529" i="11"/>
  <c r="DU556" i="11"/>
  <c r="CJ546" i="11"/>
  <c r="ED540" i="11"/>
  <c r="BG535" i="11"/>
  <c r="DL555" i="11"/>
  <c r="AS548" i="11"/>
  <c r="DB543" i="11"/>
  <c r="BZ539" i="11"/>
  <c r="AX535" i="11"/>
  <c r="EM530" i="11"/>
  <c r="DK526" i="11"/>
  <c r="CI522" i="11"/>
  <c r="CB536" i="11"/>
  <c r="BS523" i="11"/>
  <c r="EB532" i="11"/>
  <c r="CS521" i="11"/>
  <c r="AK531" i="11"/>
  <c r="DB556" i="11"/>
  <c r="BK529" i="11"/>
  <c r="EB548" i="11"/>
  <c r="CK527" i="11"/>
  <c r="CK543" i="11"/>
  <c r="DK525" i="11"/>
  <c r="AT538" i="11"/>
  <c r="EK523" i="11"/>
  <c r="CB533" i="11"/>
  <c r="AT522" i="11"/>
  <c r="CC533" i="11"/>
  <c r="BI536" i="11"/>
  <c r="CF528" i="11"/>
  <c r="BK548" i="11"/>
  <c r="BT531" i="11"/>
  <c r="DC558" i="11"/>
  <c r="AU547" i="11"/>
  <c r="CG541" i="11"/>
  <c r="EA535" i="11"/>
  <c r="AH557" i="11"/>
  <c r="DM548" i="11"/>
  <c r="AO544" i="11"/>
  <c r="ED539" i="11"/>
  <c r="DB535" i="11"/>
  <c r="BZ531" i="11"/>
  <c r="AX527" i="11"/>
  <c r="EM522" i="11"/>
  <c r="AR540" i="11"/>
  <c r="CV524" i="11"/>
  <c r="DR534" i="11"/>
  <c r="DV522" i="11"/>
  <c r="BM532" i="11"/>
  <c r="AE521" i="11"/>
  <c r="CM530" i="11"/>
  <c r="BQ553" i="11"/>
  <c r="DM528" i="11"/>
  <c r="BA547" i="11"/>
  <c r="EM526" i="11"/>
  <c r="EA541" i="11"/>
  <c r="AV525" i="11"/>
  <c r="CJ536" i="11"/>
  <c r="BV523" i="11"/>
  <c r="AS537" i="11"/>
  <c r="Y540" i="11"/>
  <c r="BV530" i="11"/>
  <c r="BA550" i="11"/>
  <c r="BJ533" i="11"/>
  <c r="EB560" i="11"/>
  <c r="DO547" i="11"/>
  <c r="AR542" i="11"/>
  <c r="CD536" i="11"/>
  <c r="BE558" i="11"/>
  <c r="BX549" i="11"/>
  <c r="CS544" i="11"/>
  <c r="BQ540" i="11"/>
  <c r="AO536" i="11"/>
  <c r="ED531" i="11"/>
  <c r="DB527" i="11"/>
  <c r="BZ523" i="11"/>
  <c r="DY543" i="11"/>
  <c r="DX525" i="11"/>
  <c r="CH538" i="11"/>
  <c r="AG524" i="11"/>
  <c r="CR533" i="11"/>
  <c r="BG522" i="11"/>
  <c r="DO531" i="11"/>
  <c r="AI561" i="11"/>
  <c r="X530" i="11"/>
  <c r="EH550" i="11"/>
  <c r="AX528" i="11"/>
  <c r="CQ545" i="11"/>
  <c r="BX526" i="11"/>
  <c r="AZ540" i="11"/>
  <c r="CX524" i="11"/>
  <c r="EH559" i="11"/>
  <c r="EH547" i="11"/>
  <c r="DS537" i="11"/>
  <c r="CB556" i="11"/>
  <c r="AX537" i="11"/>
  <c r="BN521" i="11"/>
  <c r="CW549" i="11"/>
  <c r="CE543" i="11"/>
  <c r="DQ537" i="11"/>
  <c r="BR561" i="11"/>
  <c r="DK550" i="11"/>
  <c r="CR545" i="11"/>
  <c r="BP541" i="11"/>
  <c r="AN537" i="11"/>
  <c r="EC532" i="11"/>
  <c r="DA528" i="11"/>
  <c r="BY524" i="11"/>
  <c r="DR551" i="11"/>
  <c r="CG528" i="11"/>
  <c r="BZ546" i="11"/>
  <c r="DG526" i="11"/>
  <c r="AI541" i="11"/>
  <c r="EG524" i="11"/>
  <c r="DI535" i="11"/>
  <c r="AP523" i="11"/>
  <c r="CX532" i="11"/>
  <c r="BP521" i="11"/>
  <c r="DX530" i="11"/>
  <c r="AY555" i="11"/>
  <c r="AG529" i="11"/>
  <c r="AR548" i="11"/>
  <c r="BG527" i="11"/>
  <c r="EH554" i="11"/>
  <c r="EF559" i="11"/>
  <c r="DK545" i="11"/>
  <c r="BW521" i="11"/>
  <c r="BB541" i="11"/>
  <c r="BK524" i="11"/>
  <c r="DC551" i="11"/>
  <c r="DR544" i="11"/>
  <c r="AM539" i="11"/>
  <c r="DM570" i="11"/>
  <c r="BK552" i="11"/>
  <c r="CQ546" i="11"/>
  <c r="BO542" i="11"/>
  <c r="AM538" i="11"/>
  <c r="EB533" i="11"/>
  <c r="CZ529" i="11"/>
  <c r="BX525" i="11"/>
  <c r="AV521" i="11"/>
  <c r="AP531" i="11"/>
  <c r="EH556" i="11"/>
  <c r="BP529" i="11"/>
  <c r="AA549" i="11"/>
  <c r="CP527" i="11"/>
  <c r="DA543" i="11"/>
  <c r="DP525" i="11"/>
  <c r="BJ538" i="11"/>
  <c r="Y524" i="11"/>
  <c r="CG533" i="11"/>
  <c r="AY522" i="11"/>
  <c r="DG531" i="11"/>
  <c r="BM530" i="11"/>
  <c r="CX539" i="11"/>
  <c r="AN522" i="11"/>
  <c r="DM539" i="11"/>
  <c r="CM555" i="11"/>
  <c r="EK554" i="11"/>
  <c r="EF533" i="11"/>
  <c r="CY526" i="11"/>
  <c r="AL524" i="11"/>
  <c r="BU545" i="11"/>
  <c r="AM530" i="11"/>
  <c r="BQ547" i="11"/>
  <c r="EE551" i="11"/>
  <c r="EE540" i="11"/>
  <c r="BG542" i="11"/>
  <c r="AU529" i="11"/>
  <c r="AD522" i="11"/>
  <c r="AL551" i="11"/>
  <c r="BW564" i="11"/>
  <c r="AN558" i="11"/>
  <c r="DP533" i="11"/>
  <c r="AL527" i="11"/>
  <c r="BY549" i="11"/>
  <c r="DM532" i="11"/>
  <c r="CP524" i="11"/>
  <c r="AH523" i="11"/>
  <c r="CF551" i="11"/>
  <c r="EG544" i="11"/>
  <c r="AQ541" i="11"/>
  <c r="AJ529" i="11"/>
  <c r="AX536" i="11"/>
  <c r="CJ525" i="11"/>
  <c r="DC527" i="11"/>
  <c r="BJ527" i="11"/>
  <c r="DZ542" i="11"/>
  <c r="BX570" i="11"/>
  <c r="DQ534" i="11"/>
  <c r="ED558" i="11"/>
  <c r="CH570" i="11"/>
  <c r="BV560" i="11"/>
  <c r="BM562" i="11"/>
  <c r="AR558" i="11"/>
  <c r="AW559" i="11"/>
  <c r="AY548" i="11"/>
  <c r="BH531" i="11"/>
  <c r="AE551" i="11"/>
  <c r="CU570" i="11"/>
  <c r="DD553" i="11"/>
  <c r="BK564" i="11"/>
  <c r="CN566" i="11"/>
  <c r="DQ568" i="11"/>
  <c r="DV562" i="11"/>
  <c r="EC551" i="11"/>
  <c r="EG534" i="11"/>
  <c r="CN557" i="11"/>
  <c r="BS565" i="11"/>
  <c r="AL521" i="11"/>
  <c r="CX528" i="11"/>
  <c r="BU548" i="11"/>
  <c r="CR558" i="11"/>
  <c r="BF538" i="11"/>
  <c r="BO521" i="11"/>
  <c r="AT541" i="11"/>
  <c r="BC524" i="11"/>
  <c r="AE544" i="11"/>
  <c r="BT534" i="11"/>
  <c r="CE556" i="11"/>
  <c r="AZ537" i="11"/>
  <c r="AB544" i="11"/>
  <c r="AK527" i="11"/>
  <c r="EG546" i="11"/>
  <c r="Y530" i="11"/>
  <c r="DU549" i="11"/>
  <c r="DX543" i="11"/>
  <c r="BL534" i="11"/>
  <c r="BO556" i="11"/>
  <c r="AR537" i="11"/>
  <c r="EK543" i="11"/>
  <c r="AC527" i="11"/>
  <c r="DY546" i="11"/>
  <c r="EH529" i="11"/>
  <c r="DM549" i="11"/>
  <c r="CD565" i="11"/>
  <c r="EK565" i="11"/>
  <c r="BB544" i="11"/>
  <c r="BE525" i="11"/>
  <c r="AB545" i="11"/>
  <c r="DW551" i="11"/>
  <c r="ED534" i="11"/>
  <c r="CY557" i="11"/>
  <c r="DR537" i="11"/>
  <c r="BI570" i="11"/>
  <c r="DA569" i="11"/>
  <c r="AR546" i="11"/>
  <c r="DI525" i="11"/>
  <c r="CF545" i="11"/>
  <c r="DN552" i="11"/>
  <c r="BQ535" i="11"/>
  <c r="EJ556" i="11"/>
  <c r="BI537" i="11"/>
  <c r="DJ565" i="11"/>
  <c r="AO540" i="11"/>
  <c r="EH546" i="11"/>
  <c r="Z530" i="11"/>
  <c r="DV549" i="11"/>
  <c r="EE532" i="11"/>
  <c r="DB553" i="11"/>
  <c r="DK547" i="11"/>
  <c r="AN526" i="11"/>
  <c r="EB545" i="11"/>
  <c r="CO553" i="11"/>
  <c r="DM535" i="11"/>
  <c r="BQ559" i="11"/>
  <c r="DA538" i="11"/>
  <c r="DJ521" i="11"/>
  <c r="CO541" i="11"/>
  <c r="DU548" i="11"/>
  <c r="BA559" i="11"/>
  <c r="EA543" i="11"/>
  <c r="EF545" i="11"/>
  <c r="X529" i="11"/>
  <c r="AI549" i="11"/>
  <c r="BR538" i="11"/>
  <c r="DJ531" i="11"/>
  <c r="AS528" i="11"/>
  <c r="DB522" i="11"/>
  <c r="AW545" i="11"/>
  <c r="EE546" i="11"/>
  <c r="EN529" i="11"/>
  <c r="BV565" i="11"/>
  <c r="BJ546" i="11"/>
  <c r="CS535" i="11"/>
  <c r="DS530" i="11"/>
  <c r="CR524" i="11"/>
  <c r="DY545" i="11"/>
  <c r="BZ547" i="11"/>
  <c r="CA530" i="11"/>
  <c r="EM521" i="11"/>
  <c r="Z550" i="11"/>
  <c r="BI539" i="11"/>
  <c r="AD532" i="11"/>
  <c r="BR526" i="11"/>
  <c r="CB546" i="11"/>
  <c r="AK548" i="11"/>
  <c r="EE530" i="11"/>
  <c r="AX523" i="11"/>
  <c r="CU555" i="11"/>
  <c r="Y543" i="11"/>
  <c r="BG533" i="11"/>
  <c r="BH528" i="11"/>
  <c r="AE547" i="11"/>
  <c r="DE548" i="11"/>
  <c r="BR531" i="11"/>
  <c r="BZ524" i="11"/>
  <c r="CQ568" i="11"/>
  <c r="DF546" i="11"/>
  <c r="X536" i="11"/>
  <c r="CQ533" i="11"/>
  <c r="CP548" i="11"/>
  <c r="AA550" i="11"/>
  <c r="BQ532" i="11"/>
  <c r="AI527" i="11"/>
  <c r="CI523" i="11"/>
  <c r="CC557" i="11"/>
  <c r="EG543" i="11"/>
  <c r="CI541" i="11"/>
  <c r="CV550" i="11"/>
  <c r="BN551" i="11"/>
  <c r="BP533" i="11"/>
  <c r="DI529" i="11"/>
  <c r="AR526" i="11"/>
  <c r="CR522" i="11"/>
  <c r="CV557" i="11"/>
  <c r="BK525" i="11"/>
  <c r="AI566" i="11"/>
  <c r="EH534" i="11"/>
  <c r="CL531" i="11"/>
  <c r="BW522" i="11"/>
  <c r="DB534" i="11"/>
  <c r="EJ524" i="11"/>
  <c r="CA532" i="11"/>
  <c r="AV566" i="11"/>
  <c r="CO530" i="11"/>
  <c r="AN551" i="11"/>
  <c r="BF566" i="11"/>
  <c r="AT556" i="11"/>
  <c r="AK558" i="11"/>
  <c r="EG553" i="11"/>
  <c r="DB558" i="11"/>
  <c r="DD547" i="11"/>
  <c r="DM530" i="11"/>
  <c r="CJ550" i="11"/>
  <c r="AI570" i="11"/>
  <c r="AR553" i="11"/>
  <c r="DP563" i="11"/>
  <c r="AB566" i="11"/>
  <c r="BE568" i="11"/>
  <c r="BJ562" i="11"/>
  <c r="BL551" i="11"/>
  <c r="BU534" i="11"/>
  <c r="CG556" i="11"/>
  <c r="CL569" i="11"/>
  <c r="CL559" i="11"/>
  <c r="AL528" i="11"/>
  <c r="DZ547" i="11"/>
  <c r="CK557" i="11"/>
  <c r="DK537" i="11"/>
  <c r="DV569" i="11"/>
  <c r="CY540" i="11"/>
  <c r="DH523" i="11"/>
  <c r="EH541" i="11"/>
  <c r="DY533" i="11"/>
  <c r="BX555" i="11"/>
  <c r="DE536" i="11"/>
  <c r="CG543" i="11"/>
  <c r="CP526" i="11"/>
  <c r="BU546" i="11"/>
  <c r="CD529" i="11"/>
  <c r="BI549" i="11"/>
  <c r="DJ541" i="11"/>
  <c r="DQ533" i="11"/>
  <c r="BH555" i="11"/>
  <c r="CW536" i="11"/>
  <c r="BY543" i="11"/>
  <c r="CH526" i="11"/>
  <c r="BM546" i="11"/>
  <c r="BV529" i="11"/>
  <c r="BA549" i="11"/>
  <c r="ED561" i="11"/>
  <c r="DI561" i="11"/>
  <c r="AN542" i="11"/>
  <c r="DJ524" i="11"/>
  <c r="CG544" i="11"/>
  <c r="BI551" i="11"/>
  <c r="BR534" i="11"/>
  <c r="CR556" i="11"/>
  <c r="BF537" i="11"/>
  <c r="AG566" i="11"/>
  <c r="BY565" i="11"/>
  <c r="AD544" i="11"/>
  <c r="AW525" i="11"/>
  <c r="EK544" i="11"/>
  <c r="DM551" i="11"/>
  <c r="DV534" i="11"/>
  <c r="DH552" i="11"/>
  <c r="DN536" i="11"/>
  <c r="AC562" i="11"/>
  <c r="CT539" i="11"/>
  <c r="BV546" i="11"/>
  <c r="CE529" i="11"/>
  <c r="BJ549" i="11"/>
  <c r="BS532" i="11"/>
  <c r="CT568" i="11"/>
  <c r="CW545" i="11"/>
  <c r="CS525" i="11"/>
  <c r="BP545" i="11"/>
  <c r="CH552" i="11"/>
  <c r="BA535" i="11"/>
  <c r="BJ558" i="11"/>
  <c r="AO538" i="11"/>
  <c r="AX521" i="11"/>
  <c r="AC541" i="11"/>
  <c r="BI548" i="11"/>
  <c r="Y555" i="11"/>
  <c r="AY543" i="11"/>
  <c r="BT545" i="11"/>
  <c r="CC528" i="11"/>
  <c r="DX544" i="11"/>
  <c r="AP534" i="11"/>
  <c r="BL530" i="11"/>
  <c r="DL526" i="11"/>
  <c r="DH567" i="11"/>
  <c r="CL544" i="11"/>
  <c r="BS546" i="11"/>
  <c r="CB529" i="11"/>
  <c r="DM553" i="11"/>
  <c r="AH542" i="11"/>
  <c r="EL532" i="11"/>
  <c r="BU529" i="11"/>
  <c r="CD522" i="11"/>
  <c r="AO545" i="11"/>
  <c r="DW546" i="11"/>
  <c r="EF529" i="11"/>
  <c r="EA561" i="11"/>
  <c r="DO545" i="11"/>
  <c r="AG535" i="11"/>
  <c r="CX530" i="11"/>
  <c r="BD524" i="11"/>
  <c r="DI545" i="11"/>
  <c r="BR547" i="11"/>
  <c r="BS530" i="11"/>
  <c r="DQ521" i="11"/>
  <c r="CE549" i="11"/>
  <c r="DN538" i="11"/>
  <c r="DZ531" i="11"/>
  <c r="AT526" i="11"/>
  <c r="BT546" i="11"/>
  <c r="EL547" i="11"/>
  <c r="DW530" i="11"/>
  <c r="AC523" i="11"/>
  <c r="CN554" i="11"/>
  <c r="CD542" i="11"/>
  <c r="AK533" i="11"/>
  <c r="AH530" i="11"/>
  <c r="DG547" i="11"/>
  <c r="BH549" i="11"/>
  <c r="DV531" i="11"/>
  <c r="DC525" i="11"/>
  <c r="AL522" i="11"/>
  <c r="BV550" i="11"/>
  <c r="DE539" i="11"/>
  <c r="BG537" i="11"/>
  <c r="CO549" i="11"/>
  <c r="CU550" i="11"/>
  <c r="DU532" i="11"/>
  <c r="BL528" i="11"/>
  <c r="DL524" i="11"/>
  <c r="AU521" i="11"/>
  <c r="DP546" i="11"/>
  <c r="AP545" i="11"/>
  <c r="EB522" i="11"/>
  <c r="CJ528" i="11"/>
  <c r="CF524" i="11"/>
  <c r="EE531" i="11"/>
  <c r="DP522" i="11"/>
  <c r="DQ535" i="11"/>
  <c r="AS540" i="11"/>
  <c r="CN553" i="11"/>
  <c r="Z564" i="11"/>
  <c r="CH521" i="11"/>
  <c r="CS542" i="11"/>
  <c r="DD556" i="11"/>
  <c r="DS566" i="11"/>
  <c r="EG560" i="11"/>
  <c r="EL554" i="11"/>
  <c r="EN543" i="11"/>
  <c r="AF527" i="11"/>
  <c r="DT546" i="11"/>
  <c r="BS566" i="11"/>
  <c r="CV568" i="11"/>
  <c r="AI560" i="11"/>
  <c r="BL562" i="11"/>
  <c r="CO564" i="11"/>
  <c r="CT558" i="11"/>
  <c r="CV547" i="11"/>
  <c r="DE530" i="11"/>
  <c r="CB550" i="11"/>
  <c r="AI559" i="11"/>
  <c r="CC541" i="11"/>
  <c r="BV524" i="11"/>
  <c r="AS544" i="11"/>
  <c r="EL550" i="11"/>
  <c r="AD534" i="11"/>
  <c r="EG555" i="11"/>
  <c r="EI536" i="11"/>
  <c r="BS558" i="11"/>
  <c r="AN527" i="11"/>
  <c r="AR530" i="11"/>
  <c r="EF549" i="11"/>
  <c r="AB563" i="11"/>
  <c r="DQ539" i="11"/>
  <c r="DZ522" i="11"/>
  <c r="DE542" i="11"/>
  <c r="DN525" i="11"/>
  <c r="DX557" i="11"/>
  <c r="EG526" i="11"/>
  <c r="AJ530" i="11"/>
  <c r="DX549" i="11"/>
  <c r="CL562" i="11"/>
  <c r="DI539" i="11"/>
  <c r="DR522" i="11"/>
  <c r="CW542" i="11"/>
  <c r="DF525" i="11"/>
  <c r="CK545" i="11"/>
  <c r="DN553" i="11"/>
  <c r="BB562" i="11"/>
  <c r="EK537" i="11"/>
  <c r="AC521" i="11"/>
  <c r="DQ540" i="11"/>
  <c r="CS547" i="11"/>
  <c r="DB530" i="11"/>
  <c r="CG550" i="11"/>
  <c r="CP533" i="11"/>
  <c r="EM554" i="11"/>
  <c r="EI565" i="11"/>
  <c r="BX538" i="11"/>
  <c r="CG521" i="11"/>
  <c r="BD541" i="11"/>
  <c r="AF548" i="11"/>
  <c r="AO531" i="11"/>
  <c r="DM538" i="11"/>
  <c r="AG533" i="11"/>
  <c r="DV553" i="11"/>
  <c r="ED535" i="11"/>
  <c r="DF542" i="11"/>
  <c r="DO525" i="11"/>
  <c r="CT545" i="11"/>
  <c r="DC528" i="11"/>
  <c r="AM569" i="11"/>
  <c r="DT538" i="11"/>
  <c r="EC521" i="11"/>
  <c r="CZ541" i="11"/>
  <c r="CB548" i="11"/>
  <c r="CK531" i="11"/>
  <c r="BP551" i="11"/>
  <c r="BY534" i="11"/>
  <c r="DE556" i="11"/>
  <c r="BM537" i="11"/>
  <c r="DN529" i="11"/>
  <c r="CS538" i="11"/>
  <c r="BD538" i="11"/>
  <c r="DD541" i="11"/>
  <c r="DM524" i="11"/>
  <c r="CS527" i="11"/>
  <c r="AB524" i="11"/>
  <c r="CY560" i="11"/>
  <c r="CR568" i="11"/>
  <c r="CG542" i="11"/>
  <c r="CQ539" i="11"/>
  <c r="DC542" i="11"/>
  <c r="DL525" i="11"/>
  <c r="BB530" i="11"/>
  <c r="DB526" i="11"/>
  <c r="AK523" i="11"/>
  <c r="AH568" i="11"/>
  <c r="BW544" i="11"/>
  <c r="AT540" i="11"/>
  <c r="AP543" i="11"/>
  <c r="AY526" i="11"/>
  <c r="CD531" i="11"/>
  <c r="ED527" i="11"/>
  <c r="BM524" i="11"/>
  <c r="AP570" i="11"/>
  <c r="AW546" i="11"/>
  <c r="DV540" i="11"/>
  <c r="CT543" i="11"/>
  <c r="DC526" i="11"/>
  <c r="DF532" i="11"/>
  <c r="AO529" i="11"/>
  <c r="CO525" i="11"/>
  <c r="X522" i="11"/>
  <c r="AM548" i="11"/>
  <c r="BY541" i="11"/>
  <c r="AG544" i="11"/>
  <c r="AP527" i="11"/>
  <c r="BF534" i="11"/>
  <c r="BR530" i="11"/>
  <c r="DR526" i="11"/>
  <c r="BA523" i="11"/>
  <c r="AZ552" i="11"/>
  <c r="DL542" i="11"/>
  <c r="AF545" i="11"/>
  <c r="AO528" i="11"/>
  <c r="AX542" i="11"/>
  <c r="AA533" i="11"/>
  <c r="CA529" i="11"/>
  <c r="EA525" i="11"/>
  <c r="BR560" i="11"/>
  <c r="AH544" i="11"/>
  <c r="AE546" i="11"/>
  <c r="AN529" i="11"/>
  <c r="AP550" i="11"/>
  <c r="BY539" i="11"/>
  <c r="AJ532" i="11"/>
  <c r="BV535" i="11"/>
  <c r="DF547" i="11"/>
  <c r="DO539" i="11"/>
  <c r="EN523" i="11"/>
  <c r="EN540" i="11"/>
  <c r="CC521" i="11"/>
  <c r="AK547" i="11"/>
  <c r="AZ548" i="11"/>
  <c r="CI547" i="11"/>
  <c r="CF568" i="11"/>
  <c r="EB569" i="11"/>
  <c r="AK556" i="11"/>
  <c r="BQ538" i="11"/>
  <c r="CB552" i="11"/>
  <c r="CQ562" i="11"/>
  <c r="BU560" i="11"/>
  <c r="BZ554" i="11"/>
  <c r="CB543" i="11"/>
  <c r="CK526" i="11"/>
  <c r="BH546" i="11"/>
  <c r="DX565" i="11"/>
  <c r="AJ568" i="11"/>
  <c r="CN559" i="11"/>
  <c r="DQ561" i="11"/>
  <c r="AC564" i="11"/>
  <c r="AH558" i="11"/>
  <c r="AJ547" i="11"/>
  <c r="AS530" i="11"/>
  <c r="EG549" i="11"/>
  <c r="DX554" i="11"/>
  <c r="DR540" i="11"/>
  <c r="EA523" i="11"/>
  <c r="CX543" i="11"/>
  <c r="BZ550" i="11"/>
  <c r="CI533" i="11"/>
  <c r="DZ554" i="11"/>
  <c r="BW536" i="11"/>
  <c r="AQ554" i="11"/>
  <c r="Z525" i="11"/>
  <c r="CW529" i="11"/>
  <c r="BT549" i="11"/>
  <c r="DL560" i="11"/>
  <c r="BE539" i="11"/>
  <c r="BN522" i="11"/>
  <c r="AS542" i="11"/>
  <c r="BB525" i="11"/>
  <c r="CV553" i="11"/>
  <c r="DS524" i="11"/>
  <c r="CO529" i="11"/>
  <c r="BL549" i="11"/>
  <c r="CP560" i="11"/>
  <c r="AW539" i="11"/>
  <c r="BF522" i="11"/>
  <c r="AK542" i="11"/>
  <c r="AT525" i="11"/>
  <c r="Y545" i="11"/>
  <c r="DG552" i="11"/>
  <c r="Z558" i="11"/>
  <c r="BY537" i="11"/>
  <c r="DQ566" i="11"/>
  <c r="BE540" i="11"/>
  <c r="AG547" i="11"/>
  <c r="AP530" i="11"/>
  <c r="EL549" i="11"/>
  <c r="AD533" i="11"/>
  <c r="EF553" i="11"/>
  <c r="DG561" i="11"/>
  <c r="EC537" i="11"/>
  <c r="CG570" i="11"/>
  <c r="DI540" i="11"/>
  <c r="CK547" i="11"/>
  <c r="AK569" i="11"/>
  <c r="CY536" i="11"/>
  <c r="CL532" i="11"/>
  <c r="DO552" i="11"/>
  <c r="BR535" i="11"/>
  <c r="AT542" i="11"/>
  <c r="BC525" i="11"/>
  <c r="AH545" i="11"/>
  <c r="AQ528" i="11"/>
  <c r="EB564" i="11"/>
  <c r="BH538" i="11"/>
  <c r="BQ521" i="11"/>
  <c r="AN541" i="11"/>
  <c r="EG547" i="11"/>
  <c r="Y531" i="11"/>
  <c r="DU550" i="11"/>
  <c r="ED533" i="11"/>
  <c r="CX555" i="11"/>
  <c r="DR536" i="11"/>
  <c r="CK549" i="11"/>
  <c r="CE536" i="11"/>
  <c r="CK537" i="11"/>
  <c r="AR541" i="11"/>
  <c r="BA524" i="11"/>
  <c r="AU526" i="11"/>
  <c r="CU522" i="11"/>
  <c r="AD552" i="11"/>
  <c r="CQ544" i="11"/>
  <c r="BS540" i="11"/>
  <c r="DX538" i="11"/>
  <c r="AQ542" i="11"/>
  <c r="AZ525" i="11"/>
  <c r="DU528" i="11"/>
  <c r="BD525" i="11"/>
  <c r="DD521" i="11"/>
  <c r="BP564" i="11"/>
  <c r="BI542" i="11"/>
  <c r="CI539" i="11"/>
  <c r="CU542" i="11"/>
  <c r="DD525" i="11"/>
  <c r="AF530" i="11"/>
  <c r="CF526" i="11"/>
  <c r="EF522" i="11"/>
  <c r="DW563" i="11"/>
  <c r="AI544" i="11"/>
  <c r="AL540" i="11"/>
  <c r="AH543" i="11"/>
  <c r="AQ526" i="11"/>
  <c r="BI531" i="11"/>
  <c r="DI527" i="11"/>
  <c r="AR524" i="11"/>
  <c r="EE565" i="11"/>
  <c r="Y546" i="11"/>
  <c r="DF540" i="11"/>
  <c r="CL543" i="11"/>
  <c r="CU526" i="11"/>
  <c r="CK532" i="11"/>
  <c r="EK528" i="11"/>
  <c r="BT525" i="11"/>
  <c r="DT521" i="11"/>
  <c r="ED549" i="11"/>
  <c r="AB542" i="11"/>
  <c r="CK544" i="11"/>
  <c r="CT527" i="11"/>
  <c r="EM537" i="11"/>
  <c r="CT531" i="11"/>
  <c r="AC528" i="11"/>
  <c r="CC524" i="11"/>
  <c r="AF556" i="11"/>
  <c r="BO543" i="11"/>
  <c r="CJ545" i="11"/>
  <c r="CS528" i="11"/>
  <c r="EE545" i="11"/>
  <c r="AW535" i="11"/>
  <c r="DC530" i="11"/>
  <c r="AT531" i="11"/>
  <c r="BN543" i="11"/>
  <c r="AJ534" i="11"/>
  <c r="CM551" i="11"/>
  <c r="CW559" i="11"/>
  <c r="CY551" i="11"/>
  <c r="CP532" i="11"/>
  <c r="CE527" i="11"/>
  <c r="DF531" i="11"/>
  <c r="BX566" i="11"/>
  <c r="DT567" i="11"/>
  <c r="BP561" i="11"/>
  <c r="BY545" i="11"/>
  <c r="DO528" i="11"/>
  <c r="DZ549" i="11"/>
  <c r="DA567" i="11"/>
  <c r="DE562" i="11"/>
  <c r="DL539" i="11"/>
  <c r="DU522" i="11"/>
  <c r="CR542" i="11"/>
  <c r="AQ562" i="11"/>
  <c r="BT564" i="11"/>
  <c r="DX555" i="11"/>
  <c r="AJ558" i="11"/>
  <c r="BM560" i="11"/>
  <c r="BR554" i="11"/>
  <c r="BT543" i="11"/>
  <c r="CC526" i="11"/>
  <c r="AZ546" i="11"/>
  <c r="BQ555" i="11"/>
  <c r="AK537" i="11"/>
  <c r="AQ564" i="11"/>
  <c r="EH539" i="11"/>
  <c r="DJ546" i="11"/>
  <c r="DS529" i="11"/>
  <c r="CX549" i="11"/>
  <c r="DG532" i="11"/>
  <c r="AI552" i="11"/>
  <c r="EB546" i="11"/>
  <c r="EG525" i="11"/>
  <c r="DD545" i="11"/>
  <c r="AS553" i="11"/>
  <c r="CO535" i="11"/>
  <c r="EL558" i="11"/>
  <c r="CC538" i="11"/>
  <c r="CL521" i="11"/>
  <c r="DH570" i="11"/>
  <c r="DD546" i="11"/>
  <c r="DY525" i="11"/>
  <c r="CV545" i="11"/>
  <c r="AC553" i="11"/>
  <c r="CG535" i="11"/>
  <c r="DV558" i="11"/>
  <c r="BU538" i="11"/>
  <c r="CD521" i="11"/>
  <c r="BI541" i="11"/>
  <c r="CO548" i="11"/>
  <c r="BV541" i="11"/>
  <c r="DI533" i="11"/>
  <c r="AR555" i="11"/>
  <c r="CO536" i="11"/>
  <c r="BQ543" i="11"/>
  <c r="BZ526" i="11"/>
  <c r="BE546" i="11"/>
  <c r="BN529" i="11"/>
  <c r="AS549" i="11"/>
  <c r="BL543" i="11"/>
  <c r="AV534" i="11"/>
  <c r="AI556" i="11"/>
  <c r="AB537" i="11"/>
  <c r="DU543" i="11"/>
  <c r="EL566" i="11"/>
  <c r="DV521" i="11"/>
  <c r="DV528" i="11"/>
  <c r="CS548" i="11"/>
  <c r="EN558" i="11"/>
  <c r="CD538" i="11"/>
  <c r="CM521" i="11"/>
  <c r="BR541" i="11"/>
  <c r="CA524" i="11"/>
  <c r="EE544" i="11"/>
  <c r="CR534" i="11"/>
  <c r="EA556" i="11"/>
  <c r="BX537" i="11"/>
  <c r="AZ544" i="11"/>
  <c r="BI527" i="11"/>
  <c r="AN547" i="11"/>
  <c r="AW530" i="11"/>
  <c r="AB550" i="11"/>
  <c r="CR567" i="11"/>
  <c r="CQ550" i="11"/>
  <c r="AO522" i="11"/>
  <c r="EB563" i="11"/>
  <c r="CB537" i="11"/>
  <c r="AG557" i="11"/>
  <c r="DI543" i="11"/>
  <c r="CJ533" i="11"/>
  <c r="EJ529" i="11"/>
  <c r="DU521" i="11"/>
  <c r="CP525" i="11"/>
  <c r="EK533" i="11"/>
  <c r="CA538" i="11"/>
  <c r="CJ521" i="11"/>
  <c r="DA551" i="11"/>
  <c r="EJ540" i="11"/>
  <c r="CS532" i="11"/>
  <c r="CK525" i="11"/>
  <c r="CF527" i="11"/>
  <c r="CN534" i="11"/>
  <c r="EE538" i="11"/>
  <c r="EN521" i="11"/>
  <c r="EF558" i="11"/>
  <c r="CZ544" i="11"/>
  <c r="EN533" i="11"/>
  <c r="BA529" i="11"/>
  <c r="BF529" i="11"/>
  <c r="AQ535" i="11"/>
  <c r="BR539" i="11"/>
  <c r="CA522" i="11"/>
  <c r="BX521" i="11"/>
  <c r="BP548" i="11"/>
  <c r="CY537" i="11"/>
  <c r="EH532" i="11"/>
  <c r="AV531" i="11"/>
  <c r="DS535" i="11"/>
  <c r="DV539" i="11"/>
  <c r="EE522" i="11"/>
  <c r="CZ522" i="11"/>
  <c r="BJ552" i="11"/>
  <c r="BO541" i="11"/>
  <c r="DZ540" i="11"/>
  <c r="AJ535" i="11"/>
  <c r="AO537" i="11"/>
  <c r="DU540" i="11"/>
  <c r="ED523" i="11"/>
  <c r="BI525" i="11"/>
  <c r="DI521" i="11"/>
  <c r="BG549" i="11"/>
  <c r="Y534" i="11"/>
  <c r="AN539" i="11"/>
  <c r="CB538" i="11"/>
  <c r="DT541" i="11"/>
  <c r="EC524" i="11"/>
  <c r="EI527" i="11"/>
  <c r="BR524" i="11"/>
  <c r="X567" i="11"/>
  <c r="CW531" i="11"/>
  <c r="CH522" i="11"/>
  <c r="EB525" i="11"/>
  <c r="AE538" i="11"/>
  <c r="BF551" i="11"/>
  <c r="BG543" i="11"/>
  <c r="CO534" i="11"/>
  <c r="BB523" i="11"/>
  <c r="AV562" i="11"/>
  <c r="CR563" i="11"/>
  <c r="AN557" i="11"/>
  <c r="CX568" i="11"/>
  <c r="CM524" i="11"/>
  <c r="Y565" i="11"/>
  <c r="AO567" i="11"/>
  <c r="CX560" i="11"/>
  <c r="AZ539" i="11"/>
  <c r="BI522" i="11"/>
  <c r="AF542" i="11"/>
  <c r="CV561" i="11"/>
  <c r="DY563" i="11"/>
  <c r="BL555" i="11"/>
  <c r="CO557" i="11"/>
  <c r="DN570" i="11"/>
  <c r="DW553" i="11"/>
  <c r="DY542" i="11"/>
  <c r="EH525" i="11"/>
  <c r="DE545" i="11"/>
  <c r="DZ565" i="11"/>
  <c r="CP536" i="11"/>
  <c r="BB561" i="11"/>
  <c r="BV539" i="11"/>
  <c r="AX546" i="11"/>
  <c r="BG529" i="11"/>
  <c r="AL549" i="11"/>
  <c r="AU532" i="11"/>
  <c r="AA567" i="11"/>
  <c r="DN544" i="11"/>
  <c r="BU525" i="11"/>
  <c r="AR545" i="11"/>
  <c r="AL552" i="11"/>
  <c r="AC535" i="11"/>
  <c r="EE557" i="11"/>
  <c r="EH537" i="11"/>
  <c r="Z521" i="11"/>
  <c r="CF566" i="11"/>
  <c r="CP544" i="11"/>
  <c r="BM525" i="11"/>
  <c r="AJ545" i="11"/>
  <c r="EM551" i="11"/>
  <c r="EL534" i="11"/>
  <c r="DO557" i="11"/>
  <c r="DZ537" i="11"/>
  <c r="DU570" i="11"/>
  <c r="DN540" i="11"/>
  <c r="AC548" i="11"/>
  <c r="BH539" i="11"/>
  <c r="AW533" i="11"/>
  <c r="AK554" i="11"/>
  <c r="AC536" i="11"/>
  <c r="DV542" i="11"/>
  <c r="EE525" i="11"/>
  <c r="DJ545" i="11"/>
  <c r="DS528" i="11"/>
  <c r="CX548" i="11"/>
  <c r="AX541" i="11"/>
  <c r="DA533" i="11"/>
  <c r="AB555" i="11"/>
  <c r="CG536" i="11"/>
  <c r="BI543" i="11"/>
  <c r="DJ562" i="11"/>
  <c r="CM561" i="11"/>
  <c r="BJ528" i="11"/>
  <c r="AG548" i="11"/>
  <c r="EG557" i="11"/>
  <c r="EI537" i="11"/>
  <c r="AA521" i="11"/>
  <c r="DW540" i="11"/>
  <c r="EF523" i="11"/>
  <c r="DQ542" i="11"/>
  <c r="AF534" i="11"/>
  <c r="DT555" i="11"/>
  <c r="EC536" i="11"/>
  <c r="DE543" i="11"/>
  <c r="DN526" i="11"/>
  <c r="CS546" i="11"/>
  <c r="DB529" i="11"/>
  <c r="CG549" i="11"/>
  <c r="BP563" i="11"/>
  <c r="BO546" i="11"/>
  <c r="AH521" i="11"/>
  <c r="CH560" i="11"/>
  <c r="EG536" i="11"/>
  <c r="AX550" i="11"/>
  <c r="CG539" i="11"/>
  <c r="AL532" i="11"/>
  <c r="CL528" i="11"/>
  <c r="DK556" i="11"/>
  <c r="CB523" i="11"/>
  <c r="CY568" i="11"/>
  <c r="EF537" i="11"/>
  <c r="X521" i="11"/>
  <c r="BY547" i="11"/>
  <c r="DH536" i="11"/>
  <c r="AU531" i="11"/>
  <c r="BI521" i="11"/>
  <c r="BR525" i="11"/>
  <c r="DU533" i="11"/>
  <c r="BS538" i="11"/>
  <c r="CB521" i="11"/>
  <c r="AO551" i="11"/>
  <c r="BX540" i="11"/>
  <c r="BX532" i="11"/>
  <c r="Y525" i="11"/>
  <c r="AR527" i="11"/>
  <c r="CF534" i="11"/>
  <c r="DW538" i="11"/>
  <c r="EF521" i="11"/>
  <c r="DY557" i="11"/>
  <c r="AN544" i="11"/>
  <c r="DH533" i="11"/>
  <c r="DF528" i="11"/>
  <c r="AH529" i="11"/>
  <c r="AI535" i="11"/>
  <c r="BJ539" i="11"/>
  <c r="BS522" i="11"/>
  <c r="BC521" i="11"/>
  <c r="DU547" i="11"/>
  <c r="AM537" i="11"/>
  <c r="CX536" i="11"/>
  <c r="EM532" i="11"/>
  <c r="BV536" i="11"/>
  <c r="BI540" i="11"/>
  <c r="BR523" i="11"/>
  <c r="EC523" i="11"/>
  <c r="DG559" i="11"/>
  <c r="AE545" i="11"/>
  <c r="DF555" i="11"/>
  <c r="Z537" i="11"/>
  <c r="DI537" i="11"/>
  <c r="BH541" i="11"/>
  <c r="BQ524" i="11"/>
  <c r="CL526" i="11"/>
  <c r="EL522" i="11"/>
  <c r="AR554" i="11"/>
  <c r="DW559" i="11"/>
  <c r="Y532" i="11"/>
  <c r="CZ521" i="11"/>
  <c r="DT533" i="11"/>
  <c r="EN545" i="11"/>
  <c r="DA537" i="11"/>
  <c r="EJ563" i="11"/>
  <c r="CS557" i="11"/>
  <c r="AO553" i="11"/>
  <c r="CB564" i="11"/>
  <c r="DK558" i="11"/>
  <c r="DP570" i="11"/>
  <c r="AR539" i="11"/>
  <c r="DZ532" i="11"/>
  <c r="CQ525" i="11"/>
  <c r="CV538" i="11"/>
  <c r="BM531" i="11"/>
  <c r="Y567" i="11"/>
  <c r="AV548" i="11"/>
  <c r="AS556" i="11"/>
  <c r="CG529" i="11"/>
  <c r="AX522" i="11"/>
  <c r="BU526" i="11"/>
  <c r="CS539" i="11"/>
  <c r="BQ544" i="11"/>
  <c r="AP537" i="11"/>
  <c r="AM550" i="11"/>
  <c r="EC542" i="11"/>
  <c r="CB540" i="11"/>
  <c r="BS529" i="11"/>
  <c r="BT548" i="11"/>
  <c r="AB532" i="11"/>
  <c r="BR552" i="11"/>
  <c r="BD533" i="11"/>
  <c r="DO559" i="11"/>
  <c r="EG535" i="11"/>
  <c r="DN535" i="11"/>
  <c r="CW539" i="11"/>
  <c r="DF543" i="11"/>
  <c r="CO547" i="11"/>
  <c r="CX551" i="11"/>
  <c r="AU559" i="11"/>
  <c r="AH526" i="11"/>
  <c r="CN529" i="11"/>
  <c r="AG568" i="11"/>
  <c r="CU568" i="11"/>
  <c r="DD557" i="11"/>
  <c r="BD570" i="11"/>
  <c r="CW538" i="11"/>
  <c r="BN532" i="11"/>
  <c r="AE525" i="11"/>
  <c r="AJ538" i="11"/>
  <c r="DR530" i="11"/>
  <c r="DN562" i="11"/>
  <c r="DA547" i="11"/>
  <c r="AL555" i="11"/>
  <c r="EL528" i="11"/>
  <c r="DC521" i="11"/>
  <c r="BG524" i="11"/>
  <c r="AG539" i="11"/>
  <c r="DV543" i="11"/>
  <c r="CU536" i="11"/>
  <c r="CR549" i="11"/>
  <c r="BQ542" i="11"/>
  <c r="AZ536" i="11"/>
  <c r="EL527" i="11"/>
  <c r="AR544" i="11"/>
  <c r="CU530" i="11"/>
  <c r="DY547" i="11"/>
  <c r="DW531" i="11"/>
  <c r="CO551" i="11"/>
  <c r="AI533" i="11"/>
  <c r="DH558" i="11"/>
  <c r="BU535" i="11"/>
  <c r="CD539" i="11"/>
  <c r="BM543" i="11"/>
  <c r="BV547" i="11"/>
  <c r="BE551" i="11"/>
  <c r="CF560" i="11"/>
  <c r="CU549" i="11"/>
  <c r="AF555" i="11"/>
  <c r="BY563" i="11"/>
  <c r="EH564" i="11"/>
  <c r="DY553" i="11"/>
  <c r="BA522" i="11"/>
  <c r="BZ553" i="11"/>
  <c r="BV545" i="11"/>
  <c r="DE521" i="11"/>
  <c r="AR551" i="11"/>
  <c r="CN538" i="11"/>
  <c r="BE531" i="11"/>
  <c r="AG537" i="11"/>
  <c r="BD549" i="11"/>
  <c r="AC542" i="11"/>
  <c r="EK529" i="11"/>
  <c r="DB560" i="11"/>
  <c r="AS551" i="11"/>
  <c r="EL559" i="11"/>
  <c r="CU564" i="11"/>
  <c r="EL525" i="11"/>
  <c r="BX550" i="11"/>
  <c r="DS525" i="11"/>
  <c r="DI552" i="11"/>
  <c r="CB528" i="11"/>
  <c r="DG554" i="11"/>
  <c r="DD529" i="11"/>
  <c r="CO556" i="11"/>
  <c r="EF530" i="11"/>
  <c r="CM558" i="11"/>
  <c r="AR532" i="11"/>
  <c r="CL565" i="11"/>
  <c r="DX536" i="11"/>
  <c r="BM522" i="11"/>
  <c r="DP544" i="11"/>
  <c r="EB540" i="11"/>
  <c r="CK528" i="11"/>
  <c r="X570" i="11"/>
  <c r="ED562" i="11"/>
  <c r="AX564" i="11"/>
  <c r="BM553" i="11"/>
  <c r="DF521" i="11"/>
  <c r="BS552" i="11"/>
  <c r="EA544" i="11"/>
  <c r="AS521" i="11"/>
  <c r="CW550" i="11"/>
  <c r="AB538" i="11"/>
  <c r="DJ530" i="11"/>
  <c r="CL536" i="11"/>
  <c r="DI548" i="11"/>
  <c r="CH541" i="11"/>
  <c r="BY529" i="11"/>
  <c r="BZ556" i="11"/>
  <c r="CX550" i="11"/>
  <c r="DJ555" i="11"/>
  <c r="CE561" i="11"/>
  <c r="BZ525" i="11"/>
  <c r="BQ549" i="11"/>
  <c r="BU524" i="11"/>
  <c r="AY551" i="11"/>
  <c r="AD527" i="11"/>
  <c r="CS552" i="11"/>
  <c r="BF528" i="11"/>
  <c r="CA554" i="11"/>
  <c r="CI529" i="11"/>
  <c r="BY556" i="11"/>
  <c r="DK530" i="11"/>
  <c r="AT560" i="11"/>
  <c r="BT533" i="11"/>
  <c r="BF521" i="11"/>
  <c r="CN540" i="11"/>
  <c r="DY524" i="11"/>
  <c r="BI524" i="11"/>
  <c r="DF566" i="11"/>
  <c r="AI553" i="11"/>
  <c r="EF557" i="11"/>
  <c r="AG567" i="11"/>
  <c r="X542" i="11"/>
  <c r="DF535" i="11"/>
  <c r="CE528" i="11"/>
  <c r="CB541" i="11"/>
  <c r="BA534" i="11"/>
  <c r="CW521" i="11"/>
  <c r="AJ551" i="11"/>
  <c r="AJ553" i="11"/>
  <c r="BS560" i="11"/>
  <c r="AL525" i="11"/>
  <c r="DH549" i="11"/>
  <c r="DI541" i="11"/>
  <c r="BB534" i="11"/>
  <c r="EN527" i="11"/>
  <c r="X540" i="11"/>
  <c r="DQ545" i="11"/>
  <c r="AP551" i="11"/>
  <c r="BB522" i="11"/>
  <c r="AL553" i="11"/>
  <c r="EB524" i="11"/>
  <c r="BY554" i="11"/>
  <c r="AM526" i="11"/>
  <c r="CV555" i="11"/>
  <c r="BO527" i="11"/>
  <c r="DS556" i="11"/>
  <c r="CR528" i="11"/>
  <c r="CB559" i="11"/>
  <c r="BA531" i="11"/>
  <c r="EI564" i="11"/>
  <c r="AH534" i="11"/>
  <c r="AA527" i="11"/>
  <c r="DE540" i="11"/>
  <c r="DY570" i="11"/>
  <c r="AB552" i="11"/>
  <c r="BT557" i="11"/>
  <c r="CL566" i="11"/>
  <c r="CJ566" i="11"/>
  <c r="AT535" i="11"/>
  <c r="EJ527" i="11"/>
  <c r="EG540" i="11"/>
  <c r="DF533" i="11"/>
  <c r="AK521" i="11"/>
  <c r="CO550" i="11"/>
  <c r="AB568" i="11"/>
  <c r="BC559" i="11"/>
  <c r="CQ524" i="11"/>
  <c r="AV549" i="11"/>
  <c r="Y541" i="11"/>
  <c r="DG533" i="11"/>
  <c r="DZ525" i="11"/>
  <c r="CC539" i="11"/>
  <c r="BE545" i="11"/>
  <c r="CE550" i="11"/>
  <c r="CJ567" i="11"/>
  <c r="DS551" i="11"/>
  <c r="CD523" i="11"/>
  <c r="EM552" i="11"/>
  <c r="DF524" i="11"/>
  <c r="AS554" i="11"/>
  <c r="EI525" i="11"/>
  <c r="CF555" i="11"/>
  <c r="AT527" i="11"/>
  <c r="AO558" i="11"/>
  <c r="DT529" i="11"/>
  <c r="AL561" i="11"/>
  <c r="CC532" i="11"/>
  <c r="Z542" i="11"/>
  <c r="CC536" i="11"/>
  <c r="DF562" i="11"/>
  <c r="CW568" i="11"/>
  <c r="CJ535" i="11"/>
  <c r="CM568" i="11"/>
  <c r="CA560" i="11"/>
  <c r="AC538" i="11"/>
  <c r="CH542" i="11"/>
  <c r="CK567" i="11"/>
  <c r="BD548" i="11"/>
  <c r="BI556" i="11"/>
  <c r="BT541" i="11"/>
  <c r="AS534" i="11"/>
  <c r="CE524" i="11"/>
  <c r="AO539" i="11"/>
  <c r="DQ556" i="11"/>
  <c r="Z562" i="11"/>
  <c r="CT524" i="11"/>
  <c r="BL556" i="11"/>
  <c r="BP530" i="11"/>
  <c r="AG523" i="11"/>
  <c r="BI554" i="11"/>
  <c r="AZ533" i="11"/>
  <c r="DR550" i="11"/>
  <c r="AY534" i="11"/>
  <c r="BK521" i="11"/>
  <c r="DC534" i="11"/>
  <c r="CM522" i="11"/>
  <c r="AP535" i="11"/>
  <c r="DO523" i="11"/>
  <c r="CT535" i="11"/>
  <c r="AA525" i="11"/>
  <c r="CS536" i="11"/>
  <c r="DA527" i="11"/>
  <c r="CR537" i="11"/>
  <c r="BJ530" i="11"/>
  <c r="CF548" i="11"/>
  <c r="CM529" i="11"/>
  <c r="EF535" i="11"/>
  <c r="CT538" i="11"/>
  <c r="DE532" i="11"/>
  <c r="AH535" i="11"/>
  <c r="EM541" i="11"/>
  <c r="CO552" i="11"/>
  <c r="CP546" i="11"/>
  <c r="CT523" i="11"/>
  <c r="BI563" i="11"/>
  <c r="AZ560" i="11"/>
  <c r="DD533" i="11"/>
  <c r="AG536" i="11"/>
  <c r="CD558" i="11"/>
  <c r="DI547" i="11"/>
  <c r="AH524" i="11"/>
  <c r="AW557" i="11"/>
  <c r="BC526" i="11"/>
  <c r="BU564" i="11"/>
  <c r="BB555" i="11"/>
  <c r="BE555" i="11"/>
  <c r="AQ534" i="11"/>
  <c r="AF537" i="11"/>
  <c r="X535" i="11"/>
  <c r="DY540" i="11"/>
  <c r="DU529" i="11"/>
  <c r="AO521" i="11"/>
  <c r="EC528" i="11"/>
  <c r="AA568" i="11"/>
  <c r="CX533" i="11"/>
  <c r="CL522" i="11"/>
  <c r="CU534" i="11"/>
  <c r="BU527" i="11"/>
  <c r="BI559" i="11"/>
  <c r="BQ522" i="11"/>
  <c r="BB553" i="11"/>
  <c r="BR522" i="11"/>
  <c r="AR549" i="11"/>
  <c r="EA275" i="11"/>
  <c r="CY271" i="11"/>
  <c r="BW267" i="11"/>
  <c r="EJ273" i="11"/>
  <c r="BM275" i="11"/>
  <c r="AK271" i="11"/>
  <c r="DZ266" i="11"/>
  <c r="CD273" i="11"/>
  <c r="BB269" i="11"/>
  <c r="BT274" i="11"/>
  <c r="AR270" i="11"/>
  <c r="BI275" i="11"/>
  <c r="AG271" i="11"/>
  <c r="CM276" i="11"/>
  <c r="BK272" i="11"/>
  <c r="AI268" i="11"/>
  <c r="DX263" i="11"/>
  <c r="CD265" i="11"/>
  <c r="BO275" i="11"/>
  <c r="AM271" i="11"/>
  <c r="EB266" i="11"/>
  <c r="BX273" i="11"/>
  <c r="DR274" i="11"/>
  <c r="CP270" i="11"/>
  <c r="BN266" i="11"/>
  <c r="EI272" i="11"/>
  <c r="DG268" i="11"/>
  <c r="DY273" i="11"/>
  <c r="CW269" i="11"/>
  <c r="DN274" i="11"/>
  <c r="CL270" i="11"/>
  <c r="AA276" i="11"/>
  <c r="DP271" i="11"/>
  <c r="CN267" i="11"/>
  <c r="BL263" i="11"/>
  <c r="DZ264" i="11"/>
  <c r="DT274" i="11"/>
  <c r="CR270" i="11"/>
  <c r="BP266" i="11"/>
  <c r="EC272" i="11"/>
  <c r="BF274" i="11"/>
  <c r="AD270" i="11"/>
  <c r="CY276" i="11"/>
  <c r="BW272" i="11"/>
  <c r="AU268" i="11"/>
  <c r="BM273" i="11"/>
  <c r="AK269" i="11"/>
  <c r="BB274" i="11"/>
  <c r="Z270" i="11"/>
  <c r="CF275" i="11"/>
  <c r="BD271" i="11"/>
  <c r="AB267" i="11"/>
  <c r="DQ262" i="11"/>
  <c r="BE264" i="11"/>
  <c r="BH274" i="11"/>
  <c r="AF270" i="11"/>
  <c r="CS276" i="11"/>
  <c r="BQ272" i="11"/>
  <c r="DK273" i="11"/>
  <c r="CI269" i="11"/>
  <c r="AM276" i="11"/>
  <c r="EB271" i="11"/>
  <c r="CZ267" i="11"/>
  <c r="DR272" i="11"/>
  <c r="CP268" i="11"/>
  <c r="DG273" i="11"/>
  <c r="CE269" i="11"/>
  <c r="EK274" i="11"/>
  <c r="DI270" i="11"/>
  <c r="CG266" i="11"/>
  <c r="AV273" i="11"/>
  <c r="DM273" i="11"/>
  <c r="CK269" i="11"/>
  <c r="AG276" i="11"/>
  <c r="DV271" i="11"/>
  <c r="AY273" i="11"/>
  <c r="EN268" i="11"/>
  <c r="CR275" i="11"/>
  <c r="BP271" i="11"/>
  <c r="CH276" i="11"/>
  <c r="BF272" i="11"/>
  <c r="AD268" i="11"/>
  <c r="AU273" i="11"/>
  <c r="EJ268" i="11"/>
  <c r="BY274" i="11"/>
  <c r="AW270" i="11"/>
  <c r="EL265" i="11"/>
  <c r="AU270" i="11"/>
  <c r="BA273" i="11"/>
  <c r="Y269" i="11"/>
  <c r="CL275" i="11"/>
  <c r="EF276" i="11"/>
  <c r="DD272" i="11"/>
  <c r="CB268" i="11"/>
  <c r="AF275" i="11"/>
  <c r="DU270" i="11"/>
  <c r="EM275" i="11"/>
  <c r="DK271" i="11"/>
  <c r="EB276" i="11"/>
  <c r="CZ272" i="11"/>
  <c r="BX268" i="11"/>
  <c r="ED273" i="11"/>
  <c r="DB269" i="11"/>
  <c r="BZ265" i="11"/>
  <c r="AG268" i="11"/>
  <c r="EH276" i="11"/>
  <c r="DF272" i="11"/>
  <c r="CD268" i="11"/>
  <c r="Z275" i="11"/>
  <c r="BT276" i="11"/>
  <c r="AR272" i="11"/>
  <c r="EG267" i="11"/>
  <c r="CK274" i="11"/>
  <c r="BI270" i="11"/>
  <c r="CA275" i="11"/>
  <c r="AY271" i="11"/>
  <c r="BP276" i="11"/>
  <c r="AN272" i="11"/>
  <c r="EC267" i="11"/>
  <c r="BR273" i="11"/>
  <c r="AP269" i="11"/>
  <c r="EE264" i="11"/>
  <c r="EA266" i="11"/>
  <c r="BV276" i="11"/>
  <c r="DN269" i="11"/>
  <c r="BS264" i="11"/>
  <c r="BR260" i="11"/>
  <c r="AP256" i="11"/>
  <c r="EE251" i="11"/>
  <c r="DC247" i="11"/>
  <c r="CA243" i="11"/>
  <c r="AY239" i="11"/>
  <c r="CL265" i="11"/>
  <c r="EK260" i="11"/>
  <c r="DI256" i="11"/>
  <c r="CG252" i="11"/>
  <c r="BE248" i="11"/>
  <c r="AC244" i="11"/>
  <c r="DR239" i="11"/>
  <c r="CP235" i="11"/>
  <c r="BN231" i="11"/>
  <c r="AL227" i="11"/>
  <c r="BL264" i="11"/>
  <c r="EC259" i="11"/>
  <c r="DA255" i="11"/>
  <c r="BY251" i="11"/>
  <c r="AW247" i="11"/>
  <c r="EL242" i="11"/>
  <c r="DJ238" i="11"/>
  <c r="CH234" i="11"/>
  <c r="AB269" i="11"/>
  <c r="DI262" i="11"/>
  <c r="CG258" i="11"/>
  <c r="BE254" i="11"/>
  <c r="AC250" i="11"/>
  <c r="DR245" i="11"/>
  <c r="CP241" i="11"/>
  <c r="AZ274" i="11"/>
  <c r="X270" i="11"/>
  <c r="CK276" i="11"/>
  <c r="BI272" i="11"/>
  <c r="DC273" i="11"/>
  <c r="CA269" i="11"/>
  <c r="AE276" i="11"/>
  <c r="DT271" i="11"/>
  <c r="EL276" i="11"/>
  <c r="DJ272" i="11"/>
  <c r="CH268" i="11"/>
  <c r="CY273" i="11"/>
  <c r="BW269" i="11"/>
  <c r="EC274" i="11"/>
  <c r="DA270" i="11"/>
  <c r="BY266" i="11"/>
  <c r="DA272" i="11"/>
  <c r="CQ263" i="11"/>
  <c r="BC259" i="11"/>
  <c r="AA255" i="11"/>
  <c r="DP250" i="11"/>
  <c r="CN246" i="11"/>
  <c r="BL242" i="11"/>
  <c r="AJ238" i="11"/>
  <c r="BD264" i="11"/>
  <c r="DV259" i="11"/>
  <c r="CT255" i="11"/>
  <c r="BR251" i="11"/>
  <c r="AP247" i="11"/>
  <c r="EE242" i="11"/>
  <c r="DC238" i="11"/>
  <c r="CA234" i="11"/>
  <c r="AY230" i="11"/>
  <c r="AM270" i="11"/>
  <c r="AC263" i="11"/>
  <c r="DN258" i="11"/>
  <c r="CL254" i="11"/>
  <c r="BJ250" i="11"/>
  <c r="AH246" i="11"/>
  <c r="DW241" i="11"/>
  <c r="CU237" i="11"/>
  <c r="BS233" i="11"/>
  <c r="BK266" i="11"/>
  <c r="CT261" i="11"/>
  <c r="BR257" i="11"/>
  <c r="AP253" i="11"/>
  <c r="EE248" i="11"/>
  <c r="DC244" i="11"/>
  <c r="CA240" i="11"/>
  <c r="DK275" i="11"/>
  <c r="CI271" i="11"/>
  <c r="BG267" i="11"/>
  <c r="DT273" i="11"/>
  <c r="AW275" i="11"/>
  <c r="EL270" i="11"/>
  <c r="DJ266" i="11"/>
  <c r="BN273" i="11"/>
  <c r="AL269" i="11"/>
  <c r="BD274" i="11"/>
  <c r="AB270" i="11"/>
  <c r="AS275" i="11"/>
  <c r="EH270" i="11"/>
  <c r="BW276" i="11"/>
  <c r="AU272" i="11"/>
  <c r="EJ267" i="11"/>
  <c r="DH263" i="11"/>
  <c r="BL265" i="11"/>
  <c r="DN260" i="11"/>
  <c r="CL256" i="11"/>
  <c r="BJ252" i="11"/>
  <c r="AH248" i="11"/>
  <c r="DW243" i="11"/>
  <c r="CU239" i="11"/>
  <c r="X266" i="11"/>
  <c r="BP261" i="11"/>
  <c r="AN257" i="11"/>
  <c r="EC252" i="11"/>
  <c r="DA248" i="11"/>
  <c r="BY244" i="11"/>
  <c r="AW240" i="11"/>
  <c r="EL235" i="11"/>
  <c r="DJ231" i="11"/>
  <c r="CH227" i="11"/>
  <c r="DN264" i="11"/>
  <c r="BH260" i="11"/>
  <c r="AF256" i="11"/>
  <c r="DU251" i="11"/>
  <c r="CS247" i="11"/>
  <c r="BQ243" i="11"/>
  <c r="AO239" i="11"/>
  <c r="ED234" i="11"/>
  <c r="CU270" i="11"/>
  <c r="AT263" i="11"/>
  <c r="EC258" i="11"/>
  <c r="DA254" i="11"/>
  <c r="BY250" i="11"/>
  <c r="AW246" i="11"/>
  <c r="EL241" i="11"/>
  <c r="CV274" i="11"/>
  <c r="BT270" i="11"/>
  <c r="EG276" i="11"/>
  <c r="DE272" i="11"/>
  <c r="AH274" i="11"/>
  <c r="DW269" i="11"/>
  <c r="CA276" i="11"/>
  <c r="AY272" i="11"/>
  <c r="EN267" i="11"/>
  <c r="AO273" i="11"/>
  <c r="ED268" i="11"/>
  <c r="AD274" i="11"/>
  <c r="DS269" i="11"/>
  <c r="BH275" i="11"/>
  <c r="AF271" i="11"/>
  <c r="DU266" i="11"/>
  <c r="DV275" i="11"/>
  <c r="AC264" i="11"/>
  <c r="CY259" i="11"/>
  <c r="BW255" i="11"/>
  <c r="AT272" i="11"/>
  <c r="EF274" i="11"/>
  <c r="AH266" i="11"/>
  <c r="DW259" i="11"/>
  <c r="CU255" i="11"/>
  <c r="BS251" i="11"/>
  <c r="AQ247" i="11"/>
  <c r="EF242" i="11"/>
  <c r="DD238" i="11"/>
  <c r="EH264" i="11"/>
  <c r="BY260" i="11"/>
  <c r="AW256" i="11"/>
  <c r="EL251" i="11"/>
  <c r="DJ247" i="11"/>
  <c r="CH243" i="11"/>
  <c r="BF239" i="11"/>
  <c r="AD235" i="11"/>
  <c r="DS230" i="11"/>
  <c r="CR273" i="11"/>
  <c r="DG263" i="11"/>
  <c r="BQ259" i="11"/>
  <c r="AO255" i="11"/>
  <c r="ED250" i="11"/>
  <c r="DB246" i="11"/>
  <c r="BZ242" i="11"/>
  <c r="AX238" i="11"/>
  <c r="EM233" i="11"/>
  <c r="BD267" i="11"/>
  <c r="AW262" i="11"/>
  <c r="EL257" i="11"/>
  <c r="DJ253" i="11"/>
  <c r="CH249" i="11"/>
  <c r="BF245" i="11"/>
  <c r="AD241" i="11"/>
  <c r="DE273" i="11"/>
  <c r="CC269" i="11"/>
  <c r="Y276" i="11"/>
  <c r="DN271" i="11"/>
  <c r="AQ273" i="11"/>
  <c r="EF268" i="11"/>
  <c r="CJ275" i="11"/>
  <c r="BH271" i="11"/>
  <c r="BZ276" i="11"/>
  <c r="AX272" i="11"/>
  <c r="EM267" i="11"/>
  <c r="AM273" i="11"/>
  <c r="EB268" i="11"/>
  <c r="BQ274" i="11"/>
  <c r="AO270" i="11"/>
  <c r="ED265" i="11"/>
  <c r="EF269" i="11"/>
  <c r="EM262" i="11"/>
  <c r="DH258" i="11"/>
  <c r="CF254" i="11"/>
  <c r="BD250" i="11"/>
  <c r="AB246" i="11"/>
  <c r="DQ241" i="11"/>
  <c r="AN273" i="11"/>
  <c r="CY263" i="11"/>
  <c r="BJ259" i="11"/>
  <c r="AH255" i="11"/>
  <c r="DW250" i="11"/>
  <c r="CU246" i="11"/>
  <c r="BS242" i="11"/>
  <c r="AQ238" i="11"/>
  <c r="EF233" i="11"/>
  <c r="DD229" i="11"/>
  <c r="Y268" i="11"/>
  <c r="CD262" i="11"/>
  <c r="BB258" i="11"/>
  <c r="Z254" i="11"/>
  <c r="DO249" i="11"/>
  <c r="CM245" i="11"/>
  <c r="BK241" i="11"/>
  <c r="AI237" i="11"/>
  <c r="DX232" i="11"/>
  <c r="DB265" i="11"/>
  <c r="AH261" i="11"/>
  <c r="DW256" i="11"/>
  <c r="CU252" i="11"/>
  <c r="BS248" i="11"/>
  <c r="AQ244" i="11"/>
  <c r="EF239" i="11"/>
  <c r="AY275" i="11"/>
  <c r="EN270" i="11"/>
  <c r="DL266" i="11"/>
  <c r="BH273" i="11"/>
  <c r="DB274" i="11"/>
  <c r="BZ270" i="11"/>
  <c r="AX266" i="11"/>
  <c r="DS272" i="11"/>
  <c r="CQ268" i="11"/>
  <c r="DI273" i="11"/>
  <c r="CG269" i="11"/>
  <c r="CX274" i="11"/>
  <c r="BV270" i="11"/>
  <c r="EB275" i="11"/>
  <c r="CZ271" i="11"/>
  <c r="BX267" i="11"/>
  <c r="AV263" i="11"/>
  <c r="DH264" i="11"/>
  <c r="BB260" i="11"/>
  <c r="Z256" i="11"/>
  <c r="DO251" i="11"/>
  <c r="CM247" i="11"/>
  <c r="BK243" i="11"/>
  <c r="AI239" i="11"/>
  <c r="BT265" i="11"/>
  <c r="DU260" i="11"/>
  <c r="CS256" i="11"/>
  <c r="BQ252" i="11"/>
  <c r="AO248" i="11"/>
  <c r="ED243" i="11"/>
  <c r="DB239" i="11"/>
  <c r="BZ235" i="11"/>
  <c r="AX231" i="11"/>
  <c r="DM276" i="11"/>
  <c r="AS264" i="11"/>
  <c r="DM259" i="11"/>
  <c r="CK255" i="11"/>
  <c r="BI251" i="11"/>
  <c r="AG247" i="11"/>
  <c r="DV242" i="11"/>
  <c r="CT238" i="11"/>
  <c r="BR234" i="11"/>
  <c r="CG268" i="11"/>
  <c r="CS262" i="11"/>
  <c r="BQ258" i="11"/>
  <c r="AO254" i="11"/>
  <c r="ED249" i="11"/>
  <c r="DB245" i="11"/>
  <c r="BZ241" i="11"/>
  <c r="AJ274" i="11"/>
  <c r="DY269" i="11"/>
  <c r="BU276" i="11"/>
  <c r="AS272" i="11"/>
  <c r="CM273" i="11"/>
  <c r="BK269" i="11"/>
  <c r="EF275" i="11"/>
  <c r="DD271" i="11"/>
  <c r="DV276" i="11"/>
  <c r="CT272" i="11"/>
  <c r="BR268" i="11"/>
  <c r="CI273" i="11"/>
  <c r="BG269" i="11"/>
  <c r="DM274" i="11"/>
  <c r="CK270" i="11"/>
  <c r="BI266" i="11"/>
  <c r="CT271" i="11"/>
  <c r="BY263" i="11"/>
  <c r="AM259" i="11"/>
  <c r="EB254" i="11"/>
  <c r="EI267" i="11"/>
  <c r="DD270" i="11"/>
  <c r="DA263" i="11"/>
  <c r="BK259" i="11"/>
  <c r="AI255" i="11"/>
  <c r="DX250" i="11"/>
  <c r="CV246" i="11"/>
  <c r="BT242" i="11"/>
  <c r="AR238" i="11"/>
  <c r="BM264" i="11"/>
  <c r="ED259" i="11"/>
  <c r="DB255" i="11"/>
  <c r="BZ251" i="11"/>
  <c r="AX247" i="11"/>
  <c r="EM242" i="11"/>
  <c r="DK238" i="11"/>
  <c r="CI234" i="11"/>
  <c r="BG230" i="11"/>
  <c r="BS270" i="11"/>
  <c r="AL263" i="11"/>
  <c r="DV258" i="11"/>
  <c r="CT254" i="11"/>
  <c r="BR250" i="11"/>
  <c r="AP246" i="11"/>
  <c r="EE241" i="11"/>
  <c r="DC237" i="11"/>
  <c r="CA233" i="11"/>
  <c r="BW266" i="11"/>
  <c r="DB261" i="11"/>
  <c r="BZ257" i="11"/>
  <c r="AX253" i="11"/>
  <c r="EM248" i="11"/>
  <c r="DK244" i="11"/>
  <c r="CI240" i="11"/>
  <c r="AS273" i="11"/>
  <c r="EH268" i="11"/>
  <c r="CD275" i="11"/>
  <c r="DX276" i="11"/>
  <c r="CV272" i="11"/>
  <c r="BT268" i="11"/>
  <c r="X275" i="11"/>
  <c r="DM270" i="11"/>
  <c r="EE275" i="11"/>
  <c r="DC271" i="11"/>
  <c r="DT276" i="11"/>
  <c r="CR272" i="11"/>
  <c r="BP268" i="11"/>
  <c r="DV273" i="11"/>
  <c r="CT269" i="11"/>
  <c r="BR265" i="11"/>
  <c r="DR267" i="11"/>
  <c r="BX262" i="11"/>
  <c r="AV258" i="11"/>
  <c r="EK253" i="11"/>
  <c r="DI249" i="11"/>
  <c r="CG245" i="11"/>
  <c r="BE241" i="11"/>
  <c r="AQ270" i="11"/>
  <c r="AD263" i="11"/>
  <c r="DO258" i="11"/>
  <c r="CM254" i="11"/>
  <c r="BK250" i="11"/>
  <c r="AI246" i="11"/>
  <c r="DX241" i="11"/>
  <c r="CV237" i="11"/>
  <c r="BT233" i="11"/>
  <c r="AR229" i="11"/>
  <c r="DX266" i="11"/>
  <c r="EI261" i="11"/>
  <c r="DG257" i="11"/>
  <c r="CE253" i="11"/>
  <c r="BC249" i="11"/>
  <c r="AA245" i="11"/>
  <c r="DP240" i="11"/>
  <c r="CN236" i="11"/>
  <c r="BL232" i="11"/>
  <c r="AG265" i="11"/>
  <c r="CM260" i="11"/>
  <c r="BK256" i="11"/>
  <c r="AI252" i="11"/>
  <c r="DX247" i="11"/>
  <c r="CV243" i="11"/>
  <c r="BT239" i="11"/>
  <c r="DD274" i="11"/>
  <c r="CB270" i="11"/>
  <c r="AZ266" i="11"/>
  <c r="DM272" i="11"/>
  <c r="AP274" i="11"/>
  <c r="EE269" i="11"/>
  <c r="CI276" i="11"/>
  <c r="BG272" i="11"/>
  <c r="AE268" i="11"/>
  <c r="AW273" i="11"/>
  <c r="EL268" i="11"/>
  <c r="AL274" i="11"/>
  <c r="EA269" i="11"/>
  <c r="BP275" i="11"/>
  <c r="AN271" i="11"/>
  <c r="EC266" i="11"/>
  <c r="BQ276" i="11"/>
  <c r="AL264" i="11"/>
  <c r="DG259" i="11"/>
  <c r="CE255" i="11"/>
  <c r="BC251" i="11"/>
  <c r="AA247" i="11"/>
  <c r="DP242" i="11"/>
  <c r="CN238" i="11"/>
  <c r="DP264" i="11"/>
  <c r="BI260" i="11"/>
  <c r="AG256" i="11"/>
  <c r="DV251" i="11"/>
  <c r="CT247" i="11"/>
  <c r="BR243" i="11"/>
  <c r="AP239" i="11"/>
  <c r="EE234" i="11"/>
  <c r="DC230" i="11"/>
  <c r="CK272" i="11"/>
  <c r="CO263" i="11"/>
  <c r="BA259" i="11"/>
  <c r="Y255" i="11"/>
  <c r="DN250" i="11"/>
  <c r="CL246" i="11"/>
  <c r="BJ242" i="11"/>
  <c r="AH238" i="11"/>
  <c r="DW233" i="11"/>
  <c r="AE267" i="11"/>
  <c r="AG262" i="11"/>
  <c r="DV257" i="11"/>
  <c r="CT253" i="11"/>
  <c r="BR249" i="11"/>
  <c r="AP245" i="11"/>
  <c r="EE240" i="11"/>
  <c r="CO273" i="11"/>
  <c r="BM269" i="11"/>
  <c r="DZ275" i="11"/>
  <c r="CX271" i="11"/>
  <c r="AA273" i="11"/>
  <c r="DP268" i="11"/>
  <c r="BT275" i="11"/>
  <c r="AR271" i="11"/>
  <c r="BJ276" i="11"/>
  <c r="AH272" i="11"/>
  <c r="DW267" i="11"/>
  <c r="EN272" i="11"/>
  <c r="DL268" i="11"/>
  <c r="BA274" i="11"/>
  <c r="Y270" i="11"/>
  <c r="DN265" i="11"/>
  <c r="BT269" i="11"/>
  <c r="DU262" i="11"/>
  <c r="CR258" i="11"/>
  <c r="BP254" i="11"/>
  <c r="CE274" i="11"/>
  <c r="DU275" i="11"/>
  <c r="AE263" i="11"/>
  <c r="DP258" i="11"/>
  <c r="CN254" i="11"/>
  <c r="BL250" i="11"/>
  <c r="AJ246" i="11"/>
  <c r="DY241" i="11"/>
  <c r="CZ273" i="11"/>
  <c r="DI263" i="11"/>
  <c r="BR259" i="11"/>
  <c r="AP255" i="11"/>
  <c r="EE250" i="11"/>
  <c r="DC246" i="11"/>
  <c r="CA242" i="11"/>
  <c r="AY238" i="11"/>
  <c r="EN233" i="11"/>
  <c r="DL229" i="11"/>
  <c r="BE268" i="11"/>
  <c r="CL262" i="11"/>
  <c r="BJ258" i="11"/>
  <c r="AH254" i="11"/>
  <c r="DW249" i="11"/>
  <c r="CU245" i="11"/>
  <c r="BS241" i="11"/>
  <c r="AQ237" i="11"/>
  <c r="EF232" i="11"/>
  <c r="DK265" i="11"/>
  <c r="AP261" i="11"/>
  <c r="EE256" i="11"/>
  <c r="DC252" i="11"/>
  <c r="CA248" i="11"/>
  <c r="AY244" i="11"/>
  <c r="DZ276" i="11"/>
  <c r="CX272" i="11"/>
  <c r="BV268" i="11"/>
  <c r="EI274" i="11"/>
  <c r="BL276" i="11"/>
  <c r="AJ272" i="11"/>
  <c r="DY267" i="11"/>
  <c r="CC274" i="11"/>
  <c r="BA270" i="11"/>
  <c r="BS275" i="11"/>
  <c r="AQ271" i="11"/>
  <c r="BH276" i="11"/>
  <c r="AF272" i="11"/>
  <c r="DU267" i="11"/>
  <c r="BJ273" i="11"/>
  <c r="AH269" i="11"/>
  <c r="DW264" i="11"/>
  <c r="DO266" i="11"/>
  <c r="EC261" i="11"/>
  <c r="DA257" i="11"/>
  <c r="BY253" i="11"/>
  <c r="AW249" i="11"/>
  <c r="EL244" i="11"/>
  <c r="DJ240" i="11"/>
  <c r="AC268" i="11"/>
  <c r="CE262" i="11"/>
  <c r="BC258" i="11"/>
  <c r="AA254" i="11"/>
  <c r="DP249" i="11"/>
  <c r="CN245" i="11"/>
  <c r="BL241" i="11"/>
  <c r="AJ237" i="11"/>
  <c r="DY232" i="11"/>
  <c r="CW228" i="11"/>
  <c r="AF266" i="11"/>
  <c r="BW261" i="11"/>
  <c r="AU257" i="11"/>
  <c r="EJ252" i="11"/>
  <c r="DH248" i="11"/>
  <c r="CF244" i="11"/>
  <c r="BD240" i="11"/>
  <c r="AB236" i="11"/>
  <c r="DQ231" i="11"/>
  <c r="CC264" i="11"/>
  <c r="AA260" i="11"/>
  <c r="DP255" i="11"/>
  <c r="CN251" i="11"/>
  <c r="BL247" i="11"/>
  <c r="AJ243" i="11"/>
  <c r="DY238" i="11"/>
  <c r="AR274" i="11"/>
  <c r="EG269" i="11"/>
  <c r="CC276" i="11"/>
  <c r="BA272" i="11"/>
  <c r="CU273" i="11"/>
  <c r="BS269" i="11"/>
  <c r="EN275" i="11"/>
  <c r="DL271" i="11"/>
  <c r="ED276" i="11"/>
  <c r="DB272" i="11"/>
  <c r="BZ268" i="11"/>
  <c r="CQ273" i="11"/>
  <c r="BO269" i="11"/>
  <c r="DU274" i="11"/>
  <c r="CS270" i="11"/>
  <c r="BQ266" i="11"/>
  <c r="AO272" i="11"/>
  <c r="CH263" i="11"/>
  <c r="AU259" i="11"/>
  <c r="EJ254" i="11"/>
  <c r="DH250" i="11"/>
  <c r="CF246" i="11"/>
  <c r="BD242" i="11"/>
  <c r="DU276" i="11"/>
  <c r="AT264" i="11"/>
  <c r="DN259" i="11"/>
  <c r="CL255" i="11"/>
  <c r="BJ251" i="11"/>
  <c r="AH247" i="11"/>
  <c r="DW242" i="11"/>
  <c r="CU238" i="11"/>
  <c r="BS234" i="11"/>
  <c r="AQ230" i="11"/>
  <c r="DX269" i="11"/>
  <c r="EK262" i="11"/>
  <c r="DF258" i="11"/>
  <c r="CD254" i="11"/>
  <c r="BB250" i="11"/>
  <c r="Z246" i="11"/>
  <c r="DO241" i="11"/>
  <c r="CM237" i="11"/>
  <c r="BK233" i="11"/>
  <c r="AW266" i="11"/>
  <c r="CL261" i="11"/>
  <c r="BJ257" i="11"/>
  <c r="AH253" i="11"/>
  <c r="DW248" i="11"/>
  <c r="CU244" i="11"/>
  <c r="BS240" i="11"/>
  <c r="AC273" i="11"/>
  <c r="DR268" i="11"/>
  <c r="BN275" i="11"/>
  <c r="DH276" i="11"/>
  <c r="CF272" i="11"/>
  <c r="BD268" i="11"/>
  <c r="DY274" i="11"/>
  <c r="CW270" i="11"/>
  <c r="DO275" i="11"/>
  <c r="CM271" i="11"/>
  <c r="DD276" i="11"/>
  <c r="CB272" i="11"/>
  <c r="AZ268" i="11"/>
  <c r="DF273" i="11"/>
  <c r="CD269" i="11"/>
  <c r="BB265" i="11"/>
  <c r="CA267" i="11"/>
  <c r="BH262" i="11"/>
  <c r="AF258" i="11"/>
  <c r="DU253" i="11"/>
  <c r="DY275" i="11"/>
  <c r="CS271" i="11"/>
  <c r="CF262" i="11"/>
  <c r="BD258" i="11"/>
  <c r="AB254" i="11"/>
  <c r="DQ249" i="11"/>
  <c r="CO245" i="11"/>
  <c r="BM241" i="11"/>
  <c r="BW270" i="11"/>
  <c r="AM263" i="11"/>
  <c r="DW258" i="11"/>
  <c r="CU254" i="11"/>
  <c r="BS250" i="11"/>
  <c r="AQ246" i="11"/>
  <c r="EF241" i="11"/>
  <c r="DD237" i="11"/>
  <c r="CB233" i="11"/>
  <c r="AZ229" i="11"/>
  <c r="EL266" i="11"/>
  <c r="Z262" i="11"/>
  <c r="DO257" i="11"/>
  <c r="CM253" i="11"/>
  <c r="BK249" i="11"/>
  <c r="AI245" i="11"/>
  <c r="DX240" i="11"/>
  <c r="CV236" i="11"/>
  <c r="BT232" i="11"/>
  <c r="AP265" i="11"/>
  <c r="CU260" i="11"/>
  <c r="BS256" i="11"/>
  <c r="AQ252" i="11"/>
  <c r="EF247" i="11"/>
  <c r="DD243" i="11"/>
  <c r="BN276" i="11"/>
  <c r="AL272" i="11"/>
  <c r="EA267" i="11"/>
  <c r="BW274" i="11"/>
  <c r="DQ275" i="11"/>
  <c r="CO271" i="11"/>
  <c r="BM267" i="11"/>
  <c r="EH273" i="11"/>
  <c r="DF269" i="11"/>
  <c r="DX274" i="11"/>
  <c r="CV270" i="11"/>
  <c r="DM275" i="11"/>
  <c r="CK271" i="11"/>
  <c r="BI267" i="11"/>
  <c r="DO272" i="11"/>
  <c r="CM268" i="11"/>
  <c r="BK264" i="11"/>
  <c r="Y266" i="11"/>
  <c r="BQ261" i="11"/>
  <c r="AO257" i="11"/>
  <c r="ED252" i="11"/>
  <c r="DB248" i="11"/>
  <c r="BZ244" i="11"/>
  <c r="AX240" i="11"/>
  <c r="DY266" i="11"/>
  <c r="EJ261" i="11"/>
  <c r="DH257" i="11"/>
  <c r="CF253" i="11"/>
  <c r="BD249" i="11"/>
  <c r="AB245" i="11"/>
  <c r="DQ240" i="11"/>
  <c r="CO236" i="11"/>
  <c r="BM232" i="11"/>
  <c r="AK228" i="11"/>
  <c r="CB265" i="11"/>
  <c r="EB260" i="11"/>
  <c r="CZ256" i="11"/>
  <c r="BX252" i="11"/>
  <c r="AV248" i="11"/>
  <c r="EK243" i="11"/>
  <c r="DI239" i="11"/>
  <c r="CG235" i="11"/>
  <c r="CQ274" i="11"/>
  <c r="DY263" i="11"/>
  <c r="CF259" i="11"/>
  <c r="BD255" i="11"/>
  <c r="AB251" i="11"/>
  <c r="DQ246" i="11"/>
  <c r="CO242" i="11"/>
  <c r="BM238" i="11"/>
  <c r="CW273" i="11"/>
  <c r="BU269" i="11"/>
  <c r="EH275" i="11"/>
  <c r="DF271" i="11"/>
  <c r="AI273" i="11"/>
  <c r="DX268" i="11"/>
  <c r="CB275" i="11"/>
  <c r="AZ271" i="11"/>
  <c r="BR276" i="11"/>
  <c r="AP272" i="11"/>
  <c r="EE267" i="11"/>
  <c r="AE273" i="11"/>
  <c r="DT268" i="11"/>
  <c r="BI274" i="11"/>
  <c r="AG270" i="11"/>
  <c r="DV265" i="11"/>
  <c r="CZ269" i="11"/>
  <c r="ED262" i="11"/>
  <c r="CZ258" i="11"/>
  <c r="BX254" i="11"/>
  <c r="AV250" i="11"/>
  <c r="EK245" i="11"/>
  <c r="DI241" i="11"/>
  <c r="CS272" i="11"/>
  <c r="CP263" i="11"/>
  <c r="BB259" i="11"/>
  <c r="Z255" i="11"/>
  <c r="DO250" i="11"/>
  <c r="CM246" i="11"/>
  <c r="BK242" i="11"/>
  <c r="AI238" i="11"/>
  <c r="DX233" i="11"/>
  <c r="CV229" i="11"/>
  <c r="DJ267" i="11"/>
  <c r="BV262" i="11"/>
  <c r="AT258" i="11"/>
  <c r="EI253" i="11"/>
  <c r="DG249" i="11"/>
  <c r="CE245" i="11"/>
  <c r="BC241" i="11"/>
  <c r="AA237" i="11"/>
  <c r="DP232" i="11"/>
  <c r="CS265" i="11"/>
  <c r="Z261" i="11"/>
  <c r="DO256" i="11"/>
  <c r="CM252" i="11"/>
  <c r="BK248" i="11"/>
  <c r="AI244" i="11"/>
  <c r="DJ276" i="11"/>
  <c r="CH272" i="11"/>
  <c r="BF268" i="11"/>
  <c r="DS274" i="11"/>
  <c r="AV276" i="11"/>
  <c r="EK271" i="11"/>
  <c r="DI267" i="11"/>
  <c r="BM274" i="11"/>
  <c r="AK270" i="11"/>
  <c r="BC275" i="11"/>
  <c r="AA271" i="11"/>
  <c r="AR276" i="11"/>
  <c r="EG271" i="11"/>
  <c r="DE267" i="11"/>
  <c r="AT273" i="11"/>
  <c r="EI268" i="11"/>
  <c r="DG264" i="11"/>
  <c r="CP266" i="11"/>
  <c r="DM261" i="11"/>
  <c r="CK257" i="11"/>
  <c r="CW271" i="11"/>
  <c r="BQ267" i="11"/>
  <c r="EK261" i="11"/>
  <c r="DI257" i="11"/>
  <c r="CG253" i="11"/>
  <c r="BE249" i="11"/>
  <c r="AC245" i="11"/>
  <c r="DR240" i="11"/>
  <c r="BI268" i="11"/>
  <c r="CM262" i="11"/>
  <c r="BK258" i="11"/>
  <c r="AI254" i="11"/>
  <c r="DX249" i="11"/>
  <c r="CV245" i="11"/>
  <c r="BT241" i="11"/>
  <c r="AR237" i="11"/>
  <c r="EG232" i="11"/>
  <c r="DE228" i="11"/>
  <c r="AO266" i="11"/>
  <c r="CE261" i="11"/>
  <c r="BC257" i="11"/>
  <c r="AA253" i="11"/>
  <c r="DP248" i="11"/>
  <c r="CN244" i="11"/>
  <c r="BL240" i="11"/>
  <c r="AJ236" i="11"/>
  <c r="DY231" i="11"/>
  <c r="CL264" i="11"/>
  <c r="AI260" i="11"/>
  <c r="DX255" i="11"/>
  <c r="CV251" i="11"/>
  <c r="BT247" i="11"/>
  <c r="AR243" i="11"/>
  <c r="DS275" i="11"/>
  <c r="CQ271" i="11"/>
  <c r="BO267" i="11"/>
  <c r="EB273" i="11"/>
  <c r="BE275" i="11"/>
  <c r="AC271" i="11"/>
  <c r="DR266" i="11"/>
  <c r="BV273" i="11"/>
  <c r="AT269" i="11"/>
  <c r="BL274" i="11"/>
  <c r="AJ270" i="11"/>
  <c r="BA275" i="11"/>
  <c r="Y271" i="11"/>
  <c r="CE276" i="11"/>
  <c r="BC272" i="11"/>
  <c r="AA268" i="11"/>
  <c r="DP263" i="11"/>
  <c r="BU265" i="11"/>
  <c r="DV260" i="11"/>
  <c r="CT256" i="11"/>
  <c r="BR252" i="11"/>
  <c r="AP248" i="11"/>
  <c r="EE243" i="11"/>
  <c r="DC239" i="11"/>
  <c r="AG266" i="11"/>
  <c r="BX261" i="11"/>
  <c r="AV257" i="11"/>
  <c r="EK252" i="11"/>
  <c r="DI248" i="11"/>
  <c r="CG244" i="11"/>
  <c r="BE240" i="11"/>
  <c r="AC236" i="11"/>
  <c r="DR231" i="11"/>
  <c r="CP227" i="11"/>
  <c r="DX264" i="11"/>
  <c r="BP260" i="11"/>
  <c r="AN256" i="11"/>
  <c r="EC251" i="11"/>
  <c r="DA247" i="11"/>
  <c r="BY243" i="11"/>
  <c r="AW239" i="11"/>
  <c r="EL234" i="11"/>
  <c r="EA270" i="11"/>
  <c r="BC263" i="11"/>
  <c r="EK258" i="11"/>
  <c r="DI254" i="11"/>
  <c r="CG250" i="11"/>
  <c r="BE246" i="11"/>
  <c r="AC242" i="11"/>
  <c r="DR237" i="11"/>
  <c r="AK273" i="11"/>
  <c r="DZ268" i="11"/>
  <c r="BV275" i="11"/>
  <c r="DP276" i="11"/>
  <c r="CN272" i="11"/>
  <c r="BL268" i="11"/>
  <c r="EG274" i="11"/>
  <c r="DE270" i="11"/>
  <c r="DW275" i="11"/>
  <c r="CU271" i="11"/>
  <c r="DL276" i="11"/>
  <c r="CJ272" i="11"/>
  <c r="BH268" i="11"/>
  <c r="DN273" i="11"/>
  <c r="CL269" i="11"/>
  <c r="BJ265" i="11"/>
  <c r="CQ267" i="11"/>
  <c r="BP262" i="11"/>
  <c r="AN258" i="11"/>
  <c r="EC253" i="11"/>
  <c r="DA249" i="11"/>
  <c r="BY245" i="11"/>
  <c r="AW241" i="11"/>
  <c r="EB269" i="11"/>
  <c r="EL262" i="11"/>
  <c r="DG258" i="11"/>
  <c r="CE254" i="11"/>
  <c r="BC250" i="11"/>
  <c r="AA246" i="11"/>
  <c r="DP241" i="11"/>
  <c r="CN237" i="11"/>
  <c r="BL233" i="11"/>
  <c r="AJ229" i="11"/>
  <c r="DK266" i="11"/>
  <c r="EA261" i="11"/>
  <c r="CY257" i="11"/>
  <c r="BW253" i="11"/>
  <c r="AU249" i="11"/>
  <c r="EJ244" i="11"/>
  <c r="DH240" i="11"/>
  <c r="CF236" i="11"/>
  <c r="BD232" i="11"/>
  <c r="X265" i="11"/>
  <c r="CE260" i="11"/>
  <c r="BC256" i="11"/>
  <c r="AA252" i="11"/>
  <c r="DP247" i="11"/>
  <c r="CN243" i="11"/>
  <c r="AX276" i="11"/>
  <c r="EM271" i="11"/>
  <c r="DK267" i="11"/>
  <c r="BG274" i="11"/>
  <c r="DA275" i="11"/>
  <c r="BY271" i="11"/>
  <c r="AW267" i="11"/>
  <c r="DR273" i="11"/>
  <c r="CP269" i="11"/>
  <c r="DH274" i="11"/>
  <c r="CF270" i="11"/>
  <c r="CW275" i="11"/>
  <c r="BU271" i="11"/>
  <c r="EA276" i="11"/>
  <c r="CY272" i="11"/>
  <c r="BW268" i="11"/>
  <c r="AU264" i="11"/>
  <c r="DX265" i="11"/>
  <c r="BA261" i="11"/>
  <c r="Y257" i="11"/>
  <c r="BU267" i="11"/>
  <c r="DW272" i="11"/>
  <c r="BY261" i="11"/>
  <c r="AW257" i="11"/>
  <c r="EL252" i="11"/>
  <c r="DJ248" i="11"/>
  <c r="CH244" i="11"/>
  <c r="BF240" i="11"/>
  <c r="EM266" i="11"/>
  <c r="AA262" i="11"/>
  <c r="DP257" i="11"/>
  <c r="CN253" i="11"/>
  <c r="BL249" i="11"/>
  <c r="AJ245" i="11"/>
  <c r="DY240" i="11"/>
  <c r="CW236" i="11"/>
  <c r="BU232" i="11"/>
  <c r="AS228" i="11"/>
  <c r="CK265" i="11"/>
  <c r="EJ260" i="11"/>
  <c r="DH256" i="11"/>
  <c r="CF252" i="11"/>
  <c r="BD248" i="11"/>
  <c r="AB244" i="11"/>
  <c r="DQ239" i="11"/>
  <c r="CO235" i="11"/>
  <c r="AL275" i="11"/>
  <c r="EH263" i="11"/>
  <c r="CN259" i="11"/>
  <c r="BL255" i="11"/>
  <c r="AJ251" i="11"/>
  <c r="DY246" i="11"/>
  <c r="CW242" i="11"/>
  <c r="BG275" i="11"/>
  <c r="AE271" i="11"/>
  <c r="DT266" i="11"/>
  <c r="BP273" i="11"/>
  <c r="DJ274" i="11"/>
  <c r="CH270" i="11"/>
  <c r="BF266" i="11"/>
  <c r="EA272" i="11"/>
  <c r="CY268" i="11"/>
  <c r="DQ273" i="11"/>
  <c r="CO269" i="11"/>
  <c r="DF274" i="11"/>
  <c r="CD270" i="11"/>
  <c r="EJ275" i="11"/>
  <c r="DH271" i="11"/>
  <c r="CF267" i="11"/>
  <c r="BD263" i="11"/>
  <c r="DQ264" i="11"/>
  <c r="BJ260" i="11"/>
  <c r="AH256" i="11"/>
  <c r="DW251" i="11"/>
  <c r="CU247" i="11"/>
  <c r="BS243" i="11"/>
  <c r="AQ239" i="11"/>
  <c r="CC265" i="11"/>
  <c r="EC260" i="11"/>
  <c r="DA256" i="11"/>
  <c r="BY252" i="11"/>
  <c r="AW248" i="11"/>
  <c r="EL243" i="11"/>
  <c r="DJ239" i="11"/>
  <c r="CH235" i="11"/>
  <c r="BF231" i="11"/>
  <c r="AD227" i="11"/>
  <c r="BB264" i="11"/>
  <c r="DU259" i="11"/>
  <c r="CS255" i="11"/>
  <c r="BQ251" i="11"/>
  <c r="AO247" i="11"/>
  <c r="ED242" i="11"/>
  <c r="DB238" i="11"/>
  <c r="BZ234" i="11"/>
  <c r="DM268" i="11"/>
  <c r="DA262" i="11"/>
  <c r="BY258" i="11"/>
  <c r="AW254" i="11"/>
  <c r="EL249" i="11"/>
  <c r="DJ245" i="11"/>
  <c r="CH241" i="11"/>
  <c r="DR276" i="11"/>
  <c r="CP272" i="11"/>
  <c r="BN268" i="11"/>
  <c r="EA274" i="11"/>
  <c r="BD276" i="11"/>
  <c r="AB272" i="11"/>
  <c r="DQ267" i="11"/>
  <c r="BU274" i="11"/>
  <c r="AS270" i="11"/>
  <c r="BK275" i="11"/>
  <c r="AI271" i="11"/>
  <c r="AZ276" i="11"/>
  <c r="X272" i="11"/>
  <c r="DM267" i="11"/>
  <c r="BB273" i="11"/>
  <c r="Z269" i="11"/>
  <c r="DO264" i="11"/>
  <c r="DA266" i="11"/>
  <c r="DU261" i="11"/>
  <c r="CS257" i="11"/>
  <c r="BQ253" i="11"/>
  <c r="AO249" i="11"/>
  <c r="ED244" i="11"/>
  <c r="DB240" i="11"/>
  <c r="DN267" i="11"/>
  <c r="BW262" i="11"/>
  <c r="AU258" i="11"/>
  <c r="EJ253" i="11"/>
  <c r="DH249" i="11"/>
  <c r="CF245" i="11"/>
  <c r="BD241" i="11"/>
  <c r="AB237" i="11"/>
  <c r="DQ232" i="11"/>
  <c r="CO228" i="11"/>
  <c r="EN265" i="11"/>
  <c r="BO261" i="11"/>
  <c r="AM257" i="11"/>
  <c r="EB252" i="11"/>
  <c r="CZ248" i="11"/>
  <c r="BX244" i="11"/>
  <c r="AV240" i="11"/>
  <c r="EK235" i="11"/>
  <c r="DI231" i="11"/>
  <c r="BT264" i="11"/>
  <c r="EJ259" i="11"/>
  <c r="DH255" i="11"/>
  <c r="CF251" i="11"/>
  <c r="BD247" i="11"/>
  <c r="AB243" i="11"/>
  <c r="DC275" i="11"/>
  <c r="CA271" i="11"/>
  <c r="AY267" i="11"/>
  <c r="DL273" i="11"/>
  <c r="AO275" i="11"/>
  <c r="ED270" i="11"/>
  <c r="DB266" i="11"/>
  <c r="BF273" i="11"/>
  <c r="AD269" i="11"/>
  <c r="AV274" i="11"/>
  <c r="EK269" i="11"/>
  <c r="AK275" i="11"/>
  <c r="DZ270" i="11"/>
  <c r="BO276" i="11"/>
  <c r="AM272" i="11"/>
  <c r="EB267" i="11"/>
  <c r="CZ263" i="11"/>
  <c r="BC265" i="11"/>
  <c r="DF260" i="11"/>
  <c r="CD256" i="11"/>
  <c r="AX248" i="11"/>
  <c r="CO244" i="11"/>
  <c r="EK251" i="11"/>
  <c r="DQ254" i="11"/>
  <c r="AX274" i="11"/>
  <c r="EI269" i="11"/>
  <c r="BK251" i="11"/>
  <c r="DB247" i="11"/>
  <c r="AG255" i="11"/>
  <c r="ED257" i="11"/>
  <c r="BO274" i="11"/>
  <c r="DE275" i="11"/>
  <c r="AG257" i="11"/>
  <c r="BX253" i="11"/>
  <c r="DT260" i="11"/>
  <c r="DO263" i="11"/>
  <c r="DD266" i="11"/>
  <c r="BY269" i="11"/>
  <c r="AT260" i="11"/>
  <c r="AN250" i="11"/>
  <c r="EC245" i="11"/>
  <c r="DA241" i="11"/>
  <c r="AG272" i="11"/>
  <c r="CG263" i="11"/>
  <c r="AT259" i="11"/>
  <c r="EI254" i="11"/>
  <c r="DG250" i="11"/>
  <c r="CE246" i="11"/>
  <c r="BC242" i="11"/>
  <c r="AA238" i="11"/>
  <c r="DP233" i="11"/>
  <c r="CN229" i="11"/>
  <c r="CL267" i="11"/>
  <c r="BN262" i="11"/>
  <c r="AL258" i="11"/>
  <c r="EA253" i="11"/>
  <c r="CY249" i="11"/>
  <c r="BW245" i="11"/>
  <c r="AU241" i="11"/>
  <c r="EJ236" i="11"/>
  <c r="DH232" i="11"/>
  <c r="CJ265" i="11"/>
  <c r="EI260" i="11"/>
  <c r="DG256" i="11"/>
  <c r="CE252" i="11"/>
  <c r="BC248" i="11"/>
  <c r="AA244" i="11"/>
  <c r="DB276" i="11"/>
  <c r="BZ272" i="11"/>
  <c r="AX268" i="11"/>
  <c r="DK274" i="11"/>
  <c r="AN276" i="11"/>
  <c r="EC271" i="11"/>
  <c r="DA267" i="11"/>
  <c r="BE274" i="11"/>
  <c r="AC270" i="11"/>
  <c r="AU275" i="11"/>
  <c r="EJ270" i="11"/>
  <c r="AJ276" i="11"/>
  <c r="DY271" i="11"/>
  <c r="CW267" i="11"/>
  <c r="AL273" i="11"/>
  <c r="EA268" i="11"/>
  <c r="CY264" i="11"/>
  <c r="CB266" i="11"/>
  <c r="DE261" i="11"/>
  <c r="CC257" i="11"/>
  <c r="BA253" i="11"/>
  <c r="Y249" i="11"/>
  <c r="DN244" i="11"/>
  <c r="CL240" i="11"/>
  <c r="BZ267" i="11"/>
  <c r="BG262" i="11"/>
  <c r="AE258" i="11"/>
  <c r="DT253" i="11"/>
  <c r="CR249" i="11"/>
  <c r="BP245" i="11"/>
  <c r="AN241" i="11"/>
  <c r="EC236" i="11"/>
  <c r="DA232" i="11"/>
  <c r="BY228" i="11"/>
  <c r="DU265" i="11"/>
  <c r="AY261" i="11"/>
  <c r="EN256" i="11"/>
  <c r="DL252" i="11"/>
  <c r="CJ248" i="11"/>
  <c r="BH244" i="11"/>
  <c r="AF240" i="11"/>
  <c r="DU235" i="11"/>
  <c r="CS231" i="11"/>
  <c r="BA264" i="11"/>
  <c r="DT259" i="11"/>
  <c r="CR255" i="11"/>
  <c r="BP251" i="11"/>
  <c r="AN247" i="11"/>
  <c r="EC242" i="11"/>
  <c r="DA238" i="11"/>
  <c r="EK273" i="11"/>
  <c r="DI269" i="11"/>
  <c r="BE276" i="11"/>
  <c r="AC272" i="11"/>
  <c r="BW273" i="11"/>
  <c r="AU269" i="11"/>
  <c r="DP275" i="11"/>
  <c r="CN271" i="11"/>
  <c r="DF276" i="11"/>
  <c r="CD272" i="11"/>
  <c r="BB268" i="11"/>
  <c r="BS273" i="11"/>
  <c r="AQ269" i="11"/>
  <c r="CW274" i="11"/>
  <c r="BU270" i="11"/>
  <c r="AS266" i="11"/>
  <c r="EM270" i="11"/>
  <c r="BG263" i="11"/>
  <c r="EN258" i="11"/>
  <c r="DL254" i="11"/>
  <c r="CJ250" i="11"/>
  <c r="BH246" i="11"/>
  <c r="AF242" i="11"/>
  <c r="BB275" i="11"/>
  <c r="EJ263" i="11"/>
  <c r="CP259" i="11"/>
  <c r="BN255" i="11"/>
  <c r="AL251" i="11"/>
  <c r="EA246" i="11"/>
  <c r="CY242" i="11"/>
  <c r="BW238" i="11"/>
  <c r="AU234" i="11"/>
  <c r="EJ229" i="11"/>
  <c r="AF269" i="11"/>
  <c r="DJ262" i="11"/>
  <c r="CH258" i="11"/>
  <c r="BF254" i="11"/>
  <c r="AD250" i="11"/>
  <c r="DS245" i="11"/>
  <c r="CQ241" i="11"/>
  <c r="BO237" i="11"/>
  <c r="AM233" i="11"/>
  <c r="EM265" i="11"/>
  <c r="BN261" i="11"/>
  <c r="AL257" i="11"/>
  <c r="EA252" i="11"/>
  <c r="CY248" i="11"/>
  <c r="BW244" i="11"/>
  <c r="CE275" i="11"/>
  <c r="BC271" i="11"/>
  <c r="AA267" i="11"/>
  <c r="CN273" i="11"/>
  <c r="EH274" i="11"/>
  <c r="DF270" i="11"/>
  <c r="CD266" i="11"/>
  <c r="AH273" i="11"/>
  <c r="DW268" i="11"/>
  <c r="X274" i="11"/>
  <c r="DM269" i="11"/>
  <c r="ED274" i="11"/>
  <c r="DB270" i="11"/>
  <c r="AQ276" i="11"/>
  <c r="EF271" i="11"/>
  <c r="DD267" i="11"/>
  <c r="CB263" i="11"/>
  <c r="AA265" i="11"/>
  <c r="CH260" i="11"/>
  <c r="BF256" i="11"/>
  <c r="AD252" i="11"/>
  <c r="DS247" i="11"/>
  <c r="CQ243" i="11"/>
  <c r="BO239" i="11"/>
  <c r="DD265" i="11"/>
  <c r="AJ261" i="11"/>
  <c r="DY256" i="11"/>
  <c r="CW252" i="11"/>
  <c r="BU248" i="11"/>
  <c r="EM243" i="11"/>
  <c r="BM240" i="11"/>
  <c r="DI247" i="11"/>
  <c r="CO250" i="11"/>
  <c r="EM269" i="11"/>
  <c r="BX275" i="11"/>
  <c r="AI247" i="11"/>
  <c r="BZ243" i="11"/>
  <c r="DV250" i="11"/>
  <c r="DB253" i="11"/>
  <c r="DI275" i="11"/>
  <c r="CC271" i="11"/>
  <c r="DV252" i="11"/>
  <c r="AV249" i="11"/>
  <c r="CR256" i="11"/>
  <c r="BX259" i="11"/>
  <c r="AZ273" i="11"/>
  <c r="CP274" i="11"/>
  <c r="EI255" i="11"/>
  <c r="CS249" i="11"/>
  <c r="BQ245" i="11"/>
  <c r="AO241" i="11"/>
  <c r="CV269" i="11"/>
  <c r="EC262" i="11"/>
  <c r="CY258" i="11"/>
  <c r="BW254" i="11"/>
  <c r="AU250" i="11"/>
  <c r="EJ245" i="11"/>
  <c r="DH241" i="11"/>
  <c r="CF237" i="11"/>
  <c r="BD233" i="11"/>
  <c r="AB229" i="11"/>
  <c r="CY266" i="11"/>
  <c r="DS261" i="11"/>
  <c r="CQ257" i="11"/>
  <c r="BO253" i="11"/>
  <c r="AM249" i="11"/>
  <c r="EB244" i="11"/>
  <c r="CZ240" i="11"/>
  <c r="BX236" i="11"/>
  <c r="AV232" i="11"/>
  <c r="EF264" i="11"/>
  <c r="BW260" i="11"/>
  <c r="AU256" i="11"/>
  <c r="EJ251" i="11"/>
  <c r="DH247" i="11"/>
  <c r="CF243" i="11"/>
  <c r="AP276" i="11"/>
  <c r="EE271" i="11"/>
  <c r="DC267" i="11"/>
  <c r="AY274" i="11"/>
  <c r="CS275" i="11"/>
  <c r="BQ271" i="11"/>
  <c r="AO267" i="11"/>
  <c r="DJ273" i="11"/>
  <c r="CH269" i="11"/>
  <c r="CZ274" i="11"/>
  <c r="BX270" i="11"/>
  <c r="CO275" i="11"/>
  <c r="BM271" i="11"/>
  <c r="DS276" i="11"/>
  <c r="CQ272" i="11"/>
  <c r="BO268" i="11"/>
  <c r="AM264" i="11"/>
  <c r="DO265" i="11"/>
  <c r="AS261" i="11"/>
  <c r="EH256" i="11"/>
  <c r="DF252" i="11"/>
  <c r="CD248" i="11"/>
  <c r="BB244" i="11"/>
  <c r="Z240" i="11"/>
  <c r="CM266" i="11"/>
  <c r="DL261" i="11"/>
  <c r="CJ257" i="11"/>
  <c r="BH253" i="11"/>
  <c r="AF249" i="11"/>
  <c r="DU244" i="11"/>
  <c r="CS240" i="11"/>
  <c r="BQ236" i="11"/>
  <c r="AO232" i="11"/>
  <c r="ED227" i="11"/>
  <c r="AZ265" i="11"/>
  <c r="DD260" i="11"/>
  <c r="CB256" i="11"/>
  <c r="AZ252" i="11"/>
  <c r="X248" i="11"/>
  <c r="DM243" i="11"/>
  <c r="CK239" i="11"/>
  <c r="BI235" i="11"/>
  <c r="X273" i="11"/>
  <c r="CW263" i="11"/>
  <c r="BH259" i="11"/>
  <c r="AF255" i="11"/>
  <c r="DU250" i="11"/>
  <c r="CS246" i="11"/>
  <c r="BQ242" i="11"/>
  <c r="AO238" i="11"/>
  <c r="BY273" i="11"/>
  <c r="AW269" i="11"/>
  <c r="DJ275" i="11"/>
  <c r="CH271" i="11"/>
  <c r="EB272" i="11"/>
  <c r="CZ268" i="11"/>
  <c r="BD275" i="11"/>
  <c r="AB271" i="11"/>
  <c r="AT276" i="11"/>
  <c r="EI271" i="11"/>
  <c r="DG267" i="11"/>
  <c r="DX272" i="11"/>
  <c r="CV268" i="11"/>
  <c r="AK274" i="11"/>
  <c r="DZ269" i="11"/>
  <c r="CX265" i="11"/>
  <c r="DY268" i="11"/>
  <c r="DD262" i="11"/>
  <c r="CB258" i="11"/>
  <c r="AZ254" i="11"/>
  <c r="X250" i="11"/>
  <c r="DM245" i="11"/>
  <c r="CK241" i="11"/>
  <c r="AX271" i="11"/>
  <c r="BO263" i="11"/>
  <c r="AD259" i="11"/>
  <c r="DS254" i="11"/>
  <c r="CQ250" i="11"/>
  <c r="BO246" i="11"/>
  <c r="AM242" i="11"/>
  <c r="EB237" i="11"/>
  <c r="CZ233" i="11"/>
  <c r="BX229" i="11"/>
  <c r="BF267" i="11"/>
  <c r="AX262" i="11"/>
  <c r="EM257" i="11"/>
  <c r="DK253" i="11"/>
  <c r="CI249" i="11"/>
  <c r="BG245" i="11"/>
  <c r="AE241" i="11"/>
  <c r="DT236" i="11"/>
  <c r="CR232" i="11"/>
  <c r="BQ265" i="11"/>
  <c r="DS260" i="11"/>
  <c r="CQ256" i="11"/>
  <c r="BO252" i="11"/>
  <c r="AM248" i="11"/>
  <c r="EB243" i="11"/>
  <c r="EJ274" i="11"/>
  <c r="DH270" i="11"/>
  <c r="CF266" i="11"/>
  <c r="AB273" i="11"/>
  <c r="BV274" i="11"/>
  <c r="AT270" i="11"/>
  <c r="DO276" i="11"/>
  <c r="CM272" i="11"/>
  <c r="BK268" i="11"/>
  <c r="CC273" i="11"/>
  <c r="BA269" i="11"/>
  <c r="BR274" i="11"/>
  <c r="AP270" i="11"/>
  <c r="CV275" i="11"/>
  <c r="DK239" i="11"/>
  <c r="AK236" i="11"/>
  <c r="CG243" i="11"/>
  <c r="BM246" i="11"/>
  <c r="CQ276" i="11"/>
  <c r="AV271" i="11"/>
  <c r="DX242" i="11"/>
  <c r="AX239" i="11"/>
  <c r="CT246" i="11"/>
  <c r="BZ249" i="11"/>
  <c r="CG271" i="11"/>
  <c r="EI276" i="11"/>
  <c r="CT248" i="11"/>
  <c r="EK244" i="11"/>
  <c r="BP252" i="11"/>
  <c r="AV255" i="11"/>
  <c r="CT274" i="11"/>
  <c r="BN270" i="11"/>
  <c r="BI253" i="11"/>
  <c r="AG249" i="11"/>
  <c r="DV244" i="11"/>
  <c r="CT240" i="11"/>
  <c r="CP267" i="11"/>
  <c r="BO262" i="11"/>
  <c r="AM258" i="11"/>
  <c r="EB253" i="11"/>
  <c r="CZ249" i="11"/>
  <c r="BX245" i="11"/>
  <c r="AV241" i="11"/>
  <c r="EK236" i="11"/>
  <c r="DI232" i="11"/>
  <c r="CG228" i="11"/>
  <c r="EE265" i="11"/>
  <c r="BG261" i="11"/>
  <c r="AE257" i="11"/>
  <c r="DT252" i="11"/>
  <c r="CR248" i="11"/>
  <c r="BP244" i="11"/>
  <c r="AN240" i="11"/>
  <c r="EC235" i="11"/>
  <c r="DA231" i="11"/>
  <c r="BJ264" i="11"/>
  <c r="EB259" i="11"/>
  <c r="CZ255" i="11"/>
  <c r="BX251" i="11"/>
  <c r="AV247" i="11"/>
  <c r="EK242" i="11"/>
  <c r="CU275" i="11"/>
  <c r="BS271" i="11"/>
  <c r="AQ267" i="11"/>
  <c r="DD273" i="11"/>
  <c r="AG275" i="11"/>
  <c r="DV270" i="11"/>
  <c r="CT266" i="11"/>
  <c r="AX273" i="11"/>
  <c r="EM268" i="11"/>
  <c r="AN274" i="11"/>
  <c r="EC269" i="11"/>
  <c r="AC275" i="11"/>
  <c r="DR270" i="11"/>
  <c r="BG276" i="11"/>
  <c r="AE272" i="11"/>
  <c r="DT267" i="11"/>
  <c r="CR263" i="11"/>
  <c r="AS265" i="11"/>
  <c r="CX260" i="11"/>
  <c r="BV256" i="11"/>
  <c r="AT252" i="11"/>
  <c r="EI247" i="11"/>
  <c r="DG243" i="11"/>
  <c r="CE239" i="11"/>
  <c r="DW265" i="11"/>
  <c r="AZ261" i="11"/>
  <c r="X257" i="11"/>
  <c r="DM252" i="11"/>
  <c r="CK248" i="11"/>
  <c r="BI244" i="11"/>
  <c r="AG240" i="11"/>
  <c r="DV235" i="11"/>
  <c r="CT231" i="11"/>
  <c r="BR227" i="11"/>
  <c r="CV264" i="11"/>
  <c r="AR260" i="11"/>
  <c r="EG255" i="11"/>
  <c r="DE251" i="11"/>
  <c r="CC247" i="11"/>
  <c r="BA243" i="11"/>
  <c r="Y239" i="11"/>
  <c r="DN234" i="11"/>
  <c r="AI270" i="11"/>
  <c r="AB263" i="11"/>
  <c r="DM258" i="11"/>
  <c r="CK254" i="11"/>
  <c r="BI250" i="11"/>
  <c r="AG246" i="11"/>
  <c r="DV241" i="11"/>
  <c r="CT237" i="11"/>
  <c r="ED272" i="11"/>
  <c r="DB268" i="11"/>
  <c r="AX275" i="11"/>
  <c r="CR276" i="11"/>
  <c r="BP272" i="11"/>
  <c r="AN268" i="11"/>
  <c r="DI274" i="11"/>
  <c r="CG270" i="11"/>
  <c r="CY275" i="11"/>
  <c r="BW271" i="11"/>
  <c r="CN276" i="11"/>
  <c r="BL272" i="11"/>
  <c r="AJ268" i="11"/>
  <c r="CP273" i="11"/>
  <c r="BN269" i="11"/>
  <c r="AL265" i="11"/>
  <c r="AV267" i="11"/>
  <c r="AR262" i="11"/>
  <c r="EG257" i="11"/>
  <c r="DE253" i="11"/>
  <c r="CC249" i="11"/>
  <c r="BA245" i="11"/>
  <c r="Y241" i="11"/>
  <c r="AJ269" i="11"/>
  <c r="DK262" i="11"/>
  <c r="CI258" i="11"/>
  <c r="BG254" i="11"/>
  <c r="AE250" i="11"/>
  <c r="DT245" i="11"/>
  <c r="CR241" i="11"/>
  <c r="BP237" i="11"/>
  <c r="AN233" i="11"/>
  <c r="EC228" i="11"/>
  <c r="BZ266" i="11"/>
  <c r="DC261" i="11"/>
  <c r="CA257" i="11"/>
  <c r="AY253" i="11"/>
  <c r="EN248" i="11"/>
  <c r="DL244" i="11"/>
  <c r="CJ240" i="11"/>
  <c r="BH236" i="11"/>
  <c r="AF232" i="11"/>
  <c r="DM264" i="11"/>
  <c r="BG260" i="11"/>
  <c r="AE256" i="11"/>
  <c r="DT251" i="11"/>
  <c r="CR247" i="11"/>
  <c r="BP243" i="11"/>
  <c r="BX274" i="11"/>
  <c r="AV270" i="11"/>
  <c r="DI276" i="11"/>
  <c r="CG272" i="11"/>
  <c r="EA273" i="11"/>
  <c r="CY269" i="11"/>
  <c r="BC276" i="11"/>
  <c r="AA272" i="11"/>
  <c r="DP267" i="11"/>
  <c r="EH272" i="11"/>
  <c r="DF268" i="11"/>
  <c r="DW273" i="11"/>
  <c r="CU269" i="11"/>
  <c r="AJ275" i="11"/>
  <c r="DY270" i="11"/>
  <c r="CW266" i="11"/>
  <c r="BC274" i="11"/>
  <c r="DS263" i="11"/>
  <c r="CA259" i="11"/>
  <c r="AY255" i="11"/>
  <c r="EN250" i="11"/>
  <c r="DL246" i="11"/>
  <c r="CJ242" i="11"/>
  <c r="BH238" i="11"/>
  <c r="CE264" i="11"/>
  <c r="AC260" i="11"/>
  <c r="DR255" i="11"/>
  <c r="CP251" i="11"/>
  <c r="BN247" i="11"/>
  <c r="Y274" i="11"/>
  <c r="AP266" i="11"/>
  <c r="DZ231" i="11"/>
  <c r="BE239" i="11"/>
  <c r="AK242" i="11"/>
  <c r="BO272" i="11"/>
  <c r="EK266" i="11"/>
  <c r="CV238" i="11"/>
  <c r="EM234" i="11"/>
  <c r="BR242" i="11"/>
  <c r="AX245" i="11"/>
  <c r="BE267" i="11"/>
  <c r="DG272" i="11"/>
  <c r="BR244" i="11"/>
  <c r="DI240" i="11"/>
  <c r="AN248" i="11"/>
  <c r="EK250" i="11"/>
  <c r="BR270" i="11"/>
  <c r="DT275" i="11"/>
  <c r="DN252" i="11"/>
  <c r="CL248" i="11"/>
  <c r="BJ244" i="11"/>
  <c r="AH240" i="11"/>
  <c r="CZ266" i="11"/>
  <c r="DT261" i="11"/>
  <c r="CR257" i="11"/>
  <c r="BP253" i="11"/>
  <c r="AN249" i="11"/>
  <c r="EC244" i="11"/>
  <c r="DA240" i="11"/>
  <c r="BY236" i="11"/>
  <c r="AW232" i="11"/>
  <c r="EL227" i="11"/>
  <c r="BI265" i="11"/>
  <c r="DL260" i="11"/>
  <c r="CJ256" i="11"/>
  <c r="BH252" i="11"/>
  <c r="AF248" i="11"/>
  <c r="DU243" i="11"/>
  <c r="CS239" i="11"/>
  <c r="BQ235" i="11"/>
  <c r="CJ273" i="11"/>
  <c r="DF263" i="11"/>
  <c r="BP259" i="11"/>
  <c r="AN255" i="11"/>
  <c r="EC250" i="11"/>
  <c r="DA246" i="11"/>
  <c r="BY242" i="11"/>
  <c r="AI275" i="11"/>
  <c r="DX270" i="11"/>
  <c r="CV266" i="11"/>
  <c r="AR273" i="11"/>
  <c r="CL274" i="11"/>
  <c r="BJ270" i="11"/>
  <c r="EE276" i="11"/>
  <c r="DC272" i="11"/>
  <c r="CA268" i="11"/>
  <c r="CS273" i="11"/>
  <c r="BQ269" i="11"/>
  <c r="CH274" i="11"/>
  <c r="BF270" i="11"/>
  <c r="DL275" i="11"/>
  <c r="CJ271" i="11"/>
  <c r="BH267" i="11"/>
  <c r="AF263" i="11"/>
  <c r="CO264" i="11"/>
  <c r="AL260" i="11"/>
  <c r="EA255" i="11"/>
  <c r="CY251" i="11"/>
  <c r="BW247" i="11"/>
  <c r="AU243" i="11"/>
  <c r="EJ238" i="11"/>
  <c r="BA265" i="11"/>
  <c r="DE260" i="11"/>
  <c r="CC256" i="11"/>
  <c r="BA252" i="11"/>
  <c r="Y248" i="11"/>
  <c r="DN243" i="11"/>
  <c r="CL239" i="11"/>
  <c r="BJ235" i="11"/>
  <c r="AH231" i="11"/>
  <c r="DF275" i="11"/>
  <c r="AA264" i="11"/>
  <c r="CW259" i="11"/>
  <c r="BU255" i="11"/>
  <c r="AS251" i="11"/>
  <c r="EH246" i="11"/>
  <c r="DF242" i="11"/>
  <c r="CD238" i="11"/>
  <c r="BB234" i="11"/>
  <c r="EL267" i="11"/>
  <c r="CC262" i="11"/>
  <c r="BA258" i="11"/>
  <c r="Y254" i="11"/>
  <c r="DN249" i="11"/>
  <c r="CL245" i="11"/>
  <c r="BJ241" i="11"/>
  <c r="CT276" i="11"/>
  <c r="BR272" i="11"/>
  <c r="AP268" i="11"/>
  <c r="DC274" i="11"/>
  <c r="AF276" i="11"/>
  <c r="DU271" i="11"/>
  <c r="CS267" i="11"/>
  <c r="AW274" i="11"/>
  <c r="EL269" i="11"/>
  <c r="AM275" i="11"/>
  <c r="EB270" i="11"/>
  <c r="AB276" i="11"/>
  <c r="DQ271" i="11"/>
  <c r="CO267" i="11"/>
  <c r="AD273" i="11"/>
  <c r="DS268" i="11"/>
  <c r="CQ264" i="11"/>
  <c r="BO266" i="11"/>
  <c r="CW261" i="11"/>
  <c r="BU257" i="11"/>
  <c r="AS253" i="11"/>
  <c r="EH248" i="11"/>
  <c r="DF244" i="11"/>
  <c r="CD240" i="11"/>
  <c r="BJ267" i="11"/>
  <c r="AY262" i="11"/>
  <c r="EN257" i="11"/>
  <c r="DL253" i="11"/>
  <c r="CJ249" i="11"/>
  <c r="BH245" i="11"/>
  <c r="AF241" i="11"/>
  <c r="DU236" i="11"/>
  <c r="CS232" i="11"/>
  <c r="BQ228" i="11"/>
  <c r="DL265" i="11"/>
  <c r="AQ261" i="11"/>
  <c r="EF256" i="11"/>
  <c r="DD252" i="11"/>
  <c r="CB248" i="11"/>
  <c r="AZ244" i="11"/>
  <c r="X240" i="11"/>
  <c r="DM235" i="11"/>
  <c r="DE276" i="11"/>
  <c r="AR264" i="11"/>
  <c r="DL259" i="11"/>
  <c r="CJ255" i="11"/>
  <c r="BH251" i="11"/>
  <c r="AF247" i="11"/>
  <c r="DU242" i="11"/>
  <c r="EC273" i="11"/>
  <c r="DA269" i="11"/>
  <c r="AW276" i="11"/>
  <c r="EL271" i="11"/>
  <c r="BO273" i="11"/>
  <c r="AM269" i="11"/>
  <c r="DH275" i="11"/>
  <c r="CF271" i="11"/>
  <c r="CX276" i="11"/>
  <c r="BV272" i="11"/>
  <c r="AT268" i="11"/>
  <c r="BK273" i="11"/>
  <c r="AI269" i="11"/>
  <c r="CO274" i="11"/>
  <c r="BM270" i="11"/>
  <c r="AK266" i="11"/>
  <c r="DG270" i="11"/>
  <c r="AX263" i="11"/>
  <c r="EF258" i="11"/>
  <c r="DD254" i="11"/>
  <c r="CB250" i="11"/>
  <c r="AZ246" i="11"/>
  <c r="X242" i="11"/>
  <c r="DG274" i="11"/>
  <c r="EA263" i="11"/>
  <c r="CH259" i="11"/>
  <c r="BF255" i="11"/>
  <c r="AD251" i="11"/>
  <c r="DS246" i="11"/>
  <c r="CU268" i="11"/>
  <c r="CF261" i="11"/>
  <c r="CX227" i="11"/>
  <c r="AC235" i="11"/>
  <c r="DL274" i="11"/>
  <c r="AM268" i="11"/>
  <c r="EC276" i="11"/>
  <c r="DY264" i="11"/>
  <c r="DK230" i="11"/>
  <c r="AP238" i="11"/>
  <c r="EM240" i="11"/>
  <c r="DZ273" i="11"/>
  <c r="CE268" i="11"/>
  <c r="AP240" i="11"/>
  <c r="CG236" i="11"/>
  <c r="EC243" i="11"/>
  <c r="DI246" i="11"/>
  <c r="EM276" i="11"/>
  <c r="CR271" i="11"/>
  <c r="BB252" i="11"/>
  <c r="Z248" i="11"/>
  <c r="DO243" i="11"/>
  <c r="CM239" i="11"/>
  <c r="EF265" i="11"/>
  <c r="BH261" i="11"/>
  <c r="AF257" i="11"/>
  <c r="DU252" i="11"/>
  <c r="CS248" i="11"/>
  <c r="BQ244" i="11"/>
  <c r="AO240" i="11"/>
  <c r="ED235" i="11"/>
  <c r="DB231" i="11"/>
  <c r="BZ227" i="11"/>
  <c r="DE264" i="11"/>
  <c r="AZ260" i="11"/>
  <c r="X256" i="11"/>
  <c r="DM251" i="11"/>
  <c r="CK247" i="11"/>
  <c r="BI243" i="11"/>
  <c r="AG239" i="11"/>
  <c r="DV234" i="11"/>
  <c r="BO270" i="11"/>
  <c r="AK263" i="11"/>
  <c r="DU258" i="11"/>
  <c r="CS254" i="11"/>
  <c r="BQ250" i="11"/>
  <c r="AO246" i="11"/>
  <c r="ED241" i="11"/>
  <c r="CN274" i="11"/>
  <c r="BL270" i="11"/>
  <c r="DY276" i="11"/>
  <c r="CW272" i="11"/>
  <c r="Z274" i="11"/>
  <c r="DO269" i="11"/>
  <c r="BS276" i="11"/>
  <c r="AQ272" i="11"/>
  <c r="EF267" i="11"/>
  <c r="AG273" i="11"/>
  <c r="DV268" i="11"/>
  <c r="EM273" i="11"/>
  <c r="DK269" i="11"/>
  <c r="AZ275" i="11"/>
  <c r="X271" i="11"/>
  <c r="DM266" i="11"/>
  <c r="BJ275" i="11"/>
  <c r="EK263" i="11"/>
  <c r="CQ259" i="11"/>
  <c r="BO255" i="11"/>
  <c r="AM251" i="11"/>
  <c r="EB246" i="11"/>
  <c r="CZ242" i="11"/>
  <c r="BX238" i="11"/>
  <c r="CW264" i="11"/>
  <c r="AS260" i="11"/>
  <c r="EH255" i="11"/>
  <c r="DF251" i="11"/>
  <c r="CD247" i="11"/>
  <c r="BB243" i="11"/>
  <c r="Z239" i="11"/>
  <c r="DO234" i="11"/>
  <c r="CM230" i="11"/>
  <c r="CD271" i="11"/>
  <c r="BW263" i="11"/>
  <c r="AK259" i="11"/>
  <c r="DZ254" i="11"/>
  <c r="CX250" i="11"/>
  <c r="BV246" i="11"/>
  <c r="AT242" i="11"/>
  <c r="EI237" i="11"/>
  <c r="DG233" i="11"/>
  <c r="DW266" i="11"/>
  <c r="EH261" i="11"/>
  <c r="DF257" i="11"/>
  <c r="CD253" i="11"/>
  <c r="BB249" i="11"/>
  <c r="Z245" i="11"/>
  <c r="DO240" i="11"/>
  <c r="AH276" i="11"/>
  <c r="DW271" i="11"/>
  <c r="CU267" i="11"/>
  <c r="AQ274" i="11"/>
  <c r="CK275" i="11"/>
  <c r="BI271" i="11"/>
  <c r="AG267" i="11"/>
  <c r="DB273" i="11"/>
  <c r="BZ269" i="11"/>
  <c r="CR274" i="11"/>
  <c r="BP270" i="11"/>
  <c r="CG275" i="11"/>
  <c r="BE271" i="11"/>
  <c r="DK276" i="11"/>
  <c r="CI272" i="11"/>
  <c r="BG268" i="11"/>
  <c r="AE264" i="11"/>
  <c r="DE265" i="11"/>
  <c r="AK261" i="11"/>
  <c r="DZ256" i="11"/>
  <c r="CX252" i="11"/>
  <c r="BV248" i="11"/>
  <c r="AT244" i="11"/>
  <c r="EI239" i="11"/>
  <c r="CA266" i="11"/>
  <c r="DD261" i="11"/>
  <c r="CB257" i="11"/>
  <c r="AZ253" i="11"/>
  <c r="X249" i="11"/>
  <c r="DM244" i="11"/>
  <c r="CK240" i="11"/>
  <c r="BI236" i="11"/>
  <c r="AG232" i="11"/>
  <c r="DV227" i="11"/>
  <c r="AQ265" i="11"/>
  <c r="CV260" i="11"/>
  <c r="BT256" i="11"/>
  <c r="AR252" i="11"/>
  <c r="EG247" i="11"/>
  <c r="DE243" i="11"/>
  <c r="CC239" i="11"/>
  <c r="BA235" i="11"/>
  <c r="CC272" i="11"/>
  <c r="CN263" i="11"/>
  <c r="AZ259" i="11"/>
  <c r="X255" i="11"/>
  <c r="DM250" i="11"/>
  <c r="CK246" i="11"/>
  <c r="BI242" i="11"/>
  <c r="BQ273" i="11"/>
  <c r="AO269" i="11"/>
  <c r="DB275" i="11"/>
  <c r="BZ271" i="11"/>
  <c r="DT272" i="11"/>
  <c r="CR268" i="11"/>
  <c r="AV275" i="11"/>
  <c r="EK270" i="11"/>
  <c r="AL276" i="11"/>
  <c r="EA271" i="11"/>
  <c r="CY267" i="11"/>
  <c r="DP272" i="11"/>
  <c r="CN268" i="11"/>
  <c r="AC274" i="11"/>
  <c r="DR269" i="11"/>
  <c r="CP265" i="11"/>
  <c r="CS268" i="11"/>
  <c r="CV262" i="11"/>
  <c r="BT258" i="11"/>
  <c r="AR254" i="11"/>
  <c r="EG249" i="11"/>
  <c r="DE245" i="11"/>
  <c r="CC241" i="11"/>
  <c r="EI270" i="11"/>
  <c r="BF263" i="11"/>
  <c r="EM258" i="11"/>
  <c r="DK254" i="11"/>
  <c r="CI250" i="11"/>
  <c r="BG246" i="11"/>
  <c r="ED260" i="11"/>
  <c r="BD257" i="11"/>
  <c r="EG264" i="11"/>
  <c r="AP271" i="11"/>
  <c r="CJ270" i="11"/>
  <c r="BE273" i="11"/>
  <c r="AV264" i="11"/>
  <c r="BQ260" i="11"/>
  <c r="AF273" i="11"/>
  <c r="EE233" i="11"/>
  <c r="BF276" i="11"/>
  <c r="CX269" i="11"/>
  <c r="BC264" i="11"/>
  <c r="DN266" i="11"/>
  <c r="BE232" i="11"/>
  <c r="DA239" i="11"/>
  <c r="CG242" i="11"/>
  <c r="DK272" i="11"/>
  <c r="BP267" i="11"/>
  <c r="DG251" i="11"/>
  <c r="CE247" i="11"/>
  <c r="BC243" i="11"/>
  <c r="AA239" i="11"/>
  <c r="BK265" i="11"/>
  <c r="DM260" i="11"/>
  <c r="CK256" i="11"/>
  <c r="BI252" i="11"/>
  <c r="AG248" i="11"/>
  <c r="DV243" i="11"/>
  <c r="CT239" i="11"/>
  <c r="BR235" i="11"/>
  <c r="AP231" i="11"/>
  <c r="BA276" i="11"/>
  <c r="AJ264" i="11"/>
  <c r="DE259" i="11"/>
  <c r="CC255" i="11"/>
  <c r="BA251" i="11"/>
  <c r="Y247" i="11"/>
  <c r="DN242" i="11"/>
  <c r="CL238" i="11"/>
  <c r="BJ234" i="11"/>
  <c r="BA268" i="11"/>
  <c r="CK262" i="11"/>
  <c r="BI258" i="11"/>
  <c r="AG254" i="11"/>
  <c r="DV249" i="11"/>
  <c r="CT245" i="11"/>
  <c r="BR241" i="11"/>
  <c r="AB274" i="11"/>
  <c r="DQ269" i="11"/>
  <c r="BM276" i="11"/>
  <c r="AK272" i="11"/>
  <c r="CE273" i="11"/>
  <c r="BC269" i="11"/>
  <c r="DX275" i="11"/>
  <c r="CV271" i="11"/>
  <c r="DN276" i="11"/>
  <c r="CL272" i="11"/>
  <c r="BJ268" i="11"/>
  <c r="CA273" i="11"/>
  <c r="AY269" i="11"/>
  <c r="DE274" i="11"/>
  <c r="CC270" i="11"/>
  <c r="BA266" i="11"/>
  <c r="BB271" i="11"/>
  <c r="BP263" i="11"/>
  <c r="AE259" i="11"/>
  <c r="DT254" i="11"/>
  <c r="CR250" i="11"/>
  <c r="BP246" i="11"/>
  <c r="AN242" i="11"/>
  <c r="DN275" i="11"/>
  <c r="AB264" i="11"/>
  <c r="CX259" i="11"/>
  <c r="BV255" i="11"/>
  <c r="AT251" i="11"/>
  <c r="EI246" i="11"/>
  <c r="DG242" i="11"/>
  <c r="CE238" i="11"/>
  <c r="BC234" i="11"/>
  <c r="AA230" i="11"/>
  <c r="BL269" i="11"/>
  <c r="DS262" i="11"/>
  <c r="CP258" i="11"/>
  <c r="BN254" i="11"/>
  <c r="AL250" i="11"/>
  <c r="EA245" i="11"/>
  <c r="CY241" i="11"/>
  <c r="BW237" i="11"/>
  <c r="AU233" i="11"/>
  <c r="AE266" i="11"/>
  <c r="BV261" i="11"/>
  <c r="AT257" i="11"/>
  <c r="EI252" i="11"/>
  <c r="DG248" i="11"/>
  <c r="CE244" i="11"/>
  <c r="BC240" i="11"/>
  <c r="CM275" i="11"/>
  <c r="BK271" i="11"/>
  <c r="AI267" i="11"/>
  <c r="CV273" i="11"/>
  <c r="Y275" i="11"/>
  <c r="DN270" i="11"/>
  <c r="CL266" i="11"/>
  <c r="AP273" i="11"/>
  <c r="EE268" i="11"/>
  <c r="AF274" i="11"/>
  <c r="DU269" i="11"/>
  <c r="EL274" i="11"/>
  <c r="DJ270" i="11"/>
  <c r="AY276" i="11"/>
  <c r="EN271" i="11"/>
  <c r="DL267" i="11"/>
  <c r="CJ263" i="11"/>
  <c r="AJ265" i="11"/>
  <c r="CP260" i="11"/>
  <c r="BN256" i="11"/>
  <c r="AL252" i="11"/>
  <c r="EA247" i="11"/>
  <c r="CY243" i="11"/>
  <c r="BW239" i="11"/>
  <c r="DM265" i="11"/>
  <c r="AR261" i="11"/>
  <c r="EG256" i="11"/>
  <c r="DE252" i="11"/>
  <c r="CC248" i="11"/>
  <c r="BA244" i="11"/>
  <c r="Y240" i="11"/>
  <c r="DN235" i="11"/>
  <c r="CL231" i="11"/>
  <c r="BJ227" i="11"/>
  <c r="CM264" i="11"/>
  <c r="AJ260" i="11"/>
  <c r="DY255" i="11"/>
  <c r="CW251" i="11"/>
  <c r="BU247" i="11"/>
  <c r="AS243" i="11"/>
  <c r="EH238" i="11"/>
  <c r="DF234" i="11"/>
  <c r="DT269" i="11"/>
  <c r="EJ262" i="11"/>
  <c r="DE258" i="11"/>
  <c r="CC254" i="11"/>
  <c r="BA250" i="11"/>
  <c r="Y246" i="11"/>
  <c r="DN241" i="11"/>
  <c r="DV272" i="11"/>
  <c r="CT268" i="11"/>
  <c r="AP275" i="11"/>
  <c r="CJ276" i="11"/>
  <c r="BH272" i="11"/>
  <c r="AF268" i="11"/>
  <c r="DA274" i="11"/>
  <c r="BY270" i="11"/>
  <c r="CQ275" i="11"/>
  <c r="BO271" i="11"/>
  <c r="CF276" i="11"/>
  <c r="BD272" i="11"/>
  <c r="AB268" i="11"/>
  <c r="CH273" i="11"/>
  <c r="BF269" i="11"/>
  <c r="AD265" i="11"/>
  <c r="AK267" i="11"/>
  <c r="AJ262" i="11"/>
  <c r="DY257" i="11"/>
  <c r="CW253" i="11"/>
  <c r="BU249" i="11"/>
  <c r="AS245" i="11"/>
  <c r="BX260" i="11"/>
  <c r="DO259" i="11"/>
  <c r="AD272" i="11"/>
  <c r="AC228" i="11"/>
  <c r="AN263" i="11"/>
  <c r="CF238" i="11"/>
  <c r="DN251" i="11"/>
  <c r="DW234" i="11"/>
  <c r="AS259" i="11"/>
  <c r="BB242" i="11"/>
  <c r="Y262" i="11"/>
  <c r="AH245" i="11"/>
  <c r="DR275" i="11"/>
  <c r="BL275" i="11"/>
  <c r="DO267" i="11"/>
  <c r="EH269" i="11"/>
  <c r="CJ258" i="11"/>
  <c r="CS241" i="11"/>
  <c r="EA254" i="11"/>
  <c r="EJ237" i="11"/>
  <c r="BF262" i="11"/>
  <c r="BO245" i="11"/>
  <c r="CA265" i="11"/>
  <c r="AU248" i="11"/>
  <c r="DP270" i="11"/>
  <c r="BB270" i="11"/>
  <c r="CK273" i="11"/>
  <c r="DD275" i="11"/>
  <c r="CF264" i="11"/>
  <c r="BO247" i="11"/>
  <c r="CW260" i="11"/>
  <c r="DF243" i="11"/>
  <c r="AT275" i="11"/>
  <c r="AK251" i="11"/>
  <c r="AT234" i="11"/>
  <c r="EH253" i="11"/>
  <c r="BJ272" i="11"/>
  <c r="DM271" i="11"/>
  <c r="AE275" i="11"/>
  <c r="CG267" i="11"/>
  <c r="CI264" i="11"/>
  <c r="EM259" i="11"/>
  <c r="BN248" i="11"/>
  <c r="DT238" i="11"/>
  <c r="CO260" i="11"/>
  <c r="AK252" i="11"/>
  <c r="AS244" i="11"/>
  <c r="EH239" i="11"/>
  <c r="DF235" i="11"/>
  <c r="CD231" i="11"/>
  <c r="BB227" i="11"/>
  <c r="CD264" i="11"/>
  <c r="AB260" i="11"/>
  <c r="DQ255" i="11"/>
  <c r="CO251" i="11"/>
  <c r="BM247" i="11"/>
  <c r="AK243" i="11"/>
  <c r="DZ238" i="11"/>
  <c r="CX234" i="11"/>
  <c r="CN269" i="11"/>
  <c r="EA262" i="11"/>
  <c r="CW258" i="11"/>
  <c r="BU254" i="11"/>
  <c r="AS250" i="11"/>
  <c r="EH245" i="11"/>
  <c r="DF241" i="11"/>
  <c r="BU275" i="11"/>
  <c r="AO271" i="11"/>
  <c r="CH252" i="11"/>
  <c r="DY248" i="11"/>
  <c r="BD256" i="11"/>
  <c r="AJ259" i="11"/>
  <c r="DZ237" i="11"/>
  <c r="CH233" i="11"/>
  <c r="BF229" i="11"/>
  <c r="EG266" i="11"/>
  <c r="X262" i="11"/>
  <c r="DM257" i="11"/>
  <c r="CK253" i="11"/>
  <c r="BI249" i="11"/>
  <c r="AG245" i="11"/>
  <c r="DV240" i="11"/>
  <c r="CT236" i="11"/>
  <c r="BR232" i="11"/>
  <c r="AP228" i="11"/>
  <c r="DK264" i="11"/>
  <c r="BE260" i="11"/>
  <c r="AC256" i="11"/>
  <c r="DR251" i="11"/>
  <c r="CP247" i="11"/>
  <c r="CB269" i="11"/>
  <c r="DW262" i="11"/>
  <c r="CT258" i="11"/>
  <c r="BR254" i="11"/>
  <c r="AP250" i="11"/>
  <c r="EE245" i="11"/>
  <c r="DC241" i="11"/>
  <c r="Z249" i="11"/>
  <c r="BU234" i="11"/>
  <c r="AQ227" i="11"/>
  <c r="AK240" i="11"/>
  <c r="AS231" i="11"/>
  <c r="BG256" i="11"/>
  <c r="AW236" i="11"/>
  <c r="CI228" i="11"/>
  <c r="CD243" i="11"/>
  <c r="DL232" i="11"/>
  <c r="CG262" i="11"/>
  <c r="DN237" i="11"/>
  <c r="DM229" i="11"/>
  <c r="AP249" i="11"/>
  <c r="BW234" i="11"/>
  <c r="AU227" i="11"/>
  <c r="AK237" i="11"/>
  <c r="DI272" i="11"/>
  <c r="DY235" i="11"/>
  <c r="DV262" i="11"/>
  <c r="CR234" i="11"/>
  <c r="CX270" i="11"/>
  <c r="AI276" i="11"/>
  <c r="DK247" i="11"/>
  <c r="AK244" i="11"/>
  <c r="CG251" i="11"/>
  <c r="BM254" i="11"/>
  <c r="AP237" i="11"/>
  <c r="EE232" i="11"/>
  <c r="DC228" i="11"/>
  <c r="AD266" i="11"/>
  <c r="BU261" i="11"/>
  <c r="AS257" i="11"/>
  <c r="EH252" i="11"/>
  <c r="DF248" i="11"/>
  <c r="CD244" i="11"/>
  <c r="BB240" i="11"/>
  <c r="Z236" i="11"/>
  <c r="DO231" i="11"/>
  <c r="AC276" i="11"/>
  <c r="AG264" i="11"/>
  <c r="DB259" i="11"/>
  <c r="BZ255" i="11"/>
  <c r="AX251" i="11"/>
  <c r="EM246" i="11"/>
  <c r="BN267" i="11"/>
  <c r="BB262" i="11"/>
  <c r="Z258" i="11"/>
  <c r="DO253" i="11"/>
  <c r="CM249" i="11"/>
  <c r="BK245" i="11"/>
  <c r="AI241" i="11"/>
  <c r="BS244" i="11"/>
  <c r="AX233" i="11"/>
  <c r="AK265" i="11"/>
  <c r="BZ238" i="11"/>
  <c r="AZ230" i="11"/>
  <c r="CJ251" i="11"/>
  <c r="Z235" i="11"/>
  <c r="CQ227" i="11"/>
  <c r="AJ241" i="11"/>
  <c r="CO231" i="11"/>
  <c r="DJ257" i="11"/>
  <c r="CQ236" i="11"/>
  <c r="DQ228" i="11"/>
  <c r="CA244" i="11"/>
  <c r="AZ233" i="11"/>
  <c r="DV253" i="11"/>
  <c r="BN232" i="11"/>
  <c r="DC248" i="11"/>
  <c r="AW231" i="11"/>
  <c r="AO244" i="11"/>
  <c r="AS230" i="11"/>
  <c r="CE272" i="11"/>
  <c r="AJ267" i="11"/>
  <c r="DL238" i="11"/>
  <c r="AL235" i="11"/>
  <c r="CH242" i="11"/>
  <c r="BN245" i="11"/>
  <c r="AA236" i="11"/>
  <c r="DP231" i="11"/>
  <c r="CN227" i="11"/>
  <c r="DL264" i="11"/>
  <c r="BF260" i="11"/>
  <c r="AD256" i="11"/>
  <c r="DS251" i="11"/>
  <c r="CQ247" i="11"/>
  <c r="BO243" i="11"/>
  <c r="AM239" i="11"/>
  <c r="EB234" i="11"/>
  <c r="CZ230" i="11"/>
  <c r="AZ269" i="11"/>
  <c r="DO262" i="11"/>
  <c r="CM258" i="11"/>
  <c r="BK254" i="11"/>
  <c r="AI250" i="11"/>
  <c r="DX245" i="11"/>
  <c r="DH265" i="11"/>
  <c r="AM261" i="11"/>
  <c r="EB256" i="11"/>
  <c r="CZ252" i="11"/>
  <c r="BX248" i="11"/>
  <c r="AV244" i="11"/>
  <c r="EK239" i="11"/>
  <c r="EB239" i="11"/>
  <c r="AI231" i="11"/>
  <c r="DT255" i="11"/>
  <c r="AL236" i="11"/>
  <c r="BX228" i="11"/>
  <c r="CJ243" i="11"/>
  <c r="DM232" i="11"/>
  <c r="CO262" i="11"/>
  <c r="DO237" i="11"/>
  <c r="DN229" i="11"/>
  <c r="DK248" i="11"/>
  <c r="BM234" i="11"/>
  <c r="AM227" i="11"/>
  <c r="EJ239" i="11"/>
  <c r="AK231" i="11"/>
  <c r="AG235" i="11"/>
  <c r="CZ259" i="11"/>
  <c r="DQ233" i="11"/>
  <c r="CG254" i="11"/>
  <c r="CN232" i="11"/>
  <c r="AN270" i="11"/>
  <c r="DZ272" i="11"/>
  <c r="DJ263" i="11"/>
  <c r="EL259" i="11"/>
  <c r="CY270" i="11"/>
  <c r="CI233" i="11"/>
  <c r="CZ239" i="11"/>
  <c r="EC234" i="11"/>
  <c r="DA230" i="11"/>
  <c r="DZ271" i="11"/>
  <c r="CD263" i="11"/>
  <c r="AQ259" i="11"/>
  <c r="EF254" i="11"/>
  <c r="DD250" i="11"/>
  <c r="CB246" i="11"/>
  <c r="AZ242" i="11"/>
  <c r="X238" i="11"/>
  <c r="DM233" i="11"/>
  <c r="CK229" i="11"/>
  <c r="BT266" i="11"/>
  <c r="CZ261" i="11"/>
  <c r="BX257" i="11"/>
  <c r="AV253" i="11"/>
  <c r="EK248" i="11"/>
  <c r="DI244" i="11"/>
  <c r="BY264" i="11"/>
  <c r="X260" i="11"/>
  <c r="DM255" i="11"/>
  <c r="CK251" i="11"/>
  <c r="BI247" i="11"/>
  <c r="AG243" i="11"/>
  <c r="AM260" i="11"/>
  <c r="AT237" i="11"/>
  <c r="BG229" i="11"/>
  <c r="DU246" i="11"/>
  <c r="DY233" i="11"/>
  <c r="DK270" i="11"/>
  <c r="BI239" i="11"/>
  <c r="DJ230" i="11"/>
  <c r="CP253" i="11"/>
  <c r="CK235" i="11"/>
  <c r="EM227" i="11"/>
  <c r="AO242" i="11"/>
  <c r="AI232" i="11"/>
  <c r="BC260" i="11"/>
  <c r="AV237" i="11"/>
  <c r="BJ229" i="11"/>
  <c r="BD227" i="11"/>
  <c r="CJ236" i="11"/>
  <c r="DY265" i="11"/>
  <c r="BC235" i="11"/>
  <c r="BK260" i="11"/>
  <c r="ED271" i="11"/>
  <c r="BC273" i="11"/>
  <c r="CV254" i="11"/>
  <c r="EM250" i="11"/>
  <c r="BR258" i="11"/>
  <c r="AX261" i="11"/>
  <c r="AW238" i="11"/>
  <c r="DN233" i="11"/>
  <c r="CL229" i="11"/>
  <c r="BS267" i="11"/>
  <c r="BD262" i="11"/>
  <c r="AB258" i="11"/>
  <c r="DQ253" i="11"/>
  <c r="CO249" i="11"/>
  <c r="BM245" i="11"/>
  <c r="AK241" i="11"/>
  <c r="DZ236" i="11"/>
  <c r="CX232" i="11"/>
  <c r="BV228" i="11"/>
  <c r="AE265" i="11"/>
  <c r="CK260" i="11"/>
  <c r="BI256" i="11"/>
  <c r="AG252" i="11"/>
  <c r="DV247" i="11"/>
  <c r="CI270" i="11"/>
  <c r="AQ263" i="11"/>
  <c r="DZ258" i="11"/>
  <c r="CX254" i="11"/>
  <c r="BV250" i="11"/>
  <c r="AT246" i="11"/>
  <c r="EI241" i="11"/>
  <c r="AN251" i="11"/>
  <c r="EG234" i="11"/>
  <c r="CI227" i="11"/>
  <c r="AR241" i="11"/>
  <c r="CU231" i="11"/>
  <c r="BU258" i="11"/>
  <c r="DI236" i="11"/>
  <c r="EG228" i="11"/>
  <c r="CQ244" i="11"/>
  <c r="BG233" i="11"/>
  <c r="EA264" i="11"/>
  <c r="BR238" i="11"/>
  <c r="AT230" i="11"/>
  <c r="BD251" i="11"/>
  <c r="EI234" i="11"/>
  <c r="CK227" i="11"/>
  <c r="CP239" i="11"/>
  <c r="BM228" i="11"/>
  <c r="EM237" i="11"/>
  <c r="BQ227" i="11"/>
  <c r="DF236" i="11"/>
  <c r="CJ268" i="11"/>
  <c r="EL273" i="11"/>
  <c r="CW245" i="11"/>
  <c r="EN241" i="11"/>
  <c r="BS249" i="11"/>
  <c r="AY252" i="11"/>
  <c r="EA236" i="11"/>
  <c r="CY232" i="11"/>
  <c r="BW228" i="11"/>
  <c r="DJ265" i="11"/>
  <c r="AO261" i="11"/>
  <c r="ED256" i="11"/>
  <c r="DB252" i="11"/>
  <c r="BZ248" i="11"/>
  <c r="AX244" i="11"/>
  <c r="AV256" i="11"/>
  <c r="CM255" i="11"/>
  <c r="DS267" i="11"/>
  <c r="BS265" i="11"/>
  <c r="CX264" i="11"/>
  <c r="BI276" i="11"/>
  <c r="BB251" i="11"/>
  <c r="BK234" i="11"/>
  <c r="CX258" i="11"/>
  <c r="DG241" i="11"/>
  <c r="CD261" i="11"/>
  <c r="CM244" i="11"/>
  <c r="BF275" i="11"/>
  <c r="DQ274" i="11"/>
  <c r="CV276" i="11"/>
  <c r="BV269" i="11"/>
  <c r="X258" i="11"/>
  <c r="AG241" i="11"/>
  <c r="BO254" i="11"/>
  <c r="BX237" i="11"/>
  <c r="DK261" i="11"/>
  <c r="DT244" i="11"/>
  <c r="DV264" i="11"/>
  <c r="CZ247" i="11"/>
  <c r="BD270" i="11"/>
  <c r="DG269" i="11"/>
  <c r="Y273" i="11"/>
  <c r="AR275" i="11"/>
  <c r="EB263" i="11"/>
  <c r="DT246" i="11"/>
  <c r="AK260" i="11"/>
  <c r="AT243" i="11"/>
  <c r="AT271" i="11"/>
  <c r="CP250" i="11"/>
  <c r="CY233" i="11"/>
  <c r="BV253" i="11"/>
  <c r="DO271" i="11"/>
  <c r="BA271" i="11"/>
  <c r="CJ274" i="11"/>
  <c r="DC276" i="11"/>
  <c r="EN263" i="11"/>
  <c r="BM257" i="11"/>
  <c r="BG247" i="11"/>
  <c r="DU268" i="11"/>
  <c r="CA258" i="11"/>
  <c r="EN249" i="11"/>
  <c r="CX243" i="11"/>
  <c r="BV239" i="11"/>
  <c r="AT235" i="11"/>
  <c r="EI230" i="11"/>
  <c r="CY274" i="11"/>
  <c r="DZ263" i="11"/>
  <c r="CG259" i="11"/>
  <c r="BE255" i="11"/>
  <c r="AC251" i="11"/>
  <c r="DR246" i="11"/>
  <c r="CP242" i="11"/>
  <c r="BN238" i="11"/>
  <c r="AL234" i="11"/>
  <c r="CJ267" i="11"/>
  <c r="BM262" i="11"/>
  <c r="AK258" i="11"/>
  <c r="DZ253" i="11"/>
  <c r="CX249" i="11"/>
  <c r="BV245" i="11"/>
  <c r="AT241" i="11"/>
  <c r="AS271" i="11"/>
  <c r="CU276" i="11"/>
  <c r="BF248" i="11"/>
  <c r="CW244" i="11"/>
  <c r="AB252" i="11"/>
  <c r="DY254" i="11"/>
  <c r="AX237" i="11"/>
  <c r="EM232" i="11"/>
  <c r="DK228" i="11"/>
  <c r="AM266" i="11"/>
  <c r="CC261" i="11"/>
  <c r="BA257" i="11"/>
  <c r="Y253" i="11"/>
  <c r="DN248" i="11"/>
  <c r="CL244" i="11"/>
  <c r="BJ240" i="11"/>
  <c r="AH236" i="11"/>
  <c r="DW231" i="11"/>
  <c r="CO276" i="11"/>
  <c r="AP264" i="11"/>
  <c r="DJ259" i="11"/>
  <c r="CH255" i="11"/>
  <c r="BF251" i="11"/>
  <c r="AD247" i="11"/>
  <c r="CD267" i="11"/>
  <c r="BJ262" i="11"/>
  <c r="AH258" i="11"/>
  <c r="DW253" i="11"/>
  <c r="CU249" i="11"/>
  <c r="BS245" i="11"/>
  <c r="AQ241" i="11"/>
  <c r="DO244" i="11"/>
  <c r="BN233" i="11"/>
  <c r="DG265" i="11"/>
  <c r="CW238" i="11"/>
  <c r="BK230" i="11"/>
  <c r="AE252" i="11"/>
  <c r="AP235" i="11"/>
  <c r="DA227" i="11"/>
  <c r="BP241" i="11"/>
  <c r="DE231" i="11"/>
  <c r="BE258" i="11"/>
  <c r="DG236" i="11"/>
  <c r="EE228" i="11"/>
  <c r="EE244" i="11"/>
  <c r="BP233" i="11"/>
  <c r="EJ255" i="11"/>
  <c r="DZ232" i="11"/>
  <c r="DQ250" i="11"/>
  <c r="CW231" i="11"/>
  <c r="ED245" i="11"/>
  <c r="CQ230" i="11"/>
  <c r="BV266" i="11"/>
  <c r="DX271" i="11"/>
  <c r="CI243" i="11"/>
  <c r="DZ239" i="11"/>
  <c r="BE247" i="11"/>
  <c r="AK250" i="11"/>
  <c r="CU236" i="11"/>
  <c r="BS232" i="11"/>
  <c r="AQ228" i="11"/>
  <c r="BY265" i="11"/>
  <c r="DZ260" i="11"/>
  <c r="CX256" i="11"/>
  <c r="BV252" i="11"/>
  <c r="AT248" i="11"/>
  <c r="EI243" i="11"/>
  <c r="DG239" i="11"/>
  <c r="CE235" i="11"/>
  <c r="BC231" i="11"/>
  <c r="DR271" i="11"/>
  <c r="CC263" i="11"/>
  <c r="AP259" i="11"/>
  <c r="EE254" i="11"/>
  <c r="DC250" i="11"/>
  <c r="CA246" i="11"/>
  <c r="CE266" i="11"/>
  <c r="DG261" i="11"/>
  <c r="CE257" i="11"/>
  <c r="BC253" i="11"/>
  <c r="AA249" i="11"/>
  <c r="DP244" i="11"/>
  <c r="CN240" i="11"/>
  <c r="BE242" i="11"/>
  <c r="AQ232" i="11"/>
  <c r="CQ260" i="11"/>
  <c r="BI237" i="11"/>
  <c r="BR229" i="11"/>
  <c r="BH247" i="11"/>
  <c r="EJ233" i="11"/>
  <c r="CE270" i="11"/>
  <c r="BH239" i="11"/>
  <c r="DG230" i="11"/>
  <c r="CH253" i="11"/>
  <c r="CJ235" i="11"/>
  <c r="EK227" i="11"/>
  <c r="BM242" i="11"/>
  <c r="AS232" i="11"/>
  <c r="DE240" i="11"/>
  <c r="DP228" i="11"/>
  <c r="DF238" i="11"/>
  <c r="DR227" i="11"/>
  <c r="BK237" i="11"/>
  <c r="EB274" i="11"/>
  <c r="BC268" i="11"/>
  <c r="DY262" i="11"/>
  <c r="Z265" i="11"/>
  <c r="EA230" i="11"/>
  <c r="BF238" i="11"/>
  <c r="BB241" i="11"/>
  <c r="CF235" i="11"/>
  <c r="BD231" i="11"/>
  <c r="CW276" i="11"/>
  <c r="AQ264" i="11"/>
  <c r="DK259" i="11"/>
  <c r="CI255" i="11"/>
  <c r="BG251" i="11"/>
  <c r="AE247" i="11"/>
  <c r="DT242" i="11"/>
  <c r="CR238" i="11"/>
  <c r="BP234" i="11"/>
  <c r="AN230" i="11"/>
  <c r="BR267" i="11"/>
  <c r="BC262" i="11"/>
  <c r="AA258" i="11"/>
  <c r="DP253" i="11"/>
  <c r="CN249" i="11"/>
  <c r="BL245" i="11"/>
  <c r="AM265" i="11"/>
  <c r="CR260" i="11"/>
  <c r="BP256" i="11"/>
  <c r="AN252" i="11"/>
  <c r="EC247" i="11"/>
  <c r="DA243" i="11"/>
  <c r="AU265" i="11"/>
  <c r="CA238" i="11"/>
  <c r="BA230" i="11"/>
  <c r="CR251" i="11"/>
  <c r="AE235" i="11"/>
  <c r="CR227" i="11"/>
  <c r="BV241" i="11"/>
  <c r="DF231" i="11"/>
  <c r="BM258" i="11"/>
  <c r="DH236" i="11"/>
  <c r="EF228" i="11"/>
  <c r="CI244" i="11"/>
  <c r="BF233" i="11"/>
  <c r="BM265" i="11"/>
  <c r="CH238" i="11"/>
  <c r="BC230" i="11"/>
  <c r="EM230" i="11"/>
  <c r="CT243" i="11"/>
  <c r="EK229" i="11"/>
  <c r="AB241" i="11"/>
  <c r="EM228" i="11"/>
  <c r="DA276" i="11"/>
  <c r="CX268" i="11"/>
  <c r="BS259" i="11"/>
  <c r="DJ255" i="11"/>
  <c r="AU263" i="11"/>
  <c r="CJ266" i="11"/>
  <c r="X239" i="11"/>
  <c r="BQ234" i="11"/>
  <c r="AO230" i="11"/>
  <c r="CJ269" i="11"/>
  <c r="DZ262" i="11"/>
  <c r="CV258" i="11"/>
  <c r="BT254" i="11"/>
  <c r="AR250" i="11"/>
  <c r="EG245" i="11"/>
  <c r="DE241" i="11"/>
  <c r="CC237" i="11"/>
  <c r="BA233" i="11"/>
  <c r="Y229" i="11"/>
  <c r="DI265" i="11"/>
  <c r="AN261" i="11"/>
  <c r="EC256" i="11"/>
  <c r="DA252" i="11"/>
  <c r="BY248" i="11"/>
  <c r="BS274" i="11"/>
  <c r="DU263" i="11"/>
  <c r="CC259" i="11"/>
  <c r="BA255" i="11"/>
  <c r="Y251" i="11"/>
  <c r="DN246" i="11"/>
  <c r="CL242" i="11"/>
  <c r="EB255" i="11"/>
  <c r="AM236" i="11"/>
  <c r="BZ228" i="11"/>
  <c r="CL243" i="11"/>
  <c r="DR232" i="11"/>
  <c r="AY263" i="11"/>
  <c r="EF237" i="11"/>
  <c r="EC229" i="11"/>
  <c r="BN249" i="11"/>
  <c r="CD234" i="11"/>
  <c r="AX227" i="11"/>
  <c r="AA240" i="11"/>
  <c r="AO231" i="11"/>
  <c r="AA256" i="11"/>
  <c r="AO236" i="11"/>
  <c r="CB228" i="11"/>
  <c r="BZ253" i="11"/>
  <c r="BH232" i="11"/>
  <c r="CM248" i="11"/>
  <c r="AL231" i="11"/>
  <c r="EH243" i="11"/>
  <c r="BG273" i="11"/>
  <c r="AA269" i="11"/>
  <c r="BT250" i="11"/>
  <c r="DK246" i="11"/>
  <c r="AP254" i="11"/>
  <c r="EM256" i="11"/>
  <c r="CD237" i="11"/>
  <c r="BB233" i="11"/>
  <c r="Z229" i="11"/>
  <c r="CI266" i="11"/>
  <c r="DI261" i="11"/>
  <c r="CG257" i="11"/>
  <c r="BE253" i="11"/>
  <c r="AC249" i="11"/>
  <c r="DR244" i="11"/>
  <c r="CP240" i="11"/>
  <c r="BN236" i="11"/>
  <c r="AL232" i="11"/>
  <c r="EA227" i="11"/>
  <c r="BZ264" i="11"/>
  <c r="Y260" i="11"/>
  <c r="DN255" i="11"/>
  <c r="CL251" i="11"/>
  <c r="BJ247" i="11"/>
  <c r="BU268" i="11"/>
  <c r="CP262" i="11"/>
  <c r="BN258" i="11"/>
  <c r="AL254" i="11"/>
  <c r="EA249" i="11"/>
  <c r="CY245" i="11"/>
  <c r="BW241" i="11"/>
  <c r="EC246" i="11"/>
  <c r="DZ233" i="11"/>
  <c r="Z271" i="11"/>
  <c r="BJ239" i="11"/>
  <c r="DL230" i="11"/>
  <c r="AS254" i="11"/>
  <c r="DB235" i="11"/>
  <c r="AJ228" i="11"/>
  <c r="BW242" i="11"/>
  <c r="AZ232" i="11"/>
  <c r="BS260" i="11"/>
  <c r="BB237" i="11"/>
  <c r="BL229" i="11"/>
  <c r="AB247" i="11"/>
  <c r="EB233" i="11"/>
  <c r="CZ264" i="11"/>
  <c r="EN234" i="11"/>
  <c r="BD259" i="11"/>
  <c r="DK233" i="11"/>
  <c r="BQ254" i="11"/>
  <c r="CD232" i="11"/>
  <c r="AN275" i="11"/>
  <c r="DJ269" i="11"/>
  <c r="BU241" i="11"/>
  <c r="DL237" i="11"/>
  <c r="AQ245" i="11"/>
  <c r="EN247" i="11"/>
  <c r="BO236" i="11"/>
  <c r="AM232" i="11"/>
  <c r="EB227" i="11"/>
  <c r="AO265" i="11"/>
  <c r="CT260" i="11"/>
  <c r="BR256" i="11"/>
  <c r="AP252" i="11"/>
  <c r="EE247" i="11"/>
  <c r="DC243" i="11"/>
  <c r="BM263" i="11"/>
  <c r="AO256" i="11"/>
  <c r="DP274" i="11"/>
  <c r="BY235" i="11"/>
  <c r="AU251" i="11"/>
  <c r="DF264" i="11"/>
  <c r="CL247" i="11"/>
  <c r="CU230" i="11"/>
  <c r="EH254" i="11"/>
  <c r="Z238" i="11"/>
  <c r="DN257" i="11"/>
  <c r="DW240" i="11"/>
  <c r="CP271" i="11"/>
  <c r="AJ271" i="11"/>
  <c r="EF272" i="11"/>
  <c r="DF265" i="11"/>
  <c r="BH254" i="11"/>
  <c r="CL271" i="11"/>
  <c r="CY250" i="11"/>
  <c r="DH233" i="11"/>
  <c r="AD258" i="11"/>
  <c r="AM241" i="11"/>
  <c r="EA260" i="11"/>
  <c r="EJ243" i="11"/>
  <c r="CN266" i="11"/>
  <c r="DW276" i="11"/>
  <c r="BI269" i="11"/>
  <c r="CB271" i="11"/>
  <c r="AD260" i="11"/>
  <c r="AM243" i="11"/>
  <c r="BU256" i="11"/>
  <c r="CD239" i="11"/>
  <c r="EI263" i="11"/>
  <c r="DZ246" i="11"/>
  <c r="DF267" i="11"/>
  <c r="DF249" i="11"/>
  <c r="AH268" i="11"/>
  <c r="CK267" i="11"/>
  <c r="DT270" i="11"/>
  <c r="EM272" i="11"/>
  <c r="EG262" i="11"/>
  <c r="DR256" i="11"/>
  <c r="CX244" i="11"/>
  <c r="AU267" i="11"/>
  <c r="EF257" i="11"/>
  <c r="CB249" i="11"/>
  <c r="AL243" i="11"/>
  <c r="EA238" i="11"/>
  <c r="CY234" i="11"/>
  <c r="BW230" i="11"/>
  <c r="EE270" i="11"/>
  <c r="BE263" i="11"/>
  <c r="EL258" i="11"/>
  <c r="DJ254" i="11"/>
  <c r="CH250" i="11"/>
  <c r="BF246" i="11"/>
  <c r="AD242" i="11"/>
  <c r="DS237" i="11"/>
  <c r="CQ233" i="11"/>
  <c r="CX266" i="11"/>
  <c r="DR261" i="11"/>
  <c r="CP257" i="11"/>
  <c r="BN253" i="11"/>
  <c r="AL249" i="11"/>
  <c r="EA244" i="11"/>
  <c r="CY240" i="11"/>
  <c r="EH266" i="11"/>
  <c r="BS272" i="11"/>
  <c r="AD244" i="11"/>
  <c r="BU240" i="11"/>
  <c r="DQ247" i="11"/>
  <c r="CW250" i="11"/>
  <c r="DC236" i="11"/>
  <c r="CA232" i="11"/>
  <c r="AY228" i="11"/>
  <c r="CI265" i="11"/>
  <c r="EH260" i="11"/>
  <c r="DF256" i="11"/>
  <c r="CD252" i="11"/>
  <c r="BB248" i="11"/>
  <c r="Z244" i="11"/>
  <c r="DO239" i="11"/>
  <c r="CM235" i="11"/>
  <c r="BK231" i="11"/>
  <c r="BM272" i="11"/>
  <c r="CL263" i="11"/>
  <c r="AX259" i="11"/>
  <c r="EM254" i="11"/>
  <c r="DK250" i="11"/>
  <c r="CI246" i="11"/>
  <c r="CR266" i="11"/>
  <c r="DO261" i="11"/>
  <c r="CM257" i="11"/>
  <c r="BK253" i="11"/>
  <c r="AI249" i="11"/>
  <c r="DX244" i="11"/>
  <c r="CV240" i="11"/>
  <c r="CK242" i="11"/>
  <c r="BG232" i="11"/>
  <c r="AL261" i="11"/>
  <c r="BY237" i="11"/>
  <c r="CE229" i="11"/>
  <c r="DT247" i="11"/>
  <c r="AI234" i="11"/>
  <c r="DP273" i="11"/>
  <c r="BZ239" i="11"/>
  <c r="DU230" i="11"/>
  <c r="AC254" i="11"/>
  <c r="CZ235" i="11"/>
  <c r="AF228" i="11"/>
  <c r="CS242" i="11"/>
  <c r="BI232" i="11"/>
  <c r="DL241" i="11"/>
  <c r="AY229" i="11"/>
  <c r="BX239" i="11"/>
  <c r="BB228" i="11"/>
  <c r="DW237" i="11"/>
  <c r="BF227" i="11"/>
  <c r="Z273" i="11"/>
  <c r="CV267" i="11"/>
  <c r="BG239" i="11"/>
  <c r="CX235" i="11"/>
  <c r="AC243" i="11"/>
  <c r="DZ245" i="11"/>
  <c r="AI236" i="11"/>
  <c r="DX231" i="11"/>
  <c r="CV227" i="11"/>
  <c r="DU264" i="11"/>
  <c r="BN260" i="11"/>
  <c r="AL256" i="11"/>
  <c r="EA251" i="11"/>
  <c r="CY247" i="11"/>
  <c r="BW243" i="11"/>
  <c r="AU239" i="11"/>
  <c r="EJ234" i="11"/>
  <c r="DH230" i="11"/>
  <c r="CF269" i="11"/>
  <c r="DX262" i="11"/>
  <c r="CU258" i="11"/>
  <c r="BS254" i="11"/>
  <c r="AQ250" i="11"/>
  <c r="EF245" i="11"/>
  <c r="DQ265" i="11"/>
  <c r="AU261" i="11"/>
  <c r="EJ256" i="11"/>
  <c r="DH252" i="11"/>
  <c r="CF248" i="11"/>
  <c r="BD244" i="11"/>
  <c r="AB240" i="11"/>
  <c r="AQ240" i="11"/>
  <c r="AT231" i="11"/>
  <c r="BO256" i="11"/>
  <c r="BB236" i="11"/>
  <c r="CJ228" i="11"/>
  <c r="DP243" i="11"/>
  <c r="EC232" i="11"/>
  <c r="AP263" i="11"/>
  <c r="EE237" i="11"/>
  <c r="EA229" i="11"/>
  <c r="BF249" i="11"/>
  <c r="CC234" i="11"/>
  <c r="AW227" i="11"/>
  <c r="AY240" i="11"/>
  <c r="AY231" i="11"/>
  <c r="CS235" i="11"/>
  <c r="DN261" i="11"/>
  <c r="BL234" i="11"/>
  <c r="CU256" i="11"/>
  <c r="AI233" i="11"/>
  <c r="CZ270" i="11"/>
  <c r="BU273" i="11"/>
  <c r="BN264" i="11"/>
  <c r="CG260" i="11"/>
  <c r="AM274" i="11"/>
  <c r="AD234" i="11"/>
  <c r="DP239" i="11"/>
  <c r="EK234" i="11"/>
  <c r="DI230" i="11"/>
  <c r="BU272" i="11"/>
  <c r="CM263" i="11"/>
  <c r="AY259" i="11"/>
  <c r="EN254" i="11"/>
  <c r="DL250" i="11"/>
  <c r="CJ246" i="11"/>
  <c r="BH242" i="11"/>
  <c r="AF238" i="11"/>
  <c r="DU233" i="11"/>
  <c r="CS229" i="11"/>
  <c r="CH266" i="11"/>
  <c r="DH261" i="11"/>
  <c r="CF257" i="11"/>
  <c r="BD253" i="11"/>
  <c r="AB249" i="11"/>
  <c r="DQ244" i="11"/>
  <c r="CH264" i="11"/>
  <c r="AF260" i="11"/>
  <c r="DU255" i="11"/>
  <c r="CS251" i="11"/>
  <c r="BQ247" i="11"/>
  <c r="AO243" i="11"/>
  <c r="CY260" i="11"/>
  <c r="BJ237" i="11"/>
  <c r="BS229" i="11"/>
  <c r="BP247" i="11"/>
  <c r="X234" i="11"/>
  <c r="BK274" i="11"/>
  <c r="CF239" i="11"/>
  <c r="DV230" i="11"/>
  <c r="AK254" i="11"/>
  <c r="DA235" i="11"/>
  <c r="AG228" i="11"/>
  <c r="BU242" i="11"/>
  <c r="AY232" i="11"/>
  <c r="DO260" i="11"/>
  <c r="BL237" i="11"/>
  <c r="BW229" i="11"/>
  <c r="CT227" i="11"/>
  <c r="AE237" i="11"/>
  <c r="DB271" i="11"/>
  <c r="DO235" i="11"/>
  <c r="BY262" i="11"/>
  <c r="BY272" i="11"/>
  <c r="DO273" i="11"/>
  <c r="AQ255" i="11"/>
  <c r="CH251" i="11"/>
  <c r="ED258" i="11"/>
  <c r="DJ261" i="11"/>
  <c r="BE238" i="11"/>
  <c r="DV233" i="11"/>
  <c r="CT229" i="11"/>
  <c r="CI267" i="11"/>
  <c r="BL262" i="11"/>
  <c r="AJ258" i="11"/>
  <c r="DY253" i="11"/>
  <c r="CW249" i="11"/>
  <c r="BU245" i="11"/>
  <c r="AS241" i="11"/>
  <c r="EH236" i="11"/>
  <c r="DF232" i="11"/>
  <c r="CD228" i="11"/>
  <c r="AN265" i="11"/>
  <c r="CS260" i="11"/>
  <c r="BQ256" i="11"/>
  <c r="AO252" i="11"/>
  <c r="ED247" i="11"/>
  <c r="DO270" i="11"/>
  <c r="AZ263" i="11"/>
  <c r="EH258" i="11"/>
  <c r="DF254" i="11"/>
  <c r="CD250" i="11"/>
  <c r="BB246" i="11"/>
  <c r="Z242" i="11"/>
  <c r="CZ251" i="11"/>
  <c r="AF235" i="11"/>
  <c r="CS227" i="11"/>
  <c r="BX241" i="11"/>
  <c r="DK231" i="11"/>
  <c r="EG258" i="11"/>
  <c r="DY236" i="11"/>
  <c r="AD229" i="11"/>
  <c r="AL245" i="11"/>
  <c r="BW233" i="11"/>
  <c r="CE265" i="11"/>
  <c r="CO238" i="11"/>
  <c r="BH230" i="11"/>
  <c r="DP251" i="11"/>
  <c r="AH235" i="11"/>
  <c r="CU227" i="11"/>
  <c r="CG240" i="11"/>
  <c r="DN228" i="11"/>
  <c r="CY238" i="11"/>
  <c r="DI227" i="11"/>
  <c r="BA237" i="11"/>
  <c r="AE269" i="11"/>
  <c r="CG274" i="11"/>
  <c r="AR246" i="11"/>
  <c r="CI242" i="11"/>
  <c r="EE249" i="11"/>
  <c r="DK252" i="11"/>
  <c r="EI236" i="11"/>
  <c r="DG232" i="11"/>
  <c r="CE228" i="11"/>
  <c r="DS265" i="11"/>
  <c r="AW261" i="11"/>
  <c r="EL256" i="11"/>
  <c r="DJ252" i="11"/>
  <c r="CH248" i="11"/>
  <c r="BF244" i="11"/>
  <c r="AD240" i="11"/>
  <c r="DS235" i="11"/>
  <c r="CQ231" i="11"/>
  <c r="CA274" i="11"/>
  <c r="DV263" i="11"/>
  <c r="CD259" i="11"/>
  <c r="BB255" i="11"/>
  <c r="Z251" i="11"/>
  <c r="DO246" i="11"/>
  <c r="Z267" i="11"/>
  <c r="AD262" i="11"/>
  <c r="DS257" i="11"/>
  <c r="CQ253" i="11"/>
  <c r="BO249" i="11"/>
  <c r="AM245" i="11"/>
  <c r="EB240" i="11"/>
  <c r="CR243" i="11"/>
  <c r="DS232" i="11"/>
  <c r="BH263" i="11"/>
  <c r="EK237" i="11"/>
  <c r="ED229" i="11"/>
  <c r="EH249" i="11"/>
  <c r="CU234" i="11"/>
  <c r="BK227" i="11"/>
  <c r="BI240" i="11"/>
  <c r="BB231" i="11"/>
  <c r="AQ256" i="11"/>
  <c r="AU236" i="11"/>
  <c r="CF228" i="11"/>
  <c r="CZ243" i="11"/>
  <c r="DU232" i="11"/>
  <c r="CF247" i="11"/>
  <c r="ED230" i="11"/>
  <c r="BV243" i="11"/>
  <c r="EF229" i="11"/>
  <c r="EK240" i="11"/>
  <c r="ED228" i="11"/>
  <c r="EC270" i="11"/>
  <c r="CH265" i="11"/>
  <c r="DC270" i="11"/>
  <c r="CJ233" i="11"/>
  <c r="EF240" i="11"/>
  <c r="DL243" i="11"/>
  <c r="DT235" i="11"/>
  <c r="CR231" i="11"/>
  <c r="BP227" i="11"/>
  <c r="CK264" i="11"/>
  <c r="AH260" i="11"/>
  <c r="DW255" i="11"/>
  <c r="CU251" i="11"/>
  <c r="BS247" i="11"/>
  <c r="AQ243" i="11"/>
  <c r="AB259" i="11"/>
  <c r="ED251" i="11"/>
  <c r="CN270" i="11"/>
  <c r="AE274" i="11"/>
  <c r="CZ250" i="11"/>
  <c r="AK264" i="11"/>
  <c r="Z247" i="11"/>
  <c r="AI230" i="11"/>
  <c r="BV254" i="11"/>
  <c r="CE237" i="11"/>
  <c r="BB257" i="11"/>
  <c r="BK240" i="11"/>
  <c r="CZ276" i="11"/>
  <c r="CO270" i="11"/>
  <c r="BT272" i="11"/>
  <c r="AT265" i="11"/>
  <c r="DM253" i="11"/>
  <c r="BP269" i="11"/>
  <c r="AM250" i="11"/>
  <c r="AV233" i="11"/>
  <c r="CI257" i="11"/>
  <c r="CR240" i="11"/>
  <c r="BO260" i="11"/>
  <c r="BX243" i="11"/>
  <c r="DQ276" i="11"/>
  <c r="BK276" i="11"/>
  <c r="DN268" i="11"/>
  <c r="EG270" i="11"/>
  <c r="CI259" i="11"/>
  <c r="CR242" i="11"/>
  <c r="DZ255" i="11"/>
  <c r="EI238" i="11"/>
  <c r="BN263" i="11"/>
  <c r="BN246" i="11"/>
  <c r="DI266" i="11"/>
  <c r="AT249" i="11"/>
  <c r="CM267" i="11"/>
  <c r="Y267" i="11"/>
  <c r="BH270" i="11"/>
  <c r="CA272" i="11"/>
  <c r="BC266" i="11"/>
  <c r="DK255" i="11"/>
  <c r="AL244" i="11"/>
  <c r="BM266" i="11"/>
  <c r="BT257" i="11"/>
  <c r="EG248" i="11"/>
  <c r="CQ242" i="11"/>
  <c r="BO238" i="11"/>
  <c r="AM234" i="11"/>
  <c r="EB229" i="11"/>
  <c r="DQ268" i="11"/>
  <c r="DB262" i="11"/>
  <c r="BZ258" i="11"/>
  <c r="AX254" i="11"/>
  <c r="EM249" i="11"/>
  <c r="DK245" i="11"/>
  <c r="CI241" i="11"/>
  <c r="BG237" i="11"/>
  <c r="AE233" i="11"/>
  <c r="EC265" i="11"/>
  <c r="BF261" i="11"/>
  <c r="AD257" i="11"/>
  <c r="DS252" i="11"/>
  <c r="CQ248" i="11"/>
  <c r="BO244" i="11"/>
  <c r="AM240" i="11"/>
  <c r="CL273" i="11"/>
  <c r="AQ268" i="11"/>
  <c r="DS239" i="11"/>
  <c r="AS236" i="11"/>
  <c r="CO243" i="11"/>
  <c r="BU246" i="11"/>
  <c r="AQ236" i="11"/>
  <c r="EF231" i="11"/>
  <c r="DD227" i="11"/>
  <c r="ED264" i="11"/>
  <c r="BV260" i="11"/>
  <c r="AT256" i="11"/>
  <c r="EI251" i="11"/>
  <c r="DG247" i="11"/>
  <c r="CE243" i="11"/>
  <c r="BC239" i="11"/>
  <c r="AA235" i="11"/>
  <c r="DP230" i="11"/>
  <c r="DL269" i="11"/>
  <c r="EH262" i="11"/>
  <c r="DC258" i="11"/>
  <c r="CA254" i="11"/>
  <c r="AY250" i="11"/>
  <c r="EN245" i="11"/>
  <c r="DZ265" i="11"/>
  <c r="BC261" i="11"/>
  <c r="AA257" i="11"/>
  <c r="DP252" i="11"/>
  <c r="CN248" i="11"/>
  <c r="BL244" i="11"/>
  <c r="AJ240" i="11"/>
  <c r="BW240" i="11"/>
  <c r="BH231" i="11"/>
  <c r="EA256" i="11"/>
  <c r="BR236" i="11"/>
  <c r="CX228" i="11"/>
  <c r="AE244" i="11"/>
  <c r="AB233" i="11"/>
  <c r="DK263" i="11"/>
  <c r="AD238" i="11"/>
  <c r="EM229" i="11"/>
  <c r="DR249" i="11"/>
  <c r="CS234" i="11"/>
  <c r="BG227" i="11"/>
  <c r="CE240" i="11"/>
  <c r="BJ231" i="11"/>
  <c r="AN236" i="11"/>
  <c r="AD264" i="11"/>
  <c r="DX234" i="11"/>
  <c r="DI258" i="11"/>
  <c r="CU233" i="11"/>
  <c r="BW275" i="11"/>
  <c r="DO268" i="11"/>
  <c r="BT263" i="11"/>
  <c r="CU265" i="11"/>
  <c r="BV231" i="11"/>
  <c r="DR238" i="11"/>
  <c r="CX241" i="11"/>
  <c r="CN235" i="11"/>
  <c r="BL231" i="11"/>
  <c r="AJ227" i="11"/>
  <c r="AZ264" i="11"/>
  <c r="DS259" i="11"/>
  <c r="CQ255" i="11"/>
  <c r="BO251" i="11"/>
  <c r="AM247" i="11"/>
  <c r="EB242" i="11"/>
  <c r="CZ238" i="11"/>
  <c r="BX234" i="11"/>
  <c r="AV230" i="11"/>
  <c r="CH267" i="11"/>
  <c r="BK262" i="11"/>
  <c r="AI258" i="11"/>
  <c r="DX253" i="11"/>
  <c r="CV249" i="11"/>
  <c r="BT245" i="11"/>
  <c r="AV265" i="11"/>
  <c r="CZ260" i="11"/>
  <c r="BX256" i="11"/>
  <c r="AV252" i="11"/>
  <c r="EK247" i="11"/>
  <c r="DI243" i="11"/>
  <c r="DP265" i="11"/>
  <c r="CX238" i="11"/>
  <c r="BN230" i="11"/>
  <c r="AM252" i="11"/>
  <c r="AU235" i="11"/>
  <c r="DB227" i="11"/>
  <c r="DB241" i="11"/>
  <c r="DV231" i="11"/>
  <c r="DY258" i="11"/>
  <c r="DX236" i="11"/>
  <c r="AC229" i="11"/>
  <c r="AD245" i="11"/>
  <c r="BV233" i="11"/>
  <c r="EH265" i="11"/>
  <c r="DE238" i="11"/>
  <c r="BQ230" i="11"/>
  <c r="BW231" i="11"/>
  <c r="DW244" i="11"/>
  <c r="BR230" i="11"/>
  <c r="AI242" i="11"/>
  <c r="BT229" i="11"/>
  <c r="BX266" i="11"/>
  <c r="AS269" i="11"/>
  <c r="EE259" i="11"/>
  <c r="BE256" i="11"/>
  <c r="DQ263" i="11"/>
  <c r="BT267" i="11"/>
  <c r="AF239" i="11"/>
  <c r="BY234" i="11"/>
  <c r="AW230" i="11"/>
  <c r="DP269" i="11"/>
  <c r="EI262" i="11"/>
  <c r="DD258" i="11"/>
  <c r="CB254" i="11"/>
  <c r="AZ250" i="11"/>
  <c r="X246" i="11"/>
  <c r="DM241" i="11"/>
  <c r="CK237" i="11"/>
  <c r="BI233" i="11"/>
  <c r="AG229" i="11"/>
  <c r="DR265" i="11"/>
  <c r="AV261" i="11"/>
  <c r="EK256" i="11"/>
  <c r="DI252" i="11"/>
  <c r="CG248" i="11"/>
  <c r="EE274" i="11"/>
  <c r="ED263" i="11"/>
  <c r="CK259" i="11"/>
  <c r="BI255" i="11"/>
  <c r="AG251" i="11"/>
  <c r="DV246" i="11"/>
  <c r="CT242" i="11"/>
  <c r="BW256" i="11"/>
  <c r="BC236" i="11"/>
  <c r="CK228" i="11"/>
  <c r="DR243" i="11"/>
  <c r="EH232" i="11"/>
  <c r="DT263" i="11"/>
  <c r="AE238" i="11"/>
  <c r="EN229" i="11"/>
  <c r="DZ249" i="11"/>
  <c r="CT234" i="11"/>
  <c r="BI227" i="11"/>
  <c r="BG240" i="11"/>
  <c r="BA231" i="11"/>
  <c r="CM256" i="11"/>
  <c r="BE236" i="11"/>
  <c r="CP228" i="11"/>
  <c r="CN255" i="11"/>
  <c r="DT232" i="11"/>
  <c r="DA250" i="11"/>
  <c r="CM231" i="11"/>
  <c r="CH245" i="11"/>
  <c r="DS273" i="11"/>
  <c r="CM269" i="11"/>
  <c r="EF250" i="11"/>
  <c r="BF247" i="11"/>
  <c r="DB254" i="11"/>
  <c r="CH257" i="11"/>
  <c r="CL237" i="11"/>
  <c r="BJ233" i="11"/>
  <c r="AH229" i="11"/>
  <c r="CU266" i="11"/>
  <c r="DQ261" i="11"/>
  <c r="CO257" i="11"/>
  <c r="BM253" i="11"/>
  <c r="AK249" i="11"/>
  <c r="DZ244" i="11"/>
  <c r="CX240" i="11"/>
  <c r="BV236" i="11"/>
  <c r="AT232" i="11"/>
  <c r="EI227" i="11"/>
  <c r="CJ264" i="11"/>
  <c r="AG260" i="11"/>
  <c r="DV255" i="11"/>
  <c r="CT251" i="11"/>
  <c r="BR247" i="11"/>
  <c r="DA268" i="11"/>
  <c r="CX262" i="11"/>
  <c r="BV258" i="11"/>
  <c r="AT254" i="11"/>
  <c r="EI249" i="11"/>
  <c r="DG245" i="11"/>
  <c r="CE241" i="11"/>
  <c r="BX247" i="11"/>
  <c r="Y234" i="11"/>
  <c r="DW274" i="11"/>
  <c r="CG239" i="11"/>
  <c r="DW230" i="11"/>
  <c r="DE254" i="11"/>
  <c r="DR235" i="11"/>
  <c r="AV228" i="11"/>
  <c r="DC242" i="11"/>
  <c r="BP232" i="11"/>
  <c r="EE260" i="11"/>
  <c r="BR237" i="11"/>
  <c r="BZ229" i="11"/>
  <c r="CN247" i="11"/>
  <c r="AA234" i="11"/>
  <c r="CB267" i="11"/>
  <c r="CI235" i="11"/>
  <c r="BR261" i="11"/>
  <c r="BF234" i="11"/>
  <c r="CE256" i="11"/>
  <c r="Y233" i="11"/>
  <c r="CZ275" i="11"/>
  <c r="BE270" i="11"/>
  <c r="EG241" i="11"/>
  <c r="BG238" i="11"/>
  <c r="DC245" i="11"/>
  <c r="CI248" i="11"/>
  <c r="BW236" i="11"/>
  <c r="AU232" i="11"/>
  <c r="EJ227" i="11"/>
  <c r="AX265" i="11"/>
  <c r="DB260" i="11"/>
  <c r="BZ256" i="11"/>
  <c r="AX252" i="11"/>
  <c r="EM247" i="11"/>
  <c r="DK243" i="11"/>
  <c r="CI239" i="11"/>
  <c r="BG235" i="11"/>
  <c r="AE231" i="11"/>
  <c r="DS270" i="11"/>
  <c r="BA263" i="11"/>
  <c r="EI258" i="11"/>
  <c r="DG254" i="11"/>
  <c r="CE250" i="11"/>
  <c r="BC246" i="11"/>
  <c r="AT266" i="11"/>
  <c r="CI261" i="11"/>
  <c r="BG257" i="11"/>
  <c r="AE253" i="11"/>
  <c r="DT248" i="11"/>
  <c r="CR244" i="11"/>
  <c r="BP240" i="11"/>
  <c r="CD241" i="11"/>
  <c r="DL231" i="11"/>
  <c r="X259" i="11"/>
  <c r="ED236" i="11"/>
  <c r="AE229" i="11"/>
  <c r="DF245" i="11"/>
  <c r="CN233" i="11"/>
  <c r="AR266" i="11"/>
  <c r="DM238" i="11"/>
  <c r="BV230" i="11"/>
  <c r="EF251" i="11"/>
  <c r="AN235" i="11"/>
  <c r="CY227" i="11"/>
  <c r="CL241" i="11"/>
  <c r="DN231" i="11"/>
  <c r="BJ238" i="11"/>
  <c r="CL227" i="11"/>
  <c r="EL236" i="11"/>
  <c r="EJ269" i="11"/>
  <c r="DI235" i="11"/>
  <c r="BI273" i="11"/>
  <c r="AD276" i="11"/>
  <c r="BM268" i="11"/>
  <c r="AW263" i="11"/>
  <c r="BH229" i="11"/>
  <c r="DD236" i="11"/>
  <c r="CQ240" i="11"/>
  <c r="BH235" i="11"/>
  <c r="AF231" i="11"/>
  <c r="AD275" i="11"/>
  <c r="EG263" i="11"/>
  <c r="CM259" i="11"/>
  <c r="BK255" i="11"/>
  <c r="AI251" i="11"/>
  <c r="DX246" i="11"/>
  <c r="CV242" i="11"/>
  <c r="DB256" i="11"/>
  <c r="BH266" i="11"/>
  <c r="CX263" i="11"/>
  <c r="EG265" i="11"/>
  <c r="AQ275" i="11"/>
  <c r="EJ246" i="11"/>
  <c r="BA260" i="11"/>
  <c r="BJ243" i="11"/>
  <c r="Y272" i="11"/>
  <c r="DF250" i="11"/>
  <c r="DO233" i="11"/>
  <c r="CL253" i="11"/>
  <c r="CG273" i="11"/>
  <c r="EJ272" i="11"/>
  <c r="BB276" i="11"/>
  <c r="DD268" i="11"/>
  <c r="AN269" i="11"/>
  <c r="AF250" i="11"/>
  <c r="BX263" i="11"/>
  <c r="BW246" i="11"/>
  <c r="CF229" i="11"/>
  <c r="DS253" i="11"/>
  <c r="EB236" i="11"/>
  <c r="CY256" i="11"/>
  <c r="DH239" i="11"/>
  <c r="AJ273" i="11"/>
  <c r="CU272" i="11"/>
  <c r="BZ274" i="11"/>
  <c r="AZ267" i="11"/>
  <c r="DS255" i="11"/>
  <c r="EB238" i="11"/>
  <c r="AS252" i="11"/>
  <c r="BB235" i="11"/>
  <c r="CO259" i="11"/>
  <c r="CX242" i="11"/>
  <c r="BU262" i="11"/>
  <c r="CD245" i="11"/>
  <c r="CU274" i="11"/>
  <c r="AO274" i="11"/>
  <c r="EK275" i="11"/>
  <c r="BT271" i="11"/>
  <c r="CV265" i="11"/>
  <c r="AK253" i="11"/>
  <c r="AE243" i="11"/>
  <c r="AI265" i="11"/>
  <c r="BM256" i="11"/>
  <c r="DZ247" i="11"/>
  <c r="AE242" i="11"/>
  <c r="DT237" i="11"/>
  <c r="CR233" i="11"/>
  <c r="BP229" i="11"/>
  <c r="AT267" i="11"/>
  <c r="AP262" i="11"/>
  <c r="EE257" i="11"/>
  <c r="DC253" i="11"/>
  <c r="CA249" i="11"/>
  <c r="AY245" i="11"/>
  <c r="EN240" i="11"/>
  <c r="DL236" i="11"/>
  <c r="CJ232" i="11"/>
  <c r="BH265" i="11"/>
  <c r="DK260" i="11"/>
  <c r="CI256" i="11"/>
  <c r="BG252" i="11"/>
  <c r="AE248" i="11"/>
  <c r="DT243" i="11"/>
  <c r="EI275" i="11"/>
  <c r="BJ269" i="11"/>
  <c r="EF263" i="11"/>
  <c r="BB266" i="11"/>
  <c r="EH231" i="11"/>
  <c r="BM239" i="11"/>
  <c r="AS242" i="11"/>
  <c r="CV235" i="11"/>
  <c r="BT231" i="11"/>
  <c r="AR227" i="11"/>
  <c r="BI264" i="11"/>
  <c r="EA259" i="11"/>
  <c r="CY255" i="11"/>
  <c r="BW251" i="11"/>
  <c r="AU247" i="11"/>
  <c r="EJ242" i="11"/>
  <c r="DH238" i="11"/>
  <c r="CF234" i="11"/>
  <c r="BD230" i="11"/>
  <c r="CX267" i="11"/>
  <c r="BS262" i="11"/>
  <c r="AQ258" i="11"/>
  <c r="EF253" i="11"/>
  <c r="DD249" i="11"/>
  <c r="CB245" i="11"/>
  <c r="BE265" i="11"/>
  <c r="DH260" i="11"/>
  <c r="CF256" i="11"/>
  <c r="BD252" i="11"/>
  <c r="AB248" i="11"/>
  <c r="DQ243" i="11"/>
  <c r="CC266" i="11"/>
  <c r="DU238" i="11"/>
  <c r="BZ230" i="11"/>
  <c r="CY252" i="11"/>
  <c r="BK235" i="11"/>
  <c r="DP227" i="11"/>
  <c r="EH241" i="11"/>
  <c r="EL231" i="11"/>
  <c r="BT259" i="11"/>
  <c r="EN236" i="11"/>
  <c r="AN229" i="11"/>
  <c r="CP245" i="11"/>
  <c r="CL233" i="11"/>
  <c r="DC266" i="11"/>
  <c r="DW238" i="11"/>
  <c r="CD230" i="11"/>
  <c r="EC231" i="11"/>
  <c r="EK246" i="11"/>
  <c r="DR230" i="11"/>
  <c r="AP243" i="11"/>
  <c r="DU229" i="11"/>
  <c r="AU271" i="11"/>
  <c r="EG273" i="11"/>
  <c r="EI264" i="11"/>
  <c r="AB261" i="11"/>
  <c r="AT227" i="11"/>
  <c r="CP234" i="11"/>
  <c r="DX239" i="11"/>
  <c r="AB235" i="11"/>
  <c r="DQ230" i="11"/>
  <c r="EG272" i="11"/>
  <c r="CV263" i="11"/>
  <c r="BG259" i="11"/>
  <c r="AE255" i="11"/>
  <c r="DT250" i="11"/>
  <c r="CR246" i="11"/>
  <c r="BP242" i="11"/>
  <c r="AN238" i="11"/>
  <c r="EC233" i="11"/>
  <c r="DA229" i="11"/>
  <c r="CS266" i="11"/>
  <c r="DP261" i="11"/>
  <c r="CN257" i="11"/>
  <c r="BL253" i="11"/>
  <c r="AJ249" i="11"/>
  <c r="DY244" i="11"/>
  <c r="CR264" i="11"/>
  <c r="AN260" i="11"/>
  <c r="EC255" i="11"/>
  <c r="DA251" i="11"/>
  <c r="BY247" i="11"/>
  <c r="AW243" i="11"/>
  <c r="AT261" i="11"/>
  <c r="BZ237" i="11"/>
  <c r="CG229" i="11"/>
  <c r="EB247" i="11"/>
  <c r="AN234" i="11"/>
  <c r="A227" i="11"/>
  <c r="CX239" i="11"/>
  <c r="EJ230" i="11"/>
  <c r="CW254" i="11"/>
  <c r="DQ235" i="11"/>
  <c r="AU228" i="11"/>
  <c r="DA242" i="11"/>
  <c r="BO232" i="11"/>
  <c r="BJ261" i="11"/>
  <c r="CB237" i="11"/>
  <c r="CI229" i="11"/>
  <c r="AB228" i="11"/>
  <c r="CQ237" i="11"/>
  <c r="AK227" i="11"/>
  <c r="BJ236" i="11"/>
  <c r="DR264" i="11"/>
  <c r="EK272" i="11"/>
  <c r="BJ274" i="11"/>
  <c r="DC255" i="11"/>
  <c r="AC252" i="11"/>
  <c r="BY259" i="11"/>
  <c r="BE262" i="11"/>
  <c r="BU238" i="11"/>
  <c r="ED233" i="11"/>
  <c r="DB229" i="11"/>
  <c r="DB267" i="11"/>
  <c r="BT262" i="11"/>
  <c r="AR258" i="11"/>
  <c r="EG253" i="11"/>
  <c r="DE249" i="11"/>
  <c r="CC245" i="11"/>
  <c r="BA241" i="11"/>
  <c r="Y237" i="11"/>
  <c r="DN232" i="11"/>
  <c r="CL228" i="11"/>
  <c r="AW265" i="11"/>
  <c r="DA260" i="11"/>
  <c r="BY256" i="11"/>
  <c r="AW252" i="11"/>
  <c r="EL247" i="11"/>
  <c r="AD271" i="11"/>
  <c r="BI263" i="11"/>
  <c r="Y259" i="11"/>
  <c r="DN254" i="11"/>
  <c r="CL250" i="11"/>
  <c r="BJ246" i="11"/>
  <c r="AH242" i="11"/>
  <c r="AU252" i="11"/>
  <c r="AV235" i="11"/>
  <c r="DE227" i="11"/>
  <c r="DD241" i="11"/>
  <c r="EA231" i="11"/>
  <c r="CB259" i="11"/>
  <c r="X237" i="11"/>
  <c r="AQ229" i="11"/>
  <c r="CX245" i="11"/>
  <c r="CM233" i="11"/>
  <c r="AI266" i="11"/>
  <c r="DG238" i="11"/>
  <c r="BS230" i="11"/>
  <c r="BK252" i="11"/>
  <c r="AX235" i="11"/>
  <c r="DH227" i="11"/>
  <c r="CN241" i="11"/>
  <c r="AU229" i="11"/>
  <c r="BQ239" i="11"/>
  <c r="AR228" i="11"/>
  <c r="DM237" i="11"/>
  <c r="CQ269" i="11"/>
  <c r="AB275" i="11"/>
  <c r="DD246" i="11"/>
  <c r="AD243" i="11"/>
  <c r="BZ250" i="11"/>
  <c r="BF253" i="11"/>
  <c r="Z237" i="11"/>
  <c r="DO232" i="11"/>
  <c r="CM228" i="11"/>
  <c r="EB265" i="11"/>
  <c r="BE261" i="11"/>
  <c r="AC257" i="11"/>
  <c r="DR252" i="11"/>
  <c r="CP248" i="11"/>
  <c r="BN244" i="11"/>
  <c r="AL240" i="11"/>
  <c r="EA235" i="11"/>
  <c r="CY231" i="11"/>
  <c r="EM274" i="11"/>
  <c r="EE263" i="11"/>
  <c r="CL259" i="11"/>
  <c r="BJ255" i="11"/>
  <c r="AH251" i="11"/>
  <c r="DW246" i="11"/>
  <c r="AM267" i="11"/>
  <c r="AL262" i="11"/>
  <c r="EA257" i="11"/>
  <c r="CY253" i="11"/>
  <c r="BW249" i="11"/>
  <c r="AU245" i="11"/>
  <c r="EJ240" i="11"/>
  <c r="DX243" i="11"/>
  <c r="EI232" i="11"/>
  <c r="EC263" i="11"/>
  <c r="AK238" i="11"/>
  <c r="Z230" i="11"/>
  <c r="CC250" i="11"/>
  <c r="DK234" i="11"/>
  <c r="BU227" i="11"/>
  <c r="CO240" i="11"/>
  <c r="BP231" i="11"/>
  <c r="DC256" i="11"/>
  <c r="BK236" i="11"/>
  <c r="CR228" i="11"/>
  <c r="EF243" i="11"/>
  <c r="EK232" i="11"/>
  <c r="CT249" i="11"/>
  <c r="BM231" i="11"/>
  <c r="CC244" i="11"/>
  <c r="BP230" i="11"/>
  <c r="AA242" i="11"/>
  <c r="BK229" i="11"/>
  <c r="BX271" i="11"/>
  <c r="AC266" i="11"/>
  <c r="AU274" i="11"/>
  <c r="AE234" i="11"/>
  <c r="CA241" i="11"/>
  <c r="BG244" i="11"/>
  <c r="EB235" i="11"/>
  <c r="CZ231" i="11"/>
  <c r="BX227" i="11"/>
  <c r="CT264" i="11"/>
  <c r="AP260" i="11"/>
  <c r="EE255" i="11"/>
  <c r="DC251" i="11"/>
  <c r="CA247" i="11"/>
  <c r="AY243" i="11"/>
  <c r="EN238" i="11"/>
  <c r="DL234" i="11"/>
  <c r="CJ230" i="11"/>
  <c r="DE268" i="11"/>
  <c r="CY262" i="11"/>
  <c r="BW258" i="11"/>
  <c r="AU254" i="11"/>
  <c r="EJ249" i="11"/>
  <c r="DH245" i="11"/>
  <c r="CO265" i="11"/>
  <c r="EN260" i="11"/>
  <c r="DL256" i="11"/>
  <c r="CJ252" i="11"/>
  <c r="BH248" i="11"/>
  <c r="AF244" i="11"/>
  <c r="BR275" i="11"/>
  <c r="CH239" i="11"/>
  <c r="DZ230" i="11"/>
  <c r="DM254" i="11"/>
  <c r="DW235" i="11"/>
  <c r="AW228" i="11"/>
  <c r="X243" i="11"/>
  <c r="CG232" i="11"/>
  <c r="CH261" i="11"/>
  <c r="CI237" i="11"/>
  <c r="CO229" i="11"/>
  <c r="DD247" i="11"/>
  <c r="AG234" i="11"/>
  <c r="BY276" i="11"/>
  <c r="CO239" i="11"/>
  <c r="EC230" i="11"/>
  <c r="Z234" i="11"/>
  <c r="BX255" i="11"/>
  <c r="DJ232" i="11"/>
  <c r="BE250" i="11"/>
  <c r="CH231" i="11"/>
  <c r="AG269" i="11"/>
  <c r="DS271" i="11"/>
  <c r="CN262" i="11"/>
  <c r="EE258" i="11"/>
  <c r="AF267" i="11"/>
  <c r="CB232" i="11"/>
  <c r="CJ239" i="11"/>
  <c r="DM234" i="11"/>
  <c r="CK230" i="11"/>
  <c r="AL271" i="11"/>
  <c r="BK263" i="11"/>
  <c r="AA259" i="11"/>
  <c r="DP254" i="11"/>
  <c r="CN250" i="11"/>
  <c r="BL246" i="11"/>
  <c r="AJ242" i="11"/>
  <c r="BZ252" i="11"/>
  <c r="DU272" i="11"/>
  <c r="BI259" i="11"/>
  <c r="BI261" i="11"/>
  <c r="EF270" i="11"/>
  <c r="BX246" i="11"/>
  <c r="DF259" i="11"/>
  <c r="DO242" i="11"/>
  <c r="CR269" i="11"/>
  <c r="AT250" i="11"/>
  <c r="BC233" i="11"/>
  <c r="Z253" i="11"/>
  <c r="EL272" i="11"/>
  <c r="BX272" i="11"/>
  <c r="DG275" i="11"/>
  <c r="AR268" i="11"/>
  <c r="BK267" i="11"/>
  <c r="CK249" i="11"/>
  <c r="DT262" i="11"/>
  <c r="EB245" i="11"/>
  <c r="EK228" i="11"/>
  <c r="BG253" i="11"/>
  <c r="BP236" i="11"/>
  <c r="AM256" i="11"/>
  <c r="AV239" i="11"/>
  <c r="CO272" i="11"/>
  <c r="AI272" i="11"/>
  <c r="EE273" i="11"/>
  <c r="DE266" i="11"/>
  <c r="BG255" i="11"/>
  <c r="BP238" i="11"/>
  <c r="CX251" i="11"/>
  <c r="DG234" i="11"/>
  <c r="AC259" i="11"/>
  <c r="AL242" i="11"/>
  <c r="DZ261" i="11"/>
  <c r="EI244" i="11"/>
  <c r="AI274" i="11"/>
  <c r="CT273" i="11"/>
  <c r="BY275" i="11"/>
  <c r="DK268" i="11"/>
  <c r="BW264" i="11"/>
  <c r="CP252" i="11"/>
  <c r="EH240" i="11"/>
  <c r="DC262" i="11"/>
  <c r="AY254" i="11"/>
  <c r="DL245" i="11"/>
  <c r="CJ241" i="11"/>
  <c r="BH237" i="11"/>
  <c r="AF233" i="11"/>
  <c r="DU228" i="11"/>
  <c r="BL266" i="11"/>
  <c r="CU261" i="11"/>
  <c r="BS257" i="11"/>
  <c r="AQ253" i="11"/>
  <c r="EF248" i="11"/>
  <c r="DD244" i="11"/>
  <c r="CB240" i="11"/>
  <c r="AZ236" i="11"/>
  <c r="X232" i="11"/>
  <c r="DD264" i="11"/>
  <c r="AY260" i="11"/>
  <c r="EN255" i="11"/>
  <c r="DL251" i="11"/>
  <c r="CJ247" i="11"/>
  <c r="BH243" i="11"/>
  <c r="DG271" i="11"/>
  <c r="CB274" i="11"/>
  <c r="CM265" i="11"/>
  <c r="CN261" i="11"/>
  <c r="DF227" i="11"/>
  <c r="AK235" i="11"/>
  <c r="EN239" i="11"/>
  <c r="AJ235" i="11"/>
  <c r="DY230" i="11"/>
  <c r="CB273" i="11"/>
  <c r="DE263" i="11"/>
  <c r="BO259" i="11"/>
  <c r="AM255" i="11"/>
  <c r="EB250" i="11"/>
  <c r="CZ246" i="11"/>
  <c r="BX242" i="11"/>
  <c r="AV238" i="11"/>
  <c r="EK233" i="11"/>
  <c r="DI229" i="11"/>
  <c r="DG266" i="11"/>
  <c r="DX261" i="11"/>
  <c r="CV257" i="11"/>
  <c r="BT253" i="11"/>
  <c r="AR249" i="11"/>
  <c r="EG244" i="11"/>
  <c r="DA264" i="11"/>
  <c r="AV260" i="11"/>
  <c r="EK255" i="11"/>
  <c r="DI251" i="11"/>
  <c r="CG247" i="11"/>
  <c r="BE243" i="11"/>
  <c r="DF261" i="11"/>
  <c r="CP237" i="11"/>
  <c r="CR229" i="11"/>
  <c r="BW248" i="11"/>
  <c r="BD234" i="11"/>
  <c r="AF227" i="11"/>
  <c r="DU239" i="11"/>
  <c r="AD231" i="11"/>
  <c r="AR255" i="11"/>
  <c r="EG235" i="11"/>
  <c r="BH228" i="11"/>
  <c r="EG242" i="11"/>
  <c r="CE232" i="11"/>
  <c r="DV261" i="11"/>
  <c r="CR237" i="11"/>
  <c r="CW229" i="11"/>
  <c r="CA228" i="11"/>
  <c r="AM238" i="11"/>
  <c r="CB227" i="11"/>
  <c r="DV236" i="11"/>
  <c r="DV267" i="11"/>
  <c r="EJ266" i="11"/>
  <c r="DE269" i="11"/>
  <c r="BZ260" i="11"/>
  <c r="DQ256" i="11"/>
  <c r="BU264" i="11"/>
  <c r="BH269" i="11"/>
  <c r="AN239" i="11"/>
  <c r="CG234" i="11"/>
  <c r="BE230" i="11"/>
  <c r="AE270" i="11"/>
  <c r="AA263" i="11"/>
  <c r="DL258" i="11"/>
  <c r="CJ254" i="11"/>
  <c r="BH250" i="11"/>
  <c r="AF246" i="11"/>
  <c r="DU241" i="11"/>
  <c r="CS237" i="11"/>
  <c r="BQ233" i="11"/>
  <c r="AO229" i="11"/>
  <c r="EA265" i="11"/>
  <c r="BD261" i="11"/>
  <c r="AB257" i="11"/>
  <c r="DQ252" i="11"/>
  <c r="CO248" i="11"/>
  <c r="BZ275" i="11"/>
  <c r="EM263" i="11"/>
  <c r="CS259" i="11"/>
  <c r="BQ255" i="11"/>
  <c r="AO251" i="11"/>
  <c r="ED246" i="11"/>
  <c r="DB242" i="11"/>
  <c r="EI256" i="11"/>
  <c r="BS236" i="11"/>
  <c r="CY228" i="11"/>
  <c r="AG244" i="11"/>
  <c r="AG233" i="11"/>
  <c r="BX264" i="11"/>
  <c r="BB238" i="11"/>
  <c r="AK230" i="11"/>
  <c r="BU250" i="11"/>
  <c r="DJ234" i="11"/>
  <c r="BT227" i="11"/>
  <c r="CM240" i="11"/>
  <c r="BO231" i="11"/>
  <c r="AH257" i="11"/>
  <c r="BU236" i="11"/>
  <c r="DA228" i="11"/>
  <c r="DB257" i="11"/>
  <c r="BO233" i="11"/>
  <c r="DO252" i="11"/>
  <c r="AH232" i="11"/>
  <c r="CV247" i="11"/>
  <c r="BN274" i="11"/>
  <c r="AH270" i="11"/>
  <c r="CA251" i="11"/>
  <c r="DR247" i="11"/>
  <c r="AW255" i="11"/>
  <c r="AC258" i="11"/>
  <c r="DB237" i="11"/>
  <c r="BR233" i="11"/>
  <c r="AP229" i="11"/>
  <c r="DH266" i="11"/>
  <c r="DY261" i="11"/>
  <c r="CW257" i="11"/>
  <c r="BU253" i="11"/>
  <c r="AS249" i="11"/>
  <c r="EH244" i="11"/>
  <c r="DF240" i="11"/>
  <c r="CD236" i="11"/>
  <c r="BB232" i="11"/>
  <c r="Z228" i="11"/>
  <c r="CS264" i="11"/>
  <c r="AO260" i="11"/>
  <c r="ED255" i="11"/>
  <c r="DB251" i="11"/>
  <c r="BZ247" i="11"/>
  <c r="EG268" i="11"/>
  <c r="DF262" i="11"/>
  <c r="CD258" i="11"/>
  <c r="BB254" i="11"/>
  <c r="Z250" i="11"/>
  <c r="DO245" i="11"/>
  <c r="CM241" i="11"/>
  <c r="EJ247" i="11"/>
  <c r="AO234" i="11"/>
  <c r="X227" i="11"/>
  <c r="DD239" i="11"/>
  <c r="EK230" i="11"/>
  <c r="AZ255" i="11"/>
  <c r="EH235" i="11"/>
  <c r="BJ228" i="11"/>
  <c r="EI242" i="11"/>
  <c r="CF232" i="11"/>
  <c r="BZ261" i="11"/>
  <c r="CH237" i="11"/>
  <c r="CM229" i="11"/>
  <c r="AI248" i="11"/>
  <c r="AQ234" i="11"/>
  <c r="Z227" i="11"/>
  <c r="AD236" i="11"/>
  <c r="CS263" i="11"/>
  <c r="DR234" i="11"/>
  <c r="CS258" i="11"/>
  <c r="CK233" i="11"/>
  <c r="AU276" i="11"/>
  <c r="DQ270" i="11"/>
  <c r="CB242" i="11"/>
  <c r="DS238" i="11"/>
  <c r="AX246" i="11"/>
  <c r="AD249" i="11"/>
  <c r="CE236" i="11"/>
  <c r="BC232" i="11"/>
  <c r="AA228" i="11"/>
  <c r="BG265" i="11"/>
  <c r="DJ260" i="11"/>
  <c r="CH256" i="11"/>
  <c r="BF252" i="11"/>
  <c r="AD248" i="11"/>
  <c r="DS243" i="11"/>
  <c r="CQ239" i="11"/>
  <c r="BO235" i="11"/>
  <c r="AM231" i="11"/>
  <c r="AH271" i="11"/>
  <c r="BJ263" i="11"/>
  <c r="Z259" i="11"/>
  <c r="DO254" i="11"/>
  <c r="CM250" i="11"/>
  <c r="BK246" i="11"/>
  <c r="BE266" i="11"/>
  <c r="CQ261" i="11"/>
  <c r="BO257" i="11"/>
  <c r="AM253" i="11"/>
  <c r="EB248" i="11"/>
  <c r="CZ244" i="11"/>
  <c r="BX240" i="11"/>
  <c r="DJ241" i="11"/>
  <c r="EB231" i="11"/>
  <c r="CJ259" i="11"/>
  <c r="AC237" i="11"/>
  <c r="AS229" i="11"/>
  <c r="BA246" i="11"/>
  <c r="DD233" i="11"/>
  <c r="X267" i="11"/>
  <c r="EE238" i="11"/>
  <c r="CH230" i="11"/>
  <c r="CA252" i="11"/>
  <c r="BD235" i="11"/>
  <c r="DJ227" i="11"/>
  <c r="DR241" i="11"/>
  <c r="ED231" i="11"/>
  <c r="AB239" i="11"/>
  <c r="EH227" i="11"/>
  <c r="CG237" i="11"/>
  <c r="AH227" i="11"/>
  <c r="BD236" i="11"/>
  <c r="DU273" i="11"/>
  <c r="CP276" i="11"/>
  <c r="CA270" i="11"/>
  <c r="DR263" i="11"/>
  <c r="DT229" i="11"/>
  <c r="AY237" i="11"/>
  <c r="DG240" i="11"/>
  <c r="BP235" i="11"/>
  <c r="AN231" i="11"/>
  <c r="CP275" i="11"/>
  <c r="Y264" i="11"/>
  <c r="CU259" i="11"/>
  <c r="BS255" i="11"/>
  <c r="AQ251" i="11"/>
  <c r="EF246" i="11"/>
  <c r="DD242" i="11"/>
  <c r="CB238" i="11"/>
  <c r="AZ234" i="11"/>
  <c r="X230" i="11"/>
  <c r="AN267" i="11"/>
  <c r="AM262" i="11"/>
  <c r="EB257" i="11"/>
  <c r="CZ253" i="11"/>
  <c r="BX249" i="11"/>
  <c r="AV245" i="11"/>
  <c r="EK264" i="11"/>
  <c r="CB260" i="11"/>
  <c r="AZ256" i="11"/>
  <c r="X252" i="11"/>
  <c r="DM247" i="11"/>
  <c r="CK243" i="11"/>
  <c r="EL263" i="11"/>
  <c r="AL238" i="11"/>
  <c r="AB230" i="11"/>
  <c r="CK250" i="11"/>
  <c r="DP234" i="11"/>
  <c r="BV227" i="11"/>
  <c r="EA240" i="11"/>
  <c r="CE231" i="11"/>
  <c r="BF257" i="11"/>
  <c r="CB236" i="11"/>
  <c r="DG228" i="11"/>
  <c r="EN243" i="11"/>
  <c r="Z233" i="11"/>
  <c r="AN264" i="11"/>
  <c r="AS238" i="11"/>
  <c r="AD230" i="11"/>
  <c r="AP230" i="11"/>
  <c r="CF241" i="11"/>
  <c r="AL229" i="11"/>
  <c r="BA239" i="11"/>
  <c r="AN228" i="11"/>
  <c r="CT275" i="11"/>
  <c r="EJ276" i="11"/>
  <c r="BL258" i="11"/>
  <c r="DC254" i="11"/>
  <c r="AH262" i="11"/>
  <c r="AY265" i="11"/>
  <c r="DQ238" i="11"/>
  <c r="BA234" i="11"/>
  <c r="Y230" i="11"/>
  <c r="X269" i="11"/>
  <c r="DH262" i="11"/>
  <c r="CF258" i="11"/>
  <c r="BD254" i="11"/>
  <c r="AB250" i="11"/>
  <c r="DQ245" i="11"/>
  <c r="CO241" i="11"/>
  <c r="AB253" i="11"/>
  <c r="CI268" i="11"/>
  <c r="CF263" i="11"/>
  <c r="BE269" i="11"/>
  <c r="DL262" i="11"/>
  <c r="BV267" i="11"/>
  <c r="AA275" i="11"/>
  <c r="X263" i="11"/>
  <c r="Z231" i="11"/>
  <c r="CL276" i="11"/>
  <c r="AY268" i="11"/>
  <c r="AQ262" i="11"/>
  <c r="DM236" i="11"/>
  <c r="AI261" i="11"/>
  <c r="AR244" i="11"/>
  <c r="AI264" i="11"/>
  <c r="X247" i="11"/>
  <c r="EL260" i="11"/>
  <c r="BD239" i="11"/>
  <c r="AJ263" i="11"/>
  <c r="AN246" i="11"/>
  <c r="AW229" i="11"/>
  <c r="DY252" i="11"/>
  <c r="DA259" i="11"/>
  <c r="DJ242" i="11"/>
  <c r="BM244" i="11"/>
  <c r="AX230" i="11"/>
  <c r="DS240" i="11"/>
  <c r="DO228" i="11"/>
  <c r="CT232" i="11"/>
  <c r="AX256" i="11"/>
  <c r="CC238" i="11"/>
  <c r="CB262" i="11"/>
  <c r="CK245" i="11"/>
  <c r="CT228" i="11"/>
  <c r="BE252" i="11"/>
  <c r="AG259" i="11"/>
  <c r="AP242" i="11"/>
  <c r="EJ241" i="11"/>
  <c r="BC229" i="11"/>
  <c r="ED238" i="11"/>
  <c r="DU227" i="11"/>
  <c r="CQ228" i="11"/>
  <c r="AY247" i="11"/>
  <c r="AH237" i="11"/>
  <c r="BM261" i="11"/>
  <c r="BV244" i="11"/>
  <c r="CH275" i="11"/>
  <c r="AP251" i="11"/>
  <c r="EI257" i="11"/>
  <c r="AA241" i="11"/>
  <c r="BC238" i="11"/>
  <c r="CE227" i="11"/>
  <c r="CA236" i="11"/>
  <c r="DH251" i="11"/>
  <c r="AH243" i="11"/>
  <c r="AZ238" i="11"/>
  <c r="EJ235" i="11"/>
  <c r="AX260" i="11"/>
  <c r="BG243" i="11"/>
  <c r="EK268" i="11"/>
  <c r="AA250" i="11"/>
  <c r="DT256" i="11"/>
  <c r="EC239" i="11"/>
  <c r="EM235" i="11"/>
  <c r="AC262" i="11"/>
  <c r="AW234" i="11"/>
  <c r="CL234" i="11"/>
  <c r="AB232" i="11"/>
  <c r="BZ259" i="11"/>
  <c r="DU234" i="11"/>
  <c r="AI259" i="11"/>
  <c r="AR242" i="11"/>
  <c r="BG266" i="11"/>
  <c r="EC248" i="11"/>
  <c r="DE255" i="11"/>
  <c r="CR259" i="11"/>
  <c r="DI233" i="11"/>
  <c r="AD253" i="11"/>
  <c r="EJ231" i="11"/>
  <c r="EK276" i="11"/>
  <c r="AW258" i="11"/>
  <c r="CA250" i="11"/>
  <c r="DF233" i="11"/>
  <c r="EK257" i="11"/>
  <c r="AC241" i="11"/>
  <c r="DR236" i="11"/>
  <c r="CP232" i="11"/>
  <c r="BN228" i="11"/>
  <c r="EL264" i="11"/>
  <c r="CC260" i="11"/>
  <c r="BA256" i="11"/>
  <c r="Y252" i="11"/>
  <c r="DN247" i="11"/>
  <c r="BC270" i="11"/>
  <c r="AH263" i="11"/>
  <c r="DR258" i="11"/>
  <c r="CP254" i="11"/>
  <c r="BN250" i="11"/>
  <c r="AL246" i="11"/>
  <c r="EA241" i="11"/>
  <c r="CS250" i="11"/>
  <c r="DQ234" i="11"/>
  <c r="BW227" i="11"/>
  <c r="EC240" i="11"/>
  <c r="CF231" i="11"/>
  <c r="DZ257" i="11"/>
  <c r="CS236" i="11"/>
  <c r="DV228" i="11"/>
  <c r="BE244" i="11"/>
  <c r="AQ233" i="11"/>
  <c r="BF264" i="11"/>
  <c r="AU238" i="11"/>
  <c r="AH230" i="11"/>
  <c r="DI250" i="11"/>
  <c r="DS234" i="11"/>
  <c r="CA227" i="11"/>
  <c r="EC238" i="11"/>
  <c r="EF227" i="11"/>
  <c r="CA237" i="11"/>
  <c r="AA227" i="11"/>
  <c r="AT236" i="11"/>
  <c r="X268" i="11"/>
  <c r="BZ273" i="11"/>
  <c r="AK245" i="11"/>
  <c r="CB241" i="11"/>
  <c r="DX248" i="11"/>
  <c r="DD251" i="11"/>
  <c r="DS236" i="11"/>
  <c r="CQ232" i="11"/>
  <c r="BO228" i="11"/>
  <c r="DA265" i="11"/>
  <c r="AG261" i="11"/>
  <c r="DV256" i="11"/>
  <c r="CT252" i="11"/>
  <c r="BR248" i="11"/>
  <c r="AP244" i="11"/>
  <c r="EE239" i="11"/>
  <c r="DC235" i="11"/>
  <c r="CA231" i="11"/>
  <c r="BT273" i="11"/>
  <c r="DD263" i="11"/>
  <c r="BN259" i="11"/>
  <c r="AL255" i="11"/>
  <c r="EA250" i="11"/>
  <c r="CY246" i="11"/>
  <c r="DQ266" i="11"/>
  <c r="EE261" i="11"/>
  <c r="DC257" i="11"/>
  <c r="CA253" i="11"/>
  <c r="AY249" i="11"/>
  <c r="EN244" i="11"/>
  <c r="DL240" i="11"/>
  <c r="AF243" i="11"/>
  <c r="CM232" i="11"/>
  <c r="AS262" i="11"/>
  <c r="DE237" i="11"/>
  <c r="DE229" i="11"/>
  <c r="EA248" i="11"/>
  <c r="BO234" i="11"/>
  <c r="AO227" i="11"/>
  <c r="DT239" i="11"/>
  <c r="AC231" i="11"/>
  <c r="AJ255" i="11"/>
  <c r="EF235" i="11"/>
  <c r="BE228" i="11"/>
  <c r="AN243" i="11"/>
  <c r="CO232" i="11"/>
  <c r="DZ243" i="11"/>
  <c r="AE230" i="11"/>
  <c r="BH241" i="11"/>
  <c r="AI229" i="11"/>
  <c r="AT239" i="11"/>
  <c r="AE228" i="11"/>
  <c r="AD233" i="11"/>
  <c r="BR240" i="11"/>
  <c r="AL247" i="11"/>
  <c r="BJ245" i="11"/>
  <c r="CV241" i="11"/>
  <c r="BU233" i="11"/>
  <c r="EG240" i="11"/>
  <c r="DN256" i="11"/>
  <c r="CU263" i="11"/>
  <c r="DQ248" i="11"/>
  <c r="DA273" i="11"/>
  <c r="EB262" i="11"/>
  <c r="DJ268" i="11"/>
  <c r="AZ262" i="11"/>
  <c r="CK266" i="11"/>
  <c r="CF274" i="11"/>
  <c r="DO274" i="11"/>
  <c r="CE230" i="11"/>
  <c r="Z276" i="11"/>
  <c r="AR267" i="11"/>
  <c r="CV261" i="11"/>
  <c r="BA236" i="11"/>
  <c r="CN260" i="11"/>
  <c r="CW243" i="11"/>
  <c r="CE263" i="11"/>
  <c r="CC246" i="11"/>
  <c r="DJ256" i="11"/>
  <c r="CK238" i="11"/>
  <c r="CJ262" i="11"/>
  <c r="CS245" i="11"/>
  <c r="DB228" i="11"/>
  <c r="BM252" i="11"/>
  <c r="AO259" i="11"/>
  <c r="AX242" i="11"/>
  <c r="AY242" i="11"/>
  <c r="BQ229" i="11"/>
  <c r="AJ239" i="11"/>
  <c r="EG227" i="11"/>
  <c r="X229" i="11"/>
  <c r="EM251" i="11"/>
  <c r="DJ237" i="11"/>
  <c r="EG261" i="11"/>
  <c r="Y245" i="11"/>
  <c r="AH228" i="11"/>
  <c r="DJ251" i="11"/>
  <c r="CL258" i="11"/>
  <c r="CU241" i="11"/>
  <c r="DV239" i="11"/>
  <c r="BU228" i="11"/>
  <c r="CX237" i="11"/>
  <c r="AI227" i="11"/>
  <c r="DG260" i="11"/>
  <c r="EN242" i="11"/>
  <c r="CM236" i="11"/>
  <c r="DR260" i="11"/>
  <c r="EA243" i="11"/>
  <c r="BN271" i="11"/>
  <c r="CU250" i="11"/>
  <c r="BW257" i="11"/>
  <c r="CF240" i="11"/>
  <c r="AS237" i="11"/>
  <c r="BQ268" i="11"/>
  <c r="BT235" i="11"/>
  <c r="DF239" i="11"/>
  <c r="DP236" i="11"/>
  <c r="BV264" i="11"/>
  <c r="BX235" i="11"/>
  <c r="DC259" i="11"/>
  <c r="DL242" i="11"/>
  <c r="BB267" i="11"/>
  <c r="CF249" i="11"/>
  <c r="BH256" i="11"/>
  <c r="CP264" i="11"/>
  <c r="EF234" i="11"/>
  <c r="DR257" i="11"/>
  <c r="AP233" i="11"/>
  <c r="CO230" i="11"/>
  <c r="CN228" i="11"/>
  <c r="AX255" i="11"/>
  <c r="BI234" i="11"/>
  <c r="CN258" i="11"/>
  <c r="CW241" i="11"/>
  <c r="CZ265" i="11"/>
  <c r="BQ248" i="11"/>
  <c r="AS255" i="11"/>
  <c r="BP255" i="11"/>
  <c r="DB232" i="11"/>
  <c r="DS248" i="11"/>
  <c r="AB231" i="11"/>
  <c r="BL251" i="11"/>
  <c r="EA242" i="11"/>
  <c r="AY246" i="11"/>
  <c r="AT233" i="11"/>
  <c r="BY257" i="11"/>
  <c r="CH240" i="11"/>
  <c r="BF236" i="11"/>
  <c r="AD232" i="11"/>
  <c r="DS227" i="11"/>
  <c r="BQ264" i="11"/>
  <c r="EH259" i="11"/>
  <c r="DF255" i="11"/>
  <c r="CD251" i="11"/>
  <c r="BB247" i="11"/>
  <c r="AO268" i="11"/>
  <c r="CH262" i="11"/>
  <c r="BF258" i="11"/>
  <c r="AD254" i="11"/>
  <c r="DS249" i="11"/>
  <c r="CQ245" i="11"/>
  <c r="BO241" i="11"/>
  <c r="BQ246" i="11"/>
  <c r="DJ233" i="11"/>
  <c r="EC268" i="11"/>
  <c r="AR239" i="11"/>
  <c r="CX230" i="11"/>
  <c r="CX253" i="11"/>
  <c r="CL235" i="11"/>
  <c r="EN227" i="11"/>
  <c r="AQ242" i="11"/>
  <c r="AJ232" i="11"/>
  <c r="DX259" i="11"/>
  <c r="AL237" i="11"/>
  <c r="BA229" i="11"/>
  <c r="CG246" i="11"/>
  <c r="DL233" i="11"/>
  <c r="BI262" i="11"/>
  <c r="CB234" i="11"/>
  <c r="AP257" i="11"/>
  <c r="AY233" i="11"/>
  <c r="BC252" i="11"/>
  <c r="EI231" i="11"/>
  <c r="CS274" i="11"/>
  <c r="AX269" i="11"/>
  <c r="DZ240" i="11"/>
  <c r="AZ237" i="11"/>
  <c r="CV244" i="11"/>
  <c r="CB247" i="11"/>
  <c r="BG236" i="11"/>
  <c r="AE232" i="11"/>
  <c r="DT227" i="11"/>
  <c r="AF265" i="11"/>
  <c r="CL260" i="11"/>
  <c r="BJ256" i="11"/>
  <c r="AH252" i="11"/>
  <c r="DW247" i="11"/>
  <c r="CU243" i="11"/>
  <c r="BS239" i="11"/>
  <c r="AQ235" i="11"/>
  <c r="EF230" i="11"/>
  <c r="BG270" i="11"/>
  <c r="AI263" i="11"/>
  <c r="DS258" i="11"/>
  <c r="CQ254" i="11"/>
  <c r="BO250" i="11"/>
  <c r="AM246" i="11"/>
  <c r="AA266" i="11"/>
  <c r="BS261" i="11"/>
  <c r="AQ257" i="11"/>
  <c r="EF252" i="11"/>
  <c r="DD248" i="11"/>
  <c r="CB244" i="11"/>
  <c r="AZ240" i="11"/>
  <c r="EI240" i="11"/>
  <c r="CG231" i="11"/>
  <c r="EH257" i="11"/>
  <c r="CX236" i="11"/>
  <c r="DW228" i="11"/>
  <c r="CY244" i="11"/>
  <c r="BH233" i="11"/>
  <c r="EJ264" i="11"/>
  <c r="BS238" i="11"/>
  <c r="AU230" i="11"/>
  <c r="AC269" i="11"/>
  <c r="DH242" i="11"/>
  <c r="CD246" i="11"/>
  <c r="DH268" i="11"/>
  <c r="DU245" i="11"/>
  <c r="CQ249" i="11"/>
  <c r="CD274" i="11"/>
  <c r="CQ251" i="11"/>
  <c r="BM255" i="11"/>
  <c r="X276" i="11"/>
  <c r="CO261" i="11"/>
  <c r="DD253" i="11"/>
  <c r="CK232" i="11"/>
  <c r="DX256" i="11"/>
  <c r="EG239" i="11"/>
  <c r="DD259" i="11"/>
  <c r="DM242" i="11"/>
  <c r="BL257" i="11"/>
  <c r="CO234" i="11"/>
  <c r="DT258" i="11"/>
  <c r="EC241" i="11"/>
  <c r="EJ265" i="11"/>
  <c r="CW248" i="11"/>
  <c r="BY255" i="11"/>
  <c r="CD257" i="11"/>
  <c r="AW233" i="11"/>
  <c r="EG250" i="11"/>
  <c r="BZ231" i="11"/>
  <c r="DP259" i="11"/>
  <c r="DJ249" i="11"/>
  <c r="CO252" i="11"/>
  <c r="EL233" i="11"/>
  <c r="AZ258" i="11"/>
  <c r="BI241" i="11"/>
  <c r="BF265" i="11"/>
  <c r="AC248" i="11"/>
  <c r="DV254" i="11"/>
  <c r="DG252" i="11"/>
  <c r="Z232" i="11"/>
  <c r="AS246" i="11"/>
  <c r="CG230" i="11"/>
  <c r="CU242" i="11"/>
  <c r="BQ238" i="11"/>
  <c r="CP243" i="11"/>
  <c r="DW232" i="11"/>
  <c r="AK257" i="11"/>
  <c r="AT240" i="11"/>
  <c r="X264" i="11"/>
  <c r="EE246" i="11"/>
  <c r="DG253" i="11"/>
  <c r="AM244" i="11"/>
  <c r="AL230" i="11"/>
  <c r="DU240" i="11"/>
  <c r="DF228" i="11"/>
  <c r="DS231" i="11"/>
  <c r="DK229" i="11"/>
  <c r="CQ234" i="11"/>
  <c r="DH231" i="11"/>
  <c r="EM255" i="11"/>
  <c r="AE239" i="11"/>
  <c r="DG262" i="11"/>
  <c r="DP245" i="11"/>
  <c r="CR252" i="11"/>
  <c r="DE239" i="11"/>
  <c r="BK228" i="11"/>
  <c r="CY237" i="11"/>
  <c r="AB227" i="11"/>
  <c r="CL257" i="11"/>
  <c r="CS269" i="11"/>
  <c r="CK268" i="11"/>
  <c r="CS230" i="11"/>
  <c r="DX254" i="11"/>
  <c r="EG237" i="11"/>
  <c r="CR261" i="11"/>
  <c r="DA244" i="11"/>
  <c r="CC251" i="11"/>
  <c r="AD237" i="11"/>
  <c r="CW268" i="11"/>
  <c r="BU235" i="11"/>
  <c r="DH259" i="11"/>
  <c r="X236" i="11"/>
  <c r="EN276" i="11"/>
  <c r="DW257" i="11"/>
  <c r="CD229" i="11"/>
  <c r="DI253" i="11"/>
  <c r="EM239" i="11"/>
  <c r="DK235" i="11"/>
  <c r="CI231" i="11"/>
  <c r="EF273" i="11"/>
  <c r="DM263" i="11"/>
  <c r="BV259" i="11"/>
  <c r="AT255" i="11"/>
  <c r="EI250" i="11"/>
  <c r="DG246" i="11"/>
  <c r="EE266" i="11"/>
  <c r="EM261" i="11"/>
  <c r="DK257" i="11"/>
  <c r="CI253" i="11"/>
  <c r="BG249" i="11"/>
  <c r="AE245" i="11"/>
  <c r="DT240" i="11"/>
  <c r="BL243" i="11"/>
  <c r="DC232" i="11"/>
  <c r="DE262" i="11"/>
  <c r="DU237" i="11"/>
  <c r="DP229" i="11"/>
  <c r="BV249" i="11"/>
  <c r="CE234" i="11"/>
  <c r="AY227" i="11"/>
  <c r="AC240" i="11"/>
  <c r="AQ231" i="11"/>
  <c r="CV255" i="11"/>
  <c r="AE236" i="11"/>
  <c r="BS228" i="11"/>
  <c r="BT243" i="11"/>
  <c r="DE232" i="11"/>
  <c r="BR245" i="11"/>
  <c r="CF230" i="11"/>
  <c r="BO242" i="11"/>
  <c r="CH229" i="11"/>
  <c r="ED239" i="11"/>
  <c r="CC228" i="11"/>
  <c r="BQ270" i="11"/>
  <c r="EM264" i="11"/>
  <c r="CO268" i="11"/>
  <c r="X233" i="11"/>
  <c r="BT240" i="11"/>
  <c r="AZ243" i="11"/>
  <c r="DL235" i="11"/>
  <c r="CJ231" i="11"/>
  <c r="BH227" i="11"/>
  <c r="CB264" i="11"/>
  <c r="Z260" i="11"/>
  <c r="DO255" i="11"/>
  <c r="CM251" i="11"/>
  <c r="BK247" i="11"/>
  <c r="AI243" i="11"/>
  <c r="DX238" i="11"/>
  <c r="CV234" i="11"/>
  <c r="BT230" i="11"/>
  <c r="AS268" i="11"/>
  <c r="CI262" i="11"/>
  <c r="BG258" i="11"/>
  <c r="AE254" i="11"/>
  <c r="DT249" i="11"/>
  <c r="CR245" i="11"/>
  <c r="BW265" i="11"/>
  <c r="DX260" i="11"/>
  <c r="CV256" i="11"/>
  <c r="BT252" i="11"/>
  <c r="AR248" i="11"/>
  <c r="EG243" i="11"/>
  <c r="AR269" i="11"/>
  <c r="AS239" i="11"/>
  <c r="CY230" i="11"/>
  <c r="DF253" i="11"/>
  <c r="CQ235" i="11"/>
  <c r="X228" i="11"/>
  <c r="CC242" i="11"/>
  <c r="BA232" i="11"/>
  <c r="CA260" i="11"/>
  <c r="BC237" i="11"/>
  <c r="BO229" i="11"/>
  <c r="CW246" i="11"/>
  <c r="DR233" i="11"/>
  <c r="DD269" i="11"/>
  <c r="AZ239" i="11"/>
  <c r="DD230" i="11"/>
  <c r="EJ232" i="11"/>
  <c r="AV251" i="11"/>
  <c r="DC231" i="11"/>
  <c r="AC246" i="11"/>
  <c r="DB230" i="11"/>
  <c r="BY267" i="11"/>
  <c r="AV266" i="11"/>
  <c r="EE231" i="11"/>
  <c r="BR262" i="11"/>
  <c r="BR266" i="11"/>
  <c r="DQ258" i="11"/>
  <c r="AR232" i="11"/>
  <c r="AR251" i="11"/>
  <c r="BJ248" i="11"/>
  <c r="AT274" i="11"/>
  <c r="AV242" i="11"/>
  <c r="EI245" i="11"/>
  <c r="AV268" i="11"/>
  <c r="BI245" i="11"/>
  <c r="AE249" i="11"/>
  <c r="EI273" i="11"/>
  <c r="AE251" i="11"/>
  <c r="DR254" i="11"/>
  <c r="CC275" i="11"/>
  <c r="AC261" i="11"/>
  <c r="AR253" i="11"/>
  <c r="Y232" i="11"/>
  <c r="BL256" i="11"/>
  <c r="BU239" i="11"/>
  <c r="AR259" i="11"/>
  <c r="BA242" i="11"/>
  <c r="AJ253" i="11"/>
  <c r="AC234" i="11"/>
  <c r="BH258" i="11"/>
  <c r="BQ241" i="11"/>
  <c r="BO265" i="11"/>
  <c r="AK248" i="11"/>
  <c r="ED254" i="11"/>
  <c r="BB253" i="11"/>
  <c r="AP232" i="11"/>
  <c r="DE246" i="11"/>
  <c r="CT230" i="11"/>
  <c r="DB243" i="11"/>
  <c r="AD239" i="11"/>
  <c r="BM248" i="11"/>
  <c r="BZ233" i="11"/>
  <c r="DE257" i="11"/>
  <c r="DN240" i="11"/>
  <c r="DB264" i="11"/>
  <c r="CH247" i="11"/>
  <c r="BJ254" i="11"/>
  <c r="CE248" i="11"/>
  <c r="AG231" i="11"/>
  <c r="AX243" i="11"/>
  <c r="CY229" i="11"/>
  <c r="CP236" i="11"/>
  <c r="AF234" i="11"/>
  <c r="BN239" i="11"/>
  <c r="BK232" i="11"/>
  <c r="CP256" i="11"/>
  <c r="CY239" i="11"/>
  <c r="BS263" i="11"/>
  <c r="BS246" i="11"/>
  <c r="AU253" i="11"/>
  <c r="Y242" i="11"/>
  <c r="BD229" i="11"/>
  <c r="AK239" i="11"/>
  <c r="DX227" i="11"/>
  <c r="BR228" i="11"/>
  <c r="BP274" i="11"/>
  <c r="BO230" i="11"/>
  <c r="AV231" i="11"/>
  <c r="CA255" i="11"/>
  <c r="CJ238" i="11"/>
  <c r="AU262" i="11"/>
  <c r="BD245" i="11"/>
  <c r="AF252" i="11"/>
  <c r="BI238" i="11"/>
  <c r="CG227" i="11"/>
  <c r="CR236" i="11"/>
  <c r="DI264" i="11"/>
  <c r="CM242" i="11"/>
  <c r="AO276" i="11"/>
  <c r="CT262" i="11"/>
  <c r="AG230" i="11"/>
  <c r="BL254" i="11"/>
  <c r="BU237" i="11"/>
  <c r="AF261" i="11"/>
  <c r="DX273" i="11"/>
  <c r="EH250" i="11"/>
  <c r="EN235" i="11"/>
  <c r="CW262" i="11"/>
  <c r="BN234" i="11"/>
  <c r="CF255" i="11"/>
  <c r="DM231" i="11"/>
  <c r="DL272" i="11"/>
  <c r="CU253" i="11"/>
  <c r="EI228" i="11"/>
  <c r="AW253" i="11"/>
  <c r="CA239" i="11"/>
  <c r="AY235" i="11"/>
  <c r="EN230" i="11"/>
  <c r="CM270" i="11"/>
  <c r="AR263" i="11"/>
  <c r="EA258" i="11"/>
  <c r="CY254" i="11"/>
  <c r="BW250" i="11"/>
  <c r="AU246" i="11"/>
  <c r="AJ266" i="11"/>
  <c r="CA261" i="11"/>
  <c r="AY257" i="11"/>
  <c r="EN252" i="11"/>
  <c r="DL248" i="11"/>
  <c r="CJ244" i="11"/>
  <c r="BH240" i="11"/>
  <c r="AX241" i="11"/>
  <c r="CV231" i="11"/>
  <c r="CC258" i="11"/>
  <c r="DN236" i="11"/>
  <c r="EJ228" i="11"/>
  <c r="AT245" i="11"/>
  <c r="BX233" i="11"/>
  <c r="CN265" i="11"/>
  <c r="CP238" i="11"/>
  <c r="BI230" i="11"/>
  <c r="BT251" i="11"/>
  <c r="X235" i="11"/>
  <c r="CM227" i="11"/>
  <c r="BF241" i="11"/>
  <c r="CX231" i="11"/>
  <c r="DG237" i="11"/>
  <c r="AV227" i="11"/>
  <c r="BZ236" i="11"/>
  <c r="BV265" i="11"/>
  <c r="AW235" i="11"/>
  <c r="DN272" i="11"/>
  <c r="CI275" i="11"/>
  <c r="EN266" i="11"/>
  <c r="CU262" i="11"/>
  <c r="DM228" i="11"/>
  <c r="AR236" i="11"/>
  <c r="AU240" i="11"/>
  <c r="AZ235" i="11"/>
  <c r="X231" i="11"/>
  <c r="CI274" i="11"/>
  <c r="DW263" i="11"/>
  <c r="CE259" i="11"/>
  <c r="BC255" i="11"/>
  <c r="AA251" i="11"/>
  <c r="DP246" i="11"/>
  <c r="CN242" i="11"/>
  <c r="BL238" i="11"/>
  <c r="AJ234" i="11"/>
  <c r="DY229" i="11"/>
  <c r="EF266" i="11"/>
  <c r="EN261" i="11"/>
  <c r="DL257" i="11"/>
  <c r="CJ253" i="11"/>
  <c r="BH249" i="11"/>
  <c r="AF245" i="11"/>
  <c r="DS264" i="11"/>
  <c r="BL260" i="11"/>
  <c r="AJ256" i="11"/>
  <c r="DY251" i="11"/>
  <c r="CW247" i="11"/>
  <c r="BU243" i="11"/>
  <c r="DM262" i="11"/>
  <c r="DV237" i="11"/>
  <c r="DS229" i="11"/>
  <c r="CD249" i="11"/>
  <c r="CJ234" i="11"/>
  <c r="BA227" i="11"/>
  <c r="BO240" i="11"/>
  <c r="BE231" i="11"/>
  <c r="AY256" i="11"/>
  <c r="AV236" i="11"/>
  <c r="CH228" i="11"/>
  <c r="CB243" i="11"/>
  <c r="DK232" i="11"/>
  <c r="EE262" i="11"/>
  <c r="DX237" i="11"/>
  <c r="DV229" i="11"/>
  <c r="BI229" i="11"/>
  <c r="CN239" i="11"/>
  <c r="BD228" i="11"/>
  <c r="AS267" i="11"/>
  <c r="Y256" i="11"/>
  <c r="EI266" i="11"/>
  <c r="Z272" i="11"/>
  <c r="AL259" i="11"/>
  <c r="CZ232" i="11"/>
  <c r="BS268" i="11"/>
  <c r="AR265" i="11"/>
  <c r="BV238" i="11"/>
  <c r="ED269" i="11"/>
  <c r="CI251" i="11"/>
  <c r="AZ245" i="11"/>
  <c r="BI228" i="11"/>
  <c r="CV252" i="11"/>
  <c r="DE235" i="11"/>
  <c r="CB255" i="11"/>
  <c r="CE267" i="11"/>
  <c r="Y265" i="11"/>
  <c r="BM230" i="11"/>
  <c r="CR254" i="11"/>
  <c r="DA237" i="11"/>
  <c r="BL261" i="11"/>
  <c r="EL275" i="11"/>
  <c r="AW251" i="11"/>
  <c r="CI236" i="11"/>
  <c r="AB265" i="11"/>
  <c r="DZ234" i="11"/>
  <c r="CT257" i="11"/>
  <c r="EA233" i="11"/>
  <c r="CF273" i="11"/>
  <c r="EK259" i="11"/>
  <c r="DJ229" i="11"/>
  <c r="X254" i="11"/>
  <c r="AG237" i="11"/>
  <c r="DI260" i="11"/>
  <c r="BJ271" i="11"/>
  <c r="CT250" i="11"/>
  <c r="BL235" i="11"/>
  <c r="EN259" i="11"/>
  <c r="DC233" i="11"/>
  <c r="DW252" i="11"/>
  <c r="CU229" i="11"/>
  <c r="AL270" i="11"/>
  <c r="EL250" i="11"/>
  <c r="CU228" i="11"/>
  <c r="DZ252" i="11"/>
  <c r="EI235" i="11"/>
  <c r="CT259" i="11"/>
  <c r="BA267" i="11"/>
  <c r="CE249" i="11"/>
  <c r="AH233" i="11"/>
  <c r="X251" i="11"/>
  <c r="CC231" i="11"/>
  <c r="AU244" i="11"/>
  <c r="CO246" i="11"/>
  <c r="EJ271" i="11"/>
  <c r="EM241" i="11"/>
  <c r="CF227" i="11"/>
  <c r="DK251" i="11"/>
  <c r="DT234" i="11"/>
  <c r="CE258" i="11"/>
  <c r="CY265" i="11"/>
  <c r="BP248" i="11"/>
  <c r="EL230" i="11"/>
  <c r="BD243" i="11"/>
  <c r="CZ229" i="11"/>
  <c r="DL239" i="11"/>
  <c r="BE233" i="11"/>
  <c r="BN272" i="11"/>
  <c r="EN232" i="11"/>
  <c r="BR271" i="11"/>
  <c r="CV250" i="11"/>
  <c r="DE233" i="11"/>
  <c r="BP257" i="11"/>
  <c r="BP264" i="11"/>
  <c r="BA247" i="11"/>
  <c r="AT229" i="11"/>
  <c r="AL239" i="11"/>
  <c r="DY227" i="11"/>
  <c r="AF237" i="11"/>
  <c r="BZ263" i="11"/>
  <c r="DH272" i="11"/>
  <c r="DC260" i="11"/>
  <c r="BC267" i="11"/>
  <c r="CG249" i="11"/>
  <c r="EF238" i="11"/>
  <c r="DD234" i="11"/>
  <c r="CB230" i="11"/>
  <c r="BY268" i="11"/>
  <c r="CQ262" i="11"/>
  <c r="BO258" i="11"/>
  <c r="AM254" i="11"/>
  <c r="EB249" i="11"/>
  <c r="CZ245" i="11"/>
  <c r="CF265" i="11"/>
  <c r="EF260" i="11"/>
  <c r="DD256" i="11"/>
  <c r="CB252" i="11"/>
  <c r="AZ248" i="11"/>
  <c r="X244" i="11"/>
  <c r="BF271" i="11"/>
  <c r="BP239" i="11"/>
  <c r="DM230" i="11"/>
  <c r="BA254" i="11"/>
  <c r="DG235" i="11"/>
  <c r="AL228" i="11"/>
  <c r="DI242" i="11"/>
  <c r="BQ232" i="11"/>
  <c r="EM260" i="11"/>
  <c r="BS237" i="11"/>
  <c r="CA229" i="11"/>
  <c r="AR247" i="11"/>
  <c r="EH233" i="11"/>
  <c r="AW272" i="11"/>
  <c r="BR239" i="11"/>
  <c r="DO230" i="11"/>
  <c r="CE233" i="11"/>
  <c r="BJ253" i="11"/>
  <c r="AX232" i="11"/>
  <c r="AQ248" i="11"/>
  <c r="AJ231" i="11"/>
  <c r="CL268" i="11"/>
  <c r="BG271" i="11"/>
  <c r="AB262" i="11"/>
  <c r="BS258" i="11"/>
  <c r="AY266" i="11"/>
  <c r="EG231" i="11"/>
  <c r="CB239" i="11"/>
  <c r="DE234" i="11"/>
  <c r="CC230" i="11"/>
  <c r="DW270" i="11"/>
  <c r="BB263" i="11"/>
  <c r="EJ258" i="11"/>
  <c r="DH254" i="11"/>
  <c r="CF250" i="11"/>
  <c r="BD246" i="11"/>
  <c r="AB242" i="11"/>
  <c r="DQ237" i="11"/>
  <c r="CO233" i="11"/>
  <c r="BM229" i="11"/>
  <c r="AL266" i="11"/>
  <c r="CB261" i="11"/>
  <c r="AZ257" i="11"/>
  <c r="X253" i="11"/>
  <c r="DM248" i="11"/>
  <c r="CK244" i="11"/>
  <c r="AX264" i="11"/>
  <c r="DQ259" i="11"/>
  <c r="CO255" i="11"/>
  <c r="BM251" i="11"/>
  <c r="AK247" i="11"/>
  <c r="DZ242" i="11"/>
  <c r="CK258" i="11"/>
  <c r="DO236" i="11"/>
  <c r="EL228" i="11"/>
  <c r="BB245" i="11"/>
  <c r="CC233" i="11"/>
  <c r="BD266" i="11"/>
  <c r="DN238" i="11"/>
  <c r="BX230" i="11"/>
  <c r="EN251" i="11"/>
  <c r="AO262" i="11"/>
  <c r="CD255" i="11"/>
  <c r="AN266" i="11"/>
  <c r="CE271" i="11"/>
  <c r="CQ258" i="11"/>
  <c r="AN232" i="11"/>
  <c r="DX267" i="11"/>
  <c r="CN264" i="11"/>
  <c r="EA237" i="11"/>
  <c r="BR269" i="11"/>
  <c r="DZ248" i="11"/>
  <c r="DE244" i="11"/>
  <c r="DN227" i="11"/>
  <c r="AJ252" i="11"/>
  <c r="AS235" i="11"/>
  <c r="EG254" i="11"/>
  <c r="AA274" i="11"/>
  <c r="CF260" i="11"/>
  <c r="DR229" i="11"/>
  <c r="AF254" i="11"/>
  <c r="AO237" i="11"/>
  <c r="DQ260" i="11"/>
  <c r="DJ271" i="11"/>
  <c r="DB250" i="11"/>
  <c r="CB235" i="11"/>
  <c r="CI260" i="11"/>
  <c r="DS233" i="11"/>
  <c r="BR253" i="11"/>
  <c r="AC230" i="11"/>
  <c r="DZ274" i="11"/>
  <c r="DI255" i="11"/>
  <c r="AX229" i="11"/>
  <c r="CC253" i="11"/>
  <c r="CL236" i="11"/>
  <c r="AW260" i="11"/>
  <c r="AV269" i="11"/>
  <c r="AH250" i="11"/>
  <c r="BE234" i="11"/>
  <c r="DL255" i="11"/>
  <c r="CV232" i="11"/>
  <c r="CU248" i="11"/>
  <c r="Z266" i="11"/>
  <c r="DG276" i="11"/>
  <c r="DJ246" i="11"/>
  <c r="AI228" i="11"/>
  <c r="BN252" i="11"/>
  <c r="BW235" i="11"/>
  <c r="AH259" i="11"/>
  <c r="BS266" i="11"/>
  <c r="EJ248" i="11"/>
  <c r="AA232" i="11"/>
  <c r="DM246" i="11"/>
  <c r="CV230" i="11"/>
  <c r="AG242" i="11"/>
  <c r="AB238" i="11"/>
  <c r="DH267" i="11"/>
  <c r="DK237" i="11"/>
  <c r="AK276" i="11"/>
  <c r="AY251" i="11"/>
  <c r="BH234" i="11"/>
  <c r="EJ257" i="11"/>
  <c r="AC265" i="11"/>
  <c r="DU247" i="11"/>
  <c r="AM230" i="11"/>
  <c r="AP241" i="11"/>
  <c r="DT228" i="11"/>
  <c r="BK238" i="11"/>
  <c r="CJ229" i="11"/>
  <c r="AL268" i="11"/>
  <c r="DT265" i="11"/>
  <c r="BD269" i="11"/>
  <c r="AJ250" i="11"/>
  <c r="AS233" i="11"/>
  <c r="DU256" i="11"/>
  <c r="DL263" i="11"/>
  <c r="DF246" i="11"/>
  <c r="BL228" i="11"/>
  <c r="DP237" i="11"/>
  <c r="AN227" i="11"/>
  <c r="Y236" i="11"/>
  <c r="BY246" i="11"/>
  <c r="CF268" i="11"/>
  <c r="CA256" i="11"/>
  <c r="BU266" i="11"/>
  <c r="EL248" i="11"/>
  <c r="BT238" i="11"/>
  <c r="AR234" i="11"/>
  <c r="EG229" i="11"/>
  <c r="AC267" i="11"/>
  <c r="AE262" i="11"/>
  <c r="DT257" i="11"/>
  <c r="CR253" i="11"/>
  <c r="BP249" i="11"/>
  <c r="AN245" i="11"/>
  <c r="EB264" i="11"/>
  <c r="BT260" i="11"/>
  <c r="AR256" i="11"/>
  <c r="EG251" i="11"/>
  <c r="DE247" i="11"/>
  <c r="CC243" i="11"/>
  <c r="BQ263" i="11"/>
  <c r="EL237" i="11"/>
  <c r="EE229" i="11"/>
  <c r="Y250" i="11"/>
  <c r="CZ234" i="11"/>
  <c r="BL227" i="11"/>
  <c r="CU240" i="11"/>
  <c r="BQ231" i="11"/>
  <c r="DK256" i="11"/>
  <c r="BL236" i="11"/>
  <c r="CS228" i="11"/>
  <c r="DH243" i="11"/>
  <c r="EA232" i="11"/>
  <c r="CI263" i="11"/>
  <c r="EN237" i="11"/>
  <c r="EI229" i="11"/>
  <c r="DG229" i="11"/>
  <c r="BY240" i="11"/>
  <c r="DD228" i="11"/>
  <c r="CI238" i="11"/>
  <c r="DG227" i="11"/>
  <c r="AH275" i="11"/>
  <c r="BX276" i="11"/>
  <c r="DQ257" i="11"/>
  <c r="AQ254" i="11"/>
  <c r="CM261" i="11"/>
  <c r="CU264" i="11"/>
  <c r="DI238" i="11"/>
  <c r="AS234" i="11"/>
  <c r="EH229" i="11"/>
  <c r="DI268" i="11"/>
  <c r="CZ262" i="11"/>
  <c r="BX258" i="11"/>
  <c r="AV254" i="11"/>
  <c r="EK249" i="11"/>
  <c r="EB261" i="11"/>
  <c r="AH239" i="11"/>
  <c r="BJ249" i="11"/>
  <c r="AS274" i="11"/>
  <c r="AU242" i="11"/>
  <c r="BW252" i="11"/>
  <c r="AX270" i="11"/>
  <c r="EH247" i="11"/>
  <c r="AS258" i="11"/>
  <c r="DI271" i="11"/>
  <c r="BV240" i="11"/>
  <c r="X241" i="11"/>
  <c r="DC265" i="11"/>
  <c r="BT248" i="11"/>
  <c r="AS276" i="11"/>
  <c r="AZ251" i="11"/>
  <c r="AZ270" i="11"/>
  <c r="BV271" i="11"/>
  <c r="BK270" i="11"/>
  <c r="BP250" i="11"/>
  <c r="BY233" i="11"/>
  <c r="AJ257" i="11"/>
  <c r="AF264" i="11"/>
  <c r="EL246" i="11"/>
  <c r="DL228" i="11"/>
  <c r="BY238" i="11"/>
  <c r="CD227" i="11"/>
  <c r="CK236" i="11"/>
  <c r="EC254" i="11"/>
  <c r="DV274" i="11"/>
  <c r="DR262" i="11"/>
  <c r="EH267" i="11"/>
  <c r="DM249" i="11"/>
  <c r="DV232" i="11"/>
  <c r="CG256" i="11"/>
  <c r="BR263" i="11"/>
  <c r="BR246" i="11"/>
  <c r="DQ227" i="11"/>
  <c r="AN237" i="11"/>
  <c r="ED266" i="11"/>
  <c r="BN235" i="11"/>
  <c r="AS240" i="11"/>
  <c r="CN275" i="11"/>
  <c r="DR253" i="11"/>
  <c r="EK265" i="11"/>
  <c r="CX248" i="11"/>
  <c r="DG231" i="11"/>
  <c r="BR255" i="11"/>
  <c r="AT262" i="11"/>
  <c r="BC245" i="11"/>
  <c r="CG264" i="11"/>
  <c r="EA234" i="11"/>
  <c r="AX257" i="11"/>
  <c r="AJ233" i="11"/>
  <c r="DN230" i="11"/>
  <c r="CO266" i="11"/>
  <c r="DS244" i="11"/>
  <c r="DC264" i="11"/>
  <c r="CI247" i="11"/>
  <c r="CR230" i="11"/>
  <c r="BC254" i="11"/>
  <c r="AE261" i="11"/>
  <c r="AN244" i="11"/>
  <c r="BH255" i="11"/>
  <c r="CW232" i="11"/>
  <c r="AY248" i="11"/>
  <c r="Y231" i="11"/>
  <c r="BS252" i="11"/>
  <c r="AO263" i="11"/>
  <c r="CR239" i="11"/>
  <c r="BU263" i="11"/>
  <c r="BT246" i="11"/>
  <c r="CC229" i="11"/>
  <c r="AN253" i="11"/>
  <c r="EG259" i="11"/>
  <c r="Y243" i="11"/>
  <c r="BI246" i="11"/>
  <c r="CW230" i="11"/>
  <c r="DZ241" i="11"/>
  <c r="AV229" i="11"/>
  <c r="DH234" i="11"/>
  <c r="AJ254" i="11"/>
  <c r="AG238" i="11"/>
  <c r="AV262" i="11"/>
  <c r="BE245" i="11"/>
  <c r="DY237" i="11"/>
  <c r="CW233" i="11"/>
  <c r="BU229" i="11"/>
  <c r="AU266" i="11"/>
  <c r="CJ261" i="11"/>
  <c r="BH257" i="11"/>
  <c r="AF253" i="11"/>
  <c r="DU248" i="11"/>
  <c r="CS244" i="11"/>
  <c r="BG264" i="11"/>
  <c r="DY259" i="11"/>
  <c r="CW255" i="11"/>
  <c r="BU251" i="11"/>
  <c r="AS247" i="11"/>
  <c r="EH242" i="11"/>
  <c r="AF259" i="11"/>
  <c r="EE236" i="11"/>
  <c r="AF229" i="11"/>
  <c r="DN245" i="11"/>
  <c r="CS233" i="11"/>
  <c r="AL267" i="11"/>
  <c r="EK238" i="11"/>
  <c r="CI230" i="11"/>
  <c r="CI252" i="11"/>
  <c r="BE235" i="11"/>
  <c r="DM227" i="11"/>
  <c r="CT241" i="11"/>
  <c r="DT231" i="11"/>
  <c r="AV259" i="11"/>
  <c r="EG236" i="11"/>
  <c r="AK229" i="11"/>
  <c r="DP266" i="11"/>
  <c r="CC235" i="11"/>
  <c r="BB261" i="11"/>
  <c r="AV234" i="11"/>
  <c r="AI256" i="11"/>
  <c r="CB276" i="11"/>
  <c r="AV272" i="11"/>
  <c r="CO253" i="11"/>
  <c r="EF249" i="11"/>
  <c r="BK257" i="11"/>
  <c r="AQ260" i="11"/>
  <c r="Y238" i="11"/>
  <c r="CX233" i="11"/>
  <c r="BV229" i="11"/>
  <c r="AP267" i="11"/>
  <c r="AN262" i="11"/>
  <c r="EC257" i="11"/>
  <c r="DA253" i="11"/>
  <c r="BY249" i="11"/>
  <c r="AW245" i="11"/>
  <c r="EL240" i="11"/>
  <c r="DJ236" i="11"/>
  <c r="CH232" i="11"/>
  <c r="BF228" i="11"/>
  <c r="EC264" i="11"/>
  <c r="BU260" i="11"/>
  <c r="AS256" i="11"/>
  <c r="EH251" i="11"/>
  <c r="DF247" i="11"/>
  <c r="EN269" i="11"/>
  <c r="Y263" i="11"/>
  <c r="DJ258" i="11"/>
  <c r="CH254" i="11"/>
  <c r="BF250" i="11"/>
  <c r="AD246" i="11"/>
  <c r="DS241" i="11"/>
  <c r="AG250" i="11"/>
  <c r="DA234" i="11"/>
  <c r="BM227" i="11"/>
  <c r="CW240" i="11"/>
  <c r="BR231" i="11"/>
  <c r="BN257" i="11"/>
  <c r="CC236" i="11"/>
  <c r="DH228" i="11"/>
  <c r="Y244" i="11"/>
  <c r="AA233" i="11"/>
  <c r="DB263" i="11"/>
  <c r="AC238" i="11"/>
  <c r="EL229" i="11"/>
  <c r="AW250" i="11"/>
  <c r="DC234" i="11"/>
  <c r="BO227" i="11"/>
  <c r="AT238" i="11"/>
  <c r="CJ227" i="11"/>
  <c r="CZ257" i="11"/>
  <c r="CX257" i="11"/>
  <c r="BQ275" i="11"/>
  <c r="EE227" i="11"/>
  <c r="BA249" i="11"/>
  <c r="BG234" i="11"/>
  <c r="CY261" i="11"/>
  <c r="AL241" i="11"/>
  <c r="CP231" i="11"/>
  <c r="EH228" i="11"/>
  <c r="DE230" i="11"/>
  <c r="CQ265" i="11"/>
  <c r="AK255" i="11"/>
  <c r="CL232" i="11"/>
  <c r="EE230" i="11"/>
  <c r="DT241" i="11"/>
  <c r="AL233" i="11"/>
  <c r="DB244" i="11"/>
  <c r="DK227" i="11"/>
  <c r="BV251" i="11"/>
  <c r="AX258" i="11"/>
  <c r="BG241" i="11"/>
  <c r="EL238" i="11"/>
  <c r="DZ227" i="11"/>
  <c r="BL259" i="11"/>
  <c r="AM229" i="11"/>
  <c r="CV233" i="11"/>
  <c r="EG233" i="11"/>
  <c r="EF236" i="11"/>
  <c r="DB234" i="11"/>
  <c r="AR245" i="11"/>
  <c r="DV248" i="11"/>
  <c r="CT267" i="11"/>
  <c r="BY230" i="11"/>
  <c r="CF233" i="11"/>
  <c r="BL248" i="11"/>
  <c r="DW239" i="11"/>
  <c r="DF266" i="11"/>
  <c r="BW232" i="11"/>
  <c r="EH230" i="11"/>
  <c r="BA240" i="11"/>
  <c r="AJ244" i="11"/>
  <c r="Z252" i="11"/>
  <c r="DK258" i="11"/>
  <c r="CV248" i="11"/>
  <c r="BK244" i="11"/>
  <c r="DK240" i="11"/>
  <c r="DV269" i="11"/>
  <c r="AZ227" i="11"/>
  <c r="CN234" i="11"/>
  <c r="BN265" i="11"/>
  <c r="CN230" i="11"/>
  <c r="BB229" i="11"/>
  <c r="AZ231" i="11"/>
  <c r="CW235" i="11"/>
  <c r="EJ250" i="11"/>
  <c r="DD257" i="11"/>
  <c r="CO247" i="11"/>
  <c r="AI240" i="11"/>
  <c r="DH237" i="11"/>
  <c r="DL270" i="11"/>
  <c r="CQ270" i="11"/>
  <c r="CG233" i="11"/>
  <c r="AO264" i="11"/>
  <c r="DX228" i="11"/>
  <c r="CO227" i="11"/>
  <c r="Z257" i="11"/>
  <c r="Z264" i="11"/>
  <c r="EC249" i="11"/>
  <c r="CW256" i="11"/>
  <c r="CH246" i="11"/>
  <c r="BT237" i="11"/>
  <c r="CT235" i="11"/>
  <c r="DA271" i="11"/>
  <c r="AD267" i="11"/>
  <c r="BZ232" i="11"/>
  <c r="EF262" i="11"/>
  <c r="BC227" i="11"/>
  <c r="AG263" i="11"/>
  <c r="BT236" i="11"/>
  <c r="CM238" i="11"/>
  <c r="AW271" i="11"/>
  <c r="BV263" i="11"/>
  <c r="BD237" i="11"/>
  <c r="BJ232" i="11"/>
  <c r="BM235" i="11"/>
  <c r="DH244" i="11"/>
  <c r="AH264" i="11"/>
  <c r="BC244" i="11"/>
  <c r="CS252" i="11"/>
  <c r="DY249" i="11"/>
  <c r="X261" i="11"/>
  <c r="DZ250" i="11"/>
  <c r="AK262" i="11"/>
  <c r="EK254" i="11"/>
  <c r="AZ272" i="11"/>
  <c r="EA228" i="11"/>
  <c r="CG241" i="11"/>
  <c r="CG265" i="11"/>
  <c r="BA248" i="11"/>
  <c r="AC255" i="11"/>
  <c r="BI254" i="11"/>
  <c r="BV232" i="11"/>
  <c r="DL247" i="11"/>
  <c r="DY250" i="11"/>
  <c r="CC227" i="11"/>
  <c r="CK231" i="11"/>
  <c r="ED275" i="11"/>
  <c r="DD232" i="11"/>
  <c r="BN227" i="11"/>
  <c r="CN252" i="11"/>
  <c r="CT244" i="11"/>
  <c r="AP258" i="11"/>
  <c r="CQ252" i="11"/>
  <c r="AG258" i="11"/>
  <c r="DK236" i="11"/>
  <c r="CU235" i="11"/>
  <c r="DW261" i="11"/>
  <c r="CX261" i="11"/>
  <c r="CO254" i="11"/>
  <c r="CZ228" i="11"/>
  <c r="EG246" i="11"/>
  <c r="DO247" i="11"/>
  <c r="CI254" i="11"/>
  <c r="BT244" i="11"/>
  <c r="AR233" i="11"/>
  <c r="BX231" i="11"/>
  <c r="CA264" i="11"/>
  <c r="BR264" i="11"/>
  <c r="BL230" i="11"/>
  <c r="DP260" i="11"/>
  <c r="AT253" i="11"/>
  <c r="AK246" i="11"/>
  <c r="AW244" i="11"/>
  <c r="AE240" i="11"/>
  <c r="DH246" i="11"/>
  <c r="CB253" i="11"/>
  <c r="BM243" i="11"/>
  <c r="AR231" i="11"/>
  <c r="DH229" i="11"/>
  <c r="CG261" i="11"/>
  <c r="AS263" i="11"/>
  <c r="BE229" i="11"/>
  <c r="DI259" i="11"/>
  <c r="DG244" i="11"/>
  <c r="AH241" i="11"/>
  <c r="AO233" i="11"/>
  <c r="CS238" i="11"/>
  <c r="DA245" i="11"/>
  <c r="BU252" i="11"/>
  <c r="BF242" i="11"/>
  <c r="CB229" i="11"/>
  <c r="AD228" i="11"/>
  <c r="AC253" i="11"/>
  <c r="AF262" i="11"/>
  <c r="AX228" i="11"/>
  <c r="DB258" i="11"/>
  <c r="BQ240" i="11"/>
  <c r="ED237" i="11"/>
  <c r="BD265" i="11"/>
  <c r="DO248" i="11"/>
  <c r="EA239" i="11"/>
  <c r="AW268" i="11"/>
  <c r="AK268" i="11"/>
  <c r="EL255" i="11"/>
  <c r="BL271" i="11"/>
  <c r="AE260" i="11"/>
  <c r="EN246" i="11"/>
  <c r="AR230" i="11"/>
  <c r="BU259" i="11"/>
  <c r="BV237" i="11"/>
  <c r="DM256" i="11"/>
  <c r="CX246" i="11"/>
  <c r="CZ237" i="11"/>
  <c r="DZ235" i="11"/>
  <c r="EK267" i="11"/>
  <c r="BJ266" i="11"/>
  <c r="BZ240" i="11"/>
  <c r="BH264" i="11"/>
  <c r="AT247" i="11"/>
  <c r="EM253" i="11"/>
  <c r="DV245" i="11"/>
  <c r="CL230" i="11"/>
  <c r="EB241" i="11"/>
  <c r="BN241" i="11"/>
  <c r="DA258" i="11"/>
  <c r="EN228" i="11"/>
  <c r="EH234" i="11"/>
  <c r="EN262" i="11"/>
  <c r="EL253" i="11"/>
  <c r="BT255" i="11"/>
  <c r="AP236" i="11"/>
  <c r="EE253" i="11"/>
  <c r="BF235" i="11"/>
  <c r="EE252" i="11"/>
  <c r="CI232" i="11"/>
  <c r="BS231" i="11"/>
  <c r="CU257" i="11"/>
  <c r="CO237" i="11"/>
  <c r="DP235" i="11"/>
  <c r="CG238" i="11"/>
  <c r="AY236" i="11"/>
  <c r="CM243" i="11"/>
  <c r="BG250" i="11"/>
  <c r="AR240" i="11"/>
  <c r="BO264" i="11"/>
  <c r="CZ236" i="11"/>
  <c r="AH267" i="11"/>
  <c r="EI259" i="11"/>
  <c r="ED267" i="11"/>
  <c r="CN256" i="11"/>
  <c r="CA235" i="11"/>
  <c r="DB233" i="11"/>
  <c r="BB230" i="11"/>
  <c r="AR235" i="11"/>
  <c r="CF242" i="11"/>
  <c r="AZ249" i="11"/>
  <c r="BA262" i="11"/>
  <c r="DD255" i="11"/>
  <c r="DY228" i="11"/>
  <c r="DX257" i="11"/>
  <c r="EB258" i="11"/>
  <c r="AB266" i="11"/>
  <c r="CG255" i="11"/>
  <c r="BM233" i="11"/>
  <c r="CN231" i="11"/>
  <c r="DX251" i="11"/>
  <c r="AK234" i="11"/>
  <c r="BY241" i="11"/>
  <c r="AS248" i="11"/>
  <c r="DN253" i="11"/>
  <c r="AZ247" i="11"/>
  <c r="EM244" i="11"/>
  <c r="BT249" i="11"/>
  <c r="DU257" i="11"/>
  <c r="DT264" i="11"/>
  <c r="BZ254" i="11"/>
  <c r="BG231" i="11"/>
  <c r="DX229" i="11"/>
  <c r="AM235" i="11"/>
  <c r="CX273" i="11"/>
  <c r="CC240" i="11"/>
  <c r="DU249" i="11"/>
  <c r="CD235" i="11"/>
  <c r="DN262" i="11"/>
  <c r="CP249" i="11"/>
  <c r="DT233" i="11"/>
  <c r="AF230" i="11"/>
  <c r="EL239" i="11"/>
  <c r="CD242" i="11"/>
  <c r="DA261" i="11"/>
  <c r="CK252" i="11"/>
  <c r="BV242" i="11"/>
  <c r="DC229" i="11"/>
  <c r="BC228" i="11"/>
  <c r="BM249" i="11"/>
  <c r="CS261" i="11"/>
  <c r="BE237" i="11"/>
  <c r="EG260" i="11"/>
  <c r="DQ272" i="11"/>
  <c r="DR250" i="11"/>
  <c r="DH235" i="11"/>
  <c r="CP261" i="11"/>
  <c r="AO235" i="11"/>
  <c r="BY239" i="11"/>
  <c r="BY254" i="11"/>
  <c r="AO228" i="11"/>
  <c r="EB230" i="11"/>
  <c r="EC237" i="11"/>
  <c r="DM240" i="11"/>
  <c r="BF237" i="11"/>
  <c r="DC227" i="11"/>
  <c r="DC249" i="11"/>
  <c r="DO227" i="11"/>
  <c r="AA248" i="11"/>
  <c r="BG228" i="11"/>
  <c r="DY272" i="11"/>
  <c r="BS253" i="11"/>
  <c r="CQ229" i="11"/>
  <c r="AT228" i="11"/>
  <c r="CW227" i="11"/>
  <c r="EN231" i="11"/>
  <c r="BK239" i="11"/>
  <c r="AE246" i="11"/>
  <c r="DC240" i="11"/>
  <c r="BA238" i="11"/>
  <c r="CQ266" i="11"/>
  <c r="CC232" i="11"/>
  <c r="DG255" i="11"/>
  <c r="CA262" i="11"/>
  <c r="BL252" i="11"/>
  <c r="EC227" i="11"/>
  <c r="CR267" i="11"/>
  <c r="BB272" i="11"/>
  <c r="EG230" i="11"/>
  <c r="BD238" i="11"/>
  <c r="X245" i="11"/>
  <c r="DF237" i="11"/>
  <c r="AF236" i="11"/>
  <c r="DV238" i="11"/>
  <c r="CT265" i="11"/>
  <c r="CZ254" i="11"/>
  <c r="BT261" i="11"/>
  <c r="BE251" i="11"/>
  <c r="CW265" i="11"/>
  <c r="AO258" i="11"/>
  <c r="CM274" i="11"/>
  <c r="DZ229" i="11"/>
  <c r="AW237" i="11"/>
  <c r="BE272" i="11"/>
  <c r="CR235" i="11"/>
  <c r="EI233" i="11"/>
  <c r="CA230" i="11"/>
  <c r="DP256" i="11"/>
  <c r="CS253" i="11"/>
  <c r="BM260" i="11"/>
  <c r="AX250" i="11"/>
  <c r="DS256" i="11"/>
  <c r="DB249" i="11"/>
  <c r="CZ241" i="11"/>
  <c r="AH265" i="11"/>
  <c r="ED232" i="11"/>
  <c r="AZ241" i="11"/>
  <c r="DW245" i="11"/>
  <c r="BP265" i="11"/>
  <c r="EM252" i="11"/>
  <c r="DH253" i="11"/>
  <c r="DX258" i="11"/>
  <c r="BF243" i="11"/>
  <c r="DJ244" i="11"/>
  <c r="BI248" i="11"/>
  <c r="DU254" i="11"/>
  <c r="BG248" i="11"/>
  <c r="AX249" i="11"/>
  <c r="DD245" i="11"/>
  <c r="BQ257" i="11"/>
  <c r="AX236" i="11"/>
  <c r="DZ259" i="11"/>
  <c r="DZ267" i="11"/>
  <c r="DK249" i="11"/>
  <c r="CT233" i="11"/>
  <c r="AL253" i="11"/>
  <c r="AH234" i="11"/>
  <c r="EM236" i="11"/>
  <c r="EL245" i="11"/>
  <c r="AU260" i="11"/>
  <c r="AB255" i="11"/>
  <c r="DA233" i="11"/>
  <c r="CY235" i="11"/>
  <c r="DS228" i="11"/>
  <c r="AY264" i="11"/>
  <c r="CA245" i="11"/>
  <c r="DU231" i="11"/>
  <c r="AA231" i="11"/>
  <c r="CR265" i="11"/>
  <c r="BF259" i="11"/>
  <c r="AQ249" i="11"/>
  <c r="BO248" i="11"/>
  <c r="DY242" i="11"/>
  <c r="AG274" i="11"/>
  <c r="DL227" i="11"/>
  <c r="AI235" i="11"/>
  <c r="EI265" i="11"/>
  <c r="BU231" i="11"/>
  <c r="AJ230" i="11"/>
  <c r="BS235" i="11"/>
  <c r="DY239" i="11"/>
  <c r="CE251" i="11"/>
  <c r="AY258" i="11"/>
  <c r="AJ248" i="11"/>
  <c r="AW242" i="11"/>
  <c r="AC239" i="11"/>
  <c r="EN274" i="11"/>
  <c r="EN273" i="11"/>
  <c r="AB234" i="11"/>
  <c r="DJ264" i="11"/>
  <c r="DF229" i="11"/>
  <c r="BT228" i="11"/>
  <c r="DW227" i="11"/>
  <c r="CX275" i="11"/>
  <c r="BX250" i="11"/>
  <c r="AR257" i="11"/>
  <c r="AC247" i="11"/>
  <c r="CQ238" i="11"/>
  <c r="DA236" i="11"/>
  <c r="EC275" i="11"/>
  <c r="CC268" i="11"/>
  <c r="EL232" i="11"/>
  <c r="CK263" i="11"/>
  <c r="Y228" i="11"/>
  <c r="AY270" i="11"/>
  <c r="BG242" i="11"/>
  <c r="CV259" i="11"/>
  <c r="BQ249" i="11"/>
  <c r="AK256" i="11"/>
  <c r="EM245" i="11"/>
  <c r="BM236" i="11"/>
  <c r="CM234" i="11"/>
  <c r="EB251" i="11"/>
  <c r="DY247" i="11"/>
  <c r="CO256" i="11"/>
  <c r="CT270" i="11"/>
  <c r="AG227" i="11"/>
  <c r="AL248" i="11"/>
  <c r="AC232" i="11"/>
  <c r="CJ260" i="11"/>
  <c r="EG238" i="11"/>
  <c r="DO229" i="11"/>
  <c r="BM237" i="11"/>
  <c r="BL273" i="11"/>
  <c r="DX235" i="11"/>
  <c r="AX234" i="11"/>
  <c r="BI231" i="11"/>
  <c r="AI253" i="11"/>
  <c r="AO253" i="11"/>
  <c r="AC233" i="11"/>
  <c r="DE256" i="11"/>
  <c r="CT263" i="11"/>
  <c r="CP246" i="11"/>
  <c r="AM228" i="11"/>
  <c r="CJ237" i="11"/>
  <c r="EK231" i="11"/>
  <c r="DY234" i="11"/>
  <c r="Z241" i="11"/>
  <c r="AU237" i="11"/>
  <c r="EE235" i="11"/>
  <c r="DW229" i="11"/>
  <c r="BY231" i="11"/>
  <c r="CK261" i="11"/>
  <c r="DR259" i="11"/>
  <c r="AY241" i="11"/>
  <c r="DW236" i="11"/>
  <c r="CC267" i="11"/>
  <c r="Y261" i="11"/>
  <c r="AD255" i="11"/>
  <c r="EF244" i="11"/>
  <c r="AY234" i="11"/>
  <c r="BY232" i="11"/>
  <c r="DC268" i="11"/>
  <c r="EN264" i="11"/>
  <c r="DX230" i="11"/>
  <c r="BK261" i="11"/>
  <c r="BV257" i="11"/>
  <c r="BM250" i="11"/>
  <c r="DW260" i="11"/>
  <c r="DE242" i="11"/>
  <c r="BC247" i="11"/>
  <c r="EN253" i="11"/>
  <c r="DY243" i="11"/>
  <c r="AK232" i="11"/>
  <c r="CP230" i="11"/>
  <c r="AQ266" i="11"/>
  <c r="DN263" i="11"/>
  <c r="DQ229" i="11"/>
  <c r="BD260" i="11"/>
  <c r="EI248" i="11"/>
  <c r="AV243" i="11"/>
  <c r="BQ237" i="11"/>
  <c r="BL239" i="11"/>
  <c r="AV246" i="11"/>
  <c r="EG252" i="11"/>
  <c r="DR242" i="11"/>
  <c r="BJ230" i="11"/>
  <c r="EB228" i="11"/>
  <c r="BE257" i="11"/>
  <c r="CR262" i="11"/>
  <c r="DJ228" i="11"/>
  <c r="AW259" i="11"/>
  <c r="CE242" i="11"/>
  <c r="BB239" i="11"/>
  <c r="BY229" i="11"/>
  <c r="EH237" i="11"/>
  <c r="AO245" i="11"/>
  <c r="DZ251" i="11"/>
  <c r="DK241" i="11"/>
  <c r="CV228" i="11"/>
  <c r="BE227" i="11"/>
  <c r="DC269" i="11"/>
  <c r="AG236" i="11"/>
  <c r="DP262" i="11"/>
  <c r="AZ228" i="11"/>
  <c r="ED248" i="11"/>
  <c r="CI245" i="11"/>
  <c r="DD231" i="11"/>
  <c r="BX269" i="11"/>
  <c r="CD233" i="11"/>
  <c r="DS250" i="11"/>
  <c r="BN240" i="11"/>
  <c r="CH236" i="11"/>
  <c r="AA243" i="11"/>
  <c r="BX232" i="11"/>
  <c r="AB256" i="11"/>
  <c r="CW234" i="11"/>
  <c r="CB251" i="11"/>
  <c r="BX265" i="11"/>
  <c r="DM239" i="11"/>
  <c r="CL249" i="11"/>
  <c r="BV247" i="11"/>
  <c r="EL261" i="11"/>
  <c r="DY245" i="11"/>
  <c r="Z243" i="11"/>
  <c r="DI245" i="11"/>
  <c r="BN242" i="11"/>
  <c r="DT230" i="11"/>
  <c r="AO250" i="11"/>
  <c r="DO238" i="11"/>
  <c r="CQ246" i="11"/>
  <c r="DE236" i="11"/>
  <c r="DI228" i="11"/>
  <c r="DP238" i="11"/>
  <c r="AH249" i="11"/>
  <c r="DQ251" i="11"/>
  <c r="BU230" i="11"/>
  <c r="Y235" i="11"/>
  <c r="DY260" i="11"/>
  <c r="EG275" i="11"/>
  <c r="CK234" i="11"/>
  <c r="EH271" i="11"/>
  <c r="AU231" i="11"/>
  <c r="DN239" i="11"/>
  <c r="AC227" i="11"/>
  <c r="EM231" i="11"/>
  <c r="AX267" i="11"/>
  <c r="DQ236" i="11"/>
  <c r="DE271" i="11"/>
  <c r="AA229" i="11"/>
  <c r="DD240" i="11"/>
  <c r="CD260" i="11"/>
  <c r="DI234" i="11"/>
  <c r="DL249" i="11"/>
  <c r="AI262" i="11"/>
  <c r="BT234" i="11"/>
  <c r="EK241" i="11"/>
  <c r="ED261" i="11"/>
  <c r="EL254" i="11"/>
  <c r="CP233" i="11"/>
  <c r="DJ243" i="11"/>
  <c r="DE250" i="11"/>
  <c r="DW254" i="11"/>
  <c r="BP228" i="11"/>
  <c r="CV239" i="11"/>
  <c r="DR228" i="11"/>
  <c r="DK242" i="11"/>
  <c r="DJ235" i="11"/>
  <c r="DR248" i="11"/>
  <c r="BZ245" i="11"/>
  <c r="DQ242" i="11"/>
  <c r="BB256" i="11"/>
  <c r="BS227" i="11"/>
  <c r="CJ245" i="11"/>
  <c r="BA228" i="11"/>
  <c r="AP227" i="11"/>
  <c r="DI237" i="11"/>
  <c r="BV234" i="11"/>
  <c r="DJ250" i="11"/>
  <c r="BN229" i="11"/>
  <c r="EB232" i="11"/>
  <c r="CA263" i="11"/>
  <c r="BY227" i="11"/>
  <c r="AK233" i="11"/>
  <c r="BU244" i="11"/>
  <c r="CX255" i="11"/>
  <c r="BV235" i="11"/>
  <c r="AW264" i="11"/>
  <c r="BI257" i="11"/>
  <c r="EE272" i="11"/>
  <c r="AE227" i="11"/>
  <c r="AA270" i="11"/>
  <c r="AP234" i="11"/>
  <c r="BL267" i="11"/>
  <c r="BW259" i="11"/>
  <c r="CU232" i="11"/>
  <c r="DE248" i="11"/>
  <c r="CV253" i="11"/>
  <c r="BF232" i="11"/>
  <c r="ED240" i="11"/>
  <c r="CW237" i="11"/>
  <c r="BZ246" i="11"/>
  <c r="DH273" i="11"/>
  <c r="DZ228" i="11"/>
  <c r="BF230" i="11"/>
  <c r="CC252" i="11"/>
  <c r="CP229" i="11"/>
  <c r="AJ247" i="11"/>
  <c r="AG253" i="11"/>
  <c r="CP244" i="11"/>
  <c r="CW239" i="11"/>
  <c r="Z263" i="11"/>
  <c r="CD276" i="11"/>
  <c r="EM238" i="11"/>
  <c r="AU255" i="11"/>
  <c r="BQ262" i="11"/>
  <c r="CG276" i="11"/>
  <c r="AA261" i="11"/>
  <c r="AD261" i="11"/>
  <c r="DB236" i="11"/>
  <c r="AS227" i="11"/>
  <c r="CO258" i="11"/>
  <c r="CS243" i="11"/>
  <c r="DC263" i="11"/>
  <c r="EF255" i="11"/>
  <c r="BZ262" i="11"/>
  <c r="CZ227" i="11"/>
  <c r="AN259" i="11"/>
  <c r="CP255" i="11"/>
  <c r="CL252" i="11"/>
  <c r="DS242" i="11"/>
  <c r="AI257" i="11"/>
  <c r="DD235" i="11"/>
  <c r="EF259" i="11"/>
  <c r="DS266" i="11"/>
  <c r="Y227" i="11"/>
  <c r="Y258" i="11"/>
  <c r="BP258" i="11"/>
  <c r="DF230" i="11"/>
  <c r="CX247" i="11"/>
  <c r="DV266" i="11"/>
  <c r="AF251" i="11"/>
  <c r="BM259" i="11"/>
  <c r="BN237" i="11"/>
  <c r="BE259" i="11"/>
  <c r="BD273" i="11"/>
  <c r="BN243" i="11"/>
  <c r="BN251" i="11"/>
  <c r="AH244" i="11"/>
  <c r="CX229" i="11"/>
  <c r="DX252" i="11"/>
  <c r="CB231" i="11"/>
  <c r="AM237" i="11"/>
  <c r="EF261" i="11"/>
  <c r="Z268" i="11"/>
  <c r="CY236" i="11"/>
  <c r="AN254" i="11"/>
  <c r="ED253" i="11"/>
  <c r="DH269" i="11"/>
  <c r="EA785" i="11"/>
  <c r="CY781" i="11"/>
  <c r="BP783" i="11"/>
  <c r="BF784" i="11"/>
  <c r="AE786" i="11"/>
  <c r="DT781" i="11"/>
  <c r="CK783" i="11"/>
  <c r="CI784" i="11"/>
  <c r="AD784" i="11"/>
  <c r="DL777" i="11"/>
  <c r="CJ773" i="11"/>
  <c r="DQ779" i="11"/>
  <c r="CO775" i="11"/>
  <c r="BM771" i="11"/>
  <c r="DX779" i="11"/>
  <c r="CV775" i="11"/>
  <c r="EL783" i="11"/>
  <c r="DI777" i="11"/>
  <c r="CG773" i="11"/>
  <c r="AF782" i="11"/>
  <c r="BD777" i="11"/>
  <c r="AB773" i="11"/>
  <c r="DT780" i="11"/>
  <c r="CR776" i="11"/>
  <c r="BP772" i="11"/>
  <c r="BO780" i="11"/>
  <c r="AM776" i="11"/>
  <c r="EB771" i="11"/>
  <c r="Y770" i="11"/>
  <c r="DN765" i="11"/>
  <c r="CL761" i="11"/>
  <c r="EG769" i="11"/>
  <c r="DE765" i="11"/>
  <c r="CC761" i="11"/>
  <c r="CZ769" i="11"/>
  <c r="BX765" i="11"/>
  <c r="CH781" i="11"/>
  <c r="EG767" i="11"/>
  <c r="DE763" i="11"/>
  <c r="AR785" i="11"/>
  <c r="BO785" i="11"/>
  <c r="AM781" i="11"/>
  <c r="DU782" i="11"/>
  <c r="DK783" i="11"/>
  <c r="CJ785" i="11"/>
  <c r="BH781" i="11"/>
  <c r="Y783" i="11"/>
  <c r="EN783" i="11"/>
  <c r="EG781" i="11"/>
  <c r="AZ777" i="11"/>
  <c r="X773" i="11"/>
  <c r="BE779" i="11"/>
  <c r="AC775" i="11"/>
  <c r="DR770" i="11"/>
  <c r="BL779" i="11"/>
  <c r="AJ775" i="11"/>
  <c r="DX781" i="11"/>
  <c r="AW777" i="11"/>
  <c r="EL772" i="11"/>
  <c r="EK780" i="11"/>
  <c r="DI776" i="11"/>
  <c r="CG772" i="11"/>
  <c r="BH780" i="11"/>
  <c r="AF776" i="11"/>
  <c r="DU771" i="11"/>
  <c r="DT779" i="11"/>
  <c r="CR775" i="11"/>
  <c r="BP771" i="11"/>
  <c r="CD769" i="11"/>
  <c r="BB765" i="11"/>
  <c r="Z761" i="11"/>
  <c r="BU769" i="11"/>
  <c r="AS765" i="11"/>
  <c r="EH760" i="11"/>
  <c r="AN769" i="11"/>
  <c r="EC764" i="11"/>
  <c r="AC777" i="11"/>
  <c r="BU767" i="11"/>
  <c r="AS763" i="11"/>
  <c r="AB778" i="11"/>
  <c r="DT784" i="11"/>
  <c r="CK786" i="11"/>
  <c r="BI782" i="11"/>
  <c r="AY783" i="11"/>
  <c r="X785" i="11"/>
  <c r="DF786" i="11"/>
  <c r="CD782" i="11"/>
  <c r="CB783" i="11"/>
  <c r="EG780" i="11"/>
  <c r="DE776" i="11"/>
  <c r="CC772" i="11"/>
  <c r="DJ778" i="11"/>
  <c r="CH774" i="11"/>
  <c r="BF770" i="11"/>
  <c r="DQ778" i="11"/>
  <c r="CO774" i="11"/>
  <c r="ED780" i="11"/>
  <c r="DB776" i="11"/>
  <c r="BZ772" i="11"/>
  <c r="BY780" i="11"/>
  <c r="AW776" i="11"/>
  <c r="EL771" i="11"/>
  <c r="DM779" i="11"/>
  <c r="CK775" i="11"/>
  <c r="BI771" i="11"/>
  <c r="BH779" i="11"/>
  <c r="AF775" i="11"/>
  <c r="DU770" i="11"/>
  <c r="EI768" i="11"/>
  <c r="DG764" i="11"/>
  <c r="CE760" i="11"/>
  <c r="DZ768" i="11"/>
  <c r="CX764" i="11"/>
  <c r="BV760" i="11"/>
  <c r="CS768" i="11"/>
  <c r="BQ764" i="11"/>
  <c r="DR772" i="11"/>
  <c r="DZ766" i="11"/>
  <c r="CX762" i="11"/>
  <c r="DQ773" i="11"/>
  <c r="BH784" i="11"/>
  <c r="Y786" i="11"/>
  <c r="EF786" i="11"/>
  <c r="DD782" i="11"/>
  <c r="CC784" i="11"/>
  <c r="AT786" i="11"/>
  <c r="EI781" i="11"/>
  <c r="EG782" i="11"/>
  <c r="BU780" i="11"/>
  <c r="AS776" i="11"/>
  <c r="EB785" i="11"/>
  <c r="AX778" i="11"/>
  <c r="EM773" i="11"/>
  <c r="AJ786" i="11"/>
  <c r="BE778" i="11"/>
  <c r="AC774" i="11"/>
  <c r="BR780" i="11"/>
  <c r="AP776" i="11"/>
  <c r="EE771" i="11"/>
  <c r="ED779" i="11"/>
  <c r="DB775" i="11"/>
  <c r="BZ771" i="11"/>
  <c r="BA779" i="11"/>
  <c r="Y775" i="11"/>
  <c r="DN770" i="11"/>
  <c r="DM778" i="11"/>
  <c r="CK774" i="11"/>
  <c r="BI770" i="11"/>
  <c r="BW768" i="11"/>
  <c r="AU764" i="11"/>
  <c r="EJ759" i="11"/>
  <c r="BN768" i="11"/>
  <c r="AL764" i="11"/>
  <c r="DD785" i="11"/>
  <c r="AG768" i="11"/>
  <c r="DV763" i="11"/>
  <c r="X771" i="11"/>
  <c r="BN766" i="11"/>
  <c r="AL762" i="11"/>
  <c r="BL771" i="11"/>
  <c r="DM783" i="11"/>
  <c r="CD785" i="11"/>
  <c r="BT786" i="11"/>
  <c r="AR782" i="11"/>
  <c r="EH783" i="11"/>
  <c r="CY785" i="11"/>
  <c r="CW786" i="11"/>
  <c r="BU782" i="11"/>
  <c r="DZ779" i="11"/>
  <c r="CX775" i="11"/>
  <c r="DN783" i="11"/>
  <c r="DC777" i="11"/>
  <c r="CA773" i="11"/>
  <c r="EM783" i="11"/>
  <c r="DJ777" i="11"/>
  <c r="CH773" i="11"/>
  <c r="DW779" i="11"/>
  <c r="CU775" i="11"/>
  <c r="BS771" i="11"/>
  <c r="BR779" i="11"/>
  <c r="AP775" i="11"/>
  <c r="EE770" i="11"/>
  <c r="DF778" i="11"/>
  <c r="CD774" i="11"/>
  <c r="EK785" i="11"/>
  <c r="BA778" i="11"/>
  <c r="Y774" i="11"/>
  <c r="EH780" i="11"/>
  <c r="EB767" i="11"/>
  <c r="CZ763" i="11"/>
  <c r="BN780" i="11"/>
  <c r="DS767" i="11"/>
  <c r="CQ763" i="11"/>
  <c r="AR778" i="11"/>
  <c r="CL767" i="11"/>
  <c r="BJ763" i="11"/>
  <c r="AF770" i="11"/>
  <c r="DS765" i="11"/>
  <c r="CQ761" i="11"/>
  <c r="BA783" i="11"/>
  <c r="EI784" i="11"/>
  <c r="DY785" i="11"/>
  <c r="CW781" i="11"/>
  <c r="BV783" i="11"/>
  <c r="AM785" i="11"/>
  <c r="AK786" i="11"/>
  <c r="DZ781" i="11"/>
  <c r="BN779" i="11"/>
  <c r="AL775" i="11"/>
  <c r="DI781" i="11"/>
  <c r="AQ777" i="11"/>
  <c r="EF772" i="11"/>
  <c r="DY781" i="11"/>
  <c r="AX777" i="11"/>
  <c r="EM772" i="11"/>
  <c r="BK779" i="11"/>
  <c r="AI775" i="11"/>
  <c r="DX770" i="11"/>
  <c r="DW778" i="11"/>
  <c r="CU774" i="11"/>
  <c r="DL785" i="11"/>
  <c r="AT778" i="11"/>
  <c r="EI773" i="11"/>
  <c r="DW783" i="11"/>
  <c r="DF777" i="11"/>
  <c r="CD773" i="11"/>
  <c r="DF776" i="11"/>
  <c r="BP767" i="11"/>
  <c r="AN763" i="11"/>
  <c r="AL776" i="11"/>
  <c r="BG767" i="11"/>
  <c r="AE763" i="11"/>
  <c r="EG773" i="11"/>
  <c r="Z767" i="11"/>
  <c r="DO762" i="11"/>
  <c r="CI769" i="11"/>
  <c r="BG765" i="11"/>
  <c r="AE761" i="11"/>
  <c r="BW784" i="11"/>
  <c r="CR784" i="11"/>
  <c r="CQ774" i="11"/>
  <c r="EE780" i="11"/>
  <c r="CN774" i="11"/>
  <c r="CX783" i="11"/>
  <c r="AT777" i="11"/>
  <c r="CS762" i="11"/>
  <c r="BO771" i="11"/>
  <c r="DL764" i="11"/>
  <c r="AE768" i="11"/>
  <c r="DT763" i="11"/>
  <c r="EC784" i="11"/>
  <c r="AD768" i="11"/>
  <c r="DS763" i="11"/>
  <c r="CW784" i="11"/>
  <c r="AC768" i="11"/>
  <c r="DR763" i="11"/>
  <c r="CP759" i="11"/>
  <c r="AR768" i="11"/>
  <c r="EG763" i="11"/>
  <c r="CG758" i="11"/>
  <c r="BE754" i="11"/>
  <c r="AC750" i="11"/>
  <c r="DR745" i="11"/>
  <c r="CP741" i="11"/>
  <c r="CN759" i="11"/>
  <c r="BK755" i="11"/>
  <c r="AI751" i="11"/>
  <c r="DX746" i="11"/>
  <c r="CV742" i="11"/>
  <c r="BT738" i="11"/>
  <c r="DE756" i="11"/>
  <c r="CC752" i="11"/>
  <c r="BA748" i="11"/>
  <c r="Y744" i="11"/>
  <c r="DN739" i="11"/>
  <c r="BX756" i="11"/>
  <c r="AV752" i="11"/>
  <c r="EK747" i="11"/>
  <c r="DI743" i="11"/>
  <c r="CG739" i="11"/>
  <c r="DR757" i="11"/>
  <c r="CP753" i="11"/>
  <c r="BN749" i="11"/>
  <c r="AL745" i="11"/>
  <c r="EA740" i="11"/>
  <c r="AU759" i="11"/>
  <c r="EJ754" i="11"/>
  <c r="DH750" i="11"/>
  <c r="CF746" i="11"/>
  <c r="BD742" i="11"/>
  <c r="BP760" i="11"/>
  <c r="CT755" i="11"/>
  <c r="BR751" i="11"/>
  <c r="AP747" i="11"/>
  <c r="EE742" i="11"/>
  <c r="DC738" i="11"/>
  <c r="EF756" i="11"/>
  <c r="DD752" i="11"/>
  <c r="CB748" i="11"/>
  <c r="AZ744" i="11"/>
  <c r="X740" i="11"/>
  <c r="AT739" i="11"/>
  <c r="BM737" i="11"/>
  <c r="AZ784" i="11"/>
  <c r="EH785" i="11"/>
  <c r="DX786" i="11"/>
  <c r="CV782" i="11"/>
  <c r="BU784" i="11"/>
  <c r="AL786" i="11"/>
  <c r="EA781" i="11"/>
  <c r="DY782" i="11"/>
  <c r="BM780" i="11"/>
  <c r="AK776" i="11"/>
  <c r="CV785" i="11"/>
  <c r="AP778" i="11"/>
  <c r="EE773" i="11"/>
  <c r="DU785" i="11"/>
  <c r="AW778" i="11"/>
  <c r="EL773" i="11"/>
  <c r="BJ780" i="11"/>
  <c r="AH776" i="11"/>
  <c r="DW771" i="11"/>
  <c r="DV779" i="11"/>
  <c r="CT775" i="11"/>
  <c r="BR771" i="11"/>
  <c r="AS779" i="11"/>
  <c r="EH774" i="11"/>
  <c r="DF770" i="11"/>
  <c r="DE778" i="11"/>
  <c r="CC774" i="11"/>
  <c r="BA770" i="11"/>
  <c r="BO768" i="11"/>
  <c r="AM764" i="11"/>
  <c r="EB759" i="11"/>
  <c r="BF768" i="11"/>
  <c r="AD764" i="11"/>
  <c r="CP783" i="11"/>
  <c r="Y768" i="11"/>
  <c r="DN763" i="11"/>
  <c r="DS770" i="11"/>
  <c r="BF766" i="11"/>
  <c r="AD762" i="11"/>
  <c r="AP771" i="11"/>
  <c r="BU766" i="11"/>
  <c r="AS762" i="11"/>
  <c r="AN771" i="11"/>
  <c r="BT766" i="11"/>
  <c r="AR762" i="11"/>
  <c r="AI771" i="11"/>
  <c r="BS766" i="11"/>
  <c r="AQ762" i="11"/>
  <c r="BW771" i="11"/>
  <c r="CH766" i="11"/>
  <c r="BF762" i="11"/>
  <c r="BF786" i="11"/>
  <c r="AD782" i="11"/>
  <c r="DL783" i="11"/>
  <c r="DB784" i="11"/>
  <c r="CA786" i="11"/>
  <c r="AY782" i="11"/>
  <c r="EG783" i="11"/>
  <c r="EE784" i="11"/>
  <c r="CW785" i="11"/>
  <c r="AQ778" i="11"/>
  <c r="EF773" i="11"/>
  <c r="AV780" i="11"/>
  <c r="EK775" i="11"/>
  <c r="DI771" i="11"/>
  <c r="BC780" i="11"/>
  <c r="AA776" i="11"/>
  <c r="CN785" i="11"/>
  <c r="AN778" i="11"/>
  <c r="EC773" i="11"/>
  <c r="CY783" i="11"/>
  <c r="CZ777" i="11"/>
  <c r="BX773" i="11"/>
  <c r="BU781" i="11"/>
  <c r="EN776" i="11"/>
  <c r="DL772" i="11"/>
  <c r="DK780" i="11"/>
  <c r="CI776" i="11"/>
  <c r="BG772" i="11"/>
  <c r="CN770" i="11"/>
  <c r="AS766" i="11"/>
  <c r="EH761" i="11"/>
  <c r="BZ770" i="11"/>
  <c r="AJ766" i="11"/>
  <c r="DY761" i="11"/>
  <c r="AG770" i="11"/>
  <c r="DT765" i="11"/>
  <c r="CR761" i="11"/>
  <c r="BL768" i="11"/>
  <c r="AJ764" i="11"/>
  <c r="DY759" i="11"/>
  <c r="CA768" i="11"/>
  <c r="AY764" i="11"/>
  <c r="EN759" i="11"/>
  <c r="BZ768" i="11"/>
  <c r="AX764" i="11"/>
  <c r="EM759" i="11"/>
  <c r="BY768" i="11"/>
  <c r="AW764" i="11"/>
  <c r="EL759" i="11"/>
  <c r="CN768" i="11"/>
  <c r="BL764" i="11"/>
  <c r="EC758" i="11"/>
  <c r="DA754" i="11"/>
  <c r="BY750" i="11"/>
  <c r="AW746" i="11"/>
  <c r="EL741" i="11"/>
  <c r="DQ760" i="11"/>
  <c r="DG755" i="11"/>
  <c r="CE751" i="11"/>
  <c r="BC747" i="11"/>
  <c r="AA743" i="11"/>
  <c r="DP738" i="11"/>
  <c r="AJ757" i="11"/>
  <c r="DY752" i="11"/>
  <c r="CW748" i="11"/>
  <c r="BU744" i="11"/>
  <c r="AS740" i="11"/>
  <c r="DT756" i="11"/>
  <c r="CR752" i="11"/>
  <c r="BP748" i="11"/>
  <c r="AN744" i="11"/>
  <c r="EC739" i="11"/>
  <c r="AW758" i="11"/>
  <c r="EL753" i="11"/>
  <c r="DJ749" i="11"/>
  <c r="CH745" i="11"/>
  <c r="BF741" i="11"/>
  <c r="CT759" i="11"/>
  <c r="BO755" i="11"/>
  <c r="AM751" i="11"/>
  <c r="EB746" i="11"/>
  <c r="CZ742" i="11"/>
  <c r="BX738" i="11"/>
  <c r="Y756" i="11"/>
  <c r="DN751" i="11"/>
  <c r="CL747" i="11"/>
  <c r="BJ743" i="11"/>
  <c r="AH739" i="11"/>
  <c r="BK757" i="11"/>
  <c r="AI753" i="11"/>
  <c r="DX748" i="11"/>
  <c r="CV744" i="11"/>
  <c r="BT740" i="11"/>
  <c r="BP737" i="11"/>
  <c r="AO737" i="11"/>
  <c r="CV784" i="11"/>
  <c r="BM786" i="11"/>
  <c r="AK782" i="11"/>
  <c r="AA783" i="11"/>
  <c r="DQ784" i="11"/>
  <c r="CH786" i="11"/>
  <c r="BF782" i="11"/>
  <c r="BD783" i="11"/>
  <c r="DI780" i="11"/>
  <c r="CG776" i="11"/>
  <c r="BE772" i="11"/>
  <c r="CL778" i="11"/>
  <c r="BJ774" i="11"/>
  <c r="AH770" i="11"/>
  <c r="CS778" i="11"/>
  <c r="BQ774" i="11"/>
  <c r="DF780" i="11"/>
  <c r="CD776" i="11"/>
  <c r="BB772" i="11"/>
  <c r="BA780" i="11"/>
  <c r="Y776" i="11"/>
  <c r="DN771" i="11"/>
  <c r="CO779" i="11"/>
  <c r="BM775" i="11"/>
  <c r="AK771" i="11"/>
  <c r="AJ779" i="11"/>
  <c r="DY774" i="11"/>
  <c r="CW770" i="11"/>
  <c r="DK768" i="11"/>
  <c r="CI764" i="11"/>
  <c r="BG760" i="11"/>
  <c r="DB768" i="11"/>
  <c r="BZ764" i="11"/>
  <c r="AX760" i="11"/>
  <c r="BU768" i="11"/>
  <c r="AS764" i="11"/>
  <c r="DZ771" i="11"/>
  <c r="DB766" i="11"/>
  <c r="BZ762" i="11"/>
  <c r="AX772" i="11"/>
  <c r="DQ766" i="11"/>
  <c r="CO762" i="11"/>
  <c r="AW772" i="11"/>
  <c r="DP766" i="11"/>
  <c r="CN762" i="11"/>
  <c r="AP772" i="11"/>
  <c r="DO766" i="11"/>
  <c r="CM762" i="11"/>
  <c r="AG773" i="11"/>
  <c r="ED766" i="11"/>
  <c r="DB762" i="11"/>
  <c r="BB757" i="11"/>
  <c r="Z753" i="11"/>
  <c r="DO748" i="11"/>
  <c r="CM744" i="11"/>
  <c r="BK740" i="11"/>
  <c r="BH758" i="11"/>
  <c r="AF754" i="11"/>
  <c r="DU749" i="11"/>
  <c r="CS745" i="11"/>
  <c r="BQ741" i="11"/>
  <c r="DM759" i="11"/>
  <c r="BZ755" i="11"/>
  <c r="AX751" i="11"/>
  <c r="EM746" i="11"/>
  <c r="DK742" i="11"/>
  <c r="BU759" i="11"/>
  <c r="AS755" i="11"/>
  <c r="EH750" i="11"/>
  <c r="DF746" i="11"/>
  <c r="CD742" i="11"/>
  <c r="BB738" i="11"/>
  <c r="CM756" i="11"/>
  <c r="BK752" i="11"/>
  <c r="AI748" i="11"/>
  <c r="DX743" i="11"/>
  <c r="CV739" i="11"/>
  <c r="EG757" i="11"/>
  <c r="DE753" i="11"/>
  <c r="CC749" i="11"/>
  <c r="BA745" i="11"/>
  <c r="Y741" i="11"/>
  <c r="CQ758" i="11"/>
  <c r="BO754" i="11"/>
  <c r="AM750" i="11"/>
  <c r="EB745" i="11"/>
  <c r="CZ741" i="11"/>
  <c r="CS760" i="11"/>
  <c r="DA755" i="11"/>
  <c r="BY751" i="11"/>
  <c r="AW747" i="11"/>
  <c r="EL742" i="11"/>
  <c r="DJ738" i="11"/>
  <c r="CL737" i="11"/>
  <c r="DB786" i="11"/>
  <c r="BZ782" i="11"/>
  <c r="AQ784" i="11"/>
  <c r="AG785" i="11"/>
  <c r="DW786" i="11"/>
  <c r="CU782" i="11"/>
  <c r="BL784" i="11"/>
  <c r="BJ785" i="11"/>
  <c r="AH781" i="11"/>
  <c r="CM778" i="11"/>
  <c r="BK774" i="11"/>
  <c r="CR780" i="11"/>
  <c r="BP776" i="11"/>
  <c r="AN772" i="11"/>
  <c r="CY780" i="11"/>
  <c r="BW776" i="11"/>
  <c r="AU772" i="11"/>
  <c r="CJ778" i="11"/>
  <c r="BH774" i="11"/>
  <c r="BA785" i="11"/>
  <c r="AE778" i="11"/>
  <c r="DT773" i="11"/>
  <c r="CQ782" i="11"/>
  <c r="BS777" i="11"/>
  <c r="AQ773" i="11"/>
  <c r="BD781" i="11"/>
  <c r="EE776" i="11"/>
  <c r="DC772" i="11"/>
  <c r="CR771" i="11"/>
  <c r="CO766" i="11"/>
  <c r="BM762" i="11"/>
  <c r="BT771" i="11"/>
  <c r="CF766" i="11"/>
  <c r="BD762" i="11"/>
  <c r="DA770" i="11"/>
  <c r="AY766" i="11"/>
  <c r="EN761" i="11"/>
  <c r="DH768" i="11"/>
  <c r="CF764" i="11"/>
  <c r="BD760" i="11"/>
  <c r="DW768" i="11"/>
  <c r="CU764" i="11"/>
  <c r="BS760" i="11"/>
  <c r="DV768" i="11"/>
  <c r="CT764" i="11"/>
  <c r="BR760" i="11"/>
  <c r="DU768" i="11"/>
  <c r="CS764" i="11"/>
  <c r="BQ760" i="11"/>
  <c r="EJ768" i="11"/>
  <c r="DH764" i="11"/>
  <c r="BH759" i="11"/>
  <c r="AF755" i="11"/>
  <c r="DU750" i="11"/>
  <c r="CS746" i="11"/>
  <c r="BQ742" i="11"/>
  <c r="AO738" i="11"/>
  <c r="AL756" i="11"/>
  <c r="EA751" i="11"/>
  <c r="CY747" i="11"/>
  <c r="BW743" i="11"/>
  <c r="AU739" i="11"/>
  <c r="CF757" i="11"/>
  <c r="BD753" i="11"/>
  <c r="AB749" i="11"/>
  <c r="DQ744" i="11"/>
  <c r="CO740" i="11"/>
  <c r="AY757" i="11"/>
  <c r="EN752" i="11"/>
  <c r="DL748" i="11"/>
  <c r="CJ744" i="11"/>
  <c r="BH740" i="11"/>
  <c r="CS758" i="11"/>
  <c r="BQ754" i="11"/>
  <c r="AO750" i="11"/>
  <c r="ED745" i="11"/>
  <c r="DB741" i="11"/>
  <c r="EG760" i="11"/>
  <c r="DK755" i="11"/>
  <c r="CI751" i="11"/>
  <c r="BG747" i="11"/>
  <c r="AE743" i="11"/>
  <c r="DT738" i="11"/>
  <c r="BU756" i="11"/>
  <c r="AS752" i="11"/>
  <c r="EH747" i="11"/>
  <c r="DF743" i="11"/>
  <c r="CD739" i="11"/>
  <c r="DG757" i="11"/>
  <c r="CE753" i="11"/>
  <c r="BC749" i="11"/>
  <c r="AA745" i="11"/>
  <c r="DP740" i="11"/>
  <c r="AZ738" i="11"/>
  <c r="AU737" i="11"/>
  <c r="CF784" i="11"/>
  <c r="AW786" i="11"/>
  <c r="EL781" i="11"/>
  <c r="EB782" i="11"/>
  <c r="DA784" i="11"/>
  <c r="BR786" i="11"/>
  <c r="AP782" i="11"/>
  <c r="AN783" i="11"/>
  <c r="CS780" i="11"/>
  <c r="BQ776" i="11"/>
  <c r="DC786" i="11"/>
  <c r="BV778" i="11"/>
  <c r="AT774" i="11"/>
  <c r="EB786" i="11"/>
  <c r="CC778" i="11"/>
  <c r="BA774" i="11"/>
  <c r="CP780" i="11"/>
  <c r="BN776" i="11"/>
  <c r="AL772" i="11"/>
  <c r="AK780" i="11"/>
  <c r="DZ775" i="11"/>
  <c r="CX771" i="11"/>
  <c r="BY779" i="11"/>
  <c r="AW775" i="11"/>
  <c r="EL770" i="11"/>
  <c r="EK778" i="11"/>
  <c r="DI774" i="11"/>
  <c r="CG770" i="11"/>
  <c r="CU768" i="11"/>
  <c r="BS764" i="11"/>
  <c r="AQ760" i="11"/>
  <c r="CL768" i="11"/>
  <c r="BJ764" i="11"/>
  <c r="AH760" i="11"/>
  <c r="BE768" i="11"/>
  <c r="AC764" i="11"/>
  <c r="CJ771" i="11"/>
  <c r="CL766" i="11"/>
  <c r="BJ762" i="11"/>
  <c r="DX771" i="11"/>
  <c r="DA766" i="11"/>
  <c r="BY762" i="11"/>
  <c r="DS771" i="11"/>
  <c r="CZ766" i="11"/>
  <c r="BX762" i="11"/>
  <c r="DR771" i="11"/>
  <c r="CY766" i="11"/>
  <c r="BW762" i="11"/>
  <c r="AO772" i="11"/>
  <c r="DN766" i="11"/>
  <c r="CL762" i="11"/>
  <c r="AL757" i="11"/>
  <c r="EA752" i="11"/>
  <c r="CY748" i="11"/>
  <c r="BW744" i="11"/>
  <c r="AU740" i="11"/>
  <c r="AR758" i="11"/>
  <c r="EG753" i="11"/>
  <c r="DE749" i="11"/>
  <c r="CC745" i="11"/>
  <c r="BA741" i="11"/>
  <c r="CM759" i="11"/>
  <c r="BJ755" i="11"/>
  <c r="AH751" i="11"/>
  <c r="DW746" i="11"/>
  <c r="CU742" i="11"/>
  <c r="BE759" i="11"/>
  <c r="AC755" i="11"/>
  <c r="DR750" i="11"/>
  <c r="CP746" i="11"/>
  <c r="BN742" i="11"/>
  <c r="AL738" i="11"/>
  <c r="BW756" i="11"/>
  <c r="AU752" i="11"/>
  <c r="EJ747" i="11"/>
  <c r="DH743" i="11"/>
  <c r="CF739" i="11"/>
  <c r="DQ757" i="11"/>
  <c r="CO753" i="11"/>
  <c r="BM749" i="11"/>
  <c r="AK745" i="11"/>
  <c r="DZ740" i="11"/>
  <c r="CA758" i="11"/>
  <c r="AY754" i="11"/>
  <c r="EN749" i="11"/>
  <c r="DL745" i="11"/>
  <c r="CJ741" i="11"/>
  <c r="AG760" i="11"/>
  <c r="CK755" i="11"/>
  <c r="BI751" i="11"/>
  <c r="AG747" i="11"/>
  <c r="DV742" i="11"/>
  <c r="CT738" i="11"/>
  <c r="BV737" i="11"/>
  <c r="CL786" i="11"/>
  <c r="BJ782" i="11"/>
  <c r="AA784" i="11"/>
  <c r="EH784" i="11"/>
  <c r="DG786" i="11"/>
  <c r="CE782" i="11"/>
  <c r="AV784" i="11"/>
  <c r="AT785" i="11"/>
  <c r="DD786" i="11"/>
  <c r="BW778" i="11"/>
  <c r="AU774" i="11"/>
  <c r="CB780" i="11"/>
  <c r="AZ776" i="11"/>
  <c r="X772" i="11"/>
  <c r="CI780" i="11"/>
  <c r="BG776" i="11"/>
  <c r="CU786" i="11"/>
  <c r="BT778" i="11"/>
  <c r="AR774" i="11"/>
  <c r="DF784" i="11"/>
  <c r="EF777" i="11"/>
  <c r="DD773" i="11"/>
  <c r="AE782" i="11"/>
  <c r="BC777" i="11"/>
  <c r="AA773" i="11"/>
  <c r="Z781" i="11"/>
  <c r="DO776" i="11"/>
  <c r="CM772" i="11"/>
  <c r="AY771" i="11"/>
  <c r="BY766" i="11"/>
  <c r="EB783" i="11"/>
  <c r="AF784" i="11"/>
  <c r="AE774" i="11"/>
  <c r="BS780" i="11"/>
  <c r="AB774" i="11"/>
  <c r="DA781" i="11"/>
  <c r="CY776" i="11"/>
  <c r="AG762" i="11"/>
  <c r="BC770" i="11"/>
  <c r="AZ764" i="11"/>
  <c r="CJ767" i="11"/>
  <c r="BH763" i="11"/>
  <c r="EK777" i="11"/>
  <c r="CI767" i="11"/>
  <c r="BG763" i="11"/>
  <c r="EC777" i="11"/>
  <c r="CH767" i="11"/>
  <c r="BF763" i="11"/>
  <c r="EB778" i="11"/>
  <c r="CW767" i="11"/>
  <c r="BU763" i="11"/>
  <c r="EL757" i="11"/>
  <c r="DJ753" i="11"/>
  <c r="CH749" i="11"/>
  <c r="BF745" i="11"/>
  <c r="AD741" i="11"/>
  <c r="AA759" i="11"/>
  <c r="DP754" i="11"/>
  <c r="CN750" i="11"/>
  <c r="BL746" i="11"/>
  <c r="AJ742" i="11"/>
  <c r="DY737" i="11"/>
  <c r="AS756" i="11"/>
  <c r="EH751" i="11"/>
  <c r="DF747" i="11"/>
  <c r="CD743" i="11"/>
  <c r="BB739" i="11"/>
  <c r="EC755" i="11"/>
  <c r="DA751" i="11"/>
  <c r="BY747" i="11"/>
  <c r="AW743" i="11"/>
  <c r="EL738" i="11"/>
  <c r="BF757" i="11"/>
  <c r="AD753" i="11"/>
  <c r="DS748" i="11"/>
  <c r="CQ744" i="11"/>
  <c r="BO740" i="11"/>
  <c r="CZ758" i="11"/>
  <c r="BX754" i="11"/>
  <c r="AV750" i="11"/>
  <c r="EK745" i="11"/>
  <c r="DI741" i="11"/>
  <c r="BJ759" i="11"/>
  <c r="AH755" i="11"/>
  <c r="DW750" i="11"/>
  <c r="CU746" i="11"/>
  <c r="BS742" i="11"/>
  <c r="AQ738" i="11"/>
  <c r="BT756" i="11"/>
  <c r="AR752" i="11"/>
  <c r="EG747" i="11"/>
  <c r="DE743" i="11"/>
  <c r="CC739" i="11"/>
  <c r="BO737" i="11"/>
  <c r="BE737" i="11"/>
  <c r="DE783" i="11"/>
  <c r="BV785" i="11"/>
  <c r="BL786" i="11"/>
  <c r="AJ782" i="11"/>
  <c r="DZ783" i="11"/>
  <c r="CQ785" i="11"/>
  <c r="CO786" i="11"/>
  <c r="BM782" i="11"/>
  <c r="DR779" i="11"/>
  <c r="CP775" i="11"/>
  <c r="CH783" i="11"/>
  <c r="CU777" i="11"/>
  <c r="BS773" i="11"/>
  <c r="DG783" i="11"/>
  <c r="DB777" i="11"/>
  <c r="BZ773" i="11"/>
  <c r="DO779" i="11"/>
  <c r="CM775" i="11"/>
  <c r="BK771" i="11"/>
  <c r="BJ779" i="11"/>
  <c r="AH775" i="11"/>
  <c r="DW770" i="11"/>
  <c r="CX778" i="11"/>
  <c r="BV774" i="11"/>
  <c r="DE785" i="11"/>
  <c r="AS778" i="11"/>
  <c r="EH773" i="11"/>
  <c r="BV780" i="11"/>
  <c r="DT767" i="11"/>
  <c r="CR763" i="11"/>
  <c r="DS779" i="11"/>
  <c r="DK767" i="11"/>
  <c r="CI763" i="11"/>
  <c r="CW777" i="11"/>
  <c r="CD767" i="11"/>
  <c r="BB763" i="11"/>
  <c r="EM769" i="11"/>
  <c r="DK765" i="11"/>
  <c r="CI761" i="11"/>
  <c r="AO770" i="11"/>
  <c r="DZ765" i="11"/>
  <c r="CX761" i="11"/>
  <c r="AN770" i="11"/>
  <c r="DY765" i="11"/>
  <c r="CW761" i="11"/>
  <c r="AM770" i="11"/>
  <c r="DX765" i="11"/>
  <c r="CV761" i="11"/>
  <c r="BG770" i="11"/>
  <c r="EM765" i="11"/>
  <c r="DK761" i="11"/>
  <c r="DK785" i="11"/>
  <c r="CI781" i="11"/>
  <c r="AZ783" i="11"/>
  <c r="AP784" i="11"/>
  <c r="EF785" i="11"/>
  <c r="DD781" i="11"/>
  <c r="BU783" i="11"/>
  <c r="BS784" i="11"/>
  <c r="CI783" i="11"/>
  <c r="CV777" i="11"/>
  <c r="BT773" i="11"/>
  <c r="DA779" i="11"/>
  <c r="BY775" i="11"/>
  <c r="AW771" i="11"/>
  <c r="DH779" i="11"/>
  <c r="CF775" i="11"/>
  <c r="BZ783" i="11"/>
  <c r="CS777" i="11"/>
  <c r="BQ773" i="11"/>
  <c r="DC781" i="11"/>
  <c r="AN777" i="11"/>
  <c r="EC772" i="11"/>
  <c r="DD780" i="11"/>
  <c r="CB776" i="11"/>
  <c r="AZ772" i="11"/>
  <c r="AY780" i="11"/>
  <c r="EN775" i="11"/>
  <c r="DL771" i="11"/>
  <c r="DZ769" i="11"/>
  <c r="CX765" i="11"/>
  <c r="BV761" i="11"/>
  <c r="DQ769" i="11"/>
  <c r="CO765" i="11"/>
  <c r="BM761" i="11"/>
  <c r="CJ769" i="11"/>
  <c r="BH765" i="11"/>
  <c r="AX780" i="11"/>
  <c r="DQ767" i="11"/>
  <c r="CO763" i="11"/>
  <c r="BR781" i="11"/>
  <c r="EF767" i="11"/>
  <c r="DD763" i="11"/>
  <c r="BB781" i="11"/>
  <c r="EE767" i="11"/>
  <c r="DC763" i="11"/>
  <c r="AL781" i="11"/>
  <c r="ED767" i="11"/>
  <c r="DB763" i="11"/>
  <c r="BQ784" i="11"/>
  <c r="AB768" i="11"/>
  <c r="DQ763" i="11"/>
  <c r="BQ758" i="11"/>
  <c r="AO754" i="11"/>
  <c r="ED749" i="11"/>
  <c r="DB745" i="11"/>
  <c r="BZ741" i="11"/>
  <c r="BW759" i="11"/>
  <c r="AU755" i="11"/>
  <c r="EJ750" i="11"/>
  <c r="DH746" i="11"/>
  <c r="CF742" i="11"/>
  <c r="BD738" i="11"/>
  <c r="CO756" i="11"/>
  <c r="BM752" i="11"/>
  <c r="AK748" i="11"/>
  <c r="DZ743" i="11"/>
  <c r="CX739" i="11"/>
  <c r="BH756" i="11"/>
  <c r="AF752" i="11"/>
  <c r="DU747" i="11"/>
  <c r="CS743" i="11"/>
  <c r="BQ739" i="11"/>
  <c r="DB757" i="11"/>
  <c r="BZ753" i="11"/>
  <c r="AX749" i="11"/>
  <c r="EM744" i="11"/>
  <c r="DK740" i="11"/>
  <c r="AE759" i="11"/>
  <c r="DT754" i="11"/>
  <c r="CR750" i="11"/>
  <c r="BP746" i="11"/>
  <c r="AN742" i="11"/>
  <c r="DZ759" i="11"/>
  <c r="CD755" i="11"/>
  <c r="BB751" i="11"/>
  <c r="Z747" i="11"/>
  <c r="DO742" i="11"/>
  <c r="CM738" i="11"/>
  <c r="DP756" i="11"/>
  <c r="CN752" i="11"/>
  <c r="BL748" i="11"/>
  <c r="AJ744" i="11"/>
  <c r="DY739" i="11"/>
  <c r="AU738" i="11"/>
  <c r="DW738" i="11"/>
  <c r="AJ784" i="11"/>
  <c r="DR785" i="11"/>
  <c r="DH786" i="11"/>
  <c r="CF782" i="11"/>
  <c r="BE784" i="11"/>
  <c r="EM785" i="11"/>
  <c r="EK786" i="11"/>
  <c r="DI782" i="11"/>
  <c r="AW780" i="11"/>
  <c r="EL775" i="11"/>
  <c r="AJ785" i="11"/>
  <c r="Z778" i="11"/>
  <c r="DO773" i="11"/>
  <c r="BI785" i="11"/>
  <c r="AG778" i="11"/>
  <c r="DV773" i="11"/>
  <c r="AT780" i="11"/>
  <c r="EI775" i="11"/>
  <c r="DG771" i="11"/>
  <c r="DF779" i="11"/>
  <c r="CD775" i="11"/>
  <c r="BB771" i="11"/>
  <c r="AC779" i="11"/>
  <c r="DR774" i="11"/>
  <c r="CP770" i="11"/>
  <c r="CO778" i="11"/>
  <c r="BM774" i="11"/>
  <c r="AK770" i="11"/>
  <c r="AY768" i="11"/>
  <c r="EN763" i="11"/>
  <c r="DL759" i="11"/>
  <c r="AP768" i="11"/>
  <c r="EE763" i="11"/>
  <c r="DR780" i="11"/>
  <c r="DZ767" i="11"/>
  <c r="CX763" i="11"/>
  <c r="CI770" i="11"/>
  <c r="AP766" i="11"/>
  <c r="EE761" i="11"/>
  <c r="DQ770" i="11"/>
  <c r="BE766" i="11"/>
  <c r="AC762" i="11"/>
  <c r="DL770" i="11"/>
  <c r="BD766" i="11"/>
  <c r="AB762" i="11"/>
  <c r="DK770" i="11"/>
  <c r="BC766" i="11"/>
  <c r="AA762" i="11"/>
  <c r="AH771" i="11"/>
  <c r="BR766" i="11"/>
  <c r="AP762" i="11"/>
  <c r="DG756" i="11"/>
  <c r="CE752" i="11"/>
  <c r="BC748" i="11"/>
  <c r="AA744" i="11"/>
  <c r="DP739" i="11"/>
  <c r="DM757" i="11"/>
  <c r="CK753" i="11"/>
  <c r="BI749" i="11"/>
  <c r="AG745" i="11"/>
  <c r="DV740" i="11"/>
  <c r="AP759" i="11"/>
  <c r="EE754" i="11"/>
  <c r="DC750" i="11"/>
  <c r="CA746" i="11"/>
  <c r="AY742" i="11"/>
  <c r="DZ758" i="11"/>
  <c r="CX754" i="11"/>
  <c r="BV750" i="11"/>
  <c r="AT746" i="11"/>
  <c r="EI741" i="11"/>
  <c r="DG737" i="11"/>
  <c r="AA756" i="11"/>
  <c r="DP751" i="11"/>
  <c r="CN747" i="11"/>
  <c r="BL743" i="11"/>
  <c r="AJ739" i="11"/>
  <c r="BU757" i="11"/>
  <c r="AS753" i="11"/>
  <c r="EH748" i="11"/>
  <c r="DF744" i="11"/>
  <c r="CD740" i="11"/>
  <c r="AE758" i="11"/>
  <c r="DT753" i="11"/>
  <c r="CR749" i="11"/>
  <c r="BP745" i="11"/>
  <c r="AN741" i="11"/>
  <c r="BQ759" i="11"/>
  <c r="AO755" i="11"/>
  <c r="ED750" i="11"/>
  <c r="DB746" i="11"/>
  <c r="BZ742" i="11"/>
  <c r="AX738" i="11"/>
  <c r="Z737" i="11"/>
  <c r="AP786" i="11"/>
  <c r="EE781" i="11"/>
  <c r="CV783" i="11"/>
  <c r="CL784" i="11"/>
  <c r="BK786" i="11"/>
  <c r="AI782" i="11"/>
  <c r="DQ783" i="11"/>
  <c r="DO784" i="11"/>
  <c r="AK785" i="11"/>
  <c r="AA778" i="11"/>
  <c r="DP773" i="11"/>
  <c r="AF780" i="11"/>
  <c r="DU775" i="11"/>
  <c r="CS771" i="11"/>
  <c r="AM780" i="11"/>
  <c r="EB775" i="11"/>
  <c r="AB785" i="11"/>
  <c r="X778" i="11"/>
  <c r="DM773" i="11"/>
  <c r="AM783" i="11"/>
  <c r="CJ777" i="11"/>
  <c r="BH773" i="11"/>
  <c r="AO781" i="11"/>
  <c r="DX776" i="11"/>
  <c r="CV772" i="11"/>
  <c r="CU780" i="11"/>
  <c r="BS776" i="11"/>
  <c r="AQ772" i="11"/>
  <c r="BP770" i="11"/>
  <c r="AC766" i="11"/>
  <c r="DR761" i="11"/>
  <c r="BD770" i="11"/>
  <c r="EK765" i="11"/>
  <c r="DI761" i="11"/>
  <c r="EF769" i="11"/>
  <c r="DD765" i="11"/>
  <c r="CB761" i="11"/>
  <c r="AV768" i="11"/>
  <c r="EK763" i="11"/>
  <c r="DI759" i="11"/>
  <c r="BK768" i="11"/>
  <c r="AI764" i="11"/>
  <c r="DX759" i="11"/>
  <c r="BJ768" i="11"/>
  <c r="AH764" i="11"/>
  <c r="DW759" i="11"/>
  <c r="BI768" i="11"/>
  <c r="AG764" i="11"/>
  <c r="DV759" i="11"/>
  <c r="BX768" i="11"/>
  <c r="AV764" i="11"/>
  <c r="DM758" i="11"/>
  <c r="CK754" i="11"/>
  <c r="BI750" i="11"/>
  <c r="AG746" i="11"/>
  <c r="DV741" i="11"/>
  <c r="BE760" i="11"/>
  <c r="CQ755" i="11"/>
  <c r="BO751" i="11"/>
  <c r="AM747" i="11"/>
  <c r="EB742" i="11"/>
  <c r="CZ738" i="11"/>
  <c r="EK756" i="11"/>
  <c r="DI752" i="11"/>
  <c r="CG748" i="11"/>
  <c r="BE744" i="11"/>
  <c r="AC740" i="11"/>
  <c r="DD756" i="11"/>
  <c r="CB752" i="11"/>
  <c r="AZ748" i="11"/>
  <c r="X744" i="11"/>
  <c r="DM739" i="11"/>
  <c r="AG758" i="11"/>
  <c r="DV753" i="11"/>
  <c r="CT749" i="11"/>
  <c r="BR745" i="11"/>
  <c r="AP741" i="11"/>
  <c r="CA759" i="11"/>
  <c r="AY755" i="11"/>
  <c r="EN750" i="11"/>
  <c r="DL746" i="11"/>
  <c r="CJ742" i="11"/>
  <c r="BH738" i="11"/>
  <c r="DZ755" i="11"/>
  <c r="CX751" i="11"/>
  <c r="BV747" i="11"/>
  <c r="AT743" i="11"/>
  <c r="EI738" i="11"/>
  <c r="AU757" i="11"/>
  <c r="EJ752" i="11"/>
  <c r="DH748" i="11"/>
  <c r="CF744" i="11"/>
  <c r="BD740" i="11"/>
  <c r="AZ737" i="11"/>
  <c r="BR737" i="11"/>
  <c r="EK783" i="11"/>
  <c r="DB785" i="11"/>
  <c r="CR786" i="11"/>
  <c r="BP782" i="11"/>
  <c r="AO784" i="11"/>
  <c r="DW785" i="11"/>
  <c r="DU786" i="11"/>
  <c r="CS782" i="11"/>
  <c r="AG780" i="11"/>
  <c r="DV775" i="11"/>
  <c r="CO784" i="11"/>
  <c r="EA777" i="11"/>
  <c r="CY773" i="11"/>
  <c r="DN784" i="11"/>
  <c r="EH777" i="11"/>
  <c r="DF773" i="11"/>
  <c r="AD780" i="11"/>
  <c r="DS775" i="11"/>
  <c r="CQ771" i="11"/>
  <c r="CP779" i="11"/>
  <c r="BN775" i="11"/>
  <c r="AL771" i="11"/>
  <c r="ED778" i="11"/>
  <c r="DB774" i="11"/>
  <c r="DL786" i="11"/>
  <c r="BY778" i="11"/>
  <c r="AW774" i="11"/>
  <c r="AY786" i="11"/>
  <c r="AI768" i="11"/>
  <c r="DX763" i="11"/>
  <c r="DV783" i="11"/>
  <c r="Z768" i="11"/>
  <c r="DO763" i="11"/>
  <c r="DK779" i="11"/>
  <c r="DJ767" i="11"/>
  <c r="CH763" i="11"/>
  <c r="BL770" i="11"/>
  <c r="Z766" i="11"/>
  <c r="DO761" i="11"/>
  <c r="CF770" i="11"/>
  <c r="AO766" i="11"/>
  <c r="ED761" i="11"/>
  <c r="CE770" i="11"/>
  <c r="AN766" i="11"/>
  <c r="EC761" i="11"/>
  <c r="CC770" i="11"/>
  <c r="AM766" i="11"/>
  <c r="EB761" i="11"/>
  <c r="DI770" i="11"/>
  <c r="BB766" i="11"/>
  <c r="Z762" i="11"/>
  <c r="CQ756" i="11"/>
  <c r="BO752" i="11"/>
  <c r="AM748" i="11"/>
  <c r="EB743" i="11"/>
  <c r="CZ739" i="11"/>
  <c r="CW757" i="11"/>
  <c r="BU753" i="11"/>
  <c r="AS749" i="11"/>
  <c r="EH744" i="11"/>
  <c r="DF740" i="11"/>
  <c r="Z759" i="11"/>
  <c r="DO754" i="11"/>
  <c r="CM750" i="11"/>
  <c r="BK746" i="11"/>
  <c r="AI742" i="11"/>
  <c r="DJ758" i="11"/>
  <c r="CH754" i="11"/>
  <c r="BF750" i="11"/>
  <c r="AD746" i="11"/>
  <c r="DS741" i="11"/>
  <c r="CQ737" i="11"/>
  <c r="EB755" i="11"/>
  <c r="CZ751" i="11"/>
  <c r="BX747" i="11"/>
  <c r="AV743" i="11"/>
  <c r="EK738" i="11"/>
  <c r="BE757" i="11"/>
  <c r="AC753" i="11"/>
  <c r="DR748" i="11"/>
  <c r="CP744" i="11"/>
  <c r="BN740" i="11"/>
  <c r="EF757" i="11"/>
  <c r="DD753" i="11"/>
  <c r="CB749" i="11"/>
  <c r="AZ745" i="11"/>
  <c r="X741" i="11"/>
  <c r="BA759" i="11"/>
  <c r="Y755" i="11"/>
  <c r="DN750" i="11"/>
  <c r="CL746" i="11"/>
  <c r="BJ742" i="11"/>
  <c r="AH738" i="11"/>
  <c r="CA738" i="11"/>
  <c r="Z786" i="11"/>
  <c r="DO781" i="11"/>
  <c r="CF783" i="11"/>
  <c r="BV784" i="11"/>
  <c r="AU786" i="11"/>
  <c r="EJ781" i="11"/>
  <c r="DA783" i="11"/>
  <c r="CY784" i="11"/>
  <c r="CP784" i="11"/>
  <c r="EB777" i="11"/>
  <c r="CZ773" i="11"/>
  <c r="EG779" i="11"/>
  <c r="DE775" i="11"/>
  <c r="CC771" i="11"/>
  <c r="EN779" i="11"/>
  <c r="DL775" i="11"/>
  <c r="CG784" i="11"/>
  <c r="DY777" i="11"/>
  <c r="CW773" i="11"/>
  <c r="CR782" i="11"/>
  <c r="BT777" i="11"/>
  <c r="AR773" i="11"/>
  <c r="EJ780" i="11"/>
  <c r="DH776" i="11"/>
  <c r="CF772" i="11"/>
  <c r="CE780" i="11"/>
  <c r="BC776" i="11"/>
  <c r="AA772" i="11"/>
  <c r="AU770" i="11"/>
  <c r="ED765" i="11"/>
  <c r="DB761" i="11"/>
  <c r="BM785" i="11"/>
  <c r="CP785" i="11"/>
  <c r="DX780" i="11"/>
  <c r="DC776" i="11"/>
  <c r="BH786" i="11"/>
  <c r="CY777" i="11"/>
  <c r="EI772" i="11"/>
  <c r="AH772" i="11"/>
  <c r="CE766" i="11"/>
  <c r="CJ760" i="11"/>
  <c r="X767" i="11"/>
  <c r="DM762" i="11"/>
  <c r="DI773" i="11"/>
  <c r="EN766" i="11"/>
  <c r="DL762" i="11"/>
  <c r="DA773" i="11"/>
  <c r="EM766" i="11"/>
  <c r="DK762" i="11"/>
  <c r="CZ774" i="11"/>
  <c r="AK767" i="11"/>
  <c r="DZ762" i="11"/>
  <c r="BZ757" i="11"/>
  <c r="AX753" i="11"/>
  <c r="EM748" i="11"/>
  <c r="DK744" i="11"/>
  <c r="CI740" i="11"/>
  <c r="CF758" i="11"/>
  <c r="BD754" i="11"/>
  <c r="AB750" i="11"/>
  <c r="DQ745" i="11"/>
  <c r="CO741" i="11"/>
  <c r="CF760" i="11"/>
  <c r="CX755" i="11"/>
  <c r="BV751" i="11"/>
  <c r="AT747" i="11"/>
  <c r="EI742" i="11"/>
  <c r="CV759" i="11"/>
  <c r="BQ755" i="11"/>
  <c r="AO751" i="11"/>
  <c r="ED746" i="11"/>
  <c r="DB742" i="11"/>
  <c r="BZ738" i="11"/>
  <c r="DK756" i="11"/>
  <c r="CI752" i="11"/>
  <c r="BG748" i="11"/>
  <c r="AE744" i="11"/>
  <c r="DT739" i="11"/>
  <c r="AN758" i="11"/>
  <c r="EC753" i="11"/>
  <c r="DA749" i="11"/>
  <c r="BY745" i="11"/>
  <c r="AW741" i="11"/>
  <c r="DO758" i="11"/>
  <c r="CM754" i="11"/>
  <c r="BK750" i="11"/>
  <c r="AI746" i="11"/>
  <c r="DX741" i="11"/>
  <c r="CV737" i="11"/>
  <c r="DY755" i="11"/>
  <c r="CW751" i="11"/>
  <c r="BU747" i="11"/>
  <c r="AS743" i="11"/>
  <c r="EH738" i="11"/>
  <c r="AR738" i="11"/>
  <c r="AB738" i="11"/>
  <c r="AS783" i="11"/>
  <c r="EA784" i="11"/>
  <c r="DQ785" i="11"/>
  <c r="CO781" i="11"/>
  <c r="BN783" i="11"/>
  <c r="AE785" i="11"/>
  <c r="AC786" i="11"/>
  <c r="DR781" i="11"/>
  <c r="BF779" i="11"/>
  <c r="AD775" i="11"/>
  <c r="CS781" i="11"/>
  <c r="AI777" i="11"/>
  <c r="DX772" i="11"/>
  <c r="DH781" i="11"/>
  <c r="AP777" i="11"/>
  <c r="EE772" i="11"/>
  <c r="BC779" i="11"/>
  <c r="AA775" i="11"/>
  <c r="DP770" i="11"/>
  <c r="DO778" i="11"/>
  <c r="CM774" i="11"/>
  <c r="CF785" i="11"/>
  <c r="AL778" i="11"/>
  <c r="EA773" i="11"/>
  <c r="CQ783" i="11"/>
  <c r="CX777" i="11"/>
  <c r="BV773" i="11"/>
  <c r="AT776" i="11"/>
  <c r="BH767" i="11"/>
  <c r="AF763" i="11"/>
  <c r="CQ775" i="11"/>
  <c r="AY767" i="11"/>
  <c r="EN762" i="11"/>
  <c r="BU773" i="11"/>
  <c r="EI766" i="11"/>
  <c r="DG762" i="11"/>
  <c r="CA769" i="11"/>
  <c r="AY765" i="11"/>
  <c r="EN760" i="11"/>
  <c r="CP769" i="11"/>
  <c r="BN765" i="11"/>
  <c r="AL761" i="11"/>
  <c r="CO769" i="11"/>
  <c r="BM765" i="11"/>
  <c r="AK761" i="11"/>
  <c r="CN769" i="11"/>
  <c r="BL765" i="11"/>
  <c r="AJ761" i="11"/>
  <c r="DC769" i="11"/>
  <c r="CA765" i="11"/>
  <c r="AI761" i="11"/>
  <c r="AY785" i="11"/>
  <c r="EG786" i="11"/>
  <c r="DE782" i="11"/>
  <c r="CU783" i="11"/>
  <c r="BT785" i="11"/>
  <c r="AR781" i="11"/>
  <c r="DZ782" i="11"/>
  <c r="DX783" i="11"/>
  <c r="CU781" i="11"/>
  <c r="AJ777" i="11"/>
  <c r="DY772" i="11"/>
  <c r="AO779" i="11"/>
  <c r="ED774" i="11"/>
  <c r="DB770" i="11"/>
  <c r="AV779" i="11"/>
  <c r="EK774" i="11"/>
  <c r="CP781" i="11"/>
  <c r="AG777" i="11"/>
  <c r="DV772" i="11"/>
  <c r="DU780" i="11"/>
  <c r="CS776" i="11"/>
  <c r="BQ772" i="11"/>
  <c r="AR780" i="11"/>
  <c r="EG775" i="11"/>
  <c r="DE771" i="11"/>
  <c r="DD779" i="11"/>
  <c r="CB775" i="11"/>
  <c r="AZ771" i="11"/>
  <c r="BN769" i="11"/>
  <c r="AL765" i="11"/>
  <c r="EA760" i="11"/>
  <c r="BE769" i="11"/>
  <c r="AC765" i="11"/>
  <c r="DR760" i="11"/>
  <c r="X769" i="11"/>
  <c r="DM764" i="11"/>
  <c r="EM775" i="11"/>
  <c r="BE767" i="11"/>
  <c r="AC763" i="11"/>
  <c r="EL776" i="11"/>
  <c r="BT767" i="11"/>
  <c r="AR763" i="11"/>
  <c r="ED776" i="11"/>
  <c r="BS767" i="11"/>
  <c r="AQ763" i="11"/>
  <c r="DV776" i="11"/>
  <c r="BR767" i="11"/>
  <c r="AP763" i="11"/>
  <c r="DU777" i="11"/>
  <c r="CG767" i="11"/>
  <c r="BE763" i="11"/>
  <c r="DV757" i="11"/>
  <c r="CT753" i="11"/>
  <c r="BR749" i="11"/>
  <c r="AP745" i="11"/>
  <c r="EE740" i="11"/>
  <c r="EB758" i="11"/>
  <c r="CZ754" i="11"/>
  <c r="BX750" i="11"/>
  <c r="AV746" i="11"/>
  <c r="EK741" i="11"/>
  <c r="DI737" i="11"/>
  <c r="AC756" i="11"/>
  <c r="DR751" i="11"/>
  <c r="CP747" i="11"/>
  <c r="BN743" i="11"/>
  <c r="X761" i="11"/>
  <c r="DM755" i="11"/>
  <c r="CK751" i="11"/>
  <c r="BI747" i="11"/>
  <c r="AG743" i="11"/>
  <c r="DV738" i="11"/>
  <c r="AP757" i="11"/>
  <c r="EE752" i="11"/>
  <c r="DC748" i="11"/>
  <c r="CA744" i="11"/>
  <c r="AY740" i="11"/>
  <c r="CJ758" i="11"/>
  <c r="BH754" i="11"/>
  <c r="AF750" i="11"/>
  <c r="DU745" i="11"/>
  <c r="CS741" i="11"/>
  <c r="AT759" i="11"/>
  <c r="EI754" i="11"/>
  <c r="DG750" i="11"/>
  <c r="CE746" i="11"/>
  <c r="BC742" i="11"/>
  <c r="AA738" i="11"/>
  <c r="BD756" i="11"/>
  <c r="AB752" i="11"/>
  <c r="DQ747" i="11"/>
  <c r="CO743" i="11"/>
  <c r="BM739" i="11"/>
  <c r="AY737" i="11"/>
  <c r="BK738" i="11"/>
  <c r="CO783" i="11"/>
  <c r="BF785" i="11"/>
  <c r="AV786" i="11"/>
  <c r="EK781" i="11"/>
  <c r="DJ783" i="11"/>
  <c r="CA785" i="11"/>
  <c r="BY786" i="11"/>
  <c r="AW782" i="11"/>
  <c r="DB779" i="11"/>
  <c r="BZ775" i="11"/>
  <c r="EM782" i="11"/>
  <c r="CE777" i="11"/>
  <c r="BC773" i="11"/>
  <c r="AU783" i="11"/>
  <c r="CL777" i="11"/>
  <c r="BJ773" i="11"/>
  <c r="CY779" i="11"/>
  <c r="BW775" i="11"/>
  <c r="AU771" i="11"/>
  <c r="AT779" i="11"/>
  <c r="EI774" i="11"/>
  <c r="DG770" i="11"/>
  <c r="CH778" i="11"/>
  <c r="BF774" i="11"/>
  <c r="AS785" i="11"/>
  <c r="AC778" i="11"/>
  <c r="DR773" i="11"/>
  <c r="BO779" i="11"/>
  <c r="DD767" i="11"/>
  <c r="CB763" i="11"/>
  <c r="DL778" i="11"/>
  <c r="CU767" i="11"/>
  <c r="BS763" i="11"/>
  <c r="CP776" i="11"/>
  <c r="BN767" i="11"/>
  <c r="AL763" i="11"/>
  <c r="DW769" i="11"/>
  <c r="CU765" i="11"/>
  <c r="BS761" i="11"/>
  <c r="EL769" i="11"/>
  <c r="DJ765" i="11"/>
  <c r="CH761" i="11"/>
  <c r="EK769" i="11"/>
  <c r="DI765" i="11"/>
  <c r="CG761" i="11"/>
  <c r="EJ769" i="11"/>
  <c r="DH765" i="11"/>
  <c r="CF761" i="11"/>
  <c r="AL770" i="11"/>
  <c r="DW765" i="11"/>
  <c r="CU761" i="11"/>
  <c r="AU756" i="11"/>
  <c r="EJ751" i="11"/>
  <c r="DH747" i="11"/>
  <c r="CF743" i="11"/>
  <c r="BD739" i="11"/>
  <c r="BA757" i="11"/>
  <c r="Y753" i="11"/>
  <c r="DN748" i="11"/>
  <c r="CL744" i="11"/>
  <c r="BJ740" i="11"/>
  <c r="CU758" i="11"/>
  <c r="BS754" i="11"/>
  <c r="AQ750" i="11"/>
  <c r="EF745" i="11"/>
  <c r="DD741" i="11"/>
  <c r="BN758" i="11"/>
  <c r="AL754" i="11"/>
  <c r="EA749" i="11"/>
  <c r="CY745" i="11"/>
  <c r="BW741" i="11"/>
  <c r="EC759" i="11"/>
  <c r="CF755" i="11"/>
  <c r="BD751" i="11"/>
  <c r="AB747" i="11"/>
  <c r="DQ742" i="11"/>
  <c r="CO738" i="11"/>
  <c r="DZ756" i="11"/>
  <c r="CX752" i="11"/>
  <c r="BV748" i="11"/>
  <c r="AT744" i="11"/>
  <c r="EI739" i="11"/>
  <c r="CJ757" i="11"/>
  <c r="BH753" i="11"/>
  <c r="AF749" i="11"/>
  <c r="DU744" i="11"/>
  <c r="CS740" i="11"/>
  <c r="DV758" i="11"/>
  <c r="CT754" i="11"/>
  <c r="BR750" i="11"/>
  <c r="AP746" i="11"/>
  <c r="EE741" i="11"/>
  <c r="DC737" i="11"/>
  <c r="BT737" i="11"/>
  <c r="CU785" i="11"/>
  <c r="BS781" i="11"/>
  <c r="AJ783" i="11"/>
  <c r="Z784" i="11"/>
  <c r="DP785" i="11"/>
  <c r="CN781" i="11"/>
  <c r="BE783" i="11"/>
  <c r="BC784" i="11"/>
  <c r="EN782" i="11"/>
  <c r="CF777" i="11"/>
  <c r="BD773" i="11"/>
  <c r="CK779" i="11"/>
  <c r="BI775" i="11"/>
  <c r="AG771" i="11"/>
  <c r="CR779" i="11"/>
  <c r="BP775" i="11"/>
  <c r="EE782" i="11"/>
  <c r="CC777" i="11"/>
  <c r="BA773" i="11"/>
  <c r="BW781" i="11"/>
  <c r="X777" i="11"/>
  <c r="DM772" i="11"/>
  <c r="CN780" i="11"/>
  <c r="BL776" i="11"/>
  <c r="AJ772" i="11"/>
  <c r="AI780" i="11"/>
  <c r="DX775" i="11"/>
  <c r="CV771" i="11"/>
  <c r="DJ769" i="11"/>
  <c r="CH765" i="11"/>
  <c r="BF761" i="11"/>
  <c r="DA769" i="11"/>
  <c r="BY765" i="11"/>
  <c r="AW761" i="11"/>
  <c r="BT769" i="11"/>
  <c r="AR765" i="11"/>
  <c r="AQ779" i="11"/>
  <c r="DA767" i="11"/>
  <c r="BY763" i="11"/>
  <c r="AP780" i="11"/>
  <c r="DP767" i="11"/>
  <c r="CN763" i="11"/>
  <c r="AH780" i="11"/>
  <c r="DO767" i="11"/>
  <c r="CM763" i="11"/>
  <c r="Z780" i="11"/>
  <c r="DN767" i="11"/>
  <c r="CL763" i="11"/>
  <c r="Y781" i="11"/>
  <c r="EC767" i="11"/>
  <c r="DA763" i="11"/>
  <c r="BA758" i="11"/>
  <c r="Y754" i="11"/>
  <c r="DN749" i="11"/>
  <c r="CL745" i="11"/>
  <c r="BJ741" i="11"/>
  <c r="BG759" i="11"/>
  <c r="AE755" i="11"/>
  <c r="DT750" i="11"/>
  <c r="CR746" i="11"/>
  <c r="BP742" i="11"/>
  <c r="AN738" i="11"/>
  <c r="BY756" i="11"/>
  <c r="AW752" i="11"/>
  <c r="EL747" i="11"/>
  <c r="DJ743" i="11"/>
  <c r="CH739" i="11"/>
  <c r="AR756" i="11"/>
  <c r="EG751" i="11"/>
  <c r="DE747" i="11"/>
  <c r="CC743" i="11"/>
  <c r="BA739" i="11"/>
  <c r="CL757" i="11"/>
  <c r="BJ753" i="11"/>
  <c r="AH749" i="11"/>
  <c r="DW744" i="11"/>
  <c r="CU740" i="11"/>
  <c r="EF758" i="11"/>
  <c r="DD754" i="11"/>
  <c r="CB750" i="11"/>
  <c r="AZ746" i="11"/>
  <c r="X742" i="11"/>
  <c r="CR759" i="11"/>
  <c r="BN755" i="11"/>
  <c r="AL751" i="11"/>
  <c r="EA746" i="11"/>
  <c r="CY742" i="11"/>
  <c r="BW738" i="11"/>
  <c r="CZ756" i="11"/>
  <c r="BX752" i="11"/>
  <c r="AV748" i="11"/>
  <c r="EK743" i="11"/>
  <c r="DI739" i="11"/>
  <c r="DH737" i="11"/>
  <c r="BJ737" i="11"/>
  <c r="BY783" i="11"/>
  <c r="AP785" i="11"/>
  <c r="AF786" i="11"/>
  <c r="DU781" i="11"/>
  <c r="CT783" i="11"/>
  <c r="BK785" i="11"/>
  <c r="BI786" i="11"/>
  <c r="AG782" i="11"/>
  <c r="CL779" i="11"/>
  <c r="BJ775" i="11"/>
  <c r="CA782" i="11"/>
  <c r="BO777" i="11"/>
  <c r="AM773" i="11"/>
  <c r="CZ782" i="11"/>
  <c r="BV777" i="11"/>
  <c r="AT773" i="11"/>
  <c r="CI779" i="11"/>
  <c r="BG775" i="11"/>
  <c r="AE771" i="11"/>
  <c r="AD779" i="11"/>
  <c r="DS774" i="11"/>
  <c r="CM786" i="11"/>
  <c r="BR778" i="11"/>
  <c r="AP774" i="11"/>
  <c r="CX784" i="11"/>
  <c r="ED777" i="11"/>
  <c r="DB773" i="11"/>
  <c r="BH778" i="11"/>
  <c r="CN767" i="11"/>
  <c r="BL763" i="11"/>
  <c r="DE777" i="11"/>
  <c r="CE767" i="11"/>
  <c r="BC763" i="11"/>
  <c r="CI775" i="11"/>
  <c r="AX767" i="11"/>
  <c r="EM762" i="11"/>
  <c r="DG769" i="11"/>
  <c r="CE765" i="11"/>
  <c r="BC761" i="11"/>
  <c r="DV769" i="11"/>
  <c r="CT765" i="11"/>
  <c r="BR761" i="11"/>
  <c r="DU769" i="11"/>
  <c r="CS765" i="11"/>
  <c r="BQ761" i="11"/>
  <c r="DT769" i="11"/>
  <c r="CR765" i="11"/>
  <c r="BP761" i="11"/>
  <c r="EI769" i="11"/>
  <c r="DG765" i="11"/>
  <c r="CE761" i="11"/>
  <c r="AE756" i="11"/>
  <c r="DT751" i="11"/>
  <c r="CR747" i="11"/>
  <c r="BP743" i="11"/>
  <c r="AN739" i="11"/>
  <c r="AK757" i="11"/>
  <c r="DZ752" i="11"/>
  <c r="CX748" i="11"/>
  <c r="BV744" i="11"/>
  <c r="AT740" i="11"/>
  <c r="CE758" i="11"/>
  <c r="BC754" i="11"/>
  <c r="AA750" i="11"/>
  <c r="DP745" i="11"/>
  <c r="CN741" i="11"/>
  <c r="AX758" i="11"/>
  <c r="EM753" i="11"/>
  <c r="DK749" i="11"/>
  <c r="CI745" i="11"/>
  <c r="BG741" i="11"/>
  <c r="CU759" i="11"/>
  <c r="BP755" i="11"/>
  <c r="AN751" i="11"/>
  <c r="EC746" i="11"/>
  <c r="DA742" i="11"/>
  <c r="BY738" i="11"/>
  <c r="DJ756" i="11"/>
  <c r="CH752" i="11"/>
  <c r="BF748" i="11"/>
  <c r="AD744" i="11"/>
  <c r="DS739" i="11"/>
  <c r="BT757" i="11"/>
  <c r="AR753" i="11"/>
  <c r="EG748" i="11"/>
  <c r="DE744" i="11"/>
  <c r="CC740" i="11"/>
  <c r="DF758" i="11"/>
  <c r="CD754" i="11"/>
  <c r="BB750" i="11"/>
  <c r="Z746" i="11"/>
  <c r="DO741" i="11"/>
  <c r="CM737" i="11"/>
  <c r="BD737" i="11"/>
  <c r="CE785" i="11"/>
  <c r="BC781" i="11"/>
  <c r="EK782" i="11"/>
  <c r="EA783" i="11"/>
  <c r="CZ785" i="11"/>
  <c r="BX781" i="11"/>
  <c r="AO783" i="11"/>
  <c r="AM784" i="11"/>
  <c r="CB782" i="11"/>
  <c r="BP777" i="11"/>
  <c r="AN773" i="11"/>
  <c r="BU779" i="11"/>
  <c r="AS775" i="11"/>
  <c r="EH770" i="11"/>
  <c r="CB779" i="11"/>
  <c r="AZ775" i="11"/>
  <c r="BS782" i="11"/>
  <c r="BM777" i="11"/>
  <c r="AK773" i="11"/>
  <c r="AQ781" i="11"/>
  <c r="DY776" i="11"/>
  <c r="CW772" i="11"/>
  <c r="BX780" i="11"/>
  <c r="AV776" i="11"/>
  <c r="EK771" i="11"/>
  <c r="EJ779" i="11"/>
  <c r="DH775" i="11"/>
  <c r="CF771" i="11"/>
  <c r="CT769" i="11"/>
  <c r="BR765" i="11"/>
  <c r="AP761" i="11"/>
  <c r="DR784" i="11"/>
  <c r="AD785" i="11"/>
  <c r="BL780" i="11"/>
  <c r="AQ776" i="11"/>
  <c r="AT784" i="11"/>
  <c r="AM777" i="11"/>
  <c r="BW772" i="11"/>
  <c r="DC770" i="11"/>
  <c r="EJ765" i="11"/>
  <c r="X760" i="11"/>
  <c r="CC766" i="11"/>
  <c r="BA762" i="11"/>
  <c r="BG771" i="11"/>
  <c r="CB766" i="11"/>
  <c r="AZ762" i="11"/>
  <c r="BF771" i="11"/>
  <c r="CA766" i="11"/>
  <c r="AY762" i="11"/>
  <c r="CT771" i="11"/>
  <c r="CP766" i="11"/>
  <c r="BN762" i="11"/>
  <c r="EE756" i="11"/>
  <c r="DC752" i="11"/>
  <c r="CA748" i="11"/>
  <c r="AY744" i="11"/>
  <c r="EN739" i="11"/>
  <c r="EK757" i="11"/>
  <c r="DI753" i="11"/>
  <c r="CG749" i="11"/>
  <c r="BE745" i="11"/>
  <c r="AC741" i="11"/>
  <c r="BN759" i="11"/>
  <c r="AL755" i="11"/>
  <c r="EA750" i="11"/>
  <c r="CY746" i="11"/>
  <c r="BW742" i="11"/>
  <c r="AG759" i="11"/>
  <c r="DV754" i="11"/>
  <c r="CT750" i="11"/>
  <c r="BR746" i="11"/>
  <c r="AP742" i="11"/>
  <c r="EE737" i="11"/>
  <c r="AY756" i="11"/>
  <c r="EN751" i="11"/>
  <c r="DL747" i="11"/>
  <c r="CJ743" i="11"/>
  <c r="BH739" i="11"/>
  <c r="CS757" i="11"/>
  <c r="BQ753" i="11"/>
  <c r="AO749" i="11"/>
  <c r="ED744" i="11"/>
  <c r="DB740" i="11"/>
  <c r="BC758" i="11"/>
  <c r="AA754" i="11"/>
  <c r="DP749" i="11"/>
  <c r="CN745" i="11"/>
  <c r="BL741" i="11"/>
  <c r="CQ759" i="11"/>
  <c r="BM755" i="11"/>
  <c r="AK751" i="11"/>
  <c r="DZ746" i="11"/>
  <c r="CX742" i="11"/>
  <c r="BV738" i="11"/>
  <c r="AX737" i="11"/>
  <c r="DZ786" i="11"/>
  <c r="CX782" i="11"/>
  <c r="BO784" i="11"/>
  <c r="BE785" i="11"/>
  <c r="AC781" i="11"/>
  <c r="DS782" i="11"/>
  <c r="CJ784" i="11"/>
  <c r="CH785" i="11"/>
  <c r="BF781" i="11"/>
  <c r="DK778" i="11"/>
  <c r="CI774" i="11"/>
  <c r="DP780" i="11"/>
  <c r="CN776" i="11"/>
  <c r="BL772" i="11"/>
  <c r="DW780" i="11"/>
  <c r="CU776" i="11"/>
  <c r="BS772" i="11"/>
  <c r="DH778" i="11"/>
  <c r="CF774" i="11"/>
  <c r="AB786" i="11"/>
  <c r="BC778" i="11"/>
  <c r="AA774" i="11"/>
  <c r="BR783" i="11"/>
  <c r="CQ777" i="11"/>
  <c r="BO773" i="11"/>
  <c r="CZ781" i="11"/>
  <c r="AL777" i="11"/>
  <c r="EA772" i="11"/>
  <c r="AM772" i="11"/>
  <c r="DM766" i="11"/>
  <c r="CK762" i="11"/>
  <c r="EF771" i="11"/>
  <c r="DD766" i="11"/>
  <c r="CB762" i="11"/>
  <c r="AV771" i="11"/>
  <c r="BW766" i="11"/>
  <c r="AU762" i="11"/>
  <c r="EF768" i="11"/>
  <c r="DD764" i="11"/>
  <c r="CB760" i="11"/>
  <c r="AD769" i="11"/>
  <c r="DS764" i="11"/>
  <c r="CQ760" i="11"/>
  <c r="AC769" i="11"/>
  <c r="DR764" i="11"/>
  <c r="CP760" i="11"/>
  <c r="AB769" i="11"/>
  <c r="DQ764" i="11"/>
  <c r="CO760" i="11"/>
  <c r="AQ769" i="11"/>
  <c r="EF764" i="11"/>
  <c r="CF759" i="11"/>
  <c r="DD784" i="11"/>
  <c r="BU786" i="11"/>
  <c r="AS782" i="11"/>
  <c r="AI783" i="11"/>
  <c r="DY784" i="11"/>
  <c r="CP786" i="11"/>
  <c r="BN782" i="11"/>
  <c r="BL783" i="11"/>
  <c r="DQ780" i="11"/>
  <c r="CO776" i="11"/>
  <c r="BM772" i="11"/>
  <c r="CT778" i="11"/>
  <c r="BR774" i="11"/>
  <c r="AP770" i="11"/>
  <c r="DA778" i="11"/>
  <c r="BY774" i="11"/>
  <c r="DN780" i="11"/>
  <c r="CL776" i="11"/>
  <c r="BJ772" i="11"/>
  <c r="BI780" i="11"/>
  <c r="AG776" i="11"/>
  <c r="DV771" i="11"/>
  <c r="CW779" i="11"/>
  <c r="BU775" i="11"/>
  <c r="AS771" i="11"/>
  <c r="AR779" i="11"/>
  <c r="EG774" i="11"/>
  <c r="DE770" i="11"/>
  <c r="DS768" i="11"/>
  <c r="CQ764" i="11"/>
  <c r="BO760" i="11"/>
  <c r="DJ768" i="11"/>
  <c r="CH764" i="11"/>
  <c r="BF760" i="11"/>
  <c r="CC768" i="11"/>
  <c r="BA764" i="11"/>
  <c r="AE772" i="11"/>
  <c r="DJ766" i="11"/>
  <c r="CH762" i="11"/>
  <c r="DJ772" i="11"/>
  <c r="DY766" i="11"/>
  <c r="CW762" i="11"/>
  <c r="DB772" i="11"/>
  <c r="DX766" i="11"/>
  <c r="CV762" i="11"/>
  <c r="CT772" i="11"/>
  <c r="DW766" i="11"/>
  <c r="CU762" i="11"/>
  <c r="CS773" i="11"/>
  <c r="EL766" i="11"/>
  <c r="DJ762" i="11"/>
  <c r="BJ757" i="11"/>
  <c r="AH753" i="11"/>
  <c r="DW748" i="11"/>
  <c r="CU744" i="11"/>
  <c r="BS740" i="11"/>
  <c r="BP758" i="11"/>
  <c r="AN754" i="11"/>
  <c r="EC749" i="11"/>
  <c r="DA745" i="11"/>
  <c r="BY741" i="11"/>
  <c r="EK759" i="11"/>
  <c r="CH755" i="11"/>
  <c r="BF751" i="11"/>
  <c r="AD747" i="11"/>
  <c r="DS742" i="11"/>
  <c r="CC759" i="11"/>
  <c r="BA755" i="11"/>
  <c r="Y751" i="11"/>
  <c r="DN746" i="11"/>
  <c r="CL742" i="11"/>
  <c r="BJ738" i="11"/>
  <c r="CU756" i="11"/>
  <c r="BS752" i="11"/>
  <c r="AQ748" i="11"/>
  <c r="EF743" i="11"/>
  <c r="DD739" i="11"/>
  <c r="X758" i="11"/>
  <c r="DM753" i="11"/>
  <c r="CK749" i="11"/>
  <c r="BI745" i="11"/>
  <c r="AG741" i="11"/>
  <c r="CY758" i="11"/>
  <c r="BW754" i="11"/>
  <c r="AU750" i="11"/>
  <c r="EJ745" i="11"/>
  <c r="DH741" i="11"/>
  <c r="DY760" i="11"/>
  <c r="DI755" i="11"/>
  <c r="CG751" i="11"/>
  <c r="BE747" i="11"/>
  <c r="AC743" i="11"/>
  <c r="DR738" i="11"/>
  <c r="DE737" i="11"/>
  <c r="AT737" i="11"/>
  <c r="AC783" i="11"/>
  <c r="DK784" i="11"/>
  <c r="DA785" i="11"/>
  <c r="BY781" i="11"/>
  <c r="AX783" i="11"/>
  <c r="EF784" i="11"/>
  <c r="ED785" i="11"/>
  <c r="DB781" i="11"/>
  <c r="AP779" i="11"/>
  <c r="EE774" i="11"/>
  <c r="BM781" i="11"/>
  <c r="EJ776" i="11"/>
  <c r="DH772" i="11"/>
  <c r="CB781" i="11"/>
  <c r="Z777" i="11"/>
  <c r="DO772" i="11"/>
  <c r="AM779" i="11"/>
  <c r="EB774" i="11"/>
  <c r="CZ770" i="11"/>
  <c r="CY778" i="11"/>
  <c r="BW774" i="11"/>
  <c r="EK784" i="11"/>
  <c r="EM777" i="11"/>
  <c r="DK773" i="11"/>
  <c r="AE783" i="11"/>
  <c r="CH777" i="11"/>
  <c r="BF773" i="11"/>
  <c r="AM775" i="11"/>
  <c r="AR767" i="11"/>
  <c r="EG762" i="11"/>
  <c r="CJ774" i="11"/>
  <c r="AI767" i="11"/>
  <c r="DX762" i="11"/>
  <c r="BN772" i="11"/>
  <c r="DS766" i="11"/>
  <c r="CQ762" i="11"/>
  <c r="BK769" i="11"/>
  <c r="AI765" i="11"/>
  <c r="DX760" i="11"/>
  <c r="BZ769" i="11"/>
  <c r="AX765" i="11"/>
  <c r="EM760" i="11"/>
  <c r="BY769" i="11"/>
  <c r="AW765" i="11"/>
  <c r="EL760" i="11"/>
  <c r="BX769" i="11"/>
  <c r="AV765" i="11"/>
  <c r="EK760" i="11"/>
  <c r="CM769" i="11"/>
  <c r="BK765" i="11"/>
  <c r="CN760" i="11"/>
  <c r="CZ755" i="11"/>
  <c r="BX751" i="11"/>
  <c r="AV747" i="11"/>
  <c r="EK742" i="11"/>
  <c r="DI738" i="11"/>
  <c r="DF756" i="11"/>
  <c r="CD752" i="11"/>
  <c r="BB748" i="11"/>
  <c r="Z744" i="11"/>
  <c r="DO739" i="11"/>
  <c r="AI758" i="11"/>
  <c r="DX753" i="11"/>
  <c r="CV749" i="11"/>
  <c r="BT745" i="11"/>
  <c r="AR741" i="11"/>
  <c r="DS757" i="11"/>
  <c r="CQ753" i="11"/>
  <c r="BO749" i="11"/>
  <c r="AM745" i="11"/>
  <c r="EB740" i="11"/>
  <c r="AV759" i="11"/>
  <c r="EK754" i="11"/>
  <c r="DI750" i="11"/>
  <c r="CG746" i="11"/>
  <c r="BE742" i="11"/>
  <c r="AC738" i="11"/>
  <c r="BN756" i="11"/>
  <c r="AL752" i="11"/>
  <c r="EA747" i="11"/>
  <c r="CY743" i="11"/>
  <c r="BW739" i="11"/>
  <c r="X757" i="11"/>
  <c r="DM752" i="11"/>
  <c r="CK748" i="11"/>
  <c r="BI744" i="11"/>
  <c r="AG740" i="11"/>
  <c r="BJ758" i="11"/>
  <c r="AH754" i="11"/>
  <c r="DW749" i="11"/>
  <c r="CU745" i="11"/>
  <c r="BS741" i="11"/>
  <c r="CG737" i="11"/>
  <c r="BS738" i="11"/>
  <c r="AI785" i="11"/>
  <c r="DQ786" i="11"/>
  <c r="CO782" i="11"/>
  <c r="CE783" i="11"/>
  <c r="BD785" i="11"/>
  <c r="EL786" i="11"/>
  <c r="DJ782" i="11"/>
  <c r="DH783" i="11"/>
  <c r="BO781" i="11"/>
  <c r="EK776" i="11"/>
  <c r="DI772" i="11"/>
  <c r="Y779" i="11"/>
  <c r="DN774" i="11"/>
  <c r="CL770" i="11"/>
  <c r="AF779" i="11"/>
  <c r="DU774" i="11"/>
  <c r="BJ781" i="11"/>
  <c r="EH776" i="11"/>
  <c r="DF772" i="11"/>
  <c r="DE780" i="11"/>
  <c r="CC776" i="11"/>
  <c r="BA772" i="11"/>
  <c r="AB780" i="11"/>
  <c r="DQ775" i="11"/>
  <c r="CO771" i="11"/>
  <c r="CN779" i="11"/>
  <c r="BL775" i="11"/>
  <c r="AJ771" i="11"/>
  <c r="AX769" i="11"/>
  <c r="EM764" i="11"/>
  <c r="DK760" i="11"/>
  <c r="AO769" i="11"/>
  <c r="ED764" i="11"/>
  <c r="DB760" i="11"/>
  <c r="DY768" i="11"/>
  <c r="CW764" i="11"/>
  <c r="EF774" i="11"/>
  <c r="AO767" i="11"/>
  <c r="ED762" i="11"/>
  <c r="EE775" i="11"/>
  <c r="BD767" i="11"/>
  <c r="AB763" i="11"/>
  <c r="DW775" i="11"/>
  <c r="BC767" i="11"/>
  <c r="AA763" i="11"/>
  <c r="DO775" i="11"/>
  <c r="BB767" i="11"/>
  <c r="Z763" i="11"/>
  <c r="DN776" i="11"/>
  <c r="BQ767" i="11"/>
  <c r="AO763" i="11"/>
  <c r="DF757" i="11"/>
  <c r="CD753" i="11"/>
  <c r="BB749" i="11"/>
  <c r="Z745" i="11"/>
  <c r="DO740" i="11"/>
  <c r="DL758" i="11"/>
  <c r="CJ754" i="11"/>
  <c r="BH750" i="11"/>
  <c r="AF746" i="11"/>
  <c r="DU741" i="11"/>
  <c r="CS737" i="11"/>
  <c r="ED755" i="11"/>
  <c r="DB751" i="11"/>
  <c r="BZ747" i="11"/>
  <c r="AX743" i="11"/>
  <c r="CC760" i="11"/>
  <c r="CW755" i="11"/>
  <c r="BU751" i="11"/>
  <c r="AS747" i="11"/>
  <c r="EH742" i="11"/>
  <c r="DF738" i="11"/>
  <c r="Z757" i="11"/>
  <c r="DO752" i="11"/>
  <c r="CM748" i="11"/>
  <c r="BK744" i="11"/>
  <c r="AI740" i="11"/>
  <c r="BT758" i="11"/>
  <c r="AR754" i="11"/>
  <c r="EG749" i="11"/>
  <c r="DE745" i="11"/>
  <c r="CC741" i="11"/>
  <c r="AD759" i="11"/>
  <c r="DS754" i="11"/>
  <c r="CQ750" i="11"/>
  <c r="BO746" i="11"/>
  <c r="AM742" i="11"/>
  <c r="EB737" i="11"/>
  <c r="AN756" i="11"/>
  <c r="EC751" i="11"/>
  <c r="DA747" i="11"/>
  <c r="BY743" i="11"/>
  <c r="AW739" i="11"/>
  <c r="AI737" i="11"/>
  <c r="BB737" i="11"/>
  <c r="ED782" i="11"/>
  <c r="CU784" i="11"/>
  <c r="CK785" i="11"/>
  <c r="BI781" i="11"/>
  <c r="AH783" i="11"/>
  <c r="DP784" i="11"/>
  <c r="DN785" i="11"/>
  <c r="CL781" i="11"/>
  <c r="Z779" i="11"/>
  <c r="DO774" i="11"/>
  <c r="AG781" i="11"/>
  <c r="DT776" i="11"/>
  <c r="CR772" i="11"/>
  <c r="AV781" i="11"/>
  <c r="EA776" i="11"/>
  <c r="CY772" i="11"/>
  <c r="EN778" i="11"/>
  <c r="DL774" i="11"/>
  <c r="CJ770" i="11"/>
  <c r="CI778" i="11"/>
  <c r="BG774" i="11"/>
  <c r="BY784" i="11"/>
  <c r="DW777" i="11"/>
  <c r="CU773" i="11"/>
  <c r="CJ782" i="11"/>
  <c r="BR777" i="11"/>
  <c r="AP773" i="11"/>
  <c r="AF774" i="11"/>
  <c r="AB767" i="11"/>
  <c r="DQ762" i="11"/>
  <c r="CC773" i="11"/>
  <c r="EJ766" i="11"/>
  <c r="DH762" i="11"/>
  <c r="EA771" i="11"/>
  <c r="DC766" i="11"/>
  <c r="CA762" i="11"/>
  <c r="AU769" i="11"/>
  <c r="EJ764" i="11"/>
  <c r="DH760" i="11"/>
  <c r="BJ769" i="11"/>
  <c r="AH765" i="11"/>
  <c r="DW760" i="11"/>
  <c r="BI769" i="11"/>
  <c r="AG765" i="11"/>
  <c r="DV760" i="11"/>
  <c r="BH769" i="11"/>
  <c r="AF765" i="11"/>
  <c r="DU760" i="11"/>
  <c r="BW769" i="11"/>
  <c r="AU765" i="11"/>
  <c r="AB760" i="11"/>
  <c r="CJ755" i="11"/>
  <c r="BH751" i="11"/>
  <c r="AF747" i="11"/>
  <c r="DU742" i="11"/>
  <c r="CS738" i="11"/>
  <c r="CP756" i="11"/>
  <c r="BN752" i="11"/>
  <c r="AL748" i="11"/>
  <c r="EA743" i="11"/>
  <c r="CY739" i="11"/>
  <c r="EJ757" i="11"/>
  <c r="DH753" i="11"/>
  <c r="CF749" i="11"/>
  <c r="BD745" i="11"/>
  <c r="AB741" i="11"/>
  <c r="DC757" i="11"/>
  <c r="CA753" i="11"/>
  <c r="AY749" i="11"/>
  <c r="EN744" i="11"/>
  <c r="DL740" i="11"/>
  <c r="AF759" i="11"/>
  <c r="DU754" i="11"/>
  <c r="CS750" i="11"/>
  <c r="BQ746" i="11"/>
  <c r="AO742" i="11"/>
  <c r="ED737" i="11"/>
  <c r="AX756" i="11"/>
  <c r="EM751" i="11"/>
  <c r="DK747" i="11"/>
  <c r="CI743" i="11"/>
  <c r="BG739" i="11"/>
  <c r="DY756" i="11"/>
  <c r="CW752" i="11"/>
  <c r="BU748" i="11"/>
  <c r="AS744" i="11"/>
  <c r="EH739" i="11"/>
  <c r="AT758" i="11"/>
  <c r="EI753" i="11"/>
  <c r="DG749" i="11"/>
  <c r="CE745" i="11"/>
  <c r="BC741" i="11"/>
  <c r="BQ737" i="11"/>
  <c r="DR737" i="11"/>
  <c r="EJ784" i="11"/>
  <c r="DA786" i="11"/>
  <c r="BY782" i="11"/>
  <c r="BO783" i="11"/>
  <c r="AN785" i="11"/>
  <c r="DV786" i="11"/>
  <c r="CT782" i="11"/>
  <c r="CR783" i="11"/>
  <c r="AI781" i="11"/>
  <c r="DU776" i="11"/>
  <c r="CS772" i="11"/>
  <c r="DZ778" i="11"/>
  <c r="CX774" i="11"/>
  <c r="BV770" i="11"/>
  <c r="EG778" i="11"/>
  <c r="DE774" i="11"/>
  <c r="AD781" i="11"/>
  <c r="DR776" i="11"/>
  <c r="CP772" i="11"/>
  <c r="CO780" i="11"/>
  <c r="BM776" i="11"/>
  <c r="AK772" i="11"/>
  <c r="EC779" i="11"/>
  <c r="DA775" i="11"/>
  <c r="BY771" i="11"/>
  <c r="BX779" i="11"/>
  <c r="AV775" i="11"/>
  <c r="EK770" i="11"/>
  <c r="AH769" i="11"/>
  <c r="DW764" i="11"/>
  <c r="CU760" i="11"/>
  <c r="EH786" i="11"/>
  <c r="AK781" i="11"/>
  <c r="BN781" i="11"/>
  <c r="CV776" i="11"/>
  <c r="CA772" i="11"/>
  <c r="BK778" i="11"/>
  <c r="BW773" i="11"/>
  <c r="CD772" i="11"/>
  <c r="DL766" i="11"/>
  <c r="BC762" i="11"/>
  <c r="AZ770" i="11"/>
  <c r="EH765" i="11"/>
  <c r="DF761" i="11"/>
  <c r="AY770" i="11"/>
  <c r="EG765" i="11"/>
  <c r="DE761" i="11"/>
  <c r="AW770" i="11"/>
  <c r="EF765" i="11"/>
  <c r="DD761" i="11"/>
  <c r="BR770" i="11"/>
  <c r="AD766" i="11"/>
  <c r="DS761" i="11"/>
  <c r="BS756" i="11"/>
  <c r="AQ752" i="11"/>
  <c r="EF747" i="11"/>
  <c r="DD743" i="11"/>
  <c r="CB739" i="11"/>
  <c r="BY757" i="11"/>
  <c r="AW753" i="11"/>
  <c r="EL748" i="11"/>
  <c r="DJ744" i="11"/>
  <c r="CH740" i="11"/>
  <c r="DS758" i="11"/>
  <c r="CQ754" i="11"/>
  <c r="BO750" i="11"/>
  <c r="AM746" i="11"/>
  <c r="EB741" i="11"/>
  <c r="CL758" i="11"/>
  <c r="BJ754" i="11"/>
  <c r="AH750" i="11"/>
  <c r="DW745" i="11"/>
  <c r="CU741" i="11"/>
  <c r="DD760" i="11"/>
  <c r="DD755" i="11"/>
  <c r="CB751" i="11"/>
  <c r="AZ747" i="11"/>
  <c r="X743" i="11"/>
  <c r="DM738" i="11"/>
  <c r="AG757" i="11"/>
  <c r="DV752" i="11"/>
  <c r="CT748" i="11"/>
  <c r="BR744" i="11"/>
  <c r="AP740" i="11"/>
  <c r="DH757" i="11"/>
  <c r="CF753" i="11"/>
  <c r="BD749" i="11"/>
  <c r="AB745" i="11"/>
  <c r="DQ740" i="11"/>
  <c r="AC759" i="11"/>
  <c r="DR754" i="11"/>
  <c r="CP750" i="11"/>
  <c r="BN746" i="11"/>
  <c r="AL742" i="11"/>
  <c r="EA737" i="11"/>
  <c r="CZ737" i="11"/>
  <c r="BN786" i="11"/>
  <c r="AL782" i="11"/>
  <c r="DT783" i="11"/>
  <c r="DJ784" i="11"/>
  <c r="CI786" i="11"/>
  <c r="BG782" i="11"/>
  <c r="X784" i="11"/>
  <c r="EM784" i="11"/>
  <c r="EC785" i="11"/>
  <c r="AY778" i="11"/>
  <c r="EN773" i="11"/>
  <c r="BD780" i="11"/>
  <c r="AB776" i="11"/>
  <c r="DQ771" i="11"/>
  <c r="BK780" i="11"/>
  <c r="AI776" i="11"/>
  <c r="DT785" i="11"/>
  <c r="AV778" i="11"/>
  <c r="EK773" i="11"/>
  <c r="EE783" i="11"/>
  <c r="DH777" i="11"/>
  <c r="CF773" i="11"/>
  <c r="CK781" i="11"/>
  <c r="AE777" i="11"/>
  <c r="DT772" i="11"/>
  <c r="DS780" i="11"/>
  <c r="CQ776" i="11"/>
  <c r="BO772" i="11"/>
  <c r="DD770" i="11"/>
  <c r="BA766" i="11"/>
  <c r="Y762" i="11"/>
  <c r="CM770" i="11"/>
  <c r="AR766" i="11"/>
  <c r="EG761" i="11"/>
  <c r="AR770" i="11"/>
  <c r="EB765" i="11"/>
  <c r="CZ761" i="11"/>
  <c r="BT768" i="11"/>
  <c r="AR764" i="11"/>
  <c r="EG759" i="11"/>
  <c r="CI768" i="11"/>
  <c r="BG764" i="11"/>
  <c r="AE760" i="11"/>
  <c r="CH768" i="11"/>
  <c r="BF764" i="11"/>
  <c r="AD760" i="11"/>
  <c r="CG768" i="11"/>
  <c r="BE764" i="11"/>
  <c r="AC760" i="11"/>
  <c r="CV768" i="11"/>
  <c r="BT764" i="11"/>
  <c r="EK758" i="11"/>
  <c r="AR784" i="11"/>
  <c r="DZ785" i="11"/>
  <c r="DP786" i="11"/>
  <c r="CN782" i="11"/>
  <c r="BM784" i="11"/>
  <c r="AD786" i="11"/>
  <c r="DS781" i="11"/>
  <c r="DQ782" i="11"/>
  <c r="BE780" i="11"/>
  <c r="AC776" i="11"/>
  <c r="BP785" i="11"/>
  <c r="AH778" i="11"/>
  <c r="DW773" i="11"/>
  <c r="CO785" i="11"/>
  <c r="AO778" i="11"/>
  <c r="ED773" i="11"/>
  <c r="BB780" i="11"/>
  <c r="Z776" i="11"/>
  <c r="DO771" i="11"/>
  <c r="DN779" i="11"/>
  <c r="CL775" i="11"/>
  <c r="BJ771" i="11"/>
  <c r="AK779" i="11"/>
  <c r="DZ774" i="11"/>
  <c r="CX770" i="11"/>
  <c r="CW778" i="11"/>
  <c r="BU774" i="11"/>
  <c r="AS770" i="11"/>
  <c r="BG768" i="11"/>
  <c r="AE764" i="11"/>
  <c r="DT759" i="11"/>
  <c r="AX768" i="11"/>
  <c r="EM763" i="11"/>
  <c r="CX781" i="11"/>
  <c r="EH767" i="11"/>
  <c r="DF763" i="11"/>
  <c r="CY770" i="11"/>
  <c r="AX766" i="11"/>
  <c r="EM761" i="11"/>
  <c r="EJ770" i="11"/>
  <c r="BM766" i="11"/>
  <c r="AK762" i="11"/>
  <c r="EI770" i="11"/>
  <c r="BL766" i="11"/>
  <c r="AJ762" i="11"/>
  <c r="EG770" i="11"/>
  <c r="BK766" i="11"/>
  <c r="AI762" i="11"/>
  <c r="BD771" i="11"/>
  <c r="BZ766" i="11"/>
  <c r="AX762" i="11"/>
  <c r="DO756" i="11"/>
  <c r="CM752" i="11"/>
  <c r="BK748" i="11"/>
  <c r="AI744" i="11"/>
  <c r="DX739" i="11"/>
  <c r="DU757" i="11"/>
  <c r="CS753" i="11"/>
  <c r="BQ749" i="11"/>
  <c r="AO745" i="11"/>
  <c r="ED740" i="11"/>
  <c r="AX759" i="11"/>
  <c r="EM754" i="11"/>
  <c r="DK750" i="11"/>
  <c r="CI746" i="11"/>
  <c r="BG742" i="11"/>
  <c r="EH758" i="11"/>
  <c r="DF754" i="11"/>
  <c r="CD750" i="11"/>
  <c r="BB746" i="11"/>
  <c r="Z742" i="11"/>
  <c r="DO737" i="11"/>
  <c r="AI756" i="11"/>
  <c r="DX751" i="11"/>
  <c r="CV747" i="11"/>
  <c r="BT743" i="11"/>
  <c r="AR739" i="11"/>
  <c r="CC757" i="11"/>
  <c r="BA753" i="11"/>
  <c r="Y749" i="11"/>
  <c r="DN744" i="11"/>
  <c r="CL740" i="11"/>
  <c r="AM758" i="11"/>
  <c r="EB753" i="11"/>
  <c r="CZ749" i="11"/>
  <c r="BX745" i="11"/>
  <c r="AV741" i="11"/>
  <c r="BY759" i="11"/>
  <c r="AW755" i="11"/>
  <c r="EL750" i="11"/>
  <c r="DJ746" i="11"/>
  <c r="CH742" i="11"/>
  <c r="BF738" i="11"/>
  <c r="AH737" i="11"/>
  <c r="DJ786" i="11"/>
  <c r="CH782" i="11"/>
  <c r="AY784" i="11"/>
  <c r="AO785" i="11"/>
  <c r="EE786" i="11"/>
  <c r="DC782" i="11"/>
  <c r="BT784" i="11"/>
  <c r="BR785" i="11"/>
  <c r="AP781" i="11"/>
  <c r="CU778" i="11"/>
  <c r="BS774" i="11"/>
  <c r="CZ780" i="11"/>
  <c r="BX776" i="11"/>
  <c r="AV772" i="11"/>
  <c r="DG780" i="11"/>
  <c r="CE776" i="11"/>
  <c r="BC772" i="11"/>
  <c r="CR778" i="11"/>
  <c r="BP774" i="11"/>
  <c r="CG785" i="11"/>
  <c r="AM778" i="11"/>
  <c r="EB773" i="11"/>
  <c r="DW782" i="11"/>
  <c r="CA777" i="11"/>
  <c r="AY773" i="11"/>
  <c r="BT781" i="11"/>
  <c r="EM776" i="11"/>
  <c r="DK772" i="11"/>
  <c r="DK771" i="11"/>
  <c r="CW766" i="11"/>
  <c r="BU762" i="11"/>
  <c r="CM771" i="11"/>
  <c r="CN766" i="11"/>
  <c r="BL762" i="11"/>
  <c r="DT770" i="11"/>
  <c r="BG766" i="11"/>
  <c r="AE762" i="11"/>
  <c r="DP768" i="11"/>
  <c r="CN764" i="11"/>
  <c r="BL760" i="11"/>
  <c r="EE768" i="11"/>
  <c r="DC764" i="11"/>
  <c r="CA760" i="11"/>
  <c r="ED768" i="11"/>
  <c r="DB764" i="11"/>
  <c r="BZ760" i="11"/>
  <c r="EC768" i="11"/>
  <c r="DA764" i="11"/>
  <c r="BY760" i="11"/>
  <c r="AA769" i="11"/>
  <c r="DP764" i="11"/>
  <c r="BP759" i="11"/>
  <c r="AN755" i="11"/>
  <c r="EC750" i="11"/>
  <c r="DA746" i="11"/>
  <c r="BY742" i="11"/>
  <c r="AW738" i="11"/>
  <c r="AT756" i="11"/>
  <c r="EI751" i="11"/>
  <c r="DG747" i="11"/>
  <c r="CE743" i="11"/>
  <c r="BC739" i="11"/>
  <c r="CN757" i="11"/>
  <c r="BL753" i="11"/>
  <c r="AJ749" i="11"/>
  <c r="DY744" i="11"/>
  <c r="CW740" i="11"/>
  <c r="BG757" i="11"/>
  <c r="AE753" i="11"/>
  <c r="DT748" i="11"/>
  <c r="CR744" i="11"/>
  <c r="BP740" i="11"/>
  <c r="DA758" i="11"/>
  <c r="BY754" i="11"/>
  <c r="AW750" i="11"/>
  <c r="EL745" i="11"/>
  <c r="DJ741" i="11"/>
  <c r="AV761" i="11"/>
  <c r="DS755" i="11"/>
  <c r="CQ751" i="11"/>
  <c r="BO747" i="11"/>
  <c r="AM743" i="11"/>
  <c r="EB738" i="11"/>
  <c r="CC756" i="11"/>
  <c r="BA752" i="11"/>
  <c r="Y748" i="11"/>
  <c r="DN743" i="11"/>
  <c r="CL739" i="11"/>
  <c r="DO757" i="11"/>
  <c r="CM753" i="11"/>
  <c r="BK749" i="11"/>
  <c r="AI745" i="11"/>
  <c r="DX740" i="11"/>
  <c r="DG738" i="11"/>
  <c r="BC737" i="11"/>
  <c r="CN784" i="11"/>
  <c r="BE786" i="11"/>
  <c r="AC782" i="11"/>
  <c r="EJ782" i="11"/>
  <c r="DI784" i="11"/>
  <c r="BZ786" i="11"/>
  <c r="AX782" i="11"/>
  <c r="AV783" i="11"/>
  <c r="DA780" i="11"/>
  <c r="BY776" i="11"/>
  <c r="EI786" i="11"/>
  <c r="CD778" i="11"/>
  <c r="BB774" i="11"/>
  <c r="Z770" i="11"/>
  <c r="CK778" i="11"/>
  <c r="BI774" i="11"/>
  <c r="CX780" i="11"/>
  <c r="BV776" i="11"/>
  <c r="AT772" i="11"/>
  <c r="AS780" i="11"/>
  <c r="EH775" i="11"/>
  <c r="DF771" i="11"/>
  <c r="CG779" i="11"/>
  <c r="BE775" i="11"/>
  <c r="AC771" i="11"/>
  <c r="AB779" i="11"/>
  <c r="DQ774" i="11"/>
  <c r="CO770" i="11"/>
  <c r="DC768" i="11"/>
  <c r="CA764" i="11"/>
  <c r="AY760" i="11"/>
  <c r="CT768" i="11"/>
  <c r="BR764" i="11"/>
  <c r="AP760" i="11"/>
  <c r="BM768" i="11"/>
  <c r="AK764" i="11"/>
  <c r="DC771" i="11"/>
  <c r="CT766" i="11"/>
  <c r="BR762" i="11"/>
  <c r="Z772" i="11"/>
  <c r="DI766" i="11"/>
  <c r="CG762" i="11"/>
  <c r="Y772" i="11"/>
  <c r="DH766" i="11"/>
  <c r="CF762" i="11"/>
  <c r="EN771" i="11"/>
  <c r="DG766" i="11"/>
  <c r="CE762" i="11"/>
  <c r="CL772" i="11"/>
  <c r="DV766" i="11"/>
  <c r="CT762" i="11"/>
  <c r="AT757" i="11"/>
  <c r="EI752" i="11"/>
  <c r="DG748" i="11"/>
  <c r="CE744" i="11"/>
  <c r="BC740" i="11"/>
  <c r="AZ758" i="11"/>
  <c r="X754" i="11"/>
  <c r="DM749" i="11"/>
  <c r="CK745" i="11"/>
  <c r="BI741" i="11"/>
  <c r="CW759" i="11"/>
  <c r="BR755" i="11"/>
  <c r="AP751" i="11"/>
  <c r="EE746" i="11"/>
  <c r="DC742" i="11"/>
  <c r="BM759" i="11"/>
  <c r="AK755" i="11"/>
  <c r="DZ750" i="11"/>
  <c r="CX746" i="11"/>
  <c r="BV742" i="11"/>
  <c r="AT738" i="11"/>
  <c r="CE756" i="11"/>
  <c r="BC752" i="11"/>
  <c r="AA748" i="11"/>
  <c r="DP743" i="11"/>
  <c r="CN739" i="11"/>
  <c r="DY757" i="11"/>
  <c r="CW753" i="11"/>
  <c r="BU749" i="11"/>
  <c r="AS745" i="11"/>
  <c r="EH740" i="11"/>
  <c r="CI758" i="11"/>
  <c r="BG754" i="11"/>
  <c r="AE750" i="11"/>
  <c r="DT745" i="11"/>
  <c r="CR741" i="11"/>
  <c r="BM760" i="11"/>
  <c r="CS755" i="11"/>
  <c r="BQ751" i="11"/>
  <c r="AO747" i="11"/>
  <c r="ED742" i="11"/>
  <c r="DB738" i="11"/>
  <c r="CD737" i="11"/>
  <c r="CT786" i="11"/>
  <c r="BR782" i="11"/>
  <c r="AI784" i="11"/>
  <c r="Y785" i="11"/>
  <c r="DO786" i="11"/>
  <c r="CM782" i="11"/>
  <c r="BD784" i="11"/>
  <c r="BB785" i="11"/>
  <c r="EJ786" i="11"/>
  <c r="CE778" i="11"/>
  <c r="BC774" i="11"/>
  <c r="CJ780" i="11"/>
  <c r="BH776" i="11"/>
  <c r="AF772" i="11"/>
  <c r="CQ780" i="11"/>
  <c r="BO776" i="11"/>
  <c r="EA786" i="11"/>
  <c r="CB778" i="11"/>
  <c r="AZ774" i="11"/>
  <c r="EL784" i="11"/>
  <c r="EN777" i="11"/>
  <c r="DL773" i="11"/>
  <c r="BK782" i="11"/>
  <c r="BK777" i="11"/>
  <c r="AI773" i="11"/>
  <c r="AN781" i="11"/>
  <c r="DW776" i="11"/>
  <c r="CU772" i="11"/>
  <c r="BV771" i="11"/>
  <c r="CG766" i="11"/>
  <c r="BE762" i="11"/>
  <c r="AX771" i="11"/>
  <c r="BX766" i="11"/>
  <c r="AV762" i="11"/>
  <c r="CK770" i="11"/>
  <c r="AQ766" i="11"/>
  <c r="EF761" i="11"/>
  <c r="CZ768" i="11"/>
  <c r="BX764" i="11"/>
  <c r="AV760" i="11"/>
  <c r="DO768" i="11"/>
  <c r="CM764" i="11"/>
  <c r="BK760" i="11"/>
  <c r="DN768" i="11"/>
  <c r="CL764" i="11"/>
  <c r="BJ760" i="11"/>
  <c r="DM768" i="11"/>
  <c r="CK764" i="11"/>
  <c r="BI760" i="11"/>
  <c r="EB768" i="11"/>
  <c r="CZ764" i="11"/>
  <c r="AZ759" i="11"/>
  <c r="X755" i="11"/>
  <c r="DM750" i="11"/>
  <c r="CK746" i="11"/>
  <c r="BI742" i="11"/>
  <c r="AG738" i="11"/>
  <c r="AD756" i="11"/>
  <c r="DS751" i="11"/>
  <c r="CQ747" i="11"/>
  <c r="BO743" i="11"/>
  <c r="AM739" i="11"/>
  <c r="BX757" i="11"/>
  <c r="AV753" i="11"/>
  <c r="EK748" i="11"/>
  <c r="DI744" i="11"/>
  <c r="CG740" i="11"/>
  <c r="AQ757" i="11"/>
  <c r="EF752" i="11"/>
  <c r="DD748" i="11"/>
  <c r="CB744" i="11"/>
  <c r="AZ740" i="11"/>
  <c r="CK758" i="11"/>
  <c r="BI754" i="11"/>
  <c r="AG750" i="11"/>
  <c r="DV745" i="11"/>
  <c r="CT741" i="11"/>
  <c r="DA760" i="11"/>
  <c r="DC755" i="11"/>
  <c r="CA751" i="11"/>
  <c r="AY747" i="11"/>
  <c r="EN742" i="11"/>
  <c r="DL738" i="11"/>
  <c r="BM756" i="11"/>
  <c r="AK752" i="11"/>
  <c r="DZ747" i="11"/>
  <c r="CX743" i="11"/>
  <c r="BV739" i="11"/>
  <c r="CY757" i="11"/>
  <c r="BW753" i="11"/>
  <c r="AU749" i="11"/>
  <c r="EJ744" i="11"/>
  <c r="DH740" i="11"/>
  <c r="EK737" i="11"/>
  <c r="AM737" i="11"/>
  <c r="BX784" i="11"/>
  <c r="AO786" i="11"/>
  <c r="ED781" i="11"/>
  <c r="DT782" i="11"/>
  <c r="CS784" i="11"/>
  <c r="BJ786" i="11"/>
  <c r="AH782" i="11"/>
  <c r="AF783" i="11"/>
  <c r="CK780" i="11"/>
  <c r="BI776" i="11"/>
  <c r="BW786" i="11"/>
  <c r="BN778" i="11"/>
  <c r="AL774" i="11"/>
  <c r="CV786" i="11"/>
  <c r="BU778" i="11"/>
  <c r="AS774" i="11"/>
  <c r="CH780" i="11"/>
  <c r="BF776" i="11"/>
  <c r="AD772" i="11"/>
  <c r="AC780" i="11"/>
  <c r="DR775" i="11"/>
  <c r="CP771" i="11"/>
  <c r="BQ779" i="11"/>
  <c r="AO775" i="11"/>
  <c r="ED770" i="11"/>
  <c r="EC778" i="11"/>
  <c r="DA774" i="11"/>
  <c r="BY770" i="11"/>
  <c r="CM768" i="11"/>
  <c r="BK764" i="11"/>
  <c r="AI760" i="11"/>
  <c r="BV786" i="11"/>
  <c r="CQ786" i="11"/>
  <c r="AR786" i="11"/>
  <c r="AJ776" i="11"/>
  <c r="AI786" i="11"/>
  <c r="DP777" i="11"/>
  <c r="EB772" i="11"/>
  <c r="EA770" i="11"/>
  <c r="AZ766" i="11"/>
  <c r="DH761" i="11"/>
  <c r="CX769" i="11"/>
  <c r="BV765" i="11"/>
  <c r="AT761" i="11"/>
  <c r="CW769" i="11"/>
  <c r="BU765" i="11"/>
  <c r="AS761" i="11"/>
  <c r="CV769" i="11"/>
  <c r="BT765" i="11"/>
  <c r="AR761" i="11"/>
  <c r="DK769" i="11"/>
  <c r="CI765" i="11"/>
  <c r="BG761" i="11"/>
  <c r="DX755" i="11"/>
  <c r="CV751" i="11"/>
  <c r="BT747" i="11"/>
  <c r="AR743" i="11"/>
  <c r="EG738" i="11"/>
  <c r="ED756" i="11"/>
  <c r="DB752" i="11"/>
  <c r="BZ748" i="11"/>
  <c r="AX744" i="11"/>
  <c r="EM739" i="11"/>
  <c r="BG758" i="11"/>
  <c r="AE754" i="11"/>
  <c r="DT749" i="11"/>
  <c r="CR745" i="11"/>
  <c r="BP741" i="11"/>
  <c r="Z758" i="11"/>
  <c r="DO753" i="11"/>
  <c r="CM749" i="11"/>
  <c r="BK745" i="11"/>
  <c r="AI741" i="11"/>
  <c r="BT759" i="11"/>
  <c r="AR755" i="11"/>
  <c r="EG750" i="11"/>
  <c r="DE746" i="11"/>
  <c r="CC742" i="11"/>
  <c r="BA738" i="11"/>
  <c r="CL756" i="11"/>
  <c r="BJ752" i="11"/>
  <c r="AH748" i="11"/>
  <c r="DW743" i="11"/>
  <c r="CU739" i="11"/>
  <c r="AV757" i="11"/>
  <c r="EK752" i="11"/>
  <c r="DI748" i="11"/>
  <c r="CG744" i="11"/>
  <c r="BE740" i="11"/>
  <c r="CH758" i="11"/>
  <c r="BF754" i="11"/>
  <c r="AD750" i="11"/>
  <c r="DS745" i="11"/>
  <c r="CQ741" i="11"/>
  <c r="EN737" i="11"/>
  <c r="AF737" i="11"/>
  <c r="DS785" i="11"/>
  <c r="CQ781" i="11"/>
  <c r="BH783" i="11"/>
  <c r="AX784" i="11"/>
  <c r="EN785" i="11"/>
  <c r="DL781" i="11"/>
  <c r="CC783" i="11"/>
  <c r="CA784" i="11"/>
  <c r="DO783" i="11"/>
  <c r="DD777" i="11"/>
  <c r="CB773" i="11"/>
  <c r="DI779" i="11"/>
  <c r="CG775" i="11"/>
  <c r="BE771" i="11"/>
  <c r="DP779" i="11"/>
  <c r="CN775" i="11"/>
  <c r="DF783" i="11"/>
  <c r="DA777" i="11"/>
  <c r="BY773" i="11"/>
  <c r="DV781" i="11"/>
  <c r="AV777" i="11"/>
  <c r="EK772" i="11"/>
  <c r="DL780" i="11"/>
  <c r="CJ776" i="11"/>
  <c r="BH772" i="11"/>
  <c r="BG780" i="11"/>
  <c r="AE776" i="11"/>
  <c r="DT771" i="11"/>
  <c r="EH769" i="11"/>
  <c r="DF765" i="11"/>
  <c r="CD761" i="11"/>
  <c r="DY769" i="11"/>
  <c r="CW765" i="11"/>
  <c r="BU761" i="11"/>
  <c r="CR769" i="11"/>
  <c r="BP765" i="11"/>
  <c r="DJ780" i="11"/>
  <c r="DY767" i="11"/>
  <c r="CW763" i="11"/>
  <c r="AD783" i="11"/>
  <c r="EN767" i="11"/>
  <c r="DL763" i="11"/>
  <c r="DO782" i="11"/>
  <c r="EM767" i="11"/>
  <c r="DK763" i="11"/>
  <c r="CI782" i="11"/>
  <c r="EL767" i="11"/>
  <c r="DJ763" i="11"/>
  <c r="CE786" i="11"/>
  <c r="AJ768" i="11"/>
  <c r="DY763" i="11"/>
  <c r="BY758" i="11"/>
  <c r="CW783" i="11"/>
  <c r="BN785" i="11"/>
  <c r="BD786" i="11"/>
  <c r="AB782" i="11"/>
  <c r="DR783" i="11"/>
  <c r="CI785" i="11"/>
  <c r="CG786" i="11"/>
  <c r="BE782" i="11"/>
  <c r="DJ779" i="11"/>
  <c r="CH775" i="11"/>
  <c r="BB783" i="11"/>
  <c r="CM777" i="11"/>
  <c r="BK773" i="11"/>
  <c r="CA783" i="11"/>
  <c r="CT777" i="11"/>
  <c r="BR773" i="11"/>
  <c r="DG779" i="11"/>
  <c r="CE775" i="11"/>
  <c r="BC771" i="11"/>
  <c r="BB779" i="11"/>
  <c r="Z775" i="11"/>
  <c r="DO770" i="11"/>
  <c r="CP778" i="11"/>
  <c r="BN774" i="11"/>
  <c r="BY785" i="11"/>
  <c r="AK778" i="11"/>
  <c r="DZ773" i="11"/>
  <c r="EA779" i="11"/>
  <c r="DL767" i="11"/>
  <c r="CJ763" i="11"/>
  <c r="BG779" i="11"/>
  <c r="DC767" i="11"/>
  <c r="CA763" i="11"/>
  <c r="AK777" i="11"/>
  <c r="BV767" i="11"/>
  <c r="AT763" i="11"/>
  <c r="EE769" i="11"/>
  <c r="DC765" i="11"/>
  <c r="CA761" i="11"/>
  <c r="AE770" i="11"/>
  <c r="DR765" i="11"/>
  <c r="CP761" i="11"/>
  <c r="AD770" i="11"/>
  <c r="DQ765" i="11"/>
  <c r="CO761" i="11"/>
  <c r="AB770" i="11"/>
  <c r="DP765" i="11"/>
  <c r="CN761" i="11"/>
  <c r="AV770" i="11"/>
  <c r="EE765" i="11"/>
  <c r="DC761" i="11"/>
  <c r="BC756" i="11"/>
  <c r="AA752" i="11"/>
  <c r="DP747" i="11"/>
  <c r="CN743" i="11"/>
  <c r="BL739" i="11"/>
  <c r="BI757" i="11"/>
  <c r="AG753" i="11"/>
  <c r="DV748" i="11"/>
  <c r="CT744" i="11"/>
  <c r="BR740" i="11"/>
  <c r="DC758" i="11"/>
  <c r="CA754" i="11"/>
  <c r="AY750" i="11"/>
  <c r="EN745" i="11"/>
  <c r="DL741" i="11"/>
  <c r="BV758" i="11"/>
  <c r="AT754" i="11"/>
  <c r="EI749" i="11"/>
  <c r="DG745" i="11"/>
  <c r="CE741" i="11"/>
  <c r="AR760" i="11"/>
  <c r="CN755" i="11"/>
  <c r="BL751" i="11"/>
  <c r="AJ747" i="11"/>
  <c r="DY742" i="11"/>
  <c r="CW738" i="11"/>
  <c r="EH756" i="11"/>
  <c r="DF752" i="11"/>
  <c r="CD748" i="11"/>
  <c r="BB744" i="11"/>
  <c r="Z740" i="11"/>
  <c r="CR757" i="11"/>
  <c r="BP753" i="11"/>
  <c r="AN749" i="11"/>
  <c r="EC744" i="11"/>
  <c r="DA740" i="11"/>
  <c r="ED758" i="11"/>
  <c r="DB754" i="11"/>
  <c r="BZ750" i="11"/>
  <c r="AX746" i="11"/>
  <c r="EM741" i="11"/>
  <c r="DK737" i="11"/>
  <c r="CB737" i="11"/>
  <c r="AX786" i="11"/>
  <c r="EM781" i="11"/>
  <c r="DD783" i="11"/>
  <c r="CT784" i="11"/>
  <c r="BS786" i="11"/>
  <c r="AQ782" i="11"/>
  <c r="DY783" i="11"/>
  <c r="DW784" i="11"/>
  <c r="BQ785" i="11"/>
  <c r="AI778" i="11"/>
  <c r="DX773" i="11"/>
  <c r="AN780" i="11"/>
  <c r="EC775" i="11"/>
  <c r="DA771" i="11"/>
  <c r="AU780" i="11"/>
  <c r="EJ775" i="11"/>
  <c r="BH785" i="11"/>
  <c r="AF778" i="11"/>
  <c r="DU773" i="11"/>
  <c r="BS783" i="11"/>
  <c r="CR777" i="11"/>
  <c r="BP773" i="11"/>
  <c r="BE781" i="11"/>
  <c r="EF776" i="11"/>
  <c r="DD772" i="11"/>
  <c r="DC780" i="11"/>
  <c r="CA776" i="11"/>
  <c r="AY772" i="11"/>
  <c r="CA770" i="11"/>
  <c r="AK766" i="11"/>
  <c r="DZ761" i="11"/>
  <c r="BO770" i="11"/>
  <c r="AB766" i="11"/>
  <c r="DQ761" i="11"/>
  <c r="EN769" i="11"/>
  <c r="DL765" i="11"/>
  <c r="CJ761" i="11"/>
  <c r="BD768" i="11"/>
  <c r="AB764" i="11"/>
  <c r="DQ759" i="11"/>
  <c r="BS768" i="11"/>
  <c r="AQ764" i="11"/>
  <c r="EF759" i="11"/>
  <c r="BR768" i="11"/>
  <c r="AP764" i="11"/>
  <c r="EE759" i="11"/>
  <c r="BQ768" i="11"/>
  <c r="AO764" i="11"/>
  <c r="ED759" i="11"/>
  <c r="CF768" i="11"/>
  <c r="BD764" i="11"/>
  <c r="DU758" i="11"/>
  <c r="CS754" i="11"/>
  <c r="BQ750" i="11"/>
  <c r="AO746" i="11"/>
  <c r="ED741" i="11"/>
  <c r="CK760" i="11"/>
  <c r="CY755" i="11"/>
  <c r="BW751" i="11"/>
  <c r="AU747" i="11"/>
  <c r="EJ742" i="11"/>
  <c r="DH738" i="11"/>
  <c r="AB757" i="11"/>
  <c r="DQ752" i="11"/>
  <c r="CO748" i="11"/>
  <c r="BM744" i="11"/>
  <c r="AK740" i="11"/>
  <c r="DL756" i="11"/>
  <c r="CJ752" i="11"/>
  <c r="BH748" i="11"/>
  <c r="AF744" i="11"/>
  <c r="DU739" i="11"/>
  <c r="AO758" i="11"/>
  <c r="ED753" i="11"/>
  <c r="DB749" i="11"/>
  <c r="BZ745" i="11"/>
  <c r="AX741" i="11"/>
  <c r="CI759" i="11"/>
  <c r="BG755" i="11"/>
  <c r="AE751" i="11"/>
  <c r="DT746" i="11"/>
  <c r="CR742" i="11"/>
  <c r="BP738" i="11"/>
  <c r="EH755" i="11"/>
  <c r="DF751" i="11"/>
  <c r="CD747" i="11"/>
  <c r="BB743" i="11"/>
  <c r="Z739" i="11"/>
  <c r="BC757" i="11"/>
  <c r="AA753" i="11"/>
  <c r="DP748" i="11"/>
  <c r="CN744" i="11"/>
  <c r="BL740" i="11"/>
  <c r="BH737" i="11"/>
  <c r="DP737" i="11"/>
  <c r="AB784" i="11"/>
  <c r="DJ785" i="11"/>
  <c r="CZ786" i="11"/>
  <c r="BX782" i="11"/>
  <c r="AW784" i="11"/>
  <c r="EE785" i="11"/>
  <c r="EC786" i="11"/>
  <c r="DA782" i="11"/>
  <c r="AO780" i="11"/>
  <c r="ED775" i="11"/>
  <c r="DU784" i="11"/>
  <c r="EI777" i="11"/>
  <c r="DG773" i="11"/>
  <c r="AC785" i="11"/>
  <c r="Y778" i="11"/>
  <c r="DN773" i="11"/>
  <c r="AL780" i="11"/>
  <c r="EA775" i="11"/>
  <c r="CY771" i="11"/>
  <c r="CX779" i="11"/>
  <c r="BV775" i="11"/>
  <c r="AT771" i="11"/>
  <c r="EL778" i="11"/>
  <c r="DJ774" i="11"/>
  <c r="CH770" i="11"/>
  <c r="CG778" i="11"/>
  <c r="BE774" i="11"/>
  <c r="AC770" i="11"/>
  <c r="AQ768" i="11"/>
  <c r="EF763" i="11"/>
  <c r="EJ785" i="11"/>
  <c r="AH768" i="11"/>
  <c r="DW763" i="11"/>
  <c r="BF780" i="11"/>
  <c r="DR767" i="11"/>
  <c r="CP763" i="11"/>
  <c r="BW770" i="11"/>
  <c r="AH766" i="11"/>
  <c r="DW761" i="11"/>
  <c r="CV770" i="11"/>
  <c r="AW766" i="11"/>
  <c r="EL761" i="11"/>
  <c r="CU770" i="11"/>
  <c r="AV766" i="11"/>
  <c r="EK761" i="11"/>
  <c r="CS770" i="11"/>
  <c r="AU766" i="11"/>
  <c r="EJ761" i="11"/>
  <c r="EB770" i="11"/>
  <c r="BJ766" i="11"/>
  <c r="AH762" i="11"/>
  <c r="CY756" i="11"/>
  <c r="BW752" i="11"/>
  <c r="AU748" i="11"/>
  <c r="EJ743" i="11"/>
  <c r="DH739" i="11"/>
  <c r="DE757" i="11"/>
  <c r="CC753" i="11"/>
  <c r="BA749" i="11"/>
  <c r="Y745" i="11"/>
  <c r="DN740" i="11"/>
  <c r="AH759" i="11"/>
  <c r="DW754" i="11"/>
  <c r="CU750" i="11"/>
  <c r="BS746" i="11"/>
  <c r="AQ742" i="11"/>
  <c r="DR758" i="11"/>
  <c r="CP754" i="11"/>
  <c r="BN750" i="11"/>
  <c r="AL746" i="11"/>
  <c r="EA741" i="11"/>
  <c r="CY737" i="11"/>
  <c r="EJ755" i="11"/>
  <c r="DH751" i="11"/>
  <c r="CF747" i="11"/>
  <c r="BD743" i="11"/>
  <c r="AB739" i="11"/>
  <c r="BM757" i="11"/>
  <c r="AK753" i="11"/>
  <c r="DZ748" i="11"/>
  <c r="CX744" i="11"/>
  <c r="BV740" i="11"/>
  <c r="EN757" i="11"/>
  <c r="DL753" i="11"/>
  <c r="CJ749" i="11"/>
  <c r="BH745" i="11"/>
  <c r="AF741" i="11"/>
  <c r="BI759" i="11"/>
  <c r="AG755" i="11"/>
  <c r="DV750" i="11"/>
  <c r="CT746" i="11"/>
  <c r="BR742" i="11"/>
  <c r="AP738" i="11"/>
  <c r="EM738" i="11"/>
  <c r="AH786" i="11"/>
  <c r="DW781" i="11"/>
  <c r="CN783" i="11"/>
  <c r="CD784" i="11"/>
  <c r="BC786" i="11"/>
  <c r="AA782" i="11"/>
  <c r="DI783" i="11"/>
  <c r="DG784" i="11"/>
  <c r="DV784" i="11"/>
  <c r="EJ777" i="11"/>
  <c r="DH773" i="11"/>
  <c r="X780" i="11"/>
  <c r="DM775" i="11"/>
  <c r="CK771" i="11"/>
  <c r="AE780" i="11"/>
  <c r="DT775" i="11"/>
  <c r="DM784" i="11"/>
  <c r="EG777" i="11"/>
  <c r="DE773" i="11"/>
  <c r="DX782" i="11"/>
  <c r="CB777" i="11"/>
  <c r="AZ773" i="11"/>
  <c r="AA781" i="11"/>
  <c r="DP776" i="11"/>
  <c r="CN772" i="11"/>
  <c r="CM780" i="11"/>
  <c r="BK776" i="11"/>
  <c r="AI772" i="11"/>
  <c r="BE770" i="11"/>
  <c r="EL765" i="11"/>
  <c r="DJ761" i="11"/>
  <c r="AT770" i="11"/>
  <c r="EC765" i="11"/>
  <c r="DA761" i="11"/>
  <c r="DX769" i="11"/>
  <c r="CV765" i="11"/>
  <c r="BT761" i="11"/>
  <c r="AN768" i="11"/>
  <c r="EC763" i="11"/>
  <c r="DA759" i="11"/>
  <c r="BC768" i="11"/>
  <c r="AA764" i="11"/>
  <c r="DP759" i="11"/>
  <c r="BB768" i="11"/>
  <c r="Z764" i="11"/>
  <c r="DO759" i="11"/>
  <c r="BA768" i="11"/>
  <c r="Y764" i="11"/>
  <c r="DN759" i="11"/>
  <c r="BP768" i="11"/>
  <c r="AN764" i="11"/>
  <c r="DE758" i="11"/>
  <c r="CC754" i="11"/>
  <c r="BA750" i="11"/>
  <c r="Y746" i="11"/>
  <c r="DN741" i="11"/>
  <c r="Y760" i="11"/>
  <c r="CI755" i="11"/>
  <c r="BG751" i="11"/>
  <c r="AE747" i="11"/>
  <c r="DT742" i="11"/>
  <c r="CR738" i="11"/>
  <c r="EC756" i="11"/>
  <c r="DA752" i="11"/>
  <c r="BY748" i="11"/>
  <c r="AW744" i="11"/>
  <c r="EL739" i="11"/>
  <c r="CV756" i="11"/>
  <c r="BT752" i="11"/>
  <c r="AR748" i="11"/>
  <c r="EG743" i="11"/>
  <c r="DE739" i="11"/>
  <c r="Y758" i="11"/>
  <c r="DN753" i="11"/>
  <c r="CL749" i="11"/>
  <c r="BJ745" i="11"/>
  <c r="AH741" i="11"/>
  <c r="BS759" i="11"/>
  <c r="AQ755" i="11"/>
  <c r="EF750" i="11"/>
  <c r="DD746" i="11"/>
  <c r="CB742" i="11"/>
  <c r="AQ761" i="11"/>
  <c r="DR755" i="11"/>
  <c r="CP751" i="11"/>
  <c r="BN747" i="11"/>
  <c r="AL743" i="11"/>
  <c r="EA738" i="11"/>
  <c r="AM757" i="11"/>
  <c r="EB752" i="11"/>
  <c r="CZ748" i="11"/>
  <c r="BX744" i="11"/>
  <c r="AV740" i="11"/>
  <c r="AR737" i="11"/>
  <c r="AL737" i="11"/>
  <c r="EC783" i="11"/>
  <c r="CT785" i="11"/>
  <c r="CJ786" i="11"/>
  <c r="BH782" i="11"/>
  <c r="AG784" i="11"/>
  <c r="DO785" i="11"/>
  <c r="DM786" i="11"/>
  <c r="CK782" i="11"/>
  <c r="Y780" i="11"/>
  <c r="DN775" i="11"/>
  <c r="BI784" i="11"/>
  <c r="DS777" i="11"/>
  <c r="CQ773" i="11"/>
  <c r="CH784" i="11"/>
  <c r="DZ777" i="11"/>
  <c r="CX773" i="11"/>
  <c r="EM779" i="11"/>
  <c r="DK775" i="11"/>
  <c r="CI771" i="11"/>
  <c r="CH779" i="11"/>
  <c r="BF775" i="11"/>
  <c r="AD771" i="11"/>
  <c r="DV778" i="11"/>
  <c r="CT774" i="11"/>
  <c r="CF786" i="11"/>
  <c r="BQ778" i="11"/>
  <c r="AO774" i="11"/>
  <c r="DF782" i="11"/>
  <c r="DP778" i="11"/>
  <c r="CJ762" i="11"/>
  <c r="CY760" i="11"/>
  <c r="AJ769" i="11"/>
  <c r="EN764" i="11"/>
  <c r="DY746" i="11"/>
  <c r="AP752" i="11"/>
  <c r="DL757" i="11"/>
  <c r="DU740" i="11"/>
  <c r="DP744" i="11"/>
  <c r="BU750" i="11"/>
  <c r="Z756" i="11"/>
  <c r="AI739" i="11"/>
  <c r="EL743" i="11"/>
  <c r="CI749" i="11"/>
  <c r="CA737" i="11"/>
  <c r="DC783" i="11"/>
  <c r="EF783" i="11"/>
  <c r="AW779" i="11"/>
  <c r="AB775" i="11"/>
  <c r="EC780" i="11"/>
  <c r="X776" i="11"/>
  <c r="BH771" i="11"/>
  <c r="BM769" i="11"/>
  <c r="DU764" i="11"/>
  <c r="CG777" i="11"/>
  <c r="CA767" i="11"/>
  <c r="AX763" i="11"/>
  <c r="ED757" i="11"/>
  <c r="CG781" i="11"/>
  <c r="DJ781" i="11"/>
  <c r="AA777" i="11"/>
  <c r="DW772" i="11"/>
  <c r="DG778" i="11"/>
  <c r="DS773" i="11"/>
  <c r="CY775" i="11"/>
  <c r="AQ767" i="11"/>
  <c r="CY762" i="11"/>
  <c r="CH769" i="11"/>
  <c r="BE765" i="11"/>
  <c r="AB761" i="11"/>
  <c r="DH755" i="11"/>
  <c r="DQ738" i="11"/>
  <c r="AH744" i="11"/>
  <c r="DD749" i="11"/>
  <c r="CY753" i="11"/>
  <c r="BD759" i="11"/>
  <c r="BM742" i="11"/>
  <c r="EI747" i="11"/>
  <c r="DU752" i="11"/>
  <c r="BR758" i="11"/>
  <c r="CA741" i="11"/>
  <c r="CA781" i="11"/>
  <c r="CV781" i="11"/>
  <c r="CN777" i="11"/>
  <c r="AO771" i="11"/>
  <c r="CK777" i="11"/>
  <c r="DU772" i="11"/>
  <c r="AQ780" i="11"/>
  <c r="CP765" i="11"/>
  <c r="BE761" i="11"/>
  <c r="DI767" i="11"/>
  <c r="CV763" i="11"/>
  <c r="CL780" i="11"/>
  <c r="EK767" i="11"/>
  <c r="DV749" i="11"/>
  <c r="AM755" i="11"/>
  <c r="AV738" i="11"/>
  <c r="DR743" i="11"/>
  <c r="DM747" i="11"/>
  <c r="BR753" i="11"/>
  <c r="EN758" i="11"/>
  <c r="AF742" i="11"/>
  <c r="EI746" i="11"/>
  <c r="CF752" i="11"/>
  <c r="EF737" i="11"/>
  <c r="AN786" i="11"/>
  <c r="BQ786" i="11"/>
  <c r="DG782" i="11"/>
  <c r="CD777" i="11"/>
  <c r="AM771" i="11"/>
  <c r="BZ778" i="11"/>
  <c r="DJ773" i="11"/>
  <c r="AZ778" i="11"/>
  <c r="BF767" i="11"/>
  <c r="BK761" i="11"/>
  <c r="EC769" i="11"/>
  <c r="CZ765" i="11"/>
  <c r="CM761" i="11"/>
  <c r="BX743" i="11"/>
  <c r="DF748" i="11"/>
  <c r="BK754" i="11"/>
  <c r="BF758" i="11"/>
  <c r="BO741" i="11"/>
  <c r="EK746" i="11"/>
  <c r="CP752" i="11"/>
  <c r="CB757" i="11"/>
  <c r="CK740" i="11"/>
  <c r="AH746" i="11"/>
  <c r="CM785" i="11"/>
  <c r="DH785" i="11"/>
  <c r="DH782" i="11"/>
  <c r="BA775" i="11"/>
  <c r="CY782" i="11"/>
  <c r="EG776" i="11"/>
  <c r="AB772" i="11"/>
  <c r="DB769" i="11"/>
  <c r="BQ765" i="11"/>
  <c r="CV778" i="11"/>
  <c r="DH767" i="11"/>
  <c r="CE763" i="11"/>
  <c r="CD780" i="11"/>
  <c r="EH753" i="11"/>
  <c r="AY759" i="11"/>
  <c r="BH742" i="11"/>
  <c r="ED747" i="11"/>
  <c r="DY751" i="11"/>
  <c r="CD757" i="11"/>
  <c r="CM740" i="11"/>
  <c r="AR746" i="11"/>
  <c r="AD751" i="11"/>
  <c r="CR756" i="11"/>
  <c r="DA739" i="11"/>
  <c r="AH785" i="11"/>
  <c r="BC785" i="11"/>
  <c r="BB775" i="11"/>
  <c r="BT782" i="11"/>
  <c r="AY775" i="11"/>
  <c r="BG786" i="11"/>
  <c r="DV777" i="11"/>
  <c r="CF767" i="11"/>
  <c r="EH772" i="11"/>
  <c r="EB766" i="11"/>
  <c r="CZ762" i="11"/>
  <c r="DH771" i="11"/>
  <c r="CU766" i="11"/>
  <c r="BS762" i="11"/>
  <c r="AM769" i="11"/>
  <c r="EB764" i="11"/>
  <c r="CZ760" i="11"/>
  <c r="BB769" i="11"/>
  <c r="Z765" i="11"/>
  <c r="DO760" i="11"/>
  <c r="BA769" i="11"/>
  <c r="Y765" i="11"/>
  <c r="DN760" i="11"/>
  <c r="AZ769" i="11"/>
  <c r="X765" i="11"/>
  <c r="DM760" i="11"/>
  <c r="BO769" i="11"/>
  <c r="AM765" i="11"/>
  <c r="DS759" i="11"/>
  <c r="CB755" i="11"/>
  <c r="AZ751" i="11"/>
  <c r="X747" i="11"/>
  <c r="DM742" i="11"/>
  <c r="CK738" i="11"/>
  <c r="CH756" i="11"/>
  <c r="BF752" i="11"/>
  <c r="AD748" i="11"/>
  <c r="DS743" i="11"/>
  <c r="CQ739" i="11"/>
  <c r="EB757" i="11"/>
  <c r="CZ753" i="11"/>
  <c r="BX749" i="11"/>
  <c r="AV745" i="11"/>
  <c r="EK740" i="11"/>
  <c r="CU757" i="11"/>
  <c r="BS753" i="11"/>
  <c r="AQ749" i="11"/>
  <c r="EF744" i="11"/>
  <c r="DD740" i="11"/>
  <c r="X759" i="11"/>
  <c r="DM754" i="11"/>
  <c r="CK750" i="11"/>
  <c r="BI746" i="11"/>
  <c r="AG742" i="11"/>
  <c r="DV737" i="11"/>
  <c r="AP756" i="11"/>
  <c r="EE751" i="11"/>
  <c r="DC747" i="11"/>
  <c r="CA743" i="11"/>
  <c r="AY739" i="11"/>
  <c r="DQ756" i="11"/>
  <c r="CO752" i="11"/>
  <c r="BM748" i="11"/>
  <c r="AK744" i="11"/>
  <c r="DZ739" i="11"/>
  <c r="AL758" i="11"/>
  <c r="EA753" i="11"/>
  <c r="CY749" i="11"/>
  <c r="BW745" i="11"/>
  <c r="AU741" i="11"/>
  <c r="BI737" i="11"/>
  <c r="CW737" i="11"/>
  <c r="BG783" i="11"/>
  <c r="DR778" i="11"/>
  <c r="CG780" i="11"/>
  <c r="EC770" i="11"/>
  <c r="BY764" i="11"/>
  <c r="AE767" i="11"/>
  <c r="CH757" i="11"/>
  <c r="CQ740" i="11"/>
  <c r="DY745" i="11"/>
  <c r="CD751" i="11"/>
  <c r="BY755" i="11"/>
  <c r="CH738" i="11"/>
  <c r="AM744" i="11"/>
  <c r="DI749" i="11"/>
  <c r="CU754" i="11"/>
  <c r="DD737" i="11"/>
  <c r="BA743" i="11"/>
  <c r="BP784" i="11"/>
  <c r="CC780" i="11"/>
  <c r="BZ780" i="11"/>
  <c r="DV770" i="11"/>
  <c r="AT764" i="11"/>
  <c r="CK766" i="11"/>
  <c r="DP771" i="11"/>
  <c r="DQ746" i="11"/>
  <c r="AH752" i="11"/>
  <c r="DD757" i="11"/>
  <c r="DM740" i="11"/>
  <c r="DH744" i="11"/>
  <c r="BM750" i="11"/>
  <c r="EI755" i="11"/>
  <c r="AA739" i="11"/>
  <c r="ED743" i="11"/>
  <c r="CA749" i="11"/>
  <c r="BS737" i="11"/>
  <c r="Y784" i="11"/>
  <c r="CI773" i="11"/>
  <c r="AX775" i="11"/>
  <c r="EJ767" i="11"/>
  <c r="AQ770" i="11"/>
  <c r="DM761" i="11"/>
  <c r="DY754" i="11"/>
  <c r="EH737" i="11"/>
  <c r="AY743" i="11"/>
  <c r="DU748" i="11"/>
  <c r="DP752" i="11"/>
  <c r="BU758" i="11"/>
  <c r="CD741" i="11"/>
  <c r="AI747" i="11"/>
  <c r="EL751" i="11"/>
  <c r="CI757" i="11"/>
  <c r="CR740" i="11"/>
  <c r="DE781" i="11"/>
  <c r="AY777" i="11"/>
  <c r="EE778" i="11"/>
  <c r="BA777" i="11"/>
  <c r="DW762" i="11"/>
  <c r="CC765" i="11"/>
  <c r="DW756" i="11"/>
  <c r="EF739" i="11"/>
  <c r="AW745" i="11"/>
  <c r="DS750" i="11"/>
  <c r="DN754" i="11"/>
  <c r="DW737" i="11"/>
  <c r="CB743" i="11"/>
  <c r="AG749" i="11"/>
  <c r="EJ753" i="11"/>
  <c r="CG759" i="11"/>
  <c r="CP742" i="11"/>
  <c r="DQ737" i="11"/>
  <c r="AS781" i="11"/>
  <c r="DD776" i="11"/>
  <c r="BS778" i="11"/>
  <c r="Y773" i="11"/>
  <c r="BK762" i="11"/>
  <c r="EH764" i="11"/>
  <c r="CA756" i="11"/>
  <c r="CJ739" i="11"/>
  <c r="DR744" i="11"/>
  <c r="BW750" i="11"/>
  <c r="BR754" i="11"/>
  <c r="EJ760" i="11"/>
  <c r="AF743" i="11"/>
  <c r="DB748" i="11"/>
  <c r="CN753" i="11"/>
  <c r="AK759" i="11"/>
  <c r="AT742" i="11"/>
  <c r="BP781" i="11"/>
  <c r="AN776" i="11"/>
  <c r="CR767" i="11"/>
  <c r="AJ743" i="11"/>
  <c r="CJ745" i="11"/>
  <c r="CW746" i="11"/>
  <c r="BK742" i="11"/>
  <c r="EJ783" i="11"/>
  <c r="AM774" i="11"/>
  <c r="AJ774" i="11"/>
  <c r="DG776" i="11"/>
  <c r="BM770" i="11"/>
  <c r="AU760" i="11"/>
  <c r="CJ764" i="11"/>
  <c r="CV743" i="11"/>
  <c r="ED748" i="11"/>
  <c r="CI754" i="11"/>
  <c r="CD758" i="11"/>
  <c r="CM741" i="11"/>
  <c r="AR747" i="11"/>
  <c r="DN752" i="11"/>
  <c r="CZ757" i="11"/>
  <c r="DI740" i="11"/>
  <c r="BF746" i="11"/>
  <c r="BW785" i="11"/>
  <c r="BE777" i="11"/>
  <c r="EK764" i="11"/>
  <c r="DB753" i="11"/>
  <c r="EE739" i="11"/>
  <c r="BL759" i="11"/>
  <c r="Z755" i="11"/>
  <c r="EI785" i="11"/>
  <c r="BJ784" i="11"/>
  <c r="BA784" i="11"/>
  <c r="BX772" i="11"/>
  <c r="DM765" i="11"/>
  <c r="AM768" i="11"/>
  <c r="CX759" i="11"/>
  <c r="CB747" i="11"/>
  <c r="DJ752" i="11"/>
  <c r="BO758" i="11"/>
  <c r="BX741" i="11"/>
  <c r="BS745" i="11"/>
  <c r="X751" i="11"/>
  <c r="CT756" i="11"/>
  <c r="DC739" i="11"/>
  <c r="CO744" i="11"/>
  <c r="AL750" i="11"/>
  <c r="AN737" i="11"/>
  <c r="AJ755" i="11"/>
  <c r="BU739" i="11"/>
  <c r="AT782" i="11"/>
  <c r="BD778" i="11"/>
  <c r="X762" i="11"/>
  <c r="AM760" i="11"/>
  <c r="CO768" i="11"/>
  <c r="CB764" i="11"/>
  <c r="BM746" i="11"/>
  <c r="CU751" i="11"/>
  <c r="AZ757" i="11"/>
  <c r="BI740" i="11"/>
  <c r="BD744" i="11"/>
  <c r="DZ749" i="11"/>
  <c r="CE755" i="11"/>
  <c r="CN738" i="11"/>
  <c r="BZ743" i="11"/>
  <c r="EN748" i="11"/>
  <c r="DX737" i="11"/>
  <c r="AQ783" i="11"/>
  <c r="BT783" i="11"/>
  <c r="DB778" i="11"/>
  <c r="CG774" i="11"/>
  <c r="BQ780" i="11"/>
  <c r="CC775" i="11"/>
  <c r="DM770" i="11"/>
  <c r="DR768" i="11"/>
  <c r="BI764" i="11"/>
  <c r="BE773" i="11"/>
  <c r="EF766" i="11"/>
  <c r="DC762" i="11"/>
  <c r="DR786" i="11"/>
  <c r="EM786" i="11"/>
  <c r="AX781" i="11"/>
  <c r="CF776" i="11"/>
  <c r="BK772" i="11"/>
  <c r="AU778" i="11"/>
  <c r="BG773" i="11"/>
  <c r="EH771" i="11"/>
  <c r="CV766" i="11"/>
  <c r="AM762" i="11"/>
  <c r="EM768" i="11"/>
  <c r="DJ764" i="11"/>
  <c r="CG760" i="11"/>
  <c r="AV755" i="11"/>
  <c r="BE738" i="11"/>
  <c r="CM743" i="11"/>
  <c r="AR749" i="11"/>
  <c r="AM753" i="11"/>
  <c r="DI758" i="11"/>
  <c r="DR741" i="11"/>
  <c r="BW747" i="11"/>
  <c r="BI752" i="11"/>
  <c r="DW757" i="11"/>
  <c r="EF740" i="11"/>
  <c r="DY786" i="11"/>
  <c r="AJ781" i="11"/>
  <c r="AB777" i="11"/>
  <c r="CT770" i="11"/>
  <c r="Y777" i="11"/>
  <c r="BI772" i="11"/>
  <c r="CV779" i="11"/>
  <c r="AD765" i="11"/>
  <c r="DJ760" i="11"/>
  <c r="AW767" i="11"/>
  <c r="AJ763" i="11"/>
  <c r="BJ776" i="11"/>
  <c r="BY767" i="11"/>
  <c r="BJ749" i="11"/>
  <c r="CR754" i="11"/>
  <c r="DA737" i="11"/>
  <c r="BF743" i="11"/>
  <c r="BA747" i="11"/>
  <c r="DW752" i="11"/>
  <c r="CB758" i="11"/>
  <c r="CK741" i="11"/>
  <c r="BW746" i="11"/>
  <c r="EK751" i="11"/>
  <c r="AQ737" i="11"/>
  <c r="CS785" i="11"/>
  <c r="DV785" i="11"/>
  <c r="AW781" i="11"/>
  <c r="EI776" i="11"/>
  <c r="CR770" i="11"/>
  <c r="EE777" i="11"/>
  <c r="AX773" i="11"/>
  <c r="X774" i="11"/>
  <c r="DK766" i="11"/>
  <c r="DP760" i="11"/>
  <c r="BQ769" i="11"/>
  <c r="AN765" i="11"/>
  <c r="BH760" i="11"/>
  <c r="EC742" i="11"/>
  <c r="AT748" i="11"/>
  <c r="DP753" i="11"/>
  <c r="DK757" i="11"/>
  <c r="DT740" i="11"/>
  <c r="BY746" i="11"/>
  <c r="AD752" i="11"/>
  <c r="EG756" i="11"/>
  <c r="Y740" i="11"/>
  <c r="CM745" i="11"/>
  <c r="AA785" i="11"/>
  <c r="AV785" i="11"/>
  <c r="AY781" i="11"/>
  <c r="DF774" i="11"/>
  <c r="AT781" i="11"/>
  <c r="BU776" i="11"/>
  <c r="CG771" i="11"/>
  <c r="AP769" i="11"/>
  <c r="DV764" i="11"/>
  <c r="BT774" i="11"/>
  <c r="AV767" i="11"/>
  <c r="EJ762" i="11"/>
  <c r="BB776" i="11"/>
  <c r="BV753" i="11"/>
  <c r="DD758" i="11"/>
  <c r="DM741" i="11"/>
  <c r="BR747" i="11"/>
  <c r="BM751" i="11"/>
  <c r="EI756" i="11"/>
  <c r="AA740" i="11"/>
  <c r="CW745" i="11"/>
  <c r="CI750" i="11"/>
  <c r="AF756" i="11"/>
  <c r="AO739" i="11"/>
  <c r="CM784" i="11"/>
  <c r="DH784" i="11"/>
  <c r="DG774" i="11"/>
  <c r="AF781" i="11"/>
  <c r="DD774" i="11"/>
  <c r="AS784" i="11"/>
  <c r="BJ777" i="11"/>
  <c r="EK766" i="11"/>
  <c r="AA771" i="11"/>
  <c r="BP766" i="11"/>
  <c r="AN762" i="11"/>
  <c r="BX770" i="11"/>
  <c r="AI766" i="11"/>
  <c r="DX761" i="11"/>
  <c r="CR768" i="11"/>
  <c r="BP764" i="11"/>
  <c r="AN760" i="11"/>
  <c r="DG768" i="11"/>
  <c r="CE764" i="11"/>
  <c r="BC760" i="11"/>
  <c r="DF768" i="11"/>
  <c r="CD764" i="11"/>
  <c r="BB760" i="11"/>
  <c r="DE768" i="11"/>
  <c r="CC764" i="11"/>
  <c r="BA760" i="11"/>
  <c r="DT768" i="11"/>
  <c r="CR764" i="11"/>
  <c r="AR759" i="11"/>
  <c r="EG754" i="11"/>
  <c r="DE750" i="11"/>
  <c r="CC746" i="11"/>
  <c r="BA742" i="11"/>
  <c r="Y738" i="11"/>
  <c r="EM755" i="11"/>
  <c r="DK751" i="11"/>
  <c r="CI747" i="11"/>
  <c r="BG743" i="11"/>
  <c r="AE739" i="11"/>
  <c r="BP757" i="11"/>
  <c r="AN753" i="11"/>
  <c r="EC748" i="11"/>
  <c r="DA744" i="11"/>
  <c r="BY740" i="11"/>
  <c r="AI757" i="11"/>
  <c r="DX752" i="11"/>
  <c r="CV748" i="11"/>
  <c r="BT744" i="11"/>
  <c r="AR740" i="11"/>
  <c r="CC758" i="11"/>
  <c r="BA754" i="11"/>
  <c r="Y750" i="11"/>
  <c r="DN745" i="11"/>
  <c r="CL741" i="11"/>
  <c r="BU760" i="11"/>
  <c r="CU755" i="11"/>
  <c r="BS751" i="11"/>
  <c r="AQ747" i="11"/>
  <c r="EF742" i="11"/>
  <c r="DD738" i="11"/>
  <c r="BE756" i="11"/>
  <c r="AC752" i="11"/>
  <c r="DR747" i="11"/>
  <c r="CP743" i="11"/>
  <c r="BN739" i="11"/>
  <c r="CQ757" i="11"/>
  <c r="BO753" i="11"/>
  <c r="AM749" i="11"/>
  <c r="EB744" i="11"/>
  <c r="CZ740" i="11"/>
  <c r="DJ737" i="11"/>
  <c r="AE737" i="11"/>
  <c r="AF785" i="11"/>
  <c r="CP774" i="11"/>
  <c r="BE776" i="11"/>
  <c r="Z769" i="11"/>
  <c r="BM773" i="11"/>
  <c r="DT762" i="11"/>
  <c r="BT755" i="11"/>
  <c r="CC738" i="11"/>
  <c r="DK743" i="11"/>
  <c r="BP749" i="11"/>
  <c r="BK753" i="11"/>
  <c r="EG758" i="11"/>
  <c r="Y742" i="11"/>
  <c r="CU747" i="11"/>
  <c r="CG752" i="11"/>
  <c r="AD758" i="11"/>
  <c r="AM741" i="11"/>
  <c r="AG786" i="11"/>
  <c r="BA776" i="11"/>
  <c r="AX776" i="11"/>
  <c r="DU778" i="11"/>
  <c r="EI759" i="11"/>
  <c r="BI762" i="11"/>
  <c r="CX766" i="11"/>
  <c r="DC744" i="11"/>
  <c r="EK749" i="11"/>
  <c r="CP755" i="11"/>
  <c r="CL759" i="11"/>
  <c r="CT742" i="11"/>
  <c r="AY748" i="11"/>
  <c r="DU753" i="11"/>
  <c r="DG758" i="11"/>
  <c r="DP741" i="11"/>
  <c r="BM747" i="11"/>
  <c r="BZ737" i="11"/>
  <c r="DG785" i="11"/>
  <c r="BB784" i="11"/>
  <c r="EM770" i="11"/>
  <c r="DH763" i="11"/>
  <c r="EA765" i="11"/>
  <c r="BH770" i="11"/>
  <c r="DK752" i="11"/>
  <c r="AB758" i="11"/>
  <c r="AK741" i="11"/>
  <c r="DG746" i="11"/>
  <c r="DB750" i="11"/>
  <c r="BG756" i="11"/>
  <c r="BP739" i="11"/>
  <c r="EL744" i="11"/>
  <c r="DX749" i="11"/>
  <c r="BU755" i="11"/>
  <c r="CD738" i="11"/>
  <c r="CD783" i="11"/>
  <c r="EN772" i="11"/>
  <c r="DC774" i="11"/>
  <c r="BX767" i="11"/>
  <c r="CQ769" i="11"/>
  <c r="BA761" i="11"/>
  <c r="DI754" i="11"/>
  <c r="AF761" i="11"/>
  <c r="AI743" i="11"/>
  <c r="DE748" i="11"/>
  <c r="CZ752" i="11"/>
  <c r="BE758" i="11"/>
  <c r="BN741" i="11"/>
  <c r="EJ746" i="11"/>
  <c r="DV751" i="11"/>
  <c r="BS757" i="11"/>
  <c r="CB740" i="11"/>
  <c r="CE749" i="11"/>
  <c r="EI782" i="11"/>
  <c r="CB772" i="11"/>
  <c r="AQ774" i="11"/>
  <c r="EC766" i="11"/>
  <c r="AE769" i="11"/>
  <c r="DF760" i="11"/>
  <c r="BM754" i="11"/>
  <c r="CY759" i="11"/>
  <c r="DD742" i="11"/>
  <c r="BI748" i="11"/>
  <c r="BD752" i="11"/>
  <c r="DZ757" i="11"/>
  <c r="EI740" i="11"/>
  <c r="CN746" i="11"/>
  <c r="BZ751" i="11"/>
  <c r="EN756" i="11"/>
  <c r="AF740" i="11"/>
  <c r="AE784" i="11"/>
  <c r="CZ775" i="11"/>
  <c r="CF778" i="11"/>
  <c r="DY738" i="11"/>
  <c r="BH741" i="11"/>
  <c r="AS738" i="11"/>
  <c r="BL756" i="11"/>
  <c r="DZ784" i="11"/>
  <c r="BT780" i="11"/>
  <c r="BZ784" i="11"/>
  <c r="CE772" i="11"/>
  <c r="AA766" i="11"/>
  <c r="CX768" i="11"/>
  <c r="AJ759" i="11"/>
  <c r="CH741" i="11"/>
  <c r="DP746" i="11"/>
  <c r="BU752" i="11"/>
  <c r="BP756" i="11"/>
  <c r="BY739" i="11"/>
  <c r="AD745" i="11"/>
  <c r="CZ750" i="11"/>
  <c r="CL755" i="11"/>
  <c r="CU738" i="11"/>
  <c r="AR744" i="11"/>
  <c r="EC782" i="11"/>
  <c r="AB781" i="11"/>
  <c r="CC767" i="11"/>
  <c r="BZ749" i="11"/>
  <c r="EN753" i="11"/>
  <c r="EM752" i="11"/>
  <c r="DO750" i="11"/>
  <c r="DG781" i="11"/>
  <c r="DT777" i="11"/>
  <c r="DQ777" i="11"/>
  <c r="BW780" i="11"/>
  <c r="CK761" i="11"/>
  <c r="EB763" i="11"/>
  <c r="AZ768" i="11"/>
  <c r="BN745" i="11"/>
  <c r="CV750" i="11"/>
  <c r="BA756" i="11"/>
  <c r="BJ739" i="11"/>
  <c r="BE743" i="11"/>
  <c r="EA748" i="11"/>
  <c r="CF754" i="11"/>
  <c r="BR759" i="11"/>
  <c r="CA742" i="11"/>
  <c r="X748" i="11"/>
  <c r="CK737" i="11"/>
  <c r="CI744" i="11"/>
  <c r="X737" i="11"/>
  <c r="EA782" i="11"/>
  <c r="AI774" i="11"/>
  <c r="EN768" i="11"/>
  <c r="AK769" i="11"/>
  <c r="DY764" i="11"/>
  <c r="CO759" i="11"/>
  <c r="CW742" i="11"/>
  <c r="EE747" i="11"/>
  <c r="CJ753" i="11"/>
  <c r="CE757" i="11"/>
  <c r="CN740" i="11"/>
  <c r="AS746" i="11"/>
  <c r="DO751" i="11"/>
  <c r="DA756" i="11"/>
  <c r="DJ739" i="11"/>
  <c r="BG745" i="11"/>
  <c r="BG785" i="11"/>
  <c r="CB785" i="11"/>
  <c r="DK781" i="11"/>
  <c r="EL774" i="11"/>
  <c r="DF781" i="11"/>
  <c r="DA776" i="11"/>
  <c r="DM771" i="11"/>
  <c r="BV769" i="11"/>
  <c r="AK765" i="11"/>
  <c r="CH776" i="11"/>
  <c r="CB767" i="11"/>
  <c r="AY763" i="11"/>
  <c r="BP778" i="11"/>
  <c r="AK783" i="11"/>
  <c r="BF783" i="11"/>
  <c r="AX779" i="11"/>
  <c r="DP772" i="11"/>
  <c r="AU779" i="11"/>
  <c r="CE774" i="11"/>
  <c r="BK783" i="11"/>
  <c r="AZ767" i="11"/>
  <c r="EF762" i="11"/>
  <c r="BS769" i="11"/>
  <c r="BF765" i="11"/>
  <c r="AC761" i="11"/>
  <c r="CU769" i="11"/>
  <c r="CF751" i="11"/>
  <c r="DN756" i="11"/>
  <c r="DW739" i="11"/>
  <c r="CB745" i="11"/>
  <c r="BW749" i="11"/>
  <c r="AB755" i="11"/>
  <c r="AK738" i="11"/>
  <c r="DG743" i="11"/>
  <c r="CS748" i="11"/>
  <c r="AP754" i="11"/>
  <c r="CR737" i="11"/>
  <c r="AR783" i="11"/>
  <c r="BM783" i="11"/>
  <c r="BL773" i="11"/>
  <c r="CZ779" i="11"/>
  <c r="BI773" i="11"/>
  <c r="CV780" i="11"/>
  <c r="EF775" i="11"/>
  <c r="BN761" i="11"/>
  <c r="CB769" i="11"/>
  <c r="CG763" i="11"/>
  <c r="CT780" i="11"/>
  <c r="DV767" i="11"/>
  <c r="DI763" i="11"/>
  <c r="CT745" i="11"/>
  <c r="EB750" i="11"/>
  <c r="CG756" i="11"/>
  <c r="CP739" i="11"/>
  <c r="CK743" i="11"/>
  <c r="AP749" i="11"/>
  <c r="DL754" i="11"/>
  <c r="DD759" i="11"/>
  <c r="DG742" i="11"/>
  <c r="BD748" i="11"/>
  <c r="CT737" i="11"/>
  <c r="EC781" i="11"/>
  <c r="AO782" i="11"/>
  <c r="BW777" i="11"/>
  <c r="BB773" i="11"/>
  <c r="AL779" i="11"/>
  <c r="AX774" i="11"/>
  <c r="DT778" i="11"/>
  <c r="CM767" i="11"/>
  <c r="AD763" i="11"/>
  <c r="ED769" i="11"/>
  <c r="DA765" i="11"/>
  <c r="BX761" i="11"/>
  <c r="AM756" i="11"/>
  <c r="AV739" i="11"/>
  <c r="CD744" i="11"/>
  <c r="AI750" i="11"/>
  <c r="AD754" i="11"/>
  <c r="DJ759" i="11"/>
  <c r="DI742" i="11"/>
  <c r="BN748" i="11"/>
  <c r="AZ753" i="11"/>
  <c r="DN758" i="11"/>
  <c r="DW741" i="11"/>
  <c r="BK781" i="11"/>
  <c r="CF781" i="11"/>
  <c r="BX777" i="11"/>
  <c r="Y771" i="11"/>
  <c r="BU777" i="11"/>
  <c r="DE772" i="11"/>
  <c r="AA780" i="11"/>
  <c r="BZ765" i="11"/>
  <c r="AO761" i="11"/>
  <c r="CS767" i="11"/>
  <c r="CF763" i="11"/>
  <c r="CE779" i="11"/>
  <c r="DU767" i="11"/>
  <c r="DF749" i="11"/>
  <c r="EN754" i="11"/>
  <c r="AF738" i="11"/>
  <c r="DB743" i="11"/>
  <c r="CW747" i="11"/>
  <c r="BB753" i="11"/>
  <c r="DX758" i="11"/>
  <c r="EG741" i="11"/>
  <c r="DS746" i="11"/>
  <c r="BP752" i="11"/>
  <c r="CN737" i="11"/>
  <c r="X786" i="11"/>
  <c r="BA786" i="11"/>
  <c r="AU782" i="11"/>
  <c r="BN777" i="11"/>
  <c r="EN770" i="11"/>
  <c r="BJ778" i="11"/>
  <c r="CT773" i="11"/>
  <c r="DP763" i="11"/>
  <c r="AI770" i="11"/>
  <c r="DU765" i="11"/>
  <c r="CS761" i="11"/>
  <c r="DP769" i="11"/>
  <c r="CN765" i="11"/>
  <c r="BX785" i="11"/>
  <c r="AF768" i="11"/>
  <c r="DU763" i="11"/>
  <c r="CS759" i="11"/>
  <c r="AU768" i="11"/>
  <c r="EJ763" i="11"/>
  <c r="DH759" i="11"/>
  <c r="AT768" i="11"/>
  <c r="EI763" i="11"/>
  <c r="DG759" i="11"/>
  <c r="AS768" i="11"/>
  <c r="EH763" i="11"/>
  <c r="DF759" i="11"/>
  <c r="BH768" i="11"/>
  <c r="AF764" i="11"/>
  <c r="CW758" i="11"/>
  <c r="BU754" i="11"/>
  <c r="AS750" i="11"/>
  <c r="EH745" i="11"/>
  <c r="DF741" i="11"/>
  <c r="DR759" i="11"/>
  <c r="CA755" i="11"/>
  <c r="AY751" i="11"/>
  <c r="EN746" i="11"/>
  <c r="DL742" i="11"/>
  <c r="CJ738" i="11"/>
  <c r="DU756" i="11"/>
  <c r="CS752" i="11"/>
  <c r="BQ748" i="11"/>
  <c r="AO744" i="11"/>
  <c r="ED739" i="11"/>
  <c r="CN756" i="11"/>
  <c r="BL752" i="11"/>
  <c r="AJ748" i="11"/>
  <c r="DY743" i="11"/>
  <c r="CW739" i="11"/>
  <c r="EH757" i="11"/>
  <c r="DF753" i="11"/>
  <c r="CD749" i="11"/>
  <c r="BB745" i="11"/>
  <c r="Z741" i="11"/>
  <c r="BK759" i="11"/>
  <c r="AI755" i="11"/>
  <c r="DX750" i="11"/>
  <c r="CV746" i="11"/>
  <c r="BT742" i="11"/>
  <c r="EB760" i="11"/>
  <c r="DJ755" i="11"/>
  <c r="CH751" i="11"/>
  <c r="BF747" i="11"/>
  <c r="AD743" i="11"/>
  <c r="DS738" i="11"/>
  <c r="AE757" i="11"/>
  <c r="DT752" i="11"/>
  <c r="CR748" i="11"/>
  <c r="BP744" i="11"/>
  <c r="AN740" i="11"/>
  <c r="AJ737" i="11"/>
  <c r="AD739" i="11"/>
  <c r="DN786" i="11"/>
  <c r="BN770" i="11"/>
  <c r="AC772" i="11"/>
  <c r="DO764" i="11"/>
  <c r="EH766" i="11"/>
  <c r="AV774" i="11"/>
  <c r="BF753" i="11"/>
  <c r="CN758" i="11"/>
  <c r="CW741" i="11"/>
  <c r="BB747" i="11"/>
  <c r="AW751" i="11"/>
  <c r="DS756" i="11"/>
  <c r="EB739" i="11"/>
  <c r="CG745" i="11"/>
  <c r="BS750" i="11"/>
  <c r="EG755" i="11"/>
  <c r="Y739" i="11"/>
  <c r="EN786" i="11"/>
  <c r="AQ786" i="11"/>
  <c r="EM771" i="11"/>
  <c r="CS774" i="11"/>
  <c r="AO768" i="11"/>
  <c r="CD771" i="11"/>
  <c r="BV762" i="11"/>
  <c r="CO742" i="11"/>
  <c r="DW747" i="11"/>
  <c r="CB753" i="11"/>
  <c r="BW757" i="11"/>
  <c r="CF740" i="11"/>
  <c r="AK746" i="11"/>
  <c r="DG751" i="11"/>
  <c r="CS756" i="11"/>
  <c r="DB739" i="11"/>
  <c r="AY745" i="11"/>
  <c r="DL749" i="11"/>
  <c r="DE786" i="11"/>
  <c r="DR777" i="11"/>
  <c r="DN778" i="11"/>
  <c r="DZ780" i="11"/>
  <c r="CY761" i="11"/>
  <c r="EN765" i="11"/>
  <c r="CW750" i="11"/>
  <c r="EE755" i="11"/>
  <c r="EN738" i="11"/>
  <c r="CS744" i="11"/>
  <c r="CN748" i="11"/>
  <c r="AS754" i="11"/>
  <c r="AO760" i="11"/>
  <c r="DX742" i="11"/>
  <c r="DJ747" i="11"/>
  <c r="BG753" i="11"/>
  <c r="CO737" i="11"/>
  <c r="AU785" i="11"/>
  <c r="AN782" i="11"/>
  <c r="AA786" i="11"/>
  <c r="AV763" i="11"/>
  <c r="BO765" i="11"/>
  <c r="DD769" i="11"/>
  <c r="CU752" i="11"/>
  <c r="EC757" i="11"/>
  <c r="EL740" i="11"/>
  <c r="CQ746" i="11"/>
  <c r="CL750" i="11"/>
  <c r="AQ756" i="11"/>
  <c r="AZ739" i="11"/>
  <c r="DV744" i="11"/>
  <c r="DH749" i="11"/>
  <c r="BE755" i="11"/>
  <c r="BN738" i="11"/>
  <c r="BU742" i="11"/>
  <c r="CZ784" i="11"/>
  <c r="EM780" i="11"/>
  <c r="ED783" i="11"/>
  <c r="DA762" i="11"/>
  <c r="DT764" i="11"/>
  <c r="AR769" i="11"/>
  <c r="AY752" i="11"/>
  <c r="CG757" i="11"/>
  <c r="CP740" i="11"/>
  <c r="AU746" i="11"/>
  <c r="AP750" i="11"/>
  <c r="DL755" i="11"/>
  <c r="DU738" i="11"/>
  <c r="BZ744" i="11"/>
  <c r="BL749" i="11"/>
  <c r="DZ754" i="11"/>
  <c r="EI737" i="11"/>
  <c r="BH777" i="11"/>
  <c r="CL769" i="11"/>
  <c r="BO763" i="11"/>
  <c r="DV756" i="11"/>
  <c r="DU755" i="11"/>
  <c r="BP754" i="11"/>
  <c r="DY747" i="11"/>
  <c r="CY786" i="11"/>
  <c r="AR776" i="11"/>
  <c r="DX777" i="11"/>
  <c r="AF771" i="11"/>
  <c r="DP761" i="11"/>
  <c r="BV764" i="11"/>
  <c r="BK756" i="11"/>
  <c r="BT739" i="11"/>
  <c r="DB744" i="11"/>
  <c r="BG750" i="11"/>
  <c r="BB754" i="11"/>
  <c r="BX760" i="11"/>
  <c r="EG742" i="11"/>
  <c r="CL748" i="11"/>
  <c r="BX753" i="11"/>
  <c r="EL758" i="11"/>
  <c r="AD742" i="11"/>
  <c r="CR785" i="11"/>
  <c r="BP780" i="11"/>
  <c r="CN778" i="11"/>
  <c r="AX745" i="11"/>
  <c r="CX747" i="11"/>
  <c r="DK748" i="11"/>
  <c r="BY744" i="11"/>
  <c r="BX783" i="11"/>
  <c r="CR773" i="11"/>
  <c r="CO773" i="11"/>
  <c r="AU776" i="11"/>
  <c r="DH769" i="11"/>
  <c r="CZ759" i="11"/>
  <c r="X764" i="11"/>
  <c r="AZ743" i="11"/>
  <c r="CH748" i="11"/>
  <c r="AM754" i="11"/>
  <c r="AH758" i="11"/>
  <c r="AQ741" i="11"/>
  <c r="DM746" i="11"/>
  <c r="BR752" i="11"/>
  <c r="BD757" i="11"/>
  <c r="BM740" i="11"/>
  <c r="EA745" i="11"/>
  <c r="AR775" i="11"/>
  <c r="CR758" i="11"/>
  <c r="BO782" i="11"/>
  <c r="CN773" i="11"/>
  <c r="CB768" i="11"/>
  <c r="CP768" i="11"/>
  <c r="BM764" i="11"/>
  <c r="AB759" i="11"/>
  <c r="AK742" i="11"/>
  <c r="BS747" i="11"/>
  <c r="X753" i="11"/>
  <c r="EJ756" i="11"/>
  <c r="AB740" i="11"/>
  <c r="CX745" i="11"/>
  <c r="BC751" i="11"/>
  <c r="AO756" i="11"/>
  <c r="AX739" i="11"/>
  <c r="DL744" i="11"/>
  <c r="DL784" i="11"/>
  <c r="EG784" i="11"/>
  <c r="DY780" i="11"/>
  <c r="BZ774" i="11"/>
  <c r="DV780" i="11"/>
  <c r="AO776" i="11"/>
  <c r="BA771" i="11"/>
  <c r="EA768" i="11"/>
  <c r="CP764" i="11"/>
  <c r="BF772" i="11"/>
  <c r="EG766" i="11"/>
  <c r="DD762" i="11"/>
  <c r="AN774" i="11"/>
  <c r="CP782" i="11"/>
  <c r="DK782" i="11"/>
  <c r="DC778" i="11"/>
  <c r="BD772" i="11"/>
  <c r="CZ778" i="11"/>
  <c r="EJ773" i="11"/>
  <c r="CJ781" i="11"/>
  <c r="DE766" i="11"/>
  <c r="BT762" i="11"/>
  <c r="DX768" i="11"/>
  <c r="DK764" i="11"/>
  <c r="CH760" i="11"/>
  <c r="AI769" i="11"/>
  <c r="EK750" i="11"/>
  <c r="BB756" i="11"/>
  <c r="BK739" i="11"/>
  <c r="EG744" i="11"/>
  <c r="EB748" i="11"/>
  <c r="CG754" i="11"/>
  <c r="CP737" i="11"/>
  <c r="AU743" i="11"/>
  <c r="AG748" i="11"/>
  <c r="CU753" i="11"/>
  <c r="AC737" i="11"/>
  <c r="CW782" i="11"/>
  <c r="DR782" i="11"/>
  <c r="DQ772" i="11"/>
  <c r="AN779" i="11"/>
  <c r="DN772" i="11"/>
  <c r="AJ780" i="11"/>
  <c r="BT775" i="11"/>
  <c r="DS760" i="11"/>
  <c r="EG768" i="11"/>
  <c r="EL762" i="11"/>
  <c r="BR776" i="11"/>
  <c r="BJ767" i="11"/>
  <c r="AW763" i="11"/>
  <c r="AH745" i="11"/>
  <c r="BP750" i="11"/>
  <c r="EL755" i="11"/>
  <c r="DI760" i="11"/>
  <c r="Y743" i="11"/>
  <c r="CU748" i="11"/>
  <c r="AZ754" i="11"/>
  <c r="AL759" i="11"/>
  <c r="AU742" i="11"/>
  <c r="DI747" i="11"/>
  <c r="CH737" i="11"/>
  <c r="BQ781" i="11"/>
  <c r="CT781" i="11"/>
  <c r="EB776" i="11"/>
  <c r="DG772" i="11"/>
  <c r="CQ778" i="11"/>
  <c r="DC773" i="11"/>
  <c r="CR774" i="11"/>
  <c r="AA767" i="11"/>
  <c r="CI762" i="11"/>
  <c r="BR769" i="11"/>
  <c r="AO765" i="11"/>
  <c r="EC760" i="11"/>
  <c r="CR755" i="11"/>
  <c r="DA738" i="11"/>
  <c r="EI743" i="11"/>
  <c r="CN749" i="11"/>
  <c r="CI753" i="11"/>
  <c r="AN759" i="11"/>
  <c r="AW742" i="11"/>
  <c r="DS747" i="11"/>
  <c r="DE752" i="11"/>
  <c r="BB758" i="11"/>
  <c r="BK741" i="11"/>
  <c r="DI786" i="11"/>
  <c r="ED786" i="11"/>
  <c r="EC776" i="11"/>
  <c r="CD770" i="11"/>
  <c r="DZ776" i="11"/>
  <c r="AS772" i="11"/>
  <c r="CF779" i="11"/>
  <c r="EE764" i="11"/>
  <c r="CT760" i="11"/>
  <c r="AG767" i="11"/>
  <c r="EK762" i="11"/>
  <c r="BC775" i="11"/>
  <c r="BI767" i="11"/>
  <c r="AT749" i="11"/>
  <c r="CB754" i="11"/>
  <c r="BL761" i="11"/>
  <c r="AP743" i="11"/>
  <c r="AK747" i="11"/>
  <c r="DG752" i="11"/>
  <c r="BL758" i="11"/>
  <c r="BU741" i="11"/>
  <c r="BG746" i="11"/>
  <c r="DU751" i="11"/>
  <c r="AA737" i="11"/>
  <c r="CC785" i="11"/>
  <c r="DF785" i="11"/>
  <c r="EN780" i="11"/>
  <c r="DS776" i="11"/>
  <c r="DT786" i="11"/>
  <c r="DO777" i="11"/>
  <c r="AH773" i="11"/>
  <c r="BD763" i="11"/>
  <c r="CK769" i="11"/>
  <c r="BI765" i="11"/>
  <c r="AG761" i="11"/>
  <c r="BD769" i="11"/>
  <c r="AB765" i="11"/>
  <c r="AJ778" i="11"/>
  <c r="CK767" i="11"/>
  <c r="BI763" i="11"/>
  <c r="AI779" i="11"/>
  <c r="CZ767" i="11"/>
  <c r="BX763" i="11"/>
  <c r="AA779" i="11"/>
  <c r="CY767" i="11"/>
  <c r="BW763" i="11"/>
  <c r="EJ778" i="11"/>
  <c r="CX767" i="11"/>
  <c r="BV763" i="11"/>
  <c r="EI779" i="11"/>
  <c r="DM767" i="11"/>
  <c r="CK763" i="11"/>
  <c r="AK758" i="11"/>
  <c r="DZ753" i="11"/>
  <c r="CX749" i="11"/>
  <c r="BV745" i="11"/>
  <c r="AT741" i="11"/>
  <c r="AQ759" i="11"/>
  <c r="EF754" i="11"/>
  <c r="DD750" i="11"/>
  <c r="CB746" i="11"/>
  <c r="AZ742" i="11"/>
  <c r="X738" i="11"/>
  <c r="BI756" i="11"/>
  <c r="AG752" i="11"/>
  <c r="DV747" i="11"/>
  <c r="CT743" i="11"/>
  <c r="BR739" i="11"/>
  <c r="AB756" i="11"/>
  <c r="DQ751" i="11"/>
  <c r="CO747" i="11"/>
  <c r="BM743" i="11"/>
  <c r="AK739" i="11"/>
  <c r="BV757" i="11"/>
  <c r="AT753" i="11"/>
  <c r="EI748" i="11"/>
  <c r="DG744" i="11"/>
  <c r="CE740" i="11"/>
  <c r="DP758" i="11"/>
  <c r="CN754" i="11"/>
  <c r="BL750" i="11"/>
  <c r="AJ746" i="11"/>
  <c r="DY741" i="11"/>
  <c r="BZ759" i="11"/>
  <c r="AX755" i="11"/>
  <c r="EM750" i="11"/>
  <c r="DK746" i="11"/>
  <c r="CI742" i="11"/>
  <c r="BG738" i="11"/>
  <c r="CJ756" i="11"/>
  <c r="BH752" i="11"/>
  <c r="AF748" i="11"/>
  <c r="DU743" i="11"/>
  <c r="CS739" i="11"/>
  <c r="CE737" i="11"/>
  <c r="CI738" i="11"/>
  <c r="CL782" i="11"/>
  <c r="DY778" i="11"/>
  <c r="DU779" i="11"/>
  <c r="CM760" i="11"/>
  <c r="DF762" i="11"/>
  <c r="AD767" i="11"/>
  <c r="AR751" i="11"/>
  <c r="BZ756" i="11"/>
  <c r="CI739" i="11"/>
  <c r="AN745" i="11"/>
  <c r="AI749" i="11"/>
  <c r="DE754" i="11"/>
  <c r="DN737" i="11"/>
  <c r="BS743" i="11"/>
  <c r="BE748" i="11"/>
  <c r="DS753" i="11"/>
  <c r="BA737" i="11"/>
  <c r="DL782" i="11"/>
  <c r="BF778" i="11"/>
  <c r="EL779" i="11"/>
  <c r="BQ770" i="11"/>
  <c r="ED763" i="11"/>
  <c r="CJ766" i="11"/>
  <c r="BR757" i="11"/>
  <c r="CA740" i="11"/>
  <c r="DI745" i="11"/>
  <c r="BN751" i="11"/>
  <c r="BI755" i="11"/>
  <c r="BR738" i="11"/>
  <c r="EN743" i="11"/>
  <c r="CS749" i="11"/>
  <c r="CE754" i="11"/>
  <c r="AN761" i="11"/>
  <c r="AK743" i="11"/>
  <c r="BZ758" i="11"/>
  <c r="CC782" i="11"/>
  <c r="CP773" i="11"/>
  <c r="CL774" i="11"/>
  <c r="EA767" i="11"/>
  <c r="BK770" i="11"/>
  <c r="DL761" i="11"/>
  <c r="CI748" i="11"/>
  <c r="DQ753" i="11"/>
  <c r="BV759" i="11"/>
  <c r="CE742" i="11"/>
  <c r="BZ746" i="11"/>
  <c r="AE752" i="11"/>
  <c r="DA757" i="11"/>
  <c r="DJ740" i="11"/>
  <c r="CV745" i="11"/>
  <c r="AS751" i="11"/>
  <c r="BF737" i="11"/>
  <c r="AS786" i="11"/>
  <c r="BF777" i="11"/>
  <c r="BB778" i="11"/>
  <c r="CX776" i="11"/>
  <c r="AM761" i="11"/>
  <c r="CB765" i="11"/>
  <c r="CG750" i="11"/>
  <c r="DO755" i="11"/>
  <c r="DX738" i="11"/>
  <c r="CC744" i="11"/>
  <c r="BX748" i="11"/>
  <c r="AC754" i="11"/>
  <c r="DE759" i="11"/>
  <c r="DH742" i="11"/>
  <c r="CT747" i="11"/>
  <c r="AQ753" i="11"/>
  <c r="BX737" i="11"/>
  <c r="CM739" i="11"/>
  <c r="CX785" i="11"/>
  <c r="DK776" i="11"/>
  <c r="DG777" i="11"/>
  <c r="BV772" i="11"/>
  <c r="CR760" i="11"/>
  <c r="EG764" i="11"/>
  <c r="AK750" i="11"/>
  <c r="BS755" i="11"/>
  <c r="CB738" i="11"/>
  <c r="AG744" i="11"/>
  <c r="AB748" i="11"/>
  <c r="CX753" i="11"/>
  <c r="BC759" i="11"/>
  <c r="BL742" i="11"/>
  <c r="AX747" i="11"/>
  <c r="DL752" i="11"/>
  <c r="AB737" i="11"/>
  <c r="BM779" i="11"/>
  <c r="AH761" i="11"/>
  <c r="CP767" i="11"/>
  <c r="CF750" i="11"/>
  <c r="CS751" i="11"/>
  <c r="AN750" i="11"/>
  <c r="CW743" i="11"/>
  <c r="BW782" i="11"/>
  <c r="EG771" i="11"/>
  <c r="CV773" i="11"/>
  <c r="BQ766" i="11"/>
  <c r="CJ768" i="11"/>
  <c r="AT760" i="11"/>
  <c r="AW754" i="11"/>
  <c r="CE759" i="11"/>
  <c r="CN742" i="11"/>
  <c r="AS748" i="11"/>
  <c r="AN752" i="11"/>
  <c r="DJ757" i="11"/>
  <c r="DS740" i="11"/>
  <c r="BX746" i="11"/>
  <c r="BJ751" i="11"/>
  <c r="DX756" i="11"/>
  <c r="EG739" i="11"/>
  <c r="AG783" i="11"/>
  <c r="EC771" i="11"/>
  <c r="BP763" i="11"/>
  <c r="EM740" i="11"/>
  <c r="BV743" i="11"/>
  <c r="BG740" i="11"/>
  <c r="AW740" i="11"/>
  <c r="BN784" i="11"/>
  <c r="DY779" i="11"/>
  <c r="BL782" i="11"/>
  <c r="EJ771" i="11"/>
  <c r="CF765" i="11"/>
  <c r="AL768" i="11"/>
  <c r="CO758" i="11"/>
  <c r="AL741" i="11"/>
  <c r="BT746" i="11"/>
  <c r="Y752" i="11"/>
  <c r="EK755" i="11"/>
  <c r="AC739" i="11"/>
  <c r="CY744" i="11"/>
  <c r="BD750" i="11"/>
  <c r="AP755" i="11"/>
  <c r="AY738" i="11"/>
  <c r="DM743" i="11"/>
  <c r="DE767" i="11"/>
  <c r="Z748" i="11"/>
  <c r="DS778" i="11"/>
  <c r="DP781" i="11"/>
  <c r="AL769" i="11"/>
  <c r="DZ764" i="11"/>
  <c r="CW760" i="11"/>
  <c r="BL755" i="11"/>
  <c r="BU738" i="11"/>
  <c r="DC743" i="11"/>
  <c r="BH749" i="11"/>
  <c r="BC753" i="11"/>
  <c r="DY758" i="11"/>
  <c r="EH741" i="11"/>
  <c r="CM747" i="11"/>
  <c r="BY752" i="11"/>
  <c r="EM757" i="11"/>
  <c r="AE741" i="11"/>
  <c r="AE781" i="11"/>
  <c r="AZ781" i="11"/>
  <c r="AR777" i="11"/>
  <c r="DJ770" i="11"/>
  <c r="AO777" i="11"/>
  <c r="BY772" i="11"/>
  <c r="DL779" i="11"/>
  <c r="AT765" i="11"/>
  <c r="DZ760" i="11"/>
  <c r="BM767" i="11"/>
  <c r="AZ763" i="11"/>
  <c r="BQ777" i="11"/>
  <c r="CO767" i="11"/>
  <c r="DS784" i="11"/>
  <c r="EN784" i="11"/>
  <c r="EM774" i="11"/>
  <c r="CR781" i="11"/>
  <c r="EJ774" i="11"/>
  <c r="AZ785" i="11"/>
  <c r="CP777" i="11"/>
  <c r="X763" i="11"/>
  <c r="DZ772" i="11"/>
  <c r="AQ765" i="11"/>
  <c r="AD761" i="11"/>
  <c r="CF769" i="11"/>
  <c r="BS765" i="11"/>
  <c r="BD747" i="11"/>
  <c r="CL752" i="11"/>
  <c r="AQ758" i="11"/>
  <c r="AZ741" i="11"/>
  <c r="AU745" i="11"/>
  <c r="DQ750" i="11"/>
  <c r="BV756" i="11"/>
  <c r="CE739" i="11"/>
  <c r="BQ744" i="11"/>
  <c r="EE749" i="11"/>
  <c r="EE738" i="11"/>
  <c r="AH784" i="11"/>
  <c r="BK784" i="11"/>
  <c r="CS779" i="11"/>
  <c r="BX775" i="11"/>
  <c r="CM781" i="11"/>
  <c r="BT776" i="11"/>
  <c r="DD771" i="11"/>
  <c r="DI769" i="11"/>
  <c r="AZ765" i="11"/>
  <c r="DB780" i="11"/>
  <c r="DW767" i="11"/>
  <c r="CT763" i="11"/>
  <c r="BI758" i="11"/>
  <c r="BR741" i="11"/>
  <c r="CZ746" i="11"/>
  <c r="BE752" i="11"/>
  <c r="AZ756" i="11"/>
  <c r="BI739" i="11"/>
  <c r="EE744" i="11"/>
  <c r="CJ750" i="11"/>
  <c r="BV755" i="11"/>
  <c r="CE738" i="11"/>
  <c r="AB744" i="11"/>
  <c r="CG783" i="11"/>
  <c r="DB783" i="11"/>
  <c r="CT779" i="11"/>
  <c r="AU773" i="11"/>
  <c r="CQ779" i="11"/>
  <c r="EA774" i="11"/>
  <c r="ED784" i="11"/>
  <c r="CV767" i="11"/>
  <c r="BK763" i="11"/>
  <c r="DO769" i="11"/>
  <c r="DB765" i="11"/>
  <c r="BY761" i="11"/>
  <c r="AA770" i="11"/>
  <c r="EB751" i="11"/>
  <c r="AS757" i="11"/>
  <c r="BB740" i="11"/>
  <c r="DX745" i="11"/>
  <c r="DS749" i="11"/>
  <c r="BX755" i="11"/>
  <c r="CG738" i="11"/>
  <c r="AL744" i="11"/>
  <c r="X749" i="11"/>
  <c r="CL754" i="11"/>
  <c r="CU737" i="11"/>
  <c r="AB783" i="11"/>
  <c r="AW783" i="11"/>
  <c r="AV773" i="11"/>
  <c r="CJ779" i="11"/>
  <c r="AS773" i="11"/>
  <c r="CF780" i="11"/>
  <c r="DP775" i="11"/>
  <c r="AX761" i="11"/>
  <c r="BL769" i="11"/>
  <c r="BQ763" i="11"/>
  <c r="CM779" i="11"/>
  <c r="DF767" i="11"/>
  <c r="CS763" i="11"/>
  <c r="CD745" i="11"/>
  <c r="DL750" i="11"/>
  <c r="BQ756" i="11"/>
  <c r="BZ739" i="11"/>
  <c r="BU743" i="11"/>
  <c r="Z749" i="11"/>
  <c r="CV754" i="11"/>
  <c r="CH759" i="11"/>
  <c r="CQ742" i="11"/>
  <c r="AN748" i="11"/>
  <c r="AD737" i="11"/>
  <c r="DM781" i="11"/>
  <c r="Y782" i="11"/>
  <c r="BG777" i="11"/>
  <c r="AL773" i="11"/>
  <c r="EM778" i="11"/>
  <c r="AH774" i="11"/>
  <c r="AK784" i="11"/>
  <c r="DI762" i="11"/>
  <c r="Y769" i="11"/>
  <c r="DN764" i="11"/>
  <c r="CL760" i="11"/>
  <c r="DI768" i="11"/>
  <c r="CG764" i="11"/>
  <c r="DY773" i="11"/>
  <c r="Y767" i="11"/>
  <c r="DN762" i="11"/>
  <c r="DX774" i="11"/>
  <c r="AN767" i="11"/>
  <c r="EC762" i="11"/>
  <c r="DP774" i="11"/>
  <c r="AM767" i="11"/>
  <c r="EB762" i="11"/>
  <c r="DH774" i="11"/>
  <c r="AL767" i="11"/>
  <c r="EA762" i="11"/>
  <c r="DG775" i="11"/>
  <c r="BA767" i="11"/>
  <c r="Y763" i="11"/>
  <c r="CP757" i="11"/>
  <c r="BN753" i="11"/>
  <c r="AL749" i="11"/>
  <c r="EA744" i="11"/>
  <c r="CY740" i="11"/>
  <c r="CV758" i="11"/>
  <c r="BT754" i="11"/>
  <c r="AR750" i="11"/>
  <c r="EG745" i="11"/>
  <c r="DE741" i="11"/>
  <c r="AA761" i="11"/>
  <c r="DN755" i="11"/>
  <c r="CL751" i="11"/>
  <c r="BJ747" i="11"/>
  <c r="AH743" i="11"/>
  <c r="EH759" i="11"/>
  <c r="CG755" i="11"/>
  <c r="BE751" i="11"/>
  <c r="AC747" i="11"/>
  <c r="DR742" i="11"/>
  <c r="CP738" i="11"/>
  <c r="EA756" i="11"/>
  <c r="CY752" i="11"/>
  <c r="BW748" i="11"/>
  <c r="AU744" i="11"/>
  <c r="EJ739" i="11"/>
  <c r="BD758" i="11"/>
  <c r="AB754" i="11"/>
  <c r="DQ749" i="11"/>
  <c r="CO745" i="11"/>
  <c r="BM741" i="11"/>
  <c r="EE758" i="11"/>
  <c r="DC754" i="11"/>
  <c r="CA750" i="11"/>
  <c r="AY746" i="11"/>
  <c r="EN741" i="11"/>
  <c r="DL737" i="11"/>
  <c r="X756" i="11"/>
  <c r="DM751" i="11"/>
  <c r="CK747" i="11"/>
  <c r="BI743" i="11"/>
  <c r="AG739" i="11"/>
  <c r="AL739" i="11"/>
  <c r="CC737" i="11"/>
  <c r="CJ783" i="11"/>
  <c r="CW774" i="11"/>
  <c r="CS775" i="11"/>
  <c r="EH768" i="11"/>
  <c r="BL774" i="11"/>
  <c r="DS762" i="11"/>
  <c r="AD749" i="11"/>
  <c r="BL754" i="11"/>
  <c r="DL760" i="11"/>
  <c r="Z743" i="11"/>
  <c r="EL746" i="11"/>
  <c r="CQ752" i="11"/>
  <c r="AV758" i="11"/>
  <c r="BE741" i="11"/>
  <c r="AQ746" i="11"/>
  <c r="DE751" i="11"/>
  <c r="CQ738" i="11"/>
  <c r="CK784" i="11"/>
  <c r="AD774" i="11"/>
  <c r="DJ775" i="11"/>
  <c r="CE768" i="11"/>
  <c r="AQ771" i="11"/>
  <c r="BH762" i="11"/>
  <c r="BD755" i="11"/>
  <c r="BM738" i="11"/>
  <c r="CU743" i="11"/>
  <c r="AZ749" i="11"/>
  <c r="AU753" i="11"/>
  <c r="DQ758" i="11"/>
  <c r="DZ741" i="11"/>
  <c r="CE747" i="11"/>
  <c r="BQ752" i="11"/>
  <c r="EE757" i="11"/>
  <c r="EN740" i="11"/>
  <c r="DU783" i="11"/>
  <c r="EH779" i="11"/>
  <c r="EE779" i="11"/>
  <c r="AZ786" i="11"/>
  <c r="CY763" i="11"/>
  <c r="Y766" i="11"/>
  <c r="CB770" i="11"/>
  <c r="BU746" i="11"/>
  <c r="DC751" i="11"/>
  <c r="BH757" i="11"/>
  <c r="BQ740" i="11"/>
  <c r="BL744" i="11"/>
  <c r="EH749" i="11"/>
  <c r="CM755" i="11"/>
  <c r="CV738" i="11"/>
  <c r="CH743" i="11"/>
  <c r="AE749" i="11"/>
  <c r="A737" i="11"/>
  <c r="EH781" i="11"/>
  <c r="AD773" i="11"/>
  <c r="Z774" i="11"/>
  <c r="BO767" i="11"/>
  <c r="DF769" i="11"/>
  <c r="AZ761" i="11"/>
  <c r="BS748" i="11"/>
  <c r="DA753" i="11"/>
  <c r="BF759" i="11"/>
  <c r="BO742" i="11"/>
  <c r="BJ746" i="11"/>
  <c r="EF751" i="11"/>
  <c r="CK757" i="11"/>
  <c r="CT740" i="11"/>
  <c r="CF745" i="11"/>
  <c r="AC751" i="11"/>
  <c r="AP737" i="11"/>
  <c r="AX754" i="11"/>
  <c r="BV781" i="11"/>
  <c r="CI772" i="11"/>
  <c r="CE773" i="11"/>
  <c r="DT766" i="11"/>
  <c r="AT769" i="11"/>
  <c r="DE760" i="11"/>
  <c r="EN747" i="11"/>
  <c r="BE753" i="11"/>
  <c r="EA758" i="11"/>
  <c r="EJ741" i="11"/>
  <c r="EE745" i="11"/>
  <c r="CJ751" i="11"/>
  <c r="AO757" i="11"/>
  <c r="AX740" i="11"/>
  <c r="AJ745" i="11"/>
  <c r="CX750" i="11"/>
  <c r="DU737" i="11"/>
  <c r="DZ770" i="11"/>
  <c r="BA765" i="11"/>
  <c r="BW779" i="11"/>
  <c r="BD746" i="11"/>
  <c r="AO743" i="11"/>
  <c r="DO743" i="11"/>
  <c r="DM737" i="11"/>
  <c r="AN784" i="11"/>
  <c r="CA780" i="11"/>
  <c r="DQ781" i="11"/>
  <c r="AO762" i="11"/>
  <c r="BH764" i="11"/>
  <c r="CW768" i="11"/>
  <c r="AI752" i="11"/>
  <c r="BQ757" i="11"/>
  <c r="BZ740" i="11"/>
  <c r="AE746" i="11"/>
  <c r="Z750" i="11"/>
  <c r="CV755" i="11"/>
  <c r="DE738" i="11"/>
  <c r="BJ744" i="11"/>
  <c r="AV749" i="11"/>
  <c r="DJ754" i="11"/>
  <c r="DS737" i="11"/>
  <c r="AV782" i="11"/>
  <c r="BX771" i="11"/>
  <c r="CQ767" i="11"/>
  <c r="EJ758" i="11"/>
  <c r="EI757" i="11"/>
  <c r="CD756" i="11"/>
  <c r="AJ752" i="11"/>
  <c r="AM786" i="11"/>
  <c r="CW775" i="11"/>
  <c r="BL777" i="11"/>
  <c r="AJ770" i="11"/>
  <c r="BJ783" i="11"/>
  <c r="EA763" i="11"/>
  <c r="EF755" i="11"/>
  <c r="X739" i="11"/>
  <c r="BF744" i="11"/>
  <c r="EB749" i="11"/>
  <c r="DW753" i="11"/>
  <c r="CB759" i="11"/>
  <c r="CK742" i="11"/>
  <c r="AP748" i="11"/>
  <c r="AB753" i="11"/>
  <c r="CP758" i="11"/>
  <c r="CY741" i="11"/>
  <c r="DH754" i="11"/>
  <c r="BB759" i="11"/>
  <c r="BG778" i="11"/>
  <c r="EA780" i="11"/>
  <c r="CQ768" i="11"/>
  <c r="BN764" i="11"/>
  <c r="AK760" i="11"/>
  <c r="DQ754" i="11"/>
  <c r="DZ737" i="11"/>
  <c r="AQ743" i="11"/>
  <c r="DM748" i="11"/>
  <c r="DH752" i="11"/>
  <c r="BM758" i="11"/>
  <c r="BV741" i="11"/>
  <c r="AA747" i="11"/>
  <c r="ED751" i="11"/>
  <c r="CA757" i="11"/>
  <c r="CJ740" i="11"/>
  <c r="CC786" i="11"/>
  <c r="CX786" i="11"/>
  <c r="CW776" i="11"/>
  <c r="AX770" i="11"/>
  <c r="CT776" i="11"/>
  <c r="ED771" i="11"/>
  <c r="AZ779" i="11"/>
  <c r="CY764" i="11"/>
  <c r="BN760" i="11"/>
  <c r="DR766" i="11"/>
  <c r="DE762" i="11"/>
  <c r="AO773" i="11"/>
  <c r="AC767" i="11"/>
  <c r="BG784" i="11"/>
  <c r="CB784" i="11"/>
  <c r="CA774" i="11"/>
  <c r="DO780" i="11"/>
  <c r="BX774" i="11"/>
  <c r="AL783" i="11"/>
  <c r="AD777" i="11"/>
  <c r="CC762" i="11"/>
  <c r="Z771" i="11"/>
  <c r="CV764" i="11"/>
  <c r="CI760" i="11"/>
  <c r="EK768" i="11"/>
  <c r="DX764" i="11"/>
  <c r="DI746" i="11"/>
  <c r="Z752" i="11"/>
  <c r="CV757" i="11"/>
  <c r="DE740" i="11"/>
  <c r="CZ744" i="11"/>
  <c r="BE750" i="11"/>
  <c r="EA755" i="11"/>
  <c r="EJ738" i="11"/>
  <c r="DV743" i="11"/>
  <c r="BS749" i="11"/>
  <c r="BK737" i="11"/>
  <c r="CM783" i="11"/>
  <c r="DP783" i="11"/>
  <c r="AG779" i="11"/>
  <c r="EC774" i="11"/>
  <c r="DM780" i="11"/>
  <c r="DY775" i="11"/>
  <c r="AR771" i="11"/>
  <c r="AW769" i="11"/>
  <c r="DE764" i="11"/>
  <c r="BZ776" i="11"/>
  <c r="BK767" i="11"/>
  <c r="AH763" i="11"/>
  <c r="DN757" i="11"/>
  <c r="DW740" i="11"/>
  <c r="AN746" i="11"/>
  <c r="DJ751" i="11"/>
  <c r="DE755" i="11"/>
  <c r="DN738" i="11"/>
  <c r="BS744" i="11"/>
  <c r="X750" i="11"/>
  <c r="EA754" i="11"/>
  <c r="EJ737" i="11"/>
  <c r="CG743" i="11"/>
  <c r="EL782" i="11"/>
  <c r="AP783" i="11"/>
  <c r="AH779" i="11"/>
  <c r="CZ772" i="11"/>
  <c r="AE779" i="11"/>
  <c r="BO774" i="11"/>
  <c r="DP782" i="11"/>
  <c r="AJ767" i="11"/>
  <c r="DP762" i="11"/>
  <c r="BC769" i="11"/>
  <c r="AP765" i="11"/>
  <c r="ED760" i="11"/>
  <c r="CE769" i="11"/>
  <c r="BP751" i="11"/>
  <c r="CX756" i="11"/>
  <c r="DG739" i="11"/>
  <c r="BL745" i="11"/>
  <c r="BG749" i="11"/>
  <c r="EC754" i="11"/>
  <c r="EL737" i="11"/>
  <c r="CQ743" i="11"/>
  <c r="CC748" i="11"/>
  <c r="Z754" i="11"/>
  <c r="BY737" i="11"/>
  <c r="CG782" i="11"/>
  <c r="DB782" i="11"/>
  <c r="DA772" i="11"/>
  <c r="X779" i="11"/>
  <c r="CX772" i="11"/>
  <c r="EK779" i="11"/>
  <c r="BD775" i="11"/>
  <c r="DC760" i="11"/>
  <c r="DQ768" i="11"/>
  <c r="DV762" i="11"/>
  <c r="BK775" i="11"/>
  <c r="AT767" i="11"/>
  <c r="AG763" i="11"/>
  <c r="EI744" i="11"/>
  <c r="AZ750" i="11"/>
  <c r="DV755" i="11"/>
  <c r="AW760" i="11"/>
  <c r="DZ742" i="11"/>
  <c r="CE748" i="11"/>
  <c r="AJ754" i="11"/>
  <c r="EM758" i="11"/>
  <c r="AE742" i="11"/>
  <c r="CS747" i="11"/>
  <c r="AM738" i="11"/>
  <c r="BA781" i="11"/>
  <c r="CD781" i="11"/>
  <c r="DL776" i="11"/>
  <c r="CQ772" i="11"/>
  <c r="CA778" i="11"/>
  <c r="CM773" i="11"/>
  <c r="DM777" i="11"/>
  <c r="AW762" i="11"/>
  <c r="CD768" i="11"/>
  <c r="BB764" i="11"/>
  <c r="Z760" i="11"/>
  <c r="AW768" i="11"/>
  <c r="EL763" i="11"/>
  <c r="BN771" i="11"/>
  <c r="CD766" i="11"/>
  <c r="BB762" i="11"/>
  <c r="DB771" i="11"/>
  <c r="CS766" i="11"/>
  <c r="BQ762" i="11"/>
  <c r="CZ771" i="11"/>
  <c r="CR766" i="11"/>
  <c r="BP762" i="11"/>
  <c r="CU771" i="11"/>
  <c r="CQ766" i="11"/>
  <c r="BO762" i="11"/>
  <c r="EI771" i="11"/>
  <c r="DF766" i="11"/>
  <c r="CD762" i="11"/>
  <c r="AD757" i="11"/>
  <c r="DS752" i="11"/>
  <c r="CQ748" i="11"/>
  <c r="BO744" i="11"/>
  <c r="AM740" i="11"/>
  <c r="AJ758" i="11"/>
  <c r="DY753" i="11"/>
  <c r="CW749" i="11"/>
  <c r="BU745" i="11"/>
  <c r="AS741" i="11"/>
  <c r="CD759" i="11"/>
  <c r="BB755" i="11"/>
  <c r="Z751" i="11"/>
  <c r="DO746" i="11"/>
  <c r="CM742" i="11"/>
  <c r="AW759" i="11"/>
  <c r="EL754" i="11"/>
  <c r="DJ750" i="11"/>
  <c r="CH746" i="11"/>
  <c r="BF742" i="11"/>
  <c r="AD738" i="11"/>
  <c r="BO756" i="11"/>
  <c r="AM752" i="11"/>
  <c r="EB747" i="11"/>
  <c r="CZ743" i="11"/>
  <c r="BX739" i="11"/>
  <c r="DI757" i="11"/>
  <c r="CG753" i="11"/>
  <c r="BE749" i="11"/>
  <c r="AC745" i="11"/>
  <c r="DR740" i="11"/>
  <c r="BS758" i="11"/>
  <c r="AQ754" i="11"/>
  <c r="EF749" i="11"/>
  <c r="DD745" i="11"/>
  <c r="CB741" i="11"/>
  <c r="DU759" i="11"/>
  <c r="CC755" i="11"/>
  <c r="BA751" i="11"/>
  <c r="Y747" i="11"/>
  <c r="DN742" i="11"/>
  <c r="CL738" i="11"/>
  <c r="BN737" i="11"/>
  <c r="EB784" i="11"/>
  <c r="X781" i="11"/>
  <c r="EL780" i="11"/>
  <c r="BQ771" i="11"/>
  <c r="DF764" i="11"/>
  <c r="AF767" i="11"/>
  <c r="AU775" i="11"/>
  <c r="EG746" i="11"/>
  <c r="AX752" i="11"/>
  <c r="DT757" i="11"/>
  <c r="EC740" i="11"/>
  <c r="DX744" i="11"/>
  <c r="CC750" i="11"/>
  <c r="AH756" i="11"/>
  <c r="AQ739" i="11"/>
  <c r="AC744" i="11"/>
  <c r="CQ749" i="11"/>
  <c r="CI737" i="11"/>
  <c r="BB786" i="11"/>
  <c r="BP786" i="11"/>
  <c r="CH771" i="11"/>
  <c r="BC764" i="11"/>
  <c r="BV766" i="11"/>
  <c r="CB771" i="11"/>
  <c r="AP753" i="11"/>
  <c r="BX758" i="11"/>
  <c r="CG741" i="11"/>
  <c r="AL747" i="11"/>
  <c r="AG751" i="11"/>
  <c r="DC756" i="11"/>
  <c r="DL739" i="11"/>
  <c r="BQ745" i="11"/>
  <c r="BC750" i="11"/>
  <c r="DQ755" i="11"/>
  <c r="DZ738" i="11"/>
  <c r="CL785" i="11"/>
  <c r="DF775" i="11"/>
  <c r="DC775" i="11"/>
  <c r="BI778" i="11"/>
  <c r="DD778" i="11"/>
  <c r="DN761" i="11"/>
  <c r="AL766" i="11"/>
  <c r="BG744" i="11"/>
  <c r="CO749" i="11"/>
  <c r="AT755" i="11"/>
  <c r="AO759" i="11"/>
  <c r="AX742" i="11"/>
  <c r="DT747" i="11"/>
  <c r="BY753" i="11"/>
  <c r="BK758" i="11"/>
  <c r="BT741" i="11"/>
  <c r="EH746" i="11"/>
  <c r="BI783" i="11"/>
  <c r="BV779" i="11"/>
  <c r="BS779" i="11"/>
  <c r="AL784" i="11"/>
  <c r="AM763" i="11"/>
  <c r="CD765" i="11"/>
  <c r="DS769" i="11"/>
  <c r="BE746" i="11"/>
  <c r="CM751" i="11"/>
  <c r="AR757" i="11"/>
  <c r="BA740" i="11"/>
  <c r="AV744" i="11"/>
  <c r="DR749" i="11"/>
  <c r="BW755" i="11"/>
  <c r="CF738" i="11"/>
  <c r="BR743" i="11"/>
  <c r="EF748" i="11"/>
  <c r="BU737" i="11"/>
  <c r="DN782" i="11"/>
  <c r="EA778" i="11"/>
  <c r="DX778" i="11"/>
  <c r="X782" i="11"/>
  <c r="CR762" i="11"/>
  <c r="EI764" i="11"/>
  <c r="BG769" i="11"/>
  <c r="DZ745" i="11"/>
  <c r="AQ751" i="11"/>
  <c r="DM756" i="11"/>
  <c r="DV739" i="11"/>
  <c r="DQ743" i="11"/>
  <c r="BV749" i="11"/>
  <c r="AA755" i="11"/>
  <c r="CV760" i="11"/>
  <c r="EM742" i="11"/>
  <c r="CJ748" i="11"/>
  <c r="DB737" i="11"/>
  <c r="AM782" i="11"/>
  <c r="AV769" i="11"/>
  <c r="AC758" i="11"/>
  <c r="AB742" i="11"/>
  <c r="ED738" i="11"/>
  <c r="AN757" i="11"/>
  <c r="Y737" i="11"/>
  <c r="AL785" i="11"/>
  <c r="AY776" i="11"/>
  <c r="AU777" i="11"/>
  <c r="DY770" i="11"/>
  <c r="AF760" i="11"/>
  <c r="BU764" i="11"/>
  <c r="EL749" i="11"/>
  <c r="BC755" i="11"/>
  <c r="BL738" i="11"/>
  <c r="EH743" i="11"/>
  <c r="EC747" i="11"/>
  <c r="CH753" i="11"/>
  <c r="AM759" i="11"/>
  <c r="AV742" i="11"/>
  <c r="AH747" i="11"/>
  <c r="CV752" i="11"/>
  <c r="CY738" i="11"/>
  <c r="AF773" i="11"/>
  <c r="BJ765" i="11"/>
  <c r="BX778" i="11"/>
  <c r="CT752" i="11"/>
  <c r="DG753" i="11"/>
  <c r="BB752" i="11"/>
  <c r="DK745" i="11"/>
  <c r="EB781" i="11"/>
  <c r="BU771" i="11"/>
  <c r="AJ773" i="11"/>
  <c r="DV765" i="11"/>
  <c r="X768" i="11"/>
  <c r="DK786" i="11"/>
  <c r="DR753" i="11"/>
  <c r="AI759" i="11"/>
  <c r="AR742" i="11"/>
  <c r="DN747" i="11"/>
  <c r="DI751" i="11"/>
  <c r="BN757" i="11"/>
  <c r="BW740" i="11"/>
  <c r="AB746" i="11"/>
  <c r="EE750" i="11"/>
  <c r="CB756" i="11"/>
  <c r="CK739" i="11"/>
  <c r="AK756" i="11"/>
  <c r="DA748" i="11"/>
  <c r="BT772" i="11"/>
  <c r="DU766" i="11"/>
  <c r="EA764" i="11"/>
  <c r="CX760" i="11"/>
  <c r="AY769" i="11"/>
  <c r="AJ751" i="11"/>
  <c r="BR756" i="11"/>
  <c r="CA739" i="11"/>
  <c r="AF745" i="11"/>
  <c r="AA749" i="11"/>
  <c r="CW754" i="11"/>
  <c r="DF737" i="11"/>
  <c r="BK743" i="11"/>
  <c r="AW748" i="11"/>
  <c r="DK753" i="11"/>
  <c r="AS737" i="11"/>
  <c r="DM782" i="11"/>
  <c r="EH782" i="11"/>
  <c r="EG772" i="11"/>
  <c r="BD779" i="11"/>
  <c r="ED772" i="11"/>
  <c r="AZ780" i="11"/>
  <c r="CJ775" i="11"/>
  <c r="EI760" i="11"/>
  <c r="AF769" i="11"/>
  <c r="AK763" i="11"/>
  <c r="BY777" i="11"/>
  <c r="BZ767" i="11"/>
  <c r="BM763" i="11"/>
  <c r="DI785" i="11"/>
  <c r="EL785" i="11"/>
  <c r="CC781" i="11"/>
  <c r="AH777" i="11"/>
  <c r="DH770" i="11"/>
  <c r="AD778" i="11"/>
  <c r="BN773" i="11"/>
  <c r="AE775" i="11"/>
  <c r="EA766" i="11"/>
  <c r="EF760" i="11"/>
  <c r="CG769" i="11"/>
  <c r="BD765" i="11"/>
  <c r="DT760" i="11"/>
  <c r="AB743" i="11"/>
  <c r="BJ748" i="11"/>
  <c r="EF753" i="11"/>
  <c r="EA757" i="11"/>
  <c r="EJ740" i="11"/>
  <c r="CO746" i="11"/>
  <c r="AT752" i="11"/>
  <c r="AF757" i="11"/>
  <c r="AO740" i="11"/>
  <c r="DC745" i="11"/>
  <c r="DC785" i="11"/>
  <c r="DX785" i="11"/>
  <c r="BC783" i="11"/>
  <c r="BQ775" i="11"/>
  <c r="AT783" i="11"/>
  <c r="AF777" i="11"/>
  <c r="AR772" i="11"/>
  <c r="DR769" i="11"/>
  <c r="CG765" i="11"/>
  <c r="DC779" i="11"/>
  <c r="DX767" i="11"/>
  <c r="CU763" i="11"/>
  <c r="BC782" i="11"/>
  <c r="AG754" i="11"/>
  <c r="BO759" i="11"/>
  <c r="BX742" i="11"/>
  <c r="AC748" i="11"/>
  <c r="X752" i="11"/>
  <c r="CT757" i="11"/>
  <c r="DC740" i="11"/>
  <c r="BH746" i="11"/>
  <c r="AT751" i="11"/>
  <c r="DH756" i="11"/>
  <c r="DQ739" i="11"/>
  <c r="AX785" i="11"/>
  <c r="BS785" i="11"/>
  <c r="BR775" i="11"/>
  <c r="EF782" i="11"/>
  <c r="BO775" i="11"/>
  <c r="DS786" i="11"/>
  <c r="EL777" i="11"/>
  <c r="BT763" i="11"/>
  <c r="AD776" i="11"/>
  <c r="CM765" i="11"/>
  <c r="BZ761" i="11"/>
  <c r="EB769" i="11"/>
  <c r="DO765" i="11"/>
  <c r="CZ747" i="11"/>
  <c r="EH752" i="11"/>
  <c r="CM758" i="11"/>
  <c r="CV741" i="11"/>
  <c r="CQ745" i="11"/>
  <c r="AV751" i="11"/>
  <c r="DR756" i="11"/>
  <c r="EA739" i="11"/>
  <c r="DM744" i="11"/>
  <c r="BJ750" i="11"/>
  <c r="BL737" i="11"/>
  <c r="EI783" i="11"/>
  <c r="AU784" i="11"/>
  <c r="CC779" i="11"/>
  <c r="BH775" i="11"/>
  <c r="BG781" i="11"/>
  <c r="BD776" i="11"/>
  <c r="CN771" i="11"/>
  <c r="CS769" i="11"/>
  <c r="AJ765" i="11"/>
  <c r="CU779" i="11"/>
  <c r="DG767" i="11"/>
  <c r="CD763" i="11"/>
  <c r="AS758" i="11"/>
  <c r="BB741" i="11"/>
  <c r="CJ746" i="11"/>
  <c r="AO752" i="11"/>
  <c r="AJ756" i="11"/>
  <c r="AS739" i="11"/>
  <c r="DO744" i="11"/>
  <c r="BT750" i="11"/>
  <c r="BF755" i="11"/>
  <c r="BO738" i="11"/>
  <c r="EC743" i="11"/>
  <c r="BQ783" i="11"/>
  <c r="CL783" i="11"/>
  <c r="CD779" i="11"/>
  <c r="AE773" i="11"/>
  <c r="CA779" i="11"/>
  <c r="DK774" i="11"/>
  <c r="BR784" i="11"/>
  <c r="CK773" i="11"/>
  <c r="DN781" i="11"/>
  <c r="EI767" i="11"/>
  <c r="DG763" i="11"/>
  <c r="AY779" i="11"/>
  <c r="DB767" i="11"/>
  <c r="BZ763" i="11"/>
  <c r="BB770" i="11"/>
  <c r="EI765" i="11"/>
  <c r="DG761" i="11"/>
  <c r="BU770" i="11"/>
  <c r="AG766" i="11"/>
  <c r="DV761" i="11"/>
  <c r="BT770" i="11"/>
  <c r="AF766" i="11"/>
  <c r="DU761" i="11"/>
  <c r="BS770" i="11"/>
  <c r="AE766" i="11"/>
  <c r="DT761" i="11"/>
  <c r="CQ770" i="11"/>
  <c r="AT766" i="11"/>
  <c r="EI761" i="11"/>
  <c r="CI756" i="11"/>
  <c r="BG752" i="11"/>
  <c r="AE748" i="11"/>
  <c r="DT743" i="11"/>
  <c r="CR739" i="11"/>
  <c r="CO757" i="11"/>
  <c r="BM753" i="11"/>
  <c r="AK749" i="11"/>
  <c r="DZ744" i="11"/>
  <c r="CX740" i="11"/>
  <c r="EI758" i="11"/>
  <c r="DG754" i="11"/>
  <c r="CE750" i="11"/>
  <c r="BC746" i="11"/>
  <c r="AA742" i="11"/>
  <c r="DB758" i="11"/>
  <c r="BZ754" i="11"/>
  <c r="AX750" i="11"/>
  <c r="EM745" i="11"/>
  <c r="DK741" i="11"/>
  <c r="AY761" i="11"/>
  <c r="DT755" i="11"/>
  <c r="CR751" i="11"/>
  <c r="BP747" i="11"/>
  <c r="AN743" i="11"/>
  <c r="EC738" i="11"/>
  <c r="AW757" i="11"/>
  <c r="EL752" i="11"/>
  <c r="DJ748" i="11"/>
  <c r="CH744" i="11"/>
  <c r="BF740" i="11"/>
  <c r="DX757" i="11"/>
  <c r="CV753" i="11"/>
  <c r="BT749" i="11"/>
  <c r="AR745" i="11"/>
  <c r="EG740" i="11"/>
  <c r="AS759" i="11"/>
  <c r="EH754" i="11"/>
  <c r="DF750" i="11"/>
  <c r="CD746" i="11"/>
  <c r="BB742" i="11"/>
  <c r="Z738" i="11"/>
  <c r="AJ738" i="11"/>
  <c r="CS786" i="11"/>
  <c r="DM776" i="11"/>
  <c r="DJ776" i="11"/>
  <c r="BP779" i="11"/>
  <c r="CD760" i="11"/>
  <c r="DU762" i="11"/>
  <c r="AS767" i="11"/>
  <c r="DS744" i="11"/>
  <c r="AJ750" i="11"/>
  <c r="DF755" i="11"/>
  <c r="DK759" i="11"/>
  <c r="DJ742" i="11"/>
  <c r="BO748" i="11"/>
  <c r="EK753" i="11"/>
  <c r="DW758" i="11"/>
  <c r="EF741" i="11"/>
  <c r="CC747" i="11"/>
  <c r="AW737" i="11"/>
  <c r="Z782" i="11"/>
  <c r="BM778" i="11"/>
  <c r="BI779" i="11"/>
  <c r="AA760" i="11"/>
  <c r="AT762" i="11"/>
  <c r="CI766" i="11"/>
  <c r="AB751" i="11"/>
  <c r="BJ756" i="11"/>
  <c r="BS739" i="11"/>
  <c r="X745" i="11"/>
  <c r="EJ748" i="11"/>
  <c r="CO754" i="11"/>
  <c r="CX737" i="11"/>
  <c r="BC743" i="11"/>
  <c r="AO748" i="11"/>
  <c r="DC753" i="11"/>
  <c r="AK737" i="11"/>
  <c r="CB786" i="11"/>
  <c r="AC784" i="11"/>
  <c r="CA771" i="11"/>
  <c r="AG774" i="11"/>
  <c r="CT767" i="11"/>
  <c r="BJ770" i="11"/>
  <c r="EA761" i="11"/>
  <c r="AS742" i="11"/>
  <c r="CA747" i="11"/>
  <c r="AF753" i="11"/>
  <c r="AA757" i="11"/>
  <c r="AJ740" i="11"/>
  <c r="DF745" i="11"/>
  <c r="BK751" i="11"/>
  <c r="AW756" i="11"/>
  <c r="BF739" i="11"/>
  <c r="DT744" i="11"/>
  <c r="Z785" i="11"/>
  <c r="AT775" i="11"/>
  <c r="AQ775" i="11"/>
  <c r="DN777" i="11"/>
  <c r="CB774" i="11"/>
  <c r="BB761" i="11"/>
  <c r="CQ765" i="11"/>
  <c r="AQ744" i="11"/>
  <c r="BY749" i="11"/>
  <c r="AD755" i="11"/>
  <c r="Y759" i="11"/>
  <c r="AH742" i="11"/>
  <c r="DD747" i="11"/>
  <c r="BI753" i="11"/>
  <c r="AU758" i="11"/>
  <c r="BD741" i="11"/>
  <c r="DR746" i="11"/>
  <c r="DQ776" i="11"/>
  <c r="CE784" i="11"/>
  <c r="CY774" i="11"/>
  <c r="CV774" i="11"/>
  <c r="BB777" i="11"/>
  <c r="CL771" i="11"/>
  <c r="DG760" i="11"/>
  <c r="AE765" i="11"/>
  <c r="DL743" i="11"/>
  <c r="AC749" i="11"/>
  <c r="CY754" i="11"/>
  <c r="CT758" i="11"/>
  <c r="DC741" i="11"/>
  <c r="BH747" i="11"/>
  <c r="ED752" i="11"/>
  <c r="DP757" i="11"/>
  <c r="DY740" i="11"/>
  <c r="BV746" i="11"/>
  <c r="AU781" i="11"/>
  <c r="AC773" i="11"/>
  <c r="CO777" i="11"/>
  <c r="CN751" i="11"/>
  <c r="AY758" i="11"/>
  <c r="AX757" i="11"/>
  <c r="EC752" i="11"/>
  <c r="CD786" i="11"/>
  <c r="BX786" i="11"/>
  <c r="BO786" i="11"/>
  <c r="EJ772" i="11"/>
  <c r="BH766" i="11"/>
  <c r="CY768" i="11"/>
  <c r="AS760" i="11"/>
  <c r="DX747" i="11"/>
  <c r="AO753" i="11"/>
  <c r="DK758" i="11"/>
  <c r="DT741" i="11"/>
  <c r="DO745" i="11"/>
  <c r="BT751" i="11"/>
  <c r="Y757" i="11"/>
  <c r="AH740" i="11"/>
  <c r="EK744" i="11"/>
  <c r="CH750" i="11"/>
  <c r="CJ737" i="11"/>
  <c r="AK775" i="11"/>
  <c r="CC769" i="11"/>
  <c r="BN763" i="11"/>
  <c r="BR748" i="11"/>
  <c r="BQ747" i="11"/>
  <c r="EC745" i="11"/>
  <c r="CI741" i="11"/>
  <c r="CS783" i="11"/>
  <c r="EF779" i="11"/>
  <c r="EB780" i="11"/>
  <c r="CT761" i="11"/>
  <c r="DM763" i="11"/>
  <c r="AK768" i="11"/>
  <c r="DD751" i="11"/>
  <c r="EL756" i="11"/>
  <c r="AD740" i="11"/>
  <c r="CZ745" i="11"/>
  <c r="CU749" i="11"/>
  <c r="AZ755" i="11"/>
  <c r="BI738" i="11"/>
  <c r="EE743" i="11"/>
  <c r="DQ748" i="11"/>
  <c r="BN754" i="11"/>
  <c r="BC738" i="11"/>
  <c r="BD761" i="11"/>
  <c r="AI738" i="11"/>
  <c r="DY771" i="11"/>
  <c r="CK744" i="11"/>
  <c r="BA782" i="11"/>
  <c r="CK768" i="11"/>
  <c r="CM776" i="11"/>
  <c r="DI764" i="11"/>
  <c r="CY751" i="11"/>
  <c r="BZ781" i="11"/>
  <c r="BI777" i="11"/>
  <c r="DM745" i="11"/>
  <c r="DT774" i="11"/>
  <c r="BC765" i="11"/>
  <c r="BO739" i="11"/>
  <c r="CW780" i="11"/>
  <c r="CX757" i="11"/>
  <c r="DK754" i="11"/>
  <c r="AY774" i="11"/>
  <c r="EE762" i="11"/>
  <c r="CK765" i="11"/>
  <c r="EN755" i="11"/>
  <c r="BN744" i="11"/>
  <c r="EE753" i="11"/>
  <c r="CS742" i="11"/>
  <c r="AJ753" i="11"/>
  <c r="DG741" i="11"/>
  <c r="BD774" i="11"/>
  <c r="DW751" i="11"/>
  <c r="BV768" i="11"/>
  <c r="CA752" i="11"/>
  <c r="BZ779" i="11"/>
  <c r="ED754" i="11"/>
  <c r="EF781" i="11"/>
  <c r="EG752" i="11"/>
  <c r="DP755" i="11"/>
  <c r="CX741" i="11"/>
  <c r="DK738" i="11"/>
  <c r="CM746" i="11"/>
  <c r="DJ745" i="11"/>
  <c r="DW742" i="11"/>
  <c r="DA741" i="11"/>
  <c r="CP749" i="11"/>
  <c r="DC746" i="11"/>
  <c r="BI766" i="11"/>
  <c r="CF748" i="11"/>
  <c r="BV782" i="11"/>
  <c r="CP762" i="11"/>
  <c r="DM785" i="11"/>
  <c r="BX759" i="11"/>
  <c r="CK756" i="11"/>
  <c r="CK776" i="11"/>
  <c r="CL753" i="11"/>
  <c r="CY750" i="11"/>
  <c r="DE784" i="11"/>
  <c r="AN747" i="11"/>
  <c r="BA744" i="11"/>
  <c r="DI775" i="11"/>
  <c r="DG740" i="11"/>
  <c r="DT737" i="11"/>
  <c r="BD782" i="11"/>
  <c r="CY769" i="11"/>
  <c r="BI761" i="11"/>
  <c r="DL751" i="11"/>
  <c r="AL740" i="11"/>
  <c r="DC749" i="11"/>
  <c r="BQ738" i="11"/>
  <c r="DY748" i="11"/>
  <c r="DO738" i="11"/>
  <c r="EH762" i="11"/>
  <c r="DI756" i="11"/>
  <c r="CE771" i="11"/>
  <c r="AF758" i="11"/>
  <c r="EN781" i="11"/>
  <c r="EM737" i="11"/>
  <c r="EF770" i="11"/>
  <c r="EB756" i="11"/>
  <c r="BU785" i="11"/>
  <c r="EF746" i="11"/>
  <c r="BH744" i="11"/>
  <c r="BB782" i="11"/>
  <c r="AA751" i="11"/>
  <c r="BT748" i="11"/>
  <c r="BG737" i="11"/>
  <c r="DX754" i="11"/>
  <c r="AZ752" i="11"/>
  <c r="BO764" i="11"/>
  <c r="AK754" i="11"/>
  <c r="BU772" i="11"/>
  <c r="AW773" i="11"/>
  <c r="CI777" i="11"/>
  <c r="CG742" i="11"/>
  <c r="CT739" i="11"/>
  <c r="CW771" i="11"/>
  <c r="DT758" i="11"/>
  <c r="AV756" i="11"/>
  <c r="BZ777" i="11"/>
  <c r="BV752" i="11"/>
  <c r="DO749" i="11"/>
  <c r="AB771" i="11"/>
  <c r="X746" i="11"/>
  <c r="BQ743" i="11"/>
  <c r="AA768" i="11"/>
  <c r="BW765" i="11"/>
  <c r="DL769" i="11"/>
  <c r="CJ747" i="11"/>
  <c r="BW758" i="11"/>
  <c r="CA745" i="11"/>
  <c r="DB756" i="11"/>
  <c r="CW744" i="11"/>
  <c r="AV737" i="11"/>
  <c r="DE742" i="11"/>
  <c r="DR739" i="11"/>
  <c r="BG762" i="11"/>
  <c r="AO741" i="11"/>
  <c r="BR763" i="11"/>
  <c r="CR743" i="11"/>
  <c r="CL773" i="11"/>
  <c r="EK739" i="11"/>
  <c r="EF780" i="11"/>
  <c r="CK752" i="11"/>
  <c r="DS783" i="11"/>
  <c r="BO778" i="11"/>
  <c r="CW756" i="11"/>
  <c r="AG737" i="11"/>
  <c r="CQ784" i="11"/>
  <c r="EG737" i="11"/>
  <c r="BW737" i="11"/>
  <c r="AL760" i="11"/>
  <c r="EA759" i="11"/>
  <c r="DI778" i="11"/>
  <c r="EE766" i="11"/>
  <c r="DS772" i="11"/>
  <c r="DO747" i="11"/>
  <c r="AQ745" i="11"/>
  <c r="BF769" i="11"/>
  <c r="EC741" i="11"/>
  <c r="BE739" i="11"/>
  <c r="DY762" i="11"/>
  <c r="AA758" i="11"/>
  <c r="AE738" i="11"/>
  <c r="AG769" i="11"/>
  <c r="CT751" i="11"/>
  <c r="DV782" i="11"/>
  <c r="AS777" i="11"/>
  <c r="AU761" i="11"/>
  <c r="CJ765" i="11"/>
  <c r="BH743" i="11"/>
  <c r="AU754" i="11"/>
  <c r="AY741" i="11"/>
  <c r="BZ752" i="11"/>
  <c r="BU740" i="11"/>
  <c r="BQ782" i="11"/>
  <c r="EM747" i="11"/>
  <c r="BO745" i="11"/>
  <c r="EE748" i="11"/>
  <c r="AA746" i="11"/>
  <c r="X766" i="11"/>
  <c r="AW749" i="11"/>
  <c r="AH767" i="11"/>
  <c r="CP745" i="11"/>
  <c r="CN786" i="11"/>
  <c r="CF756" i="11"/>
  <c r="CO772" i="11"/>
  <c r="BL778" i="11"/>
  <c r="DF739" i="11"/>
  <c r="BT779" i="11"/>
  <c r="DD775" i="11"/>
  <c r="CL743" i="11"/>
  <c r="BC745" i="11"/>
  <c r="DD768" i="11"/>
  <c r="DP742" i="11"/>
  <c r="BR772" i="11"/>
  <c r="DR762" i="11"/>
  <c r="DJ771" i="11"/>
  <c r="BT753" i="11"/>
  <c r="AQ785" i="11"/>
  <c r="EL764" i="11"/>
  <c r="CH747" i="11"/>
  <c r="DC784" i="11"/>
  <c r="AG772" i="11"/>
  <c r="AJ741" i="11"/>
  <c r="BW783" i="11"/>
  <c r="CO764" i="11"/>
  <c r="CO755" i="11"/>
  <c r="Z783" i="11"/>
  <c r="BW767" i="11"/>
  <c r="DN769" i="11"/>
  <c r="BH761" i="11"/>
  <c r="AF739" i="11"/>
  <c r="EJ749" i="11"/>
  <c r="CJ759" i="11"/>
  <c r="AX748" i="11"/>
  <c r="CX758" i="11"/>
  <c r="CK772" i="11"/>
  <c r="CR753" i="11"/>
  <c r="EB779" i="11"/>
  <c r="AV754" i="11"/>
  <c r="CO751" i="11"/>
  <c r="EM756" i="11"/>
  <c r="AI754" i="11"/>
  <c r="DE769" i="11"/>
  <c r="AU751" i="11"/>
  <c r="Z773" i="11"/>
  <c r="CO739" i="11"/>
  <c r="BA763" i="11"/>
  <c r="EI780" i="11"/>
  <c r="DA743" i="11"/>
  <c r="Y761" i="11"/>
  <c r="CZ776" i="11"/>
  <c r="CG747" i="11"/>
  <c r="EM749" i="11"/>
  <c r="CO750" i="11"/>
  <c r="DB747" i="11"/>
  <c r="DE779" i="11"/>
  <c r="AW785" i="11"/>
  <c r="BO766" i="11"/>
  <c r="BO757" i="11"/>
  <c r="BL785" i="11"/>
  <c r="CA775" i="11"/>
  <c r="CC751" i="11"/>
  <c r="DX784" i="11"/>
  <c r="AA765" i="11"/>
  <c r="AE745" i="11"/>
  <c r="CZ783" i="11"/>
  <c r="BS775" i="11"/>
  <c r="CX738" i="11"/>
  <c r="EI778" i="11"/>
  <c r="AU763" i="11"/>
  <c r="CL765" i="11"/>
  <c r="EA769" i="11"/>
  <c r="AC757" i="11"/>
  <c r="DH745" i="11"/>
  <c r="BH755" i="11"/>
  <c r="EM743" i="11"/>
  <c r="BV754" i="11"/>
  <c r="CH772" i="11"/>
  <c r="CM757" i="11"/>
  <c r="X783" i="11"/>
  <c r="AZ760" i="11"/>
  <c r="EC737" i="11"/>
  <c r="AE740" i="11"/>
  <c r="DC759" i="11"/>
  <c r="BO761" i="11"/>
  <c r="AG756" i="11"/>
  <c r="CM766" i="11"/>
  <c r="AT745" i="11"/>
  <c r="BL747" i="11"/>
  <c r="AF762" i="11"/>
  <c r="BF749" i="11"/>
  <c r="CC763" i="11"/>
  <c r="X770" i="11"/>
  <c r="AL753" i="11"/>
  <c r="DW755" i="11"/>
  <c r="AY753" i="11"/>
  <c r="X775" i="11"/>
  <c r="BZ785" i="11"/>
  <c r="BT760" i="11"/>
  <c r="BX740" i="11"/>
  <c r="CE781" i="11"/>
  <c r="BL767" i="11"/>
  <c r="AH757" i="11"/>
  <c r="DW774" i="11"/>
  <c r="EE760" i="11"/>
  <c r="DA750" i="11"/>
  <c r="EH778" i="11"/>
  <c r="AU767" i="11"/>
  <c r="BC744" i="11"/>
  <c r="CJ772" i="11"/>
  <c r="EN774" i="11"/>
  <c r="BJ761" i="11"/>
  <c r="CY765" i="11"/>
  <c r="DR752" i="11"/>
  <c r="CF741" i="11"/>
  <c r="AF751" i="11"/>
  <c r="DK739" i="11"/>
  <c r="AT750" i="11"/>
  <c r="AN775" i="11"/>
  <c r="CV740" i="11"/>
  <c r="AK774" i="11"/>
  <c r="EA742" i="11"/>
  <c r="AZ782" i="11"/>
  <c r="BM745" i="11"/>
  <c r="DF742" i="11"/>
  <c r="AC742" i="11"/>
  <c r="AP739" i="11"/>
  <c r="AS769" i="11"/>
  <c r="DP750" i="11"/>
  <c r="DZ751" i="11"/>
  <c r="BW764" i="11"/>
  <c r="EB754" i="11"/>
  <c r="AP744" i="11"/>
  <c r="CK759" i="11"/>
  <c r="DH758" i="11"/>
  <c r="EF738" i="11"/>
  <c r="CF737" i="11"/>
  <c r="BW760" i="11"/>
  <c r="DH780" i="11"/>
  <c r="EL768" i="11"/>
  <c r="AC746" i="11"/>
  <c r="DV774" i="11"/>
  <c r="AI763" i="11"/>
  <c r="AQ740" i="11"/>
  <c r="BL781" i="11"/>
  <c r="BP769" i="11"/>
  <c r="BF756" i="11"/>
  <c r="DM774" i="11"/>
  <c r="EI762" i="11"/>
  <c r="DY749" i="11"/>
  <c r="EF778" i="11"/>
  <c r="AP767" i="11"/>
  <c r="DM769" i="11"/>
  <c r="BW761" i="11"/>
  <c r="CP748" i="11"/>
  <c r="AP758" i="11"/>
  <c r="DU746" i="11"/>
  <c r="BL757" i="11"/>
  <c r="EI745" i="11"/>
  <c r="DA768" i="11"/>
  <c r="BA746" i="11"/>
  <c r="AG775" i="11"/>
  <c r="DV746" i="11"/>
  <c r="DK777" i="11"/>
  <c r="EI750" i="11"/>
  <c r="EG785" i="11"/>
  <c r="BK747" i="11"/>
  <c r="DD744" i="11"/>
  <c r="DB759" i="11"/>
  <c r="DB755" i="11"/>
  <c r="DY750" i="11"/>
  <c r="DL768" i="11"/>
  <c r="AJ760" i="11"/>
  <c r="AA741" i="11"/>
  <c r="DZ763" i="11"/>
  <c r="DQ741" i="11"/>
  <c r="DE113" i="11"/>
  <c r="CC109" i="11"/>
  <c r="BA105" i="11"/>
  <c r="DE112" i="11"/>
  <c r="CC108" i="11"/>
  <c r="BA104" i="11"/>
  <c r="Y100" i="11"/>
  <c r="DN95" i="11"/>
  <c r="DJ114" i="11"/>
  <c r="CH110" i="11"/>
  <c r="BF106" i="11"/>
  <c r="CI111" i="11"/>
  <c r="BG107" i="11"/>
  <c r="DK114" i="11"/>
  <c r="CI110" i="11"/>
  <c r="BG106" i="11"/>
  <c r="AE102" i="11"/>
  <c r="DT97" i="11"/>
  <c r="CR93" i="11"/>
  <c r="CN112" i="11"/>
  <c r="BL108" i="11"/>
  <c r="AC113" i="11"/>
  <c r="DR108" i="11"/>
  <c r="CP104" i="11"/>
  <c r="AC112" i="11"/>
  <c r="DR107" i="11"/>
  <c r="CP103" i="11"/>
  <c r="BN99" i="11"/>
  <c r="AL95" i="11"/>
  <c r="AH114" i="11"/>
  <c r="DW109" i="11"/>
  <c r="CN114" i="11"/>
  <c r="BL110" i="11"/>
  <c r="AJ106" i="11"/>
  <c r="CN113" i="11"/>
  <c r="BL109" i="11"/>
  <c r="AJ105" i="11"/>
  <c r="DY100" i="11"/>
  <c r="CW96" i="11"/>
  <c r="BU92" i="11"/>
  <c r="BQ111" i="11"/>
  <c r="AO107" i="11"/>
  <c r="DW111" i="11"/>
  <c r="CU107" i="11"/>
  <c r="BS103" i="11"/>
  <c r="DW110" i="11"/>
  <c r="CU106" i="11"/>
  <c r="BS102" i="11"/>
  <c r="AQ98" i="11"/>
  <c r="EF93" i="11"/>
  <c r="BC111" i="11"/>
  <c r="AA107" i="11"/>
  <c r="CE114" i="11"/>
  <c r="BC110" i="11"/>
  <c r="AA106" i="11"/>
  <c r="DP101" i="11"/>
  <c r="CN97" i="11"/>
  <c r="BL93" i="11"/>
  <c r="BH112" i="11"/>
  <c r="AF108" i="11"/>
  <c r="BI113" i="11"/>
  <c r="AG109" i="11"/>
  <c r="DV104" i="11"/>
  <c r="BI112" i="11"/>
  <c r="AG108" i="11"/>
  <c r="DV103" i="11"/>
  <c r="CT99" i="11"/>
  <c r="BR95" i="11"/>
  <c r="BN114" i="11"/>
  <c r="AL110" i="11"/>
  <c r="EA105" i="11"/>
  <c r="DV95" i="11"/>
  <c r="CN104" i="11"/>
  <c r="BL100" i="11"/>
  <c r="EI112" i="11"/>
  <c r="DG108" i="11"/>
  <c r="CE104" i="11"/>
  <c r="BC100" i="11"/>
  <c r="AA96" i="11"/>
  <c r="DP91" i="11"/>
  <c r="DT110" i="11"/>
  <c r="CR106" i="11"/>
  <c r="BP102" i="11"/>
  <c r="AN98" i="11"/>
  <c r="EC93" i="11"/>
  <c r="EG112" i="11"/>
  <c r="DE108" i="11"/>
  <c r="CC104" i="11"/>
  <c r="BA100" i="11"/>
  <c r="Y96" i="11"/>
  <c r="BA113" i="11"/>
  <c r="BM92" i="11"/>
  <c r="EK103" i="11"/>
  <c r="DI99" i="11"/>
  <c r="BO112" i="11"/>
  <c r="AM108" i="11"/>
  <c r="EB103" i="11"/>
  <c r="CZ99" i="11"/>
  <c r="BX95" i="11"/>
  <c r="CB114" i="11"/>
  <c r="AZ110" i="11"/>
  <c r="X106" i="11"/>
  <c r="DM101" i="11"/>
  <c r="CK97" i="11"/>
  <c r="BI93" i="11"/>
  <c r="BM112" i="11"/>
  <c r="AK108" i="11"/>
  <c r="DZ103" i="11"/>
  <c r="CX99" i="11"/>
  <c r="BV95" i="11"/>
  <c r="DF112" i="11"/>
  <c r="AO92" i="11"/>
  <c r="EC103" i="11"/>
  <c r="DA99" i="11"/>
  <c r="BG112" i="11"/>
  <c r="AE108" i="11"/>
  <c r="DT103" i="11"/>
  <c r="CR99" i="11"/>
  <c r="BP95" i="11"/>
  <c r="BT114" i="11"/>
  <c r="AR110" i="11"/>
  <c r="EG105" i="11"/>
  <c r="DE101" i="11"/>
  <c r="CC97" i="11"/>
  <c r="BA93" i="11"/>
  <c r="BE112" i="11"/>
  <c r="AC108" i="11"/>
  <c r="DR103" i="11"/>
  <c r="CP99" i="11"/>
  <c r="BN95" i="11"/>
  <c r="EI107" i="11"/>
  <c r="EB112" i="11"/>
  <c r="BI103" i="11"/>
  <c r="AG99" i="11"/>
  <c r="DD111" i="11"/>
  <c r="CB107" i="11"/>
  <c r="AZ103" i="11"/>
  <c r="X99" i="11"/>
  <c r="DM94" i="11"/>
  <c r="DQ113" i="11"/>
  <c r="CO109" i="11"/>
  <c r="BM105" i="11"/>
  <c r="AK101" i="11"/>
  <c r="DZ96" i="11"/>
  <c r="CX92" i="11"/>
  <c r="DB111" i="11"/>
  <c r="BZ107" i="11"/>
  <c r="AX103" i="11"/>
  <c r="EM98" i="11"/>
  <c r="DK94" i="11"/>
  <c r="EA114" i="11"/>
  <c r="CP110" i="11"/>
  <c r="DF102" i="11"/>
  <c r="CD98" i="11"/>
  <c r="AJ111" i="11"/>
  <c r="DY106" i="11"/>
  <c r="CW102" i="11"/>
  <c r="BU98" i="11"/>
  <c r="AS94" i="11"/>
  <c r="AW113" i="11"/>
  <c r="EL108" i="11"/>
  <c r="DJ104" i="11"/>
  <c r="CH100" i="11"/>
  <c r="BX97" i="11"/>
  <c r="DL104" i="11"/>
  <c r="CJ100" i="11"/>
  <c r="AP113" i="11"/>
  <c r="EE108" i="11"/>
  <c r="DC104" i="11"/>
  <c r="CA100" i="11"/>
  <c r="AY96" i="11"/>
  <c r="EN91" i="11"/>
  <c r="AA111" i="11"/>
  <c r="DP106" i="11"/>
  <c r="CN102" i="11"/>
  <c r="BL98" i="11"/>
  <c r="AJ94" i="11"/>
  <c r="AN113" i="11"/>
  <c r="EC108" i="11"/>
  <c r="DA104" i="11"/>
  <c r="BY100" i="11"/>
  <c r="DT113" i="11"/>
  <c r="AD110" i="11"/>
  <c r="CP102" i="11"/>
  <c r="BN98" i="11"/>
  <c r="EK110" i="11"/>
  <c r="DI106" i="11"/>
  <c r="CG102" i="11"/>
  <c r="BE98" i="11"/>
  <c r="AC94" i="11"/>
  <c r="AG113" i="11"/>
  <c r="DV108" i="11"/>
  <c r="CT104" i="11"/>
  <c r="BR100" i="11"/>
  <c r="AP96" i="11"/>
  <c r="EE91" i="11"/>
  <c r="EI110" i="11"/>
  <c r="DG106" i="11"/>
  <c r="CE102" i="11"/>
  <c r="BC98" i="11"/>
  <c r="AA94" i="11"/>
  <c r="CL113" i="11"/>
  <c r="EJ102" i="11"/>
  <c r="DF107" i="11"/>
  <c r="AJ93" i="11"/>
  <c r="BU111" i="11"/>
  <c r="AS107" i="11"/>
  <c r="EH102" i="11"/>
  <c r="DF98" i="11"/>
  <c r="CD94" i="11"/>
  <c r="BZ113" i="11"/>
  <c r="AX109" i="11"/>
  <c r="EM104" i="11"/>
  <c r="DK100" i="11"/>
  <c r="CI96" i="11"/>
  <c r="BG92" i="11"/>
  <c r="BJ90" i="11"/>
  <c r="AH86" i="11"/>
  <c r="DW81" i="11"/>
  <c r="CU77" i="11"/>
  <c r="BS73" i="11"/>
  <c r="AQ69" i="11"/>
  <c r="BT100" i="11"/>
  <c r="CZ106" i="11"/>
  <c r="CF109" i="11"/>
  <c r="CE94" i="11"/>
  <c r="DY111" i="11"/>
  <c r="CW107" i="11"/>
  <c r="BU103" i="11"/>
  <c r="AS99" i="11"/>
  <c r="EH94" i="11"/>
  <c r="ED113" i="11"/>
  <c r="DB109" i="11"/>
  <c r="BZ105" i="11"/>
  <c r="AX101" i="11"/>
  <c r="EM96" i="11"/>
  <c r="DK92" i="11"/>
  <c r="DN90" i="11"/>
  <c r="CL86" i="11"/>
  <c r="BJ82" i="11"/>
  <c r="AH78" i="11"/>
  <c r="DW73" i="11"/>
  <c r="CU69" i="11"/>
  <c r="DY92" i="11"/>
  <c r="CR114" i="11"/>
  <c r="CJ113" i="11"/>
  <c r="AN97" i="11"/>
  <c r="DX112" i="11"/>
  <c r="CV108" i="11"/>
  <c r="BT104" i="11"/>
  <c r="AR100" i="11"/>
  <c r="EG95" i="11"/>
  <c r="EC114" i="11"/>
  <c r="DA110" i="11"/>
  <c r="BY106" i="11"/>
  <c r="AW102" i="11"/>
  <c r="EL97" i="11"/>
  <c r="DJ93" i="11"/>
  <c r="DS91" i="11"/>
  <c r="CK87" i="11"/>
  <c r="BI83" i="11"/>
  <c r="AG79" i="11"/>
  <c r="DV74" i="11"/>
  <c r="CT70" i="11"/>
  <c r="BR66" i="11"/>
  <c r="BD99" i="11"/>
  <c r="AR94" i="11"/>
  <c r="CG100" i="11"/>
  <c r="DW113" i="11"/>
  <c r="CU109" i="11"/>
  <c r="BS105" i="11"/>
  <c r="AQ101" i="11"/>
  <c r="EF96" i="11"/>
  <c r="DD92" i="11"/>
  <c r="CZ111" i="11"/>
  <c r="BX107" i="11"/>
  <c r="AV103" i="11"/>
  <c r="EK98" i="11"/>
  <c r="DI94" i="11"/>
  <c r="DO95" i="11"/>
  <c r="CJ88" i="11"/>
  <c r="BH84" i="11"/>
  <c r="AF80" i="11"/>
  <c r="DU75" i="11"/>
  <c r="CS71" i="11"/>
  <c r="BQ67" i="11"/>
  <c r="AV107" i="11"/>
  <c r="AV98" i="11"/>
  <c r="CK104" i="11"/>
  <c r="DV114" i="11"/>
  <c r="CT110" i="11"/>
  <c r="BR106" i="11"/>
  <c r="AP102" i="11"/>
  <c r="EE97" i="11"/>
  <c r="DC93" i="11"/>
  <c r="CY112" i="11"/>
  <c r="BW108" i="11"/>
  <c r="AU104" i="11"/>
  <c r="EJ99" i="11"/>
  <c r="DH95" i="11"/>
  <c r="DG109" i="11"/>
  <c r="Y113" i="11"/>
  <c r="DA112" i="11"/>
  <c r="CS96" i="11"/>
  <c r="CZ112" i="11"/>
  <c r="BX108" i="11"/>
  <c r="AV104" i="11"/>
  <c r="EK99" i="11"/>
  <c r="DI95" i="11"/>
  <c r="DE114" i="11"/>
  <c r="CC110" i="11"/>
  <c r="BA106" i="11"/>
  <c r="Y102" i="11"/>
  <c r="DN97" i="11"/>
  <c r="CL93" i="11"/>
  <c r="CO91" i="11"/>
  <c r="BM87" i="11"/>
  <c r="AK83" i="11"/>
  <c r="DZ78" i="11"/>
  <c r="CX74" i="11"/>
  <c r="BV70" i="11"/>
  <c r="AF109" i="11"/>
  <c r="BZ93" i="11"/>
  <c r="CQ114" i="11"/>
  <c r="DP97" i="11"/>
  <c r="AM113" i="11"/>
  <c r="EB108" i="11"/>
  <c r="CZ104" i="11"/>
  <c r="BX100" i="11"/>
  <c r="AV96" i="11"/>
  <c r="EK91" i="11"/>
  <c r="EG110" i="11"/>
  <c r="DE106" i="11"/>
  <c r="CC102" i="11"/>
  <c r="BA98" i="11"/>
  <c r="Y94" i="11"/>
  <c r="DZ92" i="11"/>
  <c r="DQ87" i="11"/>
  <c r="CO83" i="11"/>
  <c r="BM79" i="11"/>
  <c r="AK75" i="11"/>
  <c r="DZ70" i="11"/>
  <c r="CX66" i="11"/>
  <c r="CZ96" i="11"/>
  <c r="BY91" i="11"/>
  <c r="CH74" i="11"/>
  <c r="AI97" i="11"/>
  <c r="DW88" i="11"/>
  <c r="CU84" i="11"/>
  <c r="BS80" i="11"/>
  <c r="AQ76" i="11"/>
  <c r="EF71" i="11"/>
  <c r="DD67" i="11"/>
  <c r="BT94" i="11"/>
  <c r="AT88" i="11"/>
  <c r="EI83" i="11"/>
  <c r="DG79" i="11"/>
  <c r="CE75" i="11"/>
  <c r="BC71" i="11"/>
  <c r="AA67" i="11"/>
  <c r="DK91" i="11"/>
  <c r="CH87" i="11"/>
  <c r="BF83" i="11"/>
  <c r="AD79" i="11"/>
  <c r="DS74" i="11"/>
  <c r="EE92" i="11"/>
  <c r="EC91" i="11"/>
  <c r="EN88" i="11"/>
  <c r="AF72" i="11"/>
  <c r="DF94" i="11"/>
  <c r="BC88" i="11"/>
  <c r="AA84" i="11"/>
  <c r="DP79" i="11"/>
  <c r="CN75" i="11"/>
  <c r="BL71" i="11"/>
  <c r="AJ67" i="11"/>
  <c r="Z92" i="11"/>
  <c r="CQ87" i="11"/>
  <c r="BO83" i="11"/>
  <c r="AM79" i="11"/>
  <c r="EB74" i="11"/>
  <c r="CZ70" i="11"/>
  <c r="BX66" i="11"/>
  <c r="AP91" i="11"/>
  <c r="EE86" i="11"/>
  <c r="DC82" i="11"/>
  <c r="CA78" i="11"/>
  <c r="AY74" i="11"/>
  <c r="EI111" i="11"/>
  <c r="CO114" i="11"/>
  <c r="DP88" i="11"/>
  <c r="DY71" i="11"/>
  <c r="BZ94" i="11"/>
  <c r="AU88" i="11"/>
  <c r="EJ83" i="11"/>
  <c r="DH79" i="11"/>
  <c r="CF75" i="11"/>
  <c r="BD71" i="11"/>
  <c r="AB67" i="11"/>
  <c r="DM91" i="11"/>
  <c r="CI87" i="11"/>
  <c r="BG83" i="11"/>
  <c r="AE79" i="11"/>
  <c r="DT74" i="11"/>
  <c r="CR70" i="11"/>
  <c r="BP66" i="11"/>
  <c r="AH91" i="11"/>
  <c r="DW86" i="11"/>
  <c r="CU82" i="11"/>
  <c r="BS78" i="11"/>
  <c r="AQ74" i="11"/>
  <c r="X112" i="11"/>
  <c r="BN101" i="11"/>
  <c r="AL82" i="11"/>
  <c r="EM65" i="11"/>
  <c r="DM90" i="11"/>
  <c r="CK86" i="11"/>
  <c r="BI82" i="11"/>
  <c r="AG78" i="11"/>
  <c r="DV73" i="11"/>
  <c r="CT69" i="11"/>
  <c r="BR65" i="11"/>
  <c r="AJ90" i="11"/>
  <c r="DY85" i="11"/>
  <c r="CW81" i="11"/>
  <c r="BU77" i="11"/>
  <c r="AS73" i="11"/>
  <c r="EH68" i="11"/>
  <c r="DB100" i="11"/>
  <c r="BX89" i="11"/>
  <c r="AV85" i="11"/>
  <c r="EK80" i="11"/>
  <c r="DI76" i="11"/>
  <c r="CG72" i="11"/>
  <c r="AS113" i="11"/>
  <c r="EH108" i="11"/>
  <c r="DF104" i="11"/>
  <c r="AS112" i="11"/>
  <c r="EH107" i="11"/>
  <c r="DF103" i="11"/>
  <c r="CD99" i="11"/>
  <c r="BB95" i="11"/>
  <c r="AX114" i="11"/>
  <c r="EM109" i="11"/>
  <c r="DK105" i="11"/>
  <c r="EN110" i="11"/>
  <c r="DL106" i="11"/>
  <c r="AY114" i="11"/>
  <c r="EN109" i="11"/>
  <c r="DL105" i="11"/>
  <c r="CJ101" i="11"/>
  <c r="BH97" i="11"/>
  <c r="AF93" i="11"/>
  <c r="AB112" i="11"/>
  <c r="DQ107" i="11"/>
  <c r="CH112" i="11"/>
  <c r="BF108" i="11"/>
  <c r="AD104" i="11"/>
  <c r="CH111" i="11"/>
  <c r="BF107" i="11"/>
  <c r="AD103" i="11"/>
  <c r="DS98" i="11"/>
  <c r="CQ94" i="11"/>
  <c r="CM113" i="11"/>
  <c r="BK109" i="11"/>
  <c r="AB114" i="11"/>
  <c r="DQ109" i="11"/>
  <c r="CO105" i="11"/>
  <c r="AB113" i="11"/>
  <c r="DQ108" i="11"/>
  <c r="CO104" i="11"/>
  <c r="BM100" i="11"/>
  <c r="AK96" i="11"/>
  <c r="DZ91" i="11"/>
  <c r="DV110" i="11"/>
  <c r="CT106" i="11"/>
  <c r="BK111" i="11"/>
  <c r="AI107" i="11"/>
  <c r="CM114" i="11"/>
  <c r="BK110" i="11"/>
  <c r="AI106" i="11"/>
  <c r="DX101" i="11"/>
  <c r="CV97" i="11"/>
  <c r="EJ114" i="11"/>
  <c r="DH110" i="11"/>
  <c r="CF106" i="11"/>
  <c r="EJ113" i="11"/>
  <c r="DH109" i="11"/>
  <c r="CF105" i="11"/>
  <c r="BD101" i="11"/>
  <c r="AB97" i="11"/>
  <c r="DQ92" i="11"/>
  <c r="DM111" i="11"/>
  <c r="CK107" i="11"/>
  <c r="DN112" i="11"/>
  <c r="CL108" i="11"/>
  <c r="BJ104" i="11"/>
  <c r="DN111" i="11"/>
  <c r="CL107" i="11"/>
  <c r="BJ103" i="11"/>
  <c r="AH99" i="11"/>
  <c r="DW94" i="11"/>
  <c r="DS113" i="11"/>
  <c r="CQ109" i="11"/>
  <c r="DM113" i="11"/>
  <c r="DA92" i="11"/>
  <c r="AB104" i="11"/>
  <c r="DQ99" i="11"/>
  <c r="BW112" i="11"/>
  <c r="AU108" i="11"/>
  <c r="EJ103" i="11"/>
  <c r="DH99" i="11"/>
  <c r="CF95" i="11"/>
  <c r="CJ114" i="11"/>
  <c r="BH110" i="11"/>
  <c r="AF106" i="11"/>
  <c r="DU101" i="11"/>
  <c r="CS97" i="11"/>
  <c r="BQ93" i="11"/>
  <c r="BU112" i="11"/>
  <c r="AS108" i="11"/>
  <c r="EH103" i="11"/>
  <c r="DF99" i="11"/>
  <c r="CD95" i="11"/>
  <c r="Y109" i="11"/>
  <c r="BW113" i="11"/>
  <c r="BY103" i="11"/>
  <c r="AW99" i="11"/>
  <c r="DT111" i="11"/>
  <c r="CR107" i="11"/>
  <c r="BP103" i="11"/>
  <c r="AN99" i="11"/>
  <c r="EC94" i="11"/>
  <c r="EG113" i="11"/>
  <c r="DE109" i="11"/>
  <c r="CC105" i="11"/>
  <c r="BA101" i="11"/>
  <c r="Y97" i="11"/>
  <c r="DN92" i="11"/>
  <c r="DR111" i="11"/>
  <c r="CP107" i="11"/>
  <c r="BN103" i="11"/>
  <c r="AL99" i="11"/>
  <c r="EA94" i="11"/>
  <c r="CD108" i="11"/>
  <c r="AY113" i="11"/>
  <c r="BQ103" i="11"/>
  <c r="AO99" i="11"/>
  <c r="DL111" i="11"/>
  <c r="CJ107" i="11"/>
  <c r="BH103" i="11"/>
  <c r="AF99" i="11"/>
  <c r="DU94" i="11"/>
  <c r="DY113" i="11"/>
  <c r="CW109" i="11"/>
  <c r="BU105" i="11"/>
  <c r="AS101" i="11"/>
  <c r="EH96" i="11"/>
  <c r="DF92" i="11"/>
  <c r="DJ111" i="11"/>
  <c r="CH107" i="11"/>
  <c r="BF103" i="11"/>
  <c r="AD99" i="11"/>
  <c r="DS94" i="11"/>
  <c r="DG103" i="11"/>
  <c r="DN110" i="11"/>
  <c r="DN102" i="11"/>
  <c r="CL98" i="11"/>
  <c r="AR111" i="11"/>
  <c r="EG106" i="11"/>
  <c r="DE102" i="11"/>
  <c r="CC98" i="11"/>
  <c r="BA94" i="11"/>
  <c r="BE113" i="11"/>
  <c r="AC109" i="11"/>
  <c r="DR104" i="11"/>
  <c r="CP100" i="11"/>
  <c r="BN96" i="11"/>
  <c r="AL92" i="11"/>
  <c r="AP111" i="11"/>
  <c r="EE106" i="11"/>
  <c r="DC102" i="11"/>
  <c r="CA98" i="11"/>
  <c r="AY94" i="11"/>
  <c r="CY110" i="11"/>
  <c r="CB108" i="11"/>
  <c r="AT102" i="11"/>
  <c r="DQ114" i="11"/>
  <c r="CO110" i="11"/>
  <c r="BM106" i="11"/>
  <c r="AK102" i="11"/>
  <c r="DZ97" i="11"/>
  <c r="CX93" i="11"/>
  <c r="DB112" i="11"/>
  <c r="BZ108" i="11"/>
  <c r="AX104" i="11"/>
  <c r="EM99" i="11"/>
  <c r="BT93" i="11"/>
  <c r="AZ104" i="11"/>
  <c r="X100" i="11"/>
  <c r="CU112" i="11"/>
  <c r="BS108" i="11"/>
  <c r="AQ104" i="11"/>
  <c r="EF99" i="11"/>
  <c r="DD95" i="11"/>
  <c r="DH114" i="11"/>
  <c r="CF110" i="11"/>
  <c r="BD106" i="11"/>
  <c r="AB102" i="11"/>
  <c r="DQ97" i="11"/>
  <c r="CO93" i="11"/>
  <c r="CS112" i="11"/>
  <c r="BQ108" i="11"/>
  <c r="AO104" i="11"/>
  <c r="ED99" i="11"/>
  <c r="CR109" i="11"/>
  <c r="EG107" i="11"/>
  <c r="AD102" i="11"/>
  <c r="DA114" i="11"/>
  <c r="BY110" i="11"/>
  <c r="AW106" i="11"/>
  <c r="EL101" i="11"/>
  <c r="DJ97" i="11"/>
  <c r="CH93" i="11"/>
  <c r="CL112" i="11"/>
  <c r="BJ108" i="11"/>
  <c r="AH104" i="11"/>
  <c r="DW99" i="11"/>
  <c r="CU95" i="11"/>
  <c r="CY114" i="11"/>
  <c r="BW110" i="11"/>
  <c r="AU106" i="11"/>
  <c r="EJ101" i="11"/>
  <c r="DH97" i="11"/>
  <c r="CF93" i="11"/>
  <c r="BJ109" i="11"/>
  <c r="BC99" i="11"/>
  <c r="CR105" i="11"/>
  <c r="DV91" i="11"/>
  <c r="DZ110" i="11"/>
  <c r="CX106" i="11"/>
  <c r="BV102" i="11"/>
  <c r="AT98" i="11"/>
  <c r="EI93" i="11"/>
  <c r="EE112" i="11"/>
  <c r="DC108" i="11"/>
  <c r="CA104" i="11"/>
  <c r="AY100" i="11"/>
  <c r="EN95" i="11"/>
  <c r="DL91" i="11"/>
  <c r="DO89" i="11"/>
  <c r="CM85" i="11"/>
  <c r="BK81" i="11"/>
  <c r="AI77" i="11"/>
  <c r="DX72" i="11"/>
  <c r="CV68" i="11"/>
  <c r="Z113" i="11"/>
  <c r="BX102" i="11"/>
  <c r="BR107" i="11"/>
  <c r="AB93" i="11"/>
  <c r="BM111" i="11"/>
  <c r="AK107" i="11"/>
  <c r="DZ102" i="11"/>
  <c r="CX98" i="11"/>
  <c r="BV94" i="11"/>
  <c r="BR113" i="11"/>
  <c r="AP109" i="11"/>
  <c r="EE104" i="11"/>
  <c r="DC100" i="11"/>
  <c r="CA96" i="11"/>
  <c r="AY92" i="11"/>
  <c r="BB90" i="11"/>
  <c r="Z86" i="11"/>
  <c r="DO81" i="11"/>
  <c r="CM77" i="11"/>
  <c r="BK73" i="11"/>
  <c r="AI69" i="11"/>
  <c r="AJ104" i="11"/>
  <c r="BP110" i="11"/>
  <c r="BV111" i="11"/>
  <c r="DB95" i="11"/>
  <c r="BL112" i="11"/>
  <c r="AJ108" i="11"/>
  <c r="DY103" i="11"/>
  <c r="CW99" i="11"/>
  <c r="BU95" i="11"/>
  <c r="BQ114" i="11"/>
  <c r="AO110" i="11"/>
  <c r="ED105" i="11"/>
  <c r="DB101" i="11"/>
  <c r="BZ97" i="11"/>
  <c r="AX93" i="11"/>
  <c r="BA91" i="11"/>
  <c r="Y87" i="11"/>
  <c r="DN82" i="11"/>
  <c r="CL78" i="11"/>
  <c r="BJ74" i="11"/>
  <c r="AH70" i="11"/>
  <c r="AF110" i="11"/>
  <c r="AB95" i="11"/>
  <c r="AD92" i="11"/>
  <c r="BS98" i="11"/>
  <c r="BK113" i="11"/>
  <c r="AI109" i="11"/>
  <c r="DX104" i="11"/>
  <c r="CV100" i="11"/>
  <c r="BT96" i="11"/>
  <c r="AR92" i="11"/>
  <c r="AN111" i="11"/>
  <c r="EC106" i="11"/>
  <c r="DA102" i="11"/>
  <c r="BY98" i="11"/>
  <c r="AW94" i="11"/>
  <c r="DA93" i="11"/>
  <c r="X88" i="11"/>
  <c r="DM83" i="11"/>
  <c r="CK79" i="11"/>
  <c r="BI75" i="11"/>
  <c r="AG71" i="11"/>
  <c r="DV66" i="11"/>
  <c r="EK102" i="11"/>
  <c r="AH96" i="11"/>
  <c r="BW102" i="11"/>
  <c r="BJ114" i="11"/>
  <c r="AH110" i="11"/>
  <c r="DW105" i="11"/>
  <c r="CU101" i="11"/>
  <c r="BS97" i="11"/>
  <c r="AQ93" i="11"/>
  <c r="AM112" i="11"/>
  <c r="EB107" i="11"/>
  <c r="CZ103" i="11"/>
  <c r="BX99" i="11"/>
  <c r="AV95" i="11"/>
  <c r="CH102" i="11"/>
  <c r="DN108" i="11"/>
  <c r="CM110" i="11"/>
  <c r="AP95" i="11"/>
  <c r="AN112" i="11"/>
  <c r="EC107" i="11"/>
  <c r="DA103" i="11"/>
  <c r="BY99" i="11"/>
  <c r="AW95" i="11"/>
  <c r="AS114" i="11"/>
  <c r="EH109" i="11"/>
  <c r="DF105" i="11"/>
  <c r="CD101" i="11"/>
  <c r="BB97" i="11"/>
  <c r="Z93" i="11"/>
  <c r="AC91" i="11"/>
  <c r="DR86" i="11"/>
  <c r="CP82" i="11"/>
  <c r="BN78" i="11"/>
  <c r="AL74" i="11"/>
  <c r="EA69" i="11"/>
  <c r="CS107" i="11"/>
  <c r="CD112" i="11"/>
  <c r="CC112" i="11"/>
  <c r="BE96" i="11"/>
  <c r="CR112" i="11"/>
  <c r="BP108" i="11"/>
  <c r="AN104" i="11"/>
  <c r="EC99" i="11"/>
  <c r="DA95" i="11"/>
  <c r="CW114" i="11"/>
  <c r="BU110" i="11"/>
  <c r="AS106" i="11"/>
  <c r="EH101" i="11"/>
  <c r="DF97" i="11"/>
  <c r="CD93" i="11"/>
  <c r="CG91" i="11"/>
  <c r="BE87" i="11"/>
  <c r="AC83" i="11"/>
  <c r="DR78" i="11"/>
  <c r="CP74" i="11"/>
  <c r="BN70" i="11"/>
  <c r="AP97" i="11"/>
  <c r="BX92" i="11"/>
  <c r="BK89" i="11"/>
  <c r="BT72" i="11"/>
  <c r="EL94" i="11"/>
  <c r="BK88" i="11"/>
  <c r="AI84" i="11"/>
  <c r="DX79" i="11"/>
  <c r="CV75" i="11"/>
  <c r="BT71" i="11"/>
  <c r="AR67" i="11"/>
  <c r="BF92" i="11"/>
  <c r="CY87" i="11"/>
  <c r="BW83" i="11"/>
  <c r="AU79" i="11"/>
  <c r="EJ74" i="11"/>
  <c r="DH70" i="11"/>
  <c r="CF66" i="11"/>
  <c r="AX91" i="11"/>
  <c r="EM86" i="11"/>
  <c r="DK82" i="11"/>
  <c r="CI78" i="11"/>
  <c r="BG74" i="11"/>
  <c r="BC114" i="11"/>
  <c r="DY110" i="11"/>
  <c r="DZ86" i="11"/>
  <c r="EI69" i="11"/>
  <c r="CR92" i="11"/>
  <c r="DH87" i="11"/>
  <c r="CF83" i="11"/>
  <c r="BD79" i="11"/>
  <c r="AB75" i="11"/>
  <c r="DQ70" i="11"/>
  <c r="CO66" i="11"/>
  <c r="BG91" i="11"/>
  <c r="AE87" i="11"/>
  <c r="DT82" i="11"/>
  <c r="CR78" i="11"/>
  <c r="BP74" i="11"/>
  <c r="AN70" i="11"/>
  <c r="EC65" i="11"/>
  <c r="CU90" i="11"/>
  <c r="BS86" i="11"/>
  <c r="AQ82" i="11"/>
  <c r="EF77" i="11"/>
  <c r="DD73" i="11"/>
  <c r="AO112" i="11"/>
  <c r="BM110" i="11"/>
  <c r="DB86" i="11"/>
  <c r="DK69" i="11"/>
  <c r="BL92" i="11"/>
  <c r="CZ87" i="11"/>
  <c r="BX83" i="11"/>
  <c r="AV79" i="11"/>
  <c r="EK74" i="11"/>
  <c r="DI70" i="11"/>
  <c r="CG66" i="11"/>
  <c r="AY91" i="11"/>
  <c r="EN86" i="11"/>
  <c r="DL82" i="11"/>
  <c r="CJ78" i="11"/>
  <c r="BH74" i="11"/>
  <c r="AF70" i="11"/>
  <c r="DU65" i="11"/>
  <c r="CM90" i="11"/>
  <c r="BK86" i="11"/>
  <c r="AI82" i="11"/>
  <c r="DX77" i="11"/>
  <c r="CV73" i="11"/>
  <c r="DM107" i="11"/>
  <c r="AL97" i="11"/>
  <c r="X80" i="11"/>
  <c r="CA65" i="11"/>
  <c r="BA90" i="11"/>
  <c r="Y86" i="11"/>
  <c r="DN81" i="11"/>
  <c r="CL77" i="11"/>
  <c r="BJ73" i="11"/>
  <c r="AH69" i="11"/>
  <c r="DQ101" i="11"/>
  <c r="CO89" i="11"/>
  <c r="BM85" i="11"/>
  <c r="AK81" i="11"/>
  <c r="DZ76" i="11"/>
  <c r="CX72" i="11"/>
  <c r="BV68" i="11"/>
  <c r="BG97" i="11"/>
  <c r="EC88" i="11"/>
  <c r="DA84" i="11"/>
  <c r="BY80" i="11"/>
  <c r="AW76" i="11"/>
  <c r="CX112" i="11"/>
  <c r="BV108" i="11"/>
  <c r="AT104" i="11"/>
  <c r="CX111" i="11"/>
  <c r="BV107" i="11"/>
  <c r="AT103" i="11"/>
  <c r="EI98" i="11"/>
  <c r="DG94" i="11"/>
  <c r="DC113" i="11"/>
  <c r="CA109" i="11"/>
  <c r="DD114" i="11"/>
  <c r="CB110" i="11"/>
  <c r="AZ106" i="11"/>
  <c r="DD113" i="11"/>
  <c r="CB109" i="11"/>
  <c r="AZ105" i="11"/>
  <c r="X101" i="11"/>
  <c r="DM96" i="11"/>
  <c r="CK92" i="11"/>
  <c r="CG111" i="11"/>
  <c r="BE107" i="11"/>
  <c r="EM111" i="11"/>
  <c r="DK107" i="11"/>
  <c r="CI103" i="11"/>
  <c r="EM110" i="11"/>
  <c r="DK106" i="11"/>
  <c r="CI102" i="11"/>
  <c r="BG98" i="11"/>
  <c r="AE94" i="11"/>
  <c r="AA113" i="11"/>
  <c r="DP108" i="11"/>
  <c r="CG113" i="11"/>
  <c r="BE109" i="11"/>
  <c r="AC105" i="11"/>
  <c r="CG112" i="11"/>
  <c r="BE108" i="11"/>
  <c r="AC104" i="11"/>
  <c r="DR99" i="11"/>
  <c r="CP95" i="11"/>
  <c r="CL114" i="11"/>
  <c r="BJ110" i="11"/>
  <c r="AH106" i="11"/>
  <c r="DP110" i="11"/>
  <c r="CN106" i="11"/>
  <c r="AA114" i="11"/>
  <c r="DP109" i="11"/>
  <c r="CN105" i="11"/>
  <c r="BL101" i="11"/>
  <c r="AJ97" i="11"/>
  <c r="BX114" i="11"/>
  <c r="AV110" i="11"/>
  <c r="EK105" i="11"/>
  <c r="BX113" i="11"/>
  <c r="AV109" i="11"/>
  <c r="EK104" i="11"/>
  <c r="DI100" i="11"/>
  <c r="CG96" i="11"/>
  <c r="BE92" i="11"/>
  <c r="BA111" i="11"/>
  <c r="Y107" i="11"/>
  <c r="BB112" i="11"/>
  <c r="Z108" i="11"/>
  <c r="DO103" i="11"/>
  <c r="BB111" i="11"/>
  <c r="Z107" i="11"/>
  <c r="DO102" i="11"/>
  <c r="CM98" i="11"/>
  <c r="BK94" i="11"/>
  <c r="BG113" i="11"/>
  <c r="AE109" i="11"/>
  <c r="CK109" i="11"/>
  <c r="DK113" i="11"/>
  <c r="CG103" i="11"/>
  <c r="BE99" i="11"/>
  <c r="EB111" i="11"/>
  <c r="CZ107" i="11"/>
  <c r="BX103" i="11"/>
  <c r="AV99" i="11"/>
  <c r="EK94" i="11"/>
  <c r="X114" i="11"/>
  <c r="DM109" i="11"/>
  <c r="CK105" i="11"/>
  <c r="BI101" i="11"/>
  <c r="AG97" i="11"/>
  <c r="DV92" i="11"/>
  <c r="DZ111" i="11"/>
  <c r="CX107" i="11"/>
  <c r="BV103" i="11"/>
  <c r="AT99" i="11"/>
  <c r="EI94" i="11"/>
  <c r="DN104" i="11"/>
  <c r="BI111" i="11"/>
  <c r="ED102" i="11"/>
  <c r="DB98" i="11"/>
  <c r="BH111" i="11"/>
  <c r="AF107" i="11"/>
  <c r="DU102" i="11"/>
  <c r="CS98" i="11"/>
  <c r="BQ94" i="11"/>
  <c r="BU113" i="11"/>
  <c r="AS109" i="11"/>
  <c r="EH104" i="11"/>
  <c r="DF100" i="11"/>
  <c r="CD96" i="11"/>
  <c r="BB92" i="11"/>
  <c r="BF111" i="11"/>
  <c r="AD107" i="11"/>
  <c r="DS102" i="11"/>
  <c r="CQ98" i="11"/>
  <c r="BO94" i="11"/>
  <c r="BB104" i="11"/>
  <c r="AK111" i="11"/>
  <c r="DV102" i="11"/>
  <c r="CT98" i="11"/>
  <c r="AZ111" i="11"/>
  <c r="X107" i="11"/>
  <c r="DM102" i="11"/>
  <c r="CK98" i="11"/>
  <c r="BI94" i="11"/>
  <c r="BM113" i="11"/>
  <c r="AK109" i="11"/>
  <c r="DZ104" i="11"/>
  <c r="CX100" i="11"/>
  <c r="BV96" i="11"/>
  <c r="AT92" i="11"/>
  <c r="AX111" i="11"/>
  <c r="EM106" i="11"/>
  <c r="DK102" i="11"/>
  <c r="CI98" i="11"/>
  <c r="BG94" i="11"/>
  <c r="AT111" i="11"/>
  <c r="CZ108" i="11"/>
  <c r="BB102" i="11"/>
  <c r="DY114" i="11"/>
  <c r="CW110" i="11"/>
  <c r="BU106" i="11"/>
  <c r="AS102" i="11"/>
  <c r="EH97" i="11"/>
  <c r="DF93" i="11"/>
  <c r="DJ112" i="11"/>
  <c r="CH108" i="11"/>
  <c r="BF104" i="11"/>
  <c r="AD100" i="11"/>
  <c r="DS95" i="11"/>
  <c r="DW114" i="11"/>
  <c r="CU110" i="11"/>
  <c r="BS106" i="11"/>
  <c r="AQ102" i="11"/>
  <c r="EF97" i="11"/>
  <c r="DD93" i="11"/>
  <c r="BW106" i="11"/>
  <c r="BN106" i="11"/>
  <c r="CY101" i="11"/>
  <c r="BE114" i="11"/>
  <c r="AC110" i="11"/>
  <c r="DR105" i="11"/>
  <c r="CP101" i="11"/>
  <c r="BN97" i="11"/>
  <c r="AL93" i="11"/>
  <c r="AP112" i="11"/>
  <c r="EE107" i="11"/>
  <c r="DC103" i="11"/>
  <c r="AM111" i="11"/>
  <c r="CD114" i="11"/>
  <c r="DE103" i="11"/>
  <c r="CC99" i="11"/>
  <c r="AI112" i="11"/>
  <c r="DX107" i="11"/>
  <c r="CV103" i="11"/>
  <c r="BT99" i="11"/>
  <c r="AR95" i="11"/>
  <c r="AV114" i="11"/>
  <c r="EK109" i="11"/>
  <c r="DI105" i="11"/>
  <c r="CG101" i="11"/>
  <c r="BE97" i="11"/>
  <c r="AC93" i="11"/>
  <c r="AG112" i="11"/>
  <c r="DV107" i="11"/>
  <c r="CT103" i="11"/>
  <c r="BR99" i="11"/>
  <c r="BP105" i="11"/>
  <c r="DS105" i="11"/>
  <c r="CI101" i="11"/>
  <c r="AO114" i="11"/>
  <c r="ED109" i="11"/>
  <c r="DB105" i="11"/>
  <c r="BZ101" i="11"/>
  <c r="AX97" i="11"/>
  <c r="EM92" i="11"/>
  <c r="Z112" i="11"/>
  <c r="DO107" i="11"/>
  <c r="CM103" i="11"/>
  <c r="BK99" i="11"/>
  <c r="AI95" i="11"/>
  <c r="AM114" i="11"/>
  <c r="EB109" i="11"/>
  <c r="CZ105" i="11"/>
  <c r="BX101" i="11"/>
  <c r="AV97" i="11"/>
  <c r="EK92" i="11"/>
  <c r="AH105" i="11"/>
  <c r="AO97" i="11"/>
  <c r="CD103" i="11"/>
  <c r="CP114" i="11"/>
  <c r="BN110" i="11"/>
  <c r="AL106" i="11"/>
  <c r="EA101" i="11"/>
  <c r="CY97" i="11"/>
  <c r="BW93" i="11"/>
  <c r="BS112" i="11"/>
  <c r="AQ108" i="11"/>
  <c r="EF103" i="11"/>
  <c r="DD99" i="11"/>
  <c r="CB95" i="11"/>
  <c r="BG99" i="11"/>
  <c r="BC89" i="11"/>
  <c r="AA85" i="11"/>
  <c r="DP80" i="11"/>
  <c r="CN76" i="11"/>
  <c r="BL72" i="11"/>
  <c r="AJ68" i="11"/>
  <c r="DO108" i="11"/>
  <c r="EF98" i="11"/>
  <c r="BD105" i="11"/>
  <c r="DN91" i="11"/>
  <c r="DR110" i="11"/>
  <c r="CP106" i="11"/>
  <c r="BN102" i="11"/>
  <c r="AL98" i="11"/>
  <c r="EA93" i="11"/>
  <c r="DW112" i="11"/>
  <c r="CU108" i="11"/>
  <c r="BS104" i="11"/>
  <c r="AQ100" i="11"/>
  <c r="EF95" i="11"/>
  <c r="EN102" i="11"/>
  <c r="DG89" i="11"/>
  <c r="CE85" i="11"/>
  <c r="BC81" i="11"/>
  <c r="AA77" i="11"/>
  <c r="DP72" i="11"/>
  <c r="CN68" i="11"/>
  <c r="DY99" i="11"/>
  <c r="AN106" i="11"/>
  <c r="BH109" i="11"/>
  <c r="AQ94" i="11"/>
  <c r="DQ111" i="11"/>
  <c r="CO107" i="11"/>
  <c r="BM103" i="11"/>
  <c r="AK99" i="11"/>
  <c r="DZ94" i="11"/>
  <c r="DV113" i="11"/>
  <c r="CT109" i="11"/>
  <c r="BR105" i="11"/>
  <c r="AP101" i="11"/>
  <c r="EE96" i="11"/>
  <c r="DC92" i="11"/>
  <c r="DF90" i="11"/>
  <c r="CD86" i="11"/>
  <c r="BB82" i="11"/>
  <c r="Z78" i="11"/>
  <c r="DO73" i="11"/>
  <c r="CM69" i="11"/>
  <c r="EI113" i="11"/>
  <c r="AF114" i="11"/>
  <c r="AV113" i="11"/>
  <c r="DQ96" i="11"/>
  <c r="DP112" i="11"/>
  <c r="CN108" i="11"/>
  <c r="BL104" i="11"/>
  <c r="AJ100" i="11"/>
  <c r="DY95" i="11"/>
  <c r="DU114" i="11"/>
  <c r="CS110" i="11"/>
  <c r="BQ106" i="11"/>
  <c r="AO102" i="11"/>
  <c r="ED97" i="11"/>
  <c r="DB93" i="11"/>
  <c r="DE91" i="11"/>
  <c r="CC87" i="11"/>
  <c r="BA83" i="11"/>
  <c r="Y79" i="11"/>
  <c r="DN74" i="11"/>
  <c r="CL70" i="11"/>
  <c r="BJ66" i="11"/>
  <c r="DI98" i="11"/>
  <c r="EK93" i="11"/>
  <c r="BI100" i="11"/>
  <c r="DO113" i="11"/>
  <c r="CM109" i="11"/>
  <c r="BK105" i="11"/>
  <c r="AI101" i="11"/>
  <c r="DX96" i="11"/>
  <c r="CV92" i="11"/>
  <c r="CR111" i="11"/>
  <c r="BP107" i="11"/>
  <c r="AN103" i="11"/>
  <c r="EC98" i="11"/>
  <c r="DA94" i="11"/>
  <c r="BF98" i="11"/>
  <c r="CL104" i="11"/>
  <c r="BY108" i="11"/>
  <c r="CV93" i="11"/>
  <c r="CS111" i="11"/>
  <c r="BQ107" i="11"/>
  <c r="AO103" i="11"/>
  <c r="ED98" i="11"/>
  <c r="DB94" i="11"/>
  <c r="CX113" i="11"/>
  <c r="BV109" i="11"/>
  <c r="AT105" i="11"/>
  <c r="EI100" i="11"/>
  <c r="DG96" i="11"/>
  <c r="CE92" i="11"/>
  <c r="CH90" i="11"/>
  <c r="BF86" i="11"/>
  <c r="AD82" i="11"/>
  <c r="DS77" i="11"/>
  <c r="CQ73" i="11"/>
  <c r="BO69" i="11"/>
  <c r="EM101" i="11"/>
  <c r="BB108" i="11"/>
  <c r="BO110" i="11"/>
  <c r="Z95" i="11"/>
  <c r="AF112" i="11"/>
  <c r="DU107" i="11"/>
  <c r="CS103" i="11"/>
  <c r="BQ99" i="11"/>
  <c r="AO95" i="11"/>
  <c r="AK114" i="11"/>
  <c r="DZ109" i="11"/>
  <c r="CX105" i="11"/>
  <c r="BV101" i="11"/>
  <c r="AT97" i="11"/>
  <c r="EI92" i="11"/>
  <c r="EL90" i="11"/>
  <c r="DJ86" i="11"/>
  <c r="CH82" i="11"/>
  <c r="BF78" i="11"/>
  <c r="AD74" i="11"/>
  <c r="DS69" i="11"/>
  <c r="AK93" i="11"/>
  <c r="BT111" i="11"/>
  <c r="AW87" i="11"/>
  <c r="BF70" i="11"/>
  <c r="DX92" i="11"/>
  <c r="DP87" i="11"/>
  <c r="CN83" i="11"/>
  <c r="BL79" i="11"/>
  <c r="AJ75" i="11"/>
  <c r="DY70" i="11"/>
  <c r="CW66" i="11"/>
  <c r="BO91" i="11"/>
  <c r="AM87" i="11"/>
  <c r="EB82" i="11"/>
  <c r="CZ78" i="11"/>
  <c r="BX74" i="11"/>
  <c r="AV70" i="11"/>
  <c r="EK65" i="11"/>
  <c r="DC90" i="11"/>
  <c r="CA86" i="11"/>
  <c r="AY82" i="11"/>
  <c r="EN77" i="11"/>
  <c r="DL73" i="11"/>
  <c r="CZ97" i="11"/>
  <c r="CW106" i="11"/>
  <c r="DL84" i="11"/>
  <c r="DU67" i="11"/>
  <c r="BX91" i="11"/>
  <c r="AV87" i="11"/>
  <c r="EK82" i="11"/>
  <c r="DI78" i="11"/>
  <c r="CG74" i="11"/>
  <c r="BE70" i="11"/>
  <c r="AC66" i="11"/>
  <c r="DL90" i="11"/>
  <c r="CJ86" i="11"/>
  <c r="BH82" i="11"/>
  <c r="AF78" i="11"/>
  <c r="DU73" i="11"/>
  <c r="CS69" i="11"/>
  <c r="BQ65" i="11"/>
  <c r="AI90" i="11"/>
  <c r="DX85" i="11"/>
  <c r="CV81" i="11"/>
  <c r="BT77" i="11"/>
  <c r="AR73" i="11"/>
  <c r="AW96" i="11"/>
  <c r="AK106" i="11"/>
  <c r="CN84" i="11"/>
  <c r="CW67" i="11"/>
  <c r="BP91" i="11"/>
  <c r="AN87" i="11"/>
  <c r="EC82" i="11"/>
  <c r="DA78" i="11"/>
  <c r="BY74" i="11"/>
  <c r="AW70" i="11"/>
  <c r="EL65" i="11"/>
  <c r="DD90" i="11"/>
  <c r="CB86" i="11"/>
  <c r="AZ82" i="11"/>
  <c r="X78" i="11"/>
  <c r="DM73" i="11"/>
  <c r="CK69" i="11"/>
  <c r="BI65" i="11"/>
  <c r="AA90" i="11"/>
  <c r="DP85" i="11"/>
  <c r="CN81" i="11"/>
  <c r="BL77" i="11"/>
  <c r="AJ73" i="11"/>
  <c r="CK103" i="11"/>
  <c r="EA92" i="11"/>
  <c r="EA77" i="11"/>
  <c r="EF102" i="11"/>
  <c r="DF89" i="11"/>
  <c r="CD85" i="11"/>
  <c r="BB81" i="11"/>
  <c r="Z77" i="11"/>
  <c r="DO72" i="11"/>
  <c r="CM68" i="11"/>
  <c r="DU97" i="11"/>
  <c r="AC89" i="11"/>
  <c r="DR84" i="11"/>
  <c r="CP80" i="11"/>
  <c r="BN76" i="11"/>
  <c r="AL72" i="11"/>
  <c r="EA67" i="11"/>
  <c r="AS95" i="11"/>
  <c r="BQ88" i="11"/>
  <c r="AO84" i="11"/>
  <c r="ED79" i="11"/>
  <c r="DB75" i="11"/>
  <c r="AL112" i="11"/>
  <c r="EA107" i="11"/>
  <c r="CY103" i="11"/>
  <c r="AL111" i="11"/>
  <c r="EA106" i="11"/>
  <c r="CY102" i="11"/>
  <c r="BW98" i="11"/>
  <c r="AU94" i="11"/>
  <c r="AQ113" i="11"/>
  <c r="EF108" i="11"/>
  <c r="AR114" i="11"/>
  <c r="EG109" i="11"/>
  <c r="DE105" i="11"/>
  <c r="AR113" i="11"/>
  <c r="EG108" i="11"/>
  <c r="DE104" i="11"/>
  <c r="CC100" i="11"/>
  <c r="BA96" i="11"/>
  <c r="Y92" i="11"/>
  <c r="EL110" i="11"/>
  <c r="DJ106" i="11"/>
  <c r="CA111" i="11"/>
  <c r="AY107" i="11"/>
  <c r="DC114" i="11"/>
  <c r="CA110" i="11"/>
  <c r="AY106" i="11"/>
  <c r="EN101" i="11"/>
  <c r="DL97" i="11"/>
  <c r="CJ93" i="11"/>
  <c r="CF112" i="11"/>
  <c r="BD108" i="11"/>
  <c r="EL112" i="11"/>
  <c r="DJ108" i="11"/>
  <c r="CH104" i="11"/>
  <c r="EL111" i="11"/>
  <c r="DJ107" i="11"/>
  <c r="CH103" i="11"/>
  <c r="BF99" i="11"/>
  <c r="AD95" i="11"/>
  <c r="Z114" i="11"/>
  <c r="DO109" i="11"/>
  <c r="CF114" i="11"/>
  <c r="BD110" i="11"/>
  <c r="AB106" i="11"/>
  <c r="CF113" i="11"/>
  <c r="BD109" i="11"/>
  <c r="AB105" i="11"/>
  <c r="DQ100" i="11"/>
  <c r="CO96" i="11"/>
  <c r="EC113" i="11"/>
  <c r="DA109" i="11"/>
  <c r="BY105" i="11"/>
  <c r="EC112" i="11"/>
  <c r="DA108" i="11"/>
  <c r="BY104" i="11"/>
  <c r="AW100" i="11"/>
  <c r="EL95" i="11"/>
  <c r="EH114" i="11"/>
  <c r="DF110" i="11"/>
  <c r="CD106" i="11"/>
  <c r="DG111" i="11"/>
  <c r="CE107" i="11"/>
  <c r="EI114" i="11"/>
  <c r="DG110" i="11"/>
  <c r="CE106" i="11"/>
  <c r="BC102" i="11"/>
  <c r="AA98" i="11"/>
  <c r="DP93" i="11"/>
  <c r="DL112" i="11"/>
  <c r="CJ108" i="11"/>
  <c r="BI105" i="11"/>
  <c r="CW111" i="11"/>
  <c r="EL102" i="11"/>
  <c r="DJ98" i="11"/>
  <c r="BP111" i="11"/>
  <c r="AN107" i="11"/>
  <c r="EC102" i="11"/>
  <c r="DA98" i="11"/>
  <c r="BY94" i="11"/>
  <c r="CC113" i="11"/>
  <c r="BA109" i="11"/>
  <c r="Y105" i="11"/>
  <c r="DN100" i="11"/>
  <c r="CL96" i="11"/>
  <c r="BJ92" i="11"/>
  <c r="BN111" i="11"/>
  <c r="AL107" i="11"/>
  <c r="EA102" i="11"/>
  <c r="CY98" i="11"/>
  <c r="BW94" i="11"/>
  <c r="BA112" i="11"/>
  <c r="AU109" i="11"/>
  <c r="BR102" i="11"/>
  <c r="AP98" i="11"/>
  <c r="DM110" i="11"/>
  <c r="CK106" i="11"/>
  <c r="BI102" i="11"/>
  <c r="AG98" i="11"/>
  <c r="DV93" i="11"/>
  <c r="DZ112" i="11"/>
  <c r="CX108" i="11"/>
  <c r="BV104" i="11"/>
  <c r="AT100" i="11"/>
  <c r="EI95" i="11"/>
  <c r="EM114" i="11"/>
  <c r="DK110" i="11"/>
  <c r="CI106" i="11"/>
  <c r="BG102" i="11"/>
  <c r="AE98" i="11"/>
  <c r="DT93" i="11"/>
  <c r="DF111" i="11"/>
  <c r="EN108" i="11"/>
  <c r="BJ102" i="11"/>
  <c r="EG114" i="11"/>
  <c r="DE110" i="11"/>
  <c r="CC106" i="11"/>
  <c r="BA102" i="11"/>
  <c r="Y98" i="11"/>
  <c r="DN93" i="11"/>
  <c r="DR112" i="11"/>
  <c r="CP108" i="11"/>
  <c r="BN104" i="11"/>
  <c r="AL100" i="11"/>
  <c r="EA95" i="11"/>
  <c r="EE114" i="11"/>
  <c r="DC110" i="11"/>
  <c r="CA106" i="11"/>
  <c r="AY102" i="11"/>
  <c r="EN97" i="11"/>
  <c r="DL93" i="11"/>
  <c r="EI106" i="11"/>
  <c r="CL106" i="11"/>
  <c r="DG101" i="11"/>
  <c r="BM114" i="11"/>
  <c r="AK110" i="11"/>
  <c r="DZ105" i="11"/>
  <c r="CX101" i="11"/>
  <c r="BV97" i="11"/>
  <c r="AT93" i="11"/>
  <c r="AX112" i="11"/>
  <c r="EM107" i="11"/>
  <c r="DK103" i="11"/>
  <c r="CI99" i="11"/>
  <c r="BG95" i="11"/>
  <c r="BK114" i="11"/>
  <c r="AI110" i="11"/>
  <c r="DX105" i="11"/>
  <c r="CV101" i="11"/>
  <c r="BT97" i="11"/>
  <c r="AR93" i="11"/>
  <c r="AU102" i="11"/>
  <c r="BO105" i="11"/>
  <c r="AM101" i="11"/>
  <c r="DJ113" i="11"/>
  <c r="CH109" i="11"/>
  <c r="BF105" i="11"/>
  <c r="AD101" i="11"/>
  <c r="DS96" i="11"/>
  <c r="CQ92" i="11"/>
  <c r="CU111" i="11"/>
  <c r="BS107" i="11"/>
  <c r="AQ103" i="11"/>
  <c r="EB106" i="11"/>
  <c r="BP112" i="11"/>
  <c r="AS103" i="11"/>
  <c r="EH98" i="11"/>
  <c r="CN111" i="11"/>
  <c r="BL107" i="11"/>
  <c r="AJ103" i="11"/>
  <c r="DY98" i="11"/>
  <c r="CW94" i="11"/>
  <c r="DA113" i="11"/>
  <c r="BY109" i="11"/>
  <c r="AW105" i="11"/>
  <c r="EL100" i="11"/>
  <c r="DJ96" i="11"/>
  <c r="CH92" i="11"/>
  <c r="CL111" i="11"/>
  <c r="BJ107" i="11"/>
  <c r="AH103" i="11"/>
  <c r="DW98" i="11"/>
  <c r="AN101" i="11"/>
  <c r="AY105" i="11"/>
  <c r="EN100" i="11"/>
  <c r="CT113" i="11"/>
  <c r="BR109" i="11"/>
  <c r="AP105" i="11"/>
  <c r="EE100" i="11"/>
  <c r="DC96" i="11"/>
  <c r="CA92" i="11"/>
  <c r="CE111" i="11"/>
  <c r="BC107" i="11"/>
  <c r="AA103" i="11"/>
  <c r="DP98" i="11"/>
  <c r="CN94" i="11"/>
  <c r="CR113" i="11"/>
  <c r="BP109" i="11"/>
  <c r="AN105" i="11"/>
  <c r="EC100" i="11"/>
  <c r="DA96" i="11"/>
  <c r="BY92" i="11"/>
  <c r="DW100" i="11"/>
  <c r="AA95" i="11"/>
  <c r="BP101" i="11"/>
  <c r="AD114" i="11"/>
  <c r="DS109" i="11"/>
  <c r="CQ105" i="11"/>
  <c r="BO101" i="11"/>
  <c r="AM97" i="11"/>
  <c r="EB92" i="11"/>
  <c r="DX111" i="11"/>
  <c r="CV107" i="11"/>
  <c r="BT103" i="11"/>
  <c r="AR99" i="11"/>
  <c r="EG94" i="11"/>
  <c r="CP96" i="11"/>
  <c r="DH88" i="11"/>
  <c r="CF84" i="11"/>
  <c r="BD80" i="11"/>
  <c r="AB76" i="11"/>
  <c r="DQ71" i="11"/>
  <c r="CO67" i="11"/>
  <c r="CM104" i="11"/>
  <c r="DR96" i="11"/>
  <c r="AP103" i="11"/>
  <c r="CH114" i="11"/>
  <c r="BF110" i="11"/>
  <c r="AD106" i="11"/>
  <c r="DS101" i="11"/>
  <c r="CQ97" i="11"/>
  <c r="BO93" i="11"/>
  <c r="BK112" i="11"/>
  <c r="AI108" i="11"/>
  <c r="DX103" i="11"/>
  <c r="CV99" i="11"/>
  <c r="BT95" i="11"/>
  <c r="DL98" i="11"/>
  <c r="AU89" i="11"/>
  <c r="EJ84" i="11"/>
  <c r="DH80" i="11"/>
  <c r="CF76" i="11"/>
  <c r="BD72" i="11"/>
  <c r="AB68" i="11"/>
  <c r="CE112" i="11"/>
  <c r="EC101" i="11"/>
  <c r="AT107" i="11"/>
  <c r="EC92" i="11"/>
  <c r="BE111" i="11"/>
  <c r="AC107" i="11"/>
  <c r="DR102" i="11"/>
  <c r="CP98" i="11"/>
  <c r="BN94" i="11"/>
  <c r="BJ113" i="11"/>
  <c r="AH109" i="11"/>
  <c r="DW104" i="11"/>
  <c r="CU100" i="11"/>
  <c r="BS96" i="11"/>
  <c r="AQ92" i="11"/>
  <c r="AT90" i="11"/>
  <c r="EI85" i="11"/>
  <c r="DG81" i="11"/>
  <c r="CE77" i="11"/>
  <c r="BC73" i="11"/>
  <c r="AA69" i="11"/>
  <c r="CO103" i="11"/>
  <c r="DU109" i="11"/>
  <c r="AH111" i="11"/>
  <c r="CL95" i="11"/>
  <c r="BD112" i="11"/>
  <c r="AB108" i="11"/>
  <c r="DQ103" i="11"/>
  <c r="CO99" i="11"/>
  <c r="BM95" i="11"/>
  <c r="BI114" i="11"/>
  <c r="AG110" i="11"/>
  <c r="DV105" i="11"/>
  <c r="CT101" i="11"/>
  <c r="BR97" i="11"/>
  <c r="AP93" i="11"/>
  <c r="AS91" i="11"/>
  <c r="EH86" i="11"/>
  <c r="DF82" i="11"/>
  <c r="CD78" i="11"/>
  <c r="BB74" i="11"/>
  <c r="Z70" i="11"/>
  <c r="DU105" i="11"/>
  <c r="CG94" i="11"/>
  <c r="DW91" i="11"/>
  <c r="AU98" i="11"/>
  <c r="BC113" i="11"/>
  <c r="AA109" i="11"/>
  <c r="DP104" i="11"/>
  <c r="CN100" i="11"/>
  <c r="BL96" i="11"/>
  <c r="AJ92" i="11"/>
  <c r="AF111" i="11"/>
  <c r="DU106" i="11"/>
  <c r="CS102" i="11"/>
  <c r="BQ98" i="11"/>
  <c r="AO94" i="11"/>
  <c r="EC110" i="11"/>
  <c r="BJ100" i="11"/>
  <c r="BK106" i="11"/>
  <c r="BQ92" i="11"/>
  <c r="AG111" i="11"/>
  <c r="DV106" i="11"/>
  <c r="CT102" i="11"/>
  <c r="BR98" i="11"/>
  <c r="AP94" i="11"/>
  <c r="AL113" i="11"/>
  <c r="EA108" i="11"/>
  <c r="CY104" i="11"/>
  <c r="BW100" i="11"/>
  <c r="AU96" i="11"/>
  <c r="EJ91" i="11"/>
  <c r="EM89" i="11"/>
  <c r="DK85" i="11"/>
  <c r="CI81" i="11"/>
  <c r="BG77" i="11"/>
  <c r="AE73" i="11"/>
  <c r="DT68" i="11"/>
  <c r="CS114" i="11"/>
  <c r="Z104" i="11"/>
  <c r="BA108" i="11"/>
  <c r="CN93" i="11"/>
  <c r="CK111" i="11"/>
  <c r="BI107" i="11"/>
  <c r="AG103" i="11"/>
  <c r="DV98" i="11"/>
  <c r="CT94" i="11"/>
  <c r="CP113" i="11"/>
  <c r="BN109" i="11"/>
  <c r="AL105" i="11"/>
  <c r="EA100" i="11"/>
  <c r="CY96" i="11"/>
  <c r="BW92" i="11"/>
  <c r="BZ90" i="11"/>
  <c r="AX86" i="11"/>
  <c r="EM81" i="11"/>
  <c r="DK77" i="11"/>
  <c r="CI73" i="11"/>
  <c r="BG69" i="11"/>
  <c r="BZ99" i="11"/>
  <c r="AR107" i="11"/>
  <c r="AI85" i="11"/>
  <c r="AR68" i="11"/>
  <c r="CF91" i="11"/>
  <c r="BD87" i="11"/>
  <c r="AB83" i="11"/>
  <c r="DQ78" i="11"/>
  <c r="CO74" i="11"/>
  <c r="BM70" i="11"/>
  <c r="AK66" i="11"/>
  <c r="DT90" i="11"/>
  <c r="CR86" i="11"/>
  <c r="BP82" i="11"/>
  <c r="AN78" i="11"/>
  <c r="EC73" i="11"/>
  <c r="DA69" i="11"/>
  <c r="BY65" i="11"/>
  <c r="AQ90" i="11"/>
  <c r="EF85" i="11"/>
  <c r="DD81" i="11"/>
  <c r="CB77" i="11"/>
  <c r="AZ73" i="11"/>
  <c r="AE113" i="11"/>
  <c r="BU102" i="11"/>
  <c r="CX82" i="11"/>
  <c r="AL66" i="11"/>
  <c r="EC90" i="11"/>
  <c r="DA86" i="11"/>
  <c r="BY82" i="11"/>
  <c r="AW78" i="11"/>
  <c r="EL73" i="11"/>
  <c r="DJ69" i="11"/>
  <c r="CH65" i="11"/>
  <c r="AZ90" i="11"/>
  <c r="X86" i="11"/>
  <c r="DM81" i="11"/>
  <c r="CK77" i="11"/>
  <c r="BI73" i="11"/>
  <c r="AG69" i="11"/>
  <c r="DI101" i="11"/>
  <c r="CN89" i="11"/>
  <c r="BL85" i="11"/>
  <c r="AJ81" i="11"/>
  <c r="DY76" i="11"/>
  <c r="CW72" i="11"/>
  <c r="CJ112" i="11"/>
  <c r="DZ101" i="11"/>
  <c r="BZ82" i="11"/>
  <c r="AD66" i="11"/>
  <c r="DU90" i="11"/>
  <c r="CS86" i="11"/>
  <c r="BQ82" i="11"/>
  <c r="AO78" i="11"/>
  <c r="ED73" i="11"/>
  <c r="DB69" i="11"/>
  <c r="BZ65" i="11"/>
  <c r="AR90" i="11"/>
  <c r="EG85" i="11"/>
  <c r="DE81" i="11"/>
  <c r="CC77" i="11"/>
  <c r="BA73" i="11"/>
  <c r="Y69" i="11"/>
  <c r="AW101" i="11"/>
  <c r="CF89" i="11"/>
  <c r="BD85" i="11"/>
  <c r="AB81" i="11"/>
  <c r="DQ76" i="11"/>
  <c r="CO72" i="11"/>
  <c r="BI99" i="11"/>
  <c r="CI95" i="11"/>
  <c r="DM75" i="11"/>
  <c r="DD98" i="11"/>
  <c r="AT89" i="11"/>
  <c r="EI84" i="11"/>
  <c r="DG80" i="11"/>
  <c r="CE76" i="11"/>
  <c r="BC72" i="11"/>
  <c r="AA68" i="11"/>
  <c r="DG95" i="11"/>
  <c r="CH88" i="11"/>
  <c r="BF84" i="11"/>
  <c r="AD80" i="11"/>
  <c r="DS75" i="11"/>
  <c r="CQ71" i="11"/>
  <c r="BO67" i="11"/>
  <c r="AE93" i="11"/>
  <c r="DV87" i="11"/>
  <c r="CT83" i="11"/>
  <c r="BR79" i="11"/>
  <c r="AP75" i="11"/>
  <c r="CQ111" i="11"/>
  <c r="BO107" i="11"/>
  <c r="DS114" i="11"/>
  <c r="CQ110" i="11"/>
  <c r="BO106" i="11"/>
  <c r="AM102" i="11"/>
  <c r="EB97" i="11"/>
  <c r="CZ93" i="11"/>
  <c r="CV112" i="11"/>
  <c r="BT108" i="11"/>
  <c r="CW113" i="11"/>
  <c r="BU109" i="11"/>
  <c r="AS105" i="11"/>
  <c r="CW112" i="11"/>
  <c r="BU108" i="11"/>
  <c r="AS104" i="11"/>
  <c r="EH99" i="11"/>
  <c r="DF95" i="11"/>
  <c r="DB114" i="11"/>
  <c r="BZ110" i="11"/>
  <c r="AX106" i="11"/>
  <c r="EF110" i="11"/>
  <c r="DD106" i="11"/>
  <c r="AQ114" i="11"/>
  <c r="EF109" i="11"/>
  <c r="DD105" i="11"/>
  <c r="CB101" i="11"/>
  <c r="AZ97" i="11"/>
  <c r="X93" i="11"/>
  <c r="EK111" i="11"/>
  <c r="DI107" i="11"/>
  <c r="BZ112" i="11"/>
  <c r="AX108" i="11"/>
  <c r="EM103" i="11"/>
  <c r="BZ111" i="11"/>
  <c r="AX107" i="11"/>
  <c r="EM102" i="11"/>
  <c r="DK98" i="11"/>
  <c r="CI94" i="11"/>
  <c r="CE113" i="11"/>
  <c r="BC109" i="11"/>
  <c r="EK113" i="11"/>
  <c r="DI109" i="11"/>
  <c r="CG105" i="11"/>
  <c r="EK112" i="11"/>
  <c r="DI108" i="11"/>
  <c r="CG104" i="11"/>
  <c r="BE100" i="11"/>
  <c r="AC96" i="11"/>
  <c r="BQ113" i="11"/>
  <c r="AO109" i="11"/>
  <c r="ED104" i="11"/>
  <c r="BQ112" i="11"/>
  <c r="AO108" i="11"/>
  <c r="ED103" i="11"/>
  <c r="DB99" i="11"/>
  <c r="BZ95" i="11"/>
  <c r="BV114" i="11"/>
  <c r="AT110" i="11"/>
  <c r="EI105" i="11"/>
  <c r="AU111" i="11"/>
  <c r="EJ106" i="11"/>
  <c r="BW114" i="11"/>
  <c r="AU110" i="11"/>
  <c r="EJ105" i="11"/>
  <c r="DH101" i="11"/>
  <c r="CF97" i="11"/>
  <c r="BD93" i="11"/>
  <c r="AZ112" i="11"/>
  <c r="X108" i="11"/>
  <c r="DM112" i="11"/>
  <c r="CI109" i="11"/>
  <c r="BZ102" i="11"/>
  <c r="AX98" i="11"/>
  <c r="DU110" i="11"/>
  <c r="CS106" i="11"/>
  <c r="BQ102" i="11"/>
  <c r="AO98" i="11"/>
  <c r="ED93" i="11"/>
  <c r="EH112" i="11"/>
  <c r="DF108" i="11"/>
  <c r="CD104" i="11"/>
  <c r="BB100" i="11"/>
  <c r="Z96" i="11"/>
  <c r="DO91" i="11"/>
  <c r="DS110" i="11"/>
  <c r="CQ106" i="11"/>
  <c r="BO102" i="11"/>
  <c r="AM98" i="11"/>
  <c r="EB93" i="11"/>
  <c r="Y108" i="11"/>
  <c r="AG107" i="11"/>
  <c r="DW101" i="11"/>
  <c r="CC114" i="11"/>
  <c r="BA110" i="11"/>
  <c r="Y106" i="11"/>
  <c r="DN101" i="11"/>
  <c r="CL97" i="11"/>
  <c r="BJ93" i="11"/>
  <c r="BN112" i="11"/>
  <c r="AL108" i="11"/>
  <c r="EA103" i="11"/>
  <c r="CY99" i="11"/>
  <c r="BW95" i="11"/>
  <c r="CA114" i="11"/>
  <c r="AY110" i="11"/>
  <c r="EN105" i="11"/>
  <c r="DL101" i="11"/>
  <c r="CJ97" i="11"/>
  <c r="BH93" i="11"/>
  <c r="CD107" i="11"/>
  <c r="DZ106" i="11"/>
  <c r="DO101" i="11"/>
  <c r="BU114" i="11"/>
  <c r="AS110" i="11"/>
  <c r="EH105" i="11"/>
  <c r="DF101" i="11"/>
  <c r="CD97" i="11"/>
  <c r="BB93" i="11"/>
  <c r="BF112" i="11"/>
  <c r="AD108" i="11"/>
  <c r="DS103" i="11"/>
  <c r="CQ99" i="11"/>
  <c r="BO95" i="11"/>
  <c r="BS114" i="11"/>
  <c r="AQ110" i="11"/>
  <c r="EF105" i="11"/>
  <c r="DD101" i="11"/>
  <c r="CB97" i="11"/>
  <c r="AZ93" i="11"/>
  <c r="DG102" i="11"/>
  <c r="BW105" i="11"/>
  <c r="AU101" i="11"/>
  <c r="DR113" i="11"/>
  <c r="CP109" i="11"/>
  <c r="BN105" i="11"/>
  <c r="AL101" i="11"/>
  <c r="EA96" i="11"/>
  <c r="CY92" i="11"/>
  <c r="DC111" i="11"/>
  <c r="CA107" i="11"/>
  <c r="AY103" i="11"/>
  <c r="EN98" i="11"/>
  <c r="DL94" i="11"/>
  <c r="DP113" i="11"/>
  <c r="CN109" i="11"/>
  <c r="BL105" i="11"/>
  <c r="AJ101" i="11"/>
  <c r="DY96" i="11"/>
  <c r="CW92" i="11"/>
  <c r="EJ97" i="11"/>
  <c r="DT104" i="11"/>
  <c r="CR100" i="11"/>
  <c r="AX113" i="11"/>
  <c r="EM108" i="11"/>
  <c r="DK104" i="11"/>
  <c r="CI100" i="11"/>
  <c r="BG96" i="11"/>
  <c r="AE92" i="11"/>
  <c r="AI111" i="11"/>
  <c r="DX106" i="11"/>
  <c r="CV102" i="11"/>
  <c r="BO114" i="11"/>
  <c r="BB110" i="11"/>
  <c r="CX102" i="11"/>
  <c r="BV98" i="11"/>
  <c r="AB111" i="11"/>
  <c r="DQ106" i="11"/>
  <c r="CO102" i="11"/>
  <c r="BM98" i="11"/>
  <c r="AK94" i="11"/>
  <c r="AO113" i="11"/>
  <c r="ED108" i="11"/>
  <c r="DB104" i="11"/>
  <c r="BZ100" i="11"/>
  <c r="AX96" i="11"/>
  <c r="EM91" i="11"/>
  <c r="Z111" i="11"/>
  <c r="DO106" i="11"/>
  <c r="CM102" i="11"/>
  <c r="BK98" i="11"/>
  <c r="EC96" i="11"/>
  <c r="DD104" i="11"/>
  <c r="CB100" i="11"/>
  <c r="AH113" i="11"/>
  <c r="DW108" i="11"/>
  <c r="CU104" i="11"/>
  <c r="BS100" i="11"/>
  <c r="AQ96" i="11"/>
  <c r="EF91" i="11"/>
  <c r="EJ110" i="11"/>
  <c r="DH106" i="11"/>
  <c r="CF102" i="11"/>
  <c r="BD98" i="11"/>
  <c r="AB94" i="11"/>
  <c r="AF113" i="11"/>
  <c r="DU108" i="11"/>
  <c r="CS104" i="11"/>
  <c r="BQ100" i="11"/>
  <c r="AO96" i="11"/>
  <c r="ED91" i="11"/>
  <c r="CU96" i="11"/>
  <c r="ED92" i="11"/>
  <c r="BB99" i="11"/>
  <c r="CI113" i="11"/>
  <c r="BG109" i="11"/>
  <c r="AE105" i="11"/>
  <c r="DT100" i="11"/>
  <c r="CR96" i="11"/>
  <c r="BP92" i="11"/>
  <c r="BL111" i="11"/>
  <c r="AJ107" i="11"/>
  <c r="DY102" i="11"/>
  <c r="CW98" i="11"/>
  <c r="BU94" i="11"/>
  <c r="CB94" i="11"/>
  <c r="AV88" i="11"/>
  <c r="EK83" i="11"/>
  <c r="DI79" i="11"/>
  <c r="CG75" i="11"/>
  <c r="BE71" i="11"/>
  <c r="AC67" i="11"/>
  <c r="BK100" i="11"/>
  <c r="DD94" i="11"/>
  <c r="AB101" i="11"/>
  <c r="EM113" i="11"/>
  <c r="DK109" i="11"/>
  <c r="CI105" i="11"/>
  <c r="BG101" i="11"/>
  <c r="AE97" i="11"/>
  <c r="DT92" i="11"/>
  <c r="DP111" i="11"/>
  <c r="CN107" i="11"/>
  <c r="BL103" i="11"/>
  <c r="AJ99" i="11"/>
  <c r="DY94" i="11"/>
  <c r="BJ96" i="11"/>
  <c r="CZ88" i="11"/>
  <c r="BX84" i="11"/>
  <c r="AV80" i="11"/>
  <c r="EK75" i="11"/>
  <c r="DI71" i="11"/>
  <c r="CG67" i="11"/>
  <c r="BC108" i="11"/>
  <c r="DH98" i="11"/>
  <c r="AF105" i="11"/>
  <c r="EL114" i="11"/>
  <c r="DJ110" i="11"/>
  <c r="CH106" i="11"/>
  <c r="BF102" i="11"/>
  <c r="AD98" i="11"/>
  <c r="DS93" i="11"/>
  <c r="DO112" i="11"/>
  <c r="CM108" i="11"/>
  <c r="BK104" i="11"/>
  <c r="AI100" i="11"/>
  <c r="DX95" i="11"/>
  <c r="CB102" i="11"/>
  <c r="CY89" i="11"/>
  <c r="BW85" i="11"/>
  <c r="AU81" i="11"/>
  <c r="EJ76" i="11"/>
  <c r="DH72" i="11"/>
  <c r="CF68" i="11"/>
  <c r="BM99" i="11"/>
  <c r="CS105" i="11"/>
  <c r="EK108" i="11"/>
  <c r="AI94" i="11"/>
  <c r="DI111" i="11"/>
  <c r="CG107" i="11"/>
  <c r="BE103" i="11"/>
  <c r="AC99" i="11"/>
  <c r="DR94" i="11"/>
  <c r="DN113" i="11"/>
  <c r="CL109" i="11"/>
  <c r="BJ105" i="11"/>
  <c r="AH101" i="11"/>
  <c r="DW96" i="11"/>
  <c r="CU92" i="11"/>
  <c r="CX90" i="11"/>
  <c r="BV86" i="11"/>
  <c r="AT82" i="11"/>
  <c r="EI77" i="11"/>
  <c r="DG73" i="11"/>
  <c r="CE69" i="11"/>
  <c r="DU111" i="11"/>
  <c r="CK113" i="11"/>
  <c r="X113" i="11"/>
  <c r="DI96" i="11"/>
  <c r="DH112" i="11"/>
  <c r="CF108" i="11"/>
  <c r="BD104" i="11"/>
  <c r="AB100" i="11"/>
  <c r="DQ95" i="11"/>
  <c r="DM114" i="11"/>
  <c r="CK110" i="11"/>
  <c r="BI106" i="11"/>
  <c r="AG102" i="11"/>
  <c r="DV97" i="11"/>
  <c r="CT93" i="11"/>
  <c r="DA106" i="11"/>
  <c r="DY97" i="11"/>
  <c r="AW104" i="11"/>
  <c r="DN114" i="11"/>
  <c r="CL110" i="11"/>
  <c r="BJ106" i="11"/>
  <c r="AH102" i="11"/>
  <c r="DW97" i="11"/>
  <c r="CU93" i="11"/>
  <c r="CQ112" i="11"/>
  <c r="BO108" i="11"/>
  <c r="AM104" i="11"/>
  <c r="EB99" i="11"/>
  <c r="CZ95" i="11"/>
  <c r="DZ100" i="11"/>
  <c r="CA89" i="11"/>
  <c r="AY85" i="11"/>
  <c r="EN80" i="11"/>
  <c r="DL76" i="11"/>
  <c r="CJ72" i="11"/>
  <c r="BH68" i="11"/>
  <c r="BQ110" i="11"/>
  <c r="DO99" i="11"/>
  <c r="AM106" i="11"/>
  <c r="AC92" i="11"/>
  <c r="Y111" i="11"/>
  <c r="DN106" i="11"/>
  <c r="CL102" i="11"/>
  <c r="BJ98" i="11"/>
  <c r="AH94" i="11"/>
  <c r="AD113" i="11"/>
  <c r="DS108" i="11"/>
  <c r="CQ104" i="11"/>
  <c r="BO100" i="11"/>
  <c r="AM96" i="11"/>
  <c r="EB91" i="11"/>
  <c r="EE89" i="11"/>
  <c r="DC85" i="11"/>
  <c r="CA81" i="11"/>
  <c r="AY77" i="11"/>
  <c r="EN72" i="11"/>
  <c r="DL68" i="11"/>
  <c r="CQ113" i="11"/>
  <c r="EG102" i="11"/>
  <c r="EL82" i="11"/>
  <c r="AT66" i="11"/>
  <c r="EK90" i="11"/>
  <c r="DI86" i="11"/>
  <c r="CG82" i="11"/>
  <c r="BE78" i="11"/>
  <c r="AC74" i="11"/>
  <c r="DR69" i="11"/>
  <c r="CP65" i="11"/>
  <c r="BH90" i="11"/>
  <c r="AF86" i="11"/>
  <c r="DU81" i="11"/>
  <c r="CS77" i="11"/>
  <c r="BQ73" i="11"/>
  <c r="AO69" i="11"/>
  <c r="BD102" i="11"/>
  <c r="CV89" i="11"/>
  <c r="BT85" i="11"/>
  <c r="AR81" i="11"/>
  <c r="EG76" i="11"/>
  <c r="DE72" i="11"/>
  <c r="DT108" i="11"/>
  <c r="AS98" i="11"/>
  <c r="CJ80" i="11"/>
  <c r="CQ65" i="11"/>
  <c r="BQ90" i="11"/>
  <c r="AO86" i="11"/>
  <c r="ED81" i="11"/>
  <c r="DB77" i="11"/>
  <c r="BZ73" i="11"/>
  <c r="AX69" i="11"/>
  <c r="DX102" i="11"/>
  <c r="DE89" i="11"/>
  <c r="CC85" i="11"/>
  <c r="BA81" i="11"/>
  <c r="Y77" i="11"/>
  <c r="DN72" i="11"/>
  <c r="CL68" i="11"/>
  <c r="DS97" i="11"/>
  <c r="AB89" i="11"/>
  <c r="DQ84" i="11"/>
  <c r="CO80" i="11"/>
  <c r="BM76" i="11"/>
  <c r="AK72" i="11"/>
  <c r="BH108" i="11"/>
  <c r="CX97" i="11"/>
  <c r="BL80" i="11"/>
  <c r="CI65" i="11"/>
  <c r="BI90" i="11"/>
  <c r="AG86" i="11"/>
  <c r="DV81" i="11"/>
  <c r="CT77" i="11"/>
  <c r="BR73" i="11"/>
  <c r="AP69" i="11"/>
  <c r="BL102" i="11"/>
  <c r="CW89" i="11"/>
  <c r="BU85" i="11"/>
  <c r="AS81" i="11"/>
  <c r="EH76" i="11"/>
  <c r="DF72" i="11"/>
  <c r="CD68" i="11"/>
  <c r="CM97" i="11"/>
  <c r="EK88" i="11"/>
  <c r="DI84" i="11"/>
  <c r="CG80" i="11"/>
  <c r="BE76" i="11"/>
  <c r="CA101" i="11"/>
  <c r="AG95" i="11"/>
  <c r="CP90" i="11"/>
  <c r="CY73" i="11"/>
  <c r="BH96" i="11"/>
  <c r="CY88" i="11"/>
  <c r="BW84" i="11"/>
  <c r="AU80" i="11"/>
  <c r="EJ75" i="11"/>
  <c r="DH71" i="11"/>
  <c r="CF67" i="11"/>
  <c r="CS93" i="11"/>
  <c r="EM87" i="11"/>
  <c r="DK83" i="11"/>
  <c r="CI79" i="11"/>
  <c r="BG75" i="11"/>
  <c r="AE71" i="11"/>
  <c r="DT66" i="11"/>
  <c r="CL91" i="11"/>
  <c r="BJ87" i="11"/>
  <c r="AH83" i="11"/>
  <c r="DW78" i="11"/>
  <c r="CU74" i="11"/>
  <c r="AE111" i="11"/>
  <c r="DT106" i="11"/>
  <c r="BG114" i="11"/>
  <c r="AE110" i="11"/>
  <c r="DT105" i="11"/>
  <c r="CR101" i="11"/>
  <c r="BP97" i="11"/>
  <c r="AN93" i="11"/>
  <c r="AJ112" i="11"/>
  <c r="DY107" i="11"/>
  <c r="AK113" i="11"/>
  <c r="DZ108" i="11"/>
  <c r="CX104" i="11"/>
  <c r="AK112" i="11"/>
  <c r="DZ107" i="11"/>
  <c r="CX103" i="11"/>
  <c r="BV99" i="11"/>
  <c r="AT95" i="11"/>
  <c r="AP114" i="11"/>
  <c r="EE109" i="11"/>
  <c r="CV114" i="11"/>
  <c r="BT110" i="11"/>
  <c r="AR106" i="11"/>
  <c r="CV113" i="11"/>
  <c r="BT109" i="11"/>
  <c r="AR105" i="11"/>
  <c r="EG100" i="11"/>
  <c r="DE96" i="11"/>
  <c r="CC92" i="11"/>
  <c r="BY111" i="11"/>
  <c r="AW107" i="11"/>
  <c r="EE111" i="11"/>
  <c r="DC107" i="11"/>
  <c r="CA103" i="11"/>
  <c r="EE110" i="11"/>
  <c r="DC106" i="11"/>
  <c r="CA102" i="11"/>
  <c r="AY98" i="11"/>
  <c r="EN93" i="11"/>
  <c r="EJ112" i="11"/>
  <c r="DH108" i="11"/>
  <c r="BY113" i="11"/>
  <c r="AW109" i="11"/>
  <c r="EL104" i="11"/>
  <c r="BY112" i="11"/>
  <c r="AW108" i="11"/>
  <c r="EL103" i="11"/>
  <c r="DJ99" i="11"/>
  <c r="CH95" i="11"/>
  <c r="DV112" i="11"/>
  <c r="CT108" i="11"/>
  <c r="BR104" i="11"/>
  <c r="DV111" i="11"/>
  <c r="CT107" i="11"/>
  <c r="BR103" i="11"/>
  <c r="AP99" i="11"/>
  <c r="EE94" i="11"/>
  <c r="EA113" i="11"/>
  <c r="CY109" i="11"/>
  <c r="EB114" i="11"/>
  <c r="CZ110" i="11"/>
  <c r="BX106" i="11"/>
  <c r="EB113" i="11"/>
  <c r="CZ109" i="11"/>
  <c r="BX105" i="11"/>
  <c r="AV101" i="11"/>
  <c r="EK96" i="11"/>
  <c r="DI92" i="11"/>
  <c r="DE111" i="11"/>
  <c r="CC107" i="11"/>
  <c r="CK108" i="11"/>
  <c r="BU107" i="11"/>
  <c r="EE101" i="11"/>
  <c r="CK114" i="11"/>
  <c r="BI110" i="11"/>
  <c r="AG106" i="11"/>
  <c r="DV101" i="11"/>
  <c r="CT97" i="11"/>
  <c r="BR93" i="11"/>
  <c r="BV112" i="11"/>
  <c r="AT108" i="11"/>
  <c r="EI103" i="11"/>
  <c r="DG99" i="11"/>
  <c r="CE95" i="11"/>
  <c r="CI114" i="11"/>
  <c r="BG110" i="11"/>
  <c r="AE106" i="11"/>
  <c r="DT101" i="11"/>
  <c r="CR97" i="11"/>
  <c r="BP93" i="11"/>
  <c r="DN103" i="11"/>
  <c r="CM105" i="11"/>
  <c r="BK101" i="11"/>
  <c r="EH113" i="11"/>
  <c r="DF109" i="11"/>
  <c r="CD105" i="11"/>
  <c r="BB101" i="11"/>
  <c r="Z97" i="11"/>
  <c r="DO92" i="11"/>
  <c r="DS111" i="11"/>
  <c r="CQ107" i="11"/>
  <c r="BO103" i="11"/>
  <c r="AM99" i="11"/>
  <c r="EB94" i="11"/>
  <c r="EF113" i="11"/>
  <c r="DD109" i="11"/>
  <c r="CB105" i="11"/>
  <c r="AZ101" i="11"/>
  <c r="X97" i="11"/>
  <c r="DM92" i="11"/>
  <c r="BB103" i="11"/>
  <c r="CE105" i="11"/>
  <c r="BC101" i="11"/>
  <c r="DZ113" i="11"/>
  <c r="CX109" i="11"/>
  <c r="BV105" i="11"/>
  <c r="AT101" i="11"/>
  <c r="EI96" i="11"/>
  <c r="DG92" i="11"/>
  <c r="DK111" i="11"/>
  <c r="CI107" i="11"/>
  <c r="BG103" i="11"/>
  <c r="AE99" i="11"/>
  <c r="DT94" i="11"/>
  <c r="DX113" i="11"/>
  <c r="CV109" i="11"/>
  <c r="BT105" i="11"/>
  <c r="AR101" i="11"/>
  <c r="EG96" i="11"/>
  <c r="DE92" i="11"/>
  <c r="CE98" i="11"/>
  <c r="EB104" i="11"/>
  <c r="CZ100" i="11"/>
  <c r="BF113" i="11"/>
  <c r="AD109" i="11"/>
  <c r="DS104" i="11"/>
  <c r="CQ100" i="11"/>
  <c r="BO96" i="11"/>
  <c r="AM92" i="11"/>
  <c r="AQ111" i="11"/>
  <c r="EF106" i="11"/>
  <c r="DD102" i="11"/>
  <c r="CB98" i="11"/>
  <c r="AZ94" i="11"/>
  <c r="BD113" i="11"/>
  <c r="AB109" i="11"/>
  <c r="DQ104" i="11"/>
  <c r="CO100" i="11"/>
  <c r="BM96" i="11"/>
  <c r="AK92" i="11"/>
  <c r="DH93" i="11"/>
  <c r="BH104" i="11"/>
  <c r="AF100" i="11"/>
  <c r="DC112" i="11"/>
  <c r="CA108" i="11"/>
  <c r="AY104" i="11"/>
  <c r="EN99" i="11"/>
  <c r="DL95" i="11"/>
  <c r="DP114" i="11"/>
  <c r="CN110" i="11"/>
  <c r="BL106" i="11"/>
  <c r="AJ102" i="11"/>
  <c r="AM110" i="11"/>
  <c r="AN108" i="11"/>
  <c r="AL102" i="11"/>
  <c r="DI114" i="11"/>
  <c r="CG110" i="11"/>
  <c r="BE106" i="11"/>
  <c r="AC102" i="11"/>
  <c r="DR97" i="11"/>
  <c r="CP93" i="11"/>
  <c r="CT112" i="11"/>
  <c r="BR108" i="11"/>
  <c r="AP104" i="11"/>
  <c r="EE99" i="11"/>
  <c r="DC95" i="11"/>
  <c r="DG114" i="11"/>
  <c r="CE110" i="11"/>
  <c r="BC106" i="11"/>
  <c r="AA102" i="11"/>
  <c r="DT114" i="11"/>
  <c r="AV93" i="11"/>
  <c r="AR104" i="11"/>
  <c r="EG99" i="11"/>
  <c r="CM112" i="11"/>
  <c r="BK108" i="11"/>
  <c r="AI104" i="11"/>
  <c r="DX99" i="11"/>
  <c r="CV95" i="11"/>
  <c r="CZ114" i="11"/>
  <c r="BX110" i="11"/>
  <c r="AV106" i="11"/>
  <c r="EK101" i="11"/>
  <c r="DI97" i="11"/>
  <c r="CG93" i="11"/>
  <c r="CK112" i="11"/>
  <c r="BI108" i="11"/>
  <c r="AG104" i="11"/>
  <c r="DV99" i="11"/>
  <c r="CT95" i="11"/>
  <c r="CS100" i="11"/>
  <c r="BS92" i="11"/>
  <c r="AE114" i="11"/>
  <c r="BL97" i="11"/>
  <c r="EN112" i="11"/>
  <c r="DL108" i="11"/>
  <c r="CJ104" i="11"/>
  <c r="BH100" i="11"/>
  <c r="AF96" i="11"/>
  <c r="DU91" i="11"/>
  <c r="DQ110" i="11"/>
  <c r="CO106" i="11"/>
  <c r="BM102" i="11"/>
  <c r="AK98" i="11"/>
  <c r="DZ93" i="11"/>
  <c r="BN92" i="11"/>
  <c r="DA87" i="11"/>
  <c r="BY83" i="11"/>
  <c r="AW79" i="11"/>
  <c r="EL74" i="11"/>
  <c r="DJ70" i="11"/>
  <c r="CH66" i="11"/>
  <c r="AI96" i="11"/>
  <c r="CP92" i="11"/>
  <c r="EE98" i="11"/>
  <c r="CA113" i="11"/>
  <c r="AY109" i="11"/>
  <c r="EN104" i="11"/>
  <c r="DL100" i="11"/>
  <c r="CJ96" i="11"/>
  <c r="BH92" i="11"/>
  <c r="BD111" i="11"/>
  <c r="AB107" i="11"/>
  <c r="DQ102" i="11"/>
  <c r="CO98" i="11"/>
  <c r="BM94" i="11"/>
  <c r="AV94" i="11"/>
  <c r="AN88" i="11"/>
  <c r="EC83" i="11"/>
  <c r="DA79" i="11"/>
  <c r="BY75" i="11"/>
  <c r="AW71" i="11"/>
  <c r="EL66" i="11"/>
  <c r="AA104" i="11"/>
  <c r="CT96" i="11"/>
  <c r="EI102" i="11"/>
  <c r="BZ114" i="11"/>
  <c r="AX110" i="11"/>
  <c r="EM105" i="11"/>
  <c r="DK101" i="11"/>
  <c r="CI97" i="11"/>
  <c r="BG93" i="11"/>
  <c r="BC112" i="11"/>
  <c r="AA108" i="11"/>
  <c r="DP103" i="11"/>
  <c r="CN99" i="11"/>
  <c r="BL95" i="11"/>
  <c r="AZ98" i="11"/>
  <c r="AM89" i="11"/>
  <c r="EB84" i="11"/>
  <c r="CZ80" i="11"/>
  <c r="BX76" i="11"/>
  <c r="AV72" i="11"/>
  <c r="EK67" i="11"/>
  <c r="EJ111" i="11"/>
  <c r="BQ101" i="11"/>
  <c r="DW106" i="11"/>
  <c r="CO92" i="11"/>
  <c r="AW111" i="11"/>
  <c r="EL106" i="11"/>
  <c r="DJ102" i="11"/>
  <c r="CH98" i="11"/>
  <c r="BF94" i="11"/>
  <c r="BB113" i="11"/>
  <c r="Z109" i="11"/>
  <c r="DO104" i="11"/>
  <c r="CM100" i="11"/>
  <c r="BK96" i="11"/>
  <c r="AI92" i="11"/>
  <c r="AL90" i="11"/>
  <c r="EA85" i="11"/>
  <c r="CY81" i="11"/>
  <c r="BW77" i="11"/>
  <c r="AU73" i="11"/>
  <c r="EJ68" i="11"/>
  <c r="AC103" i="11"/>
  <c r="BI109" i="11"/>
  <c r="EA110" i="11"/>
  <c r="AX95" i="11"/>
  <c r="AV112" i="11"/>
  <c r="EK107" i="11"/>
  <c r="DI103" i="11"/>
  <c r="CG99" i="11"/>
  <c r="BE95" i="11"/>
  <c r="BA114" i="11"/>
  <c r="Y110" i="11"/>
  <c r="DN105" i="11"/>
  <c r="CL101" i="11"/>
  <c r="BJ97" i="11"/>
  <c r="AH93" i="11"/>
  <c r="BY102" i="11"/>
  <c r="DK95" i="11"/>
  <c r="AI102" i="11"/>
  <c r="BB114" i="11"/>
  <c r="Z110" i="11"/>
  <c r="DO105" i="11"/>
  <c r="CM101" i="11"/>
  <c r="BK97" i="11"/>
  <c r="AI93" i="11"/>
  <c r="AE112" i="11"/>
  <c r="DT107" i="11"/>
  <c r="CR103" i="11"/>
  <c r="BP99" i="11"/>
  <c r="AN95" i="11"/>
  <c r="BQ97" i="11"/>
  <c r="EF88" i="11"/>
  <c r="DD84" i="11"/>
  <c r="CB80" i="11"/>
  <c r="AZ76" i="11"/>
  <c r="X72" i="11"/>
  <c r="DM67" i="11"/>
  <c r="AO106" i="11"/>
  <c r="DA97" i="11"/>
  <c r="Y104" i="11"/>
  <c r="DF114" i="11"/>
  <c r="CD110" i="11"/>
  <c r="BB106" i="11"/>
  <c r="Z102" i="11"/>
  <c r="DO97" i="11"/>
  <c r="CM93" i="11"/>
  <c r="CI112" i="11"/>
  <c r="BG108" i="11"/>
  <c r="AE104" i="11"/>
  <c r="DT99" i="11"/>
  <c r="CR95" i="11"/>
  <c r="BN100" i="11"/>
  <c r="BS89" i="11"/>
  <c r="AQ85" i="11"/>
  <c r="EF80" i="11"/>
  <c r="DD76" i="11"/>
  <c r="CB72" i="11"/>
  <c r="AZ68" i="11"/>
  <c r="BO109" i="11"/>
  <c r="DE98" i="11"/>
  <c r="DX80" i="11"/>
  <c r="CY65" i="11"/>
  <c r="BY90" i="11"/>
  <c r="AW86" i="11"/>
  <c r="EL81" i="11"/>
  <c r="DJ77" i="11"/>
  <c r="CH73" i="11"/>
  <c r="BF69" i="11"/>
  <c r="AD65" i="11"/>
  <c r="DM89" i="11"/>
  <c r="CK85" i="11"/>
  <c r="BI81" i="11"/>
  <c r="AG77" i="11"/>
  <c r="DV72" i="11"/>
  <c r="CT68" i="11"/>
  <c r="AH98" i="11"/>
  <c r="AJ89" i="11"/>
  <c r="DY84" i="11"/>
  <c r="CW80" i="11"/>
  <c r="BU76" i="11"/>
  <c r="AS72" i="11"/>
  <c r="CR104" i="11"/>
  <c r="EH93" i="11"/>
  <c r="BV78" i="11"/>
  <c r="AE65" i="11"/>
  <c r="DV89" i="11"/>
  <c r="CT85" i="11"/>
  <c r="BR81" i="11"/>
  <c r="AP77" i="11"/>
  <c r="EE72" i="11"/>
  <c r="DC68" i="11"/>
  <c r="CV98" i="11"/>
  <c r="AS89" i="11"/>
  <c r="EH84" i="11"/>
  <c r="DF80" i="11"/>
  <c r="CD76" i="11"/>
  <c r="BB72" i="11"/>
  <c r="Z68" i="11"/>
  <c r="DE95" i="11"/>
  <c r="CG88" i="11"/>
  <c r="BE84" i="11"/>
  <c r="AC80" i="11"/>
  <c r="DR75" i="11"/>
  <c r="CP71" i="11"/>
  <c r="AF104" i="11"/>
  <c r="BV93" i="11"/>
  <c r="AX78" i="11"/>
  <c r="A65" i="11"/>
  <c r="DN89" i="11"/>
  <c r="CL85" i="11"/>
  <c r="BJ81" i="11"/>
  <c r="AH77" i="11"/>
  <c r="DW72" i="11"/>
  <c r="CU68" i="11"/>
  <c r="AJ98" i="11"/>
  <c r="AK89" i="11"/>
  <c r="DZ84" i="11"/>
  <c r="CX80" i="11"/>
  <c r="BV76" i="11"/>
  <c r="AT72" i="11"/>
  <c r="EI67" i="11"/>
  <c r="BY95" i="11"/>
  <c r="BY88" i="11"/>
  <c r="AW84" i="11"/>
  <c r="EL79" i="11"/>
  <c r="DJ75" i="11"/>
  <c r="DG107" i="11"/>
  <c r="AC114" i="11"/>
  <c r="CB88" i="11"/>
  <c r="CK71" i="11"/>
  <c r="AT94" i="11"/>
  <c r="AM88" i="11"/>
  <c r="EB83" i="11"/>
  <c r="CZ79" i="11"/>
  <c r="BX75" i="11"/>
  <c r="AV71" i="11"/>
  <c r="EK66" i="11"/>
  <c r="DC91" i="11"/>
  <c r="CA87" i="11"/>
  <c r="AY83" i="11"/>
  <c r="EN78" i="11"/>
  <c r="DL74" i="11"/>
  <c r="CJ70" i="11"/>
  <c r="BH66" i="11"/>
  <c r="Z91" i="11"/>
  <c r="DO86" i="11"/>
  <c r="CM82" i="11"/>
  <c r="BK78" i="11"/>
  <c r="AI74" i="11"/>
  <c r="DL114" i="11"/>
  <c r="CJ110" i="11"/>
  <c r="BH106" i="11"/>
  <c r="DL113" i="11"/>
  <c r="CJ109" i="11"/>
  <c r="BH105" i="11"/>
  <c r="AF101" i="11"/>
  <c r="DU96" i="11"/>
  <c r="CS92" i="11"/>
  <c r="CO111" i="11"/>
  <c r="BM107" i="11"/>
  <c r="CP112" i="11"/>
  <c r="BN108" i="11"/>
  <c r="AL104" i="11"/>
  <c r="CP111" i="11"/>
  <c r="BN107" i="11"/>
  <c r="AL103" i="11"/>
  <c r="EA98" i="11"/>
  <c r="CY94" i="11"/>
  <c r="CU113" i="11"/>
  <c r="BS109" i="11"/>
  <c r="AJ114" i="11"/>
  <c r="DY109" i="11"/>
  <c r="CW105" i="11"/>
  <c r="AJ113" i="11"/>
  <c r="DY108" i="11"/>
  <c r="CW104" i="11"/>
  <c r="BU100" i="11"/>
  <c r="AS96" i="11"/>
  <c r="EH91" i="11"/>
  <c r="ED110" i="11"/>
  <c r="DB106" i="11"/>
  <c r="BS111" i="11"/>
  <c r="AQ107" i="11"/>
  <c r="CU114" i="11"/>
  <c r="BS110" i="11"/>
  <c r="AQ106" i="11"/>
  <c r="EF101" i="11"/>
  <c r="DD97" i="11"/>
  <c r="CB93" i="11"/>
  <c r="BX112" i="11"/>
  <c r="AV108" i="11"/>
  <c r="ED112" i="11"/>
  <c r="DB108" i="11"/>
  <c r="BZ104" i="11"/>
  <c r="ED111" i="11"/>
  <c r="DB107" i="11"/>
  <c r="BZ103" i="11"/>
  <c r="AX99" i="11"/>
  <c r="EM94" i="11"/>
  <c r="BJ112" i="11"/>
  <c r="AH108" i="11"/>
  <c r="DW103" i="11"/>
  <c r="BJ111" i="11"/>
  <c r="AH107" i="11"/>
  <c r="DW102" i="11"/>
  <c r="CU98" i="11"/>
  <c r="BS94" i="11"/>
  <c r="BO113" i="11"/>
  <c r="AM109" i="11"/>
  <c r="BP114" i="11"/>
  <c r="AN110" i="11"/>
  <c r="EC105" i="11"/>
  <c r="BP113" i="11"/>
  <c r="AN109" i="11"/>
  <c r="EC104" i="11"/>
  <c r="DA100" i="11"/>
  <c r="BY96" i="11"/>
  <c r="AW92" i="11"/>
  <c r="AS111" i="11"/>
  <c r="EH106" i="11"/>
  <c r="BI104" i="11"/>
  <c r="CU105" i="11"/>
  <c r="BS101" i="11"/>
  <c r="Y114" i="11"/>
  <c r="DN109" i="11"/>
  <c r="CL105" i="11"/>
  <c r="BJ101" i="11"/>
  <c r="AH97" i="11"/>
  <c r="DW92" i="11"/>
  <c r="EA111" i="11"/>
  <c r="CY107" i="11"/>
  <c r="BW103" i="11"/>
  <c r="AU99" i="11"/>
  <c r="EJ94" i="11"/>
  <c r="EN113" i="11"/>
  <c r="DL109" i="11"/>
  <c r="CJ105" i="11"/>
  <c r="BH101" i="11"/>
  <c r="AF97" i="11"/>
  <c r="DU92" i="11"/>
  <c r="CL99" i="11"/>
  <c r="AA105" i="11"/>
  <c r="DP100" i="11"/>
  <c r="BV113" i="11"/>
  <c r="AT109" i="11"/>
  <c r="EI104" i="11"/>
  <c r="DG100" i="11"/>
  <c r="CE96" i="11"/>
  <c r="BC92" i="11"/>
  <c r="BG111" i="11"/>
  <c r="AE107" i="11"/>
  <c r="DT102" i="11"/>
  <c r="CR98" i="11"/>
  <c r="BP94" i="11"/>
  <c r="BT113" i="11"/>
  <c r="AR109" i="11"/>
  <c r="EG104" i="11"/>
  <c r="DE100" i="11"/>
  <c r="CC96" i="11"/>
  <c r="BA92" i="11"/>
  <c r="Z99" i="11"/>
  <c r="EJ104" i="11"/>
  <c r="DH100" i="11"/>
  <c r="BN113" i="11"/>
  <c r="AL109" i="11"/>
  <c r="EA104" i="11"/>
  <c r="CY100" i="11"/>
  <c r="BW96" i="11"/>
  <c r="AU92" i="11"/>
  <c r="AY111" i="11"/>
  <c r="EN106" i="11"/>
  <c r="DL102" i="11"/>
  <c r="CJ98" i="11"/>
  <c r="BH94" i="11"/>
  <c r="BL113" i="11"/>
  <c r="AJ109" i="11"/>
  <c r="DY104" i="11"/>
  <c r="CW100" i="11"/>
  <c r="BU96" i="11"/>
  <c r="AS92" i="11"/>
  <c r="BC94" i="11"/>
  <c r="BP104" i="11"/>
  <c r="AN100" i="11"/>
  <c r="DK112" i="11"/>
  <c r="CI108" i="11"/>
  <c r="BG104" i="11"/>
  <c r="AE100" i="11"/>
  <c r="DT95" i="11"/>
  <c r="DX114" i="11"/>
  <c r="CV110" i="11"/>
  <c r="BT106" i="11"/>
  <c r="AR102" i="11"/>
  <c r="EG97" i="11"/>
  <c r="DE93" i="11"/>
  <c r="DI112" i="11"/>
  <c r="CG108" i="11"/>
  <c r="BE104" i="11"/>
  <c r="AC100" i="11"/>
  <c r="DR95" i="11"/>
  <c r="CY111" i="11"/>
  <c r="DR114" i="11"/>
  <c r="DM103" i="11"/>
  <c r="CK99" i="11"/>
  <c r="AQ112" i="11"/>
  <c r="EF107" i="11"/>
  <c r="DD103" i="11"/>
  <c r="CB99" i="11"/>
  <c r="AZ95" i="11"/>
  <c r="BD114" i="11"/>
  <c r="AB110" i="11"/>
  <c r="DQ105" i="11"/>
  <c r="CO101" i="11"/>
  <c r="EB105" i="11"/>
  <c r="Z106" i="11"/>
  <c r="CQ101" i="11"/>
  <c r="AW114" i="11"/>
  <c r="EL109" i="11"/>
  <c r="DJ105" i="11"/>
  <c r="CH101" i="11"/>
  <c r="BF97" i="11"/>
  <c r="AD93" i="11"/>
  <c r="AH112" i="11"/>
  <c r="DW107" i="11"/>
  <c r="CU103" i="11"/>
  <c r="BS99" i="11"/>
  <c r="AQ95" i="11"/>
  <c r="AU114" i="11"/>
  <c r="EJ109" i="11"/>
  <c r="DH105" i="11"/>
  <c r="CF101" i="11"/>
  <c r="CR110" i="11"/>
  <c r="BF114" i="11"/>
  <c r="CW103" i="11"/>
  <c r="BU99" i="11"/>
  <c r="AA112" i="11"/>
  <c r="DP107" i="11"/>
  <c r="CN103" i="11"/>
  <c r="BL99" i="11"/>
  <c r="AJ95" i="11"/>
  <c r="AN114" i="11"/>
  <c r="EC109" i="11"/>
  <c r="DA105" i="11"/>
  <c r="BY101" i="11"/>
  <c r="AW97" i="11"/>
  <c r="EL92" i="11"/>
  <c r="Y112" i="11"/>
  <c r="DN107" i="11"/>
  <c r="CL103" i="11"/>
  <c r="BJ99" i="11"/>
  <c r="AH95" i="11"/>
  <c r="AQ105" i="11"/>
  <c r="BW111" i="11"/>
  <c r="EH111" i="11"/>
  <c r="AG96" i="11"/>
  <c r="CB112" i="11"/>
  <c r="AZ108" i="11"/>
  <c r="X104" i="11"/>
  <c r="DM99" i="11"/>
  <c r="CK95" i="11"/>
  <c r="CG114" i="11"/>
  <c r="BE110" i="11"/>
  <c r="AC106" i="11"/>
  <c r="DR101" i="11"/>
  <c r="CP97" i="11"/>
  <c r="BN93" i="11"/>
  <c r="BQ91" i="11"/>
  <c r="AO87" i="11"/>
  <c r="ED82" i="11"/>
  <c r="DB78" i="11"/>
  <c r="BZ74" i="11"/>
  <c r="AX70" i="11"/>
  <c r="BQ96" i="11"/>
  <c r="DX91" i="11"/>
  <c r="DH113" i="11"/>
  <c r="BD97" i="11"/>
  <c r="EF112" i="11"/>
  <c r="DD108" i="11"/>
  <c r="CB104" i="11"/>
  <c r="AZ100" i="11"/>
  <c r="X96" i="11"/>
  <c r="EK114" i="11"/>
  <c r="DI110" i="11"/>
  <c r="CG106" i="11"/>
  <c r="BE102" i="11"/>
  <c r="AC98" i="11"/>
  <c r="DR93" i="11"/>
  <c r="AH92" i="11"/>
  <c r="CS87" i="11"/>
  <c r="BQ83" i="11"/>
  <c r="AO79" i="11"/>
  <c r="ED74" i="11"/>
  <c r="DB70" i="11"/>
  <c r="BZ66" i="11"/>
  <c r="DP99" i="11"/>
  <c r="CF94" i="11"/>
  <c r="DU100" i="11"/>
  <c r="EE113" i="11"/>
  <c r="DC109" i="11"/>
  <c r="CA105" i="11"/>
  <c r="AY101" i="11"/>
  <c r="EN96" i="11"/>
  <c r="DL92" i="11"/>
  <c r="DH111" i="11"/>
  <c r="CF107" i="11"/>
  <c r="BD103" i="11"/>
  <c r="AB99" i="11"/>
  <c r="DQ94" i="11"/>
  <c r="AD96" i="11"/>
  <c r="CR88" i="11"/>
  <c r="BP84" i="11"/>
  <c r="AN80" i="11"/>
  <c r="EC75" i="11"/>
  <c r="DA71" i="11"/>
  <c r="BY67" i="11"/>
  <c r="DH107" i="11"/>
  <c r="BT98" i="11"/>
  <c r="DI104" i="11"/>
  <c r="ED114" i="11"/>
  <c r="DB110" i="11"/>
  <c r="BZ106" i="11"/>
  <c r="AX102" i="11"/>
  <c r="EM97" i="11"/>
  <c r="DK93" i="11"/>
  <c r="DG112" i="11"/>
  <c r="CE108" i="11"/>
  <c r="BC104" i="11"/>
  <c r="AA100" i="11"/>
  <c r="DP95" i="11"/>
  <c r="EG101" i="11"/>
  <c r="CQ89" i="11"/>
  <c r="BO85" i="11"/>
  <c r="AM81" i="11"/>
  <c r="EB76" i="11"/>
  <c r="CZ72" i="11"/>
  <c r="BX68" i="11"/>
  <c r="DR98" i="11"/>
  <c r="AG105" i="11"/>
  <c r="DM108" i="11"/>
  <c r="EJ93" i="11"/>
  <c r="DA111" i="11"/>
  <c r="BY107" i="11"/>
  <c r="AW103" i="11"/>
  <c r="EL98" i="11"/>
  <c r="DJ94" i="11"/>
  <c r="DF113" i="11"/>
  <c r="CD109" i="11"/>
  <c r="BB105" i="11"/>
  <c r="Z101" i="11"/>
  <c r="DO96" i="11"/>
  <c r="CM92" i="11"/>
  <c r="AW98" i="11"/>
  <c r="CW93" i="11"/>
  <c r="EL99" i="11"/>
  <c r="DG113" i="11"/>
  <c r="CE109" i="11"/>
  <c r="BC105" i="11"/>
  <c r="AA101" i="11"/>
  <c r="DP96" i="11"/>
  <c r="CN92" i="11"/>
  <c r="CJ111" i="11"/>
  <c r="BH107" i="11"/>
  <c r="AF103" i="11"/>
  <c r="DU98" i="11"/>
  <c r="CS94" i="11"/>
  <c r="BC95" i="11"/>
  <c r="BT88" i="11"/>
  <c r="AR84" i="11"/>
  <c r="EG79" i="11"/>
  <c r="DE75" i="11"/>
  <c r="CC71" i="11"/>
  <c r="BA67" i="11"/>
  <c r="ED101" i="11"/>
  <c r="CM95" i="11"/>
  <c r="EB101" i="11"/>
  <c r="AT114" i="11"/>
  <c r="EI109" i="11"/>
  <c r="DG105" i="11"/>
  <c r="CE101" i="11"/>
  <c r="BC97" i="11"/>
  <c r="AA93" i="11"/>
  <c r="EN111" i="11"/>
  <c r="DL107" i="11"/>
  <c r="CJ103" i="11"/>
  <c r="BH99" i="11"/>
  <c r="AF95" i="11"/>
  <c r="AK97" i="11"/>
  <c r="DX88" i="11"/>
  <c r="CV84" i="11"/>
  <c r="BT80" i="11"/>
  <c r="AR76" i="11"/>
  <c r="EG71" i="11"/>
  <c r="DE67" i="11"/>
  <c r="AM105" i="11"/>
  <c r="CC94" i="11"/>
  <c r="DJ78" i="11"/>
  <c r="AM65" i="11"/>
  <c r="ED89" i="11"/>
  <c r="DB85" i="11"/>
  <c r="BZ81" i="11"/>
  <c r="AX77" i="11"/>
  <c r="EM72" i="11"/>
  <c r="DK68" i="11"/>
  <c r="AQ99" i="11"/>
  <c r="BA89" i="11"/>
  <c r="Y85" i="11"/>
  <c r="DN80" i="11"/>
  <c r="CL76" i="11"/>
  <c r="BJ72" i="11"/>
  <c r="AH68" i="11"/>
  <c r="EK95" i="11"/>
  <c r="CO88" i="11"/>
  <c r="BM84" i="11"/>
  <c r="AK80" i="11"/>
  <c r="DZ75" i="11"/>
  <c r="CX71" i="11"/>
  <c r="BP100" i="11"/>
  <c r="CW97" i="11"/>
  <c r="BH76" i="11"/>
  <c r="DK99" i="11"/>
  <c r="BJ89" i="11"/>
  <c r="AH85" i="11"/>
  <c r="DW80" i="11"/>
  <c r="CU76" i="11"/>
  <c r="BS72" i="11"/>
  <c r="AQ68" i="11"/>
  <c r="BB96" i="11"/>
  <c r="CX88" i="11"/>
  <c r="BV84" i="11"/>
  <c r="AT80" i="11"/>
  <c r="EI75" i="11"/>
  <c r="DG71" i="11"/>
  <c r="CE67" i="11"/>
  <c r="CQ93" i="11"/>
  <c r="EL87" i="11"/>
  <c r="DJ83" i="11"/>
  <c r="CH79" i="11"/>
  <c r="BF75" i="11"/>
  <c r="AD71" i="11"/>
  <c r="DU99" i="11"/>
  <c r="DV96" i="11"/>
  <c r="AJ76" i="11"/>
  <c r="AY99" i="11"/>
  <c r="BB89" i="11"/>
  <c r="Z85" i="11"/>
  <c r="DO80" i="11"/>
  <c r="CM76" i="11"/>
  <c r="BK72" i="11"/>
  <c r="AI68" i="11"/>
  <c r="EM95" i="11"/>
  <c r="CP88" i="11"/>
  <c r="BN84" i="11"/>
  <c r="AL80" i="11"/>
  <c r="EA75" i="11"/>
  <c r="CY71" i="11"/>
  <c r="BW67" i="11"/>
  <c r="BK93" i="11"/>
  <c r="ED87" i="11"/>
  <c r="DB83" i="11"/>
  <c r="BZ79" i="11"/>
  <c r="AX75" i="11"/>
  <c r="AA110" i="11"/>
  <c r="DR109" i="11"/>
  <c r="BN86" i="11"/>
  <c r="BW69" i="11"/>
  <c r="AF92" i="11"/>
  <c r="CR87" i="11"/>
  <c r="BP83" i="11"/>
  <c r="AN79" i="11"/>
  <c r="EC74" i="11"/>
  <c r="DA70" i="11"/>
  <c r="BY66" i="11"/>
  <c r="AQ91" i="11"/>
  <c r="EF86" i="11"/>
  <c r="DD82" i="11"/>
  <c r="CB78" i="11"/>
  <c r="AZ74" i="11"/>
  <c r="X70" i="11"/>
  <c r="DM65" i="11"/>
  <c r="CE90" i="11"/>
  <c r="BC86" i="11"/>
  <c r="AA82" i="11"/>
  <c r="DP77" i="11"/>
  <c r="CN73" i="11"/>
  <c r="AZ114" i="11"/>
  <c r="AG92" i="11"/>
  <c r="CQ102" i="11"/>
  <c r="CO112" i="11"/>
  <c r="DX110" i="11"/>
  <c r="EC111" i="11"/>
  <c r="DC98" i="11"/>
  <c r="AI98" i="11"/>
  <c r="CS108" i="11"/>
  <c r="AI105" i="11"/>
  <c r="BO111" i="11"/>
  <c r="DM100" i="11"/>
  <c r="BW104" i="11"/>
  <c r="DU93" i="11"/>
  <c r="BX104" i="11"/>
  <c r="DD110" i="11"/>
  <c r="AK100" i="11"/>
  <c r="DL103" i="11"/>
  <c r="AS93" i="11"/>
  <c r="BA103" i="11"/>
  <c r="CG109" i="11"/>
  <c r="AX105" i="11"/>
  <c r="CV94" i="11"/>
  <c r="DZ98" i="11"/>
  <c r="AO105" i="11"/>
  <c r="CM94" i="11"/>
  <c r="BA99" i="11"/>
  <c r="DV90" i="11"/>
  <c r="CT111" i="11"/>
  <c r="AW110" i="11"/>
  <c r="CT78" i="11"/>
  <c r="AQ109" i="11"/>
  <c r="CG98" i="11"/>
  <c r="ED66" i="11"/>
  <c r="CA97" i="11"/>
  <c r="AE89" i="11"/>
  <c r="CY106" i="11"/>
  <c r="EI108" i="11"/>
  <c r="AU113" i="11"/>
  <c r="CK102" i="11"/>
  <c r="EH70" i="11"/>
  <c r="EJ100" i="11"/>
  <c r="EN94" i="11"/>
  <c r="DS99" i="11"/>
  <c r="AY68" i="11"/>
  <c r="DW93" i="11"/>
  <c r="AT74" i="11"/>
  <c r="AN94" i="11"/>
  <c r="BZ87" i="11"/>
  <c r="CN96" i="11"/>
  <c r="AD88" i="11"/>
  <c r="AP83" i="11"/>
  <c r="AF87" i="11"/>
  <c r="AR82" i="11"/>
  <c r="BD77" i="11"/>
  <c r="BX93" i="11"/>
  <c r="AD105" i="11"/>
  <c r="AB84" i="11"/>
  <c r="AK67" i="11"/>
  <c r="AZ91" i="11"/>
  <c r="X87" i="11"/>
  <c r="DM82" i="11"/>
  <c r="CK78" i="11"/>
  <c r="BI74" i="11"/>
  <c r="AG70" i="11"/>
  <c r="DV65" i="11"/>
  <c r="CN90" i="11"/>
  <c r="BL86" i="11"/>
  <c r="AJ82" i="11"/>
  <c r="CA99" i="11"/>
  <c r="EM112" i="11"/>
  <c r="EG87" i="11"/>
  <c r="Y71" i="11"/>
  <c r="CY93" i="11"/>
  <c r="EN87" i="11"/>
  <c r="DL83" i="11"/>
  <c r="CJ79" i="11"/>
  <c r="BH75" i="11"/>
  <c r="AF71" i="11"/>
  <c r="DU66" i="11"/>
  <c r="CM91" i="11"/>
  <c r="BK87" i="11"/>
  <c r="AI83" i="11"/>
  <c r="DX78" i="11"/>
  <c r="CV74" i="11"/>
  <c r="BT70" i="11"/>
  <c r="AR66" i="11"/>
  <c r="EA90" i="11"/>
  <c r="CY86" i="11"/>
  <c r="BW82" i="11"/>
  <c r="AU78" i="11"/>
  <c r="EJ73" i="11"/>
  <c r="CX114" i="11"/>
  <c r="EN103" i="11"/>
  <c r="CG83" i="11"/>
  <c r="CP66" i="11"/>
  <c r="AJ91" i="11"/>
  <c r="DY86" i="11"/>
  <c r="CW82" i="11"/>
  <c r="BU78" i="11"/>
  <c r="AS74" i="11"/>
  <c r="EH69" i="11"/>
  <c r="DF65" i="11"/>
  <c r="BX90" i="11"/>
  <c r="AV86" i="11"/>
  <c r="EK81" i="11"/>
  <c r="DI77" i="11"/>
  <c r="CG73" i="11"/>
  <c r="BE69" i="11"/>
  <c r="AC65" i="11"/>
  <c r="DL89" i="11"/>
  <c r="CJ85" i="11"/>
  <c r="BH81" i="11"/>
  <c r="EJ92" i="11"/>
  <c r="CB71" i="11"/>
  <c r="CP72" i="11"/>
  <c r="CS84" i="11"/>
  <c r="BR71" i="11"/>
  <c r="Z67" i="11"/>
  <c r="EI91" i="11"/>
  <c r="CO87" i="11"/>
  <c r="BM83" i="11"/>
  <c r="AK79" i="11"/>
  <c r="DZ74" i="11"/>
  <c r="CX70" i="11"/>
  <c r="BV66" i="11"/>
  <c r="AV91" i="11"/>
  <c r="EK86" i="11"/>
  <c r="DI82" i="11"/>
  <c r="CG78" i="11"/>
  <c r="BE74" i="11"/>
  <c r="AC70" i="11"/>
  <c r="DR65" i="11"/>
  <c r="CR90" i="11"/>
  <c r="BP86" i="11"/>
  <c r="AN82" i="11"/>
  <c r="EC77" i="11"/>
  <c r="DA73" i="11"/>
  <c r="BY69" i="11"/>
  <c r="AW65" i="11"/>
  <c r="EN89" i="11"/>
  <c r="DL85" i="11"/>
  <c r="CJ81" i="11"/>
  <c r="BH77" i="11"/>
  <c r="AF73" i="11"/>
  <c r="DU68" i="11"/>
  <c r="AY95" i="11"/>
  <c r="AR75" i="11"/>
  <c r="CF74" i="11"/>
  <c r="CI86" i="11"/>
  <c r="BI72" i="11"/>
  <c r="CD67" i="11"/>
  <c r="DQ93" i="11"/>
  <c r="AB88" i="11"/>
  <c r="DQ83" i="11"/>
  <c r="CO79" i="11"/>
  <c r="BM75" i="11"/>
  <c r="AK71" i="11"/>
  <c r="DZ66" i="11"/>
  <c r="CZ91" i="11"/>
  <c r="BX87" i="11"/>
  <c r="AV83" i="11"/>
  <c r="EK78" i="11"/>
  <c r="DI74" i="11"/>
  <c r="CG70" i="11"/>
  <c r="BE66" i="11"/>
  <c r="AE91" i="11"/>
  <c r="DT86" i="11"/>
  <c r="CR82" i="11"/>
  <c r="BP78" i="11"/>
  <c r="AN74" i="11"/>
  <c r="EC69" i="11"/>
  <c r="DA65" i="11"/>
  <c r="CA90" i="11"/>
  <c r="AY86" i="11"/>
  <c r="EN81" i="11"/>
  <c r="DL77" i="11"/>
  <c r="CJ73" i="11"/>
  <c r="BH69" i="11"/>
  <c r="AF65" i="11"/>
  <c r="DY78" i="11"/>
  <c r="BF76" i="11"/>
  <c r="BI88" i="11"/>
  <c r="CF73" i="11"/>
  <c r="EH67" i="11"/>
  <c r="CY95" i="11"/>
  <c r="CF88" i="11"/>
  <c r="BD84" i="11"/>
  <c r="AB80" i="11"/>
  <c r="DQ75" i="11"/>
  <c r="CO71" i="11"/>
  <c r="BM67" i="11"/>
  <c r="BC93" i="11"/>
  <c r="EB87" i="11"/>
  <c r="CZ83" i="11"/>
  <c r="BX79" i="11"/>
  <c r="AV75" i="11"/>
  <c r="EK70" i="11"/>
  <c r="DI66" i="11"/>
  <c r="CI91" i="11"/>
  <c r="BG87" i="11"/>
  <c r="AE83" i="11"/>
  <c r="DT78" i="11"/>
  <c r="CR74" i="11"/>
  <c r="BP70" i="11"/>
  <c r="AN66" i="11"/>
  <c r="EE90" i="11"/>
  <c r="DC86" i="11"/>
  <c r="CA82" i="11"/>
  <c r="AY78" i="11"/>
  <c r="EN73" i="11"/>
  <c r="DL69" i="11"/>
  <c r="CJ65" i="11"/>
  <c r="CO82" i="11"/>
  <c r="AV78" i="11"/>
  <c r="AY90" i="11"/>
  <c r="EA74" i="11"/>
  <c r="BU68" i="11"/>
  <c r="CG97" i="11"/>
  <c r="EJ88" i="11"/>
  <c r="DH84" i="11"/>
  <c r="CF80" i="11"/>
  <c r="BD76" i="11"/>
  <c r="AB72" i="11"/>
  <c r="DQ67" i="11"/>
  <c r="AK95" i="11"/>
  <c r="BO88" i="11"/>
  <c r="AM84" i="11"/>
  <c r="EB79" i="11"/>
  <c r="CZ75" i="11"/>
  <c r="BX71" i="11"/>
  <c r="AV67" i="11"/>
  <c r="DB92" i="11"/>
  <c r="DK87" i="11"/>
  <c r="CI83" i="11"/>
  <c r="BG79" i="11"/>
  <c r="AE75" i="11"/>
  <c r="DT70" i="11"/>
  <c r="CR66" i="11"/>
  <c r="BR91" i="11"/>
  <c r="AP87" i="11"/>
  <c r="EE82" i="11"/>
  <c r="DC78" i="11"/>
  <c r="CA74" i="11"/>
  <c r="AY70" i="11"/>
  <c r="EN65" i="11"/>
  <c r="AC82" i="11"/>
  <c r="DY77" i="11"/>
  <c r="EB89" i="11"/>
  <c r="CM74" i="11"/>
  <c r="BM68" i="11"/>
  <c r="BA97" i="11"/>
  <c r="EB88" i="11"/>
  <c r="CZ84" i="11"/>
  <c r="BX80" i="11"/>
  <c r="AV76" i="11"/>
  <c r="EK71" i="11"/>
  <c r="DI67" i="11"/>
  <c r="DV94" i="11"/>
  <c r="BG88" i="11"/>
  <c r="AE84" i="11"/>
  <c r="DT79" i="11"/>
  <c r="CR75" i="11"/>
  <c r="BP71" i="11"/>
  <c r="AN67" i="11"/>
  <c r="BV92" i="11"/>
  <c r="DC87" i="11"/>
  <c r="EL89" i="11"/>
  <c r="AG85" i="11"/>
  <c r="DP102" i="11"/>
  <c r="AV77" i="11"/>
  <c r="BL69" i="11"/>
  <c r="AJ65" i="11"/>
  <c r="EA89" i="11"/>
  <c r="CY85" i="11"/>
  <c r="BW81" i="11"/>
  <c r="AU77" i="11"/>
  <c r="EJ72" i="11"/>
  <c r="DH68" i="11"/>
  <c r="CE99" i="11"/>
  <c r="BF89" i="11"/>
  <c r="AD85" i="11"/>
  <c r="DS80" i="11"/>
  <c r="CQ76" i="11"/>
  <c r="BO72" i="11"/>
  <c r="AM68" i="11"/>
  <c r="BR96" i="11"/>
  <c r="DB88" i="11"/>
  <c r="BZ84" i="11"/>
  <c r="AX80" i="11"/>
  <c r="EM75" i="11"/>
  <c r="DK71" i="11"/>
  <c r="CI67" i="11"/>
  <c r="EM93" i="11"/>
  <c r="AG88" i="11"/>
  <c r="DV83" i="11"/>
  <c r="CT79" i="11"/>
  <c r="BR75" i="11"/>
  <c r="AP71" i="11"/>
  <c r="EE66" i="11"/>
  <c r="BZ89" i="11"/>
  <c r="CL84" i="11"/>
  <c r="AP100" i="11"/>
  <c r="AF77" i="11"/>
  <c r="BD69" i="11"/>
  <c r="AB65" i="11"/>
  <c r="DS89" i="11"/>
  <c r="CQ85" i="11"/>
  <c r="BO81" i="11"/>
  <c r="AM77" i="11"/>
  <c r="EB72" i="11"/>
  <c r="CZ68" i="11"/>
  <c r="EJ98" i="11"/>
  <c r="AX89" i="11"/>
  <c r="EM84" i="11"/>
  <c r="DK80" i="11"/>
  <c r="CI76" i="11"/>
  <c r="BG72" i="11"/>
  <c r="AE68" i="11"/>
  <c r="AL96" i="11"/>
  <c r="CT88" i="11"/>
  <c r="BR84" i="11"/>
  <c r="AP80" i="11"/>
  <c r="EE75" i="11"/>
  <c r="DC71" i="11"/>
  <c r="CA67" i="11"/>
  <c r="DG93" i="11"/>
  <c r="Y88" i="11"/>
  <c r="DN83" i="11"/>
  <c r="CL79" i="11"/>
  <c r="BJ75" i="11"/>
  <c r="AH71" i="11"/>
  <c r="DW66" i="11"/>
  <c r="CH71" i="11"/>
  <c r="CD66" i="11"/>
  <c r="CZ90" i="11"/>
  <c r="BG71" i="11"/>
  <c r="BR83" i="11"/>
  <c r="CA66" i="11"/>
  <c r="AK87" i="11"/>
  <c r="BE82" i="11"/>
  <c r="DA81" i="11"/>
  <c r="CC101" i="11"/>
  <c r="DU76" i="11"/>
  <c r="DB68" i="11"/>
  <c r="EA73" i="11"/>
  <c r="AD69" i="11"/>
  <c r="EN74" i="11"/>
  <c r="AH87" i="11"/>
  <c r="AQ70" i="11"/>
  <c r="CF65" i="11"/>
  <c r="DB89" i="11"/>
  <c r="BQ85" i="11"/>
  <c r="BZ68" i="11"/>
  <c r="CK80" i="11"/>
  <c r="EE88" i="11"/>
  <c r="BG81" i="11"/>
  <c r="CA76" i="11"/>
  <c r="DD78" i="11"/>
  <c r="DO90" i="11"/>
  <c r="DX73" i="11"/>
  <c r="CD75" i="11"/>
  <c r="AF68" i="11"/>
  <c r="DI93" i="11"/>
  <c r="AP72" i="11"/>
  <c r="BA84" i="11"/>
  <c r="BJ67" i="11"/>
  <c r="DD88" i="11"/>
  <c r="DX83" i="11"/>
  <c r="BT82" i="11"/>
  <c r="CC65" i="11"/>
  <c r="CN77" i="11"/>
  <c r="DY74" i="11"/>
  <c r="EH87" i="11"/>
  <c r="DM72" i="11"/>
  <c r="EJ86" i="11"/>
  <c r="AR88" i="11"/>
  <c r="CA93" i="11"/>
  <c r="X110" i="11"/>
  <c r="AC111" i="11"/>
  <c r="BO98" i="11"/>
  <c r="BM108" i="11"/>
  <c r="CV106" i="11"/>
  <c r="DA107" i="11"/>
  <c r="CA94" i="11"/>
  <c r="DX93" i="11"/>
  <c r="BQ104" i="11"/>
  <c r="DX100" i="11"/>
  <c r="AM107" i="11"/>
  <c r="CK96" i="11"/>
  <c r="AU100" i="11"/>
  <c r="DY112" i="11"/>
  <c r="AV100" i="11"/>
  <c r="CB106" i="11"/>
  <c r="DZ95" i="11"/>
  <c r="CJ99" i="11"/>
  <c r="AW112" i="11"/>
  <c r="Y99" i="11"/>
  <c r="BE105" i="11"/>
  <c r="EM100" i="11"/>
  <c r="CZ113" i="11"/>
  <c r="CF111" i="11"/>
  <c r="ED100" i="11"/>
  <c r="EF100" i="11"/>
  <c r="Y95" i="11"/>
  <c r="CT86" i="11"/>
  <c r="DJ95" i="11"/>
  <c r="EL105" i="11"/>
  <c r="BR74" i="11"/>
  <c r="EF104" i="11"/>
  <c r="BE94" i="11"/>
  <c r="CF103" i="11"/>
  <c r="AY93" i="11"/>
  <c r="DT84" i="11"/>
  <c r="CG92" i="11"/>
  <c r="DG104" i="11"/>
  <c r="EJ108" i="11"/>
  <c r="BI98" i="11"/>
  <c r="DF66" i="11"/>
  <c r="DH96" i="11"/>
  <c r="BL88" i="11"/>
  <c r="CV76" i="11"/>
  <c r="CH96" i="11"/>
  <c r="AC88" i="11"/>
  <c r="DT96" i="11"/>
  <c r="AL88" i="11"/>
  <c r="AX83" i="11"/>
  <c r="DG88" i="11"/>
  <c r="DS83" i="11"/>
  <c r="EE78" i="11"/>
  <c r="DU82" i="11"/>
  <c r="EG77" i="11"/>
  <c r="AB73" i="11"/>
  <c r="CC111" i="11"/>
  <c r="DS100" i="11"/>
  <c r="EE81" i="11"/>
  <c r="EE65" i="11"/>
  <c r="DE90" i="11"/>
  <c r="CC86" i="11"/>
  <c r="BA82" i="11"/>
  <c r="Y78" i="11"/>
  <c r="DN73" i="11"/>
  <c r="CL69" i="11"/>
  <c r="BJ65" i="11"/>
  <c r="AB90" i="11"/>
  <c r="DQ85" i="11"/>
  <c r="CO81" i="11"/>
  <c r="DP105" i="11"/>
  <c r="DK108" i="11"/>
  <c r="DS85" i="11"/>
  <c r="EB68" i="11"/>
  <c r="DD91" i="11"/>
  <c r="CB87" i="11"/>
  <c r="AZ83" i="11"/>
  <c r="X79" i="11"/>
  <c r="DM74" i="11"/>
  <c r="CK70" i="11"/>
  <c r="BI66" i="11"/>
  <c r="AA91" i="11"/>
  <c r="DP86" i="11"/>
  <c r="CN82" i="11"/>
  <c r="BL78" i="11"/>
  <c r="AJ74" i="11"/>
  <c r="DY69" i="11"/>
  <c r="CW65" i="11"/>
  <c r="BO90" i="11"/>
  <c r="AM86" i="11"/>
  <c r="EB81" i="11"/>
  <c r="CZ77" i="11"/>
  <c r="BX73" i="11"/>
  <c r="BV110" i="11"/>
  <c r="DL99" i="11"/>
  <c r="BS81" i="11"/>
  <c r="DO65" i="11"/>
  <c r="CO90" i="11"/>
  <c r="BM86" i="11"/>
  <c r="AK82" i="11"/>
  <c r="DZ77" i="11"/>
  <c r="CX73" i="11"/>
  <c r="BV69" i="11"/>
  <c r="AT65" i="11"/>
  <c r="EC89" i="11"/>
  <c r="DA85" i="11"/>
  <c r="BY81" i="11"/>
  <c r="AW77" i="11"/>
  <c r="EL72" i="11"/>
  <c r="DJ68" i="11"/>
  <c r="AI99" i="11"/>
  <c r="AZ89" i="11"/>
  <c r="X85" i="11"/>
  <c r="DM80" i="11"/>
  <c r="CI89" i="11"/>
  <c r="AZ67" i="11"/>
  <c r="CB70" i="11"/>
  <c r="CE82" i="11"/>
  <c r="DG70" i="11"/>
  <c r="CE66" i="11"/>
  <c r="BE91" i="11"/>
  <c r="AC87" i="11"/>
  <c r="DR82" i="11"/>
  <c r="CP78" i="11"/>
  <c r="BN74" i="11"/>
  <c r="AL70" i="11"/>
  <c r="EA65" i="11"/>
  <c r="DA90" i="11"/>
  <c r="BY86" i="11"/>
  <c r="AW82" i="11"/>
  <c r="EL77" i="11"/>
  <c r="DJ73" i="11"/>
  <c r="CH69" i="11"/>
  <c r="BF65" i="11"/>
  <c r="AF90" i="11"/>
  <c r="DU85" i="11"/>
  <c r="CS81" i="11"/>
  <c r="BQ77" i="11"/>
  <c r="AO73" i="11"/>
  <c r="ED68" i="11"/>
  <c r="EH100" i="11"/>
  <c r="CB89" i="11"/>
  <c r="AZ85" i="11"/>
  <c r="X81" i="11"/>
  <c r="DM76" i="11"/>
  <c r="CK72" i="11"/>
  <c r="BI68" i="11"/>
  <c r="EF111" i="11"/>
  <c r="EG70" i="11"/>
  <c r="BR72" i="11"/>
  <c r="BU84" i="11"/>
  <c r="BJ71" i="11"/>
  <c r="EI66" i="11"/>
  <c r="DJ91" i="11"/>
  <c r="CG87" i="11"/>
  <c r="BE83" i="11"/>
  <c r="AC79" i="11"/>
  <c r="DR74" i="11"/>
  <c r="CP70" i="11"/>
  <c r="BN66" i="11"/>
  <c r="AN91" i="11"/>
  <c r="EC86" i="11"/>
  <c r="DA82" i="11"/>
  <c r="BY78" i="11"/>
  <c r="AW74" i="11"/>
  <c r="EL69" i="11"/>
  <c r="DJ65" i="11"/>
  <c r="CJ90" i="11"/>
  <c r="BH86" i="11"/>
  <c r="AF82" i="11"/>
  <c r="DU77" i="11"/>
  <c r="CS73" i="11"/>
  <c r="BQ69" i="11"/>
  <c r="AO65" i="11"/>
  <c r="EF89" i="11"/>
  <c r="DD85" i="11"/>
  <c r="CB81" i="11"/>
  <c r="AZ77" i="11"/>
  <c r="X73" i="11"/>
  <c r="DM68" i="11"/>
  <c r="CN101" i="11"/>
  <c r="CW74" i="11"/>
  <c r="AR74" i="11"/>
  <c r="AU86" i="11"/>
  <c r="BA72" i="11"/>
  <c r="BV67" i="11"/>
  <c r="CK93" i="11"/>
  <c r="EK87" i="11"/>
  <c r="DI83" i="11"/>
  <c r="CG79" i="11"/>
  <c r="BE75" i="11"/>
  <c r="AC71" i="11"/>
  <c r="DR66" i="11"/>
  <c r="CR91" i="11"/>
  <c r="BP87" i="11"/>
  <c r="AN83" i="11"/>
  <c r="EC78" i="11"/>
  <c r="DA74" i="11"/>
  <c r="BY70" i="11"/>
  <c r="AW66" i="11"/>
  <c r="EN90" i="11"/>
  <c r="DL86" i="11"/>
  <c r="CJ82" i="11"/>
  <c r="BH78" i="11"/>
  <c r="AF74" i="11"/>
  <c r="DU69" i="11"/>
  <c r="CS65" i="11"/>
  <c r="BS90" i="11"/>
  <c r="AQ86" i="11"/>
  <c r="EF81" i="11"/>
  <c r="DD77" i="11"/>
  <c r="CB73" i="11"/>
  <c r="AZ69" i="11"/>
  <c r="X65" i="11"/>
  <c r="BM78" i="11"/>
  <c r="AH76" i="11"/>
  <c r="AK88" i="11"/>
  <c r="BP73" i="11"/>
  <c r="DZ67" i="11"/>
  <c r="BS95" i="11"/>
  <c r="BX88" i="11"/>
  <c r="AV84" i="11"/>
  <c r="EK79" i="11"/>
  <c r="DI75" i="11"/>
  <c r="CG71" i="11"/>
  <c r="BE67" i="11"/>
  <c r="EN92" i="11"/>
  <c r="DT87" i="11"/>
  <c r="CR83" i="11"/>
  <c r="BP79" i="11"/>
  <c r="AN75" i="11"/>
  <c r="EC70" i="11"/>
  <c r="DA66" i="11"/>
  <c r="CA91" i="11"/>
  <c r="AY87" i="11"/>
  <c r="EN82" i="11"/>
  <c r="DL78" i="11"/>
  <c r="CJ74" i="11"/>
  <c r="BH70" i="11"/>
  <c r="AF66" i="11"/>
  <c r="DW90" i="11"/>
  <c r="CU86" i="11"/>
  <c r="BS82" i="11"/>
  <c r="AQ78" i="11"/>
  <c r="EF73" i="11"/>
  <c r="DD69" i="11"/>
  <c r="CB65" i="11"/>
  <c r="DR77" i="11"/>
  <c r="DK75" i="11"/>
  <c r="DN87" i="11"/>
  <c r="BH73" i="11"/>
  <c r="DR67" i="11"/>
  <c r="AM95" i="11"/>
  <c r="BP88" i="11"/>
  <c r="AN84" i="11"/>
  <c r="EC79" i="11"/>
  <c r="DA75" i="11"/>
  <c r="BY71" i="11"/>
  <c r="AW67" i="11"/>
  <c r="DH92" i="11"/>
  <c r="DL87" i="11"/>
  <c r="CJ83" i="11"/>
  <c r="BH79" i="11"/>
  <c r="AF75" i="11"/>
  <c r="DU70" i="11"/>
  <c r="CS66" i="11"/>
  <c r="BS91" i="11"/>
  <c r="AQ87" i="11"/>
  <c r="DJ85" i="11"/>
  <c r="DV80" i="11"/>
  <c r="X92" i="11"/>
  <c r="EH75" i="11"/>
  <c r="DQ68" i="11"/>
  <c r="AH100" i="11"/>
  <c r="BO89" i="11"/>
  <c r="AM85" i="11"/>
  <c r="EB80" i="11"/>
  <c r="CZ76" i="11"/>
  <c r="BX72" i="11"/>
  <c r="AV68" i="11"/>
  <c r="DD96" i="11"/>
  <c r="DK88" i="11"/>
  <c r="CI84" i="11"/>
  <c r="BG80" i="11"/>
  <c r="AE76" i="11"/>
  <c r="DT71" i="11"/>
  <c r="CR67" i="11"/>
  <c r="BD94" i="11"/>
  <c r="AP88" i="11"/>
  <c r="EE83" i="11"/>
  <c r="DC79" i="11"/>
  <c r="CA75" i="11"/>
  <c r="AY71" i="11"/>
  <c r="EN66" i="11"/>
  <c r="DY91" i="11"/>
  <c r="CL87" i="11"/>
  <c r="BJ83" i="11"/>
  <c r="AH79" i="11"/>
  <c r="DW74" i="11"/>
  <c r="CU70" i="11"/>
  <c r="BS66" i="11"/>
  <c r="AX85" i="11"/>
  <c r="BJ80" i="11"/>
  <c r="CD91" i="11"/>
  <c r="CT75" i="11"/>
  <c r="DI68" i="11"/>
  <c r="CM99" i="11"/>
  <c r="BG89" i="11"/>
  <c r="AE85" i="11"/>
  <c r="DT80" i="11"/>
  <c r="CR76" i="11"/>
  <c r="BP72" i="11"/>
  <c r="AN68" i="11"/>
  <c r="BX96" i="11"/>
  <c r="DC88" i="11"/>
  <c r="CA84" i="11"/>
  <c r="AY80" i="11"/>
  <c r="EN75" i="11"/>
  <c r="DL71" i="11"/>
  <c r="CJ67" i="11"/>
  <c r="X94" i="11"/>
  <c r="AH88" i="11"/>
  <c r="DW83" i="11"/>
  <c r="CU79" i="11"/>
  <c r="BS75" i="11"/>
  <c r="AQ71" i="11"/>
  <c r="EF66" i="11"/>
  <c r="DG91" i="11"/>
  <c r="CD87" i="11"/>
  <c r="BB83" i="11"/>
  <c r="Z79" i="11"/>
  <c r="DO74" i="11"/>
  <c r="CM70" i="11"/>
  <c r="BK66" i="11"/>
  <c r="AH67" i="11"/>
  <c r="BD91" i="11"/>
  <c r="BX86" i="11"/>
  <c r="AS69" i="11"/>
  <c r="BD81" i="11"/>
  <c r="CW91" i="11"/>
  <c r="DZ82" i="11"/>
  <c r="AC78" i="11"/>
  <c r="CM79" i="11"/>
  <c r="CX91" i="11"/>
  <c r="DG74" i="11"/>
  <c r="DE80" i="11"/>
  <c r="CY69" i="11"/>
  <c r="AF102" i="11"/>
  <c r="DZ72" i="11"/>
  <c r="EK84" i="11"/>
  <c r="AC68" i="11"/>
  <c r="BF90" i="11"/>
  <c r="BZ85" i="11"/>
  <c r="BC83" i="11"/>
  <c r="BL66" i="11"/>
  <c r="BW78" i="11"/>
  <c r="Z84" i="11"/>
  <c r="AE77" i="11"/>
  <c r="AY72" i="11"/>
  <c r="CP76" i="11"/>
  <c r="DA88" i="11"/>
  <c r="DJ71" i="11"/>
  <c r="DA68" i="11"/>
  <c r="AR96" i="11"/>
  <c r="Z88" i="11"/>
  <c r="AB70" i="11"/>
  <c r="AM82" i="11"/>
  <c r="AV65" i="11"/>
  <c r="CB84" i="11"/>
  <c r="CV79" i="11"/>
  <c r="BF80" i="11"/>
  <c r="BB94" i="11"/>
  <c r="BZ75" i="11"/>
  <c r="EK77" i="11"/>
  <c r="Z71" i="11"/>
  <c r="Y67" i="11"/>
  <c r="CG69" i="11"/>
  <c r="BL83" i="11"/>
  <c r="BB75" i="11"/>
  <c r="DM105" i="11"/>
  <c r="DR106" i="11"/>
  <c r="AM94" i="11"/>
  <c r="AK104" i="11"/>
  <c r="AI114" i="11"/>
  <c r="BR112" i="11"/>
  <c r="DO111" i="11"/>
  <c r="DT112" i="11"/>
  <c r="AO100" i="11"/>
  <c r="CD113" i="11"/>
  <c r="EB102" i="11"/>
  <c r="BI92" i="11"/>
  <c r="EJ95" i="11"/>
  <c r="CW108" i="11"/>
  <c r="DS112" i="11"/>
  <c r="AZ102" i="11"/>
  <c r="AT112" i="11"/>
  <c r="BH95" i="11"/>
  <c r="EL107" i="11"/>
  <c r="CV111" i="11"/>
  <c r="AC101" i="11"/>
  <c r="DK96" i="11"/>
  <c r="BX109" i="11"/>
  <c r="BD107" i="11"/>
  <c r="DB96" i="11"/>
  <c r="AU107" i="11"/>
  <c r="EL113" i="11"/>
  <c r="BR82" i="11"/>
  <c r="BT112" i="11"/>
  <c r="DJ101" i="11"/>
  <c r="AP70" i="11"/>
  <c r="DD100" i="11"/>
  <c r="EG93" i="11"/>
  <c r="BF96" i="11"/>
  <c r="AU112" i="11"/>
  <c r="CR80" i="11"/>
  <c r="AO111" i="11"/>
  <c r="CE100" i="11"/>
  <c r="DH104" i="11"/>
  <c r="AG94" i="11"/>
  <c r="DB97" i="11"/>
  <c r="CF92" i="11"/>
  <c r="AJ84" i="11"/>
  <c r="BF100" i="11"/>
  <c r="DF88" i="11"/>
  <c r="DR83" i="11"/>
  <c r="DO88" i="11"/>
  <c r="EA83" i="11"/>
  <c r="EM78" i="11"/>
  <c r="CE84" i="11"/>
  <c r="CQ79" i="11"/>
  <c r="DC74" i="11"/>
  <c r="CS78" i="11"/>
  <c r="DE73" i="11"/>
  <c r="EL71" i="11"/>
  <c r="BA107" i="11"/>
  <c r="CQ96" i="11"/>
  <c r="DQ79" i="11"/>
  <c r="BS65" i="11"/>
  <c r="AS90" i="11"/>
  <c r="EH85" i="11"/>
  <c r="DF81" i="11"/>
  <c r="CD77" i="11"/>
  <c r="BB73" i="11"/>
  <c r="Z69" i="11"/>
  <c r="BE101" i="11"/>
  <c r="CG89" i="11"/>
  <c r="BE85" i="11"/>
  <c r="AC81" i="11"/>
  <c r="EL91" i="11"/>
  <c r="CI104" i="11"/>
  <c r="DE83" i="11"/>
  <c r="DN66" i="11"/>
  <c r="AR91" i="11"/>
  <c r="EG86" i="11"/>
  <c r="DE82" i="11"/>
  <c r="CC78" i="11"/>
  <c r="BA74" i="11"/>
  <c r="Y70" i="11"/>
  <c r="DN65" i="11"/>
  <c r="CF90" i="11"/>
  <c r="BD86" i="11"/>
  <c r="AB82" i="11"/>
  <c r="DQ77" i="11"/>
  <c r="CO73" i="11"/>
  <c r="BM69" i="11"/>
  <c r="AK65" i="11"/>
  <c r="DT89" i="11"/>
  <c r="CR85" i="11"/>
  <c r="BP81" i="11"/>
  <c r="AN77" i="11"/>
  <c r="EC72" i="11"/>
  <c r="AT106" i="11"/>
  <c r="CJ95" i="11"/>
  <c r="BE79" i="11"/>
  <c r="BC65" i="11"/>
  <c r="AC90" i="11"/>
  <c r="DR85" i="11"/>
  <c r="CP81" i="11"/>
  <c r="BN77" i="11"/>
  <c r="AL73" i="11"/>
  <c r="EA68" i="11"/>
  <c r="AX100" i="11"/>
  <c r="BQ89" i="11"/>
  <c r="AO85" i="11"/>
  <c r="ED80" i="11"/>
  <c r="DB76" i="11"/>
  <c r="BZ72" i="11"/>
  <c r="AX68" i="11"/>
  <c r="CF96" i="11"/>
  <c r="DE88" i="11"/>
  <c r="CC84" i="11"/>
  <c r="BA80" i="11"/>
  <c r="CR72" i="11"/>
  <c r="CL92" i="11"/>
  <c r="BN68" i="11"/>
  <c r="BQ80" i="11"/>
  <c r="AU70" i="11"/>
  <c r="EJ65" i="11"/>
  <c r="DJ90" i="11"/>
  <c r="CH86" i="11"/>
  <c r="BF82" i="11"/>
  <c r="AD78" i="11"/>
  <c r="DS73" i="11"/>
  <c r="CQ69" i="11"/>
  <c r="BO65" i="11"/>
  <c r="AO90" i="11"/>
  <c r="ED85" i="11"/>
  <c r="DB81" i="11"/>
  <c r="BZ77" i="11"/>
  <c r="AX73" i="11"/>
  <c r="EM68" i="11"/>
  <c r="CK101" i="11"/>
  <c r="CK89" i="11"/>
  <c r="BI85" i="11"/>
  <c r="AG81" i="11"/>
  <c r="DV76" i="11"/>
  <c r="CT72" i="11"/>
  <c r="BR68" i="11"/>
  <c r="BW97" i="11"/>
  <c r="EG88" i="11"/>
  <c r="DE84" i="11"/>
  <c r="CC80" i="11"/>
  <c r="BA76" i="11"/>
  <c r="Y72" i="11"/>
  <c r="DN67" i="11"/>
  <c r="BU87" i="11"/>
  <c r="DE66" i="11"/>
  <c r="BD70" i="11"/>
  <c r="BG82" i="11"/>
  <c r="CY70" i="11"/>
  <c r="BW66" i="11"/>
  <c r="AW91" i="11"/>
  <c r="EL86" i="11"/>
  <c r="DJ82" i="11"/>
  <c r="CH78" i="11"/>
  <c r="BF74" i="11"/>
  <c r="AD70" i="11"/>
  <c r="DS65" i="11"/>
  <c r="CS90" i="11"/>
  <c r="BQ86" i="11"/>
  <c r="AO82" i="11"/>
  <c r="ED77" i="11"/>
  <c r="DB73" i="11"/>
  <c r="BZ69" i="11"/>
  <c r="AX65" i="11"/>
  <c r="X90" i="11"/>
  <c r="DM85" i="11"/>
  <c r="CK81" i="11"/>
  <c r="BI77" i="11"/>
  <c r="AG73" i="11"/>
  <c r="DV68" i="11"/>
  <c r="BV100" i="11"/>
  <c r="BT89" i="11"/>
  <c r="AR85" i="11"/>
  <c r="EG80" i="11"/>
  <c r="DE76" i="11"/>
  <c r="CC72" i="11"/>
  <c r="BA68" i="11"/>
  <c r="DD107" i="11"/>
  <c r="BU70" i="11"/>
  <c r="AD72" i="11"/>
  <c r="AG84" i="11"/>
  <c r="BB71" i="11"/>
  <c r="BB847" i="11" s="1"/>
  <c r="BB874" i="11" s="1"/>
  <c r="B929" i="11" s="1"/>
  <c r="EA66" i="11"/>
  <c r="DA91" i="11"/>
  <c r="BY87" i="11"/>
  <c r="AW83" i="11"/>
  <c r="EL78" i="11"/>
  <c r="DJ74" i="11"/>
  <c r="CH70" i="11"/>
  <c r="BF66" i="11"/>
  <c r="AF91" i="11"/>
  <c r="DU86" i="11"/>
  <c r="CS82" i="11"/>
  <c r="BQ78" i="11"/>
  <c r="AO74" i="11"/>
  <c r="ED69" i="11"/>
  <c r="DB65" i="11"/>
  <c r="CB90" i="11"/>
  <c r="AZ86" i="11"/>
  <c r="X82" i="11"/>
  <c r="DM77" i="11"/>
  <c r="CK73" i="11"/>
  <c r="BI69" i="11"/>
  <c r="AG65" i="11"/>
  <c r="DX89" i="11"/>
  <c r="CV85" i="11"/>
  <c r="BT81" i="11"/>
  <c r="AR77" i="11"/>
  <c r="EG72" i="11"/>
  <c r="DE68" i="11"/>
  <c r="AL114" i="11"/>
  <c r="AK74" i="11"/>
  <c r="EK73" i="11"/>
  <c r="EN85" i="11"/>
  <c r="AC72" i="11"/>
  <c r="BN67" i="11"/>
  <c r="BE93" i="11"/>
  <c r="EC87" i="11"/>
  <c r="DA83" i="11"/>
  <c r="BY79" i="11"/>
  <c r="AW75" i="11"/>
  <c r="EL70" i="11"/>
  <c r="DJ66" i="11"/>
  <c r="CJ91" i="11"/>
  <c r="BH87" i="11"/>
  <c r="AF83" i="11"/>
  <c r="DU78" i="11"/>
  <c r="CS74" i="11"/>
  <c r="BQ70" i="11"/>
  <c r="AO66" i="11"/>
  <c r="EF90" i="11"/>
  <c r="DD86" i="11"/>
  <c r="CB82" i="11"/>
  <c r="AZ78" i="11"/>
  <c r="X74" i="11"/>
  <c r="DM69" i="11"/>
  <c r="CK65" i="11"/>
  <c r="BK90" i="11"/>
  <c r="AI86" i="11"/>
  <c r="DX81" i="11"/>
  <c r="CV77" i="11"/>
  <c r="BT73" i="11"/>
  <c r="AR69" i="11"/>
  <c r="EA109" i="11"/>
  <c r="CP73" i="11"/>
  <c r="CW73" i="11"/>
  <c r="CZ85" i="11"/>
  <c r="ED71" i="11"/>
  <c r="BF67" i="11"/>
  <c r="Y93" i="11"/>
  <c r="DU87" i="11"/>
  <c r="CS83" i="11"/>
  <c r="BQ79" i="11"/>
  <c r="AO75" i="11"/>
  <c r="ED70" i="11"/>
  <c r="DB66" i="11"/>
  <c r="CB91" i="11"/>
  <c r="AZ87" i="11"/>
  <c r="X83" i="11"/>
  <c r="DM78" i="11"/>
  <c r="CK74" i="11"/>
  <c r="BI70" i="11"/>
  <c r="AG66" i="11"/>
  <c r="DX90" i="11"/>
  <c r="CV86" i="11"/>
  <c r="CH81" i="11"/>
  <c r="DA77" i="11"/>
  <c r="DD89" i="11"/>
  <c r="BW74" i="11"/>
  <c r="BE68" i="11"/>
  <c r="EL96" i="11"/>
  <c r="DT88" i="11"/>
  <c r="CR84" i="11"/>
  <c r="BP80" i="11"/>
  <c r="AN76" i="11"/>
  <c r="EC71" i="11"/>
  <c r="DA67" i="11"/>
  <c r="CP94" i="11"/>
  <c r="AY88" i="11"/>
  <c r="EN83" i="11"/>
  <c r="DL79" i="11"/>
  <c r="CJ75" i="11"/>
  <c r="BH71" i="11"/>
  <c r="BH847" i="11" s="1"/>
  <c r="BH874" i="11" s="1"/>
  <c r="AF67" i="11"/>
  <c r="AP92" i="11"/>
  <c r="CU87" i="11"/>
  <c r="BS83" i="11"/>
  <c r="AQ79" i="11"/>
  <c r="EF74" i="11"/>
  <c r="DD70" i="11"/>
  <c r="CB66" i="11"/>
  <c r="BB91" i="11"/>
  <c r="Z87" i="11"/>
  <c r="DO82" i="11"/>
  <c r="CM78" i="11"/>
  <c r="BK74" i="11"/>
  <c r="AI70" i="11"/>
  <c r="DX65" i="11"/>
  <c r="EM80" i="11"/>
  <c r="BM77" i="11"/>
  <c r="BP89" i="11"/>
  <c r="BO74" i="11"/>
  <c r="AW68" i="11"/>
  <c r="DF96" i="11"/>
  <c r="DL88" i="11"/>
  <c r="CJ84" i="11"/>
  <c r="BH80" i="11"/>
  <c r="AF76" i="11"/>
  <c r="DU71" i="11"/>
  <c r="CS67" i="11"/>
  <c r="BJ94" i="11"/>
  <c r="AQ88" i="11"/>
  <c r="EF83" i="11"/>
  <c r="DD79" i="11"/>
  <c r="CB75" i="11"/>
  <c r="AZ71" i="11"/>
  <c r="X67" i="11"/>
  <c r="EA91" i="11"/>
  <c r="CM87" i="11"/>
  <c r="BK83" i="11"/>
  <c r="AI79" i="11"/>
  <c r="DX74" i="11"/>
  <c r="CV70" i="11"/>
  <c r="BT66" i="11"/>
  <c r="AT91" i="11"/>
  <c r="EI86" i="11"/>
  <c r="DG82" i="11"/>
  <c r="CE78" i="11"/>
  <c r="BC74" i="11"/>
  <c r="AA70" i="11"/>
  <c r="DP65" i="11"/>
  <c r="AX92" i="11"/>
  <c r="AB87" i="11"/>
  <c r="EM83" i="11"/>
  <c r="AE67" i="11"/>
  <c r="AP79" i="11"/>
  <c r="DL67" i="11"/>
  <c r="CX78" i="11"/>
  <c r="DR73" i="11"/>
  <c r="BY77" i="11"/>
  <c r="CJ89" i="11"/>
  <c r="CS72" i="11"/>
  <c r="BC70" i="11"/>
  <c r="BW65" i="11"/>
  <c r="CS89" i="11"/>
  <c r="DL70" i="11"/>
  <c r="DW82" i="11"/>
  <c r="EF65" i="11"/>
  <c r="AD86" i="11"/>
  <c r="AX81" i="11"/>
  <c r="AO81" i="11"/>
  <c r="DC97" i="11"/>
  <c r="BI76" i="11"/>
  <c r="CN98" i="11"/>
  <c r="DT72" i="11"/>
  <c r="EN67" i="11"/>
  <c r="CB74" i="11"/>
  <c r="CM86" i="11"/>
  <c r="CV69" i="11"/>
  <c r="AA99" i="11"/>
  <c r="CU88" i="11"/>
  <c r="DV84" i="11"/>
  <c r="EE67" i="11"/>
  <c r="Y80" i="11"/>
  <c r="CA80" i="11"/>
  <c r="AZ80" i="11"/>
  <c r="BT75" i="11"/>
  <c r="AR78" i="11"/>
  <c r="BC90" i="11"/>
  <c r="BL73" i="11"/>
  <c r="AE90" i="11"/>
  <c r="AD87" i="11"/>
  <c r="AU91" i="11"/>
  <c r="CR81" i="11"/>
  <c r="AV82" i="11"/>
  <c r="AZ113" i="11"/>
  <c r="AD112" i="11"/>
  <c r="AI113" i="11"/>
  <c r="DZ99" i="11"/>
  <c r="DX109" i="11"/>
  <c r="AP108" i="11"/>
  <c r="CM107" i="11"/>
  <c r="CR108" i="11"/>
  <c r="ED95" i="11"/>
  <c r="BB109" i="11"/>
  <c r="CZ98" i="11"/>
  <c r="BJ95" i="11"/>
  <c r="EN114" i="11"/>
  <c r="BU104" i="11"/>
  <c r="CQ108" i="11"/>
  <c r="X98" i="11"/>
  <c r="DR91" i="11"/>
  <c r="BL114" i="11"/>
  <c r="DJ103" i="11"/>
  <c r="BT107" i="11"/>
  <c r="CZ101" i="11"/>
  <c r="CI92" i="11"/>
  <c r="AV105" i="11"/>
  <c r="AB103" i="11"/>
  <c r="BZ92" i="11"/>
  <c r="DT109" i="11"/>
  <c r="DJ109" i="11"/>
  <c r="AP78" i="11"/>
  <c r="AR108" i="11"/>
  <c r="CH97" i="11"/>
  <c r="BH114" i="11"/>
  <c r="CB96" i="11"/>
  <c r="AF88" i="11"/>
  <c r="CU102" i="11"/>
  <c r="EJ107" i="11"/>
  <c r="BP76" i="11"/>
  <c r="ED106" i="11"/>
  <c r="BC96" i="11"/>
  <c r="CF100" i="11"/>
  <c r="AO93" i="11"/>
  <c r="BY93" i="11"/>
  <c r="CB111" i="11"/>
  <c r="DY79" i="11"/>
  <c r="BR89" i="11"/>
  <c r="CD84" i="11"/>
  <c r="CP79" i="11"/>
  <c r="CM84" i="11"/>
  <c r="CY79" i="11"/>
  <c r="DK74" i="11"/>
  <c r="BC80" i="11"/>
  <c r="BO75" i="11"/>
  <c r="DC94" i="11"/>
  <c r="BQ74" i="11"/>
  <c r="CC69" i="11"/>
  <c r="BZ71" i="11"/>
  <c r="Y103" i="11"/>
  <c r="BO92" i="11"/>
  <c r="DC77" i="11"/>
  <c r="BT102" i="11"/>
  <c r="CX89" i="11"/>
  <c r="BV85" i="11"/>
  <c r="AT81" i="11"/>
  <c r="EI76" i="11"/>
  <c r="DG72" i="11"/>
  <c r="CE68" i="11"/>
  <c r="CO97" i="11"/>
  <c r="EL88" i="11"/>
  <c r="DJ84" i="11"/>
  <c r="CH80" i="11"/>
  <c r="EH110" i="11"/>
  <c r="BG100" i="11"/>
  <c r="CQ81" i="11"/>
  <c r="DW65" i="11"/>
  <c r="CW90" i="11"/>
  <c r="BU86" i="11"/>
  <c r="AS82" i="11"/>
  <c r="EH77" i="11"/>
  <c r="DF73" i="11"/>
  <c r="CD69" i="11"/>
  <c r="BB65" i="11"/>
  <c r="EK89" i="11"/>
  <c r="DI85" i="11"/>
  <c r="CG81" i="11"/>
  <c r="BE77" i="11"/>
  <c r="AC73" i="11"/>
  <c r="DR68" i="11"/>
  <c r="CU99" i="11"/>
  <c r="BH89" i="11"/>
  <c r="AF85" i="11"/>
  <c r="DU80" i="11"/>
  <c r="CS76" i="11"/>
  <c r="BQ72" i="11"/>
  <c r="EI101" i="11"/>
  <c r="DT91" i="11"/>
  <c r="AQ77" i="11"/>
  <c r="BM101" i="11"/>
  <c r="CH89" i="11"/>
  <c r="BF85" i="11"/>
  <c r="AD81" i="11"/>
  <c r="DS76" i="11"/>
  <c r="CQ72" i="11"/>
  <c r="BO68" i="11"/>
  <c r="AC97" i="11"/>
  <c r="DV88" i="11"/>
  <c r="CT84" i="11"/>
  <c r="BR80" i="11"/>
  <c r="AP76" i="11"/>
  <c r="EE71" i="11"/>
  <c r="DC67" i="11"/>
  <c r="BR94" i="11"/>
  <c r="AS88" i="11"/>
  <c r="EH83" i="11"/>
  <c r="DF79" i="11"/>
  <c r="BA95" i="11"/>
  <c r="DG87" i="11"/>
  <c r="AZ66" i="11"/>
  <c r="BC78" i="11"/>
  <c r="CZ69" i="11"/>
  <c r="BX65" i="11"/>
  <c r="AX90" i="11"/>
  <c r="EM85" i="11"/>
  <c r="DK81" i="11"/>
  <c r="CI77" i="11"/>
  <c r="BG73" i="11"/>
  <c r="AE69" i="11"/>
  <c r="AN102" i="11"/>
  <c r="CT89" i="11"/>
  <c r="BR85" i="11"/>
  <c r="AP81" i="11"/>
  <c r="EE76" i="11"/>
  <c r="DC72" i="11"/>
  <c r="CA68" i="11"/>
  <c r="DE97" i="11"/>
  <c r="Y89" i="11"/>
  <c r="DN84" i="11"/>
  <c r="CL80" i="11"/>
  <c r="BJ76" i="11"/>
  <c r="AH72" i="11"/>
  <c r="DW67" i="11"/>
  <c r="BI95" i="11"/>
  <c r="BU88" i="11"/>
  <c r="AS84" i="11"/>
  <c r="EH79" i="11"/>
  <c r="DF75" i="11"/>
  <c r="CD71" i="11"/>
  <c r="BB67" i="11"/>
  <c r="CD70" i="11"/>
  <c r="BW91" i="11"/>
  <c r="AP68" i="11"/>
  <c r="AS80" i="11"/>
  <c r="AM70" i="11"/>
  <c r="EB65" i="11"/>
  <c r="DB90" i="11"/>
  <c r="BZ86" i="11"/>
  <c r="AX82" i="11"/>
  <c r="EM77" i="11"/>
  <c r="DK73" i="11"/>
  <c r="CI69" i="11"/>
  <c r="BG65" i="11"/>
  <c r="AG90" i="11"/>
  <c r="DV85" i="11"/>
  <c r="CT81" i="11"/>
  <c r="BR77" i="11"/>
  <c r="AP73" i="11"/>
  <c r="EE68" i="11"/>
  <c r="Y101" i="11"/>
  <c r="CC89" i="11"/>
  <c r="BA85" i="11"/>
  <c r="Y81" i="11"/>
  <c r="DN76" i="11"/>
  <c r="CL72" i="11"/>
  <c r="BJ68" i="11"/>
  <c r="AQ97" i="11"/>
  <c r="DY88" i="11"/>
  <c r="CW84" i="11"/>
  <c r="BU80" i="11"/>
  <c r="AS76" i="11"/>
  <c r="EH71" i="11"/>
  <c r="DF67" i="11"/>
  <c r="BG85" i="11"/>
  <c r="AS66" i="11"/>
  <c r="EG69" i="11"/>
  <c r="EJ81" i="11"/>
  <c r="CQ70" i="11"/>
  <c r="BO66" i="11"/>
  <c r="AO91" i="11"/>
  <c r="ED86" i="11"/>
  <c r="DB82" i="11"/>
  <c r="BZ78" i="11"/>
  <c r="AX74" i="11"/>
  <c r="EM69" i="11"/>
  <c r="DK65" i="11"/>
  <c r="CK90" i="11"/>
  <c r="BI86" i="11"/>
  <c r="AG82" i="11"/>
  <c r="DV77" i="11"/>
  <c r="CT73" i="11"/>
  <c r="BR69" i="11"/>
  <c r="AP65" i="11"/>
  <c r="EG89" i="11"/>
  <c r="DE85" i="11"/>
  <c r="CC81" i="11"/>
  <c r="BA77" i="11"/>
  <c r="Y73" i="11"/>
  <c r="DN68" i="11"/>
  <c r="EA99" i="11"/>
  <c r="BL89" i="11"/>
  <c r="AJ85" i="11"/>
  <c r="DY80" i="11"/>
  <c r="CW76" i="11"/>
  <c r="BU72" i="11"/>
  <c r="AS68" i="11"/>
  <c r="CB103" i="11"/>
  <c r="DZ69" i="11"/>
  <c r="DW71" i="11"/>
  <c r="DZ83" i="11"/>
  <c r="AT71" i="11"/>
  <c r="DS66" i="11"/>
  <c r="CS91" i="11"/>
  <c r="BQ87" i="11"/>
  <c r="AO83" i="11"/>
  <c r="ED78" i="11"/>
  <c r="DB74" i="11"/>
  <c r="BZ70" i="11"/>
  <c r="AX66" i="11"/>
  <c r="X91" i="11"/>
  <c r="DM86" i="11"/>
  <c r="CK82" i="11"/>
  <c r="BI78" i="11"/>
  <c r="AG74" i="11"/>
  <c r="DV69" i="11"/>
  <c r="CT65" i="11"/>
  <c r="BT90" i="11"/>
  <c r="AR86" i="11"/>
  <c r="EG81" i="11"/>
  <c r="DE77" i="11"/>
  <c r="CC73" i="11"/>
  <c r="BA69" i="11"/>
  <c r="Y65" i="11"/>
  <c r="DP89" i="11"/>
  <c r="CN85" i="11"/>
  <c r="BL81" i="11"/>
  <c r="AJ77" i="11"/>
  <c r="DY72" i="11"/>
  <c r="CW68" i="11"/>
  <c r="AZ99" i="11"/>
  <c r="BN69" i="11"/>
  <c r="CI71" i="11"/>
  <c r="CL83" i="11"/>
  <c r="AL71" i="11"/>
  <c r="DK66" i="11"/>
  <c r="CK91" i="11"/>
  <c r="BI87" i="11"/>
  <c r="AG83" i="11"/>
  <c r="DV78" i="11"/>
  <c r="CT74" i="11"/>
  <c r="BR70" i="11"/>
  <c r="AP66" i="11"/>
  <c r="EG90" i="11"/>
  <c r="DE86" i="11"/>
  <c r="CC82" i="11"/>
  <c r="BA78" i="11"/>
  <c r="Y74" i="11"/>
  <c r="DN69" i="11"/>
  <c r="CL65" i="11"/>
  <c r="BL90" i="11"/>
  <c r="AJ86" i="11"/>
  <c r="BF77" i="11"/>
  <c r="CM75" i="11"/>
  <c r="CP87" i="11"/>
  <c r="EK72" i="11"/>
  <c r="DJ67" i="11"/>
  <c r="DX94" i="11"/>
  <c r="BH88" i="11"/>
  <c r="AF84" i="11"/>
  <c r="DU79" i="11"/>
  <c r="CS75" i="11"/>
  <c r="BQ71" i="11"/>
  <c r="AO67" i="11"/>
  <c r="CB92" i="11"/>
  <c r="DD87" i="11"/>
  <c r="CB83" i="11"/>
  <c r="AZ79" i="11"/>
  <c r="X75" i="11"/>
  <c r="DM70" i="11"/>
  <c r="CK66" i="11"/>
  <c r="BK91" i="11"/>
  <c r="AI87" i="11"/>
  <c r="DX82" i="11"/>
  <c r="CV78" i="11"/>
  <c r="BT74" i="11"/>
  <c r="AR70" i="11"/>
  <c r="EG65" i="11"/>
  <c r="DG90" i="11"/>
  <c r="CE86" i="11"/>
  <c r="BC82" i="11"/>
  <c r="AA78" i="11"/>
  <c r="DP73" i="11"/>
  <c r="CN69" i="11"/>
  <c r="BL65" i="11"/>
  <c r="DK76" i="11"/>
  <c r="AY75" i="11"/>
  <c r="BB87" i="11"/>
  <c r="DU72" i="11"/>
  <c r="DB67" i="11"/>
  <c r="CR94" i="11"/>
  <c r="AZ88" i="11"/>
  <c r="X84" i="11"/>
  <c r="DM79" i="11"/>
  <c r="CK75" i="11"/>
  <c r="BI71" i="11"/>
  <c r="AG67" i="11"/>
  <c r="AV92" i="11"/>
  <c r="CV87" i="11"/>
  <c r="BT83" i="11"/>
  <c r="AR79" i="11"/>
  <c r="EG74" i="11"/>
  <c r="DE70" i="11"/>
  <c r="CC66" i="11"/>
  <c r="BC91" i="11"/>
  <c r="AA87" i="11"/>
  <c r="DP82" i="11"/>
  <c r="CN78" i="11"/>
  <c r="BL74" i="11"/>
  <c r="AJ70" i="11"/>
  <c r="DY65" i="11"/>
  <c r="CY90" i="11"/>
  <c r="BW86" i="11"/>
  <c r="AU82" i="11"/>
  <c r="EJ77" i="11"/>
  <c r="DH73" i="11"/>
  <c r="CF69" i="11"/>
  <c r="BD65" i="11"/>
  <c r="CW87" i="11"/>
  <c r="DQ82" i="11"/>
  <c r="DY81" i="11"/>
  <c r="AE103" i="11"/>
  <c r="AB77" i="11"/>
  <c r="DP70" i="11"/>
  <c r="BV74" i="11"/>
  <c r="CP69" i="11"/>
  <c r="BK75" i="11"/>
  <c r="BV87" i="11"/>
  <c r="CE70" i="11"/>
  <c r="AA66" i="11"/>
  <c r="AW90" i="11"/>
  <c r="CO85" i="11"/>
  <c r="CX68" i="11"/>
  <c r="DI80" i="11"/>
  <c r="BO97" i="11"/>
  <c r="DS81" i="11"/>
  <c r="EM76" i="11"/>
  <c r="AA79" i="11"/>
  <c r="AL91" i="11"/>
  <c r="AU74" i="11"/>
  <c r="X77" i="11"/>
  <c r="CR68" i="11"/>
  <c r="DW95" i="11"/>
  <c r="BN72" i="11"/>
  <c r="BY84" i="11"/>
  <c r="CH67" i="11"/>
  <c r="AY89" i="11"/>
  <c r="BS84" i="11"/>
  <c r="DH82" i="11"/>
  <c r="DQ65" i="11"/>
  <c r="EB77" i="11"/>
  <c r="AO77" i="11"/>
  <c r="X76" i="11"/>
  <c r="AR71" i="11"/>
  <c r="AD76" i="11"/>
  <c r="AO88" i="11"/>
  <c r="AX71" i="11"/>
  <c r="AN73" i="11"/>
  <c r="BA71" i="11"/>
  <c r="CU71" i="11"/>
  <c r="BL94" i="11"/>
  <c r="BE65" i="11"/>
  <c r="X109" i="11"/>
  <c r="DS107" i="11"/>
  <c r="DX108" i="11"/>
  <c r="CX95" i="11"/>
  <c r="CV105" i="11"/>
  <c r="EE103" i="11"/>
  <c r="BK103" i="11"/>
  <c r="DU113" i="11"/>
  <c r="DZ114" i="11"/>
  <c r="Z105" i="11"/>
  <c r="BX94" i="11"/>
  <c r="CF104" i="11"/>
  <c r="DL110" i="11"/>
  <c r="AS100" i="11"/>
  <c r="BO104" i="11"/>
  <c r="DM93" i="11"/>
  <c r="DU103" i="11"/>
  <c r="AJ110" i="11"/>
  <c r="CH99" i="11"/>
  <c r="AR103" i="11"/>
  <c r="BG105" i="11"/>
  <c r="CM111" i="11"/>
  <c r="EK100" i="11"/>
  <c r="DQ98" i="11"/>
  <c r="CD111" i="11"/>
  <c r="CU94" i="11"/>
  <c r="CH105" i="11"/>
  <c r="EE73" i="11"/>
  <c r="EG103" i="11"/>
  <c r="BF93" i="11"/>
  <c r="CN95" i="11"/>
  <c r="AZ92" i="11"/>
  <c r="DU83" i="11"/>
  <c r="BR114" i="11"/>
  <c r="DH103" i="11"/>
  <c r="AN72" i="11"/>
  <c r="DB102" i="11"/>
  <c r="BH113" i="11"/>
  <c r="BD96" i="11"/>
  <c r="DY87" i="11"/>
  <c r="DN99" i="11"/>
  <c r="AZ107" i="11"/>
  <c r="CW75" i="11"/>
  <c r="AP85" i="11"/>
  <c r="BB80" i="11"/>
  <c r="BN75" i="11"/>
  <c r="BK80" i="11"/>
  <c r="BW75" i="11"/>
  <c r="DC105" i="11"/>
  <c r="AA76" i="11"/>
  <c r="AM71" i="11"/>
  <c r="AM847" i="11" s="1"/>
  <c r="AM874" i="11" s="1"/>
  <c r="CP105" i="11"/>
  <c r="AO70" i="11"/>
  <c r="BA65" i="11"/>
  <c r="EE70" i="11"/>
  <c r="DN98" i="11"/>
  <c r="DH94" i="11"/>
  <c r="CO75" i="11"/>
  <c r="AR98" i="11"/>
  <c r="AL89" i="11"/>
  <c r="EA84" i="11"/>
  <c r="CY80" i="11"/>
  <c r="BW76" i="11"/>
  <c r="AU72" i="11"/>
  <c r="EJ67" i="11"/>
  <c r="CA95" i="11"/>
  <c r="BZ88" i="11"/>
  <c r="AX84" i="11"/>
  <c r="EM79" i="11"/>
  <c r="DF106" i="11"/>
  <c r="AE96" i="11"/>
  <c r="CC79" i="11"/>
  <c r="BK65" i="11"/>
  <c r="AK90" i="11"/>
  <c r="DZ85" i="11"/>
  <c r="CX81" i="11"/>
  <c r="BV77" i="11"/>
  <c r="AT73" i="11"/>
  <c r="EI68" i="11"/>
  <c r="DJ100" i="11"/>
  <c r="BY89" i="11"/>
  <c r="AW85" i="11"/>
  <c r="EL80" i="11"/>
  <c r="DJ76" i="11"/>
  <c r="CH72" i="11"/>
  <c r="BF68" i="11"/>
  <c r="DL96" i="11"/>
  <c r="DM88" i="11"/>
  <c r="CK84" i="11"/>
  <c r="BI80" i="11"/>
  <c r="AG76" i="11"/>
  <c r="DV71" i="11"/>
  <c r="DG97" i="11"/>
  <c r="CT92" i="11"/>
  <c r="AC75" i="11"/>
  <c r="CU97" i="11"/>
  <c r="EM88" i="11"/>
  <c r="DK84" i="11"/>
  <c r="CI80" i="11"/>
  <c r="BG76" i="11"/>
  <c r="AE72" i="11"/>
  <c r="DT67" i="11"/>
  <c r="EF94" i="11"/>
  <c r="BJ88" i="11"/>
  <c r="AH84" i="11"/>
  <c r="DW79" i="11"/>
  <c r="CU75" i="11"/>
  <c r="BS71" i="11"/>
  <c r="AQ67" i="11"/>
  <c r="BD92" i="11"/>
  <c r="CX87" i="11"/>
  <c r="BV83" i="11"/>
  <c r="AT79" i="11"/>
  <c r="BS88" i="11"/>
  <c r="CE83" i="11"/>
  <c r="AA97" i="11"/>
  <c r="DA76" i="11"/>
  <c r="AN69" i="11"/>
  <c r="DH102" i="11"/>
  <c r="DC89" i="11"/>
  <c r="CA85" i="11"/>
  <c r="AY81" i="11"/>
  <c r="EN76" i="11"/>
  <c r="DL72" i="11"/>
  <c r="CJ68" i="11"/>
  <c r="Z98" i="11"/>
  <c r="AH89" i="11"/>
  <c r="DW84" i="11"/>
  <c r="CU80" i="11"/>
  <c r="BS76" i="11"/>
  <c r="AQ72" i="11"/>
  <c r="EF67" i="11"/>
  <c r="CQ95" i="11"/>
  <c r="CD88" i="11"/>
  <c r="BB84" i="11"/>
  <c r="Z80" i="11"/>
  <c r="DO75" i="11"/>
  <c r="CM71" i="11"/>
  <c r="BK67" i="11"/>
  <c r="AU93" i="11"/>
  <c r="DZ87" i="11"/>
  <c r="CX83" i="11"/>
  <c r="BV79" i="11"/>
  <c r="AT75" i="11"/>
  <c r="EI70" i="11"/>
  <c r="DG66" i="11"/>
  <c r="AM93" i="11"/>
  <c r="AU87" i="11"/>
  <c r="AB66" i="11"/>
  <c r="AE78" i="11"/>
  <c r="CR69" i="11"/>
  <c r="BP65" i="11"/>
  <c r="AP90" i="11"/>
  <c r="EE85" i="11"/>
  <c r="DC81" i="11"/>
  <c r="CA77" i="11"/>
  <c r="AY73" i="11"/>
  <c r="EN68" i="11"/>
  <c r="CS101" i="11"/>
  <c r="CL89" i="11"/>
  <c r="BJ85" i="11"/>
  <c r="AH81" i="11"/>
  <c r="DW76" i="11"/>
  <c r="CU72" i="11"/>
  <c r="BS68" i="11"/>
  <c r="BY97" i="11"/>
  <c r="EH88" i="11"/>
  <c r="DF84" i="11"/>
  <c r="CD80" i="11"/>
  <c r="BB76" i="11"/>
  <c r="Z72" i="11"/>
  <c r="DO67" i="11"/>
  <c r="AC95" i="11"/>
  <c r="BM88" i="11"/>
  <c r="AK84" i="11"/>
  <c r="DZ79" i="11"/>
  <c r="CX75" i="11"/>
  <c r="BV71" i="11"/>
  <c r="AT67" i="11"/>
  <c r="BP68" i="11"/>
  <c r="EB90" i="11"/>
  <c r="DS67" i="11"/>
  <c r="DV79" i="11"/>
  <c r="AE70" i="11"/>
  <c r="DT65" i="11"/>
  <c r="CT90" i="11"/>
  <c r="BR86" i="11"/>
  <c r="AP82" i="11"/>
  <c r="EE77" i="11"/>
  <c r="DC73" i="11"/>
  <c r="CA69" i="11"/>
  <c r="AY65" i="11"/>
  <c r="Y90" i="11"/>
  <c r="DN85" i="11"/>
  <c r="CL81" i="11"/>
  <c r="BJ77" i="11"/>
  <c r="AH73" i="11"/>
  <c r="DW68" i="11"/>
  <c r="CD100" i="11"/>
  <c r="BU89" i="11"/>
  <c r="AS85" i="11"/>
  <c r="EH80" i="11"/>
  <c r="DF76" i="11"/>
  <c r="CD72" i="11"/>
  <c r="BB68" i="11"/>
  <c r="EB96" i="11"/>
  <c r="DQ88" i="11"/>
  <c r="CO84" i="11"/>
  <c r="BM80" i="11"/>
  <c r="AK76" i="11"/>
  <c r="DZ71" i="11"/>
  <c r="CX67" i="11"/>
  <c r="AS83" i="11"/>
  <c r="CX65" i="11"/>
  <c r="DI69" i="11"/>
  <c r="DL81" i="11"/>
  <c r="CI70" i="11"/>
  <c r="BG66" i="11"/>
  <c r="AG91" i="11"/>
  <c r="DV86" i="11"/>
  <c r="CT82" i="11"/>
  <c r="BR78" i="11"/>
  <c r="AP74" i="11"/>
  <c r="EE69" i="11"/>
  <c r="DC65" i="11"/>
  <c r="CC90" i="11"/>
  <c r="BA86" i="11"/>
  <c r="Y82" i="11"/>
  <c r="DN77" i="11"/>
  <c r="CL73" i="11"/>
  <c r="BJ69" i="11"/>
  <c r="AH65" i="11"/>
  <c r="DY89" i="11"/>
  <c r="CW85" i="11"/>
  <c r="BU81" i="11"/>
  <c r="AS77" i="11"/>
  <c r="EH72" i="11"/>
  <c r="DF68" i="11"/>
  <c r="BO99" i="11"/>
  <c r="BD89" i="11"/>
  <c r="AB85" i="11"/>
  <c r="DQ80" i="11"/>
  <c r="CO76" i="11"/>
  <c r="BM72" i="11"/>
  <c r="AK68" i="11"/>
  <c r="AE81" i="11"/>
  <c r="AL65" i="11"/>
  <c r="BU69" i="11"/>
  <c r="BX81" i="11"/>
  <c r="CA70" i="11"/>
  <c r="AY66" i="11"/>
  <c r="Y91" i="11"/>
  <c r="DN86" i="11"/>
  <c r="CL82" i="11"/>
  <c r="BJ78" i="11"/>
  <c r="AH74" i="11"/>
  <c r="DW69" i="11"/>
  <c r="CU65" i="11"/>
  <c r="BU90" i="11"/>
  <c r="AS86" i="11"/>
  <c r="EH81" i="11"/>
  <c r="DF77" i="11"/>
  <c r="CD73" i="11"/>
  <c r="BB69" i="11"/>
  <c r="Z65" i="11"/>
  <c r="DQ89" i="11"/>
  <c r="CY105" i="11"/>
  <c r="AD73" i="11"/>
  <c r="BY73" i="11"/>
  <c r="CB85" i="11"/>
  <c r="DN71" i="11"/>
  <c r="AX67" i="11"/>
  <c r="DJ92" i="11"/>
  <c r="DM87" i="11"/>
  <c r="CK83" i="11"/>
  <c r="BI79" i="11"/>
  <c r="AG75" i="11"/>
  <c r="DV70" i="11"/>
  <c r="CT66" i="11"/>
  <c r="BT91" i="11"/>
  <c r="AR87" i="11"/>
  <c r="EG82" i="11"/>
  <c r="DE78" i="11"/>
  <c r="CC74" i="11"/>
  <c r="BA70" i="11"/>
  <c r="Y66" i="11"/>
  <c r="DP90" i="11"/>
  <c r="CN86" i="11"/>
  <c r="BL82" i="11"/>
  <c r="AJ78" i="11"/>
  <c r="DY73" i="11"/>
  <c r="CW69" i="11"/>
  <c r="BU65" i="11"/>
  <c r="AU90" i="11"/>
  <c r="EJ85" i="11"/>
  <c r="DH81" i="11"/>
  <c r="CF77" i="11"/>
  <c r="BD73" i="11"/>
  <c r="AB69" i="11"/>
  <c r="BW101" i="11"/>
  <c r="CI72" i="11"/>
  <c r="AK73" i="11"/>
  <c r="AN85" i="11"/>
  <c r="DF71" i="11"/>
  <c r="AP67" i="11"/>
  <c r="CD92" i="11"/>
  <c r="DE87" i="11"/>
  <c r="CC83" i="11"/>
  <c r="BA79" i="11"/>
  <c r="Y75" i="11"/>
  <c r="DN70" i="11"/>
  <c r="CL66" i="11"/>
  <c r="BL91" i="11"/>
  <c r="AJ87" i="11"/>
  <c r="DY82" i="11"/>
  <c r="CW78" i="11"/>
  <c r="BU74" i="11"/>
  <c r="AS70" i="11"/>
  <c r="EH65" i="11"/>
  <c r="DH90" i="11"/>
  <c r="CF86" i="11"/>
  <c r="BD82" i="11"/>
  <c r="AB78" i="11"/>
  <c r="DQ73" i="11"/>
  <c r="CO69" i="11"/>
  <c r="BM65" i="11"/>
  <c r="AM90" i="11"/>
  <c r="EB85" i="11"/>
  <c r="CZ81" i="11"/>
  <c r="BX77" i="11"/>
  <c r="AV73" i="11"/>
  <c r="EK68" i="11"/>
  <c r="AU97" i="11"/>
  <c r="BU83" i="11"/>
  <c r="CO78" i="11"/>
  <c r="DK79" i="11"/>
  <c r="AN92" i="11"/>
  <c r="EE74" i="11"/>
  <c r="DS82" i="11"/>
  <c r="AT70" i="11"/>
  <c r="BN65" i="11"/>
  <c r="AW73" i="11"/>
  <c r="BH85" i="11"/>
  <c r="BQ68" i="11"/>
  <c r="DR90" i="11"/>
  <c r="EL85" i="11"/>
  <c r="CA83" i="11"/>
  <c r="CJ66" i="11"/>
  <c r="CU78" i="11"/>
  <c r="BB88" i="11"/>
  <c r="CQ77" i="11"/>
  <c r="DK72" i="11"/>
  <c r="ED76" i="11"/>
  <c r="X89" i="11"/>
  <c r="AG72" i="11"/>
  <c r="AV69" i="11"/>
  <c r="BX98" i="11"/>
  <c r="CL88" i="11"/>
  <c r="AZ70" i="11"/>
  <c r="BK82" i="11"/>
  <c r="BT65" i="11"/>
  <c r="EN84" i="11"/>
  <c r="AQ80" i="11"/>
  <c r="CT80" i="11"/>
  <c r="CO95" i="11"/>
  <c r="DN75" i="11"/>
  <c r="AR89" i="11"/>
  <c r="DM71" i="11"/>
  <c r="DM847" i="11" s="1"/>
  <c r="DM874" i="11" s="1"/>
  <c r="EG66" i="11"/>
  <c r="EG73" i="11"/>
  <c r="AA86" i="11"/>
  <c r="AJ69" i="11"/>
  <c r="AA75" i="11"/>
  <c r="BU66" i="11"/>
  <c r="DF83" i="11"/>
  <c r="CN87" i="11"/>
  <c r="BP77" i="11"/>
  <c r="DM104" i="11"/>
  <c r="CQ103" i="11"/>
  <c r="CO113" i="11"/>
  <c r="CT114" i="11"/>
  <c r="BT101" i="11"/>
  <c r="BR111" i="11"/>
  <c r="DO110" i="11"/>
  <c r="CS109" i="11"/>
  <c r="CX110" i="11"/>
  <c r="DO100" i="11"/>
  <c r="CB113" i="11"/>
  <c r="BD100" i="11"/>
  <c r="CJ106" i="11"/>
  <c r="EH95" i="11"/>
  <c r="AM100" i="11"/>
  <c r="DQ112" i="11"/>
  <c r="CS99" i="11"/>
  <c r="DY105" i="11"/>
  <c r="BF95" i="11"/>
  <c r="EG98" i="11"/>
  <c r="AE101" i="11"/>
  <c r="BK107" i="11"/>
  <c r="BP106" i="11"/>
  <c r="CO94" i="11"/>
  <c r="BB107" i="11"/>
  <c r="EG111" i="11"/>
  <c r="BF101" i="11"/>
  <c r="DC69" i="11"/>
  <c r="DE99" i="11"/>
  <c r="BI91" i="11"/>
  <c r="BR92" i="11"/>
  <c r="AV111" i="11"/>
  <c r="CS79" i="11"/>
  <c r="AP110" i="11"/>
  <c r="CF99" i="11"/>
  <c r="EC67" i="11"/>
  <c r="BZ98" i="11"/>
  <c r="EL93" i="11"/>
  <c r="AB92" i="11"/>
  <c r="CW83" i="11"/>
  <c r="CY113" i="11"/>
  <c r="X103" i="11"/>
  <c r="BU71" i="11"/>
  <c r="EE80" i="11"/>
  <c r="Z76" i="11"/>
  <c r="DU104" i="11"/>
  <c r="AI76" i="11"/>
  <c r="AU71" i="11"/>
  <c r="CS95" i="11"/>
  <c r="DP71" i="11"/>
  <c r="EB66" i="11"/>
  <c r="AZ84" i="11"/>
  <c r="ED65" i="11"/>
  <c r="EJ89" i="11"/>
  <c r="AG114" i="11"/>
  <c r="CL94" i="11"/>
  <c r="BR90" i="11"/>
  <c r="CA73" i="11"/>
  <c r="AB96" i="11"/>
  <c r="CQ88" i="11"/>
  <c r="BO84" i="11"/>
  <c r="AM80" i="11"/>
  <c r="EB75" i="11"/>
  <c r="CZ71" i="11"/>
  <c r="CZ847" i="11" s="1"/>
  <c r="CZ874" i="11" s="1"/>
  <c r="BX67" i="11"/>
  <c r="BM93" i="11"/>
  <c r="EE87" i="11"/>
  <c r="DC83" i="11"/>
  <c r="CA79" i="11"/>
  <c r="CD102" i="11"/>
  <c r="AA92" i="11"/>
  <c r="BO77" i="11"/>
  <c r="DY101" i="11"/>
  <c r="CP89" i="11"/>
  <c r="BN85" i="11"/>
  <c r="AL81" i="11"/>
  <c r="EA76" i="11"/>
  <c r="CY72" i="11"/>
  <c r="BW68" i="11"/>
  <c r="BI97" i="11"/>
  <c r="ED88" i="11"/>
  <c r="DB84" i="11"/>
  <c r="BZ80" i="11"/>
  <c r="AX76" i="11"/>
  <c r="EM71" i="11"/>
  <c r="DK67" i="11"/>
  <c r="CX94" i="11"/>
  <c r="BA88" i="11"/>
  <c r="Y84" i="11"/>
  <c r="DN79" i="11"/>
  <c r="CL75" i="11"/>
  <c r="CT105" i="11"/>
  <c r="CE93" i="11"/>
  <c r="DW89" i="11"/>
  <c r="EF72" i="11"/>
  <c r="CG95" i="11"/>
  <c r="CA88" i="11"/>
  <c r="AY84" i="11"/>
  <c r="EN79" i="11"/>
  <c r="DL75" i="11"/>
  <c r="CJ71" i="11"/>
  <c r="BH67" i="11"/>
  <c r="DR92" i="11"/>
  <c r="DO87" i="11"/>
  <c r="CM83" i="11"/>
  <c r="BK79" i="11"/>
  <c r="AI75" i="11"/>
  <c r="DX70" i="11"/>
  <c r="CV66" i="11"/>
  <c r="BN91" i="11"/>
  <c r="AL87" i="11"/>
  <c r="EA82" i="11"/>
  <c r="CY78" i="11"/>
  <c r="AQ84" i="11"/>
  <c r="BC79" i="11"/>
  <c r="EI90" i="11"/>
  <c r="BV75" i="11"/>
  <c r="CS68" i="11"/>
  <c r="CF98" i="11"/>
  <c r="AQ89" i="11"/>
  <c r="EF84" i="11"/>
  <c r="DD80" i="11"/>
  <c r="CB76" i="11"/>
  <c r="AZ72" i="11"/>
  <c r="X68" i="11"/>
  <c r="EC95" i="11"/>
  <c r="CM88" i="11"/>
  <c r="BK84" i="11"/>
  <c r="AI80" i="11"/>
  <c r="DX75" i="11"/>
  <c r="CV71" i="11"/>
  <c r="BT67" i="11"/>
  <c r="CC93" i="11"/>
  <c r="EI87" i="11"/>
  <c r="DG83" i="11"/>
  <c r="CE79" i="11"/>
  <c r="BC75" i="11"/>
  <c r="AA71" i="11"/>
  <c r="DP66" i="11"/>
  <c r="CP91" i="11"/>
  <c r="BN87" i="11"/>
  <c r="AL83" i="11"/>
  <c r="EA78" i="11"/>
  <c r="CY74" i="11"/>
  <c r="BW70" i="11"/>
  <c r="AU66" i="11"/>
  <c r="DX87" i="11"/>
  <c r="EJ82" i="11"/>
  <c r="AZ96" i="11"/>
  <c r="CK76" i="11"/>
  <c r="AF69" i="11"/>
  <c r="AV102" i="11"/>
  <c r="CU89" i="11"/>
  <c r="BS85" i="11"/>
  <c r="AQ81" i="11"/>
  <c r="EF76" i="11"/>
  <c r="DD72" i="11"/>
  <c r="CB68" i="11"/>
  <c r="DK97" i="11"/>
  <c r="Z89" i="11"/>
  <c r="DO84" i="11"/>
  <c r="CM80" i="11"/>
  <c r="BK76" i="11"/>
  <c r="AI72" i="11"/>
  <c r="DX67" i="11"/>
  <c r="BK95" i="11"/>
  <c r="BV88" i="11"/>
  <c r="AT84" i="11"/>
  <c r="EI79" i="11"/>
  <c r="DG75" i="11"/>
  <c r="CE71" i="11"/>
  <c r="BC67" i="11"/>
  <c r="EF92" i="11"/>
  <c r="DR87" i="11"/>
  <c r="CP83" i="11"/>
  <c r="BN79" i="11"/>
  <c r="AL75" i="11"/>
  <c r="EA70" i="11"/>
  <c r="CY66" i="11"/>
  <c r="CN91" i="11"/>
  <c r="CZ86" i="11"/>
  <c r="DE65" i="11"/>
  <c r="DH77" i="11"/>
  <c r="CJ69" i="11"/>
  <c r="BH65" i="11"/>
  <c r="AH90" i="11"/>
  <c r="DW85" i="11"/>
  <c r="CU81" i="11"/>
  <c r="BS77" i="11"/>
  <c r="AQ73" i="11"/>
  <c r="EF68" i="11"/>
  <c r="AG101" i="11"/>
  <c r="CD89" i="11"/>
  <c r="BB85" i="11"/>
  <c r="Z81" i="11"/>
  <c r="DO76" i="11"/>
  <c r="CM72" i="11"/>
  <c r="BK68" i="11"/>
  <c r="AS97" i="11"/>
  <c r="DZ88" i="11"/>
  <c r="CX84" i="11"/>
  <c r="BV80" i="11"/>
  <c r="AT76" i="11"/>
  <c r="EI71" i="11"/>
  <c r="DG67" i="11"/>
  <c r="DN94" i="11"/>
  <c r="BE88" i="11"/>
  <c r="AC84" i="11"/>
  <c r="DR79" i="11"/>
  <c r="CP75" i="11"/>
  <c r="BN71" i="11"/>
  <c r="AL67" i="11"/>
  <c r="BB66" i="11"/>
  <c r="BP90" i="11"/>
  <c r="CU67" i="11"/>
  <c r="CX79" i="11"/>
  <c r="EN69" i="11"/>
  <c r="DL65" i="11"/>
  <c r="CL90" i="11"/>
  <c r="BJ86" i="11"/>
  <c r="AH82" i="11"/>
  <c r="DW77" i="11"/>
  <c r="CU73" i="11"/>
  <c r="BS69" i="11"/>
  <c r="AQ65" i="11"/>
  <c r="EH89" i="11"/>
  <c r="DF85" i="11"/>
  <c r="CD81" i="11"/>
  <c r="BB77" i="11"/>
  <c r="Z73" i="11"/>
  <c r="DO68" i="11"/>
  <c r="EI99" i="11"/>
  <c r="BM89" i="11"/>
  <c r="AK85" i="11"/>
  <c r="DZ80" i="11"/>
  <c r="CX76" i="11"/>
  <c r="BV72" i="11"/>
  <c r="AT68" i="11"/>
  <c r="CV96" i="11"/>
  <c r="DI88" i="11"/>
  <c r="CG84" i="11"/>
  <c r="BE80" i="11"/>
  <c r="AC76" i="11"/>
  <c r="DR71" i="11"/>
  <c r="CP67" i="11"/>
  <c r="DG65" i="11"/>
  <c r="DU89" i="11"/>
  <c r="BG67" i="11"/>
  <c r="BJ79" i="11"/>
  <c r="EF69" i="11"/>
  <c r="DD65" i="11"/>
  <c r="CD90" i="11"/>
  <c r="BB86" i="11"/>
  <c r="Z82" i="11"/>
  <c r="DO77" i="11"/>
  <c r="CM73" i="11"/>
  <c r="BK69" i="11"/>
  <c r="AI65" i="11"/>
  <c r="DZ89" i="11"/>
  <c r="CX85" i="11"/>
  <c r="BV81" i="11"/>
  <c r="AT77" i="11"/>
  <c r="EI72" i="11"/>
  <c r="DG68" i="11"/>
  <c r="BW99" i="11"/>
  <c r="BE89" i="11"/>
  <c r="X95" i="11"/>
  <c r="DS68" i="11"/>
  <c r="BK71" i="11"/>
  <c r="BK847" i="11" s="1"/>
  <c r="BK874" i="11" s="1"/>
  <c r="BN83" i="11"/>
  <c r="EM70" i="11"/>
  <c r="DC66" i="11"/>
  <c r="CC91" i="11"/>
  <c r="BA87" i="11"/>
  <c r="Y83" i="11"/>
  <c r="DN78" i="11"/>
  <c r="CL74" i="11"/>
  <c r="BJ70" i="11"/>
  <c r="AH66" i="11"/>
  <c r="DY90" i="11"/>
  <c r="CW86" i="11"/>
  <c r="BU82" i="11"/>
  <c r="AS78" i="11"/>
  <c r="EH73" i="11"/>
  <c r="DF69" i="11"/>
  <c r="CD65" i="11"/>
  <c r="BD90" i="11"/>
  <c r="AB86" i="11"/>
  <c r="DQ81" i="11"/>
  <c r="CO77" i="11"/>
  <c r="BM73" i="11"/>
  <c r="AK69" i="11"/>
  <c r="CJ102" i="11"/>
  <c r="CZ89" i="11"/>
  <c r="BX85" i="11"/>
  <c r="AV81" i="11"/>
  <c r="EK76" i="11"/>
  <c r="DI72" i="11"/>
  <c r="CG68" i="11"/>
  <c r="BU101" i="11"/>
  <c r="BG68" i="11"/>
  <c r="EN70" i="11"/>
  <c r="Z83" i="11"/>
  <c r="DW70" i="11"/>
  <c r="CU66" i="11"/>
  <c r="BU91" i="11"/>
  <c r="AS87" i="11"/>
  <c r="EH82" i="11"/>
  <c r="DF78" i="11"/>
  <c r="CD74" i="11"/>
  <c r="BB70" i="11"/>
  <c r="Z66" i="11"/>
  <c r="DQ90" i="11"/>
  <c r="CO86" i="11"/>
  <c r="BM82" i="11"/>
  <c r="AK78" i="11"/>
  <c r="DZ73" i="11"/>
  <c r="CX69" i="11"/>
  <c r="BV65" i="11"/>
  <c r="AV90" i="11"/>
  <c r="EK85" i="11"/>
  <c r="DI81" i="11"/>
  <c r="CG77" i="11"/>
  <c r="BE73" i="11"/>
  <c r="AC69" i="11"/>
  <c r="X102" i="11"/>
  <c r="CR89" i="11"/>
  <c r="BP85" i="11"/>
  <c r="AN81" i="11"/>
  <c r="EC76" i="11"/>
  <c r="DA72" i="11"/>
  <c r="BY68" i="11"/>
  <c r="EN71" i="11"/>
  <c r="AS79" i="11"/>
  <c r="BM74" i="11"/>
  <c r="CW77" i="11"/>
  <c r="DH89" i="11"/>
  <c r="DQ72" i="11"/>
  <c r="DO70" i="11"/>
  <c r="EI65" i="11"/>
  <c r="AN90" i="11"/>
  <c r="AI71" i="11"/>
  <c r="AT83" i="11"/>
  <c r="BC66" i="11"/>
  <c r="CP86" i="11"/>
  <c r="DJ81" i="11"/>
  <c r="BM81" i="11"/>
  <c r="DT98" i="11"/>
  <c r="CG76" i="11"/>
  <c r="CN66" i="11"/>
  <c r="BO73" i="11"/>
  <c r="CI68" i="11"/>
  <c r="DP74" i="11"/>
  <c r="EA86" i="11"/>
  <c r="EJ69" i="11"/>
  <c r="BC103" i="11"/>
  <c r="AP89" i="11"/>
  <c r="AC85" i="11"/>
  <c r="AL68" i="11"/>
  <c r="AW80" i="11"/>
  <c r="DC84" i="11"/>
  <c r="DL80" i="11"/>
  <c r="EF75" i="11"/>
  <c r="CF78" i="11"/>
  <c r="CQ90" i="11"/>
  <c r="CZ73" i="11"/>
  <c r="AA74" i="11"/>
  <c r="CK67" i="11"/>
  <c r="DH91" i="11"/>
  <c r="DS71" i="11"/>
  <c r="ED83" i="11"/>
  <c r="EM66" i="11"/>
  <c r="CC75" i="11"/>
  <c r="DI73" i="11"/>
  <c r="DO66" i="11"/>
  <c r="BJ84" i="11"/>
  <c r="EG83" i="11"/>
  <c r="CK100" i="11"/>
  <c r="AD111" i="11"/>
  <c r="BM109" i="11"/>
  <c r="BR110" i="11"/>
  <c r="AR97" i="11"/>
  <c r="AP107" i="11"/>
  <c r="CM106" i="11"/>
  <c r="BQ105" i="11"/>
  <c r="BV106" i="11"/>
  <c r="CM96" i="11"/>
  <c r="AZ109" i="11"/>
  <c r="EA112" i="11"/>
  <c r="BH102" i="11"/>
  <c r="DF91" i="11"/>
  <c r="EB95" i="11"/>
  <c r="CO108" i="11"/>
  <c r="AY112" i="11"/>
  <c r="CW101" i="11"/>
  <c r="BW107" i="11"/>
  <c r="DE94" i="11"/>
  <c r="DB113" i="11"/>
  <c r="AI103" i="11"/>
  <c r="AR112" i="11"/>
  <c r="CS113" i="11"/>
  <c r="Z103" i="11"/>
  <c r="DE107" i="11"/>
  <c r="AD97" i="11"/>
  <c r="CV104" i="11"/>
  <c r="CC95" i="11"/>
  <c r="AG87" i="11"/>
  <c r="DG98" i="11"/>
  <c r="EK106" i="11"/>
  <c r="BQ75" i="11"/>
  <c r="EE105" i="11"/>
  <c r="BD95" i="11"/>
  <c r="BX111" i="11"/>
  <c r="AX94" i="11"/>
  <c r="DO114" i="11"/>
  <c r="X111" i="11"/>
  <c r="BU79" i="11"/>
  <c r="BW109" i="11"/>
  <c r="DM98" i="11"/>
  <c r="AS67" i="11"/>
  <c r="DC76" i="11"/>
  <c r="DO71" i="11"/>
  <c r="AN96" i="11"/>
  <c r="DX71" i="11"/>
  <c r="EJ66" i="11"/>
  <c r="ED90" i="11"/>
  <c r="CN67" i="11"/>
  <c r="CT91" i="11"/>
  <c r="BI67" i="11"/>
  <c r="CV90" i="11"/>
  <c r="DH85" i="11"/>
  <c r="CE103" i="11"/>
  <c r="CH113" i="11"/>
  <c r="BD88" i="11"/>
  <c r="BM71" i="11"/>
  <c r="BM847" i="11" s="1"/>
  <c r="BM874" i="11" s="1"/>
  <c r="EE93" i="11"/>
  <c r="AE88" i="11"/>
  <c r="DT83" i="11"/>
  <c r="CR79" i="11"/>
  <c r="BP75" i="11"/>
  <c r="AN71" i="11"/>
  <c r="AN847" i="11" s="1"/>
  <c r="AN874" i="11" s="1"/>
  <c r="EC66" i="11"/>
  <c r="CU91" i="11"/>
  <c r="BS87" i="11"/>
  <c r="AQ83" i="11"/>
  <c r="EF78" i="11"/>
  <c r="BB98" i="11"/>
  <c r="BU93" i="11"/>
  <c r="BA75" i="11"/>
  <c r="EA97" i="11"/>
  <c r="AD89" i="11"/>
  <c r="DS84" i="11"/>
  <c r="CQ80" i="11"/>
  <c r="BO76" i="11"/>
  <c r="AM72" i="11"/>
  <c r="EB67" i="11"/>
  <c r="AU95" i="11"/>
  <c r="BR88" i="11"/>
  <c r="AP84" i="11"/>
  <c r="EE79" i="11"/>
  <c r="DC75" i="11"/>
  <c r="CA71" i="11"/>
  <c r="AY67" i="11"/>
  <c r="CJ92" i="11"/>
  <c r="DF87" i="11"/>
  <c r="CD83" i="11"/>
  <c r="BB79" i="11"/>
  <c r="Z75" i="11"/>
  <c r="BM97" i="11"/>
  <c r="CA112" i="11"/>
  <c r="DI87" i="11"/>
  <c r="DR70" i="11"/>
  <c r="BS93" i="11"/>
  <c r="EF87" i="11"/>
  <c r="DD83" i="11"/>
  <c r="CB79" i="11"/>
  <c r="AZ75" i="11"/>
  <c r="X71" i="11"/>
  <c r="DM66" i="11"/>
  <c r="CE91" i="11"/>
  <c r="BC87" i="11"/>
  <c r="AA83" i="11"/>
  <c r="DP78" i="11"/>
  <c r="CN74" i="11"/>
  <c r="BL70" i="11"/>
  <c r="AJ66" i="11"/>
  <c r="DS90" i="11"/>
  <c r="CQ86" i="11"/>
  <c r="BO82" i="11"/>
  <c r="AM78" i="11"/>
  <c r="EF79" i="11"/>
  <c r="DR76" i="11"/>
  <c r="DU88" i="11"/>
  <c r="EB73" i="11"/>
  <c r="AG68" i="11"/>
  <c r="AT96" i="11"/>
  <c r="CV88" i="11"/>
  <c r="BT84" i="11"/>
  <c r="AR80" i="11"/>
  <c r="EG75" i="11"/>
  <c r="DE71" i="11"/>
  <c r="CC67" i="11"/>
  <c r="DO93" i="11"/>
  <c r="AA88" i="11"/>
  <c r="DP83" i="11"/>
  <c r="CN79" i="11"/>
  <c r="BL75" i="11"/>
  <c r="AJ71" i="11"/>
  <c r="DY66" i="11"/>
  <c r="CY91" i="11"/>
  <c r="BW87" i="11"/>
  <c r="AU83" i="11"/>
  <c r="EJ78" i="11"/>
  <c r="DH74" i="11"/>
  <c r="CF70" i="11"/>
  <c r="BD66" i="11"/>
  <c r="AD91" i="11"/>
  <c r="DS86" i="11"/>
  <c r="CQ82" i="11"/>
  <c r="BO78" i="11"/>
  <c r="AM74" i="11"/>
  <c r="EB69" i="11"/>
  <c r="CZ65" i="11"/>
  <c r="CV83" i="11"/>
  <c r="DH78" i="11"/>
  <c r="DK90" i="11"/>
  <c r="AH75" i="11"/>
  <c r="CK68" i="11"/>
  <c r="AB98" i="11"/>
  <c r="AI89" i="11"/>
  <c r="DX84" i="11"/>
  <c r="CV80" i="11"/>
  <c r="BT76" i="11"/>
  <c r="AR72" i="11"/>
  <c r="EG67" i="11"/>
  <c r="CW95" i="11"/>
  <c r="CE88" i="11"/>
  <c r="BC84" i="11"/>
  <c r="AA80" i="11"/>
  <c r="DP75" i="11"/>
  <c r="CN71" i="11"/>
  <c r="BL67" i="11"/>
  <c r="AW93" i="11"/>
  <c r="EA87" i="11"/>
  <c r="CY83" i="11"/>
  <c r="BW79" i="11"/>
  <c r="AU75" i="11"/>
  <c r="EJ70" i="11"/>
  <c r="DH66" i="11"/>
  <c r="CH91" i="11"/>
  <c r="BF87" i="11"/>
  <c r="AD83" i="11"/>
  <c r="DS78" i="11"/>
  <c r="CQ74" i="11"/>
  <c r="BO70" i="11"/>
  <c r="AM66" i="11"/>
  <c r="BL87" i="11"/>
  <c r="BX82" i="11"/>
  <c r="ED94" i="11"/>
  <c r="CC76" i="11"/>
  <c r="X69" i="11"/>
  <c r="DA101" i="11"/>
  <c r="CM89" i="11"/>
  <c r="BK85" i="11"/>
  <c r="AI81" i="11"/>
  <c r="DX76" i="11"/>
  <c r="CV72" i="11"/>
  <c r="BT68" i="11"/>
  <c r="CE97" i="11"/>
  <c r="EI88" i="11"/>
  <c r="DG84" i="11"/>
  <c r="CE80" i="11"/>
  <c r="BC76" i="11"/>
  <c r="AA72" i="11"/>
  <c r="DP67" i="11"/>
  <c r="AE95" i="11"/>
  <c r="BN88" i="11"/>
  <c r="AL84" i="11"/>
  <c r="EA79" i="11"/>
  <c r="CY75" i="11"/>
  <c r="BW71" i="11"/>
  <c r="AU67" i="11"/>
  <c r="CZ92" i="11"/>
  <c r="DJ87" i="11"/>
  <c r="CH83" i="11"/>
  <c r="BF79" i="11"/>
  <c r="AD75" i="11"/>
  <c r="DS70" i="11"/>
  <c r="CQ66" i="11"/>
  <c r="AB91" i="11"/>
  <c r="AN86" i="11"/>
  <c r="CG65" i="11"/>
  <c r="CR77" i="11"/>
  <c r="CB69" i="11"/>
  <c r="AZ65" i="11"/>
  <c r="Z90" i="11"/>
  <c r="DO85" i="11"/>
  <c r="CM81" i="11"/>
  <c r="BK77" i="11"/>
  <c r="AI73" i="11"/>
  <c r="DX68" i="11"/>
  <c r="CL100" i="11"/>
  <c r="BV89" i="11"/>
  <c r="AT85" i="11"/>
  <c r="EI80" i="11"/>
  <c r="DG76" i="11"/>
  <c r="CE72" i="11"/>
  <c r="BC68" i="11"/>
  <c r="ED96" i="11"/>
  <c r="DR88" i="11"/>
  <c r="CP84" i="11"/>
  <c r="BN80" i="11"/>
  <c r="AL76" i="11"/>
  <c r="EA71" i="11"/>
  <c r="CY67" i="11"/>
  <c r="CH94" i="11"/>
  <c r="AW88" i="11"/>
  <c r="EL83" i="11"/>
  <c r="DJ79" i="11"/>
  <c r="CH75" i="11"/>
  <c r="BF71" i="11"/>
  <c r="AD67" i="11"/>
  <c r="CG90" i="11"/>
  <c r="CS85" i="11"/>
  <c r="AS65" i="11"/>
  <c r="CJ77" i="11"/>
  <c r="BT69" i="11"/>
  <c r="AR65" i="11"/>
  <c r="EI89" i="11"/>
  <c r="DG85" i="11"/>
  <c r="CE81" i="11"/>
  <c r="BC77" i="11"/>
  <c r="AA73" i="11"/>
  <c r="DP68" i="11"/>
  <c r="Z100" i="11"/>
  <c r="BN89" i="11"/>
  <c r="AL85" i="11"/>
  <c r="EA80" i="11"/>
  <c r="CY76" i="11"/>
  <c r="BW72" i="11"/>
  <c r="AU68" i="11"/>
  <c r="CX96" i="11"/>
  <c r="DJ88" i="11"/>
  <c r="EH78" i="11"/>
  <c r="DC99" i="11"/>
  <c r="AW69" i="11"/>
  <c r="AZ81" i="11"/>
  <c r="BS70" i="11"/>
  <c r="AQ66" i="11"/>
  <c r="EH90" i="11"/>
  <c r="DF86" i="11"/>
  <c r="CD82" i="11"/>
  <c r="BB78" i="11"/>
  <c r="Z74" i="11"/>
  <c r="DO69" i="11"/>
  <c r="CM65" i="11"/>
  <c r="BM90" i="11"/>
  <c r="AK86" i="11"/>
  <c r="DZ81" i="11"/>
  <c r="CX77" i="11"/>
  <c r="BV73" i="11"/>
  <c r="AT69" i="11"/>
  <c r="AM103" i="11"/>
  <c r="DI89" i="11"/>
  <c r="CG85" i="11"/>
  <c r="BE81" i="11"/>
  <c r="BE847" i="11" s="1"/>
  <c r="BE874" i="11" s="1"/>
  <c r="AC77" i="11"/>
  <c r="DR72" i="11"/>
  <c r="CP68" i="11"/>
  <c r="BH98" i="11"/>
  <c r="AN89" i="11"/>
  <c r="EC84" i="11"/>
  <c r="DA80" i="11"/>
  <c r="BY76" i="11"/>
  <c r="AW72" i="11"/>
  <c r="EL67" i="11"/>
  <c r="DT76" i="11"/>
  <c r="DN96" i="11"/>
  <c r="DZ68" i="11"/>
  <c r="EC80" i="11"/>
  <c r="BK70" i="11"/>
  <c r="AI66" i="11"/>
  <c r="DZ90" i="11"/>
  <c r="CX86" i="11"/>
  <c r="BV82" i="11"/>
  <c r="AT78" i="11"/>
  <c r="EI73" i="11"/>
  <c r="DG69" i="11"/>
  <c r="CE65" i="11"/>
  <c r="BE90" i="11"/>
  <c r="AC86" i="11"/>
  <c r="DR81" i="11"/>
  <c r="CP77" i="11"/>
  <c r="BN73" i="11"/>
  <c r="AL69" i="11"/>
  <c r="CR102" i="11"/>
  <c r="DA89" i="11"/>
  <c r="BY85" i="11"/>
  <c r="AW81" i="11"/>
  <c r="EL76" i="11"/>
  <c r="DJ72" i="11"/>
  <c r="CH68" i="11"/>
  <c r="EI97" i="11"/>
  <c r="AF89" i="11"/>
  <c r="DU84" i="11"/>
  <c r="CS80" i="11"/>
  <c r="BQ76" i="11"/>
  <c r="AO72" i="11"/>
  <c r="ED67" i="11"/>
  <c r="ED72" i="11"/>
  <c r="EH74" i="11"/>
  <c r="AK70" i="11"/>
  <c r="CI75" i="11"/>
  <c r="CT87" i="11"/>
  <c r="DC70" i="11"/>
  <c r="CM66" i="11"/>
  <c r="DI90" i="11"/>
  <c r="EC85" i="11"/>
  <c r="EL68" i="11"/>
  <c r="AF81" i="11"/>
  <c r="DF74" i="11"/>
  <c r="BN82" i="11"/>
  <c r="CH77" i="11"/>
  <c r="AY79" i="11"/>
  <c r="BJ91" i="11"/>
  <c r="BS74" i="11"/>
  <c r="CQ78" i="11"/>
  <c r="AM69" i="11"/>
  <c r="EK97" i="11"/>
  <c r="DB72" i="11"/>
  <c r="DM84" i="11"/>
  <c r="DV67" i="11"/>
  <c r="DK89" i="11"/>
  <c r="EE84" i="11"/>
  <c r="EF82" i="11"/>
  <c r="X66" i="11"/>
  <c r="AI78" i="11"/>
  <c r="DO79" i="11"/>
  <c r="CJ76" i="11"/>
  <c r="DD71" i="11"/>
  <c r="BR76" i="11"/>
  <c r="CC88" i="11"/>
  <c r="CL71" i="11"/>
  <c r="AO68" i="11"/>
  <c r="AD94" i="11"/>
  <c r="CE87" i="11"/>
  <c r="DE69" i="11"/>
  <c r="DP81" i="11"/>
  <c r="AY76" i="11"/>
  <c r="CW70" i="11"/>
  <c r="DT85" i="11"/>
  <c r="CT67" i="11"/>
  <c r="BS67" i="11"/>
  <c r="AJ79" i="11"/>
  <c r="BI96" i="11"/>
  <c r="DS106" i="11"/>
  <c r="AK105" i="11"/>
  <c r="AP106" i="11"/>
  <c r="EG92" i="11"/>
  <c r="EE102" i="11"/>
  <c r="BK102" i="11"/>
  <c r="DU112" i="11"/>
  <c r="AG100" i="11"/>
  <c r="BK92" i="11"/>
  <c r="X105" i="11"/>
  <c r="CY108" i="11"/>
  <c r="AF98" i="11"/>
  <c r="DO94" i="11"/>
  <c r="EF114" i="11"/>
  <c r="BM104" i="11"/>
  <c r="EN107" i="11"/>
  <c r="BU97" i="11"/>
  <c r="DD112" i="11"/>
  <c r="DI113" i="11"/>
  <c r="BZ109" i="11"/>
  <c r="DX98" i="11"/>
  <c r="AK103" i="11"/>
  <c r="BQ109" i="11"/>
  <c r="DO98" i="11"/>
  <c r="CC103" i="11"/>
  <c r="DS92" i="11"/>
  <c r="EB110" i="11"/>
  <c r="BY114" i="11"/>
  <c r="DV82" i="11"/>
  <c r="BS113" i="11"/>
  <c r="DI102" i="11"/>
  <c r="AO71" i="11"/>
  <c r="DC101" i="11"/>
  <c r="EC97" i="11"/>
  <c r="DV100" i="11"/>
  <c r="AT113" i="11"/>
  <c r="DX97" i="11"/>
  <c r="DM106" i="11"/>
  <c r="AS75" i="11"/>
  <c r="AU105" i="11"/>
  <c r="CK94" i="11"/>
  <c r="EB100" i="11"/>
  <c r="CA72" i="11"/>
  <c r="CM67" i="11"/>
  <c r="AK91" i="11"/>
  <c r="CV67" i="11"/>
  <c r="DB91" i="11"/>
  <c r="EM73" i="11"/>
  <c r="DY93" i="11"/>
  <c r="BR87" i="11"/>
  <c r="BH91" i="11"/>
  <c r="BT86" i="11"/>
  <c r="CF81" i="11"/>
  <c r="ED107" i="11"/>
  <c r="BF109" i="11"/>
  <c r="AP86" i="11"/>
  <c r="AY69" i="11"/>
  <c r="DQ91" i="11"/>
  <c r="CJ87" i="11"/>
  <c r="BH83" i="11"/>
  <c r="AF79" i="11"/>
  <c r="DU74" i="11"/>
  <c r="CS70" i="11"/>
  <c r="BQ66" i="11"/>
  <c r="AI91" i="11"/>
  <c r="DX86" i="11"/>
  <c r="CV82" i="11"/>
  <c r="DV109" i="11"/>
  <c r="Z94" i="11"/>
  <c r="AD90" i="11"/>
  <c r="AM73" i="11"/>
  <c r="DM95" i="11"/>
  <c r="CI88" i="11"/>
  <c r="BG84" i="11"/>
  <c r="AE80" i="11"/>
  <c r="DT75" i="11"/>
  <c r="CR71" i="11"/>
  <c r="BP67" i="11"/>
  <c r="AG93" i="11"/>
  <c r="DW87" i="11"/>
  <c r="CU83" i="11"/>
  <c r="BS79" i="11"/>
  <c r="AQ75" i="11"/>
  <c r="EF70" i="11"/>
  <c r="DD66" i="11"/>
  <c r="BV91" i="11"/>
  <c r="AT87" i="11"/>
  <c r="EI82" i="11"/>
  <c r="DG78" i="11"/>
  <c r="CE74" i="11"/>
  <c r="DB103" i="11"/>
  <c r="AY108" i="11"/>
  <c r="CU85" i="11"/>
  <c r="DD68" i="11"/>
  <c r="CV91" i="11"/>
  <c r="BT87" i="11"/>
  <c r="AR83" i="11"/>
  <c r="EG78" i="11"/>
  <c r="DE74" i="11"/>
  <c r="CC70" i="11"/>
  <c r="BA66" i="11"/>
  <c r="EJ90" i="11"/>
  <c r="DH86" i="11"/>
  <c r="CF82" i="11"/>
  <c r="BD78" i="11"/>
  <c r="AB74" i="11"/>
  <c r="DQ69" i="11"/>
  <c r="CO65" i="11"/>
  <c r="BG90" i="11"/>
  <c r="AE86" i="11"/>
  <c r="DT81" i="11"/>
  <c r="BR101" i="11"/>
  <c r="DD75" i="11"/>
  <c r="DD74" i="11"/>
  <c r="DG86" i="11"/>
  <c r="BY72" i="11"/>
  <c r="CL67" i="11"/>
  <c r="AF94" i="11"/>
  <c r="AJ88" i="11"/>
  <c r="DY83" i="11"/>
  <c r="CW79" i="11"/>
  <c r="BU75" i="11"/>
  <c r="AS71" i="11"/>
  <c r="EH66" i="11"/>
  <c r="DI91" i="11"/>
  <c r="CF87" i="11"/>
  <c r="BD83" i="11"/>
  <c r="AB79" i="11"/>
  <c r="DQ74" i="11"/>
  <c r="CO70" i="11"/>
  <c r="BM66" i="11"/>
  <c r="AM91" i="11"/>
  <c r="EB86" i="11"/>
  <c r="CZ82" i="11"/>
  <c r="BX78" i="11"/>
  <c r="AV74" i="11"/>
  <c r="EK69" i="11"/>
  <c r="DI65" i="11"/>
  <c r="CI90" i="11"/>
  <c r="BG86" i="11"/>
  <c r="AE82" i="11"/>
  <c r="DT77" i="11"/>
  <c r="CR73" i="11"/>
  <c r="BP69" i="11"/>
  <c r="AN65" i="11"/>
  <c r="BT79" i="11"/>
  <c r="CT76" i="11"/>
  <c r="CW88" i="11"/>
  <c r="DT73" i="11"/>
  <c r="Y68" i="11"/>
  <c r="EE95" i="11"/>
  <c r="CN88" i="11"/>
  <c r="BL84" i="11"/>
  <c r="AJ80" i="11"/>
  <c r="DY75" i="11"/>
  <c r="CW71" i="11"/>
  <c r="BU67" i="11"/>
  <c r="CI93" i="11"/>
  <c r="EJ87" i="11"/>
  <c r="DH83" i="11"/>
  <c r="CF79" i="11"/>
  <c r="BD75" i="11"/>
  <c r="AB71" i="11"/>
  <c r="DQ66" i="11"/>
  <c r="CQ91" i="11"/>
  <c r="BO87" i="11"/>
  <c r="AM83" i="11"/>
  <c r="EB78" i="11"/>
  <c r="CZ74" i="11"/>
  <c r="BX70" i="11"/>
  <c r="AV66" i="11"/>
  <c r="EM90" i="11"/>
  <c r="DK86" i="11"/>
  <c r="CI82" i="11"/>
  <c r="BG78" i="11"/>
  <c r="AE74" i="11"/>
  <c r="DT69" i="11"/>
  <c r="CR65" i="11"/>
  <c r="AJ83" i="11"/>
  <c r="BT78" i="11"/>
  <c r="BW90" i="11"/>
  <c r="EI74" i="11"/>
  <c r="CC68" i="11"/>
  <c r="DM97" i="11"/>
  <c r="AA89" i="11"/>
  <c r="DP84" i="11"/>
  <c r="CN80" i="11"/>
  <c r="BL76" i="11"/>
  <c r="AJ72" i="11"/>
  <c r="DY67" i="11"/>
  <c r="BQ95" i="11"/>
  <c r="BW88" i="11"/>
  <c r="AU84" i="11"/>
  <c r="EJ79" i="11"/>
  <c r="DH75" i="11"/>
  <c r="CF71" i="11"/>
  <c r="BD67" i="11"/>
  <c r="EH92" i="11"/>
  <c r="DS87" i="11"/>
  <c r="CQ83" i="11"/>
  <c r="BO79" i="11"/>
  <c r="AM75" i="11"/>
  <c r="EB70" i="11"/>
  <c r="CZ66" i="11"/>
  <c r="BZ91" i="11"/>
  <c r="AX87" i="11"/>
  <c r="EM82" i="11"/>
  <c r="DK78" i="11"/>
  <c r="CI74" i="11"/>
  <c r="BG70" i="11"/>
  <c r="AE66" i="11"/>
  <c r="DQ86" i="11"/>
  <c r="EC81" i="11"/>
  <c r="AL94" i="11"/>
  <c r="AO76" i="11"/>
  <c r="EG68" i="11"/>
  <c r="AO101" i="11"/>
  <c r="CE89" i="11"/>
  <c r="BC85" i="11"/>
  <c r="AA81" i="11"/>
  <c r="DP76" i="11"/>
  <c r="CN72" i="11"/>
  <c r="BL68" i="11"/>
  <c r="AY97" i="11"/>
  <c r="EA88" i="11"/>
  <c r="CY84" i="11"/>
  <c r="BW80" i="11"/>
  <c r="AU76" i="11"/>
  <c r="EJ71" i="11"/>
  <c r="DH67" i="11"/>
  <c r="DP94" i="11"/>
  <c r="BF88" i="11"/>
  <c r="AD84" i="11"/>
  <c r="DS79" i="11"/>
  <c r="CQ75" i="11"/>
  <c r="BO71" i="11"/>
  <c r="AM67" i="11"/>
  <c r="BT92" i="11"/>
  <c r="DB87" i="11"/>
  <c r="BZ83" i="11"/>
  <c r="AX79" i="11"/>
  <c r="EM74" i="11"/>
  <c r="DK70" i="11"/>
  <c r="CI66" i="11"/>
  <c r="BE86" i="11"/>
  <c r="BQ81" i="11"/>
  <c r="DP92" i="11"/>
  <c r="Y76" i="11"/>
  <c r="DY68" i="11"/>
  <c r="CT100" i="11"/>
  <c r="BW89" i="11"/>
  <c r="AU85" i="11"/>
  <c r="EJ80" i="11"/>
  <c r="DH76" i="11"/>
  <c r="CF72" i="11"/>
  <c r="BD68" i="11"/>
  <c r="EJ96" i="11"/>
  <c r="DS88" i="11"/>
  <c r="CQ84" i="11"/>
  <c r="BO80" i="11"/>
  <c r="AM76" i="11"/>
  <c r="EB71" i="11"/>
  <c r="CZ67" i="11"/>
  <c r="CJ94" i="11"/>
  <c r="AX88" i="11"/>
  <c r="AU65" i="11"/>
  <c r="BI89" i="11"/>
  <c r="AI67" i="11"/>
  <c r="AL79" i="11"/>
  <c r="DX69" i="11"/>
  <c r="CV65" i="11"/>
  <c r="BV90" i="11"/>
  <c r="AT86" i="11"/>
  <c r="EI81" i="11"/>
  <c r="DG77" i="11"/>
  <c r="CE73" i="11"/>
  <c r="BC69" i="11"/>
  <c r="AA65" i="11"/>
  <c r="DR89" i="11"/>
  <c r="CP85" i="11"/>
  <c r="BN81" i="11"/>
  <c r="AL77" i="11"/>
  <c r="EA72" i="11"/>
  <c r="CY68" i="11"/>
  <c r="EB98" i="11"/>
  <c r="AW89" i="11"/>
  <c r="EL84" i="11"/>
  <c r="DJ80" i="11"/>
  <c r="CH76" i="11"/>
  <c r="BF72" i="11"/>
  <c r="AD68" i="11"/>
  <c r="AJ96" i="11"/>
  <c r="CS88" i="11"/>
  <c r="BQ84" i="11"/>
  <c r="AO80" i="11"/>
  <c r="ED75" i="11"/>
  <c r="DB71" i="11"/>
  <c r="BZ67" i="11"/>
  <c r="DR100" i="11"/>
  <c r="DN88" i="11"/>
  <c r="DL66" i="11"/>
  <c r="DO78" i="11"/>
  <c r="DP69" i="11"/>
  <c r="CN65" i="11"/>
  <c r="BN90" i="11"/>
  <c r="AL86" i="11"/>
  <c r="EA81" i="11"/>
  <c r="CY77" i="11"/>
  <c r="BW73" i="11"/>
  <c r="AU69" i="11"/>
  <c r="AU103" i="11"/>
  <c r="DJ89" i="11"/>
  <c r="CH85" i="11"/>
  <c r="BF81" i="11"/>
  <c r="AD77" i="11"/>
  <c r="DS72" i="11"/>
  <c r="CQ68" i="11"/>
  <c r="BP98" i="11"/>
  <c r="AO89" i="11"/>
  <c r="ED84" i="11"/>
  <c r="DB80" i="11"/>
  <c r="BZ76" i="11"/>
  <c r="AX72" i="11"/>
  <c r="EM67" i="11"/>
  <c r="DU95" i="11"/>
  <c r="CK88" i="11"/>
  <c r="BI84" i="11"/>
  <c r="AG80" i="11"/>
  <c r="DV75" i="11"/>
  <c r="CT71" i="11"/>
  <c r="BR67" i="11"/>
  <c r="EG84" i="11"/>
  <c r="DF70" i="11"/>
  <c r="DZ65" i="11"/>
  <c r="BU73" i="11"/>
  <c r="CF85" i="11"/>
  <c r="CO68" i="11"/>
  <c r="BM91" i="11"/>
  <c r="CG86" i="11"/>
  <c r="DO83" i="11"/>
  <c r="DX66" i="11"/>
  <c r="EI78" i="11"/>
  <c r="CZ94" i="11"/>
  <c r="AL78" i="11"/>
  <c r="BF73" i="11"/>
  <c r="AK77" i="11"/>
  <c r="AV89" i="11"/>
  <c r="BE72" i="11"/>
  <c r="DH69" i="11"/>
  <c r="CZ102" i="11"/>
  <c r="AG89" i="11"/>
  <c r="CN70" i="11"/>
  <c r="CY82" i="11"/>
  <c r="DH65" i="11"/>
  <c r="CI85" i="11"/>
  <c r="DC80" i="11"/>
  <c r="DR80" i="11"/>
  <c r="BP96" i="11"/>
  <c r="EL75" i="11"/>
  <c r="BF91" i="11"/>
  <c r="BH72" i="11"/>
  <c r="CB67" i="11"/>
  <c r="BD74" i="11"/>
  <c r="BO86" i="11"/>
  <c r="BX69" i="11"/>
  <c r="BZ96" i="11"/>
  <c r="AI88" i="11"/>
  <c r="CH84" i="11"/>
  <c r="CQ67" i="11"/>
  <c r="DB79" i="11"/>
  <c r="DE79" i="11"/>
  <c r="DW75" i="11"/>
  <c r="EC68" i="11"/>
  <c r="EG91" i="11"/>
  <c r="CD79" i="11"/>
  <c r="AH80" i="11"/>
  <c r="A389" i="11"/>
  <c r="EE168" i="11"/>
  <c r="DX165" i="11"/>
  <c r="CV161" i="11"/>
  <c r="BT157" i="11"/>
  <c r="AR153" i="11"/>
  <c r="EG148" i="11"/>
  <c r="DE144" i="11"/>
  <c r="CC140" i="11"/>
  <c r="BA136" i="11"/>
  <c r="Y132" i="11"/>
  <c r="CS168" i="11"/>
  <c r="CG167" i="11"/>
  <c r="AP163" i="11"/>
  <c r="EE158" i="11"/>
  <c r="DC154" i="11"/>
  <c r="CA150" i="11"/>
  <c r="AY146" i="11"/>
  <c r="EN141" i="11"/>
  <c r="DL137" i="11"/>
  <c r="CJ133" i="11"/>
  <c r="DZ168" i="11"/>
  <c r="BC168" i="11"/>
  <c r="AV165" i="11"/>
  <c r="EK160" i="11"/>
  <c r="DI156" i="11"/>
  <c r="CG152" i="11"/>
  <c r="BE148" i="11"/>
  <c r="AC144" i="11"/>
  <c r="DR139" i="11"/>
  <c r="CP135" i="11"/>
  <c r="BN131" i="11"/>
  <c r="EH167" i="11"/>
  <c r="DG166" i="11"/>
  <c r="CE162" i="11"/>
  <c r="BC158" i="11"/>
  <c r="AA154" i="11"/>
  <c r="DP149" i="11"/>
  <c r="CN145" i="11"/>
  <c r="BL141" i="11"/>
  <c r="AJ137" i="11"/>
  <c r="DY132" i="11"/>
  <c r="DC167" i="11"/>
  <c r="EA168" i="11"/>
  <c r="Y164" i="11"/>
  <c r="DN159" i="11"/>
  <c r="CL155" i="11"/>
  <c r="BJ151" i="11"/>
  <c r="AH147" i="11"/>
  <c r="DW142" i="11"/>
  <c r="CU138" i="11"/>
  <c r="BS134" i="11"/>
  <c r="AQ130" i="11"/>
  <c r="CQ168" i="11"/>
  <c r="CJ165" i="11"/>
  <c r="BH161" i="11"/>
  <c r="AF157" i="11"/>
  <c r="DU152" i="11"/>
  <c r="CS148" i="11"/>
  <c r="BQ144" i="11"/>
  <c r="AO140" i="11"/>
  <c r="ED135" i="11"/>
  <c r="DB131" i="11"/>
  <c r="BU164" i="11"/>
  <c r="CD147" i="11"/>
  <c r="CM130" i="11"/>
  <c r="DX125" i="11"/>
  <c r="CV121" i="11"/>
  <c r="DF166" i="11"/>
  <c r="CD162" i="11"/>
  <c r="BB158" i="11"/>
  <c r="Z154" i="11"/>
  <c r="DO149" i="11"/>
  <c r="CM145" i="11"/>
  <c r="BK141" i="11"/>
  <c r="AI137" i="11"/>
  <c r="DX132" i="11"/>
  <c r="CV128" i="11"/>
  <c r="BT124" i="11"/>
  <c r="AR120" i="11"/>
  <c r="BB165" i="11"/>
  <c r="Z161" i="11"/>
  <c r="DO156" i="11"/>
  <c r="CM152" i="11"/>
  <c r="BK148" i="11"/>
  <c r="AI144" i="11"/>
  <c r="DX139" i="11"/>
  <c r="CV135" i="11"/>
  <c r="BT131" i="11"/>
  <c r="AR127" i="11"/>
  <c r="EG122" i="11"/>
  <c r="CH168" i="11"/>
  <c r="DO163" i="11"/>
  <c r="CM159" i="11"/>
  <c r="BK155" i="11"/>
  <c r="AI151" i="11"/>
  <c r="DX146" i="11"/>
  <c r="CV142" i="11"/>
  <c r="BM164" i="11"/>
  <c r="BV147" i="11"/>
  <c r="CE130" i="11"/>
  <c r="DP125" i="11"/>
  <c r="CN121" i="11"/>
  <c r="CX166" i="11"/>
  <c r="BV162" i="11"/>
  <c r="AT158" i="11"/>
  <c r="EI153" i="11"/>
  <c r="DG149" i="11"/>
  <c r="CE145" i="11"/>
  <c r="BC141" i="11"/>
  <c r="AA137" i="11"/>
  <c r="DP132" i="11"/>
  <c r="CN128" i="11"/>
  <c r="BL124" i="11"/>
  <c r="AJ120" i="11"/>
  <c r="AT165" i="11"/>
  <c r="EI160" i="11"/>
  <c r="DG156" i="11"/>
  <c r="CE152" i="11"/>
  <c r="BC148" i="11"/>
  <c r="AA144" i="11"/>
  <c r="DP139" i="11"/>
  <c r="CN135" i="11"/>
  <c r="BL131" i="11"/>
  <c r="AJ127" i="11"/>
  <c r="DY122" i="11"/>
  <c r="BW168" i="11"/>
  <c r="DG163" i="11"/>
  <c r="CE159" i="11"/>
  <c r="BC155" i="11"/>
  <c r="AA151" i="11"/>
  <c r="DP146" i="11"/>
  <c r="CN142" i="11"/>
  <c r="BL138" i="11"/>
  <c r="AJ134" i="11"/>
  <c r="CX159" i="11"/>
  <c r="DG142" i="11"/>
  <c r="EC128" i="11"/>
  <c r="DA124" i="11"/>
  <c r="BY120" i="11"/>
  <c r="CI165" i="11"/>
  <c r="BG161" i="11"/>
  <c r="AE157" i="11"/>
  <c r="DT152" i="11"/>
  <c r="CR148" i="11"/>
  <c r="BP144" i="11"/>
  <c r="AN140" i="11"/>
  <c r="EC135" i="11"/>
  <c r="DA131" i="11"/>
  <c r="BY127" i="11"/>
  <c r="AW123" i="11"/>
  <c r="EJ168" i="11"/>
  <c r="AE164" i="11"/>
  <c r="DT159" i="11"/>
  <c r="CR155" i="11"/>
  <c r="BP151" i="11"/>
  <c r="AN147" i="11"/>
  <c r="EC142" i="11"/>
  <c r="DA138" i="11"/>
  <c r="BY134" i="11"/>
  <c r="AW130" i="11"/>
  <c r="EL125" i="11"/>
  <c r="DJ121" i="11"/>
  <c r="DT166" i="11"/>
  <c r="CR162" i="11"/>
  <c r="BP158" i="11"/>
  <c r="AN154" i="11"/>
  <c r="EC149" i="11"/>
  <c r="DA145" i="11"/>
  <c r="BY141" i="11"/>
  <c r="AW137" i="11"/>
  <c r="EL132" i="11"/>
  <c r="DJ128" i="11"/>
  <c r="DR163" i="11"/>
  <c r="EA146" i="11"/>
  <c r="EJ129" i="11"/>
  <c r="CZ125" i="11"/>
  <c r="CZ848" i="11" s="1"/>
  <c r="BX121" i="11"/>
  <c r="CH166" i="11"/>
  <c r="BF162" i="11"/>
  <c r="AD158" i="11"/>
  <c r="DS153" i="11"/>
  <c r="CQ149" i="11"/>
  <c r="BO145" i="11"/>
  <c r="AM141" i="11"/>
  <c r="EB136" i="11"/>
  <c r="CZ132" i="11"/>
  <c r="BX128" i="11"/>
  <c r="AV124" i="11"/>
  <c r="EK119" i="11"/>
  <c r="AD165" i="11"/>
  <c r="DS160" i="11"/>
  <c r="CQ156" i="11"/>
  <c r="BO152" i="11"/>
  <c r="AM148" i="11"/>
  <c r="EB143" i="11"/>
  <c r="CZ139" i="11"/>
  <c r="BX135" i="11"/>
  <c r="AV131" i="11"/>
  <c r="EK126" i="11"/>
  <c r="DI122" i="11"/>
  <c r="AV168" i="11"/>
  <c r="CQ163" i="11"/>
  <c r="BO159" i="11"/>
  <c r="AM155" i="11"/>
  <c r="EB150" i="11"/>
  <c r="CZ146" i="11"/>
  <c r="BX142" i="11"/>
  <c r="AV138" i="11"/>
  <c r="EK133" i="11"/>
  <c r="AL159" i="11"/>
  <c r="AU142" i="11"/>
  <c r="DM128" i="11"/>
  <c r="CK124" i="11"/>
  <c r="BI120" i="11"/>
  <c r="BS165" i="11"/>
  <c r="AQ161" i="11"/>
  <c r="EF156" i="11"/>
  <c r="DD152" i="11"/>
  <c r="CB148" i="11"/>
  <c r="AZ144" i="11"/>
  <c r="X140" i="11"/>
  <c r="DM135" i="11"/>
  <c r="CK131" i="11"/>
  <c r="BI127" i="11"/>
  <c r="AG123" i="11"/>
  <c r="DK168" i="11"/>
  <c r="EF163" i="11"/>
  <c r="DD159" i="11"/>
  <c r="CB155" i="11"/>
  <c r="AZ151" i="11"/>
  <c r="BT165" i="11"/>
  <c r="CC148" i="11"/>
  <c r="CL131" i="11"/>
  <c r="AE126" i="11"/>
  <c r="DT121" i="11"/>
  <c r="ED166" i="11"/>
  <c r="DB162" i="11"/>
  <c r="BZ158" i="11"/>
  <c r="AX154" i="11"/>
  <c r="EM149" i="11"/>
  <c r="DK145" i="11"/>
  <c r="CI141" i="11"/>
  <c r="BG137" i="11"/>
  <c r="AE133" i="11"/>
  <c r="DT128" i="11"/>
  <c r="CR124" i="11"/>
  <c r="BP120" i="11"/>
  <c r="BZ165" i="11"/>
  <c r="AX161" i="11"/>
  <c r="EM156" i="11"/>
  <c r="DK152" i="11"/>
  <c r="CI148" i="11"/>
  <c r="BG144" i="11"/>
  <c r="AE140" i="11"/>
  <c r="DT135" i="11"/>
  <c r="CR131" i="11"/>
  <c r="BP127" i="11"/>
  <c r="AN123" i="11"/>
  <c r="DU168" i="11"/>
  <c r="EM163" i="11"/>
  <c r="DK159" i="11"/>
  <c r="CI155" i="11"/>
  <c r="BG151" i="11"/>
  <c r="AE147" i="11"/>
  <c r="DT142" i="11"/>
  <c r="EG164" i="11"/>
  <c r="Y148" i="11"/>
  <c r="AH131" i="11"/>
  <c r="EN125" i="11"/>
  <c r="DL121" i="11"/>
  <c r="DV166" i="11"/>
  <c r="CT162" i="11"/>
  <c r="BR158" i="11"/>
  <c r="AP154" i="11"/>
  <c r="EE149" i="11"/>
  <c r="DC145" i="11"/>
  <c r="CA141" i="11"/>
  <c r="AY137" i="11"/>
  <c r="EN132" i="11"/>
  <c r="DL128" i="11"/>
  <c r="CJ124" i="11"/>
  <c r="BH120" i="11"/>
  <c r="BR165" i="11"/>
  <c r="AP161" i="11"/>
  <c r="EE156" i="11"/>
  <c r="DC152" i="11"/>
  <c r="CA148" i="11"/>
  <c r="AY144" i="11"/>
  <c r="EN139" i="11"/>
  <c r="DL135" i="11"/>
  <c r="CJ131" i="11"/>
  <c r="BH127" i="11"/>
  <c r="AF123" i="11"/>
  <c r="DH168" i="11"/>
  <c r="EE163" i="11"/>
  <c r="DC159" i="11"/>
  <c r="CA155" i="11"/>
  <c r="AY151" i="11"/>
  <c r="EN146" i="11"/>
  <c r="DL142" i="11"/>
  <c r="CJ138" i="11"/>
  <c r="BH134" i="11"/>
  <c r="AF130" i="11"/>
  <c r="DF143" i="11"/>
  <c r="DP148" i="11"/>
  <c r="BC164" i="11"/>
  <c r="CR139" i="11"/>
  <c r="DA122" i="11"/>
  <c r="AE155" i="11"/>
  <c r="CI139" i="11"/>
  <c r="DO131" i="11"/>
  <c r="BH126" i="11"/>
  <c r="AF122" i="11"/>
  <c r="AP167" i="11"/>
  <c r="EE162" i="11"/>
  <c r="DC158" i="11"/>
  <c r="CA154" i="11"/>
  <c r="AY150" i="11"/>
  <c r="EN145" i="11"/>
  <c r="DL141" i="11"/>
  <c r="CJ137" i="11"/>
  <c r="BH133" i="11"/>
  <c r="AF129" i="11"/>
  <c r="DU124" i="11"/>
  <c r="CS120" i="11"/>
  <c r="DC165" i="11"/>
  <c r="CA161" i="11"/>
  <c r="AY157" i="11"/>
  <c r="EN152" i="11"/>
  <c r="DL148" i="11"/>
  <c r="CJ144" i="11"/>
  <c r="BH140" i="11"/>
  <c r="AF136" i="11"/>
  <c r="DU131" i="11"/>
  <c r="CS127" i="11"/>
  <c r="BQ123" i="11"/>
  <c r="AO119" i="11"/>
  <c r="AY164" i="11"/>
  <c r="EN159" i="11"/>
  <c r="DL155" i="11"/>
  <c r="CJ151" i="11"/>
  <c r="BH147" i="11"/>
  <c r="AF143" i="11"/>
  <c r="DU138" i="11"/>
  <c r="CS134" i="11"/>
  <c r="AU165" i="11"/>
  <c r="BM131" i="11"/>
  <c r="DX147" i="11"/>
  <c r="EG130" i="11"/>
  <c r="BK163" i="11"/>
  <c r="BT146" i="11"/>
  <c r="AY135" i="11"/>
  <c r="AY848" i="11" s="1"/>
  <c r="DZ128" i="11"/>
  <c r="AL124" i="11"/>
  <c r="EA119" i="11"/>
  <c r="EK164" i="11"/>
  <c r="DI160" i="11"/>
  <c r="CG156" i="11"/>
  <c r="BE152" i="11"/>
  <c r="AC148" i="11"/>
  <c r="DR143" i="11"/>
  <c r="CP139" i="11"/>
  <c r="BN135" i="11"/>
  <c r="AL131" i="11"/>
  <c r="EA126" i="11"/>
  <c r="CY122" i="11"/>
  <c r="AF168" i="11"/>
  <c r="CG163" i="11"/>
  <c r="BE159" i="11"/>
  <c r="AC155" i="11"/>
  <c r="DR150" i="11"/>
  <c r="CP146" i="11"/>
  <c r="BN142" i="11"/>
  <c r="AL138" i="11"/>
  <c r="EA133" i="11"/>
  <c r="CY129" i="11"/>
  <c r="BW125" i="11"/>
  <c r="AU121" i="11"/>
  <c r="BE166" i="11"/>
  <c r="AC162" i="11"/>
  <c r="DR157" i="11"/>
  <c r="CP153" i="11"/>
  <c r="BN149" i="11"/>
  <c r="AL145" i="11"/>
  <c r="EA140" i="11"/>
  <c r="CY136" i="11"/>
  <c r="BW132" i="11"/>
  <c r="DR123" i="11"/>
  <c r="BE139" i="11"/>
  <c r="DI154" i="11"/>
  <c r="DU134" i="11"/>
  <c r="BB167" i="11"/>
  <c r="BH150" i="11"/>
  <c r="AG137" i="11"/>
  <c r="AV130" i="11"/>
  <c r="AK125" i="11"/>
  <c r="DZ120" i="11"/>
  <c r="EJ165" i="11"/>
  <c r="DH161" i="11"/>
  <c r="CF157" i="11"/>
  <c r="BD153" i="11"/>
  <c r="AB149" i="11"/>
  <c r="DQ144" i="11"/>
  <c r="CO140" i="11"/>
  <c r="BM136" i="11"/>
  <c r="AK132" i="11"/>
  <c r="DZ127" i="11"/>
  <c r="CX123" i="11"/>
  <c r="BV119" i="11"/>
  <c r="CF164" i="11"/>
  <c r="BD160" i="11"/>
  <c r="AB156" i="11"/>
  <c r="DQ151" i="11"/>
  <c r="CO147" i="11"/>
  <c r="BM143" i="11"/>
  <c r="AK139" i="11"/>
  <c r="DZ134" i="11"/>
  <c r="CX130" i="11"/>
  <c r="BV126" i="11"/>
  <c r="AT122" i="11"/>
  <c r="BJ167" i="11"/>
  <c r="AB163" i="11"/>
  <c r="DQ158" i="11"/>
  <c r="CO154" i="11"/>
  <c r="BM150" i="11"/>
  <c r="AK146" i="11"/>
  <c r="DZ141" i="11"/>
  <c r="CX137" i="11"/>
  <c r="BV133" i="11"/>
  <c r="AT129" i="11"/>
  <c r="EI124" i="11"/>
  <c r="DG120" i="11"/>
  <c r="EC159" i="11"/>
  <c r="AD126" i="11"/>
  <c r="AX145" i="11"/>
  <c r="BG128" i="11"/>
  <c r="DB160" i="11"/>
  <c r="DK143" i="11"/>
  <c r="DU133" i="11"/>
  <c r="Z128" i="11"/>
  <c r="CA123" i="11"/>
  <c r="AY119" i="11"/>
  <c r="BI164" i="11"/>
  <c r="AG160" i="11"/>
  <c r="DV155" i="11"/>
  <c r="CT151" i="11"/>
  <c r="BR147" i="11"/>
  <c r="AP143" i="11"/>
  <c r="EE138" i="11"/>
  <c r="DC134" i="11"/>
  <c r="CA130" i="11"/>
  <c r="AY126" i="11"/>
  <c r="EN121" i="11"/>
  <c r="AG167" i="11"/>
  <c r="DV162" i="11"/>
  <c r="CT158" i="11"/>
  <c r="BR154" i="11"/>
  <c r="AP150" i="11"/>
  <c r="EE145" i="11"/>
  <c r="DC141" i="11"/>
  <c r="CA137" i="11"/>
  <c r="AY133" i="11"/>
  <c r="EN128" i="11"/>
  <c r="DL124" i="11"/>
  <c r="CJ120" i="11"/>
  <c r="CT165" i="11"/>
  <c r="BR161" i="11"/>
  <c r="AP157" i="11"/>
  <c r="EE152" i="11"/>
  <c r="DC148" i="11"/>
  <c r="CA144" i="11"/>
  <c r="AY140" i="11"/>
  <c r="EN135" i="11"/>
  <c r="DL131" i="11"/>
  <c r="CS163" i="11"/>
  <c r="DK129" i="11"/>
  <c r="X147" i="11"/>
  <c r="AG130" i="11"/>
  <c r="CB162" i="11"/>
  <c r="CK145" i="11"/>
  <c r="DL134" i="11"/>
  <c r="CT128" i="11"/>
  <c r="EE123" i="11"/>
  <c r="DC119" i="11"/>
  <c r="DM164" i="11"/>
  <c r="CK160" i="11"/>
  <c r="BI156" i="11"/>
  <c r="AG152" i="11"/>
  <c r="DV147" i="11"/>
  <c r="CT143" i="11"/>
  <c r="BR139" i="11"/>
  <c r="AP135" i="11"/>
  <c r="EE130" i="11"/>
  <c r="DC126" i="11"/>
  <c r="CA122" i="11"/>
  <c r="DL167" i="11"/>
  <c r="BI163" i="11"/>
  <c r="AG159" i="11"/>
  <c r="DV154" i="11"/>
  <c r="AN133" i="11"/>
  <c r="AP146" i="11"/>
  <c r="CT161" i="11"/>
  <c r="BM138" i="11"/>
  <c r="BV121" i="11"/>
  <c r="DQ153" i="11"/>
  <c r="EF138" i="11"/>
  <c r="BK131" i="11"/>
  <c r="EK125" i="11"/>
  <c r="DI121" i="11"/>
  <c r="DS166" i="11"/>
  <c r="CQ162" i="11"/>
  <c r="BO158" i="11"/>
  <c r="AM154" i="11"/>
  <c r="EB149" i="11"/>
  <c r="CZ145" i="11"/>
  <c r="BX141" i="11"/>
  <c r="AV137" i="11"/>
  <c r="EK132" i="11"/>
  <c r="BS168" i="11"/>
  <c r="BL165" i="11"/>
  <c r="AJ161" i="11"/>
  <c r="DY156" i="11"/>
  <c r="CW152" i="11"/>
  <c r="BU148" i="11"/>
  <c r="AS144" i="11"/>
  <c r="EH139" i="11"/>
  <c r="DF135" i="11"/>
  <c r="CD131" i="11"/>
  <c r="AG168" i="11"/>
  <c r="DW166" i="11"/>
  <c r="CU162" i="11"/>
  <c r="BS158" i="11"/>
  <c r="AQ154" i="11"/>
  <c r="EF149" i="11"/>
  <c r="DD145" i="11"/>
  <c r="CB141" i="11"/>
  <c r="AZ137" i="11"/>
  <c r="X133" i="11"/>
  <c r="BN168" i="11"/>
  <c r="DH167" i="11"/>
  <c r="DA164" i="11"/>
  <c r="BY160" i="11"/>
  <c r="AW156" i="11"/>
  <c r="EL151" i="11"/>
  <c r="DJ147" i="11"/>
  <c r="CH143" i="11"/>
  <c r="BF139" i="11"/>
  <c r="AD135" i="11"/>
  <c r="DS130" i="11"/>
  <c r="BV167" i="11"/>
  <c r="AU166" i="11"/>
  <c r="EJ161" i="11"/>
  <c r="DH157" i="11"/>
  <c r="CF153" i="11"/>
  <c r="BD149" i="11"/>
  <c r="AB145" i="11"/>
  <c r="DQ140" i="11"/>
  <c r="CO136" i="11"/>
  <c r="BM132" i="11"/>
  <c r="EG168" i="11"/>
  <c r="AB168" i="11"/>
  <c r="CD163" i="11"/>
  <c r="BB159" i="11"/>
  <c r="Z155" i="11"/>
  <c r="DO150" i="11"/>
  <c r="CM146" i="11"/>
  <c r="BK142" i="11"/>
  <c r="AI138" i="11"/>
  <c r="DX133" i="11"/>
  <c r="DB168" i="11"/>
  <c r="AE168" i="11"/>
  <c r="X165" i="11"/>
  <c r="DM160" i="11"/>
  <c r="CK156" i="11"/>
  <c r="BI152" i="11"/>
  <c r="AG148" i="11"/>
  <c r="DV143" i="11"/>
  <c r="CT139" i="11"/>
  <c r="BR135" i="11"/>
  <c r="AP131" i="11"/>
  <c r="BG162" i="11"/>
  <c r="BP145" i="11"/>
  <c r="CN129" i="11"/>
  <c r="BL125" i="11"/>
  <c r="BL848" i="11" s="1"/>
  <c r="AJ121" i="11"/>
  <c r="AT166" i="11"/>
  <c r="EI161" i="11"/>
  <c r="DG157" i="11"/>
  <c r="CE153" i="11"/>
  <c r="BC149" i="11"/>
  <c r="AA145" i="11"/>
  <c r="DP140" i="11"/>
  <c r="CN136" i="11"/>
  <c r="BL132" i="11"/>
  <c r="AJ128" i="11"/>
  <c r="DY123" i="11"/>
  <c r="CW119" i="11"/>
  <c r="DG164" i="11"/>
  <c r="CE160" i="11"/>
  <c r="BC156" i="11"/>
  <c r="AA152" i="11"/>
  <c r="DP147" i="11"/>
  <c r="CN143" i="11"/>
  <c r="BL139" i="11"/>
  <c r="AJ135" i="11"/>
  <c r="DY130" i="11"/>
  <c r="CW126" i="11"/>
  <c r="BU122" i="11"/>
  <c r="DA167" i="11"/>
  <c r="BC163" i="11"/>
  <c r="AA159" i="11"/>
  <c r="DP154" i="11"/>
  <c r="CN150" i="11"/>
  <c r="BL146" i="11"/>
  <c r="AJ142" i="11"/>
  <c r="AY162" i="11"/>
  <c r="BH145" i="11"/>
  <c r="CF129" i="11"/>
  <c r="BD125" i="11"/>
  <c r="AB121" i="11"/>
  <c r="AL166" i="11"/>
  <c r="EA161" i="11"/>
  <c r="CY157" i="11"/>
  <c r="BW153" i="11"/>
  <c r="AU149" i="11"/>
  <c r="EJ144" i="11"/>
  <c r="DH140" i="11"/>
  <c r="CF136" i="11"/>
  <c r="BD132" i="11"/>
  <c r="AB128" i="11"/>
  <c r="DQ123" i="11"/>
  <c r="CO119" i="11"/>
  <c r="CY164" i="11"/>
  <c r="BW160" i="11"/>
  <c r="AU156" i="11"/>
  <c r="EJ151" i="11"/>
  <c r="DH147" i="11"/>
  <c r="CF143" i="11"/>
  <c r="BD139" i="11"/>
  <c r="AB135" i="11"/>
  <c r="DQ130" i="11"/>
  <c r="CO126" i="11"/>
  <c r="BM122" i="11"/>
  <c r="CO167" i="11"/>
  <c r="AU163" i="11"/>
  <c r="EJ158" i="11"/>
  <c r="DH154" i="11"/>
  <c r="CF150" i="11"/>
  <c r="BD146" i="11"/>
  <c r="AB142" i="11"/>
  <c r="DQ137" i="11"/>
  <c r="CO133" i="11"/>
  <c r="CJ157" i="11"/>
  <c r="CS140" i="11"/>
  <c r="BQ128" i="11"/>
  <c r="AO124" i="11"/>
  <c r="ED119" i="11"/>
  <c r="EN164" i="11"/>
  <c r="DL160" i="11"/>
  <c r="CJ156" i="11"/>
  <c r="BH152" i="11"/>
  <c r="AF148" i="11"/>
  <c r="DU143" i="11"/>
  <c r="CS139" i="11"/>
  <c r="BQ135" i="11"/>
  <c r="AO131" i="11"/>
  <c r="ED126" i="11"/>
  <c r="DB122" i="11"/>
  <c r="AK168" i="11"/>
  <c r="CJ163" i="11"/>
  <c r="BH159" i="11"/>
  <c r="AF155" i="11"/>
  <c r="DU150" i="11"/>
  <c r="CS146" i="11"/>
  <c r="BQ142" i="11"/>
  <c r="AO138" i="11"/>
  <c r="ED133" i="11"/>
  <c r="DB129" i="11"/>
  <c r="BZ125" i="11"/>
  <c r="AX121" i="11"/>
  <c r="BH166" i="11"/>
  <c r="AF162" i="11"/>
  <c r="DU157" i="11"/>
  <c r="CS153" i="11"/>
  <c r="BQ149" i="11"/>
  <c r="AO145" i="11"/>
  <c r="ED140" i="11"/>
  <c r="DB136" i="11"/>
  <c r="BZ132" i="11"/>
  <c r="AX128" i="11"/>
  <c r="DD161" i="11"/>
  <c r="DM144" i="11"/>
  <c r="BP129" i="11"/>
  <c r="AN125" i="11"/>
  <c r="EC120" i="11"/>
  <c r="EM165" i="11"/>
  <c r="DK161" i="11"/>
  <c r="CI157" i="11"/>
  <c r="BG153" i="11"/>
  <c r="AE149" i="11"/>
  <c r="DT144" i="11"/>
  <c r="CR140" i="11"/>
  <c r="BP136" i="11"/>
  <c r="AN132" i="11"/>
  <c r="EC127" i="11"/>
  <c r="DA123" i="11"/>
  <c r="BY119" i="11"/>
  <c r="CI164" i="11"/>
  <c r="BG160" i="11"/>
  <c r="AE156" i="11"/>
  <c r="DT151" i="11"/>
  <c r="CR147" i="11"/>
  <c r="BP143" i="11"/>
  <c r="AN139" i="11"/>
  <c r="EC134" i="11"/>
  <c r="DA130" i="11"/>
  <c r="BY126" i="11"/>
  <c r="AW122" i="11"/>
  <c r="BP167" i="11"/>
  <c r="AE163" i="11"/>
  <c r="DT158" i="11"/>
  <c r="CR154" i="11"/>
  <c r="BP150" i="11"/>
  <c r="AN146" i="11"/>
  <c r="EC141" i="11"/>
  <c r="DA137" i="11"/>
  <c r="BY133" i="11"/>
  <c r="X157" i="11"/>
  <c r="AG140" i="11"/>
  <c r="BA128" i="11"/>
  <c r="Y124" i="11"/>
  <c r="DN119" i="11"/>
  <c r="DX164" i="11"/>
  <c r="CV160" i="11"/>
  <c r="BT156" i="11"/>
  <c r="AR152" i="11"/>
  <c r="EG147" i="11"/>
  <c r="DE143" i="11"/>
  <c r="CC139" i="11"/>
  <c r="BA135" i="11"/>
  <c r="Y131" i="11"/>
  <c r="DN126" i="11"/>
  <c r="CL122" i="11"/>
  <c r="EC167" i="11"/>
  <c r="BT163" i="11"/>
  <c r="AR159" i="11"/>
  <c r="EG154" i="11"/>
  <c r="DE150" i="11"/>
  <c r="BF163" i="11"/>
  <c r="BO146" i="11"/>
  <c r="DL129" i="11"/>
  <c r="CJ125" i="11"/>
  <c r="CJ848" i="11" s="1"/>
  <c r="BH121" i="11"/>
  <c r="BR166" i="11"/>
  <c r="AP162" i="11"/>
  <c r="EE157" i="11"/>
  <c r="DC153" i="11"/>
  <c r="CA149" i="11"/>
  <c r="AY145" i="11"/>
  <c r="EN140" i="11"/>
  <c r="DL136" i="11"/>
  <c r="CJ132" i="11"/>
  <c r="BH128" i="11"/>
  <c r="AF124" i="11"/>
  <c r="DU119" i="11"/>
  <c r="EE164" i="11"/>
  <c r="DC160" i="11"/>
  <c r="CA156" i="11"/>
  <c r="AY152" i="11"/>
  <c r="EN147" i="11"/>
  <c r="DL143" i="11"/>
  <c r="CJ139" i="11"/>
  <c r="BH135" i="11"/>
  <c r="AF131" i="11"/>
  <c r="DU126" i="11"/>
  <c r="CS122" i="11"/>
  <c r="EM167" i="11"/>
  <c r="CA163" i="11"/>
  <c r="AY159" i="11"/>
  <c r="EN154" i="11"/>
  <c r="DL150" i="11"/>
  <c r="CJ146" i="11"/>
  <c r="BH142" i="11"/>
  <c r="DS162" i="11"/>
  <c r="EB145" i="11"/>
  <c r="DD129" i="11"/>
  <c r="CB125" i="11"/>
  <c r="AZ121" i="11"/>
  <c r="BJ166" i="11"/>
  <c r="AH162" i="11"/>
  <c r="DW157" i="11"/>
  <c r="CU153" i="11"/>
  <c r="BS149" i="11"/>
  <c r="AQ145" i="11"/>
  <c r="EF140" i="11"/>
  <c r="DD136" i="11"/>
  <c r="CB132" i="11"/>
  <c r="AZ128" i="11"/>
  <c r="X124" i="11"/>
  <c r="DM119" i="11"/>
  <c r="DW164" i="11"/>
  <c r="CU160" i="11"/>
  <c r="BS156" i="11"/>
  <c r="AQ152" i="11"/>
  <c r="EF147" i="11"/>
  <c r="DD143" i="11"/>
  <c r="CB139" i="11"/>
  <c r="AZ135" i="11"/>
  <c r="AZ848" i="11" s="1"/>
  <c r="X131" i="11"/>
  <c r="DM126" i="11"/>
  <c r="CK122" i="11"/>
  <c r="EB167" i="11"/>
  <c r="BS163" i="11"/>
  <c r="AQ159" i="11"/>
  <c r="EF154" i="11"/>
  <c r="DD150" i="11"/>
  <c r="CB146" i="11"/>
  <c r="AZ142" i="11"/>
  <c r="X138" i="11"/>
  <c r="DM133" i="11"/>
  <c r="CK129" i="11"/>
  <c r="AJ129" i="11"/>
  <c r="CN144" i="11"/>
  <c r="AA160" i="11"/>
  <c r="CD137" i="11"/>
  <c r="CM120" i="11"/>
  <c r="EH152" i="11"/>
  <c r="CB138" i="11"/>
  <c r="AE131" i="11"/>
  <c r="DM125" i="11"/>
  <c r="DM848" i="11" s="1"/>
  <c r="CK121" i="11"/>
  <c r="CU166" i="11"/>
  <c r="BS162" i="11"/>
  <c r="AQ158" i="11"/>
  <c r="EF153" i="11"/>
  <c r="DD149" i="11"/>
  <c r="CB145" i="11"/>
  <c r="AZ141" i="11"/>
  <c r="X137" i="11"/>
  <c r="DM132" i="11"/>
  <c r="CK128" i="11"/>
  <c r="BI124" i="11"/>
  <c r="AG120" i="11"/>
  <c r="AQ165" i="11"/>
  <c r="EF160" i="11"/>
  <c r="DD156" i="11"/>
  <c r="CB152" i="11"/>
  <c r="AZ148" i="11"/>
  <c r="X144" i="11"/>
  <c r="DM139" i="11"/>
  <c r="CK135" i="11"/>
  <c r="BI131" i="11"/>
  <c r="AG127" i="11"/>
  <c r="DV122" i="11"/>
  <c r="BQ168" i="11"/>
  <c r="DD163" i="11"/>
  <c r="CB159" i="11"/>
  <c r="AZ155" i="11"/>
  <c r="X151" i="11"/>
  <c r="DM146" i="11"/>
  <c r="CK142" i="11"/>
  <c r="BI138" i="11"/>
  <c r="AG134" i="11"/>
  <c r="EJ160" i="11"/>
  <c r="AK127" i="11"/>
  <c r="DJ145" i="11"/>
  <c r="DS128" i="11"/>
  <c r="AW161" i="11"/>
  <c r="BF144" i="11"/>
  <c r="AR134" i="11"/>
  <c r="AP128" i="11"/>
  <c r="CQ123" i="11"/>
  <c r="BO119" i="11"/>
  <c r="BY164" i="11"/>
  <c r="AW160" i="11"/>
  <c r="EL155" i="11"/>
  <c r="DJ151" i="11"/>
  <c r="CH147" i="11"/>
  <c r="BF143" i="11"/>
  <c r="AD139" i="11"/>
  <c r="DS134" i="11"/>
  <c r="CQ130" i="11"/>
  <c r="BO126" i="11"/>
  <c r="AM122" i="11"/>
  <c r="AZ167" i="11"/>
  <c r="EL162" i="11"/>
  <c r="DJ158" i="11"/>
  <c r="CH154" i="11"/>
  <c r="BF150" i="11"/>
  <c r="AD146" i="11"/>
  <c r="DS141" i="11"/>
  <c r="CQ137" i="11"/>
  <c r="BO133" i="11"/>
  <c r="AM129" i="11"/>
  <c r="EB124" i="11"/>
  <c r="CZ120" i="11"/>
  <c r="DJ165" i="11"/>
  <c r="CH161" i="11"/>
  <c r="BF157" i="11"/>
  <c r="AD153" i="11"/>
  <c r="DS148" i="11"/>
  <c r="CQ144" i="11"/>
  <c r="BO140" i="11"/>
  <c r="AM136" i="11"/>
  <c r="EB131" i="11"/>
  <c r="CP119" i="11"/>
  <c r="AC135" i="11"/>
  <c r="CG150" i="11"/>
  <c r="DG132" i="11"/>
  <c r="AK165" i="11"/>
  <c r="AT148" i="11"/>
  <c r="Z136" i="11"/>
  <c r="CC129" i="11"/>
  <c r="CP124" i="11"/>
  <c r="BN120" i="11"/>
  <c r="BX165" i="11"/>
  <c r="AV161" i="11"/>
  <c r="EK156" i="11"/>
  <c r="DI152" i="11"/>
  <c r="CG148" i="11"/>
  <c r="BE144" i="11"/>
  <c r="AC140" i="11"/>
  <c r="DR135" i="11"/>
  <c r="CP131" i="11"/>
  <c r="BN127" i="11"/>
  <c r="AL123" i="11"/>
  <c r="DS168" i="11"/>
  <c r="EK163" i="11"/>
  <c r="DI159" i="11"/>
  <c r="CG155" i="11"/>
  <c r="BE151" i="11"/>
  <c r="AC147" i="11"/>
  <c r="DR142" i="11"/>
  <c r="CP138" i="11"/>
  <c r="BN134" i="11"/>
  <c r="AL130" i="11"/>
  <c r="EA125" i="11"/>
  <c r="CY121" i="11"/>
  <c r="DI166" i="11"/>
  <c r="CG162" i="11"/>
  <c r="BE158" i="11"/>
  <c r="AC154" i="11"/>
  <c r="DR149" i="11"/>
  <c r="CP145" i="11"/>
  <c r="BN141" i="11"/>
  <c r="AL137" i="11"/>
  <c r="EA132" i="11"/>
  <c r="CY128" i="11"/>
  <c r="BW124" i="11"/>
  <c r="AW168" i="11"/>
  <c r="DA155" i="11"/>
  <c r="DS121" i="11"/>
  <c r="AJ143" i="11"/>
  <c r="AS126" i="11"/>
  <c r="CN158" i="11"/>
  <c r="CW141" i="11"/>
  <c r="ED132" i="11"/>
  <c r="BG127" i="11"/>
  <c r="EF122" i="11"/>
  <c r="CG168" i="11"/>
  <c r="DN163" i="11"/>
  <c r="CL159" i="11"/>
  <c r="BJ155" i="11"/>
  <c r="AH151" i="11"/>
  <c r="DW146" i="11"/>
  <c r="CU142" i="11"/>
  <c r="BS138" i="11"/>
  <c r="AQ134" i="11"/>
  <c r="EF129" i="11"/>
  <c r="DD125" i="11"/>
  <c r="CB121" i="11"/>
  <c r="CL166" i="11"/>
  <c r="BJ162" i="11"/>
  <c r="AH158" i="11"/>
  <c r="DW153" i="11"/>
  <c r="CU149" i="11"/>
  <c r="BS145" i="11"/>
  <c r="AQ141" i="11"/>
  <c r="EF136" i="11"/>
  <c r="DD132" i="11"/>
  <c r="CB128" i="11"/>
  <c r="AZ124" i="11"/>
  <c r="X120" i="11"/>
  <c r="AH165" i="11"/>
  <c r="DW160" i="11"/>
  <c r="CU156" i="11"/>
  <c r="BS152" i="11"/>
  <c r="AQ148" i="11"/>
  <c r="EF143" i="11"/>
  <c r="DD139" i="11"/>
  <c r="CB135" i="11"/>
  <c r="AZ131" i="11"/>
  <c r="BQ159" i="11"/>
  <c r="CI125" i="11"/>
  <c r="EA144" i="11"/>
  <c r="EJ127" i="11"/>
  <c r="BN160" i="11"/>
  <c r="BW143" i="11"/>
  <c r="DE133" i="11"/>
  <c r="EA127" i="11"/>
  <c r="BS123" i="11"/>
  <c r="AQ119" i="11"/>
  <c r="BA164" i="11"/>
  <c r="Y160" i="11"/>
  <c r="DN155" i="11"/>
  <c r="CL151" i="11"/>
  <c r="BJ147" i="11"/>
  <c r="AH143" i="11"/>
  <c r="DW138" i="11"/>
  <c r="CU134" i="11"/>
  <c r="BS130" i="11"/>
  <c r="AQ126" i="11"/>
  <c r="EF121" i="11"/>
  <c r="Y167" i="11"/>
  <c r="DN162" i="11"/>
  <c r="CL158" i="11"/>
  <c r="BJ154" i="11"/>
  <c r="CA126" i="11"/>
  <c r="EE141" i="11"/>
  <c r="BR157" i="11"/>
  <c r="AY136" i="11"/>
  <c r="BH119" i="11"/>
  <c r="DC151" i="11"/>
  <c r="DY137" i="11"/>
  <c r="CZ130" i="11"/>
  <c r="BY125" i="11"/>
  <c r="AW121" i="11"/>
  <c r="BG166" i="11"/>
  <c r="AE162" i="11"/>
  <c r="DT157" i="11"/>
  <c r="CR153" i="11"/>
  <c r="BP149" i="11"/>
  <c r="AN145" i="11"/>
  <c r="EC140" i="11"/>
  <c r="DA136" i="11"/>
  <c r="BY132" i="11"/>
  <c r="CD168" i="11"/>
  <c r="DX167" i="11"/>
  <c r="DQ164" i="11"/>
  <c r="CO160" i="11"/>
  <c r="BM156" i="11"/>
  <c r="AK152" i="11"/>
  <c r="DZ147" i="11"/>
  <c r="CX143" i="11"/>
  <c r="BV139" i="11"/>
  <c r="AT135" i="11"/>
  <c r="EI130" i="11"/>
  <c r="CL167" i="11"/>
  <c r="BK166" i="11"/>
  <c r="AI162" i="11"/>
  <c r="DX157" i="11"/>
  <c r="CV153" i="11"/>
  <c r="BT149" i="11"/>
  <c r="AR145" i="11"/>
  <c r="EG140" i="11"/>
  <c r="DE136" i="11"/>
  <c r="CC132" i="11"/>
  <c r="DS167" i="11"/>
  <c r="AV167" i="11"/>
  <c r="AO164" i="11"/>
  <c r="ED159" i="11"/>
  <c r="DB155" i="11"/>
  <c r="BZ151" i="11"/>
  <c r="AX147" i="11"/>
  <c r="EM142" i="11"/>
  <c r="DK138" i="11"/>
  <c r="CI134" i="11"/>
  <c r="BG130" i="11"/>
  <c r="DG168" i="11"/>
  <c r="CZ165" i="11"/>
  <c r="BX161" i="11"/>
  <c r="AV157" i="11"/>
  <c r="EK152" i="11"/>
  <c r="DI148" i="11"/>
  <c r="CG144" i="11"/>
  <c r="BE140" i="11"/>
  <c r="AC136" i="11"/>
  <c r="DR131" i="11"/>
  <c r="BU168" i="11"/>
  <c r="AT167" i="11"/>
  <c r="EI162" i="11"/>
  <c r="DG158" i="11"/>
  <c r="CE154" i="11"/>
  <c r="BC150" i="11"/>
  <c r="AA146" i="11"/>
  <c r="DP141" i="11"/>
  <c r="CN137" i="11"/>
  <c r="BL133" i="11"/>
  <c r="AP168" i="11"/>
  <c r="CJ167" i="11"/>
  <c r="CC164" i="11"/>
  <c r="BA160" i="11"/>
  <c r="Y156" i="11"/>
  <c r="DN151" i="11"/>
  <c r="CL147" i="11"/>
  <c r="BJ143" i="11"/>
  <c r="AH139" i="11"/>
  <c r="DW134" i="11"/>
  <c r="CU130" i="11"/>
  <c r="AS160" i="11"/>
  <c r="BB143" i="11"/>
  <c r="AB129" i="11"/>
  <c r="DQ124" i="11"/>
  <c r="CO120" i="11"/>
  <c r="CY165" i="11"/>
  <c r="BW161" i="11"/>
  <c r="AU157" i="11"/>
  <c r="EJ152" i="11"/>
  <c r="DH148" i="11"/>
  <c r="CF144" i="11"/>
  <c r="BD140" i="11"/>
  <c r="AB136" i="11"/>
  <c r="DQ131" i="11"/>
  <c r="CO127" i="11"/>
  <c r="BM123" i="11"/>
  <c r="AK119" i="11"/>
  <c r="AU164" i="11"/>
  <c r="EJ159" i="11"/>
  <c r="DH155" i="11"/>
  <c r="CF151" i="11"/>
  <c r="BD147" i="11"/>
  <c r="AB143" i="11"/>
  <c r="DQ138" i="11"/>
  <c r="CO134" i="11"/>
  <c r="BM130" i="11"/>
  <c r="AK126" i="11"/>
  <c r="DZ121" i="11"/>
  <c r="EJ166" i="11"/>
  <c r="DH162" i="11"/>
  <c r="CF158" i="11"/>
  <c r="BD154" i="11"/>
  <c r="AB150" i="11"/>
  <c r="DQ145" i="11"/>
  <c r="CO141" i="11"/>
  <c r="AK160" i="11"/>
  <c r="AT143" i="11"/>
  <c r="EK128" i="11"/>
  <c r="DI124" i="11"/>
  <c r="CG120" i="11"/>
  <c r="CQ165" i="11"/>
  <c r="BO161" i="11"/>
  <c r="AM157" i="11"/>
  <c r="EB152" i="11"/>
  <c r="CZ148" i="11"/>
  <c r="BX144" i="11"/>
  <c r="AV140" i="11"/>
  <c r="EK135" i="11"/>
  <c r="DI131" i="11"/>
  <c r="CG127" i="11"/>
  <c r="BE123" i="11"/>
  <c r="AC119" i="11"/>
  <c r="AM164" i="11"/>
  <c r="EB159" i="11"/>
  <c r="CZ155" i="11"/>
  <c r="BX151" i="11"/>
  <c r="AV147" i="11"/>
  <c r="EK142" i="11"/>
  <c r="DI138" i="11"/>
  <c r="CG134" i="11"/>
  <c r="BE130" i="11"/>
  <c r="AC126" i="11"/>
  <c r="DR121" i="11"/>
  <c r="EB166" i="11"/>
  <c r="CZ162" i="11"/>
  <c r="BX158" i="11"/>
  <c r="AV154" i="11"/>
  <c r="EK149" i="11"/>
  <c r="DI145" i="11"/>
  <c r="CG141" i="11"/>
  <c r="BE137" i="11"/>
  <c r="CM167" i="11"/>
  <c r="BV155" i="11"/>
  <c r="CE138" i="11"/>
  <c r="DV127" i="11"/>
  <c r="CT123" i="11"/>
  <c r="BR119" i="11"/>
  <c r="CB164" i="11"/>
  <c r="AZ160" i="11"/>
  <c r="X156" i="11"/>
  <c r="DM151" i="11"/>
  <c r="CK147" i="11"/>
  <c r="BI143" i="11"/>
  <c r="AG139" i="11"/>
  <c r="DV134" i="11"/>
  <c r="CT130" i="11"/>
  <c r="BR126" i="11"/>
  <c r="AP122" i="11"/>
  <c r="BC167" i="11"/>
  <c r="X163" i="11"/>
  <c r="DM158" i="11"/>
  <c r="CK154" i="11"/>
  <c r="BI150" i="11"/>
  <c r="AG146" i="11"/>
  <c r="DV141" i="11"/>
  <c r="CT137" i="11"/>
  <c r="BR133" i="11"/>
  <c r="AP129" i="11"/>
  <c r="EE124" i="11"/>
  <c r="DC120" i="11"/>
  <c r="DM165" i="11"/>
  <c r="CK161" i="11"/>
  <c r="BI157" i="11"/>
  <c r="AG153" i="11"/>
  <c r="DV148" i="11"/>
  <c r="CT144" i="11"/>
  <c r="BR140" i="11"/>
  <c r="AP136" i="11"/>
  <c r="EE131" i="11"/>
  <c r="DC127" i="11"/>
  <c r="CP159" i="11"/>
  <c r="CY142" i="11"/>
  <c r="DU128" i="11"/>
  <c r="CS124" i="11"/>
  <c r="BQ120" i="11"/>
  <c r="CA165" i="11"/>
  <c r="AY161" i="11"/>
  <c r="EN156" i="11"/>
  <c r="DL152" i="11"/>
  <c r="CJ148" i="11"/>
  <c r="BH144" i="11"/>
  <c r="AF140" i="11"/>
  <c r="DU135" i="11"/>
  <c r="CS131" i="11"/>
  <c r="BQ127" i="11"/>
  <c r="AO123" i="11"/>
  <c r="DV168" i="11"/>
  <c r="EN163" i="11"/>
  <c r="DL159" i="11"/>
  <c r="CJ155" i="11"/>
  <c r="BH151" i="11"/>
  <c r="AF147" i="11"/>
  <c r="DU142" i="11"/>
  <c r="CS138" i="11"/>
  <c r="BQ134" i="11"/>
  <c r="AO130" i="11"/>
  <c r="ED125" i="11"/>
  <c r="DB121" i="11"/>
  <c r="DL166" i="11"/>
  <c r="CJ162" i="11"/>
  <c r="BH158" i="11"/>
  <c r="AF154" i="11"/>
  <c r="DU149" i="11"/>
  <c r="CS145" i="11"/>
  <c r="BQ141" i="11"/>
  <c r="AO137" i="11"/>
  <c r="DQ168" i="11"/>
  <c r="EA154" i="11"/>
  <c r="EJ137" i="11"/>
  <c r="DF127" i="11"/>
  <c r="CD123" i="11"/>
  <c r="BB119" i="11"/>
  <c r="BL164" i="11"/>
  <c r="AJ160" i="11"/>
  <c r="DY155" i="11"/>
  <c r="CW151" i="11"/>
  <c r="BU147" i="11"/>
  <c r="AS143" i="11"/>
  <c r="EH138" i="11"/>
  <c r="DF134" i="11"/>
  <c r="CD130" i="11"/>
  <c r="BB126" i="11"/>
  <c r="Z122" i="11"/>
  <c r="AJ167" i="11"/>
  <c r="DY162" i="11"/>
  <c r="CW158" i="11"/>
  <c r="BU154" i="11"/>
  <c r="AS150" i="11"/>
  <c r="AR161" i="11"/>
  <c r="BA144" i="11"/>
  <c r="AZ129" i="11"/>
  <c r="X125" i="11"/>
  <c r="DM120" i="11"/>
  <c r="DW165" i="11"/>
  <c r="CU161" i="11"/>
  <c r="BS157" i="11"/>
  <c r="AQ153" i="11"/>
  <c r="EF148" i="11"/>
  <c r="DD144" i="11"/>
  <c r="CB140" i="11"/>
  <c r="AZ136" i="11"/>
  <c r="X132" i="11"/>
  <c r="DM127" i="11"/>
  <c r="CK123" i="11"/>
  <c r="BI119" i="11"/>
  <c r="BS164" i="11"/>
  <c r="AQ160" i="11"/>
  <c r="EF155" i="11"/>
  <c r="DD151" i="11"/>
  <c r="CB147" i="11"/>
  <c r="AZ143" i="11"/>
  <c r="X139" i="11"/>
  <c r="DM134" i="11"/>
  <c r="CK130" i="11"/>
  <c r="BI126" i="11"/>
  <c r="AG122" i="11"/>
  <c r="AQ167" i="11"/>
  <c r="EF162" i="11"/>
  <c r="DD158" i="11"/>
  <c r="CB154" i="11"/>
  <c r="AZ150" i="11"/>
  <c r="X146" i="11"/>
  <c r="DM141" i="11"/>
  <c r="DE160" i="11"/>
  <c r="DN143" i="11"/>
  <c r="AR129" i="11"/>
  <c r="EG124" i="11"/>
  <c r="DE120" i="11"/>
  <c r="DO165" i="11"/>
  <c r="CM161" i="11"/>
  <c r="BK157" i="11"/>
  <c r="AI153" i="11"/>
  <c r="DX148" i="11"/>
  <c r="CV144" i="11"/>
  <c r="BT140" i="11"/>
  <c r="AR136" i="11"/>
  <c r="EG131" i="11"/>
  <c r="DE127" i="11"/>
  <c r="CC123" i="11"/>
  <c r="BA119" i="11"/>
  <c r="BK164" i="11"/>
  <c r="AI160" i="11"/>
  <c r="DX155" i="11"/>
  <c r="CV151" i="11"/>
  <c r="BT147" i="11"/>
  <c r="AR143" i="11"/>
  <c r="EG138" i="11"/>
  <c r="DE134" i="11"/>
  <c r="CC130" i="11"/>
  <c r="BA126" i="11"/>
  <c r="Y122" i="11"/>
  <c r="AI167" i="11"/>
  <c r="DX162" i="11"/>
  <c r="CV158" i="11"/>
  <c r="BT154" i="11"/>
  <c r="AR150" i="11"/>
  <c r="EG145" i="11"/>
  <c r="DE141" i="11"/>
  <c r="CC137" i="11"/>
  <c r="BA133" i="11"/>
  <c r="Y129" i="11"/>
  <c r="DY124" i="11"/>
  <c r="BL140" i="11"/>
  <c r="DP155" i="11"/>
  <c r="BP135" i="11"/>
  <c r="AJ168" i="11"/>
  <c r="DT150" i="11"/>
  <c r="BU137" i="11"/>
  <c r="BT130" i="11"/>
  <c r="BA125" i="11"/>
  <c r="BA848" i="11" s="1"/>
  <c r="Y121" i="11"/>
  <c r="AI166" i="11"/>
  <c r="DX161" i="11"/>
  <c r="CV157" i="11"/>
  <c r="BT153" i="11"/>
  <c r="AR149" i="11"/>
  <c r="EG144" i="11"/>
  <c r="DE140" i="11"/>
  <c r="CC136" i="11"/>
  <c r="BA132" i="11"/>
  <c r="Y128" i="11"/>
  <c r="DN123" i="11"/>
  <c r="CL119" i="11"/>
  <c r="CV164" i="11"/>
  <c r="BT160" i="11"/>
  <c r="AR156" i="11"/>
  <c r="EG151" i="11"/>
  <c r="DE147" i="11"/>
  <c r="CC143" i="11"/>
  <c r="BA139" i="11"/>
  <c r="Y135" i="11"/>
  <c r="DN130" i="11"/>
  <c r="CL126" i="11"/>
  <c r="BJ122" i="11"/>
  <c r="CI167" i="11"/>
  <c r="AR163" i="11"/>
  <c r="EG158" i="11"/>
  <c r="DE154" i="11"/>
  <c r="CC150" i="11"/>
  <c r="BA146" i="11"/>
  <c r="Y142" i="11"/>
  <c r="DN137" i="11"/>
  <c r="CL133" i="11"/>
  <c r="DH156" i="11"/>
  <c r="DZ122" i="11"/>
  <c r="CV143" i="11"/>
  <c r="DE126" i="11"/>
  <c r="AI159" i="11"/>
  <c r="AR142" i="11"/>
  <c r="AK133" i="11"/>
  <c r="CE127" i="11"/>
  <c r="AE123" i="11"/>
  <c r="DF168" i="11"/>
  <c r="ED163" i="11"/>
  <c r="DB159" i="11"/>
  <c r="BZ155" i="11"/>
  <c r="AX151" i="11"/>
  <c r="EM146" i="11"/>
  <c r="DK142" i="11"/>
  <c r="CI138" i="11"/>
  <c r="BG134" i="11"/>
  <c r="AE130" i="11"/>
  <c r="DT125" i="11"/>
  <c r="DT848" i="11" s="1"/>
  <c r="CR121" i="11"/>
  <c r="DB166" i="11"/>
  <c r="BZ162" i="11"/>
  <c r="AX158" i="11"/>
  <c r="EM153" i="11"/>
  <c r="DK149" i="11"/>
  <c r="CI145" i="11"/>
  <c r="BG141" i="11"/>
  <c r="AE137" i="11"/>
  <c r="DT132" i="11"/>
  <c r="CR128" i="11"/>
  <c r="BP124" i="11"/>
  <c r="AN120" i="11"/>
  <c r="AX165" i="11"/>
  <c r="EM160" i="11"/>
  <c r="DK156" i="11"/>
  <c r="CI152" i="11"/>
  <c r="BG148" i="11"/>
  <c r="AE144" i="11"/>
  <c r="DT139" i="11"/>
  <c r="CR135" i="11"/>
  <c r="BP131" i="11"/>
  <c r="CZ164" i="11"/>
  <c r="DR130" i="11"/>
  <c r="CJ147" i="11"/>
  <c r="CS130" i="11"/>
  <c r="EN162" i="11"/>
  <c r="AF146" i="11"/>
  <c r="EJ134" i="11"/>
  <c r="DR128" i="11"/>
  <c r="AD124" i="11"/>
  <c r="DS119" i="11"/>
  <c r="EC164" i="11"/>
  <c r="DA160" i="11"/>
  <c r="BY156" i="11"/>
  <c r="AW152" i="11"/>
  <c r="EL147" i="11"/>
  <c r="DJ143" i="11"/>
  <c r="CH139" i="11"/>
  <c r="BF135" i="11"/>
  <c r="AD131" i="11"/>
  <c r="DS126" i="11"/>
  <c r="CQ122" i="11"/>
  <c r="EK167" i="11"/>
  <c r="BY163" i="11"/>
  <c r="AW159" i="11"/>
  <c r="EL154" i="11"/>
  <c r="DJ150" i="11"/>
  <c r="CH146" i="11"/>
  <c r="BF142" i="11"/>
  <c r="AD138" i="11"/>
  <c r="DS133" i="11"/>
  <c r="CQ129" i="11"/>
  <c r="BO125" i="11"/>
  <c r="AM121" i="11"/>
  <c r="AW166" i="11"/>
  <c r="EL161" i="11"/>
  <c r="DJ157" i="11"/>
  <c r="CH153" i="11"/>
  <c r="BF149" i="11"/>
  <c r="AD145" i="11"/>
  <c r="DS140" i="11"/>
  <c r="CQ136" i="11"/>
  <c r="BO132" i="11"/>
  <c r="AM128" i="11"/>
  <c r="EB123" i="11"/>
  <c r="BG154" i="11"/>
  <c r="BY151" i="11"/>
  <c r="EC166" i="11"/>
  <c r="EM140" i="11"/>
  <c r="AE124" i="11"/>
  <c r="BZ156" i="11"/>
  <c r="AT140" i="11"/>
  <c r="BB132" i="11"/>
  <c r="CV126" i="11"/>
  <c r="BT122" i="11"/>
  <c r="CY167" i="11"/>
  <c r="BB163" i="11"/>
  <c r="Z159" i="11"/>
  <c r="DO154" i="11"/>
  <c r="CM150" i="11"/>
  <c r="BK146" i="11"/>
  <c r="AI142" i="11"/>
  <c r="DX137" i="11"/>
  <c r="CV133" i="11"/>
  <c r="BT129" i="11"/>
  <c r="AR125" i="11"/>
  <c r="EG120" i="11"/>
  <c r="Z166" i="11"/>
  <c r="DO161" i="11"/>
  <c r="CM157" i="11"/>
  <c r="BK153" i="11"/>
  <c r="AI149" i="11"/>
  <c r="DX144" i="11"/>
  <c r="CV140" i="11"/>
  <c r="BT136" i="11"/>
  <c r="AR132" i="11"/>
  <c r="EG127" i="11"/>
  <c r="DE123" i="11"/>
  <c r="CC119" i="11"/>
  <c r="CM164" i="11"/>
  <c r="BK160" i="11"/>
  <c r="AI156" i="11"/>
  <c r="DX151" i="11"/>
  <c r="CV147" i="11"/>
  <c r="BT143" i="11"/>
  <c r="AR139" i="11"/>
  <c r="EG134" i="11"/>
  <c r="EF167" i="11"/>
  <c r="AO155" i="11"/>
  <c r="BG121" i="11"/>
  <c r="DM142" i="11"/>
  <c r="DV125" i="11"/>
  <c r="AZ158" i="11"/>
  <c r="BI141" i="11"/>
  <c r="DV132" i="11"/>
  <c r="AY127" i="11"/>
  <c r="DX122" i="11"/>
  <c r="BT168" i="11"/>
  <c r="DF163" i="11"/>
  <c r="CD159" i="11"/>
  <c r="BB155" i="11"/>
  <c r="Z151" i="11"/>
  <c r="DO146" i="11"/>
  <c r="CM142" i="11"/>
  <c r="BK138" i="11"/>
  <c r="AI134" i="11"/>
  <c r="DX129" i="11"/>
  <c r="CV125" i="11"/>
  <c r="BT121" i="11"/>
  <c r="CD166" i="11"/>
  <c r="BB162" i="11"/>
  <c r="Z158" i="11"/>
  <c r="DO153" i="11"/>
  <c r="AY122" i="11"/>
  <c r="DC137" i="11"/>
  <c r="AP153" i="11"/>
  <c r="AK134" i="11"/>
  <c r="CF166" i="11"/>
  <c r="CO149" i="11"/>
  <c r="DR136" i="11"/>
  <c r="EG129" i="11"/>
  <c r="ED124" i="11"/>
  <c r="DB120" i="11"/>
  <c r="DL165" i="11"/>
  <c r="CJ161" i="11"/>
  <c r="BH157" i="11"/>
  <c r="AF153" i="11"/>
  <c r="DU148" i="11"/>
  <c r="CS144" i="11"/>
  <c r="BQ140" i="11"/>
  <c r="AO136" i="11"/>
  <c r="ED131" i="11"/>
  <c r="EI167" i="11"/>
  <c r="BL167" i="11"/>
  <c r="BE164" i="11"/>
  <c r="AC160" i="11"/>
  <c r="DR155" i="11"/>
  <c r="CP151" i="11"/>
  <c r="BN147" i="11"/>
  <c r="AL143" i="11"/>
  <c r="EA138" i="11"/>
  <c r="CY134" i="11"/>
  <c r="BW130" i="11"/>
  <c r="DW168" i="11"/>
  <c r="DP165" i="11"/>
  <c r="CN161" i="11"/>
  <c r="BL157" i="11"/>
  <c r="AJ153" i="11"/>
  <c r="DY148" i="11"/>
  <c r="CW144" i="11"/>
  <c r="BU140" i="11"/>
  <c r="AS136" i="11"/>
  <c r="EH131" i="11"/>
  <c r="BG167" i="11"/>
  <c r="BA168" i="11"/>
  <c r="CT163" i="11"/>
  <c r="BR159" i="11"/>
  <c r="AP155" i="11"/>
  <c r="EE150" i="11"/>
  <c r="DC146" i="11"/>
  <c r="CA142" i="11"/>
  <c r="AY138" i="11"/>
  <c r="EN133" i="11"/>
  <c r="DR168" i="11"/>
  <c r="AU168" i="11"/>
  <c r="AN165" i="11"/>
  <c r="EC160" i="11"/>
  <c r="DA156" i="11"/>
  <c r="BY152" i="11"/>
  <c r="AW148" i="11"/>
  <c r="EL143" i="11"/>
  <c r="DJ139" i="11"/>
  <c r="CH135" i="11"/>
  <c r="BF131" i="11"/>
  <c r="DZ167" i="11"/>
  <c r="CY166" i="11"/>
  <c r="BW162" i="11"/>
  <c r="AU158" i="11"/>
  <c r="EJ153" i="11"/>
  <c r="DH149" i="11"/>
  <c r="CF145" i="11"/>
  <c r="BD141" i="11"/>
  <c r="AB137" i="11"/>
  <c r="DQ132" i="11"/>
  <c r="CU167" i="11"/>
  <c r="DM168" i="11"/>
  <c r="EH163" i="11"/>
  <c r="DF159" i="11"/>
  <c r="CD155" i="11"/>
  <c r="BB151" i="11"/>
  <c r="Z147" i="11"/>
  <c r="DO142" i="11"/>
  <c r="CM138" i="11"/>
  <c r="BK134" i="11"/>
  <c r="AI130" i="11"/>
  <c r="AE158" i="11"/>
  <c r="AN141" i="11"/>
  <c r="CG128" i="11"/>
  <c r="BE124" i="11"/>
  <c r="AC120" i="11"/>
  <c r="AM165" i="11"/>
  <c r="EB160" i="11"/>
  <c r="CZ156" i="11"/>
  <c r="BX152" i="11"/>
  <c r="AV148" i="11"/>
  <c r="EK143" i="11"/>
  <c r="DI139" i="11"/>
  <c r="CG135" i="11"/>
  <c r="BE131" i="11"/>
  <c r="AC127" i="11"/>
  <c r="DR122" i="11"/>
  <c r="BJ168" i="11"/>
  <c r="CZ163" i="11"/>
  <c r="BX159" i="11"/>
  <c r="AV155" i="11"/>
  <c r="EK150" i="11"/>
  <c r="DI146" i="11"/>
  <c r="CG142" i="11"/>
  <c r="BE138" i="11"/>
  <c r="AC134" i="11"/>
  <c r="DR129" i="11"/>
  <c r="CP125" i="11"/>
  <c r="CP848" i="11" s="1"/>
  <c r="BN121" i="11"/>
  <c r="BX166" i="11"/>
  <c r="AV162" i="11"/>
  <c r="EK157" i="11"/>
  <c r="DI153" i="11"/>
  <c r="CG149" i="11"/>
  <c r="BE145" i="11"/>
  <c r="AC141" i="11"/>
  <c r="EN157" i="11"/>
  <c r="AF141" i="11"/>
  <c r="BY128" i="11"/>
  <c r="AW124" i="11"/>
  <c r="EL119" i="11"/>
  <c r="AE165" i="11"/>
  <c r="DT160" i="11"/>
  <c r="CR156" i="11"/>
  <c r="BP152" i="11"/>
  <c r="AN148" i="11"/>
  <c r="EC143" i="11"/>
  <c r="DA139" i="11"/>
  <c r="BY135" i="11"/>
  <c r="AW131" i="11"/>
  <c r="EL126" i="11"/>
  <c r="DJ122" i="11"/>
  <c r="AY168" i="11"/>
  <c r="CR163" i="11"/>
  <c r="BP159" i="11"/>
  <c r="AN155" i="11"/>
  <c r="EC150" i="11"/>
  <c r="DA146" i="11"/>
  <c r="BY142" i="11"/>
  <c r="AW138" i="11"/>
  <c r="EL133" i="11"/>
  <c r="DJ129" i="11"/>
  <c r="CH125" i="11"/>
  <c r="CH848" i="11" s="1"/>
  <c r="BF121" i="11"/>
  <c r="BP166" i="11"/>
  <c r="AN162" i="11"/>
  <c r="EC157" i="11"/>
  <c r="DA153" i="11"/>
  <c r="BY149" i="11"/>
  <c r="AW145" i="11"/>
  <c r="EL140" i="11"/>
  <c r="DJ136" i="11"/>
  <c r="AX167" i="11"/>
  <c r="BH153" i="11"/>
  <c r="BQ136" i="11"/>
  <c r="BJ127" i="11"/>
  <c r="AH123" i="11"/>
  <c r="DL168" i="11"/>
  <c r="EG163" i="11"/>
  <c r="DE159" i="11"/>
  <c r="CC155" i="11"/>
  <c r="BA151" i="11"/>
  <c r="Y147" i="11"/>
  <c r="DN142" i="11"/>
  <c r="CL138" i="11"/>
  <c r="BJ134" i="11"/>
  <c r="AH130" i="11"/>
  <c r="DW125" i="11"/>
  <c r="CU121" i="11"/>
  <c r="DE166" i="11"/>
  <c r="CC162" i="11"/>
  <c r="BA158" i="11"/>
  <c r="Y154" i="11"/>
  <c r="DN149" i="11"/>
  <c r="CL145" i="11"/>
  <c r="BJ141" i="11"/>
  <c r="AH137" i="11"/>
  <c r="DW132" i="11"/>
  <c r="CU128" i="11"/>
  <c r="BS124" i="11"/>
  <c r="AQ120" i="11"/>
  <c r="BA165" i="11"/>
  <c r="Y161" i="11"/>
  <c r="DN156" i="11"/>
  <c r="CL152" i="11"/>
  <c r="BJ148" i="11"/>
  <c r="AH144" i="11"/>
  <c r="DW139" i="11"/>
  <c r="CU135" i="11"/>
  <c r="BS131" i="11"/>
  <c r="AQ127" i="11"/>
  <c r="CB157" i="11"/>
  <c r="CK140" i="11"/>
  <c r="BI128" i="11"/>
  <c r="AG124" i="11"/>
  <c r="DV119" i="11"/>
  <c r="EF164" i="11"/>
  <c r="DD160" i="11"/>
  <c r="CB156" i="11"/>
  <c r="AZ152" i="11"/>
  <c r="X148" i="11"/>
  <c r="DM143" i="11"/>
  <c r="CK139" i="11"/>
  <c r="BI135" i="11"/>
  <c r="AG131" i="11"/>
  <c r="DV126" i="11"/>
  <c r="CT122" i="11"/>
  <c r="X168" i="11"/>
  <c r="CB163" i="11"/>
  <c r="AZ159" i="11"/>
  <c r="X155" i="11"/>
  <c r="DM150" i="11"/>
  <c r="CK146" i="11"/>
  <c r="BI142" i="11"/>
  <c r="AG138" i="11"/>
  <c r="DV133" i="11"/>
  <c r="CT129" i="11"/>
  <c r="BR125" i="11"/>
  <c r="AP121" i="11"/>
  <c r="AZ166" i="11"/>
  <c r="X162" i="11"/>
  <c r="DM157" i="11"/>
  <c r="CK153" i="11"/>
  <c r="BI149" i="11"/>
  <c r="AG145" i="11"/>
  <c r="DV140" i="11"/>
  <c r="CT136" i="11"/>
  <c r="CI168" i="11"/>
  <c r="DM152" i="11"/>
  <c r="DV135" i="11"/>
  <c r="AT127" i="11"/>
  <c r="EI122" i="11"/>
  <c r="CM168" i="11"/>
  <c r="DQ163" i="11"/>
  <c r="CO159" i="11"/>
  <c r="BM155" i="11"/>
  <c r="AK151" i="11"/>
  <c r="DZ146" i="11"/>
  <c r="CX142" i="11"/>
  <c r="BV138" i="11"/>
  <c r="AT134" i="11"/>
  <c r="EI129" i="11"/>
  <c r="DG125" i="11"/>
  <c r="CE121" i="11"/>
  <c r="CO166" i="11"/>
  <c r="BM162" i="11"/>
  <c r="AK158" i="11"/>
  <c r="DZ153" i="11"/>
  <c r="CX149" i="11"/>
  <c r="AD159" i="11"/>
  <c r="AM142" i="11"/>
  <c r="DE128" i="11"/>
  <c r="CC124" i="11"/>
  <c r="BA120" i="11"/>
  <c r="BK165" i="11"/>
  <c r="AI161" i="11"/>
  <c r="DX156" i="11"/>
  <c r="CV152" i="11"/>
  <c r="BT148" i="11"/>
  <c r="AR144" i="11"/>
  <c r="EG139" i="11"/>
  <c r="DE135" i="11"/>
  <c r="CC131" i="11"/>
  <c r="BA127" i="11"/>
  <c r="Y123" i="11"/>
  <c r="CW168" i="11"/>
  <c r="DX163" i="11"/>
  <c r="CV159" i="11"/>
  <c r="BT155" i="11"/>
  <c r="AR151" i="11"/>
  <c r="EG146" i="11"/>
  <c r="DE142" i="11"/>
  <c r="CC138" i="11"/>
  <c r="BA134" i="11"/>
  <c r="Y130" i="11"/>
  <c r="DN125" i="11"/>
  <c r="CL121" i="11"/>
  <c r="CV166" i="11"/>
  <c r="BT162" i="11"/>
  <c r="AR158" i="11"/>
  <c r="EG153" i="11"/>
  <c r="DE149" i="11"/>
  <c r="CC145" i="11"/>
  <c r="BA141" i="11"/>
  <c r="CQ158" i="11"/>
  <c r="CZ141" i="11"/>
  <c r="CW128" i="11"/>
  <c r="BU124" i="11"/>
  <c r="AS120" i="11"/>
  <c r="BC165" i="11"/>
  <c r="AA161" i="11"/>
  <c r="DP156" i="11"/>
  <c r="CN152" i="11"/>
  <c r="BL148" i="11"/>
  <c r="AJ144" i="11"/>
  <c r="DY139" i="11"/>
  <c r="CW135" i="11"/>
  <c r="BU131" i="11"/>
  <c r="AS127" i="11"/>
  <c r="EH122" i="11"/>
  <c r="CJ168" i="11"/>
  <c r="DP163" i="11"/>
  <c r="CN159" i="11"/>
  <c r="BL155" i="11"/>
  <c r="AJ151" i="11"/>
  <c r="DY146" i="11"/>
  <c r="CW142" i="11"/>
  <c r="BU138" i="11"/>
  <c r="AS134" i="11"/>
  <c r="EH129" i="11"/>
  <c r="DF125" i="11"/>
  <c r="DF848" i="11" s="1"/>
  <c r="CD121" i="11"/>
  <c r="CN166" i="11"/>
  <c r="BL162" i="11"/>
  <c r="AJ158" i="11"/>
  <c r="DY153" i="11"/>
  <c r="CW149" i="11"/>
  <c r="BU145" i="11"/>
  <c r="AS141" i="11"/>
  <c r="EH136" i="11"/>
  <c r="DF132" i="11"/>
  <c r="CD128" i="11"/>
  <c r="CW120" i="11"/>
  <c r="AJ136" i="11"/>
  <c r="CN151" i="11"/>
  <c r="BB133" i="11"/>
  <c r="CW165" i="11"/>
  <c r="DF148" i="11"/>
  <c r="BN136" i="11"/>
  <c r="DA129" i="11"/>
  <c r="DF124" i="11"/>
  <c r="CD120" i="11"/>
  <c r="CN165" i="11"/>
  <c r="BL161" i="11"/>
  <c r="AJ157" i="11"/>
  <c r="DY152" i="11"/>
  <c r="CW148" i="11"/>
  <c r="BU144" i="11"/>
  <c r="AS140" i="11"/>
  <c r="EH135" i="11"/>
  <c r="DF131" i="11"/>
  <c r="CD127" i="11"/>
  <c r="BB123" i="11"/>
  <c r="Z119" i="11"/>
  <c r="AJ164" i="11"/>
  <c r="DY159" i="11"/>
  <c r="CW155" i="11"/>
  <c r="BU151" i="11"/>
  <c r="AS147" i="11"/>
  <c r="EH142" i="11"/>
  <c r="DF138" i="11"/>
  <c r="CD134" i="11"/>
  <c r="BB130" i="11"/>
  <c r="Z126" i="11"/>
  <c r="DO121" i="11"/>
  <c r="DY166" i="11"/>
  <c r="CW162" i="11"/>
  <c r="BU158" i="11"/>
  <c r="AS154" i="11"/>
  <c r="EH149" i="11"/>
  <c r="DF145" i="11"/>
  <c r="CD141" i="11"/>
  <c r="BB137" i="11"/>
  <c r="CI158" i="11"/>
  <c r="CF152" i="11"/>
  <c r="BX168" i="11"/>
  <c r="CH141" i="11"/>
  <c r="CQ124" i="11"/>
  <c r="EL156" i="11"/>
  <c r="CH140" i="11"/>
  <c r="BR132" i="11"/>
  <c r="DL126" i="11"/>
  <c r="CJ122" i="11"/>
  <c r="DY167" i="11"/>
  <c r="BR163" i="11"/>
  <c r="AP159" i="11"/>
  <c r="EE154" i="11"/>
  <c r="DC150" i="11"/>
  <c r="CA146" i="11"/>
  <c r="AY142" i="11"/>
  <c r="EN137" i="11"/>
  <c r="DL133" i="11"/>
  <c r="CJ129" i="11"/>
  <c r="BH125" i="11"/>
  <c r="AF121" i="11"/>
  <c r="AP166" i="11"/>
  <c r="EE161" i="11"/>
  <c r="DC157" i="11"/>
  <c r="CA153" i="11"/>
  <c r="AY149" i="11"/>
  <c r="EN144" i="11"/>
  <c r="DL140" i="11"/>
  <c r="CJ136" i="11"/>
  <c r="BH132" i="11"/>
  <c r="AF128" i="11"/>
  <c r="DU123" i="11"/>
  <c r="CS119" i="11"/>
  <c r="DC164" i="11"/>
  <c r="CA160" i="11"/>
  <c r="AY156" i="11"/>
  <c r="EN151" i="11"/>
  <c r="DL147" i="11"/>
  <c r="CJ143" i="11"/>
  <c r="BH139" i="11"/>
  <c r="AF135" i="11"/>
  <c r="DU130" i="11"/>
  <c r="BX160" i="11"/>
  <c r="CP126" i="11"/>
  <c r="BV145" i="11"/>
  <c r="CE128" i="11"/>
  <c r="DZ160" i="11"/>
  <c r="EI143" i="11"/>
  <c r="EC133" i="11"/>
  <c r="AH128" i="11"/>
  <c r="CI123" i="11"/>
  <c r="BG119" i="11"/>
  <c r="BQ164" i="11"/>
  <c r="AO160" i="11"/>
  <c r="ED155" i="11"/>
  <c r="DB151" i="11"/>
  <c r="BZ147" i="11"/>
  <c r="AX143" i="11"/>
  <c r="EM138" i="11"/>
  <c r="DK134" i="11"/>
  <c r="CI130" i="11"/>
  <c r="BG126" i="11"/>
  <c r="AE122" i="11"/>
  <c r="AO167" i="11"/>
  <c r="ED162" i="11"/>
  <c r="DB158" i="11"/>
  <c r="BZ154" i="11"/>
  <c r="AX150" i="11"/>
  <c r="EM145" i="11"/>
  <c r="DK141" i="11"/>
  <c r="CI137" i="11"/>
  <c r="BG133" i="11"/>
  <c r="AE129" i="11"/>
  <c r="DT124" i="11"/>
  <c r="CR120" i="11"/>
  <c r="DB165" i="11"/>
  <c r="BZ161" i="11"/>
  <c r="AX157" i="11"/>
  <c r="EM152" i="11"/>
  <c r="DK148" i="11"/>
  <c r="CI144" i="11"/>
  <c r="BG140" i="11"/>
  <c r="AE136" i="11"/>
  <c r="DT131" i="11"/>
  <c r="CR127" i="11"/>
  <c r="BP123" i="11"/>
  <c r="BP137" i="11"/>
  <c r="AW147" i="11"/>
  <c r="DA162" i="11"/>
  <c r="DY138" i="11"/>
  <c r="EH121" i="11"/>
  <c r="BL154" i="11"/>
  <c r="AM139" i="11"/>
  <c r="CI131" i="11"/>
  <c r="AJ126" i="11"/>
  <c r="DY121" i="11"/>
  <c r="EI166" i="11"/>
  <c r="DG162" i="11"/>
  <c r="CE158" i="11"/>
  <c r="BC154" i="11"/>
  <c r="AA150" i="11"/>
  <c r="DP145" i="11"/>
  <c r="CN141" i="11"/>
  <c r="BL137" i="11"/>
  <c r="AJ133" i="11"/>
  <c r="DY128" i="11"/>
  <c r="CW124" i="11"/>
  <c r="BU120" i="11"/>
  <c r="CE165" i="11"/>
  <c r="BC161" i="11"/>
  <c r="AA157" i="11"/>
  <c r="DP152" i="11"/>
  <c r="CN148" i="11"/>
  <c r="BL144" i="11"/>
  <c r="AJ140" i="11"/>
  <c r="DY135" i="11"/>
  <c r="CW131" i="11"/>
  <c r="BU127" i="11"/>
  <c r="AS123" i="11"/>
  <c r="EC168" i="11"/>
  <c r="AA164" i="11"/>
  <c r="DP159" i="11"/>
  <c r="CN155" i="11"/>
  <c r="BL151" i="11"/>
  <c r="AJ147" i="11"/>
  <c r="DY142" i="11"/>
  <c r="CW138" i="11"/>
  <c r="BU134" i="11"/>
  <c r="AS152" i="11"/>
  <c r="ED150" i="11"/>
  <c r="BQ166" i="11"/>
  <c r="CY140" i="11"/>
  <c r="DH123" i="11"/>
  <c r="AL156" i="11"/>
  <c r="AD140" i="11"/>
  <c r="AL132" i="11"/>
  <c r="CN126" i="11"/>
  <c r="BL122" i="11"/>
  <c r="CN167" i="11"/>
  <c r="AT163" i="11"/>
  <c r="EI158" i="11"/>
  <c r="DG154" i="11"/>
  <c r="CE150" i="11"/>
  <c r="BC146" i="11"/>
  <c r="AA142" i="11"/>
  <c r="DP137" i="11"/>
  <c r="CN133" i="11"/>
  <c r="BL129" i="11"/>
  <c r="AJ125" i="11"/>
  <c r="DY120" i="11"/>
  <c r="EI165" i="11"/>
  <c r="DG161" i="11"/>
  <c r="CE157" i="11"/>
  <c r="BC153" i="11"/>
  <c r="BR167" i="11"/>
  <c r="CA133" i="11"/>
  <c r="EE148" i="11"/>
  <c r="EN131" i="11"/>
  <c r="BR164" i="11"/>
  <c r="CA147" i="11"/>
  <c r="DK135" i="11"/>
  <c r="AW129" i="11"/>
  <c r="BR124" i="11"/>
  <c r="AP120" i="11"/>
  <c r="AZ165" i="11"/>
  <c r="X161" i="11"/>
  <c r="DM156" i="11"/>
  <c r="CK152" i="11"/>
  <c r="BI148" i="11"/>
  <c r="AG144" i="11"/>
  <c r="DV139" i="11"/>
  <c r="CT135" i="11"/>
  <c r="BR131" i="11"/>
  <c r="BW167" i="11"/>
  <c r="BZ168" i="11"/>
  <c r="DJ163" i="11"/>
  <c r="CH159" i="11"/>
  <c r="BF155" i="11"/>
  <c r="AD151" i="11"/>
  <c r="DS146" i="11"/>
  <c r="CQ142" i="11"/>
  <c r="BO138" i="11"/>
  <c r="AM134" i="11"/>
  <c r="EH168" i="11"/>
  <c r="BK168" i="11"/>
  <c r="BD165" i="11"/>
  <c r="AB161" i="11"/>
  <c r="DQ156" i="11"/>
  <c r="CO152" i="11"/>
  <c r="BM148" i="11"/>
  <c r="AK144" i="11"/>
  <c r="DZ139" i="11"/>
  <c r="CX135" i="11"/>
  <c r="BV131" i="11"/>
  <c r="CK168" i="11"/>
  <c r="BS167" i="11"/>
  <c r="AH163" i="11"/>
  <c r="DW158" i="11"/>
  <c r="CU154" i="11"/>
  <c r="BS150" i="11"/>
  <c r="AQ146" i="11"/>
  <c r="EF141" i="11"/>
  <c r="DD137" i="11"/>
  <c r="CB133" i="11"/>
  <c r="BF168" i="11"/>
  <c r="CZ167" i="11"/>
  <c r="CS164" i="11"/>
  <c r="BQ160" i="11"/>
  <c r="AO156" i="11"/>
  <c r="ED151" i="11"/>
  <c r="DB147" i="11"/>
  <c r="BZ143" i="11"/>
  <c r="AX139" i="11"/>
  <c r="EM134" i="11"/>
  <c r="DK130" i="11"/>
  <c r="BN167" i="11"/>
  <c r="AM166" i="11"/>
  <c r="EB161" i="11"/>
  <c r="CZ157" i="11"/>
  <c r="BX153" i="11"/>
  <c r="AV149" i="11"/>
  <c r="EK144" i="11"/>
  <c r="DI140" i="11"/>
  <c r="CG136" i="11"/>
  <c r="BE132" i="11"/>
  <c r="DY168" i="11"/>
  <c r="EE167" i="11"/>
  <c r="BV163" i="11"/>
  <c r="AT159" i="11"/>
  <c r="EI154" i="11"/>
  <c r="DG150" i="11"/>
  <c r="CE146" i="11"/>
  <c r="BC142" i="11"/>
  <c r="AA138" i="11"/>
  <c r="DP133" i="11"/>
  <c r="AH168" i="11"/>
  <c r="EH155" i="11"/>
  <c r="Z139" i="11"/>
  <c r="EL127" i="11"/>
  <c r="DJ123" i="11"/>
  <c r="CH119" i="11"/>
  <c r="CR164" i="11"/>
  <c r="BP160" i="11"/>
  <c r="AN156" i="11"/>
  <c r="EC151" i="11"/>
  <c r="DA147" i="11"/>
  <c r="BY143" i="11"/>
  <c r="AW139" i="11"/>
  <c r="EL134" i="11"/>
  <c r="DJ130" i="11"/>
  <c r="CH126" i="11"/>
  <c r="BF122" i="11"/>
  <c r="CC167" i="11"/>
  <c r="AN163" i="11"/>
  <c r="EC158" i="11"/>
  <c r="DA154" i="11"/>
  <c r="BY150" i="11"/>
  <c r="AW146" i="11"/>
  <c r="EL141" i="11"/>
  <c r="DJ137" i="11"/>
  <c r="CH133" i="11"/>
  <c r="BF129" i="11"/>
  <c r="AD125" i="11"/>
  <c r="AD848" i="11" s="1"/>
  <c r="DS120" i="11"/>
  <c r="EC165" i="11"/>
  <c r="DA161" i="11"/>
  <c r="BY157" i="11"/>
  <c r="AW153" i="11"/>
  <c r="EL148" i="11"/>
  <c r="DJ144" i="11"/>
  <c r="Z168" i="11"/>
  <c r="DZ155" i="11"/>
  <c r="EI138" i="11"/>
  <c r="ED127" i="11"/>
  <c r="DB123" i="11"/>
  <c r="BZ119" i="11"/>
  <c r="CJ164" i="11"/>
  <c r="BH160" i="11"/>
  <c r="AF156" i="11"/>
  <c r="DU151" i="11"/>
  <c r="CS147" i="11"/>
  <c r="BQ143" i="11"/>
  <c r="AO139" i="11"/>
  <c r="ED134" i="11"/>
  <c r="DB130" i="11"/>
  <c r="BZ126" i="11"/>
  <c r="AX122" i="11"/>
  <c r="BQ167" i="11"/>
  <c r="AF163" i="11"/>
  <c r="DU158" i="11"/>
  <c r="CS154" i="11"/>
  <c r="BQ150" i="11"/>
  <c r="AO146" i="11"/>
  <c r="ED141" i="11"/>
  <c r="DB137" i="11"/>
  <c r="BZ133" i="11"/>
  <c r="AX129" i="11"/>
  <c r="EM124" i="11"/>
  <c r="DK120" i="11"/>
  <c r="DU165" i="11"/>
  <c r="CS161" i="11"/>
  <c r="BQ157" i="11"/>
  <c r="AO153" i="11"/>
  <c r="ED148" i="11"/>
  <c r="DB144" i="11"/>
  <c r="BZ140" i="11"/>
  <c r="AX136" i="11"/>
  <c r="CZ168" i="11"/>
  <c r="AT151" i="11"/>
  <c r="BC134" i="11"/>
  <c r="DO126" i="11"/>
  <c r="CM122" i="11"/>
  <c r="ED167" i="11"/>
  <c r="BU163" i="11"/>
  <c r="AS159" i="11"/>
  <c r="EH154" i="11"/>
  <c r="DF150" i="11"/>
  <c r="CD146" i="11"/>
  <c r="BB142" i="11"/>
  <c r="Z138" i="11"/>
  <c r="DO133" i="11"/>
  <c r="CM129" i="11"/>
  <c r="BK125" i="11"/>
  <c r="AI121" i="11"/>
  <c r="AS166" i="11"/>
  <c r="EH161" i="11"/>
  <c r="DF157" i="11"/>
  <c r="CD153" i="11"/>
  <c r="BB149" i="11"/>
  <c r="Z145" i="11"/>
  <c r="DO140" i="11"/>
  <c r="CM136" i="11"/>
  <c r="BK132" i="11"/>
  <c r="AI128" i="11"/>
  <c r="DX123" i="11"/>
  <c r="CV119" i="11"/>
  <c r="DF164" i="11"/>
  <c r="CD160" i="11"/>
  <c r="BB156" i="11"/>
  <c r="Z152" i="11"/>
  <c r="DO147" i="11"/>
  <c r="CM143" i="11"/>
  <c r="BK139" i="11"/>
  <c r="AI135" i="11"/>
  <c r="DX130" i="11"/>
  <c r="CE167" i="11"/>
  <c r="BN155" i="11"/>
  <c r="BW138" i="11"/>
  <c r="DN127" i="11"/>
  <c r="CL123" i="11"/>
  <c r="BJ119" i="11"/>
  <c r="BT164" i="11"/>
  <c r="AR160" i="11"/>
  <c r="EG155" i="11"/>
  <c r="DE151" i="11"/>
  <c r="CC147" i="11"/>
  <c r="BA143" i="11"/>
  <c r="Y139" i="11"/>
  <c r="DN134" i="11"/>
  <c r="CL130" i="11"/>
  <c r="BJ126" i="11"/>
  <c r="AH122" i="11"/>
  <c r="AR167" i="11"/>
  <c r="EG162" i="11"/>
  <c r="DE158" i="11"/>
  <c r="CC154" i="11"/>
  <c r="BA150" i="11"/>
  <c r="Y146" i="11"/>
  <c r="DN141" i="11"/>
  <c r="CL137" i="11"/>
  <c r="BJ133" i="11"/>
  <c r="AH129" i="11"/>
  <c r="DW124" i="11"/>
  <c r="CU120" i="11"/>
  <c r="DE165" i="11"/>
  <c r="CC161" i="11"/>
  <c r="BA157" i="11"/>
  <c r="Y153" i="11"/>
  <c r="DN148" i="11"/>
  <c r="CL144" i="11"/>
  <c r="BJ140" i="11"/>
  <c r="AH136" i="11"/>
  <c r="DT167" i="11"/>
  <c r="CY150" i="11"/>
  <c r="DH133" i="11"/>
  <c r="CY126" i="11"/>
  <c r="BW122" i="11"/>
  <c r="DE167" i="11"/>
  <c r="BE163" i="11"/>
  <c r="AC159" i="11"/>
  <c r="DR154" i="11"/>
  <c r="CP150" i="11"/>
  <c r="BN146" i="11"/>
  <c r="AL142" i="11"/>
  <c r="EA137" i="11"/>
  <c r="CY133" i="11"/>
  <c r="BW129" i="11"/>
  <c r="AU125" i="11"/>
  <c r="EJ120" i="11"/>
  <c r="AC166" i="11"/>
  <c r="DR161" i="11"/>
  <c r="CP157" i="11"/>
  <c r="BN153" i="11"/>
  <c r="AL149" i="11"/>
  <c r="EG156" i="11"/>
  <c r="Y140" i="11"/>
  <c r="AS128" i="11"/>
  <c r="EH123" i="11"/>
  <c r="DF119" i="11"/>
  <c r="DP164" i="11"/>
  <c r="CN160" i="11"/>
  <c r="BL156" i="11"/>
  <c r="AJ152" i="11"/>
  <c r="DY147" i="11"/>
  <c r="CW143" i="11"/>
  <c r="BU139" i="11"/>
  <c r="AS135" i="11"/>
  <c r="EH130" i="11"/>
  <c r="DF126" i="11"/>
  <c r="CD122" i="11"/>
  <c r="DO167" i="11"/>
  <c r="BL163" i="11"/>
  <c r="AJ159" i="11"/>
  <c r="DY154" i="11"/>
  <c r="CW150" i="11"/>
  <c r="BU146" i="11"/>
  <c r="AS142" i="11"/>
  <c r="EH137" i="11"/>
  <c r="DF133" i="11"/>
  <c r="CD129" i="11"/>
  <c r="BB125" i="11"/>
  <c r="Z121" i="11"/>
  <c r="AJ166" i="11"/>
  <c r="DY161" i="11"/>
  <c r="CW157" i="11"/>
  <c r="BU153" i="11"/>
  <c r="AS149" i="11"/>
  <c r="EH144" i="11"/>
  <c r="CT168" i="11"/>
  <c r="CC156" i="11"/>
  <c r="CL139" i="11"/>
  <c r="AK128" i="11"/>
  <c r="DZ123" i="11"/>
  <c r="CX119" i="11"/>
  <c r="DH164" i="11"/>
  <c r="CF160" i="11"/>
  <c r="BD156" i="11"/>
  <c r="AB152" i="11"/>
  <c r="DQ147" i="11"/>
  <c r="CO143" i="11"/>
  <c r="BM139" i="11"/>
  <c r="AK135" i="11"/>
  <c r="DZ130" i="11"/>
  <c r="CX126" i="11"/>
  <c r="BV122" i="11"/>
  <c r="DD167" i="11"/>
  <c r="BD163" i="11"/>
  <c r="AB159" i="11"/>
  <c r="DQ154" i="11"/>
  <c r="CO150" i="11"/>
  <c r="BM146" i="11"/>
  <c r="AK142" i="11"/>
  <c r="DZ137" i="11"/>
  <c r="CX133" i="11"/>
  <c r="BV129" i="11"/>
  <c r="AT125" i="11"/>
  <c r="AT848" i="11" s="1"/>
  <c r="EI120" i="11"/>
  <c r="AB166" i="11"/>
  <c r="DQ161" i="11"/>
  <c r="CO157" i="11"/>
  <c r="BM153" i="11"/>
  <c r="AK149" i="11"/>
  <c r="DZ144" i="11"/>
  <c r="CX140" i="11"/>
  <c r="BV136" i="11"/>
  <c r="AT132" i="11"/>
  <c r="EI127" i="11"/>
  <c r="DG165" i="11"/>
  <c r="DY131" i="11"/>
  <c r="AE148" i="11"/>
  <c r="AN131" i="11"/>
  <c r="CI163" i="11"/>
  <c r="CR146" i="11"/>
  <c r="BG135" i="11"/>
  <c r="EH128" i="11"/>
  <c r="AT124" i="11"/>
  <c r="EI119" i="11"/>
  <c r="AB165" i="11"/>
  <c r="DQ160" i="11"/>
  <c r="CO156" i="11"/>
  <c r="BM152" i="11"/>
  <c r="AK148" i="11"/>
  <c r="DZ143" i="11"/>
  <c r="CX139" i="11"/>
  <c r="BV135" i="11"/>
  <c r="AT131" i="11"/>
  <c r="EI126" i="11"/>
  <c r="DG122" i="11"/>
  <c r="AS168" i="11"/>
  <c r="CO163" i="11"/>
  <c r="BM159" i="11"/>
  <c r="AK155" i="11"/>
  <c r="DZ150" i="11"/>
  <c r="CX146" i="11"/>
  <c r="BV142" i="11"/>
  <c r="AT138" i="11"/>
  <c r="EI133" i="11"/>
  <c r="DG129" i="11"/>
  <c r="CE125" i="11"/>
  <c r="BC121" i="11"/>
  <c r="BM166" i="11"/>
  <c r="AK162" i="11"/>
  <c r="DZ157" i="11"/>
  <c r="CX153" i="11"/>
  <c r="BV149" i="11"/>
  <c r="AT145" i="11"/>
  <c r="EI140" i="11"/>
  <c r="DG136" i="11"/>
  <c r="CR141" i="11"/>
  <c r="BD148" i="11"/>
  <c r="DH163" i="11"/>
  <c r="BT139" i="11"/>
  <c r="CC122" i="11"/>
  <c r="DX154" i="11"/>
  <c r="CA139" i="11"/>
  <c r="DG131" i="11"/>
  <c r="AZ126" i="11"/>
  <c r="X122" i="11"/>
  <c r="AH167" i="11"/>
  <c r="DW162" i="11"/>
  <c r="CU158" i="11"/>
  <c r="BS154" i="11"/>
  <c r="AQ150" i="11"/>
  <c r="EF145" i="11"/>
  <c r="DD141" i="11"/>
  <c r="CB137" i="11"/>
  <c r="AZ133" i="11"/>
  <c r="X129" i="11"/>
  <c r="DM124" i="11"/>
  <c r="CK120" i="11"/>
  <c r="CU165" i="11"/>
  <c r="BS161" i="11"/>
  <c r="AQ157" i="11"/>
  <c r="EF152" i="11"/>
  <c r="DD148" i="11"/>
  <c r="CB144" i="11"/>
  <c r="AZ140" i="11"/>
  <c r="X136" i="11"/>
  <c r="DM131" i="11"/>
  <c r="CK127" i="11"/>
  <c r="BI123" i="11"/>
  <c r="AG119" i="11"/>
  <c r="AQ164" i="11"/>
  <c r="EF159" i="11"/>
  <c r="DD155" i="11"/>
  <c r="CB151" i="11"/>
  <c r="AZ147" i="11"/>
  <c r="X143" i="11"/>
  <c r="DM138" i="11"/>
  <c r="CK134" i="11"/>
  <c r="CL168" i="11"/>
  <c r="AV156" i="11"/>
  <c r="BN122" i="11"/>
  <c r="BH143" i="11"/>
  <c r="BQ126" i="11"/>
  <c r="DL158" i="11"/>
  <c r="DU141" i="11"/>
  <c r="AC133" i="11"/>
  <c r="BO127" i="11"/>
  <c r="EN122" i="11"/>
  <c r="CU168" i="11"/>
  <c r="DV163" i="11"/>
  <c r="CT159" i="11"/>
  <c r="BR155" i="11"/>
  <c r="AP151" i="11"/>
  <c r="EE146" i="11"/>
  <c r="DC142" i="11"/>
  <c r="CA138" i="11"/>
  <c r="AY134" i="11"/>
  <c r="EN129" i="11"/>
  <c r="DL125" i="11"/>
  <c r="DL848" i="11" s="1"/>
  <c r="CJ121" i="11"/>
  <c r="CT166" i="11"/>
  <c r="BR162" i="11"/>
  <c r="AP158" i="11"/>
  <c r="EE153" i="11"/>
  <c r="DC149" i="11"/>
  <c r="CA145" i="11"/>
  <c r="AY141" i="11"/>
  <c r="EN136" i="11"/>
  <c r="DL132" i="11"/>
  <c r="CJ128" i="11"/>
  <c r="BH124" i="11"/>
  <c r="AF120" i="11"/>
  <c r="AP165" i="11"/>
  <c r="EE160" i="11"/>
  <c r="DC156" i="11"/>
  <c r="CA152" i="11"/>
  <c r="AY148" i="11"/>
  <c r="EN143" i="11"/>
  <c r="DL139" i="11"/>
  <c r="CJ135" i="11"/>
  <c r="BH131" i="11"/>
  <c r="AF127" i="11"/>
  <c r="DU122" i="11"/>
  <c r="CH127" i="11"/>
  <c r="EL142" i="11"/>
  <c r="BY158" i="11"/>
  <c r="DK136" i="11"/>
  <c r="DT119" i="11"/>
  <c r="AX152" i="11"/>
  <c r="AF138" i="11"/>
  <c r="DP130" i="11"/>
  <c r="CO125" i="11"/>
  <c r="BM121" i="11"/>
  <c r="BW166" i="11"/>
  <c r="AU162" i="11"/>
  <c r="EJ157" i="11"/>
  <c r="DH153" i="11"/>
  <c r="CF149" i="11"/>
  <c r="BD145" i="11"/>
  <c r="AB141" i="11"/>
  <c r="DQ136" i="11"/>
  <c r="CO132" i="11"/>
  <c r="BM128" i="11"/>
  <c r="AK124" i="11"/>
  <c r="DZ119" i="11"/>
  <c r="EJ164" i="11"/>
  <c r="DH160" i="11"/>
  <c r="CF156" i="11"/>
  <c r="BD152" i="11"/>
  <c r="AB148" i="11"/>
  <c r="DQ143" i="11"/>
  <c r="CO139" i="11"/>
  <c r="BM135" i="11"/>
  <c r="AK131" i="11"/>
  <c r="DZ126" i="11"/>
  <c r="CX122" i="11"/>
  <c r="AD168" i="11"/>
  <c r="CF163" i="11"/>
  <c r="BD159" i="11"/>
  <c r="AB155" i="11"/>
  <c r="DQ150" i="11"/>
  <c r="CO146" i="11"/>
  <c r="BM142" i="11"/>
  <c r="AK138" i="11"/>
  <c r="DZ133" i="11"/>
  <c r="BB135" i="11"/>
  <c r="DB146" i="11"/>
  <c r="AO162" i="11"/>
  <c r="CK138" i="11"/>
  <c r="CT121" i="11"/>
  <c r="X154" i="11"/>
  <c r="EN138" i="11"/>
  <c r="CA131" i="11"/>
  <c r="AB126" i="11"/>
  <c r="DQ121" i="11"/>
  <c r="EA166" i="11"/>
  <c r="CY162" i="11"/>
  <c r="BW158" i="11"/>
  <c r="AU154" i="11"/>
  <c r="EJ149" i="11"/>
  <c r="DH145" i="11"/>
  <c r="CF141" i="11"/>
  <c r="BD137" i="11"/>
  <c r="AB133" i="11"/>
  <c r="DQ128" i="11"/>
  <c r="CO124" i="11"/>
  <c r="BM120" i="11"/>
  <c r="BW165" i="11"/>
  <c r="AU161" i="11"/>
  <c r="EJ156" i="11"/>
  <c r="DH152" i="11"/>
  <c r="AG163" i="11"/>
  <c r="AY129" i="11"/>
  <c r="DQ146" i="11"/>
  <c r="DZ129" i="11"/>
  <c r="BD162" i="11"/>
  <c r="BM145" i="11"/>
  <c r="DD134" i="11"/>
  <c r="CL128" i="11"/>
  <c r="DW123" i="11"/>
  <c r="CU119" i="11"/>
  <c r="DE164" i="11"/>
  <c r="CC160" i="11"/>
  <c r="BA156" i="11"/>
  <c r="Y152" i="11"/>
  <c r="DN147" i="11"/>
  <c r="CL143" i="11"/>
  <c r="BJ139" i="11"/>
  <c r="AH135" i="11"/>
  <c r="DW130" i="11"/>
  <c r="DA168" i="11"/>
  <c r="CS167" i="11"/>
  <c r="AX163" i="11"/>
  <c r="EM158" i="11"/>
  <c r="DK154" i="11"/>
  <c r="CI150" i="11"/>
  <c r="BG146" i="11"/>
  <c r="AE142" i="11"/>
  <c r="DT137" i="11"/>
  <c r="CR133" i="11"/>
  <c r="BV168" i="11"/>
  <c r="DP167" i="11"/>
  <c r="DI164" i="11"/>
  <c r="CG160" i="11"/>
  <c r="BE156" i="11"/>
  <c r="AC152" i="11"/>
  <c r="DR147" i="11"/>
  <c r="CP143" i="11"/>
  <c r="BN139" i="11"/>
  <c r="AL135" i="11"/>
  <c r="EA130" i="11"/>
  <c r="Y168" i="11"/>
  <c r="DO166" i="11"/>
  <c r="CM162" i="11"/>
  <c r="BK158" i="11"/>
  <c r="AI154" i="11"/>
  <c r="DX149" i="11"/>
  <c r="CV145" i="11"/>
  <c r="BT141" i="11"/>
  <c r="AR137" i="11"/>
  <c r="EG132" i="11"/>
  <c r="DK167" i="11"/>
  <c r="EL168" i="11"/>
  <c r="AG164" i="11"/>
  <c r="DV159" i="11"/>
  <c r="CT155" i="11"/>
  <c r="BR151" i="11"/>
  <c r="AP147" i="11"/>
  <c r="EE142" i="11"/>
  <c r="DC138" i="11"/>
  <c r="CA134" i="11"/>
  <c r="AY130" i="11"/>
  <c r="CY168" i="11"/>
  <c r="CR165" i="11"/>
  <c r="BP161" i="11"/>
  <c r="AN157" i="11"/>
  <c r="EC152" i="11"/>
  <c r="DA148" i="11"/>
  <c r="BY144" i="11"/>
  <c r="AW140" i="11"/>
  <c r="EL135" i="11"/>
  <c r="DJ131" i="11"/>
  <c r="BM168" i="11"/>
  <c r="AL167" i="11"/>
  <c r="EA162" i="11"/>
  <c r="CY158" i="11"/>
  <c r="BW154" i="11"/>
  <c r="AU150" i="11"/>
  <c r="EJ145" i="11"/>
  <c r="DH141" i="11"/>
  <c r="CF137" i="11"/>
  <c r="BD133" i="11"/>
  <c r="DJ167" i="11"/>
  <c r="DT153" i="11"/>
  <c r="EC136" i="11"/>
  <c r="BZ127" i="11"/>
  <c r="AX123" i="11"/>
  <c r="EK168" i="11"/>
  <c r="AF164" i="11"/>
  <c r="DU159" i="11"/>
  <c r="CS155" i="11"/>
  <c r="BQ151" i="11"/>
  <c r="AO147" i="11"/>
  <c r="ED142" i="11"/>
  <c r="DB138" i="11"/>
  <c r="BZ134" i="11"/>
  <c r="AX130" i="11"/>
  <c r="EM125" i="11"/>
  <c r="DK121" i="11"/>
  <c r="DU166" i="11"/>
  <c r="CS162" i="11"/>
  <c r="BQ158" i="11"/>
  <c r="AO154" i="11"/>
  <c r="ED149" i="11"/>
  <c r="DB145" i="11"/>
  <c r="BZ141" i="11"/>
  <c r="AX137" i="11"/>
  <c r="EM132" i="11"/>
  <c r="DK128" i="11"/>
  <c r="CI124" i="11"/>
  <c r="BG120" i="11"/>
  <c r="BQ165" i="11"/>
  <c r="AO161" i="11"/>
  <c r="ED156" i="11"/>
  <c r="DB152" i="11"/>
  <c r="BZ148" i="11"/>
  <c r="AX144" i="11"/>
  <c r="DB167" i="11"/>
  <c r="DL153" i="11"/>
  <c r="DU136" i="11"/>
  <c r="BR127" i="11"/>
  <c r="AP123" i="11"/>
  <c r="DX168" i="11"/>
  <c r="X164" i="11"/>
  <c r="DM159" i="11"/>
  <c r="CK155" i="11"/>
  <c r="BI151" i="11"/>
  <c r="AG147" i="11"/>
  <c r="DV142" i="11"/>
  <c r="CT138" i="11"/>
  <c r="BR134" i="11"/>
  <c r="AP130" i="11"/>
  <c r="EE125" i="11"/>
  <c r="DC121" i="11"/>
  <c r="DM166" i="11"/>
  <c r="CK162" i="11"/>
  <c r="BI158" i="11"/>
  <c r="AG154" i="11"/>
  <c r="DV149" i="11"/>
  <c r="CT145" i="11"/>
  <c r="BR141" i="11"/>
  <c r="AP137" i="11"/>
  <c r="EE132" i="11"/>
  <c r="DC128" i="11"/>
  <c r="CA124" i="11"/>
  <c r="AY120" i="11"/>
  <c r="BI165" i="11"/>
  <c r="AG161" i="11"/>
  <c r="DV156" i="11"/>
  <c r="CT152" i="11"/>
  <c r="BR148" i="11"/>
  <c r="AP144" i="11"/>
  <c r="EE139" i="11"/>
  <c r="DC135" i="11"/>
  <c r="EN165" i="11"/>
  <c r="AF149" i="11"/>
  <c r="AO132" i="11"/>
  <c r="BC126" i="11"/>
  <c r="AA122" i="11"/>
  <c r="AK167" i="11"/>
  <c r="DZ162" i="11"/>
  <c r="CX158" i="11"/>
  <c r="BV154" i="11"/>
  <c r="AT150" i="11"/>
  <c r="EI145" i="11"/>
  <c r="DG141" i="11"/>
  <c r="CE137" i="11"/>
  <c r="BC133" i="11"/>
  <c r="AA129" i="11"/>
  <c r="DP124" i="11"/>
  <c r="CN120" i="11"/>
  <c r="CX165" i="11"/>
  <c r="BV161" i="11"/>
  <c r="AT157" i="11"/>
  <c r="EI152" i="11"/>
  <c r="DG148" i="11"/>
  <c r="CE144" i="11"/>
  <c r="BC140" i="11"/>
  <c r="AA136" i="11"/>
  <c r="DP131" i="11"/>
  <c r="CN127" i="11"/>
  <c r="BL123" i="11"/>
  <c r="AJ119" i="11"/>
  <c r="AT164" i="11"/>
  <c r="EI159" i="11"/>
  <c r="DG155" i="11"/>
  <c r="CE151" i="11"/>
  <c r="BC147" i="11"/>
  <c r="AA143" i="11"/>
  <c r="DP138" i="11"/>
  <c r="CN134" i="11"/>
  <c r="BL130" i="11"/>
  <c r="EM168" i="11"/>
  <c r="AZ153" i="11"/>
  <c r="BI136" i="11"/>
  <c r="BB127" i="11"/>
  <c r="Z123" i="11"/>
  <c r="CX168" i="11"/>
  <c r="DY163" i="11"/>
  <c r="CW159" i="11"/>
  <c r="BU155" i="11"/>
  <c r="AS151" i="11"/>
  <c r="EH146" i="11"/>
  <c r="DF142" i="11"/>
  <c r="CD138" i="11"/>
  <c r="BB134" i="11"/>
  <c r="Z130" i="11"/>
  <c r="DO125" i="11"/>
  <c r="CM121" i="11"/>
  <c r="CW166" i="11"/>
  <c r="BU162" i="11"/>
  <c r="AS158" i="11"/>
  <c r="EH153" i="11"/>
  <c r="DF149" i="11"/>
  <c r="CD145" i="11"/>
  <c r="BB141" i="11"/>
  <c r="Z137" i="11"/>
  <c r="DO132" i="11"/>
  <c r="CM128" i="11"/>
  <c r="BK124" i="11"/>
  <c r="AI120" i="11"/>
  <c r="AS165" i="11"/>
  <c r="EH160" i="11"/>
  <c r="DF156" i="11"/>
  <c r="CD152" i="11"/>
  <c r="BB148" i="11"/>
  <c r="Z144" i="11"/>
  <c r="DO139" i="11"/>
  <c r="CM135" i="11"/>
  <c r="CB165" i="11"/>
  <c r="CK148" i="11"/>
  <c r="CT131" i="11"/>
  <c r="AM126" i="11"/>
  <c r="EB121" i="11"/>
  <c r="EL166" i="11"/>
  <c r="DJ162" i="11"/>
  <c r="CH158" i="11"/>
  <c r="BF154" i="11"/>
  <c r="AD150" i="11"/>
  <c r="DS145" i="11"/>
  <c r="CQ141" i="11"/>
  <c r="BO137" i="11"/>
  <c r="AM133" i="11"/>
  <c r="EB128" i="11"/>
  <c r="CZ124" i="11"/>
  <c r="BX120" i="11"/>
  <c r="CH165" i="11"/>
  <c r="BF161" i="11"/>
  <c r="AD157" i="11"/>
  <c r="DS152" i="11"/>
  <c r="DI168" i="11"/>
  <c r="DS154" i="11"/>
  <c r="EB137" i="11"/>
  <c r="CX127" i="11"/>
  <c r="BV123" i="11"/>
  <c r="AT119" i="11"/>
  <c r="BD164" i="11"/>
  <c r="AB160" i="11"/>
  <c r="DQ155" i="11"/>
  <c r="CO151" i="11"/>
  <c r="BM147" i="11"/>
  <c r="AK143" i="11"/>
  <c r="DZ138" i="11"/>
  <c r="CX134" i="11"/>
  <c r="BV130" i="11"/>
  <c r="AT126" i="11"/>
  <c r="EI121" i="11"/>
  <c r="AB167" i="11"/>
  <c r="DQ162" i="11"/>
  <c r="CO158" i="11"/>
  <c r="BM154" i="11"/>
  <c r="AK150" i="11"/>
  <c r="DZ145" i="11"/>
  <c r="CX141" i="11"/>
  <c r="BV137" i="11"/>
  <c r="AT133" i="11"/>
  <c r="EI128" i="11"/>
  <c r="DG124" i="11"/>
  <c r="CE120" i="11"/>
  <c r="CO165" i="11"/>
  <c r="BM161" i="11"/>
  <c r="AK157" i="11"/>
  <c r="DZ152" i="11"/>
  <c r="CX148" i="11"/>
  <c r="BV144" i="11"/>
  <c r="BE168" i="11"/>
  <c r="BO154" i="11"/>
  <c r="BX137" i="11"/>
  <c r="CP127" i="11"/>
  <c r="BN123" i="11"/>
  <c r="AL119" i="11"/>
  <c r="AV164" i="11"/>
  <c r="EK159" i="11"/>
  <c r="DI155" i="11"/>
  <c r="CG151" i="11"/>
  <c r="BE147" i="11"/>
  <c r="AC143" i="11"/>
  <c r="DR138" i="11"/>
  <c r="CP134" i="11"/>
  <c r="BN130" i="11"/>
  <c r="AL126" i="11"/>
  <c r="EA121" i="11"/>
  <c r="EK166" i="11"/>
  <c r="DI162" i="11"/>
  <c r="CG158" i="11"/>
  <c r="BE154" i="11"/>
  <c r="AC150" i="11"/>
  <c r="DR145" i="11"/>
  <c r="CP141" i="11"/>
  <c r="BN137" i="11"/>
  <c r="AL133" i="11"/>
  <c r="EA128" i="11"/>
  <c r="CY124" i="11"/>
  <c r="BW120" i="11"/>
  <c r="CG165" i="11"/>
  <c r="BE161" i="11"/>
  <c r="AC157" i="11"/>
  <c r="DR152" i="11"/>
  <c r="CP148" i="11"/>
  <c r="BN144" i="11"/>
  <c r="AL140" i="11"/>
  <c r="EA135" i="11"/>
  <c r="CY131" i="11"/>
  <c r="BW127" i="11"/>
  <c r="CE161" i="11"/>
  <c r="CW127" i="11"/>
  <c r="EH145" i="11"/>
  <c r="Z129" i="11"/>
  <c r="BU161" i="11"/>
  <c r="CD144" i="11"/>
  <c r="AZ134" i="11"/>
  <c r="BF128" i="11"/>
  <c r="CY123" i="11"/>
  <c r="BW119" i="11"/>
  <c r="CG164" i="11"/>
  <c r="BE160" i="11"/>
  <c r="AC156" i="11"/>
  <c r="DR151" i="11"/>
  <c r="CP147" i="11"/>
  <c r="BN143" i="11"/>
  <c r="AL139" i="11"/>
  <c r="EA134" i="11"/>
  <c r="CY130" i="11"/>
  <c r="BW126" i="11"/>
  <c r="AU122" i="11"/>
  <c r="BK167" i="11"/>
  <c r="AC163" i="11"/>
  <c r="DR158" i="11"/>
  <c r="CP154" i="11"/>
  <c r="BN150" i="11"/>
  <c r="AL146" i="11"/>
  <c r="EA141" i="11"/>
  <c r="CY137" i="11"/>
  <c r="BW133" i="11"/>
  <c r="AU129" i="11"/>
  <c r="EJ124" i="11"/>
  <c r="DH120" i="11"/>
  <c r="DR165" i="11"/>
  <c r="CP161" i="11"/>
  <c r="BN157" i="11"/>
  <c r="AL153" i="11"/>
  <c r="EA148" i="11"/>
  <c r="CY144" i="11"/>
  <c r="BW140" i="11"/>
  <c r="AU136" i="11"/>
  <c r="CO128" i="11"/>
  <c r="AB144" i="11"/>
  <c r="CF159" i="11"/>
  <c r="BF137" i="11"/>
  <c r="BO120" i="11"/>
  <c r="DJ152" i="11"/>
  <c r="BT138" i="11"/>
  <c r="EN130" i="11"/>
  <c r="DE125" i="11"/>
  <c r="CC121" i="11"/>
  <c r="CM166" i="11"/>
  <c r="BK162" i="11"/>
  <c r="AI158" i="11"/>
  <c r="DX153" i="11"/>
  <c r="CV149" i="11"/>
  <c r="BT145" i="11"/>
  <c r="AR141" i="11"/>
  <c r="EG136" i="11"/>
  <c r="DE132" i="11"/>
  <c r="CC128" i="11"/>
  <c r="BA124" i="11"/>
  <c r="Y120" i="11"/>
  <c r="AI165" i="11"/>
  <c r="DX160" i="11"/>
  <c r="CV156" i="11"/>
  <c r="BT152" i="11"/>
  <c r="AR148" i="11"/>
  <c r="EG143" i="11"/>
  <c r="DE139" i="11"/>
  <c r="CC135" i="11"/>
  <c r="CC848" i="11" s="1"/>
  <c r="BA131" i="11"/>
  <c r="Y127" i="11"/>
  <c r="DN122" i="11"/>
  <c r="BD168" i="11"/>
  <c r="CV163" i="11"/>
  <c r="BT159" i="11"/>
  <c r="AR155" i="11"/>
  <c r="EG150" i="11"/>
  <c r="DE146" i="11"/>
  <c r="CC142" i="11"/>
  <c r="BA138" i="11"/>
  <c r="Y134" i="11"/>
  <c r="BU156" i="11"/>
  <c r="EK151" i="11"/>
  <c r="CP167" i="11"/>
  <c r="AT141" i="11"/>
  <c r="BC124" i="11"/>
  <c r="CX156" i="11"/>
  <c r="BB140" i="11"/>
  <c r="BJ132" i="11"/>
  <c r="DD126" i="11"/>
  <c r="CB122" i="11"/>
  <c r="DM167" i="11"/>
  <c r="BJ163" i="11"/>
  <c r="AH159" i="11"/>
  <c r="DW154" i="11"/>
  <c r="CU150" i="11"/>
  <c r="BS146" i="11"/>
  <c r="AQ142" i="11"/>
  <c r="EF137" i="11"/>
  <c r="DD133" i="11"/>
  <c r="CB129" i="11"/>
  <c r="AZ125" i="11"/>
  <c r="X121" i="11"/>
  <c r="AH166" i="11"/>
  <c r="DW161" i="11"/>
  <c r="CU157" i="11"/>
  <c r="BS153" i="11"/>
  <c r="AQ149" i="11"/>
  <c r="EF144" i="11"/>
  <c r="DD140" i="11"/>
  <c r="CB136" i="11"/>
  <c r="AZ132" i="11"/>
  <c r="X128" i="11"/>
  <c r="DM123" i="11"/>
  <c r="CK119" i="11"/>
  <c r="CU164" i="11"/>
  <c r="BS160" i="11"/>
  <c r="AQ156" i="11"/>
  <c r="EF151" i="11"/>
  <c r="DD147" i="11"/>
  <c r="CB143" i="11"/>
  <c r="AZ139" i="11"/>
  <c r="X135" i="11"/>
  <c r="DM130" i="11"/>
  <c r="CK126" i="11"/>
  <c r="BI122" i="11"/>
  <c r="BF123" i="11"/>
  <c r="DJ138" i="11"/>
  <c r="AW154" i="11"/>
  <c r="CW134" i="11"/>
  <c r="AA167" i="11"/>
  <c r="AJ150" i="11"/>
  <c r="Y137" i="11"/>
  <c r="AN130" i="11"/>
  <c r="AC125" i="11"/>
  <c r="DR120" i="11"/>
  <c r="EB165" i="11"/>
  <c r="CZ161" i="11"/>
  <c r="BX157" i="11"/>
  <c r="AV153" i="11"/>
  <c r="EK148" i="11"/>
  <c r="DI144" i="11"/>
  <c r="CG140" i="11"/>
  <c r="BE136" i="11"/>
  <c r="AC132" i="11"/>
  <c r="DR127" i="11"/>
  <c r="CP123" i="11"/>
  <c r="BN119" i="11"/>
  <c r="BX164" i="11"/>
  <c r="AV160" i="11"/>
  <c r="EK155" i="11"/>
  <c r="DI151" i="11"/>
  <c r="CG147" i="11"/>
  <c r="BE143" i="11"/>
  <c r="AC139" i="11"/>
  <c r="DR134" i="11"/>
  <c r="CP130" i="11"/>
  <c r="BN126" i="11"/>
  <c r="AL122" i="11"/>
  <c r="AW167" i="11"/>
  <c r="EK162" i="11"/>
  <c r="DI158" i="11"/>
  <c r="CG154" i="11"/>
  <c r="BE150" i="11"/>
  <c r="AC146" i="11"/>
  <c r="DR141" i="11"/>
  <c r="CP137" i="11"/>
  <c r="BN133" i="11"/>
  <c r="EM126" i="11"/>
  <c r="BZ142" i="11"/>
  <c r="ED157" i="11"/>
  <c r="BW136" i="11"/>
  <c r="CF119" i="11"/>
  <c r="EA151" i="11"/>
  <c r="EG137" i="11"/>
  <c r="DH130" i="11"/>
  <c r="CG125" i="11"/>
  <c r="CG848" i="11" s="1"/>
  <c r="BE121" i="11"/>
  <c r="BO166" i="11"/>
  <c r="AM162" i="11"/>
  <c r="EB157" i="11"/>
  <c r="CZ153" i="11"/>
  <c r="BX149" i="11"/>
  <c r="AV145" i="11"/>
  <c r="EK140" i="11"/>
  <c r="DI136" i="11"/>
  <c r="CG132" i="11"/>
  <c r="BE128" i="11"/>
  <c r="AC124" i="11"/>
  <c r="DR119" i="11"/>
  <c r="EB164" i="11"/>
  <c r="CZ160" i="11"/>
  <c r="BX156" i="11"/>
  <c r="AV152" i="11"/>
  <c r="DV158" i="11"/>
  <c r="EN124" i="11"/>
  <c r="DC144" i="11"/>
  <c r="DL127" i="11"/>
  <c r="AP160" i="11"/>
  <c r="AY143" i="11"/>
  <c r="CW133" i="11"/>
  <c r="DS127" i="11"/>
  <c r="BK123" i="11"/>
  <c r="AI119" i="11"/>
  <c r="AS164" i="11"/>
  <c r="EH159" i="11"/>
  <c r="DF155" i="11"/>
  <c r="CD151" i="11"/>
  <c r="BB147" i="11"/>
  <c r="Z143" i="11"/>
  <c r="DO138" i="11"/>
  <c r="CM134" i="11"/>
  <c r="AO168" i="11"/>
  <c r="EE166" i="11"/>
  <c r="DC162" i="11"/>
  <c r="CA158" i="11"/>
  <c r="AY154" i="11"/>
  <c r="EN149" i="11"/>
  <c r="DL145" i="11"/>
  <c r="CJ141" i="11"/>
  <c r="BH137" i="11"/>
  <c r="AF133" i="11"/>
  <c r="EA167" i="11"/>
  <c r="BD167" i="11"/>
  <c r="AW164" i="11"/>
  <c r="EL159" i="11"/>
  <c r="DJ155" i="11"/>
  <c r="CH151" i="11"/>
  <c r="BF147" i="11"/>
  <c r="AD143" i="11"/>
  <c r="DS138" i="11"/>
  <c r="CQ134" i="11"/>
  <c r="BO130" i="11"/>
  <c r="CD167" i="11"/>
  <c r="BC166" i="11"/>
  <c r="AA162" i="11"/>
  <c r="DP157" i="11"/>
  <c r="CN153" i="11"/>
  <c r="BL149" i="11"/>
  <c r="AJ145" i="11"/>
  <c r="DY140" i="11"/>
  <c r="CW136" i="11"/>
  <c r="BU132" i="11"/>
  <c r="AY167" i="11"/>
  <c r="AN168" i="11"/>
  <c r="CL163" i="11"/>
  <c r="BJ159" i="11"/>
  <c r="AH155" i="11"/>
  <c r="DW150" i="11"/>
  <c r="CU146" i="11"/>
  <c r="BS142" i="11"/>
  <c r="AQ138" i="11"/>
  <c r="EF133" i="11"/>
  <c r="DJ168" i="11"/>
  <c r="AM168" i="11"/>
  <c r="AF165" i="11"/>
  <c r="DU160" i="11"/>
  <c r="CS156" i="11"/>
  <c r="BQ152" i="11"/>
  <c r="AO148" i="11"/>
  <c r="ED143" i="11"/>
  <c r="DB139" i="11"/>
  <c r="BZ135" i="11"/>
  <c r="AX131" i="11"/>
  <c r="DR167" i="11"/>
  <c r="CQ166" i="11"/>
  <c r="BO162" i="11"/>
  <c r="AM158" i="11"/>
  <c r="EB153" i="11"/>
  <c r="CZ149" i="11"/>
  <c r="BX145" i="11"/>
  <c r="AV141" i="11"/>
  <c r="EK136" i="11"/>
  <c r="DI132" i="11"/>
  <c r="CB167" i="11"/>
  <c r="DF151" i="11"/>
  <c r="DO134" i="11"/>
  <c r="EE126" i="11"/>
  <c r="DC122" i="11"/>
  <c r="AL168" i="11"/>
  <c r="CK163" i="11"/>
  <c r="BI159" i="11"/>
  <c r="AG155" i="11"/>
  <c r="DV150" i="11"/>
  <c r="CT146" i="11"/>
  <c r="BR142" i="11"/>
  <c r="AP138" i="11"/>
  <c r="EE133" i="11"/>
  <c r="DC129" i="11"/>
  <c r="CA125" i="11"/>
  <c r="AY121" i="11"/>
  <c r="BI166" i="11"/>
  <c r="AG162" i="11"/>
  <c r="DV157" i="11"/>
  <c r="CT153" i="11"/>
  <c r="BR149" i="11"/>
  <c r="AP145" i="11"/>
  <c r="EE140" i="11"/>
  <c r="DC136" i="11"/>
  <c r="CA132" i="11"/>
  <c r="AY128" i="11"/>
  <c r="EN123" i="11"/>
  <c r="DL119" i="11"/>
  <c r="DV164" i="11"/>
  <c r="CT160" i="11"/>
  <c r="BR156" i="11"/>
  <c r="AP152" i="11"/>
  <c r="EE147" i="11"/>
  <c r="DC143" i="11"/>
  <c r="BT167" i="11"/>
  <c r="CX151" i="11"/>
  <c r="DG134" i="11"/>
  <c r="DW126" i="11"/>
  <c r="CU122" i="11"/>
  <c r="AA168" i="11"/>
  <c r="CC163" i="11"/>
  <c r="BA159" i="11"/>
  <c r="Y155" i="11"/>
  <c r="DN150" i="11"/>
  <c r="CL146" i="11"/>
  <c r="BJ142" i="11"/>
  <c r="AH138" i="11"/>
  <c r="DW133" i="11"/>
  <c r="CU129" i="11"/>
  <c r="BS125" i="11"/>
  <c r="BS848" i="11" s="1"/>
  <c r="AQ121" i="11"/>
  <c r="BA166" i="11"/>
  <c r="Y162" i="11"/>
  <c r="DN157" i="11"/>
  <c r="CL153" i="11"/>
  <c r="BJ149" i="11"/>
  <c r="AH145" i="11"/>
  <c r="DW140" i="11"/>
  <c r="CU136" i="11"/>
  <c r="BS132" i="11"/>
  <c r="AQ128" i="11"/>
  <c r="EF123" i="11"/>
  <c r="DD119" i="11"/>
  <c r="DN164" i="11"/>
  <c r="CL160" i="11"/>
  <c r="BJ156" i="11"/>
  <c r="AH152" i="11"/>
  <c r="DW147" i="11"/>
  <c r="CU143" i="11"/>
  <c r="BS139" i="11"/>
  <c r="AQ135" i="11"/>
  <c r="DZ163" i="11"/>
  <c r="EI146" i="11"/>
  <c r="AA130" i="11"/>
  <c r="DH125" i="11"/>
  <c r="CF121" i="11"/>
  <c r="CP166" i="11"/>
  <c r="BN162" i="11"/>
  <c r="AL158" i="11"/>
  <c r="EA153" i="11"/>
  <c r="CY149" i="11"/>
  <c r="BW145" i="11"/>
  <c r="AU141" i="11"/>
  <c r="EJ136" i="11"/>
  <c r="DH132" i="11"/>
  <c r="CF128" i="11"/>
  <c r="BD124" i="11"/>
  <c r="AB120" i="11"/>
  <c r="AL165" i="11"/>
  <c r="EA160" i="11"/>
  <c r="CY156" i="11"/>
  <c r="BW152" i="11"/>
  <c r="AU148" i="11"/>
  <c r="EJ143" i="11"/>
  <c r="DH139" i="11"/>
  <c r="CF135" i="11"/>
  <c r="BD131" i="11"/>
  <c r="AB127" i="11"/>
  <c r="DQ122" i="11"/>
  <c r="BI168" i="11"/>
  <c r="CY163" i="11"/>
  <c r="BW159" i="11"/>
  <c r="AU155" i="11"/>
  <c r="EJ150" i="11"/>
  <c r="DH146" i="11"/>
  <c r="CF142" i="11"/>
  <c r="BD138" i="11"/>
  <c r="AB134" i="11"/>
  <c r="DQ129" i="11"/>
  <c r="CN168" i="11"/>
  <c r="AL151" i="11"/>
  <c r="AU134" i="11"/>
  <c r="DG126" i="11"/>
  <c r="CE122" i="11"/>
  <c r="DQ167" i="11"/>
  <c r="BM163" i="11"/>
  <c r="AK159" i="11"/>
  <c r="DZ154" i="11"/>
  <c r="CX150" i="11"/>
  <c r="BV146" i="11"/>
  <c r="AT142" i="11"/>
  <c r="EI137" i="11"/>
  <c r="DG133" i="11"/>
  <c r="CE129" i="11"/>
  <c r="BC125" i="11"/>
  <c r="AA121" i="11"/>
  <c r="AK166" i="11"/>
  <c r="DZ161" i="11"/>
  <c r="CX157" i="11"/>
  <c r="BV153" i="11"/>
  <c r="AT149" i="11"/>
  <c r="EI144" i="11"/>
  <c r="DG140" i="11"/>
  <c r="CE136" i="11"/>
  <c r="BC132" i="11"/>
  <c r="AA128" i="11"/>
  <c r="DP123" i="11"/>
  <c r="CN119" i="11"/>
  <c r="CX164" i="11"/>
  <c r="BV160" i="11"/>
  <c r="AT156" i="11"/>
  <c r="EI151" i="11"/>
  <c r="DG147" i="11"/>
  <c r="CE143" i="11"/>
  <c r="BC139" i="11"/>
  <c r="AA135" i="11"/>
  <c r="AA848" i="11" s="1"/>
  <c r="BN163" i="11"/>
  <c r="BW146" i="11"/>
  <c r="EB129" i="11"/>
  <c r="CR125" i="11"/>
  <c r="CR848" i="11" s="1"/>
  <c r="BP121" i="11"/>
  <c r="BZ166" i="11"/>
  <c r="AX162" i="11"/>
  <c r="EM157" i="11"/>
  <c r="DK153" i="11"/>
  <c r="CI149" i="11"/>
  <c r="BG145" i="11"/>
  <c r="AE141" i="11"/>
  <c r="DT136" i="11"/>
  <c r="CR132" i="11"/>
  <c r="BP128" i="11"/>
  <c r="AN124" i="11"/>
  <c r="EC119" i="11"/>
  <c r="EM164" i="11"/>
  <c r="DK160" i="11"/>
  <c r="CI156" i="11"/>
  <c r="BG152" i="11"/>
  <c r="CA168" i="11"/>
  <c r="DE152" i="11"/>
  <c r="DN135" i="11"/>
  <c r="AL127" i="11"/>
  <c r="EA122" i="11"/>
  <c r="BY168" i="11"/>
  <c r="DI163" i="11"/>
  <c r="CG159" i="11"/>
  <c r="BE155" i="11"/>
  <c r="AC151" i="11"/>
  <c r="DR146" i="11"/>
  <c r="CP142" i="11"/>
  <c r="BN138" i="11"/>
  <c r="AL134" i="11"/>
  <c r="EA129" i="11"/>
  <c r="CY125" i="11"/>
  <c r="BW121" i="11"/>
  <c r="CG166" i="11"/>
  <c r="BE162" i="11"/>
  <c r="AC158" i="11"/>
  <c r="DR153" i="11"/>
  <c r="CP149" i="11"/>
  <c r="BN145" i="11"/>
  <c r="AL141" i="11"/>
  <c r="EA136" i="11"/>
  <c r="CY132" i="11"/>
  <c r="BW128" i="11"/>
  <c r="AU124" i="11"/>
  <c r="EJ119" i="11"/>
  <c r="AC165" i="11"/>
  <c r="DR160" i="11"/>
  <c r="CP156" i="11"/>
  <c r="BN152" i="11"/>
  <c r="AL148" i="11"/>
  <c r="EA143" i="11"/>
  <c r="EN167" i="11"/>
  <c r="BA152" i="11"/>
  <c r="BJ135" i="11"/>
  <c r="AD127" i="11"/>
  <c r="DS122" i="11"/>
  <c r="BL168" i="11"/>
  <c r="DA163" i="11"/>
  <c r="BY159" i="11"/>
  <c r="AW155" i="11"/>
  <c r="EL150" i="11"/>
  <c r="DJ146" i="11"/>
  <c r="CH142" i="11"/>
  <c r="BF138" i="11"/>
  <c r="AD134" i="11"/>
  <c r="DS129" i="11"/>
  <c r="CQ125" i="11"/>
  <c r="BO121" i="11"/>
  <c r="BY166" i="11"/>
  <c r="AW162" i="11"/>
  <c r="EL157" i="11"/>
  <c r="DJ153" i="11"/>
  <c r="CH149" i="11"/>
  <c r="BF145" i="11"/>
  <c r="AD141" i="11"/>
  <c r="DS136" i="11"/>
  <c r="CQ132" i="11"/>
  <c r="BO128" i="11"/>
  <c r="AM124" i="11"/>
  <c r="EB119" i="11"/>
  <c r="EL164" i="11"/>
  <c r="DJ160" i="11"/>
  <c r="CH156" i="11"/>
  <c r="BF152" i="11"/>
  <c r="AD148" i="11"/>
  <c r="DS143" i="11"/>
  <c r="CQ139" i="11"/>
  <c r="BO135" i="11"/>
  <c r="AM131" i="11"/>
  <c r="EB126" i="11"/>
  <c r="BC157" i="11"/>
  <c r="BU123" i="11"/>
  <c r="DT143" i="11"/>
  <c r="EC126" i="11"/>
  <c r="BG159" i="11"/>
  <c r="EF157" i="11"/>
  <c r="BO168" i="11"/>
  <c r="AE134" i="11"/>
  <c r="CO144" i="11"/>
  <c r="CM154" i="11"/>
  <c r="CK164" i="11"/>
  <c r="DC130" i="11"/>
  <c r="DA140" i="11"/>
  <c r="BE167" i="11"/>
  <c r="BS133" i="11"/>
  <c r="DW148" i="11"/>
  <c r="BJ164" i="11"/>
  <c r="CS132" i="11"/>
  <c r="Z146" i="11"/>
  <c r="CD161" i="11"/>
  <c r="CV127" i="11"/>
  <c r="AI143" i="11"/>
  <c r="AD166" i="11"/>
  <c r="AV132" i="11"/>
  <c r="CZ147" i="11"/>
  <c r="AM163" i="11"/>
  <c r="BE129" i="11"/>
  <c r="CP158" i="11"/>
  <c r="DH124" i="11"/>
  <c r="AU140" i="11"/>
  <c r="CY155" i="11"/>
  <c r="BH129" i="11"/>
  <c r="DL144" i="11"/>
  <c r="AY160" i="11"/>
  <c r="CQ167" i="11"/>
  <c r="CQ133" i="11"/>
  <c r="AD149" i="11"/>
  <c r="CH164" i="11"/>
  <c r="AV133" i="11"/>
  <c r="AX146" i="11"/>
  <c r="DB161" i="11"/>
  <c r="DT127" i="11"/>
  <c r="BG143" i="11"/>
  <c r="DO124" i="11"/>
  <c r="AM123" i="11"/>
  <c r="CH155" i="11"/>
  <c r="CQ138" i="11"/>
  <c r="CZ121" i="11"/>
  <c r="AD154" i="11"/>
  <c r="AM137" i="11"/>
  <c r="AV120" i="11"/>
  <c r="CQ152" i="11"/>
  <c r="CZ135" i="11"/>
  <c r="AR135" i="11"/>
  <c r="BD130" i="11"/>
  <c r="DP161" i="11"/>
  <c r="DY144" i="11"/>
  <c r="EH127" i="11"/>
  <c r="BL160" i="11"/>
  <c r="BU143" i="11"/>
  <c r="CD126" i="11"/>
  <c r="DY158" i="11"/>
  <c r="EH141" i="11"/>
  <c r="DI147" i="11"/>
  <c r="CJ154" i="11"/>
  <c r="EG121" i="11"/>
  <c r="BK154" i="11"/>
  <c r="BT137" i="11"/>
  <c r="CC120" i="11"/>
  <c r="DX152" i="11"/>
  <c r="EG135" i="11"/>
  <c r="Y119" i="11"/>
  <c r="BT151" i="11"/>
  <c r="CC134" i="11"/>
  <c r="AD119" i="11"/>
  <c r="ED164" i="11"/>
  <c r="CH124" i="11"/>
  <c r="EC156" i="11"/>
  <c r="EL139" i="11"/>
  <c r="AD123" i="11"/>
  <c r="BY155" i="11"/>
  <c r="CH138" i="11"/>
  <c r="CQ121" i="11"/>
  <c r="EL153" i="11"/>
  <c r="AD137" i="11"/>
  <c r="DB153" i="11"/>
  <c r="DZ136" i="11"/>
  <c r="DT165" i="11"/>
  <c r="EC148" i="11"/>
  <c r="EL131" i="11"/>
  <c r="BP164" i="11"/>
  <c r="CT154" i="11"/>
  <c r="AB158" i="11"/>
  <c r="DP122" i="11"/>
  <c r="AT155" i="11"/>
  <c r="BC138" i="11"/>
  <c r="AW128" i="11"/>
  <c r="EL123" i="11"/>
  <c r="DJ119" i="11"/>
  <c r="DT164" i="11"/>
  <c r="CR160" i="11"/>
  <c r="BP156" i="11"/>
  <c r="AN152" i="11"/>
  <c r="EC147" i="11"/>
  <c r="DA143" i="11"/>
  <c r="BY139" i="11"/>
  <c r="AW135" i="11"/>
  <c r="EL130" i="11"/>
  <c r="DJ126" i="11"/>
  <c r="CH122" i="11"/>
  <c r="DV167" i="11"/>
  <c r="BP163" i="11"/>
  <c r="AN159" i="11"/>
  <c r="EC154" i="11"/>
  <c r="DA150" i="11"/>
  <c r="BY146" i="11"/>
  <c r="AW142" i="11"/>
  <c r="EL137" i="11"/>
  <c r="DJ133" i="11"/>
  <c r="BJ158" i="11"/>
  <c r="CB124" i="11"/>
  <c r="BO144" i="11"/>
  <c r="BX127" i="11"/>
  <c r="DS159" i="11"/>
  <c r="EB142" i="11"/>
  <c r="BQ133" i="11"/>
  <c r="DK127" i="11"/>
  <c r="BC123" i="11"/>
  <c r="AA119" i="11"/>
  <c r="AK164" i="11"/>
  <c r="DZ159" i="11"/>
  <c r="CX155" i="11"/>
  <c r="BV151" i="11"/>
  <c r="AT147" i="11"/>
  <c r="EI142" i="11"/>
  <c r="DG138" i="11"/>
  <c r="CE134" i="11"/>
  <c r="BC130" i="11"/>
  <c r="AA126" i="11"/>
  <c r="DP121" i="11"/>
  <c r="DZ166" i="11"/>
  <c r="CX162" i="11"/>
  <c r="BV158" i="11"/>
  <c r="AT154" i="11"/>
  <c r="EI149" i="11"/>
  <c r="DG145" i="11"/>
  <c r="CE141" i="11"/>
  <c r="BC137" i="11"/>
  <c r="AA133" i="11"/>
  <c r="DP128" i="11"/>
  <c r="CN124" i="11"/>
  <c r="BL120" i="11"/>
  <c r="BV165" i="11"/>
  <c r="AT161" i="11"/>
  <c r="EI156" i="11"/>
  <c r="DG152" i="11"/>
  <c r="CE148" i="11"/>
  <c r="BC144" i="11"/>
  <c r="AC149" i="11"/>
  <c r="EG152" i="11"/>
  <c r="AH119" i="11"/>
  <c r="AW143" i="11"/>
  <c r="BF126" i="11"/>
  <c r="DA158" i="11"/>
  <c r="AO142" i="11"/>
  <c r="EJ131" i="11"/>
  <c r="DI126" i="11"/>
  <c r="ED121" i="11"/>
  <c r="DX166" i="11"/>
  <c r="CV162" i="11"/>
  <c r="BT158" i="11"/>
  <c r="AR154" i="11"/>
  <c r="EG149" i="11"/>
  <c r="DE145" i="11"/>
  <c r="CC141" i="11"/>
  <c r="BA137" i="11"/>
  <c r="Y133" i="11"/>
  <c r="DN128" i="11"/>
  <c r="CL124" i="11"/>
  <c r="BJ120" i="11"/>
  <c r="EF146" i="11"/>
  <c r="BU152" i="11"/>
  <c r="BG168" i="11"/>
  <c r="Y143" i="11"/>
  <c r="AH126" i="11"/>
  <c r="CC158" i="11"/>
  <c r="AG142" i="11"/>
  <c r="DD131" i="11"/>
  <c r="DA126" i="11"/>
  <c r="DV121" i="11"/>
  <c r="DP166" i="11"/>
  <c r="CN162" i="11"/>
  <c r="BL158" i="11"/>
  <c r="AJ154" i="11"/>
  <c r="DY149" i="11"/>
  <c r="CW145" i="11"/>
  <c r="BU141" i="11"/>
  <c r="AS137" i="11"/>
  <c r="EH132" i="11"/>
  <c r="DF128" i="11"/>
  <c r="CD124" i="11"/>
  <c r="BB120" i="11"/>
  <c r="DR144" i="11"/>
  <c r="DZ151" i="11"/>
  <c r="BY167" i="11"/>
  <c r="DB142" i="11"/>
  <c r="DK125" i="11"/>
  <c r="DK848" i="11" s="1"/>
  <c r="AO158" i="11"/>
  <c r="DJ141" i="11"/>
  <c r="CV131" i="11"/>
  <c r="CS126" i="11"/>
  <c r="DF121" i="11"/>
  <c r="DH166" i="11"/>
  <c r="CF162" i="11"/>
  <c r="BD158" i="11"/>
  <c r="AB154" i="11"/>
  <c r="DQ149" i="11"/>
  <c r="CO145" i="11"/>
  <c r="BM141" i="11"/>
  <c r="AK137" i="11"/>
  <c r="DZ132" i="11"/>
  <c r="CX128" i="11"/>
  <c r="BV124" i="11"/>
  <c r="AT120" i="11"/>
  <c r="DD142" i="11"/>
  <c r="BN151" i="11"/>
  <c r="DR166" i="11"/>
  <c r="CD142" i="11"/>
  <c r="CM125" i="11"/>
  <c r="EH157" i="11"/>
  <c r="CT141" i="11"/>
  <c r="CN131" i="11"/>
  <c r="CC126" i="11"/>
  <c r="CX121" i="11"/>
  <c r="CZ166" i="11"/>
  <c r="BX162" i="11"/>
  <c r="AV158" i="11"/>
  <c r="EK153" i="11"/>
  <c r="DI149" i="11"/>
  <c r="CG145" i="11"/>
  <c r="BE141" i="11"/>
  <c r="AC137" i="11"/>
  <c r="DR132" i="11"/>
  <c r="CP128" i="11"/>
  <c r="BN124" i="11"/>
  <c r="AL120" i="11"/>
  <c r="CG157" i="11"/>
  <c r="AD155" i="11"/>
  <c r="AV121" i="11"/>
  <c r="BD144" i="11"/>
  <c r="BM127" i="11"/>
  <c r="DH159" i="11"/>
  <c r="DQ142" i="11"/>
  <c r="AY132" i="11"/>
  <c r="X127" i="11"/>
  <c r="AS122" i="11"/>
  <c r="AM167" i="11"/>
  <c r="EB162" i="11"/>
  <c r="CZ158" i="11"/>
  <c r="BX154" i="11"/>
  <c r="AV150" i="11"/>
  <c r="EK145" i="11"/>
  <c r="DI141" i="11"/>
  <c r="CG137" i="11"/>
  <c r="BE133" i="11"/>
  <c r="AC129" i="11"/>
  <c r="DR124" i="11"/>
  <c r="CP120" i="11"/>
  <c r="X123" i="11"/>
  <c r="DK158" i="11"/>
  <c r="EC124" i="11"/>
  <c r="AT146" i="11"/>
  <c r="BC129" i="11"/>
  <c r="CX161" i="11"/>
  <c r="DG144" i="11"/>
  <c r="AH133" i="11"/>
  <c r="CJ127" i="11"/>
  <c r="DE122" i="11"/>
  <c r="DU167" i="11"/>
  <c r="BO163" i="11"/>
  <c r="AM159" i="11"/>
  <c r="EB154" i="11"/>
  <c r="CZ150" i="11"/>
  <c r="BX146" i="11"/>
  <c r="AV142" i="11"/>
  <c r="EK137" i="11"/>
  <c r="DI133" i="11"/>
  <c r="CG129" i="11"/>
  <c r="BE125" i="11"/>
  <c r="BE848" i="11" s="1"/>
  <c r="AC121" i="11"/>
  <c r="EA120" i="11"/>
  <c r="AY158" i="11"/>
  <c r="BQ124" i="11"/>
  <c r="DW145" i="11"/>
  <c r="EF128" i="11"/>
  <c r="BJ161" i="11"/>
  <c r="BS144" i="11"/>
  <c r="Z133" i="11"/>
  <c r="CB127" i="11"/>
  <c r="CW122" i="11"/>
  <c r="DG167" i="11"/>
  <c r="BG163" i="11"/>
  <c r="AE159" i="11"/>
  <c r="DT154" i="11"/>
  <c r="CR150" i="11"/>
  <c r="BP146" i="11"/>
  <c r="AN142" i="11"/>
  <c r="EC137" i="11"/>
  <c r="DA133" i="11"/>
  <c r="BY129" i="11"/>
  <c r="AW125" i="11"/>
  <c r="AW848" i="11" s="1"/>
  <c r="EL120" i="11"/>
  <c r="AU137" i="11"/>
  <c r="AK161" i="11"/>
  <c r="BC127" i="11"/>
  <c r="CK150" i="11"/>
  <c r="AL152" i="11"/>
  <c r="BK156" i="11"/>
  <c r="CQ128" i="11"/>
  <c r="AM143" i="11"/>
  <c r="AG128" i="11"/>
  <c r="CB168" i="11"/>
  <c r="AN134" i="11"/>
  <c r="DH128" i="11"/>
  <c r="EN158" i="11"/>
  <c r="AO125" i="11"/>
  <c r="BE142" i="11"/>
  <c r="X150" i="11"/>
  <c r="CK137" i="11"/>
  <c r="AW126" i="11"/>
  <c r="Y141" i="11"/>
  <c r="CD140" i="11"/>
  <c r="CW161" i="11"/>
  <c r="CF139" i="11"/>
  <c r="DD153" i="11"/>
  <c r="DB163" i="11"/>
  <c r="DT129" i="11"/>
  <c r="BM140" i="11"/>
  <c r="BK150" i="11"/>
  <c r="BI160" i="11"/>
  <c r="BF167" i="11"/>
  <c r="BY136" i="11"/>
  <c r="Y163" i="11"/>
  <c r="AQ129" i="11"/>
  <c r="CU144" i="11"/>
  <c r="AH160" i="11"/>
  <c r="BK126" i="11"/>
  <c r="DO141" i="11"/>
  <c r="BB157" i="11"/>
  <c r="BT123" i="11"/>
  <c r="DX138" i="11"/>
  <c r="DS161" i="11"/>
  <c r="EK127" i="11"/>
  <c r="BX143" i="11"/>
  <c r="EB158" i="11"/>
  <c r="EF165" i="11"/>
  <c r="BN154" i="11"/>
  <c r="CF120" i="11"/>
  <c r="EJ135" i="11"/>
  <c r="BW151" i="11"/>
  <c r="AF125" i="11"/>
  <c r="AF848" i="11" s="1"/>
  <c r="CJ140" i="11"/>
  <c r="EN155" i="11"/>
  <c r="AW163" i="11"/>
  <c r="BO129" i="11"/>
  <c r="DS144" i="11"/>
  <c r="BF160" i="11"/>
  <c r="CI126" i="11"/>
  <c r="EM141" i="11"/>
  <c r="BZ157" i="11"/>
  <c r="CR123" i="11"/>
  <c r="AE139" i="11"/>
  <c r="AS157" i="11"/>
  <c r="CR122" i="11"/>
  <c r="EM154" i="11"/>
  <c r="AE138" i="11"/>
  <c r="AN121" i="11"/>
  <c r="CI153" i="11"/>
  <c r="CR136" i="11"/>
  <c r="DA119" i="11"/>
  <c r="AE152" i="11"/>
  <c r="AN135" i="11"/>
  <c r="AD133" i="11"/>
  <c r="CS129" i="11"/>
  <c r="BD161" i="11"/>
  <c r="BM144" i="11"/>
  <c r="BV127" i="11"/>
  <c r="DQ159" i="11"/>
  <c r="DZ142" i="11"/>
  <c r="EI125" i="11"/>
  <c r="BM158" i="11"/>
  <c r="BV141" i="11"/>
  <c r="CG143" i="11"/>
  <c r="BV152" i="11"/>
  <c r="BU121" i="11"/>
  <c r="DP153" i="11"/>
  <c r="DY136" i="11"/>
  <c r="EH119" i="11"/>
  <c r="BL152" i="11"/>
  <c r="BU135" i="11"/>
  <c r="AR168" i="11"/>
  <c r="DY150" i="11"/>
  <c r="EH133" i="11"/>
  <c r="AN164" i="11"/>
  <c r="DP162" i="11"/>
  <c r="EM123" i="11"/>
  <c r="BQ156" i="11"/>
  <c r="BZ139" i="11"/>
  <c r="CI122" i="11"/>
  <c r="ED154" i="11"/>
  <c r="EM137" i="11"/>
  <c r="AE121" i="11"/>
  <c r="BZ153" i="11"/>
  <c r="CI136" i="11"/>
  <c r="BZ149" i="11"/>
  <c r="DS135" i="11"/>
  <c r="BH165" i="11"/>
  <c r="BQ148" i="11"/>
  <c r="BZ131" i="11"/>
  <c r="DU163" i="11"/>
  <c r="BR150" i="11"/>
  <c r="EE155" i="11"/>
  <c r="BD122" i="11"/>
  <c r="CY154" i="11"/>
  <c r="DH137" i="11"/>
  <c r="DB127" i="11"/>
  <c r="BZ123" i="11"/>
  <c r="AX119" i="11"/>
  <c r="BH164" i="11"/>
  <c r="AF160" i="11"/>
  <c r="DU155" i="11"/>
  <c r="CS151" i="11"/>
  <c r="BQ147" i="11"/>
  <c r="AO143" i="11"/>
  <c r="ED138" i="11"/>
  <c r="DB134" i="11"/>
  <c r="BZ130" i="11"/>
  <c r="AX126" i="11"/>
  <c r="EM121" i="11"/>
  <c r="AF167" i="11"/>
  <c r="DU162" i="11"/>
  <c r="CS158" i="11"/>
  <c r="BQ154" i="11"/>
  <c r="AO150" i="11"/>
  <c r="ED145" i="11"/>
  <c r="DB141" i="11"/>
  <c r="BZ137" i="11"/>
  <c r="DY164" i="11"/>
  <c r="AH154" i="11"/>
  <c r="AZ120" i="11"/>
  <c r="BA142" i="11"/>
  <c r="BJ125" i="11"/>
  <c r="DE157" i="11"/>
  <c r="DN140" i="11"/>
  <c r="CX132" i="11"/>
  <c r="AA127" i="11"/>
  <c r="DH122" i="11"/>
  <c r="AT168" i="11"/>
  <c r="CP163" i="11"/>
  <c r="BN159" i="11"/>
  <c r="AL155" i="11"/>
  <c r="EA150" i="11"/>
  <c r="CY146" i="11"/>
  <c r="BW142" i="11"/>
  <c r="AU138" i="11"/>
  <c r="EJ133" i="11"/>
  <c r="DH129" i="11"/>
  <c r="CF125" i="11"/>
  <c r="BD121" i="11"/>
  <c r="BN166" i="11"/>
  <c r="AL162" i="11"/>
  <c r="EA157" i="11"/>
  <c r="CY153" i="11"/>
  <c r="BW149" i="11"/>
  <c r="AU145" i="11"/>
  <c r="EJ140" i="11"/>
  <c r="DH136" i="11"/>
  <c r="CF132" i="11"/>
  <c r="BD128" i="11"/>
  <c r="AB124" i="11"/>
  <c r="DQ119" i="11"/>
  <c r="EA164" i="11"/>
  <c r="CY160" i="11"/>
  <c r="BW156" i="11"/>
  <c r="AU152" i="11"/>
  <c r="EJ147" i="11"/>
  <c r="DH143" i="11"/>
  <c r="CD136" i="11"/>
  <c r="DE148" i="11"/>
  <c r="AR164" i="11"/>
  <c r="AI141" i="11"/>
  <c r="AR124" i="11"/>
  <c r="CM156" i="11"/>
  <c r="DC140" i="11"/>
  <c r="AB131" i="11"/>
  <c r="AO126" i="11"/>
  <c r="BJ121" i="11"/>
  <c r="BL166" i="11"/>
  <c r="AJ162" i="11"/>
  <c r="DY157" i="11"/>
  <c r="CW153" i="11"/>
  <c r="BU149" i="11"/>
  <c r="AS145" i="11"/>
  <c r="EH140" i="11"/>
  <c r="DF136" i="11"/>
  <c r="CD132" i="11"/>
  <c r="BB128" i="11"/>
  <c r="Z124" i="11"/>
  <c r="DO119" i="11"/>
  <c r="BW135" i="11"/>
  <c r="AS148" i="11"/>
  <c r="CW163" i="11"/>
  <c r="EB140" i="11"/>
  <c r="EK123" i="11"/>
  <c r="BO156" i="11"/>
  <c r="CM140" i="11"/>
  <c r="EK130" i="11"/>
  <c r="AG126" i="11"/>
  <c r="AT121" i="11"/>
  <c r="BD166" i="11"/>
  <c r="AB162" i="11"/>
  <c r="DQ157" i="11"/>
  <c r="CO153" i="11"/>
  <c r="BM149" i="11"/>
  <c r="AK145" i="11"/>
  <c r="DZ140" i="11"/>
  <c r="CX136" i="11"/>
  <c r="BV132" i="11"/>
  <c r="AT128" i="11"/>
  <c r="EI123" i="11"/>
  <c r="DG119" i="11"/>
  <c r="BP134" i="11"/>
  <c r="CX147" i="11"/>
  <c r="AK163" i="11"/>
  <c r="CN140" i="11"/>
  <c r="CW123" i="11"/>
  <c r="AA156" i="11"/>
  <c r="CE140" i="11"/>
  <c r="EC130" i="11"/>
  <c r="EH125" i="11"/>
  <c r="AL121" i="11"/>
  <c r="AV166" i="11"/>
  <c r="EK161" i="11"/>
  <c r="DI157" i="11"/>
  <c r="CG153" i="11"/>
  <c r="BE149" i="11"/>
  <c r="AC145" i="11"/>
  <c r="DR140" i="11"/>
  <c r="CP136" i="11"/>
  <c r="BN132" i="11"/>
  <c r="AL128" i="11"/>
  <c r="EA123" i="11"/>
  <c r="CY119" i="11"/>
  <c r="BI133" i="11"/>
  <c r="AL147" i="11"/>
  <c r="CP162" i="11"/>
  <c r="BP140" i="11"/>
  <c r="BY123" i="11"/>
  <c r="DT155" i="11"/>
  <c r="AQ140" i="11"/>
  <c r="DE130" i="11"/>
  <c r="DZ125" i="11"/>
  <c r="AD121" i="11"/>
  <c r="AN166" i="11"/>
  <c r="EC161" i="11"/>
  <c r="DA157" i="11"/>
  <c r="BY153" i="11"/>
  <c r="AW149" i="11"/>
  <c r="EL144" i="11"/>
  <c r="DJ140" i="11"/>
  <c r="CH136" i="11"/>
  <c r="BF132" i="11"/>
  <c r="AD128" i="11"/>
  <c r="DS123" i="11"/>
  <c r="CQ119" i="11"/>
  <c r="DF140" i="11"/>
  <c r="DS150" i="11"/>
  <c r="BF166" i="11"/>
  <c r="AP142" i="11"/>
  <c r="AY125" i="11"/>
  <c r="CT157" i="11"/>
  <c r="CL141" i="11"/>
  <c r="CF131" i="11"/>
  <c r="BU126" i="11"/>
  <c r="CP121" i="11"/>
  <c r="CR166" i="11"/>
  <c r="BP162" i="11"/>
  <c r="AN158" i="11"/>
  <c r="EC153" i="11"/>
  <c r="DA149" i="11"/>
  <c r="BY145" i="11"/>
  <c r="AW141" i="11"/>
  <c r="EL136" i="11"/>
  <c r="DJ132" i="11"/>
  <c r="CH128" i="11"/>
  <c r="BF124" i="11"/>
  <c r="AD120" i="11"/>
  <c r="BS155" i="11"/>
  <c r="CI154" i="11"/>
  <c r="DA120" i="11"/>
  <c r="AF144" i="11"/>
  <c r="AO127" i="11"/>
  <c r="CJ159" i="11"/>
  <c r="DA142" i="11"/>
  <c r="AQ132" i="11"/>
  <c r="EG126" i="11"/>
  <c r="AK122" i="11"/>
  <c r="AE167" i="11"/>
  <c r="DT162" i="11"/>
  <c r="CR158" i="11"/>
  <c r="BP154" i="11"/>
  <c r="AN150" i="11"/>
  <c r="EC145" i="11"/>
  <c r="DA141" i="11"/>
  <c r="BY137" i="11"/>
  <c r="AW133" i="11"/>
  <c r="EL128" i="11"/>
  <c r="DJ124" i="11"/>
  <c r="CH120" i="11"/>
  <c r="BE153" i="11"/>
  <c r="EN153" i="11"/>
  <c r="AO120" i="11"/>
  <c r="DI143" i="11"/>
  <c r="DR126" i="11"/>
  <c r="AV159" i="11"/>
  <c r="CS142" i="11"/>
  <c r="AI132" i="11"/>
  <c r="DY126" i="11"/>
  <c r="AC122" i="11"/>
  <c r="EN166" i="11"/>
  <c r="DL162" i="11"/>
  <c r="CJ158" i="11"/>
  <c r="BH154" i="11"/>
  <c r="AF150" i="11"/>
  <c r="DU145" i="11"/>
  <c r="CS141" i="11"/>
  <c r="BQ137" i="11"/>
  <c r="AO133" i="11"/>
  <c r="ED128" i="11"/>
  <c r="DB124" i="11"/>
  <c r="BZ120" i="11"/>
  <c r="BD120" i="11"/>
  <c r="DZ156" i="11"/>
  <c r="AA123" i="11"/>
  <c r="DO136" i="11"/>
  <c r="EA147" i="11"/>
  <c r="AQ166" i="11"/>
  <c r="DL123" i="11"/>
  <c r="EB138" i="11"/>
  <c r="DM147" i="11"/>
  <c r="DK163" i="11"/>
  <c r="EC129" i="11"/>
  <c r="AL161" i="11"/>
  <c r="DL154" i="11"/>
  <c r="ED120" i="11"/>
  <c r="AA132" i="11"/>
  <c r="DM145" i="11"/>
  <c r="AZ149" i="11"/>
  <c r="BR121" i="11"/>
  <c r="DN136" i="11"/>
  <c r="X145" i="11"/>
  <c r="DO127" i="11"/>
  <c r="EH148" i="11"/>
  <c r="CB149" i="11"/>
  <c r="BZ159" i="11"/>
  <c r="DO168" i="11"/>
  <c r="AK136" i="11"/>
  <c r="AI146" i="11"/>
  <c r="AG156" i="11"/>
  <c r="AE166" i="11"/>
  <c r="AW132" i="11"/>
  <c r="DN158" i="11"/>
  <c r="EF124" i="11"/>
  <c r="BS140" i="11"/>
  <c r="DW155" i="11"/>
  <c r="AI122" i="11"/>
  <c r="CM137" i="11"/>
  <c r="Z153" i="11"/>
  <c r="AR119" i="11"/>
  <c r="CV134" i="11"/>
  <c r="CQ157" i="11"/>
  <c r="DI123" i="11"/>
  <c r="AV139" i="11"/>
  <c r="CZ154" i="11"/>
  <c r="X149" i="11"/>
  <c r="AL150" i="11"/>
  <c r="CP165" i="11"/>
  <c r="DH131" i="11"/>
  <c r="AU147" i="11"/>
  <c r="DU120" i="11"/>
  <c r="BH136" i="11"/>
  <c r="DL151" i="11"/>
  <c r="EL158" i="11"/>
  <c r="AM125" i="11"/>
  <c r="CQ140" i="11"/>
  <c r="AD156" i="11"/>
  <c r="BG122" i="11"/>
  <c r="DK137" i="11"/>
  <c r="AX153" i="11"/>
  <c r="BP119" i="11"/>
  <c r="DT134" i="11"/>
  <c r="BP142" i="11"/>
  <c r="DT168" i="11"/>
  <c r="BF151" i="11"/>
  <c r="BO134" i="11"/>
  <c r="DJ166" i="11"/>
  <c r="DS149" i="11"/>
  <c r="EB132" i="11"/>
  <c r="BF165" i="11"/>
  <c r="BO148" i="11"/>
  <c r="BM124" i="11"/>
  <c r="DN167" i="11"/>
  <c r="AS125" i="11"/>
  <c r="AS848" i="11" s="1"/>
  <c r="CN157" i="11"/>
  <c r="CW140" i="11"/>
  <c r="DF123" i="11"/>
  <c r="AJ156" i="11"/>
  <c r="AS139" i="11"/>
  <c r="BB122" i="11"/>
  <c r="CW154" i="11"/>
  <c r="DF137" i="11"/>
  <c r="AV163" i="11"/>
  <c r="AU139" i="11"/>
  <c r="Z167" i="11"/>
  <c r="AI150" i="11"/>
  <c r="AR133" i="11"/>
  <c r="CM165" i="11"/>
  <c r="CV148" i="11"/>
  <c r="DE131" i="11"/>
  <c r="AI164" i="11"/>
  <c r="AR147" i="11"/>
  <c r="BA130" i="11"/>
  <c r="CH134" i="11"/>
  <c r="EM147" i="11"/>
  <c r="BF120" i="11"/>
  <c r="DA152" i="11"/>
  <c r="DJ135" i="11"/>
  <c r="DE168" i="11"/>
  <c r="AW151" i="11"/>
  <c r="BF134" i="11"/>
  <c r="DA166" i="11"/>
  <c r="DJ149" i="11"/>
  <c r="DS132" i="11"/>
  <c r="BI134" i="11"/>
  <c r="X130" i="11"/>
  <c r="CR161" i="11"/>
  <c r="DA144" i="11"/>
  <c r="DJ127" i="11"/>
  <c r="AN160" i="11"/>
  <c r="DL120" i="11"/>
  <c r="AK141" i="11"/>
  <c r="BH168" i="11"/>
  <c r="EI150" i="11"/>
  <c r="AA134" i="11"/>
  <c r="AP127" i="11"/>
  <c r="EE122" i="11"/>
  <c r="CF168" i="11"/>
  <c r="DM163" i="11"/>
  <c r="CK159" i="11"/>
  <c r="BI155" i="11"/>
  <c r="AG151" i="11"/>
  <c r="DV146" i="11"/>
  <c r="CT142" i="11"/>
  <c r="BR138" i="11"/>
  <c r="AP134" i="11"/>
  <c r="EE129" i="11"/>
  <c r="DC125" i="11"/>
  <c r="DC848" i="11" s="1"/>
  <c r="CA121" i="11"/>
  <c r="CK166" i="11"/>
  <c r="BI162" i="11"/>
  <c r="AG158" i="11"/>
  <c r="DV153" i="11"/>
  <c r="CT149" i="11"/>
  <c r="BR145" i="11"/>
  <c r="AP141" i="11"/>
  <c r="EE136" i="11"/>
  <c r="EH147" i="11"/>
  <c r="DW149" i="11"/>
  <c r="BJ165" i="11"/>
  <c r="AM140" i="11"/>
  <c r="AV123" i="11"/>
  <c r="CQ155" i="11"/>
  <c r="DG139" i="11"/>
  <c r="EM131" i="11"/>
  <c r="BX126" i="11"/>
  <c r="AV122" i="11"/>
  <c r="BM167" i="11"/>
  <c r="AD163" i="11"/>
  <c r="DS158" i="11"/>
  <c r="CQ154" i="11"/>
  <c r="BO150" i="11"/>
  <c r="AM146" i="11"/>
  <c r="EB141" i="11"/>
  <c r="CZ137" i="11"/>
  <c r="BX133" i="11"/>
  <c r="AV129" i="11"/>
  <c r="EK124" i="11"/>
  <c r="DI120" i="11"/>
  <c r="DS165" i="11"/>
  <c r="CQ161" i="11"/>
  <c r="BO157" i="11"/>
  <c r="AM153" i="11"/>
  <c r="EB148" i="11"/>
  <c r="CZ144" i="11"/>
  <c r="BX140" i="11"/>
  <c r="AV136" i="11"/>
  <c r="EK131" i="11"/>
  <c r="DI127" i="11"/>
  <c r="CG123" i="11"/>
  <c r="BE119" i="11"/>
  <c r="BO164" i="11"/>
  <c r="AM160" i="11"/>
  <c r="EB155" i="11"/>
  <c r="CZ151" i="11"/>
  <c r="BX147" i="11"/>
  <c r="AV143" i="11"/>
  <c r="DI129" i="11"/>
  <c r="CC144" i="11"/>
  <c r="EG159" i="11"/>
  <c r="EL138" i="11"/>
  <c r="AD122" i="11"/>
  <c r="BY154" i="11"/>
  <c r="BX139" i="11"/>
  <c r="BQ130" i="11"/>
  <c r="CL125" i="11"/>
  <c r="CY120" i="11"/>
  <c r="DQ165" i="11"/>
  <c r="CO161" i="11"/>
  <c r="BM157" i="11"/>
  <c r="AK153" i="11"/>
  <c r="DZ148" i="11"/>
  <c r="CX144" i="11"/>
  <c r="BV140" i="11"/>
  <c r="AT136" i="11"/>
  <c r="EI131" i="11"/>
  <c r="DG127" i="11"/>
  <c r="CE123" i="11"/>
  <c r="BC119" i="11"/>
  <c r="AG129" i="11"/>
  <c r="EH143" i="11"/>
  <c r="BU159" i="11"/>
  <c r="DN138" i="11"/>
  <c r="DW121" i="11"/>
  <c r="BA154" i="11"/>
  <c r="AJ139" i="11"/>
  <c r="BI130" i="11"/>
  <c r="BV125" i="11"/>
  <c r="BV848" i="11" s="1"/>
  <c r="CQ120" i="11"/>
  <c r="DI165" i="11"/>
  <c r="CG161" i="11"/>
  <c r="BE157" i="11"/>
  <c r="AC153" i="11"/>
  <c r="DR148" i="11"/>
  <c r="CP144" i="11"/>
  <c r="BN140" i="11"/>
  <c r="AL136" i="11"/>
  <c r="EA131" i="11"/>
  <c r="CY127" i="11"/>
  <c r="BW123" i="11"/>
  <c r="AU119" i="11"/>
  <c r="BN128" i="11"/>
  <c r="BV143" i="11"/>
  <c r="DZ158" i="11"/>
  <c r="BZ138" i="11"/>
  <c r="CI121" i="11"/>
  <c r="ED153" i="11"/>
  <c r="EK138" i="11"/>
  <c r="AS130" i="11"/>
  <c r="BN125" i="11"/>
  <c r="BN848" i="11" s="1"/>
  <c r="CI120" i="11"/>
  <c r="DA165" i="11"/>
  <c r="BY161" i="11"/>
  <c r="AW157" i="11"/>
  <c r="EL152" i="11"/>
  <c r="DJ148" i="11"/>
  <c r="CH144" i="11"/>
  <c r="BF140" i="11"/>
  <c r="AD136" i="11"/>
  <c r="DS131" i="11"/>
  <c r="CQ127" i="11"/>
  <c r="BO123" i="11"/>
  <c r="AM119" i="11"/>
  <c r="CU127" i="11"/>
  <c r="EA142" i="11"/>
  <c r="BN158" i="11"/>
  <c r="BB138" i="11"/>
  <c r="BK121" i="11"/>
  <c r="DF153" i="11"/>
  <c r="EC138" i="11"/>
  <c r="AK130" i="11"/>
  <c r="BF125" i="11"/>
  <c r="BF848" i="11" s="1"/>
  <c r="CA120" i="11"/>
  <c r="CS165" i="11"/>
  <c r="BQ161" i="11"/>
  <c r="AO157" i="11"/>
  <c r="ED152" i="11"/>
  <c r="DB148" i="11"/>
  <c r="BZ144" i="11"/>
  <c r="AX140" i="11"/>
  <c r="EM135" i="11"/>
  <c r="DK131" i="11"/>
  <c r="CI127" i="11"/>
  <c r="BG123" i="11"/>
  <c r="AE119" i="11"/>
  <c r="CP132" i="11"/>
  <c r="CQ146" i="11"/>
  <c r="AD162" i="11"/>
  <c r="AB140" i="11"/>
  <c r="AK123" i="11"/>
  <c r="CF155" i="11"/>
  <c r="AA140" i="11"/>
  <c r="CW130" i="11"/>
  <c r="DR125" i="11"/>
  <c r="DR848" i="11" s="1"/>
  <c r="EM120" i="11"/>
  <c r="AF166" i="11"/>
  <c r="DU161" i="11"/>
  <c r="CS157" i="11"/>
  <c r="BQ153" i="11"/>
  <c r="AO149" i="11"/>
  <c r="ED144" i="11"/>
  <c r="DB140" i="11"/>
  <c r="BZ136" i="11"/>
  <c r="AX132" i="11"/>
  <c r="EM127" i="11"/>
  <c r="DK123" i="11"/>
  <c r="CI119" i="11"/>
  <c r="CY139" i="11"/>
  <c r="BG150" i="11"/>
  <c r="DK165" i="11"/>
  <c r="EI141" i="11"/>
  <c r="AA125" i="11"/>
  <c r="BV157" i="11"/>
  <c r="AX141" i="11"/>
  <c r="BX131" i="11"/>
  <c r="BM126" i="11"/>
  <c r="CH121" i="11"/>
  <c r="CJ166" i="11"/>
  <c r="BH162" i="11"/>
  <c r="AF158" i="11"/>
  <c r="DU153" i="11"/>
  <c r="CS149" i="11"/>
  <c r="BQ145" i="11"/>
  <c r="AO141" i="11"/>
  <c r="ED136" i="11"/>
  <c r="DB132" i="11"/>
  <c r="BZ128" i="11"/>
  <c r="AX124" i="11"/>
  <c r="EM119" i="11"/>
  <c r="CR138" i="11"/>
  <c r="DL149" i="11"/>
  <c r="AY165" i="11"/>
  <c r="CU141" i="11"/>
  <c r="DD124" i="11"/>
  <c r="AH157" i="11"/>
  <c r="AH141" i="11"/>
  <c r="AR131" i="11"/>
  <c r="BE126" i="11"/>
  <c r="BZ121" i="11"/>
  <c r="CB166" i="11"/>
  <c r="AZ162" i="11"/>
  <c r="X158" i="11"/>
  <c r="DM153" i="11"/>
  <c r="CK149" i="11"/>
  <c r="BI145" i="11"/>
  <c r="AG141" i="11"/>
  <c r="DV136" i="11"/>
  <c r="CT132" i="11"/>
  <c r="BR128" i="11"/>
  <c r="AP124" i="11"/>
  <c r="EE119" i="11"/>
  <c r="CY152" i="11"/>
  <c r="CX152" i="11"/>
  <c r="DX140" i="11"/>
  <c r="BB129" i="11"/>
  <c r="CY143" i="11"/>
  <c r="BI132" i="11"/>
  <c r="AN119" i="11"/>
  <c r="CZ134" i="11"/>
  <c r="DV130" i="11"/>
  <c r="CI159" i="11"/>
  <c r="DA125" i="11"/>
  <c r="AU144" i="11"/>
  <c r="CJ150" i="11"/>
  <c r="AQ151" i="11"/>
  <c r="DQ126" i="11"/>
  <c r="CK141" i="11"/>
  <c r="DD164" i="11"/>
  <c r="BT166" i="11"/>
  <c r="CL132" i="11"/>
  <c r="DO120" i="11"/>
  <c r="BR122" i="11"/>
  <c r="BY130" i="11"/>
  <c r="AZ145" i="11"/>
  <c r="AX155" i="11"/>
  <c r="DH165" i="11"/>
  <c r="DZ131" i="11"/>
  <c r="DX141" i="11"/>
  <c r="DV151" i="11"/>
  <c r="DT161" i="11"/>
  <c r="CI166" i="11"/>
  <c r="CL154" i="11"/>
  <c r="DD120" i="11"/>
  <c r="AQ136" i="11"/>
  <c r="CU151" i="11"/>
  <c r="AS167" i="11"/>
  <c r="BK133" i="11"/>
  <c r="DO148" i="11"/>
  <c r="BB164" i="11"/>
  <c r="DL161" i="11"/>
  <c r="BO153" i="11"/>
  <c r="CG119" i="11"/>
  <c r="EK134" i="11"/>
  <c r="BX150" i="11"/>
  <c r="AG132" i="11"/>
  <c r="EA145" i="11"/>
  <c r="BN161" i="11"/>
  <c r="CF127" i="11"/>
  <c r="EJ142" i="11"/>
  <c r="EE165" i="11"/>
  <c r="AF132" i="11"/>
  <c r="DF167" i="11"/>
  <c r="DJ154" i="11"/>
  <c r="EB120" i="11"/>
  <c r="BO136" i="11"/>
  <c r="DS151" i="11"/>
  <c r="CF167" i="11"/>
  <c r="CI133" i="11"/>
  <c r="EM148" i="11"/>
  <c r="BZ164" i="11"/>
  <c r="CR130" i="11"/>
  <c r="CP140" i="11"/>
  <c r="EL167" i="11"/>
  <c r="DK150" i="11"/>
  <c r="DT133" i="11"/>
  <c r="AX166" i="11"/>
  <c r="BG149" i="11"/>
  <c r="BP132" i="11"/>
  <c r="DK164" i="11"/>
  <c r="DT147" i="11"/>
  <c r="AK120" i="11"/>
  <c r="BY165" i="11"/>
  <c r="CX124" i="11"/>
  <c r="AB157" i="11"/>
  <c r="AK140" i="11"/>
  <c r="AT123" i="11"/>
  <c r="CO155" i="11"/>
  <c r="CX138" i="11"/>
  <c r="DG121" i="11"/>
  <c r="AK154" i="11"/>
  <c r="AT137" i="11"/>
  <c r="EK158" i="11"/>
  <c r="AN138" i="11"/>
  <c r="CE166" i="11"/>
  <c r="CN149" i="11"/>
  <c r="CW132" i="11"/>
  <c r="AA165" i="11"/>
  <c r="AJ148" i="11"/>
  <c r="AS131" i="11"/>
  <c r="CN163" i="11"/>
  <c r="CW146" i="11"/>
  <c r="DF129" i="11"/>
  <c r="BF130" i="11"/>
  <c r="DY145" i="11"/>
  <c r="DK119" i="11"/>
  <c r="AO152" i="11"/>
  <c r="AX135" i="11"/>
  <c r="DW167" i="11"/>
  <c r="DB150" i="11"/>
  <c r="DK133" i="11"/>
  <c r="AO166" i="11"/>
  <c r="AX149" i="11"/>
  <c r="BG132" i="11"/>
  <c r="AU132" i="11"/>
  <c r="BM129" i="11"/>
  <c r="AF161" i="11"/>
  <c r="AO144" i="11"/>
  <c r="AX127" i="11"/>
  <c r="CS159" i="11"/>
  <c r="DV165" i="11"/>
  <c r="EM139" i="11"/>
  <c r="BZ167" i="11"/>
  <c r="BW150" i="11"/>
  <c r="CF133" i="11"/>
  <c r="CU126" i="11"/>
  <c r="BS122" i="11"/>
  <c r="CX167" i="11"/>
  <c r="BA163" i="11"/>
  <c r="Y159" i="11"/>
  <c r="DN154" i="11"/>
  <c r="CL150" i="11"/>
  <c r="BJ146" i="11"/>
  <c r="AH142" i="11"/>
  <c r="DW137" i="11"/>
  <c r="CU133" i="11"/>
  <c r="BS129" i="11"/>
  <c r="AQ125" i="11"/>
  <c r="EF120" i="11"/>
  <c r="Y166" i="11"/>
  <c r="DN161" i="11"/>
  <c r="CL157" i="11"/>
  <c r="BJ153" i="11"/>
  <c r="AH149" i="11"/>
  <c r="DW144" i="11"/>
  <c r="CU140" i="11"/>
  <c r="BS136" i="11"/>
  <c r="Z131" i="11"/>
  <c r="CU145" i="11"/>
  <c r="AH161" i="11"/>
  <c r="Y138" i="11"/>
  <c r="AH121" i="11"/>
  <c r="CC153" i="11"/>
  <c r="CZ138" i="11"/>
  <c r="BC131" i="11"/>
  <c r="EC125" i="11"/>
  <c r="DA121" i="11"/>
  <c r="DK166" i="11"/>
  <c r="CI162" i="11"/>
  <c r="BG158" i="11"/>
  <c r="AE154" i="11"/>
  <c r="DT149" i="11"/>
  <c r="CR145" i="11"/>
  <c r="BP141" i="11"/>
  <c r="AN137" i="11"/>
  <c r="EC132" i="11"/>
  <c r="DA128" i="11"/>
  <c r="BY124" i="11"/>
  <c r="AW120" i="11"/>
  <c r="BG165" i="11"/>
  <c r="AE161" i="11"/>
  <c r="DT156" i="11"/>
  <c r="CR152" i="11"/>
  <c r="BP148" i="11"/>
  <c r="AN144" i="11"/>
  <c r="EC139" i="11"/>
  <c r="DA135" i="11"/>
  <c r="BY131" i="11"/>
  <c r="AW127" i="11"/>
  <c r="EL122" i="11"/>
  <c r="CP168" i="11"/>
  <c r="DT163" i="11"/>
  <c r="CR159" i="11"/>
  <c r="BP155" i="11"/>
  <c r="AN151" i="11"/>
  <c r="EC146" i="11"/>
  <c r="AR121" i="11"/>
  <c r="DN124" i="11"/>
  <c r="BA140" i="11"/>
  <c r="DE155" i="11"/>
  <c r="DX136" i="11"/>
  <c r="EG119" i="11"/>
  <c r="BK152" i="11"/>
  <c r="ED137" i="11"/>
  <c r="DN129" i="11"/>
  <c r="EA124" i="11"/>
  <c r="AM120" i="11"/>
  <c r="BE165" i="11"/>
  <c r="AC161" i="11"/>
  <c r="DR156" i="11"/>
  <c r="CP152" i="11"/>
  <c r="BN148" i="11"/>
  <c r="AL144" i="11"/>
  <c r="EA139" i="11"/>
  <c r="CY135" i="11"/>
  <c r="BW131" i="11"/>
  <c r="AU127" i="11"/>
  <c r="EJ122" i="11"/>
  <c r="BB166" i="11"/>
  <c r="BB124" i="11"/>
  <c r="DF139" i="11"/>
  <c r="AS155" i="11"/>
  <c r="CZ136" i="11"/>
  <c r="DI119" i="11"/>
  <c r="AM152" i="11"/>
  <c r="DV137" i="11"/>
  <c r="CX129" i="11"/>
  <c r="DS124" i="11"/>
  <c r="AE120" i="11"/>
  <c r="AW165" i="11"/>
  <c r="EL160" i="11"/>
  <c r="DJ156" i="11"/>
  <c r="CH152" i="11"/>
  <c r="BF148" i="11"/>
  <c r="AD144" i="11"/>
  <c r="DS139" i="11"/>
  <c r="CQ135" i="11"/>
  <c r="BO131" i="11"/>
  <c r="AM127" i="11"/>
  <c r="EB122" i="11"/>
  <c r="Z162" i="11"/>
  <c r="DG123" i="11"/>
  <c r="AT139" i="11"/>
  <c r="CX154" i="11"/>
  <c r="BL136" i="11"/>
  <c r="BU119" i="11"/>
  <c r="DP151" i="11"/>
  <c r="CH137" i="11"/>
  <c r="CP129" i="11"/>
  <c r="DK124" i="11"/>
  <c r="EN119" i="11"/>
  <c r="AO165" i="11"/>
  <c r="ED160" i="11"/>
  <c r="DB156" i="11"/>
  <c r="BZ152" i="11"/>
  <c r="AX148" i="11"/>
  <c r="EM143" i="11"/>
  <c r="DK139" i="11"/>
  <c r="CI135" i="11"/>
  <c r="BG131" i="11"/>
  <c r="AE127" i="11"/>
  <c r="DT122" i="11"/>
  <c r="DO157" i="11"/>
  <c r="AU123" i="11"/>
  <c r="CY138" i="11"/>
  <c r="AL154" i="11"/>
  <c r="AN136" i="11"/>
  <c r="AW119" i="11"/>
  <c r="CR151" i="11"/>
  <c r="BR137" i="11"/>
  <c r="CH129" i="11"/>
  <c r="DC124" i="11"/>
  <c r="EF119" i="11"/>
  <c r="AG165" i="11"/>
  <c r="DV160" i="11"/>
  <c r="CT156" i="11"/>
  <c r="BR152" i="11"/>
  <c r="AP148" i="11"/>
  <c r="EE143" i="11"/>
  <c r="DC139" i="11"/>
  <c r="CA135" i="11"/>
  <c r="AY131" i="11"/>
  <c r="EN126" i="11"/>
  <c r="DL122" i="11"/>
  <c r="DK162" i="11"/>
  <c r="EJ126" i="11"/>
  <c r="BO142" i="11"/>
  <c r="DS157" i="11"/>
  <c r="EE137" i="11"/>
  <c r="EN120" i="11"/>
  <c r="BR153" i="11"/>
  <c r="CO138" i="11"/>
  <c r="AC130" i="11"/>
  <c r="AX125" i="11"/>
  <c r="BS120" i="11"/>
  <c r="CK165" i="11"/>
  <c r="BI161" i="11"/>
  <c r="AG157" i="11"/>
  <c r="DV152" i="11"/>
  <c r="CT148" i="11"/>
  <c r="BR144" i="11"/>
  <c r="AP140" i="11"/>
  <c r="EE135" i="11"/>
  <c r="DC131" i="11"/>
  <c r="CA127" i="11"/>
  <c r="AY123" i="11"/>
  <c r="A119" i="11"/>
  <c r="DW131" i="11"/>
  <c r="AE146" i="11"/>
  <c r="CI161" i="11"/>
  <c r="DU139" i="11"/>
  <c r="ED122" i="11"/>
  <c r="BH155" i="11"/>
  <c r="EJ139" i="11"/>
  <c r="CO130" i="11"/>
  <c r="DJ125" i="11"/>
  <c r="EE120" i="11"/>
  <c r="X166" i="11"/>
  <c r="DM161" i="11"/>
  <c r="CK157" i="11"/>
  <c r="BI153" i="11"/>
  <c r="AG149" i="11"/>
  <c r="DV144" i="11"/>
  <c r="CT140" i="11"/>
  <c r="BR136" i="11"/>
  <c r="AP132" i="11"/>
  <c r="EE127" i="11"/>
  <c r="DC123" i="11"/>
  <c r="CA119" i="11"/>
  <c r="AU131" i="11"/>
  <c r="CJ145" i="11"/>
  <c r="EN160" i="11"/>
  <c r="CG139" i="11"/>
  <c r="CP122" i="11"/>
  <c r="EK154" i="11"/>
  <c r="CV139" i="11"/>
  <c r="CG130" i="11"/>
  <c r="DB125" i="11"/>
  <c r="DW120" i="11"/>
  <c r="EG165" i="11"/>
  <c r="DE161" i="11"/>
  <c r="CC157" i="11"/>
  <c r="BA153" i="11"/>
  <c r="Y149" i="11"/>
  <c r="DN144" i="11"/>
  <c r="CL140" i="11"/>
  <c r="BJ136" i="11"/>
  <c r="AH132" i="11"/>
  <c r="DW127" i="11"/>
  <c r="CU123" i="11"/>
  <c r="BS119" i="11"/>
  <c r="AC138" i="11"/>
  <c r="BV148" i="11"/>
  <c r="AG121" i="11"/>
  <c r="BO124" i="11"/>
  <c r="BW139" i="11"/>
  <c r="EA149" i="11"/>
  <c r="BF164" i="11"/>
  <c r="BX130" i="11"/>
  <c r="AZ163" i="11"/>
  <c r="BG155" i="11"/>
  <c r="BY121" i="11"/>
  <c r="DK132" i="11"/>
  <c r="BH146" i="11"/>
  <c r="CB153" i="11"/>
  <c r="EL121" i="11"/>
  <c r="BI137" i="11"/>
  <c r="BW141" i="11"/>
  <c r="AR162" i="11"/>
  <c r="BJ128" i="11"/>
  <c r="BB136" i="11"/>
  <c r="BU157" i="11"/>
  <c r="DF144" i="11"/>
  <c r="X141" i="11"/>
  <c r="EM150" i="11"/>
  <c r="CF161" i="11"/>
  <c r="CC168" i="11"/>
  <c r="CV137" i="11"/>
  <c r="CT147" i="11"/>
  <c r="CR157" i="11"/>
  <c r="CR149" i="11"/>
  <c r="BJ150" i="11"/>
  <c r="DN165" i="11"/>
  <c r="EF131" i="11"/>
  <c r="BS147" i="11"/>
  <c r="EH162" i="11"/>
  <c r="AI129" i="11"/>
  <c r="CM144" i="11"/>
  <c r="Z160" i="11"/>
  <c r="DU144" i="11"/>
  <c r="AM149" i="11"/>
  <c r="CQ164" i="11"/>
  <c r="DI130" i="11"/>
  <c r="AV146" i="11"/>
  <c r="AU126" i="11"/>
  <c r="CY141" i="11"/>
  <c r="AL157" i="11"/>
  <c r="BD123" i="11"/>
  <c r="DH138" i="11"/>
  <c r="DC161" i="11"/>
  <c r="DU127" i="11"/>
  <c r="CQ150" i="11"/>
  <c r="CH150" i="11"/>
  <c r="EL165" i="11"/>
  <c r="AM132" i="11"/>
  <c r="CQ147" i="11"/>
  <c r="AO163" i="11"/>
  <c r="BG129" i="11"/>
  <c r="DK144" i="11"/>
  <c r="AX160" i="11"/>
  <c r="CW160" i="11"/>
  <c r="AS133" i="11"/>
  <c r="EL163" i="11"/>
  <c r="AD147" i="11"/>
  <c r="AM130" i="11"/>
  <c r="CH162" i="11"/>
  <c r="CQ145" i="11"/>
  <c r="CZ128" i="11"/>
  <c r="AD161" i="11"/>
  <c r="AM144" i="11"/>
  <c r="DQ139" i="11"/>
  <c r="CV150" i="11"/>
  <c r="EH120" i="11"/>
  <c r="BL153" i="11"/>
  <c r="BU136" i="11"/>
  <c r="CD119" i="11"/>
  <c r="DY151" i="11"/>
  <c r="EH134" i="11"/>
  <c r="BX167" i="11"/>
  <c r="BU150" i="11"/>
  <c r="CD133" i="11"/>
  <c r="AF139" i="11"/>
  <c r="CQ131" i="11"/>
  <c r="DO162" i="11"/>
  <c r="DX145" i="11"/>
  <c r="EG128" i="11"/>
  <c r="BK161" i="11"/>
  <c r="BT144" i="11"/>
  <c r="CC127" i="11"/>
  <c r="DX159" i="11"/>
  <c r="EG142" i="11"/>
  <c r="Y126" i="11"/>
  <c r="EL149" i="11"/>
  <c r="EI135" i="11"/>
  <c r="BP165" i="11"/>
  <c r="BY148" i="11"/>
  <c r="CH131" i="11"/>
  <c r="EC163" i="11"/>
  <c r="EL146" i="11"/>
  <c r="AD130" i="11"/>
  <c r="BY162" i="11"/>
  <c r="CH145" i="11"/>
  <c r="DK122" i="11"/>
  <c r="DD166" i="11"/>
  <c r="EL124" i="11"/>
  <c r="BP157" i="11"/>
  <c r="BY140" i="11"/>
  <c r="CH123" i="11"/>
  <c r="EC155" i="11"/>
  <c r="CO142" i="11"/>
  <c r="DN132" i="11"/>
  <c r="CX163" i="11"/>
  <c r="DG146" i="11"/>
  <c r="BK130" i="11"/>
  <c r="AI126" i="11"/>
  <c r="DX121" i="11"/>
  <c r="EH166" i="11"/>
  <c r="DF162" i="11"/>
  <c r="CD158" i="11"/>
  <c r="BB154" i="11"/>
  <c r="Z150" i="11"/>
  <c r="DO145" i="11"/>
  <c r="CM141" i="11"/>
  <c r="BK137" i="11"/>
  <c r="AI133" i="11"/>
  <c r="DX128" i="11"/>
  <c r="CV124" i="11"/>
  <c r="BT120" i="11"/>
  <c r="CD165" i="11"/>
  <c r="BB161" i="11"/>
  <c r="Z157" i="11"/>
  <c r="DO152" i="11"/>
  <c r="CM148" i="11"/>
  <c r="BK144" i="11"/>
  <c r="AI140" i="11"/>
  <c r="DX135" i="11"/>
  <c r="EF125" i="11"/>
  <c r="BS141" i="11"/>
  <c r="DW156" i="11"/>
  <c r="EB135" i="11"/>
  <c r="EI168" i="11"/>
  <c r="BO151" i="11"/>
  <c r="CS137" i="11"/>
  <c r="CJ130" i="11"/>
  <c r="BQ125" i="11"/>
  <c r="BQ848" i="11" s="1"/>
  <c r="AO121" i="11"/>
  <c r="AY166" i="11"/>
  <c r="EN161" i="11"/>
  <c r="DL157" i="11"/>
  <c r="CJ153" i="11"/>
  <c r="BH149" i="11"/>
  <c r="AF145" i="11"/>
  <c r="DU140" i="11"/>
  <c r="CS136" i="11"/>
  <c r="BQ132" i="11"/>
  <c r="AO128" i="11"/>
  <c r="ED123" i="11"/>
  <c r="DB119" i="11"/>
  <c r="DL164" i="11"/>
  <c r="CJ160" i="11"/>
  <c r="BH156" i="11"/>
  <c r="AF152" i="11"/>
  <c r="DU147" i="11"/>
  <c r="CS143" i="11"/>
  <c r="BQ139" i="11"/>
  <c r="AO135" i="11"/>
  <c r="ED130" i="11"/>
  <c r="DB126" i="11"/>
  <c r="BZ122" i="11"/>
  <c r="DI167" i="11"/>
  <c r="BH163" i="11"/>
  <c r="AF159" i="11"/>
  <c r="DU154" i="11"/>
  <c r="CS150" i="11"/>
  <c r="BQ146" i="11"/>
  <c r="CV136" i="11"/>
  <c r="CL120" i="11"/>
  <c r="Y136" i="11"/>
  <c r="DA151" i="11"/>
  <c r="DJ134" i="11"/>
  <c r="AN167" i="11"/>
  <c r="AW150" i="11"/>
  <c r="CA136" i="11"/>
  <c r="AL129" i="11"/>
  <c r="BG124" i="11"/>
  <c r="CR119" i="11"/>
  <c r="DJ164" i="11"/>
  <c r="CH160" i="11"/>
  <c r="BF156" i="11"/>
  <c r="AD152" i="11"/>
  <c r="DS147" i="11"/>
  <c r="CQ143" i="11"/>
  <c r="BO139" i="11"/>
  <c r="AM135" i="11"/>
  <c r="EB130" i="11"/>
  <c r="CZ126" i="11"/>
  <c r="BX122" i="11"/>
  <c r="BT132" i="11"/>
  <c r="Z120" i="11"/>
  <c r="CD135" i="11"/>
  <c r="CC151" i="11"/>
  <c r="CL134" i="11"/>
  <c r="EG166" i="11"/>
  <c r="Y150" i="11"/>
  <c r="BK136" i="11"/>
  <c r="AD129" i="11"/>
  <c r="AY124" i="11"/>
  <c r="CJ119" i="11"/>
  <c r="DB164" i="11"/>
  <c r="BZ160" i="11"/>
  <c r="AX156" i="11"/>
  <c r="EM151" i="11"/>
  <c r="DK147" i="11"/>
  <c r="CI143" i="11"/>
  <c r="BG139" i="11"/>
  <c r="AE135" i="11"/>
  <c r="DT130" i="11"/>
  <c r="CR126" i="11"/>
  <c r="BP122" i="11"/>
  <c r="AR128" i="11"/>
  <c r="CE119" i="11"/>
  <c r="EI134" i="11"/>
  <c r="AO151" i="11"/>
  <c r="AX134" i="11"/>
  <c r="CS166" i="11"/>
  <c r="DB149" i="11"/>
  <c r="BC136" i="11"/>
  <c r="EM128" i="11"/>
  <c r="AQ124" i="11"/>
  <c r="CB119" i="11"/>
  <c r="CT164" i="11"/>
  <c r="BR160" i="11"/>
  <c r="AP156" i="11"/>
  <c r="EE151" i="11"/>
  <c r="DC147" i="11"/>
  <c r="CA143" i="11"/>
  <c r="AY139" i="11"/>
  <c r="EN134" i="11"/>
  <c r="DL130" i="11"/>
  <c r="CJ126" i="11"/>
  <c r="BH122" i="11"/>
  <c r="EG123" i="11"/>
  <c r="EF168" i="11"/>
  <c r="BW134" i="11"/>
  <c r="EH150" i="11"/>
  <c r="Z134" i="11"/>
  <c r="BU166" i="11"/>
  <c r="CD149" i="11"/>
  <c r="EF135" i="11"/>
  <c r="EE128" i="11"/>
  <c r="AI124" i="11"/>
  <c r="BT119" i="11"/>
  <c r="CL164" i="11"/>
  <c r="BJ160" i="11"/>
  <c r="AH156" i="11"/>
  <c r="DW151" i="11"/>
  <c r="CU147" i="11"/>
  <c r="BS143" i="11"/>
  <c r="AQ139" i="11"/>
  <c r="EF134" i="11"/>
  <c r="DD130" i="11"/>
  <c r="CB126" i="11"/>
  <c r="AZ122" i="11"/>
  <c r="CM153" i="11"/>
  <c r="CZ122" i="11"/>
  <c r="AM138" i="11"/>
  <c r="CQ153" i="11"/>
  <c r="DQ135" i="11"/>
  <c r="DP168" i="11"/>
  <c r="BD151" i="11"/>
  <c r="BJ137" i="11"/>
  <c r="BZ129" i="11"/>
  <c r="CU124" i="11"/>
  <c r="DX119" i="11"/>
  <c r="Y165" i="11"/>
  <c r="DN160" i="11"/>
  <c r="CL156" i="11"/>
  <c r="BJ152" i="11"/>
  <c r="AH148" i="11"/>
  <c r="DW143" i="11"/>
  <c r="CU139" i="11"/>
  <c r="BS135" i="11"/>
  <c r="AQ131" i="11"/>
  <c r="EF126" i="11"/>
  <c r="DD122" i="11"/>
  <c r="DT145" i="11"/>
  <c r="BP126" i="11"/>
  <c r="DT141" i="11"/>
  <c r="BG157" i="11"/>
  <c r="DG137" i="11"/>
  <c r="DP120" i="11"/>
  <c r="AT153" i="11"/>
  <c r="BY138" i="11"/>
  <c r="EL129" i="11"/>
  <c r="AP125" i="11"/>
  <c r="AP848" i="11" s="1"/>
  <c r="BK120" i="11"/>
  <c r="CC165" i="11"/>
  <c r="BA161" i="11"/>
  <c r="Y157" i="11"/>
  <c r="DN152" i="11"/>
  <c r="CL148" i="11"/>
  <c r="BJ144" i="11"/>
  <c r="AH140" i="11"/>
  <c r="DW135" i="11"/>
  <c r="CU131" i="11"/>
  <c r="BS127" i="11"/>
  <c r="AQ123" i="11"/>
  <c r="CV129" i="11"/>
  <c r="DU125" i="11"/>
  <c r="DU848" i="11" s="1"/>
  <c r="BH141" i="11"/>
  <c r="DL156" i="11"/>
  <c r="BS137" i="11"/>
  <c r="CB120" i="11"/>
  <c r="DW152" i="11"/>
  <c r="BQ138" i="11"/>
  <c r="ED129" i="11"/>
  <c r="AH125" i="11"/>
  <c r="BC120" i="11"/>
  <c r="BU165" i="11"/>
  <c r="AS161" i="11"/>
  <c r="EH156" i="11"/>
  <c r="DF152" i="11"/>
  <c r="CD148" i="11"/>
  <c r="BB144" i="11"/>
  <c r="Z140" i="11"/>
  <c r="DO135" i="11"/>
  <c r="CM131" i="11"/>
  <c r="BK127" i="11"/>
  <c r="AI123" i="11"/>
  <c r="BT125" i="11"/>
  <c r="DV129" i="11"/>
  <c r="AT144" i="11"/>
  <c r="CK136" i="11"/>
  <c r="CZ119" i="11"/>
  <c r="AU135" i="11"/>
  <c r="AU848" i="11" s="1"/>
  <c r="EJ132" i="11"/>
  <c r="AD160" i="11"/>
  <c r="AV126" i="11"/>
  <c r="BI146" i="11"/>
  <c r="AE151" i="11"/>
  <c r="CV168" i="11"/>
  <c r="BT127" i="11"/>
  <c r="AF142" i="11"/>
  <c r="CT119" i="11"/>
  <c r="EF166" i="11"/>
  <c r="AG133" i="11"/>
  <c r="CF124" i="11"/>
  <c r="EG157" i="11"/>
  <c r="AH124" i="11"/>
  <c r="CB160" i="11"/>
  <c r="CM123" i="11"/>
  <c r="CT167" i="11"/>
  <c r="DM136" i="11"/>
  <c r="DK146" i="11"/>
  <c r="BD157" i="11"/>
  <c r="BH167" i="11"/>
  <c r="BT133" i="11"/>
  <c r="BR143" i="11"/>
  <c r="BP153" i="11"/>
  <c r="DA132" i="11"/>
  <c r="AH146" i="11"/>
  <c r="CL161" i="11"/>
  <c r="DD127" i="11"/>
  <c r="AQ143" i="11"/>
  <c r="DF158" i="11"/>
  <c r="DX124" i="11"/>
  <c r="BK140" i="11"/>
  <c r="DO155" i="11"/>
  <c r="BX129" i="11"/>
  <c r="EB144" i="11"/>
  <c r="BO160" i="11"/>
  <c r="CG126" i="11"/>
  <c r="EK141" i="11"/>
  <c r="EJ121" i="11"/>
  <c r="BW137" i="11"/>
  <c r="EA152" i="11"/>
  <c r="AB119" i="11"/>
  <c r="CF134" i="11"/>
  <c r="CA157" i="11"/>
  <c r="CS123" i="11"/>
  <c r="CZ133" i="11"/>
  <c r="BF146" i="11"/>
  <c r="DJ161" i="11"/>
  <c r="EB127" i="11"/>
  <c r="BO143" i="11"/>
  <c r="ED158" i="11"/>
  <c r="AE125" i="11"/>
  <c r="AE848" i="11" s="1"/>
  <c r="CI140" i="11"/>
  <c r="EM155" i="11"/>
  <c r="AA153" i="11"/>
  <c r="CH132" i="11"/>
  <c r="BZ163" i="11"/>
  <c r="CI146" i="11"/>
  <c r="CR129" i="11"/>
  <c r="EM161" i="11"/>
  <c r="AE145" i="11"/>
  <c r="AN128" i="11"/>
  <c r="CI160" i="11"/>
  <c r="CR143" i="11"/>
  <c r="CO135" i="11"/>
  <c r="CH148" i="11"/>
  <c r="BV120" i="11"/>
  <c r="DQ152" i="11"/>
  <c r="DZ135" i="11"/>
  <c r="ED168" i="11"/>
  <c r="BM151" i="11"/>
  <c r="BV134" i="11"/>
  <c r="DQ166" i="11"/>
  <c r="DZ149" i="11"/>
  <c r="EI132" i="11"/>
  <c r="EI136" i="11"/>
  <c r="EF130" i="11"/>
  <c r="BC162" i="11"/>
  <c r="BL145" i="11"/>
  <c r="BU128" i="11"/>
  <c r="DP160" i="11"/>
  <c r="DY143" i="11"/>
  <c r="EH126" i="11"/>
  <c r="BL159" i="11"/>
  <c r="BU142" i="11"/>
  <c r="CD125" i="11"/>
  <c r="CD848" i="11" s="1"/>
  <c r="BL147" i="11"/>
  <c r="EB134" i="11"/>
  <c r="DU164" i="11"/>
  <c r="ED147" i="11"/>
  <c r="EM130" i="11"/>
  <c r="BQ163" i="11"/>
  <c r="BZ146" i="11"/>
  <c r="CI129" i="11"/>
  <c r="ED161" i="11"/>
  <c r="EM144" i="11"/>
  <c r="AZ168" i="11"/>
  <c r="CP164" i="11"/>
  <c r="BZ124" i="11"/>
  <c r="DU156" i="11"/>
  <c r="ED139" i="11"/>
  <c r="EM122" i="11"/>
  <c r="BQ155" i="11"/>
  <c r="CA140" i="11"/>
  <c r="AD132" i="11"/>
  <c r="AL163" i="11"/>
  <c r="AU146" i="11"/>
  <c r="DP129" i="11"/>
  <c r="CN125" i="11"/>
  <c r="CN848" i="11" s="1"/>
  <c r="BL121" i="11"/>
  <c r="BV166" i="11"/>
  <c r="AT162" i="11"/>
  <c r="EI157" i="11"/>
  <c r="DG153" i="11"/>
  <c r="CE149" i="11"/>
  <c r="BC145" i="11"/>
  <c r="AA141" i="11"/>
  <c r="DP136" i="11"/>
  <c r="CN132" i="11"/>
  <c r="BL128" i="11"/>
  <c r="AJ124" i="11"/>
  <c r="DY119" i="11"/>
  <c r="EI164" i="11"/>
  <c r="DG160" i="11"/>
  <c r="CE156" i="11"/>
  <c r="BC152" i="11"/>
  <c r="AA148" i="11"/>
  <c r="DP143" i="11"/>
  <c r="CN139" i="11"/>
  <c r="BL135" i="11"/>
  <c r="DD121" i="11"/>
  <c r="AQ137" i="11"/>
  <c r="CU152" i="11"/>
  <c r="DN133" i="11"/>
  <c r="AR166" i="11"/>
  <c r="BA149" i="11"/>
  <c r="CL136" i="11"/>
  <c r="DY129" i="11"/>
  <c r="DV124" i="11"/>
  <c r="CT120" i="11"/>
  <c r="DD165" i="11"/>
  <c r="CB161" i="11"/>
  <c r="AZ157" i="11"/>
  <c r="X153" i="11"/>
  <c r="DM148" i="11"/>
  <c r="CK144" i="11"/>
  <c r="BI140" i="11"/>
  <c r="AG136" i="11"/>
  <c r="DV131" i="11"/>
  <c r="CT127" i="11"/>
  <c r="BR123" i="11"/>
  <c r="AP119" i="11"/>
  <c r="AZ164" i="11"/>
  <c r="X160" i="11"/>
  <c r="DM155" i="11"/>
  <c r="CK151" i="11"/>
  <c r="BI147" i="11"/>
  <c r="AG143" i="11"/>
  <c r="DV138" i="11"/>
  <c r="CT134" i="11"/>
  <c r="BR130" i="11"/>
  <c r="AP126" i="11"/>
  <c r="EE121" i="11"/>
  <c r="X167" i="11"/>
  <c r="DM162" i="11"/>
  <c r="CK158" i="11"/>
  <c r="BI154" i="11"/>
  <c r="AG150" i="11"/>
  <c r="DV145" i="11"/>
  <c r="AI152" i="11"/>
  <c r="CV165" i="11"/>
  <c r="DN131" i="11"/>
  <c r="CM149" i="11"/>
  <c r="CV132" i="11"/>
  <c r="Z165" i="11"/>
  <c r="AI148" i="11"/>
  <c r="AV135" i="11"/>
  <c r="CI128" i="11"/>
  <c r="DD123" i="11"/>
  <c r="AF119" i="11"/>
  <c r="AX164" i="11"/>
  <c r="EM159" i="11"/>
  <c r="DK155" i="11"/>
  <c r="CI151" i="11"/>
  <c r="BG147" i="11"/>
  <c r="AE143" i="11"/>
  <c r="DT138" i="11"/>
  <c r="CR134" i="11"/>
  <c r="BP130" i="11"/>
  <c r="AN126" i="11"/>
  <c r="EC121" i="11"/>
  <c r="BS148" i="11"/>
  <c r="AJ165" i="11"/>
  <c r="BB131" i="11"/>
  <c r="BO149" i="11"/>
  <c r="BX132" i="11"/>
  <c r="DS164" i="11"/>
  <c r="EB147" i="11"/>
  <c r="DY134" i="11"/>
  <c r="CA128" i="11"/>
  <c r="CV123" i="11"/>
  <c r="X119" i="11"/>
  <c r="AP164" i="11"/>
  <c r="EE159" i="11"/>
  <c r="DC155" i="11"/>
  <c r="CA151" i="11"/>
  <c r="AY147" i="11"/>
  <c r="EN142" i="11"/>
  <c r="DL138" i="11"/>
  <c r="CJ134" i="11"/>
  <c r="BH130" i="11"/>
  <c r="AF126" i="11"/>
  <c r="DU121" i="11"/>
  <c r="BE146" i="11"/>
  <c r="CO164" i="11"/>
  <c r="DG130" i="11"/>
  <c r="AA149" i="11"/>
  <c r="AJ132" i="11"/>
  <c r="CE164" i="11"/>
  <c r="CN147" i="11"/>
  <c r="DI134" i="11"/>
  <c r="BS128" i="11"/>
  <c r="CN123" i="11"/>
  <c r="EN168" i="11"/>
  <c r="AH164" i="11"/>
  <c r="DW159" i="11"/>
  <c r="CU155" i="11"/>
  <c r="BS151" i="11"/>
  <c r="AQ147" i="11"/>
  <c r="EF142" i="11"/>
  <c r="DD138" i="11"/>
  <c r="CB134" i="11"/>
  <c r="AZ130" i="11"/>
  <c r="X126" i="11"/>
  <c r="DM121" i="11"/>
  <c r="AQ144" i="11"/>
  <c r="AC164" i="11"/>
  <c r="AU130" i="11"/>
  <c r="DT148" i="11"/>
  <c r="EC131" i="11"/>
  <c r="BG164" i="11"/>
  <c r="BP147" i="11"/>
  <c r="DA134" i="11"/>
  <c r="BK128" i="11"/>
  <c r="CF123" i="11"/>
  <c r="EB168" i="11"/>
  <c r="Z164" i="11"/>
  <c r="DO159" i="11"/>
  <c r="CM155" i="11"/>
  <c r="BK151" i="11"/>
  <c r="AI147" i="11"/>
  <c r="DX142" i="11"/>
  <c r="CV138" i="11"/>
  <c r="BT134" i="11"/>
  <c r="AR130" i="11"/>
  <c r="EG125" i="11"/>
  <c r="EG848" i="11" s="1"/>
  <c r="DE121" i="11"/>
  <c r="DE119" i="11"/>
  <c r="AI168" i="11"/>
  <c r="EB133" i="11"/>
  <c r="CT150" i="11"/>
  <c r="DC133" i="11"/>
  <c r="AG166" i="11"/>
  <c r="AP149" i="11"/>
  <c r="DP135" i="11"/>
  <c r="DW128" i="11"/>
  <c r="AA124" i="11"/>
  <c r="BL119" i="11"/>
  <c r="CD164" i="11"/>
  <c r="BB160" i="11"/>
  <c r="Z156" i="11"/>
  <c r="DO151" i="11"/>
  <c r="CM147" i="11"/>
  <c r="BK143" i="11"/>
  <c r="AI139" i="11"/>
  <c r="DX134" i="11"/>
  <c r="CV130" i="11"/>
  <c r="BT126" i="11"/>
  <c r="AR122" i="11"/>
  <c r="BK149" i="11"/>
  <c r="AN122" i="11"/>
  <c r="CR137" i="11"/>
  <c r="AE153" i="11"/>
  <c r="CS135" i="11"/>
  <c r="CE168" i="11"/>
  <c r="AF151" i="11"/>
  <c r="EM136" i="11"/>
  <c r="BR129" i="11"/>
  <c r="CM124" i="11"/>
  <c r="DP119" i="11"/>
  <c r="EH164" i="11"/>
  <c r="DF160" i="11"/>
  <c r="CD156" i="11"/>
  <c r="BB152" i="11"/>
  <c r="Z148" i="11"/>
  <c r="DO143" i="11"/>
  <c r="CM139" i="11"/>
  <c r="BK135" i="11"/>
  <c r="AI131" i="11"/>
  <c r="DX126" i="11"/>
  <c r="CV122" i="11"/>
  <c r="AI145" i="11"/>
  <c r="CS121" i="11"/>
  <c r="AF137" i="11"/>
  <c r="CJ152" i="11"/>
  <c r="BE135" i="11"/>
  <c r="EJ167" i="11"/>
  <c r="DI150" i="11"/>
  <c r="DW136" i="11"/>
  <c r="BJ129" i="11"/>
  <c r="CE124" i="11"/>
  <c r="DH119" i="11"/>
  <c r="DZ164" i="11"/>
  <c r="CX160" i="11"/>
  <c r="BV156" i="11"/>
  <c r="AT152" i="11"/>
  <c r="EI147" i="11"/>
  <c r="DG143" i="11"/>
  <c r="CE139" i="11"/>
  <c r="BC135" i="11"/>
  <c r="BC848" i="11" s="1"/>
  <c r="AA131" i="11"/>
  <c r="DP126" i="11"/>
  <c r="CN122" i="11"/>
  <c r="BI125" i="11"/>
  <c r="Z125" i="11"/>
  <c r="EI139" i="11"/>
  <c r="X152" i="11"/>
  <c r="DR164" i="11"/>
  <c r="EJ130" i="11"/>
  <c r="BN165" i="11"/>
  <c r="DS155" i="11"/>
  <c r="EK121" i="11"/>
  <c r="DR133" i="11"/>
  <c r="DT146" i="11"/>
  <c r="DD157" i="11"/>
  <c r="CO122" i="11"/>
  <c r="DU137" i="11"/>
  <c r="CK143" i="11"/>
  <c r="DD162" i="11"/>
  <c r="DV128" i="11"/>
  <c r="EA156" i="11"/>
  <c r="DE153" i="11"/>
  <c r="DW119" i="11"/>
  <c r="DY165" i="11"/>
  <c r="DM154" i="11"/>
  <c r="BS166" i="11"/>
  <c r="CK132" i="11"/>
  <c r="CI142" i="11"/>
  <c r="AB153" i="11"/>
  <c r="Z163" i="11"/>
  <c r="AX168" i="11"/>
  <c r="AP139" i="11"/>
  <c r="AN149" i="11"/>
  <c r="BS126" i="11"/>
  <c r="DW141" i="11"/>
  <c r="BJ157" i="11"/>
  <c r="CB123" i="11"/>
  <c r="CA166" i="11"/>
  <c r="CD154" i="11"/>
  <c r="CV120" i="11"/>
  <c r="AI136" i="11"/>
  <c r="CM151" i="11"/>
  <c r="AV125" i="11"/>
  <c r="AV848" i="11" s="1"/>
  <c r="CZ140" i="11"/>
  <c r="AM156" i="11"/>
  <c r="BE122" i="11"/>
  <c r="DI137" i="11"/>
  <c r="AC167" i="11"/>
  <c r="AU133" i="11"/>
  <c r="CY148" i="11"/>
  <c r="AL164" i="11"/>
  <c r="AZ161" i="11"/>
  <c r="AY153" i="11"/>
  <c r="BQ119" i="11"/>
  <c r="CQ126" i="11"/>
  <c r="AD142" i="11"/>
  <c r="CH157" i="11"/>
  <c r="CZ123" i="11"/>
  <c r="AD167" i="11"/>
  <c r="DB154" i="11"/>
  <c r="DT120" i="11"/>
  <c r="BG136" i="11"/>
  <c r="DK151" i="11"/>
  <c r="AS119" i="11"/>
  <c r="CM127" i="11"/>
  <c r="DJ159" i="11"/>
  <c r="DS142" i="11"/>
  <c r="EB125" i="11"/>
  <c r="BF158" i="11"/>
  <c r="BO141" i="11"/>
  <c r="BX124" i="11"/>
  <c r="DS156" i="11"/>
  <c r="EB139" i="11"/>
  <c r="BD155" i="11"/>
  <c r="BM137" i="11"/>
  <c r="AA166" i="11"/>
  <c r="AJ149" i="11"/>
  <c r="AS132" i="11"/>
  <c r="CN164" i="11"/>
  <c r="CW147" i="11"/>
  <c r="DF130" i="11"/>
  <c r="AJ163" i="11"/>
  <c r="AS146" i="11"/>
  <c r="CD139" i="11"/>
  <c r="AO122" i="11"/>
  <c r="AR126" i="11"/>
  <c r="CM158" i="11"/>
  <c r="CV141" i="11"/>
  <c r="DE124" i="11"/>
  <c r="AI157" i="11"/>
  <c r="AR140" i="11"/>
  <c r="BA123" i="11"/>
  <c r="CV155" i="11"/>
  <c r="DE138" i="11"/>
  <c r="DN121" i="11"/>
  <c r="CI132" i="11"/>
  <c r="BU129" i="11"/>
  <c r="AN161" i="11"/>
  <c r="AW144" i="11"/>
  <c r="BF127" i="11"/>
  <c r="DA159" i="11"/>
  <c r="DJ142" i="11"/>
  <c r="DS125" i="11"/>
  <c r="DS848" i="11" s="1"/>
  <c r="AW158" i="11"/>
  <c r="BF141" i="11"/>
  <c r="AX138" i="11"/>
  <c r="DM149" i="11"/>
  <c r="DJ120" i="11"/>
  <c r="AN153" i="11"/>
  <c r="AW136" i="11"/>
  <c r="BF119" i="11"/>
  <c r="EM166" i="11"/>
  <c r="CX125" i="11"/>
  <c r="AI127" i="11"/>
  <c r="BV159" i="11"/>
  <c r="CE142" i="11"/>
  <c r="BD129" i="11"/>
  <c r="AB125" i="11"/>
  <c r="DQ120" i="11"/>
  <c r="EA165" i="11"/>
  <c r="CY161" i="11"/>
  <c r="BW157" i="11"/>
  <c r="AU153" i="11"/>
  <c r="EJ148" i="11"/>
  <c r="DH144" i="11"/>
  <c r="CF140" i="11"/>
  <c r="BD136" i="11"/>
  <c r="AB132" i="11"/>
  <c r="DQ127" i="11"/>
  <c r="CO123" i="11"/>
  <c r="BM119" i="11"/>
  <c r="BW164" i="11"/>
  <c r="AU160" i="11"/>
  <c r="EJ155" i="11"/>
  <c r="DH151" i="11"/>
  <c r="CF147" i="11"/>
  <c r="BD143" i="11"/>
  <c r="AB139" i="11"/>
  <c r="DQ134" i="11"/>
  <c r="DN166" i="11"/>
  <c r="EF132" i="11"/>
  <c r="CQ148" i="11"/>
  <c r="CZ131" i="11"/>
  <c r="AD164" i="11"/>
  <c r="AM147" i="11"/>
  <c r="CE135" i="11"/>
  <c r="AO129" i="11"/>
  <c r="BJ124" i="11"/>
  <c r="AH120" i="11"/>
  <c r="AR165" i="11"/>
  <c r="EG160" i="11"/>
  <c r="DE156" i="11"/>
  <c r="CC152" i="11"/>
  <c r="BA148" i="11"/>
  <c r="Y144" i="11"/>
  <c r="DN139" i="11"/>
  <c r="CL135" i="11"/>
  <c r="BJ131" i="11"/>
  <c r="AH127" i="11"/>
  <c r="DW122" i="11"/>
  <c r="BR168" i="11"/>
  <c r="DE163" i="11"/>
  <c r="CC159" i="11"/>
  <c r="BA155" i="11"/>
  <c r="Y151" i="11"/>
  <c r="DN146" i="11"/>
  <c r="CL142" i="11"/>
  <c r="BJ138" i="11"/>
  <c r="AH134" i="11"/>
  <c r="DW129" i="11"/>
  <c r="CU125" i="11"/>
  <c r="BS121" i="11"/>
  <c r="CC166" i="11"/>
  <c r="BA162" i="11"/>
  <c r="Y158" i="11"/>
  <c r="DN153" i="11"/>
  <c r="CL149" i="11"/>
  <c r="BJ145" i="11"/>
  <c r="CP133" i="11"/>
  <c r="BT161" i="11"/>
  <c r="CL127" i="11"/>
  <c r="BY147" i="11"/>
  <c r="CH130" i="11"/>
  <c r="EC162" i="11"/>
  <c r="EL145" i="11"/>
  <c r="DB133" i="11"/>
  <c r="EF127" i="11"/>
  <c r="AJ123" i="11"/>
  <c r="BP168" i="11"/>
  <c r="DC163" i="11"/>
  <c r="CA159" i="11"/>
  <c r="AY155" i="11"/>
  <c r="EN150" i="11"/>
  <c r="DL146" i="11"/>
  <c r="CJ142" i="11"/>
  <c r="BH138" i="11"/>
  <c r="AF134" i="11"/>
  <c r="DU129" i="11"/>
  <c r="CS125" i="11"/>
  <c r="CS848" i="11" s="1"/>
  <c r="BQ121" i="11"/>
  <c r="CB131" i="11"/>
  <c r="DY160" i="11"/>
  <c r="Z127" i="11"/>
  <c r="BA147" i="11"/>
  <c r="BJ130" i="11"/>
  <c r="DE162" i="11"/>
  <c r="DN145" i="11"/>
  <c r="CT133" i="11"/>
  <c r="DX127" i="11"/>
  <c r="AB123" i="11"/>
  <c r="BB168" i="11"/>
  <c r="CU163" i="11"/>
  <c r="BS159" i="11"/>
  <c r="AQ155" i="11"/>
  <c r="EF150" i="11"/>
  <c r="DD146" i="11"/>
  <c r="CB142" i="11"/>
  <c r="AZ138" i="11"/>
  <c r="X134" i="11"/>
  <c r="DM129" i="11"/>
  <c r="CK125" i="11"/>
  <c r="CK848" i="11" s="1"/>
  <c r="BI121" i="11"/>
  <c r="BN129" i="11"/>
  <c r="BM160" i="11"/>
  <c r="CE126" i="11"/>
  <c r="ED146" i="11"/>
  <c r="EM129" i="11"/>
  <c r="BQ162" i="11"/>
  <c r="BZ145" i="11"/>
  <c r="BF133" i="11"/>
  <c r="DP127" i="11"/>
  <c r="EK122" i="11"/>
  <c r="AQ168" i="11"/>
  <c r="CM163" i="11"/>
  <c r="BK159" i="11"/>
  <c r="AI155" i="11"/>
  <c r="DX150" i="11"/>
  <c r="CV146" i="11"/>
  <c r="BT142" i="11"/>
  <c r="AR138" i="11"/>
  <c r="EG133" i="11"/>
  <c r="DE129" i="11"/>
  <c r="CC125" i="11"/>
  <c r="BA121" i="11"/>
  <c r="AZ127" i="11"/>
  <c r="DR159" i="11"/>
  <c r="EJ125" i="11"/>
  <c r="EJ848" i="11" s="1"/>
  <c r="DF146" i="11"/>
  <c r="DO129" i="11"/>
  <c r="AS162" i="11"/>
  <c r="BB145" i="11"/>
  <c r="AX133" i="11"/>
  <c r="DH127" i="11"/>
  <c r="EC122" i="11"/>
  <c r="AC168" i="11"/>
  <c r="CE163" i="11"/>
  <c r="BC159" i="11"/>
  <c r="AA155" i="11"/>
  <c r="DP150" i="11"/>
  <c r="CN146" i="11"/>
  <c r="BL142" i="11"/>
  <c r="AJ138" i="11"/>
  <c r="DY133" i="11"/>
  <c r="CW129" i="11"/>
  <c r="BU125" i="11"/>
  <c r="AS121" i="11"/>
  <c r="AC142" i="11"/>
  <c r="CH163" i="11"/>
  <c r="CZ129" i="11"/>
  <c r="CF148" i="11"/>
  <c r="CO131" i="11"/>
  <c r="EJ163" i="11"/>
  <c r="AB147" i="11"/>
  <c r="BM134" i="11"/>
  <c r="BC128" i="11"/>
  <c r="BX123" i="11"/>
  <c r="DN168" i="11"/>
  <c r="EI163" i="11"/>
  <c r="DG159" i="11"/>
  <c r="CE155" i="11"/>
  <c r="BC151" i="11"/>
  <c r="AA147" i="11"/>
  <c r="DP142" i="11"/>
  <c r="CN138" i="11"/>
  <c r="BL134" i="11"/>
  <c r="AJ130" i="11"/>
  <c r="DY125" i="11"/>
  <c r="DY848" i="11" s="1"/>
  <c r="CW121" i="11"/>
  <c r="DO164" i="11"/>
  <c r="BA167" i="11"/>
  <c r="BP133" i="11"/>
  <c r="BV150" i="11"/>
  <c r="CE133" i="11"/>
  <c r="DZ165" i="11"/>
  <c r="EI148" i="11"/>
  <c r="DH135" i="11"/>
  <c r="DH848" i="11" s="1"/>
  <c r="DO128" i="11"/>
  <c r="EJ123" i="11"/>
  <c r="BD119" i="11"/>
  <c r="BV164" i="11"/>
  <c r="AT160" i="11"/>
  <c r="EI155" i="11"/>
  <c r="DG151" i="11"/>
  <c r="CE147" i="11"/>
  <c r="BC143" i="11"/>
  <c r="AA139" i="11"/>
  <c r="DP134" i="11"/>
  <c r="CN130" i="11"/>
  <c r="BL126" i="11"/>
  <c r="AJ122" i="11"/>
  <c r="CM160" i="11"/>
  <c r="DC166" i="11"/>
  <c r="DU132" i="11"/>
  <c r="AH150" i="11"/>
  <c r="AQ133" i="11"/>
  <c r="CL165" i="11"/>
  <c r="CU148" i="11"/>
  <c r="BT135" i="11"/>
  <c r="DG128" i="11"/>
  <c r="DT123" i="11"/>
  <c r="AV119" i="11"/>
  <c r="BN164" i="11"/>
  <c r="AL160" i="11"/>
  <c r="EA155" i="11"/>
  <c r="CY151" i="11"/>
  <c r="BW147" i="11"/>
  <c r="AU143" i="11"/>
  <c r="EJ138" i="11"/>
  <c r="DH134" i="11"/>
  <c r="CF130" i="11"/>
  <c r="BD126" i="11"/>
  <c r="AB122" i="11"/>
  <c r="DM140" i="11"/>
  <c r="AU120" i="11"/>
  <c r="DG135" i="11"/>
  <c r="AG135" i="11"/>
  <c r="CP160" i="11"/>
  <c r="DH126" i="11"/>
  <c r="BW148" i="11"/>
  <c r="CQ151" i="11"/>
  <c r="DD135" i="11"/>
  <c r="EN127" i="11"/>
  <c r="CR142" i="11"/>
  <c r="DV123" i="11"/>
  <c r="CV167" i="11"/>
  <c r="CS133" i="11"/>
  <c r="CT126" i="11"/>
  <c r="CB158" i="11"/>
  <c r="CT124" i="11"/>
  <c r="Z141" i="11"/>
  <c r="CC149" i="11"/>
  <c r="CB130" i="11"/>
  <c r="Z132" i="11"/>
  <c r="AS153" i="11"/>
  <c r="AQ162" i="11"/>
  <c r="BO167" i="11"/>
  <c r="BG138" i="11"/>
  <c r="DQ148" i="11"/>
  <c r="DO158" i="11"/>
  <c r="CR167" i="11"/>
  <c r="EE134" i="11"/>
  <c r="EC144" i="11"/>
  <c r="AQ122" i="11"/>
  <c r="CU137" i="11"/>
  <c r="AH153" i="11"/>
  <c r="AZ119" i="11"/>
  <c r="CJ149" i="11"/>
  <c r="BB150" i="11"/>
  <c r="DF165" i="11"/>
  <c r="DX131" i="11"/>
  <c r="BK147" i="11"/>
  <c r="EK120" i="11"/>
  <c r="BX136" i="11"/>
  <c r="EB151" i="11"/>
  <c r="CA167" i="11"/>
  <c r="CG133" i="11"/>
  <c r="DR162" i="11"/>
  <c r="EJ128" i="11"/>
  <c r="BW144" i="11"/>
  <c r="EA159" i="11"/>
  <c r="BI144" i="11"/>
  <c r="EN148" i="11"/>
  <c r="CA164" i="11"/>
  <c r="BO122" i="11"/>
  <c r="DS137" i="11"/>
  <c r="BF153" i="11"/>
  <c r="BX119" i="11"/>
  <c r="AM150" i="11"/>
  <c r="BZ150" i="11"/>
  <c r="ED165" i="11"/>
  <c r="AE132" i="11"/>
  <c r="CI147" i="11"/>
  <c r="DF141" i="11"/>
  <c r="DT126" i="11"/>
  <c r="AX159" i="11"/>
  <c r="BG142" i="11"/>
  <c r="BP125" i="11"/>
  <c r="DK157" i="11"/>
  <c r="DT140" i="11"/>
  <c r="EC123" i="11"/>
  <c r="BG156" i="11"/>
  <c r="BP139" i="11"/>
  <c r="AB151" i="11"/>
  <c r="BF136" i="11"/>
  <c r="CF165" i="11"/>
  <c r="CO148" i="11"/>
  <c r="CX131" i="11"/>
  <c r="AB164" i="11"/>
  <c r="AK147" i="11"/>
  <c r="AT130" i="11"/>
  <c r="CO162" i="11"/>
  <c r="CX145" i="11"/>
  <c r="AC128" i="11"/>
  <c r="AA120" i="11"/>
  <c r="CW125" i="11"/>
  <c r="CW848" i="11" s="1"/>
  <c r="AA158" i="11"/>
  <c r="AJ141" i="11"/>
  <c r="AS124" i="11"/>
  <c r="CN156" i="11"/>
  <c r="CW139" i="11"/>
  <c r="DF122" i="11"/>
  <c r="AJ155" i="11"/>
  <c r="AS138" i="11"/>
  <c r="BB121" i="11"/>
  <c r="BU130" i="11"/>
  <c r="DB128" i="11"/>
  <c r="CS160" i="11"/>
  <c r="DB143" i="11"/>
  <c r="DK126" i="11"/>
  <c r="AO159" i="11"/>
  <c r="AX142" i="11"/>
  <c r="BG125" i="11"/>
  <c r="BG848" i="11" s="1"/>
  <c r="DB157" i="11"/>
  <c r="DK140" i="11"/>
  <c r="EM133" i="11"/>
  <c r="CY147" i="11"/>
  <c r="AX120" i="11"/>
  <c r="CS152" i="11"/>
  <c r="DB135" i="11"/>
  <c r="CR168" i="11"/>
  <c r="AE150" i="11"/>
  <c r="CJ123" i="11"/>
  <c r="CF126" i="11"/>
  <c r="EA158" i="11"/>
  <c r="EJ141" i="11"/>
  <c r="DI128" i="11"/>
  <c r="CG124" i="11"/>
  <c r="BE120" i="11"/>
  <c r="BO165" i="11"/>
  <c r="AM161" i="11"/>
  <c r="EB156" i="11"/>
  <c r="CZ152" i="11"/>
  <c r="BX148" i="11"/>
  <c r="AV144" i="11"/>
  <c r="EK139" i="11"/>
  <c r="DI135" i="11"/>
  <c r="CG131" i="11"/>
  <c r="BE127" i="11"/>
  <c r="AC123" i="11"/>
  <c r="DD168" i="11"/>
  <c r="EB163" i="11"/>
  <c r="CZ159" i="11"/>
  <c r="BX155" i="11"/>
  <c r="AV151" i="11"/>
  <c r="EK146" i="11"/>
  <c r="DI142" i="11"/>
  <c r="CG138" i="11"/>
  <c r="BE134" i="11"/>
  <c r="CL162" i="11"/>
  <c r="DD128" i="11"/>
  <c r="CC146" i="11"/>
  <c r="CL129" i="11"/>
  <c r="EG161" i="11"/>
  <c r="Y145" i="11"/>
  <c r="BX134" i="11"/>
  <c r="BV128" i="11"/>
  <c r="DO123" i="11"/>
  <c r="CM119" i="11"/>
  <c r="CW164" i="11"/>
  <c r="BU160" i="11"/>
  <c r="AS156" i="11"/>
  <c r="EH151" i="11"/>
  <c r="DF147" i="11"/>
  <c r="CD143" i="11"/>
  <c r="BB139" i="11"/>
  <c r="Z135" i="11"/>
  <c r="DO130" i="11"/>
  <c r="CM126" i="11"/>
  <c r="BK122" i="11"/>
  <c r="CK167" i="11"/>
  <c r="AS163" i="11"/>
  <c r="EH158" i="11"/>
  <c r="DF154" i="11"/>
  <c r="CD150" i="11"/>
  <c r="BB146" i="11"/>
  <c r="Z142" i="11"/>
  <c r="DO137" i="11"/>
  <c r="CM133" i="11"/>
  <c r="BK129" i="11"/>
  <c r="AI125" i="11"/>
  <c r="DX120" i="11"/>
  <c r="EH165" i="11"/>
  <c r="DF161" i="11"/>
  <c r="CD157" i="11"/>
  <c r="BB153" i="11"/>
  <c r="Z149" i="11"/>
  <c r="DO144" i="11"/>
  <c r="EK165" i="11"/>
  <c r="AR157" i="11"/>
  <c r="BJ123" i="11"/>
  <c r="BK145" i="11"/>
  <c r="BT128" i="11"/>
  <c r="DO160" i="11"/>
  <c r="DX143" i="11"/>
  <c r="DC132" i="11"/>
  <c r="BL127" i="11"/>
  <c r="CG122" i="11"/>
  <c r="CH167" i="11"/>
  <c r="AQ163" i="11"/>
  <c r="EF158" i="11"/>
  <c r="DD154" i="11"/>
  <c r="CB150" i="11"/>
  <c r="AZ146" i="11"/>
  <c r="X142" i="11"/>
  <c r="DM137" i="11"/>
  <c r="CK133" i="11"/>
  <c r="BI129" i="11"/>
  <c r="AG125" i="11"/>
  <c r="AG848" i="11" s="1"/>
  <c r="DV120" i="11"/>
  <c r="DW163" i="11"/>
  <c r="CW156" i="11"/>
  <c r="DO122" i="11"/>
  <c r="AM145" i="11"/>
  <c r="AV128" i="11"/>
  <c r="CQ160" i="11"/>
  <c r="CZ143" i="11"/>
  <c r="CU132" i="11"/>
  <c r="BD127" i="11"/>
  <c r="BY122" i="11"/>
  <c r="BU167" i="11"/>
  <c r="AI163" i="11"/>
  <c r="DX158" i="11"/>
  <c r="CV154" i="11"/>
  <c r="BT150" i="11"/>
  <c r="AR146" i="11"/>
  <c r="EG141" i="11"/>
  <c r="DE137" i="11"/>
  <c r="CC133" i="11"/>
  <c r="BA129" i="11"/>
  <c r="Y125" i="11"/>
  <c r="Y848" i="11" s="1"/>
  <c r="DN120" i="11"/>
  <c r="DI161" i="11"/>
  <c r="AK156" i="11"/>
  <c r="BC122" i="11"/>
  <c r="DP144" i="11"/>
  <c r="DY127" i="11"/>
  <c r="BC160" i="11"/>
  <c r="BL143" i="11"/>
  <c r="CM132" i="11"/>
  <c r="AV127" i="11"/>
  <c r="BQ122" i="11"/>
  <c r="BI167" i="11"/>
  <c r="AA163" i="11"/>
  <c r="DP158" i="11"/>
  <c r="CN154" i="11"/>
  <c r="BL150" i="11"/>
  <c r="AJ146" i="11"/>
  <c r="DY141" i="11"/>
  <c r="CW137" i="11"/>
  <c r="BU133" i="11"/>
  <c r="AS129" i="11"/>
  <c r="EH124" i="11"/>
  <c r="DF120" i="11"/>
  <c r="CU159" i="11"/>
  <c r="CP155" i="11"/>
  <c r="DH121" i="11"/>
  <c r="CR144" i="11"/>
  <c r="DA127" i="11"/>
  <c r="AE160" i="11"/>
  <c r="AN143" i="11"/>
  <c r="CE132" i="11"/>
  <c r="AN127" i="11"/>
  <c r="BA122" i="11"/>
  <c r="AU167" i="11"/>
  <c r="EJ162" i="11"/>
  <c r="DH158" i="11"/>
  <c r="CF154" i="11"/>
  <c r="BD150" i="11"/>
  <c r="AB146" i="11"/>
  <c r="DQ141" i="11"/>
  <c r="CO137" i="11"/>
  <c r="BM133" i="11"/>
  <c r="AK129" i="11"/>
  <c r="DZ124" i="11"/>
  <c r="CX120" i="11"/>
  <c r="AL125" i="11"/>
  <c r="BF159" i="11"/>
  <c r="BX125" i="11"/>
  <c r="BR146" i="11"/>
  <c r="CA129" i="11"/>
  <c r="DV161" i="11"/>
  <c r="EE144" i="11"/>
  <c r="AP133" i="11"/>
  <c r="CZ127" i="11"/>
  <c r="DM122" i="11"/>
  <c r="EG167" i="11"/>
  <c r="BW163" i="11"/>
  <c r="AU159" i="11"/>
  <c r="EJ154" i="11"/>
  <c r="DH150" i="11"/>
  <c r="CF146" i="11"/>
  <c r="BD142" i="11"/>
  <c r="AB138" i="11"/>
  <c r="DQ133" i="11"/>
  <c r="CO129" i="11"/>
  <c r="BM125" i="11"/>
  <c r="BM848" i="11" s="1"/>
  <c r="AK121" i="11"/>
  <c r="EF139" i="11"/>
  <c r="EM162" i="11"/>
  <c r="AN129" i="11"/>
  <c r="BH148" i="11"/>
  <c r="BQ131" i="11"/>
  <c r="DL163" i="11"/>
  <c r="DU146" i="11"/>
  <c r="AW134" i="11"/>
  <c r="AU128" i="11"/>
  <c r="BH123" i="11"/>
  <c r="DC168" i="11"/>
  <c r="EA163" i="11"/>
  <c r="CY159" i="11"/>
  <c r="BW155" i="11"/>
  <c r="AU151" i="11"/>
  <c r="EJ146" i="11"/>
  <c r="DH142" i="11"/>
  <c r="CF138" i="11"/>
  <c r="BD134" i="11"/>
  <c r="AB130" i="11"/>
  <c r="DQ125" i="11"/>
  <c r="CO121" i="11"/>
  <c r="DR137" i="11"/>
  <c r="CA162" i="11"/>
  <c r="CS128" i="11"/>
  <c r="EK147" i="11"/>
  <c r="AC131" i="11"/>
  <c r="BX163" i="11"/>
  <c r="CG146" i="11"/>
  <c r="AO134" i="11"/>
  <c r="AE128" i="11"/>
  <c r="AZ123" i="11"/>
  <c r="CO168" i="11"/>
  <c r="DS163" i="11"/>
  <c r="CQ159" i="11"/>
  <c r="BO155" i="11"/>
  <c r="AM151" i="11"/>
  <c r="EB146" i="11"/>
  <c r="CZ142" i="11"/>
  <c r="BX138" i="11"/>
  <c r="AV134" i="11"/>
  <c r="EK129" i="11"/>
  <c r="DI125" i="11"/>
  <c r="CG121" i="11"/>
  <c r="AZ156" i="11"/>
  <c r="BM165" i="11"/>
  <c r="CE131" i="11"/>
  <c r="CW167" i="11"/>
  <c r="BN156" i="11"/>
  <c r="CF122" i="11"/>
  <c r="BD135" i="11"/>
  <c r="BO147" i="11"/>
  <c r="EF161" i="11"/>
  <c r="AR123" i="11"/>
  <c r="BP138" i="11"/>
  <c r="CY145" i="11"/>
  <c r="AY163" i="11"/>
  <c r="BQ129" i="11"/>
  <c r="X159" i="11"/>
  <c r="AZ154" i="11"/>
  <c r="BR120" i="11"/>
  <c r="AJ131" i="11"/>
  <c r="BA145" i="11"/>
  <c r="CT125" i="11"/>
  <c r="CT848" i="11" s="1"/>
  <c r="BI139" i="11"/>
  <c r="BK119" i="11"/>
  <c r="DU676" i="11"/>
  <c r="CS672" i="11"/>
  <c r="BQ668" i="11"/>
  <c r="AO664" i="11"/>
  <c r="BO677" i="11"/>
  <c r="AM673" i="11"/>
  <c r="EB668" i="11"/>
  <c r="CZ664" i="11"/>
  <c r="EF678" i="11"/>
  <c r="CO674" i="11"/>
  <c r="BM670" i="11"/>
  <c r="AK666" i="11"/>
  <c r="DI678" i="11"/>
  <c r="BX674" i="11"/>
  <c r="AV670" i="11"/>
  <c r="EK665" i="11"/>
  <c r="DI661" i="11"/>
  <c r="EH675" i="11"/>
  <c r="DF671" i="11"/>
  <c r="CD667" i="11"/>
  <c r="BB663" i="11"/>
  <c r="BC677" i="11"/>
  <c r="AA673" i="11"/>
  <c r="DP668" i="11"/>
  <c r="CN664" i="11"/>
  <c r="CU678" i="11"/>
  <c r="BM674" i="11"/>
  <c r="EH678" i="11"/>
  <c r="AT675" i="11"/>
  <c r="EI670" i="11"/>
  <c r="DG666" i="11"/>
  <c r="CE662" i="11"/>
  <c r="DE675" i="11"/>
  <c r="CC671" i="11"/>
  <c r="BA667" i="11"/>
  <c r="Y663" i="11"/>
  <c r="AP677" i="11"/>
  <c r="EE672" i="11"/>
  <c r="DC668" i="11"/>
  <c r="CA664" i="11"/>
  <c r="Y677" i="11"/>
  <c r="DN672" i="11"/>
  <c r="CL668" i="11"/>
  <c r="BJ664" i="11"/>
  <c r="CM678" i="11"/>
  <c r="BG674" i="11"/>
  <c r="AE670" i="11"/>
  <c r="DT665" i="11"/>
  <c r="CR661" i="11"/>
  <c r="CS675" i="11"/>
  <c r="BQ671" i="11"/>
  <c r="AO667" i="11"/>
  <c r="ED662" i="11"/>
  <c r="EE676" i="11"/>
  <c r="DC672" i="11"/>
  <c r="CA668" i="11"/>
  <c r="AZ677" i="11"/>
  <c r="X673" i="11"/>
  <c r="DM668" i="11"/>
  <c r="CK664" i="11"/>
  <c r="DK677" i="11"/>
  <c r="CI673" i="11"/>
  <c r="BG669" i="11"/>
  <c r="AE665" i="11"/>
  <c r="DT660" i="11"/>
  <c r="EK674" i="11"/>
  <c r="DI670" i="11"/>
  <c r="CG666" i="11"/>
  <c r="BE662" i="11"/>
  <c r="DT674" i="11"/>
  <c r="CR670" i="11"/>
  <c r="BP666" i="11"/>
  <c r="AN662" i="11"/>
  <c r="BM676" i="11"/>
  <c r="AK672" i="11"/>
  <c r="DZ667" i="11"/>
  <c r="CX663" i="11"/>
  <c r="CY677" i="11"/>
  <c r="BW673" i="11"/>
  <c r="AU669" i="11"/>
  <c r="EJ664" i="11"/>
  <c r="DH660" i="11"/>
  <c r="DI674" i="11"/>
  <c r="DW678" i="11"/>
  <c r="CP675" i="11"/>
  <c r="BN671" i="11"/>
  <c r="AL667" i="11"/>
  <c r="EA662" i="11"/>
  <c r="AJ676" i="11"/>
  <c r="DY671" i="11"/>
  <c r="CW667" i="11"/>
  <c r="BU663" i="11"/>
  <c r="CL677" i="11"/>
  <c r="BJ673" i="11"/>
  <c r="AH669" i="11"/>
  <c r="DW664" i="11"/>
  <c r="BU677" i="11"/>
  <c r="AS673" i="11"/>
  <c r="EH668" i="11"/>
  <c r="DF664" i="11"/>
  <c r="CD660" i="11"/>
  <c r="DC674" i="11"/>
  <c r="CA670" i="11"/>
  <c r="AY666" i="11"/>
  <c r="EN661" i="11"/>
  <c r="X676" i="11"/>
  <c r="DM671" i="11"/>
  <c r="CK667" i="11"/>
  <c r="BI663" i="11"/>
  <c r="BJ677" i="11"/>
  <c r="AH673" i="11"/>
  <c r="AQ678" i="11"/>
  <c r="EF673" i="11"/>
  <c r="DD669" i="11"/>
  <c r="CB665" i="11"/>
  <c r="DL678" i="11"/>
  <c r="BZ674" i="11"/>
  <c r="AX670" i="11"/>
  <c r="EM665" i="11"/>
  <c r="DK661" i="11"/>
  <c r="EB675" i="11"/>
  <c r="CZ671" i="11"/>
  <c r="BX667" i="11"/>
  <c r="AV663" i="11"/>
  <c r="DK675" i="11"/>
  <c r="CI671" i="11"/>
  <c r="BG667" i="11"/>
  <c r="AE663" i="11"/>
  <c r="BD677" i="11"/>
  <c r="AB673" i="11"/>
  <c r="DQ668" i="11"/>
  <c r="CO664" i="11"/>
  <c r="CV678" i="11"/>
  <c r="BN674" i="11"/>
  <c r="AL670" i="11"/>
  <c r="EA665" i="11"/>
  <c r="CY661" i="11"/>
  <c r="CZ675" i="11"/>
  <c r="DG678" i="11"/>
  <c r="BZ675" i="11"/>
  <c r="AX671" i="11"/>
  <c r="EM666" i="11"/>
  <c r="DK662" i="11"/>
  <c r="EK675" i="11"/>
  <c r="DI671" i="11"/>
  <c r="CG667" i="11"/>
  <c r="BE663" i="11"/>
  <c r="BV677" i="11"/>
  <c r="AT673" i="11"/>
  <c r="EI668" i="11"/>
  <c r="DG664" i="11"/>
  <c r="BE677" i="11"/>
  <c r="AC673" i="11"/>
  <c r="DR668" i="11"/>
  <c r="CP664" i="11"/>
  <c r="EC678" i="11"/>
  <c r="CM674" i="11"/>
  <c r="BK670" i="11"/>
  <c r="AI666" i="11"/>
  <c r="DX661" i="11"/>
  <c r="DY675" i="11"/>
  <c r="CW671" i="11"/>
  <c r="BU667" i="11"/>
  <c r="AS663" i="11"/>
  <c r="AT677" i="11"/>
  <c r="EI672" i="11"/>
  <c r="AA678" i="11"/>
  <c r="DP673" i="11"/>
  <c r="CN669" i="11"/>
  <c r="BL665" i="11"/>
  <c r="CP678" i="11"/>
  <c r="BJ674" i="11"/>
  <c r="AH670" i="11"/>
  <c r="DW665" i="11"/>
  <c r="CU661" i="11"/>
  <c r="DL675" i="11"/>
  <c r="CJ671" i="11"/>
  <c r="BH667" i="11"/>
  <c r="AF663" i="11"/>
  <c r="CU675" i="11"/>
  <c r="BS671" i="11"/>
  <c r="AQ667" i="11"/>
  <c r="EF662" i="11"/>
  <c r="AN677" i="11"/>
  <c r="EC672" i="11"/>
  <c r="DA668" i="11"/>
  <c r="BY664" i="11"/>
  <c r="CA678" i="11"/>
  <c r="AX674" i="11"/>
  <c r="EM669" i="11"/>
  <c r="DK665" i="11"/>
  <c r="CI661" i="11"/>
  <c r="CJ675" i="11"/>
  <c r="BH671" i="11"/>
  <c r="AF667" i="11"/>
  <c r="DB663" i="11"/>
  <c r="CX665" i="11"/>
  <c r="Z667" i="11"/>
  <c r="DE670" i="11"/>
  <c r="BN665" i="11"/>
  <c r="AD661" i="11"/>
  <c r="CK659" i="11"/>
  <c r="BI655" i="11"/>
  <c r="AG651" i="11"/>
  <c r="DV646" i="11"/>
  <c r="DA663" i="11"/>
  <c r="EL664" i="11"/>
  <c r="DQ667" i="11"/>
  <c r="DP667" i="11"/>
  <c r="AJ663" i="11"/>
  <c r="CZ666" i="11"/>
  <c r="BO657" i="11"/>
  <c r="AM653" i="11"/>
  <c r="EB648" i="11"/>
  <c r="DW666" i="11"/>
  <c r="DS668" i="11"/>
  <c r="AU670" i="11"/>
  <c r="DS672" i="11"/>
  <c r="DR665" i="11"/>
  <c r="BZ661" i="11"/>
  <c r="EG659" i="11"/>
  <c r="DE655" i="11"/>
  <c r="CC651" i="11"/>
  <c r="BA647" i="11"/>
  <c r="AG671" i="11"/>
  <c r="BR672" i="11"/>
  <c r="AW675" i="11"/>
  <c r="AD669" i="11"/>
  <c r="AA664" i="11"/>
  <c r="AF674" i="11"/>
  <c r="BF658" i="11"/>
  <c r="AD654" i="11"/>
  <c r="DS649" i="11"/>
  <c r="BC674" i="11"/>
  <c r="AY676" i="11"/>
  <c r="CR677" i="11"/>
  <c r="EM661" i="11"/>
  <c r="DY666" i="11"/>
  <c r="BQ662" i="11"/>
  <c r="BY661" i="11"/>
  <c r="CV656" i="11"/>
  <c r="BT652" i="11"/>
  <c r="DO665" i="11"/>
  <c r="AI667" i="11"/>
  <c r="EE669" i="11"/>
  <c r="AU668" i="11"/>
  <c r="BP663" i="11"/>
  <c r="DN668" i="11"/>
  <c r="CU657" i="11"/>
  <c r="BS653" i="11"/>
  <c r="AQ649" i="11"/>
  <c r="DI664" i="11"/>
  <c r="DE666" i="11"/>
  <c r="AG668" i="11"/>
  <c r="AZ671" i="11"/>
  <c r="CL665" i="11"/>
  <c r="AT661" i="11"/>
  <c r="DA659" i="11"/>
  <c r="BY655" i="11"/>
  <c r="AW651" i="11"/>
  <c r="EL646" i="11"/>
  <c r="DH664" i="11"/>
  <c r="BI676" i="11"/>
  <c r="AG672" i="11"/>
  <c r="DV667" i="11"/>
  <c r="CT663" i="11"/>
  <c r="DT676" i="11"/>
  <c r="CR672" i="11"/>
  <c r="BP668" i="11"/>
  <c r="AN664" i="11"/>
  <c r="BE678" i="11"/>
  <c r="AC674" i="11"/>
  <c r="DR669" i="11"/>
  <c r="CP665" i="11"/>
  <c r="AN678" i="11"/>
  <c r="EC673" i="11"/>
  <c r="DA669" i="11"/>
  <c r="BY665" i="11"/>
  <c r="AW661" i="11"/>
  <c r="BV675" i="11"/>
  <c r="AT671" i="11"/>
  <c r="EI666" i="11"/>
  <c r="DG662" i="11"/>
  <c r="DH676" i="11"/>
  <c r="CF672" i="11"/>
  <c r="BD668" i="11"/>
  <c r="AB664" i="11"/>
  <c r="AC678" i="11"/>
  <c r="DR673" i="11"/>
  <c r="BV678" i="11"/>
  <c r="CY674" i="11"/>
  <c r="BW670" i="11"/>
  <c r="AU666" i="11"/>
  <c r="EJ661" i="11"/>
  <c r="AS675" i="11"/>
  <c r="EH670" i="11"/>
  <c r="DF666" i="11"/>
  <c r="CD662" i="11"/>
  <c r="CU676" i="11"/>
  <c r="BS672" i="11"/>
  <c r="AQ668" i="11"/>
  <c r="EF663" i="11"/>
  <c r="CD676" i="11"/>
  <c r="BB672" i="11"/>
  <c r="Z668" i="11"/>
  <c r="DO663" i="11"/>
  <c r="EN677" i="11"/>
  <c r="DL673" i="11"/>
  <c r="CJ669" i="11"/>
  <c r="BH665" i="11"/>
  <c r="AF661" i="11"/>
  <c r="AG675" i="11"/>
  <c r="DV670" i="11"/>
  <c r="CT666" i="11"/>
  <c r="BR662" i="11"/>
  <c r="BS676" i="11"/>
  <c r="AQ672" i="11"/>
  <c r="EF667" i="11"/>
  <c r="DE676" i="11"/>
  <c r="CC672" i="11"/>
  <c r="BA668" i="11"/>
  <c r="Y664" i="11"/>
  <c r="AY677" i="11"/>
  <c r="EN672" i="11"/>
  <c r="DL668" i="11"/>
  <c r="CJ664" i="11"/>
  <c r="DK678" i="11"/>
  <c r="BY674" i="11"/>
  <c r="AW670" i="11"/>
  <c r="EL665" i="11"/>
  <c r="CN678" i="11"/>
  <c r="BH674" i="11"/>
  <c r="AF670" i="11"/>
  <c r="DU665" i="11"/>
  <c r="CS661" i="11"/>
  <c r="DR675" i="11"/>
  <c r="CP671" i="11"/>
  <c r="BN667" i="11"/>
  <c r="AL663" i="11"/>
  <c r="AM677" i="11"/>
  <c r="EB672" i="11"/>
  <c r="CZ668" i="11"/>
  <c r="BX664" i="11"/>
  <c r="BZ678" i="11"/>
  <c r="AW674" i="11"/>
  <c r="DR678" i="11"/>
  <c r="AD675" i="11"/>
  <c r="DS670" i="11"/>
  <c r="CQ666" i="11"/>
  <c r="BO662" i="11"/>
  <c r="CO675" i="11"/>
  <c r="BM671" i="11"/>
  <c r="AK667" i="11"/>
  <c r="DZ662" i="11"/>
  <c r="Z677" i="11"/>
  <c r="DO672" i="11"/>
  <c r="CM668" i="11"/>
  <c r="BK664" i="11"/>
  <c r="DZ676" i="11"/>
  <c r="CX672" i="11"/>
  <c r="BV668" i="11"/>
  <c r="AT664" i="11"/>
  <c r="BS678" i="11"/>
  <c r="AQ674" i="11"/>
  <c r="EF669" i="11"/>
  <c r="DD665" i="11"/>
  <c r="CB661" i="11"/>
  <c r="CC675" i="11"/>
  <c r="BA671" i="11"/>
  <c r="Y667" i="11"/>
  <c r="DN662" i="11"/>
  <c r="DO676" i="11"/>
  <c r="CM672" i="11"/>
  <c r="CV677" i="11"/>
  <c r="BT673" i="11"/>
  <c r="AR669" i="11"/>
  <c r="EG664" i="11"/>
  <c r="AP678" i="11"/>
  <c r="EE673" i="11"/>
  <c r="DC669" i="11"/>
  <c r="CA665" i="11"/>
  <c r="AY661" i="11"/>
  <c r="BP675" i="11"/>
  <c r="AN671" i="11"/>
  <c r="EC666" i="11"/>
  <c r="DA662" i="11"/>
  <c r="AY675" i="11"/>
  <c r="EN670" i="11"/>
  <c r="DL666" i="11"/>
  <c r="CJ662" i="11"/>
  <c r="DI676" i="11"/>
  <c r="CG672" i="11"/>
  <c r="BE668" i="11"/>
  <c r="AC664" i="11"/>
  <c r="AD678" i="11"/>
  <c r="DS673" i="11"/>
  <c r="CQ669" i="11"/>
  <c r="BO665" i="11"/>
  <c r="AM661" i="11"/>
  <c r="AN675" i="11"/>
  <c r="DB678" i="11"/>
  <c r="EE674" i="11"/>
  <c r="DC670" i="11"/>
  <c r="CA666" i="11"/>
  <c r="AY662" i="11"/>
  <c r="BY675" i="11"/>
  <c r="AW671" i="11"/>
  <c r="EL666" i="11"/>
  <c r="DJ662" i="11"/>
  <c r="EA676" i="11"/>
  <c r="CY672" i="11"/>
  <c r="BW668" i="11"/>
  <c r="AU664" i="11"/>
  <c r="DJ676" i="11"/>
  <c r="CH672" i="11"/>
  <c r="BF668" i="11"/>
  <c r="AD664" i="11"/>
  <c r="BC678" i="11"/>
  <c r="AA674" i="11"/>
  <c r="DP669" i="11"/>
  <c r="CN665" i="11"/>
  <c r="BL661" i="11"/>
  <c r="BM675" i="11"/>
  <c r="AK671" i="11"/>
  <c r="DZ666" i="11"/>
  <c r="CX662" i="11"/>
  <c r="CY676" i="11"/>
  <c r="BW672" i="11"/>
  <c r="CF677" i="11"/>
  <c r="BD673" i="11"/>
  <c r="AB669" i="11"/>
  <c r="DQ664" i="11"/>
  <c r="Z678" i="11"/>
  <c r="DO673" i="11"/>
  <c r="CM669" i="11"/>
  <c r="BK665" i="11"/>
  <c r="AI661" i="11"/>
  <c r="AZ675" i="11"/>
  <c r="X671" i="11"/>
  <c r="DM666" i="11"/>
  <c r="CK662" i="11"/>
  <c r="AI675" i="11"/>
  <c r="DX670" i="11"/>
  <c r="CV666" i="11"/>
  <c r="BT662" i="11"/>
  <c r="CS676" i="11"/>
  <c r="BQ672" i="11"/>
  <c r="AO668" i="11"/>
  <c r="ED663" i="11"/>
  <c r="EE677" i="11"/>
  <c r="DC673" i="11"/>
  <c r="CA669" i="11"/>
  <c r="AY665" i="11"/>
  <c r="EN660" i="11"/>
  <c r="X675" i="11"/>
  <c r="DM670" i="11"/>
  <c r="CK666" i="11"/>
  <c r="EB676" i="11"/>
  <c r="AV678" i="11"/>
  <c r="DO662" i="11"/>
  <c r="EL669" i="11"/>
  <c r="DK664" i="11"/>
  <c r="CI660" i="11"/>
  <c r="Y659" i="11"/>
  <c r="DN654" i="11"/>
  <c r="CL650" i="11"/>
  <c r="DV675" i="11"/>
  <c r="DR677" i="11"/>
  <c r="DJ660" i="11"/>
  <c r="CO663" i="11"/>
  <c r="AN667" i="11"/>
  <c r="CO662" i="11"/>
  <c r="BX662" i="11"/>
  <c r="DT656" i="11"/>
  <c r="CR652" i="11"/>
  <c r="BP648" i="11"/>
  <c r="CU662" i="11"/>
  <c r="CQ664" i="11"/>
  <c r="EJ665" i="11"/>
  <c r="CG670" i="11"/>
  <c r="AX665" i="11"/>
  <c r="EE660" i="11"/>
  <c r="BU659" i="11"/>
  <c r="AS655" i="11"/>
  <c r="EH650" i="11"/>
  <c r="DF646" i="11"/>
  <c r="DV666" i="11"/>
  <c r="AP668" i="11"/>
  <c r="EL670" i="11"/>
  <c r="BK668" i="11"/>
  <c r="CF663" i="11"/>
  <c r="DU669" i="11"/>
  <c r="DK657" i="11"/>
  <c r="CI653" i="11"/>
  <c r="BG649" i="11"/>
  <c r="AA670" i="11"/>
  <c r="EN671" i="11"/>
  <c r="BP673" i="11"/>
  <c r="EN675" i="11"/>
  <c r="BE666" i="11"/>
  <c r="DV661" i="11"/>
  <c r="BL660" i="11"/>
  <c r="AJ656" i="11"/>
  <c r="EJ677" i="11"/>
  <c r="CM661" i="11"/>
  <c r="DX662" i="11"/>
  <c r="DC665" i="11"/>
  <c r="CB667" i="11"/>
  <c r="DU662" i="11"/>
  <c r="CL664" i="11"/>
  <c r="AI657" i="11"/>
  <c r="DX652" i="11"/>
  <c r="CV648" i="11"/>
  <c r="EI677" i="11"/>
  <c r="CC662" i="11"/>
  <c r="DV663" i="11"/>
  <c r="AS670" i="11"/>
  <c r="EA664" i="11"/>
  <c r="CY660" i="11"/>
  <c r="AO659" i="11"/>
  <c r="ED654" i="11"/>
  <c r="DB650" i="11"/>
  <c r="EC676" i="11"/>
  <c r="DN675" i="11"/>
  <c r="CL671" i="11"/>
  <c r="BJ667" i="11"/>
  <c r="AH663" i="11"/>
  <c r="BH676" i="11"/>
  <c r="AF672" i="11"/>
  <c r="DU667" i="11"/>
  <c r="CS663" i="11"/>
  <c r="DJ677" i="11"/>
  <c r="CH673" i="11"/>
  <c r="BF669" i="11"/>
  <c r="AD665" i="11"/>
  <c r="CS677" i="11"/>
  <c r="BQ673" i="11"/>
  <c r="AO669" i="11"/>
  <c r="ED664" i="11"/>
  <c r="DB660" i="11"/>
  <c r="EA674" i="11"/>
  <c r="CY670" i="11"/>
  <c r="BW666" i="11"/>
  <c r="AU662" i="11"/>
  <c r="AV676" i="11"/>
  <c r="EK671" i="11"/>
  <c r="DI667" i="11"/>
  <c r="CG663" i="11"/>
  <c r="CH677" i="11"/>
  <c r="BF673" i="11"/>
  <c r="BO678" i="11"/>
  <c r="AM674" i="11"/>
  <c r="EB669" i="11"/>
  <c r="CZ665" i="11"/>
  <c r="BX661" i="11"/>
  <c r="CX674" i="11"/>
  <c r="BV670" i="11"/>
  <c r="AT666" i="11"/>
  <c r="EI661" i="11"/>
  <c r="AI676" i="11"/>
  <c r="DX671" i="11"/>
  <c r="CV667" i="11"/>
  <c r="BT663" i="11"/>
  <c r="EI675" i="11"/>
  <c r="DG671" i="11"/>
  <c r="CE667" i="11"/>
  <c r="BC663" i="11"/>
  <c r="CB677" i="11"/>
  <c r="AZ673" i="11"/>
  <c r="X669" i="11"/>
  <c r="DM664" i="11"/>
  <c r="EB678" i="11"/>
  <c r="CL674" i="11"/>
  <c r="BJ670" i="11"/>
  <c r="AH666" i="11"/>
  <c r="DW661" i="11"/>
  <c r="DX675" i="11"/>
  <c r="CV671" i="11"/>
  <c r="BT667" i="11"/>
  <c r="AS676" i="11"/>
  <c r="EH671" i="11"/>
  <c r="DF667" i="11"/>
  <c r="CD663" i="11"/>
  <c r="DD676" i="11"/>
  <c r="CB672" i="11"/>
  <c r="AZ668" i="11"/>
  <c r="X664" i="11"/>
  <c r="AO678" i="11"/>
  <c r="ED673" i="11"/>
  <c r="DB669" i="11"/>
  <c r="BZ665" i="11"/>
  <c r="X678" i="11"/>
  <c r="DM673" i="11"/>
  <c r="CK669" i="11"/>
  <c r="BI665" i="11"/>
  <c r="AG661" i="11"/>
  <c r="BF675" i="11"/>
  <c r="AD671" i="11"/>
  <c r="DS666" i="11"/>
  <c r="CQ662" i="11"/>
  <c r="CR676" i="11"/>
  <c r="BP672" i="11"/>
  <c r="AN668" i="11"/>
  <c r="EC663" i="11"/>
  <c r="ED677" i="11"/>
  <c r="DB673" i="11"/>
  <c r="DX678" i="11"/>
  <c r="CI674" i="11"/>
  <c r="BG670" i="11"/>
  <c r="AE666" i="11"/>
  <c r="DT661" i="11"/>
  <c r="AC675" i="11"/>
  <c r="DR670" i="11"/>
  <c r="CP666" i="11"/>
  <c r="BN662" i="11"/>
  <c r="CE676" i="11"/>
  <c r="BC672" i="11"/>
  <c r="AA668" i="11"/>
  <c r="DP663" i="11"/>
  <c r="BN676" i="11"/>
  <c r="AL672" i="11"/>
  <c r="EA667" i="11"/>
  <c r="CY663" i="11"/>
  <c r="DX677" i="11"/>
  <c r="CV673" i="11"/>
  <c r="BT669" i="11"/>
  <c r="AR665" i="11"/>
  <c r="EG660" i="11"/>
  <c r="EH674" i="11"/>
  <c r="DF670" i="11"/>
  <c r="CD666" i="11"/>
  <c r="BB662" i="11"/>
  <c r="BC676" i="11"/>
  <c r="AA672" i="11"/>
  <c r="AJ677" i="11"/>
  <c r="DY672" i="11"/>
  <c r="CW668" i="11"/>
  <c r="BU664" i="11"/>
  <c r="CU677" i="11"/>
  <c r="BS673" i="11"/>
  <c r="AQ669" i="11"/>
  <c r="EF664" i="11"/>
  <c r="DD660" i="11"/>
  <c r="DU674" i="11"/>
  <c r="CS670" i="11"/>
  <c r="BQ666" i="11"/>
  <c r="AO662" i="11"/>
  <c r="DD674" i="11"/>
  <c r="CB670" i="11"/>
  <c r="AZ666" i="11"/>
  <c r="X662" i="11"/>
  <c r="AW676" i="11"/>
  <c r="EL671" i="11"/>
  <c r="DJ667" i="11"/>
  <c r="CH663" i="11"/>
  <c r="CI677" i="11"/>
  <c r="BG673" i="11"/>
  <c r="AE669" i="11"/>
  <c r="DT664" i="11"/>
  <c r="EK678" i="11"/>
  <c r="CS674" i="11"/>
  <c r="DC678" i="11"/>
  <c r="BS674" i="11"/>
  <c r="AQ670" i="11"/>
  <c r="EF665" i="11"/>
  <c r="DD661" i="11"/>
  <c r="ED674" i="11"/>
  <c r="DB670" i="11"/>
  <c r="BZ666" i="11"/>
  <c r="AX662" i="11"/>
  <c r="BO676" i="11"/>
  <c r="AM672" i="11"/>
  <c r="EB667" i="11"/>
  <c r="CZ663" i="11"/>
  <c r="AX676" i="11"/>
  <c r="EM671" i="11"/>
  <c r="DK667" i="11"/>
  <c r="CI663" i="11"/>
  <c r="DH677" i="11"/>
  <c r="CF673" i="11"/>
  <c r="BD669" i="11"/>
  <c r="AB665" i="11"/>
  <c r="DQ660" i="11"/>
  <c r="DR674" i="11"/>
  <c r="CP670" i="11"/>
  <c r="BN666" i="11"/>
  <c r="AL662" i="11"/>
  <c r="AM676" i="11"/>
  <c r="EB671" i="11"/>
  <c r="EK676" i="11"/>
  <c r="DI672" i="11"/>
  <c r="CG668" i="11"/>
  <c r="BE664" i="11"/>
  <c r="CE677" i="11"/>
  <c r="BC673" i="11"/>
  <c r="AA669" i="11"/>
  <c r="DP664" i="11"/>
  <c r="CN660" i="11"/>
  <c r="DE674" i="11"/>
  <c r="CC670" i="11"/>
  <c r="BA666" i="11"/>
  <c r="ED678" i="11"/>
  <c r="CN674" i="11"/>
  <c r="BL670" i="11"/>
  <c r="AJ666" i="11"/>
  <c r="DY661" i="11"/>
  <c r="AG676" i="11"/>
  <c r="DV671" i="11"/>
  <c r="CT667" i="11"/>
  <c r="BR663" i="11"/>
  <c r="BS677" i="11"/>
  <c r="AQ673" i="11"/>
  <c r="EF668" i="11"/>
  <c r="DD664" i="11"/>
  <c r="DP678" i="11"/>
  <c r="CC674" i="11"/>
  <c r="BA670" i="11"/>
  <c r="Y666" i="11"/>
  <c r="CZ672" i="11"/>
  <c r="EK673" i="11"/>
  <c r="DP676" i="11"/>
  <c r="BJ669" i="11"/>
  <c r="AY664" i="11"/>
  <c r="CY675" i="11"/>
  <c r="CD658" i="11"/>
  <c r="BB654" i="11"/>
  <c r="Z650" i="11"/>
  <c r="CT671" i="11"/>
  <c r="CP673" i="11"/>
  <c r="EI674" i="11"/>
  <c r="CP677" i="11"/>
  <c r="CC666" i="11"/>
  <c r="AC662" i="11"/>
  <c r="CP660" i="11"/>
  <c r="BH656" i="11"/>
  <c r="AF652" i="11"/>
  <c r="DU647" i="11"/>
  <c r="DU675" i="11"/>
  <c r="AO677" i="11"/>
  <c r="DH661" i="11"/>
  <c r="DV669" i="11"/>
  <c r="CU664" i="11"/>
  <c r="EJ678" i="11"/>
  <c r="DZ658" i="11"/>
  <c r="CX654" i="11"/>
  <c r="BV650" i="11"/>
  <c r="CL678" i="11"/>
  <c r="CT662" i="11"/>
  <c r="EE663" i="11"/>
  <c r="DJ666" i="11"/>
  <c r="CZ667" i="11"/>
  <c r="EK662" i="11"/>
  <c r="CS665" i="11"/>
  <c r="AY657" i="11"/>
  <c r="EN652" i="11"/>
  <c r="DL648" i="11"/>
  <c r="DP665" i="11"/>
  <c r="DL667" i="11"/>
  <c r="AN669" i="11"/>
  <c r="DL671" i="11"/>
  <c r="DB665" i="11"/>
  <c r="BJ661" i="11"/>
  <c r="DQ659" i="11"/>
  <c r="CO655" i="11"/>
  <c r="DH673" i="11"/>
  <c r="DD675" i="11"/>
  <c r="AF677" i="11"/>
  <c r="CA661" i="11"/>
  <c r="DQ666" i="11"/>
  <c r="BI662" i="11"/>
  <c r="BA661" i="11"/>
  <c r="CN656" i="11"/>
  <c r="BL652" i="11"/>
  <c r="AJ648" i="11"/>
  <c r="DG673" i="11"/>
  <c r="AA675" i="11"/>
  <c r="DW677" i="11"/>
  <c r="BZ669" i="11"/>
  <c r="BO664" i="11"/>
  <c r="DF676" i="11"/>
  <c r="CT658" i="11"/>
  <c r="BR654" i="11"/>
  <c r="AP650" i="11"/>
  <c r="DA672" i="11"/>
  <c r="CI678" i="11"/>
  <c r="BB675" i="11"/>
  <c r="Z671" i="11"/>
  <c r="DO666" i="11"/>
  <c r="CM662" i="11"/>
  <c r="DM675" i="11"/>
  <c r="CK671" i="11"/>
  <c r="BI667" i="11"/>
  <c r="AG663" i="11"/>
  <c r="AX677" i="11"/>
  <c r="EM672" i="11"/>
  <c r="DK668" i="11"/>
  <c r="CI664" i="11"/>
  <c r="AG677" i="11"/>
  <c r="DV672" i="11"/>
  <c r="CT668" i="11"/>
  <c r="BR664" i="11"/>
  <c r="CW678" i="11"/>
  <c r="BO674" i="11"/>
  <c r="AM670" i="11"/>
  <c r="EB665" i="11"/>
  <c r="CZ661" i="11"/>
  <c r="DA675" i="11"/>
  <c r="BY671" i="11"/>
  <c r="AW667" i="11"/>
  <c r="EL662" i="11"/>
  <c r="EM676" i="11"/>
  <c r="DK672" i="11"/>
  <c r="DT677" i="11"/>
  <c r="CR673" i="11"/>
  <c r="BP669" i="11"/>
  <c r="AN665" i="11"/>
  <c r="BN678" i="11"/>
  <c r="AL674" i="11"/>
  <c r="EA669" i="11"/>
  <c r="CY665" i="11"/>
  <c r="BW661" i="11"/>
  <c r="CN675" i="11"/>
  <c r="BL671" i="11"/>
  <c r="AJ667" i="11"/>
  <c r="DY662" i="11"/>
  <c r="BW675" i="11"/>
  <c r="AU671" i="11"/>
  <c r="EJ666" i="11"/>
  <c r="DH662" i="11"/>
  <c r="EG676" i="11"/>
  <c r="DE672" i="11"/>
  <c r="CC668" i="11"/>
  <c r="BA664" i="11"/>
  <c r="BB678" i="11"/>
  <c r="Z674" i="11"/>
  <c r="DO669" i="11"/>
  <c r="CM665" i="11"/>
  <c r="BK661" i="11"/>
  <c r="BL675" i="11"/>
  <c r="AJ671" i="11"/>
  <c r="EE678" i="11"/>
  <c r="CX675" i="11"/>
  <c r="BV671" i="11"/>
  <c r="AT667" i="11"/>
  <c r="EI662" i="11"/>
  <c r="AR676" i="11"/>
  <c r="EG671" i="11"/>
  <c r="DE667" i="11"/>
  <c r="CC663" i="11"/>
  <c r="CT677" i="11"/>
  <c r="BR673" i="11"/>
  <c r="AP669" i="11"/>
  <c r="EE664" i="11"/>
  <c r="CC677" i="11"/>
  <c r="BA673" i="11"/>
  <c r="Y669" i="11"/>
  <c r="DN664" i="11"/>
  <c r="CL660" i="11"/>
  <c r="DK674" i="11"/>
  <c r="CI670" i="11"/>
  <c r="BG666" i="11"/>
  <c r="AE662" i="11"/>
  <c r="AF676" i="11"/>
  <c r="DU671" i="11"/>
  <c r="CS667" i="11"/>
  <c r="BQ663" i="11"/>
  <c r="BR677" i="11"/>
  <c r="AP673" i="11"/>
  <c r="AY678" i="11"/>
  <c r="EN673" i="11"/>
  <c r="DL669" i="11"/>
  <c r="CJ665" i="11"/>
  <c r="DV678" i="11"/>
  <c r="CH674" i="11"/>
  <c r="BF670" i="11"/>
  <c r="AD666" i="11"/>
  <c r="DS661" i="11"/>
  <c r="EJ675" i="11"/>
  <c r="DH671" i="11"/>
  <c r="CF667" i="11"/>
  <c r="BD663" i="11"/>
  <c r="DS675" i="11"/>
  <c r="CQ671" i="11"/>
  <c r="BO667" i="11"/>
  <c r="AM663" i="11"/>
  <c r="BL677" i="11"/>
  <c r="AJ673" i="11"/>
  <c r="DY668" i="11"/>
  <c r="CW664" i="11"/>
  <c r="DF678" i="11"/>
  <c r="BV674" i="11"/>
  <c r="AT670" i="11"/>
  <c r="EI665" i="11"/>
  <c r="DG661" i="11"/>
  <c r="DH675" i="11"/>
  <c r="CF671" i="11"/>
  <c r="CO676" i="11"/>
  <c r="BM672" i="11"/>
  <c r="AK668" i="11"/>
  <c r="DZ663" i="11"/>
  <c r="AI677" i="11"/>
  <c r="DX672" i="11"/>
  <c r="CV668" i="11"/>
  <c r="BT664" i="11"/>
  <c r="CO678" i="11"/>
  <c r="BI674" i="11"/>
  <c r="AG670" i="11"/>
  <c r="DV665" i="11"/>
  <c r="BT678" i="11"/>
  <c r="AR674" i="11"/>
  <c r="EG669" i="11"/>
  <c r="DE665" i="11"/>
  <c r="CC661" i="11"/>
  <c r="DB675" i="11"/>
  <c r="BZ671" i="11"/>
  <c r="AX667" i="11"/>
  <c r="EM662" i="11"/>
  <c r="EN676" i="11"/>
  <c r="DL672" i="11"/>
  <c r="CJ668" i="11"/>
  <c r="BH664" i="11"/>
  <c r="BI678" i="11"/>
  <c r="AG674" i="11"/>
  <c r="AI678" i="11"/>
  <c r="DX673" i="11"/>
  <c r="CV669" i="11"/>
  <c r="BT665" i="11"/>
  <c r="DA678" i="11"/>
  <c r="BR674" i="11"/>
  <c r="AP670" i="11"/>
  <c r="EE665" i="11"/>
  <c r="DC661" i="11"/>
  <c r="DT675" i="11"/>
  <c r="CR671" i="11"/>
  <c r="BP667" i="11"/>
  <c r="AN663" i="11"/>
  <c r="DC675" i="11"/>
  <c r="CA671" i="11"/>
  <c r="AY667" i="11"/>
  <c r="EN662" i="11"/>
  <c r="AV677" i="11"/>
  <c r="EK672" i="11"/>
  <c r="DI668" i="11"/>
  <c r="CG664" i="11"/>
  <c r="CK678" i="11"/>
  <c r="BF674" i="11"/>
  <c r="AD670" i="11"/>
  <c r="DS665" i="11"/>
  <c r="CQ661" i="11"/>
  <c r="CR675" i="11"/>
  <c r="BP671" i="11"/>
  <c r="BY676" i="11"/>
  <c r="AW672" i="11"/>
  <c r="EL667" i="11"/>
  <c r="DJ663" i="11"/>
  <c r="EJ676" i="11"/>
  <c r="DH672" i="11"/>
  <c r="CF668" i="11"/>
  <c r="BD664" i="11"/>
  <c r="BU678" i="11"/>
  <c r="AS674" i="11"/>
  <c r="EH669" i="11"/>
  <c r="DF665" i="11"/>
  <c r="BD678" i="11"/>
  <c r="AB674" i="11"/>
  <c r="DQ669" i="11"/>
  <c r="CO665" i="11"/>
  <c r="BM661" i="11"/>
  <c r="CL675" i="11"/>
  <c r="BJ671" i="11"/>
  <c r="AH667" i="11"/>
  <c r="DW662" i="11"/>
  <c r="DX676" i="11"/>
  <c r="CV672" i="11"/>
  <c r="BT668" i="11"/>
  <c r="AR664" i="11"/>
  <c r="AS678" i="11"/>
  <c r="EH673" i="11"/>
  <c r="DF669" i="11"/>
  <c r="CD665" i="11"/>
  <c r="BX668" i="11"/>
  <c r="DI669" i="11"/>
  <c r="CN672" i="11"/>
  <c r="CQ668" i="11"/>
  <c r="DD663" i="11"/>
  <c r="BW671" i="11"/>
  <c r="EI657" i="11"/>
  <c r="DG653" i="11"/>
  <c r="CE649" i="11"/>
  <c r="BR667" i="11"/>
  <c r="BN669" i="11"/>
  <c r="DG670" i="11"/>
  <c r="BN673" i="11"/>
  <c r="DZ665" i="11"/>
  <c r="CH661" i="11"/>
  <c r="X660" i="11"/>
  <c r="DM655" i="11"/>
  <c r="CK651" i="11"/>
  <c r="BI647" i="11"/>
  <c r="CS671" i="11"/>
  <c r="ED672" i="11"/>
  <c r="DI675" i="11"/>
  <c r="AL669" i="11"/>
  <c r="AI664" i="11"/>
  <c r="CR674" i="11"/>
  <c r="BN658" i="11"/>
  <c r="AL654" i="11"/>
  <c r="EA649" i="11"/>
  <c r="DO674" i="11"/>
  <c r="DK676" i="11"/>
  <c r="AM678" i="11"/>
  <c r="CH662" i="11"/>
  <c r="EG666" i="11"/>
  <c r="BY662" i="11"/>
  <c r="DE661" i="11"/>
  <c r="DD656" i="11"/>
  <c r="CB652" i="11"/>
  <c r="AZ648" i="11"/>
  <c r="CN661" i="11"/>
  <c r="CJ663" i="11"/>
  <c r="EC664" i="11"/>
  <c r="BQ670" i="11"/>
  <c r="AH665" i="11"/>
  <c r="DO660" i="11"/>
  <c r="BE659" i="11"/>
  <c r="AC655" i="11"/>
  <c r="CF669" i="11"/>
  <c r="CB671" i="11"/>
  <c r="DU672" i="11"/>
  <c r="CB675" i="11"/>
  <c r="AW666" i="11"/>
  <c r="DN661" i="11"/>
  <c r="BD660" i="11"/>
  <c r="AB656" i="11"/>
  <c r="DQ651" i="11"/>
  <c r="CO647" i="11"/>
  <c r="CE669" i="11"/>
  <c r="DP670" i="11"/>
  <c r="CU673" i="11"/>
  <c r="DO668" i="11"/>
  <c r="DT663" i="11"/>
  <c r="CD672" i="11"/>
  <c r="AH658" i="11"/>
  <c r="DW653" i="11"/>
  <c r="CU649" i="11"/>
  <c r="BY668" i="11"/>
  <c r="CD678" i="11"/>
  <c r="DG674" i="11"/>
  <c r="CE670" i="11"/>
  <c r="BC666" i="11"/>
  <c r="AA662" i="11"/>
  <c r="BA675" i="11"/>
  <c r="Y671" i="11"/>
  <c r="DN666" i="11"/>
  <c r="CL662" i="11"/>
  <c r="DC676" i="11"/>
  <c r="CA672" i="11"/>
  <c r="AY668" i="11"/>
  <c r="EN663" i="11"/>
  <c r="CL676" i="11"/>
  <c r="BJ672" i="11"/>
  <c r="AH668" i="11"/>
  <c r="DW663" i="11"/>
  <c r="AE678" i="11"/>
  <c r="DT673" i="11"/>
  <c r="CR669" i="11"/>
  <c r="BP665" i="11"/>
  <c r="AN661" i="11"/>
  <c r="AO675" i="11"/>
  <c r="ED670" i="11"/>
  <c r="DB666" i="11"/>
  <c r="BZ662" i="11"/>
  <c r="CA676" i="11"/>
  <c r="AY672" i="11"/>
  <c r="BH677" i="11"/>
  <c r="AF673" i="11"/>
  <c r="DU668" i="11"/>
  <c r="CS664" i="11"/>
  <c r="DS677" i="11"/>
  <c r="CQ673" i="11"/>
  <c r="BO669" i="11"/>
  <c r="AM665" i="11"/>
  <c r="EB660" i="11"/>
  <c r="AB675" i="11"/>
  <c r="DQ670" i="11"/>
  <c r="CO666" i="11"/>
  <c r="BM662" i="11"/>
  <c r="EB674" i="11"/>
  <c r="CZ670" i="11"/>
  <c r="BX666" i="11"/>
  <c r="AV662" i="11"/>
  <c r="BU676" i="11"/>
  <c r="AS672" i="11"/>
  <c r="EH667" i="11"/>
  <c r="DF663" i="11"/>
  <c r="DG677" i="11"/>
  <c r="CE673" i="11"/>
  <c r="BC669" i="11"/>
  <c r="AA665" i="11"/>
  <c r="DP660" i="11"/>
  <c r="DQ674" i="11"/>
  <c r="CO670" i="11"/>
  <c r="DZ678" i="11"/>
  <c r="AL675" i="11"/>
  <c r="EA670" i="11"/>
  <c r="CY666" i="11"/>
  <c r="BW662" i="11"/>
  <c r="CW675" i="11"/>
  <c r="BU671" i="11"/>
  <c r="AS667" i="11"/>
  <c r="EH662" i="11"/>
  <c r="AH677" i="11"/>
  <c r="DW672" i="11"/>
  <c r="CU668" i="11"/>
  <c r="BS664" i="11"/>
  <c r="EH676" i="11"/>
  <c r="DF672" i="11"/>
  <c r="CD668" i="11"/>
  <c r="BB664" i="11"/>
  <c r="CB678" i="11"/>
  <c r="AY674" i="11"/>
  <c r="EN669" i="11"/>
  <c r="DL665" i="11"/>
  <c r="CJ661" i="11"/>
  <c r="CK675" i="11"/>
  <c r="BI671" i="11"/>
  <c r="AG667" i="11"/>
  <c r="DV662" i="11"/>
  <c r="DW676" i="11"/>
  <c r="CU672" i="11"/>
  <c r="DD677" i="11"/>
  <c r="CB673" i="11"/>
  <c r="AZ669" i="11"/>
  <c r="X665" i="11"/>
  <c r="AX678" i="11"/>
  <c r="EM673" i="11"/>
  <c r="DK669" i="11"/>
  <c r="CI665" i="11"/>
  <c r="BG661" i="11"/>
  <c r="BX675" i="11"/>
  <c r="AV671" i="11"/>
  <c r="EK666" i="11"/>
  <c r="DI662" i="11"/>
  <c r="BG675" i="11"/>
  <c r="AE671" i="11"/>
  <c r="DT666" i="11"/>
  <c r="CR662" i="11"/>
  <c r="DQ676" i="11"/>
  <c r="CO672" i="11"/>
  <c r="BM668" i="11"/>
  <c r="AK664" i="11"/>
  <c r="AL678" i="11"/>
  <c r="EA673" i="11"/>
  <c r="CY669" i="11"/>
  <c r="BW665" i="11"/>
  <c r="AU661" i="11"/>
  <c r="AV675" i="11"/>
  <c r="EK670" i="11"/>
  <c r="AC676" i="11"/>
  <c r="DR671" i="11"/>
  <c r="CP667" i="11"/>
  <c r="BN663" i="11"/>
  <c r="CN676" i="11"/>
  <c r="BL672" i="11"/>
  <c r="AJ668" i="11"/>
  <c r="DY663" i="11"/>
  <c r="Y678" i="11"/>
  <c r="DN673" i="11"/>
  <c r="CL669" i="11"/>
  <c r="BJ665" i="11"/>
  <c r="DY677" i="11"/>
  <c r="CW673" i="11"/>
  <c r="BU669" i="11"/>
  <c r="AS665" i="11"/>
  <c r="EH660" i="11"/>
  <c r="AP675" i="11"/>
  <c r="EE670" i="11"/>
  <c r="DC666" i="11"/>
  <c r="CA662" i="11"/>
  <c r="CB676" i="11"/>
  <c r="AZ672" i="11"/>
  <c r="X668" i="11"/>
  <c r="DM663" i="11"/>
  <c r="DN677" i="11"/>
  <c r="CL673" i="11"/>
  <c r="CN677" i="11"/>
  <c r="BL673" i="11"/>
  <c r="AJ669" i="11"/>
  <c r="DY664" i="11"/>
  <c r="AH678" i="11"/>
  <c r="DW673" i="11"/>
  <c r="CU669" i="11"/>
  <c r="BS665" i="11"/>
  <c r="AQ661" i="11"/>
  <c r="BH675" i="11"/>
  <c r="AF671" i="11"/>
  <c r="DU666" i="11"/>
  <c r="CS662" i="11"/>
  <c r="AQ675" i="11"/>
  <c r="EF670" i="11"/>
  <c r="DD666" i="11"/>
  <c r="CB662" i="11"/>
  <c r="DA676" i="11"/>
  <c r="BY672" i="11"/>
  <c r="AW668" i="11"/>
  <c r="EL663" i="11"/>
  <c r="EM677" i="11"/>
  <c r="DK673" i="11"/>
  <c r="CI669" i="11"/>
  <c r="BG665" i="11"/>
  <c r="AE661" i="11"/>
  <c r="AF675" i="11"/>
  <c r="DU670" i="11"/>
  <c r="ED675" i="11"/>
  <c r="DB671" i="11"/>
  <c r="BZ667" i="11"/>
  <c r="AX663" i="11"/>
  <c r="BX676" i="11"/>
  <c r="AV672" i="11"/>
  <c r="EK667" i="11"/>
  <c r="DI663" i="11"/>
  <c r="DZ677" i="11"/>
  <c r="CX673" i="11"/>
  <c r="BV669" i="11"/>
  <c r="AT665" i="11"/>
  <c r="DI677" i="11"/>
  <c r="CG673" i="11"/>
  <c r="BE669" i="11"/>
  <c r="AC665" i="11"/>
  <c r="DR660" i="11"/>
  <c r="Z675" i="11"/>
  <c r="DO670" i="11"/>
  <c r="CM666" i="11"/>
  <c r="BK662" i="11"/>
  <c r="BL676" i="11"/>
  <c r="AJ672" i="11"/>
  <c r="DY667" i="11"/>
  <c r="CW663" i="11"/>
  <c r="CX677" i="11"/>
  <c r="BV673" i="11"/>
  <c r="AT669" i="11"/>
  <c r="EI664" i="11"/>
  <c r="AV664" i="11"/>
  <c r="CG665" i="11"/>
  <c r="BL668" i="11"/>
  <c r="DX667" i="11"/>
  <c r="AR663" i="11"/>
  <c r="AU667" i="11"/>
  <c r="BW657" i="11"/>
  <c r="AU653" i="11"/>
  <c r="EJ648" i="11"/>
  <c r="AP663" i="11"/>
  <c r="AL665" i="11"/>
  <c r="CE666" i="11"/>
  <c r="CW670" i="11"/>
  <c r="BF665" i="11"/>
  <c r="EM660" i="11"/>
  <c r="CC659" i="11"/>
  <c r="BA655" i="11"/>
  <c r="Y651" i="11"/>
  <c r="DN646" i="11"/>
  <c r="BQ667" i="11"/>
  <c r="DB668" i="11"/>
  <c r="CG671" i="11"/>
  <c r="BS668" i="11"/>
  <c r="CN663" i="11"/>
  <c r="BP670" i="11"/>
  <c r="DS657" i="11"/>
  <c r="CQ653" i="11"/>
  <c r="BO649" i="11"/>
  <c r="CM670" i="11"/>
  <c r="CI672" i="11"/>
  <c r="EB673" i="11"/>
  <c r="CI676" i="11"/>
  <c r="BM666" i="11"/>
  <c r="ED661" i="11"/>
  <c r="BT660" i="11"/>
  <c r="AR656" i="11"/>
  <c r="EG651" i="11"/>
  <c r="DE647" i="11"/>
  <c r="DN674" i="11"/>
  <c r="AH676" i="11"/>
  <c r="DA660" i="11"/>
  <c r="CX669" i="11"/>
  <c r="CE664" i="11"/>
  <c r="DM677" i="11"/>
  <c r="DJ658" i="11"/>
  <c r="CH654" i="11"/>
  <c r="BD665" i="11"/>
  <c r="AZ667" i="11"/>
  <c r="CS668" i="11"/>
  <c r="BX671" i="11"/>
  <c r="CT665" i="11"/>
  <c r="BB661" i="11"/>
  <c r="DI659" i="11"/>
  <c r="CG655" i="11"/>
  <c r="BE651" i="11"/>
  <c r="AC647" i="11"/>
  <c r="BC665" i="11"/>
  <c r="CN666" i="11"/>
  <c r="BS669" i="11"/>
  <c r="AE668" i="11"/>
  <c r="BH663" i="11"/>
  <c r="BB668" i="11"/>
  <c r="CM657" i="11"/>
  <c r="BK653" i="11"/>
  <c r="AI649" i="11"/>
  <c r="AW664" i="11"/>
  <c r="BX678" i="11"/>
  <c r="AU674" i="11"/>
  <c r="EJ669" i="11"/>
  <c r="DH665" i="11"/>
  <c r="CF661" i="11"/>
  <c r="DF674" i="11"/>
  <c r="CD670" i="11"/>
  <c r="BB666" i="11"/>
  <c r="Z662" i="11"/>
  <c r="AQ676" i="11"/>
  <c r="EF671" i="11"/>
  <c r="DD667" i="11"/>
  <c r="CB663" i="11"/>
  <c r="Z676" i="11"/>
  <c r="DO671" i="11"/>
  <c r="CM667" i="11"/>
  <c r="BK663" i="11"/>
  <c r="CJ677" i="11"/>
  <c r="BH673" i="11"/>
  <c r="AF669" i="11"/>
  <c r="DU664" i="11"/>
  <c r="EL678" i="11"/>
  <c r="CT674" i="11"/>
  <c r="BR670" i="11"/>
  <c r="AP666" i="11"/>
  <c r="EE661" i="11"/>
  <c r="EF675" i="11"/>
  <c r="DD671" i="11"/>
  <c r="DM676" i="11"/>
  <c r="CK672" i="11"/>
  <c r="BI668" i="11"/>
  <c r="AG664" i="11"/>
  <c r="BG677" i="11"/>
  <c r="AE673" i="11"/>
  <c r="DT668" i="11"/>
  <c r="CR664" i="11"/>
  <c r="DU678" i="11"/>
  <c r="CG674" i="11"/>
  <c r="BE670" i="11"/>
  <c r="AC666" i="11"/>
  <c r="CX678" i="11"/>
  <c r="BP674" i="11"/>
  <c r="AN670" i="11"/>
  <c r="EC665" i="11"/>
  <c r="DA661" i="11"/>
  <c r="DZ675" i="11"/>
  <c r="CX671" i="11"/>
  <c r="BV667" i="11"/>
  <c r="AT663" i="11"/>
  <c r="AU677" i="11"/>
  <c r="EJ672" i="11"/>
  <c r="DH668" i="11"/>
  <c r="CF664" i="11"/>
  <c r="CJ678" i="11"/>
  <c r="BE674" i="11"/>
  <c r="AC670" i="11"/>
  <c r="EI678" i="11"/>
  <c r="CQ674" i="11"/>
  <c r="BO670" i="11"/>
  <c r="AM666" i="11"/>
  <c r="EB661" i="11"/>
  <c r="AK675" i="11"/>
  <c r="DZ670" i="11"/>
  <c r="CX666" i="11"/>
  <c r="BV662" i="11"/>
  <c r="CM676" i="11"/>
  <c r="BK672" i="11"/>
  <c r="AI668" i="11"/>
  <c r="DX663" i="11"/>
  <c r="BV676" i="11"/>
  <c r="AT672" i="11"/>
  <c r="EI667" i="11"/>
  <c r="DG663" i="11"/>
  <c r="EF677" i="11"/>
  <c r="DD673" i="11"/>
  <c r="CB669" i="11"/>
  <c r="AZ665" i="11"/>
  <c r="X661" i="11"/>
  <c r="Y675" i="11"/>
  <c r="DN670" i="11"/>
  <c r="CL666" i="11"/>
  <c r="BJ662" i="11"/>
  <c r="BK676" i="11"/>
  <c r="AI672" i="11"/>
  <c r="AR677" i="11"/>
  <c r="EG672" i="11"/>
  <c r="DE668" i="11"/>
  <c r="CC664" i="11"/>
  <c r="DC677" i="11"/>
  <c r="CA673" i="11"/>
  <c r="AY669" i="11"/>
  <c r="EN664" i="11"/>
  <c r="DL660" i="11"/>
  <c r="EC674" i="11"/>
  <c r="DA670" i="11"/>
  <c r="BY666" i="11"/>
  <c r="AW662" i="11"/>
  <c r="DL674" i="11"/>
  <c r="CJ670" i="11"/>
  <c r="BH666" i="11"/>
  <c r="AF662" i="11"/>
  <c r="BE676" i="11"/>
  <c r="AC672" i="11"/>
  <c r="DR667" i="11"/>
  <c r="CP663" i="11"/>
  <c r="CQ677" i="11"/>
  <c r="BO673" i="11"/>
  <c r="AM669" i="11"/>
  <c r="EB664" i="11"/>
  <c r="CZ660" i="11"/>
  <c r="DA674" i="11"/>
  <c r="DO678" i="11"/>
  <c r="CH675" i="11"/>
  <c r="BF671" i="11"/>
  <c r="AD667" i="11"/>
  <c r="DS662" i="11"/>
  <c r="AB676" i="11"/>
  <c r="DQ671" i="11"/>
  <c r="CO667" i="11"/>
  <c r="BM663" i="11"/>
  <c r="CD677" i="11"/>
  <c r="BB673" i="11"/>
  <c r="Z669" i="11"/>
  <c r="DO664" i="11"/>
  <c r="BM677" i="11"/>
  <c r="AK673" i="11"/>
  <c r="DZ668" i="11"/>
  <c r="CX664" i="11"/>
  <c r="EN678" i="11"/>
  <c r="CU674" i="11"/>
  <c r="BS670" i="11"/>
  <c r="AQ666" i="11"/>
  <c r="EF661" i="11"/>
  <c r="EG675" i="11"/>
  <c r="DE671" i="11"/>
  <c r="CC667" i="11"/>
  <c r="BA663" i="11"/>
  <c r="BB677" i="11"/>
  <c r="Z673" i="11"/>
  <c r="AB677" i="11"/>
  <c r="DQ672" i="11"/>
  <c r="CO668" i="11"/>
  <c r="BM664" i="11"/>
  <c r="CM677" i="11"/>
  <c r="BK673" i="11"/>
  <c r="AI669" i="11"/>
  <c r="DX664" i="11"/>
  <c r="CV660" i="11"/>
  <c r="DM674" i="11"/>
  <c r="CK670" i="11"/>
  <c r="BI666" i="11"/>
  <c r="AG662" i="11"/>
  <c r="CV674" i="11"/>
  <c r="BT670" i="11"/>
  <c r="AR666" i="11"/>
  <c r="EG661" i="11"/>
  <c r="AO676" i="11"/>
  <c r="ED671" i="11"/>
  <c r="DB667" i="11"/>
  <c r="BZ663" i="11"/>
  <c r="CA677" i="11"/>
  <c r="AY673" i="11"/>
  <c r="EN668" i="11"/>
  <c r="DL664" i="11"/>
  <c r="EA678" i="11"/>
  <c r="CK674" i="11"/>
  <c r="CY678" i="11"/>
  <c r="BR675" i="11"/>
  <c r="AP671" i="11"/>
  <c r="EE666" i="11"/>
  <c r="DC662" i="11"/>
  <c r="EC675" i="11"/>
  <c r="DA671" i="11"/>
  <c r="BY667" i="11"/>
  <c r="AW663" i="11"/>
  <c r="BN677" i="11"/>
  <c r="AL673" i="11"/>
  <c r="EA668" i="11"/>
  <c r="CY664" i="11"/>
  <c r="AW677" i="11"/>
  <c r="EL672" i="11"/>
  <c r="DJ668" i="11"/>
  <c r="CH664" i="11"/>
  <c r="DS678" i="11"/>
  <c r="CE674" i="11"/>
  <c r="BC670" i="11"/>
  <c r="AA666" i="11"/>
  <c r="DP661" i="11"/>
  <c r="DQ675" i="11"/>
  <c r="CO671" i="11"/>
  <c r="BM667" i="11"/>
  <c r="AK663" i="11"/>
  <c r="AL677" i="11"/>
  <c r="EA672" i="11"/>
  <c r="CY668" i="11"/>
  <c r="BQ676" i="11"/>
  <c r="BM678" i="11"/>
  <c r="BE661" i="11"/>
  <c r="AJ664" i="11"/>
  <c r="AV667" i="11"/>
  <c r="CW662" i="11"/>
  <c r="EJ662" i="11"/>
  <c r="EB656" i="11"/>
  <c r="CZ652" i="11"/>
  <c r="BX648" i="11"/>
  <c r="BP676" i="11"/>
  <c r="DA677" i="11"/>
  <c r="BC662" i="11"/>
  <c r="ED669" i="11"/>
  <c r="DC664" i="11"/>
  <c r="CA660" i="11"/>
  <c r="EH658" i="11"/>
  <c r="DF654" i="11"/>
  <c r="CD650" i="11"/>
  <c r="CQ678" i="11"/>
  <c r="AO663" i="11"/>
  <c r="BZ664" i="11"/>
  <c r="BE667" i="11"/>
  <c r="DH667" i="11"/>
  <c r="AB663" i="11"/>
  <c r="AN666" i="11"/>
  <c r="BG657" i="11"/>
  <c r="AE653" i="11"/>
  <c r="DT648" i="11"/>
  <c r="BK666" i="11"/>
  <c r="BG668" i="11"/>
  <c r="CZ673" i="11"/>
  <c r="AT674" i="11"/>
  <c r="CV675" i="11"/>
  <c r="CE675" i="11"/>
  <c r="X677" i="11"/>
  <c r="BJ678" i="11"/>
  <c r="BS661" i="11"/>
  <c r="Y672" i="11"/>
  <c r="CJ672" i="11"/>
  <c r="EL673" i="11"/>
  <c r="DU673" i="11"/>
  <c r="BN675" i="11"/>
  <c r="CZ676" i="11"/>
  <c r="EL677" i="11"/>
  <c r="AE674" i="11"/>
  <c r="CP674" i="11"/>
  <c r="AA676" i="11"/>
  <c r="EA675" i="11"/>
  <c r="BT677" i="11"/>
  <c r="DQ678" i="11"/>
  <c r="DO661" i="11"/>
  <c r="BU672" i="11"/>
  <c r="EF672" i="11"/>
  <c r="BQ674" i="11"/>
  <c r="AZ674" i="11"/>
  <c r="DJ675" i="11"/>
  <c r="AE677" i="11"/>
  <c r="BQ678" i="11"/>
  <c r="DK670" i="11"/>
  <c r="BE671" i="11"/>
  <c r="DG672" i="11"/>
  <c r="CP672" i="11"/>
  <c r="AI674" i="11"/>
  <c r="BU675" i="11"/>
  <c r="DG676" i="11"/>
  <c r="AC668" i="11"/>
  <c r="CN668" i="11"/>
  <c r="Y670" i="11"/>
  <c r="DY669" i="11"/>
  <c r="BR671" i="11"/>
  <c r="DD672" i="11"/>
  <c r="Y674" i="11"/>
  <c r="BS666" i="11"/>
  <c r="ED666" i="11"/>
  <c r="BO668" i="11"/>
  <c r="AX668" i="11"/>
  <c r="DH669" i="11"/>
  <c r="AC671" i="11"/>
  <c r="BO672" i="11"/>
  <c r="CD675" i="11"/>
  <c r="DF660" i="11"/>
  <c r="AN672" i="11"/>
  <c r="AN673" i="11"/>
  <c r="CY673" i="11"/>
  <c r="AJ675" i="11"/>
  <c r="EJ674" i="11"/>
  <c r="CC676" i="11"/>
  <c r="DO677" i="11"/>
  <c r="DX660" i="11"/>
  <c r="CD671" i="11"/>
  <c r="X672" i="11"/>
  <c r="BZ673" i="11"/>
  <c r="BI673" i="11"/>
  <c r="DS674" i="11"/>
  <c r="AN676" i="11"/>
  <c r="BZ677" i="11"/>
  <c r="CJ673" i="11"/>
  <c r="AD674" i="11"/>
  <c r="CF675" i="11"/>
  <c r="BO675" i="11"/>
  <c r="DY676" i="11"/>
  <c r="AT678" i="11"/>
  <c r="BC661" i="11"/>
  <c r="DZ671" i="11"/>
  <c r="BT672" i="11"/>
  <c r="DV673" i="11"/>
  <c r="DE673" i="11"/>
  <c r="AX675" i="11"/>
  <c r="CJ676" i="11"/>
  <c r="DV677" i="11"/>
  <c r="AY670" i="11"/>
  <c r="DJ670" i="11"/>
  <c r="AU672" i="11"/>
  <c r="AD672" i="11"/>
  <c r="CN673" i="11"/>
  <c r="DZ674" i="11"/>
  <c r="AU676" i="11"/>
  <c r="CH667" i="11"/>
  <c r="AB668" i="11"/>
  <c r="CD669" i="11"/>
  <c r="BM669" i="11"/>
  <c r="DW670" i="11"/>
  <c r="AR672" i="11"/>
  <c r="CD673" i="11"/>
  <c r="DX665" i="11"/>
  <c r="BR666" i="11"/>
  <c r="DT667" i="11"/>
  <c r="DC667" i="11"/>
  <c r="AV669" i="11"/>
  <c r="CH670" i="11"/>
  <c r="DT671" i="11"/>
  <c r="BB671" i="11"/>
  <c r="AF660" i="11"/>
  <c r="EC667" i="11"/>
  <c r="BX669" i="11"/>
  <c r="EI669" i="11"/>
  <c r="BT671" i="11"/>
  <c r="BC671" i="11"/>
  <c r="DM672" i="11"/>
  <c r="AH674" i="11"/>
  <c r="BT675" i="11"/>
  <c r="DN667" i="11"/>
  <c r="BH668" i="11"/>
  <c r="DJ669" i="11"/>
  <c r="CS669" i="11"/>
  <c r="AL671" i="11"/>
  <c r="BX672" i="11"/>
  <c r="DJ673" i="11"/>
  <c r="DT669" i="11"/>
  <c r="BN670" i="11"/>
  <c r="DP671" i="11"/>
  <c r="CY671" i="11"/>
  <c r="AR673" i="11"/>
  <c r="CD674" i="11"/>
  <c r="DP675" i="11"/>
  <c r="AS668" i="11"/>
  <c r="DD668" i="11"/>
  <c r="AO670" i="11"/>
  <c r="X670" i="11"/>
  <c r="CH671" i="11"/>
  <c r="DT672" i="11"/>
  <c r="AO674" i="11"/>
  <c r="CI666" i="11"/>
  <c r="AC667" i="11"/>
  <c r="CE668" i="11"/>
  <c r="BN668" i="11"/>
  <c r="DX669" i="11"/>
  <c r="AS671" i="11"/>
  <c r="CE672" i="11"/>
  <c r="DR663" i="11"/>
  <c r="BL664" i="11"/>
  <c r="DN665" i="11"/>
  <c r="CW665" i="11"/>
  <c r="AP667" i="11"/>
  <c r="CB668" i="11"/>
  <c r="CT678" i="11"/>
  <c r="AQ662" i="11"/>
  <c r="DB662" i="11"/>
  <c r="AM664" i="11"/>
  <c r="EM663" i="11"/>
  <c r="CF665" i="11"/>
  <c r="DR666" i="11"/>
  <c r="AM668" i="11"/>
  <c r="AK678" i="11"/>
  <c r="BP656" i="11"/>
  <c r="BY673" i="11"/>
  <c r="EC668" i="11"/>
  <c r="BW669" i="11"/>
  <c r="DY670" i="11"/>
  <c r="DH670" i="11"/>
  <c r="BA672" i="11"/>
  <c r="CM673" i="11"/>
  <c r="DY674" i="11"/>
  <c r="BB667" i="11"/>
  <c r="DM667" i="11"/>
  <c r="AX669" i="11"/>
  <c r="AG669" i="11"/>
  <c r="CQ670" i="11"/>
  <c r="EC671" i="11"/>
  <c r="AX673" i="11"/>
  <c r="BH669" i="11"/>
  <c r="DS669" i="11"/>
  <c r="BD671" i="11"/>
  <c r="AM671" i="11"/>
  <c r="CW672" i="11"/>
  <c r="EI673" i="11"/>
  <c r="BD675" i="11"/>
  <c r="CX667" i="11"/>
  <c r="AR668" i="11"/>
  <c r="CT669" i="11"/>
  <c r="CC669" i="11"/>
  <c r="EM670" i="11"/>
  <c r="BH672" i="11"/>
  <c r="CT673" i="11"/>
  <c r="EN665" i="11"/>
  <c r="CH666" i="11"/>
  <c r="EJ667" i="11"/>
  <c r="DS667" i="11"/>
  <c r="BL669" i="11"/>
  <c r="CX670" i="11"/>
  <c r="EJ671" i="11"/>
  <c r="BF663" i="11"/>
  <c r="DQ663" i="11"/>
  <c r="BB665" i="11"/>
  <c r="AK665" i="11"/>
  <c r="CU666" i="11"/>
  <c r="EG667" i="11"/>
  <c r="CR678" i="11"/>
  <c r="CV661" i="11"/>
  <c r="AP662" i="11"/>
  <c r="CR663" i="11"/>
  <c r="CA663" i="11"/>
  <c r="EK664" i="11"/>
  <c r="BF666" i="11"/>
  <c r="CR667" i="11"/>
  <c r="DZ673" i="11"/>
  <c r="DU655" i="11"/>
  <c r="AW669" i="11"/>
  <c r="EB670" i="11"/>
  <c r="AH671" i="11"/>
  <c r="BU666" i="11"/>
  <c r="X652" i="11"/>
  <c r="BX665" i="11"/>
  <c r="BR661" i="11"/>
  <c r="CP654" i="11"/>
  <c r="BJ666" i="11"/>
  <c r="EE668" i="11"/>
  <c r="AG665" i="11"/>
  <c r="BB674" i="11"/>
  <c r="BI670" i="11"/>
  <c r="Y673" i="11"/>
  <c r="AX650" i="11"/>
  <c r="BL662" i="11"/>
  <c r="AO666" i="11"/>
  <c r="CF656" i="11"/>
  <c r="BW677" i="11"/>
  <c r="CF674" i="11"/>
  <c r="BK677" i="11"/>
  <c r="BR669" i="11"/>
  <c r="AL646" i="11"/>
  <c r="EA641" i="11"/>
  <c r="AV665" i="11"/>
  <c r="DG665" i="11"/>
  <c r="AR667" i="11"/>
  <c r="AA667" i="11"/>
  <c r="CK668" i="11"/>
  <c r="DW669" i="11"/>
  <c r="AR671" i="11"/>
  <c r="CL663" i="11"/>
  <c r="AF664" i="11"/>
  <c r="CH665" i="11"/>
  <c r="BQ665" i="11"/>
  <c r="EA666" i="11"/>
  <c r="AV668" i="11"/>
  <c r="CH669" i="11"/>
  <c r="CR665" i="11"/>
  <c r="AL666" i="11"/>
  <c r="CN667" i="11"/>
  <c r="BW667" i="11"/>
  <c r="EG668" i="11"/>
  <c r="BB670" i="11"/>
  <c r="CN671" i="11"/>
  <c r="EH663" i="11"/>
  <c r="CB664" i="11"/>
  <c r="ED665" i="11"/>
  <c r="DM665" i="11"/>
  <c r="BF667" i="11"/>
  <c r="CR668" i="11"/>
  <c r="DJ678" i="11"/>
  <c r="BG662" i="11"/>
  <c r="DR662" i="11"/>
  <c r="BC664" i="11"/>
  <c r="AL664" i="11"/>
  <c r="CV665" i="11"/>
  <c r="EH666" i="11"/>
  <c r="CG676" i="11"/>
  <c r="AA677" i="11"/>
  <c r="CE678" i="11"/>
  <c r="BL678" i="11"/>
  <c r="BU661" i="11"/>
  <c r="EE662" i="11"/>
  <c r="AZ664" i="11"/>
  <c r="DW674" i="11"/>
  <c r="BQ675" i="11"/>
  <c r="DS676" i="11"/>
  <c r="DB676" i="11"/>
  <c r="DA664" i="11"/>
  <c r="AU665" i="11"/>
  <c r="CW666" i="11"/>
  <c r="CF666" i="11"/>
  <c r="Y668" i="11"/>
  <c r="BK669" i="11"/>
  <c r="EM678" i="11"/>
  <c r="Z663" i="11"/>
  <c r="CK663" i="11"/>
  <c r="EM664" i="11"/>
  <c r="DV664" i="11"/>
  <c r="BO666" i="11"/>
  <c r="DA667" i="11"/>
  <c r="EM668" i="11"/>
  <c r="AF665" i="11"/>
  <c r="CQ665" i="11"/>
  <c r="AB667" i="11"/>
  <c r="EB666" i="11"/>
  <c r="BU668" i="11"/>
  <c r="DG669" i="11"/>
  <c r="AB671" i="11"/>
  <c r="BV663" i="11"/>
  <c r="EG663" i="11"/>
  <c r="BR665" i="11"/>
  <c r="BA665" i="11"/>
  <c r="DK666" i="11"/>
  <c r="AF668" i="11"/>
  <c r="DM678" i="11"/>
  <c r="DL661" i="11"/>
  <c r="BF662" i="11"/>
  <c r="DH663" i="11"/>
  <c r="CQ663" i="11"/>
  <c r="AJ665" i="11"/>
  <c r="BV666" i="11"/>
  <c r="EL675" i="11"/>
  <c r="CF676" i="11"/>
  <c r="EH677" i="11"/>
  <c r="DQ677" i="11"/>
  <c r="DZ660" i="11"/>
  <c r="BS662" i="11"/>
  <c r="DE663" i="11"/>
  <c r="BK674" i="11"/>
  <c r="DV674" i="11"/>
  <c r="BG676" i="11"/>
  <c r="AP676" i="11"/>
  <c r="EB677" i="11"/>
  <c r="BW678" i="11"/>
  <c r="CE661" i="11"/>
  <c r="EG662" i="11"/>
  <c r="DP662" i="11"/>
  <c r="BI664" i="11"/>
  <c r="CU665" i="11"/>
  <c r="BA676" i="11"/>
  <c r="DL676" i="11"/>
  <c r="AW678" i="11"/>
  <c r="AF678" i="11"/>
  <c r="AO661" i="11"/>
  <c r="CY662" i="11"/>
  <c r="EK663" i="11"/>
  <c r="BG678" i="11"/>
  <c r="EG678" i="11"/>
  <c r="EA661" i="11"/>
  <c r="BL663" i="11"/>
  <c r="AU663" i="11"/>
  <c r="DE664" i="11"/>
  <c r="Z666" i="11"/>
  <c r="CW676" i="11"/>
  <c r="AQ677" i="11"/>
  <c r="CZ678" i="11"/>
  <c r="CC678" i="11"/>
  <c r="CK661" i="11"/>
  <c r="AD663" i="11"/>
  <c r="BP664" i="11"/>
  <c r="EM674" i="11"/>
  <c r="CG675" i="11"/>
  <c r="EI676" i="11"/>
  <c r="DR676" i="11"/>
  <c r="BK678" i="11"/>
  <c r="BT661" i="11"/>
  <c r="DF662" i="11"/>
  <c r="BE672" i="11"/>
  <c r="DP672" i="11"/>
  <c r="BA674" i="11"/>
  <c r="AJ674" i="11"/>
  <c r="CT675" i="11"/>
  <c r="EF676" i="11"/>
  <c r="BA678" i="11"/>
  <c r="CU670" i="11"/>
  <c r="AO671" i="11"/>
  <c r="CQ672" i="11"/>
  <c r="BZ672" i="11"/>
  <c r="EJ673" i="11"/>
  <c r="BE675" i="11"/>
  <c r="CQ676" i="11"/>
  <c r="AK674" i="11"/>
  <c r="AK662" i="11"/>
  <c r="EC647" i="11"/>
  <c r="BP677" i="11"/>
  <c r="EA677" i="11"/>
  <c r="EJ660" i="11"/>
  <c r="BU662" i="11"/>
  <c r="BD662" i="11"/>
  <c r="DN663" i="11"/>
  <c r="AI665" i="11"/>
  <c r="DF675" i="11"/>
  <c r="AZ676" i="11"/>
  <c r="DB677" i="11"/>
  <c r="CK677" i="11"/>
  <c r="CT660" i="11"/>
  <c r="AM662" i="11"/>
  <c r="BY663" i="11"/>
  <c r="DL677" i="11"/>
  <c r="BF678" i="11"/>
  <c r="BO661" i="11"/>
  <c r="DQ662" i="11"/>
  <c r="CZ662" i="11"/>
  <c r="AS664" i="11"/>
  <c r="CE665" i="11"/>
  <c r="AK676" i="11"/>
  <c r="CV676" i="11"/>
  <c r="AG678" i="11"/>
  <c r="EG677" i="11"/>
  <c r="Y661" i="11"/>
  <c r="CI662" i="11"/>
  <c r="DU663" i="11"/>
  <c r="CA674" i="11"/>
  <c r="EL674" i="11"/>
  <c r="BW676" i="11"/>
  <c r="BF676" i="11"/>
  <c r="DP677" i="11"/>
  <c r="DY660" i="11"/>
  <c r="AT662" i="11"/>
  <c r="DJ671" i="11"/>
  <c r="BD672" i="11"/>
  <c r="DF673" i="11"/>
  <c r="CO673" i="11"/>
  <c r="AH675" i="11"/>
  <c r="BT676" i="11"/>
  <c r="DF677" i="11"/>
  <c r="AI670" i="11"/>
  <c r="CT670" i="11"/>
  <c r="AE672" i="11"/>
  <c r="EE671" i="11"/>
  <c r="BX673" i="11"/>
  <c r="DJ674" i="11"/>
  <c r="AE676" i="11"/>
  <c r="DZ669" i="11"/>
  <c r="CP661" i="11"/>
  <c r="BQ647" i="11"/>
  <c r="CI668" i="11"/>
  <c r="CY653" i="11"/>
  <c r="BW674" i="11"/>
  <c r="CC660" i="11"/>
  <c r="BI675" i="11"/>
  <c r="DN669" i="11"/>
  <c r="BM659" i="11"/>
  <c r="AS647" i="11"/>
  <c r="BS663" i="11"/>
  <c r="BX663" i="11"/>
  <c r="EM653" i="11"/>
  <c r="BK671" i="11"/>
  <c r="BW664" i="11"/>
  <c r="EL654" i="11"/>
  <c r="AU678" i="11"/>
  <c r="CS666" i="11"/>
  <c r="CV663" i="11"/>
  <c r="BF677" i="11"/>
  <c r="EK661" i="11"/>
  <c r="CT676" i="11"/>
  <c r="DW660" i="11"/>
  <c r="BN650" i="11"/>
  <c r="BZ670" i="11"/>
  <c r="AX658" i="11"/>
  <c r="CM675" i="11"/>
  <c r="DG660" i="11"/>
  <c r="DC649" i="11"/>
  <c r="BI672" i="11"/>
  <c r="DF661" i="11"/>
  <c r="DI651" i="11"/>
  <c r="BU670" i="11"/>
  <c r="CL667" i="11"/>
  <c r="AK670" i="11"/>
  <c r="CQ645" i="11"/>
  <c r="CX676" i="11"/>
  <c r="CS658" i="11"/>
  <c r="AE659" i="11"/>
  <c r="DT654" i="11"/>
  <c r="CR650" i="11"/>
  <c r="BP646" i="11"/>
  <c r="AC677" i="11"/>
  <c r="CY658" i="11"/>
  <c r="BW654" i="11"/>
  <c r="AU650" i="11"/>
  <c r="EJ645" i="11"/>
  <c r="DH641" i="11"/>
  <c r="BM665" i="11"/>
  <c r="AU657" i="11"/>
  <c r="EJ652" i="11"/>
  <c r="DL659" i="11"/>
  <c r="CJ655" i="11"/>
  <c r="BH651" i="11"/>
  <c r="AF647" i="11"/>
  <c r="DU642" i="11"/>
  <c r="CM663" i="11"/>
  <c r="DL649" i="11"/>
  <c r="CG641" i="11"/>
  <c r="CW636" i="11"/>
  <c r="BU632" i="11"/>
  <c r="DS659" i="11"/>
  <c r="AH649" i="11"/>
  <c r="EN640" i="11"/>
  <c r="BH636" i="11"/>
  <c r="AF632" i="11"/>
  <c r="CE658" i="11"/>
  <c r="BT648" i="11"/>
  <c r="CL640" i="11"/>
  <c r="EJ635" i="11"/>
  <c r="DH631" i="11"/>
  <c r="CN657" i="11"/>
  <c r="DG647" i="11"/>
  <c r="AI640" i="11"/>
  <c r="CU635" i="11"/>
  <c r="BS631" i="11"/>
  <c r="CX656" i="11"/>
  <c r="AD647" i="11"/>
  <c r="CW639" i="11"/>
  <c r="BF635" i="11"/>
  <c r="AD631" i="11"/>
  <c r="DL655" i="11"/>
  <c r="BQ646" i="11"/>
  <c r="AT639" i="11"/>
  <c r="EH634" i="11"/>
  <c r="DF630" i="11"/>
  <c r="AD640" i="11"/>
  <c r="CR646" i="11"/>
  <c r="CG654" i="11"/>
  <c r="BA630" i="11"/>
  <c r="AV634" i="11"/>
  <c r="AK638" i="11"/>
  <c r="CO643" i="11"/>
  <c r="CE651" i="11"/>
  <c r="AC629" i="11"/>
  <c r="AQ643" i="11"/>
  <c r="DD648" i="11"/>
  <c r="DZ642" i="11"/>
  <c r="EA660" i="11"/>
  <c r="DT662" i="11"/>
  <c r="DZ656" i="11"/>
  <c r="CX652" i="11"/>
  <c r="BV648" i="11"/>
  <c r="AT644" i="11"/>
  <c r="Z661" i="11"/>
  <c r="CC656" i="11"/>
  <c r="BA652" i="11"/>
  <c r="Y648" i="11"/>
  <c r="DN643" i="11"/>
  <c r="CL639" i="11"/>
  <c r="BA659" i="11"/>
  <c r="Y655" i="11"/>
  <c r="BZ668" i="11"/>
  <c r="CP657" i="11"/>
  <c r="BN653" i="11"/>
  <c r="AL649" i="11"/>
  <c r="EA644" i="11"/>
  <c r="CY640" i="11"/>
  <c r="CA654" i="11"/>
  <c r="BT645" i="11"/>
  <c r="DC638" i="11"/>
  <c r="CA634" i="11"/>
  <c r="AY630" i="11"/>
  <c r="CK653" i="11"/>
  <c r="DG644" i="11"/>
  <c r="BN638" i="11"/>
  <c r="AL634" i="11"/>
  <c r="EA629" i="11"/>
  <c r="CY652" i="11"/>
  <c r="AB644" i="11"/>
  <c r="Y638" i="11"/>
  <c r="DN633" i="11"/>
  <c r="CL629" i="11"/>
  <c r="DS651" i="11"/>
  <c r="BO643" i="11"/>
  <c r="DA637" i="11"/>
  <c r="BY633" i="11"/>
  <c r="AW629" i="11"/>
  <c r="AP651" i="11"/>
  <c r="DC642" i="11"/>
  <c r="BL637" i="11"/>
  <c r="AJ633" i="11"/>
  <c r="DH674" i="11"/>
  <c r="CC650" i="11"/>
  <c r="AG642" i="11"/>
  <c r="EN636" i="11"/>
  <c r="DL632" i="11"/>
  <c r="DN656" i="11"/>
  <c r="AJ631" i="11"/>
  <c r="DP634" i="11"/>
  <c r="BY638" i="11"/>
  <c r="BN644" i="11"/>
  <c r="AW652" i="11"/>
  <c r="BR629" i="11"/>
  <c r="BF633" i="11"/>
  <c r="BA637" i="11"/>
  <c r="EL648" i="11"/>
  <c r="DG667" i="11"/>
  <c r="EF644" i="11"/>
  <c r="CQ675" i="11"/>
  <c r="CC658" i="11"/>
  <c r="EF658" i="11"/>
  <c r="DD654" i="11"/>
  <c r="CB650" i="11"/>
  <c r="AZ646" i="11"/>
  <c r="EM675" i="11"/>
  <c r="CI658" i="11"/>
  <c r="BG654" i="11"/>
  <c r="AE650" i="11"/>
  <c r="DT645" i="11"/>
  <c r="CR641" i="11"/>
  <c r="BF664" i="11"/>
  <c r="AE657" i="11"/>
  <c r="DT652" i="11"/>
  <c r="CV659" i="11"/>
  <c r="BT655" i="11"/>
  <c r="AR651" i="11"/>
  <c r="EG646" i="11"/>
  <c r="DE642" i="11"/>
  <c r="ED660" i="11"/>
  <c r="CF649" i="11"/>
  <c r="BH641" i="11"/>
  <c r="CG636" i="11"/>
  <c r="BE632" i="11"/>
  <c r="BG659" i="11"/>
  <c r="DS648" i="11"/>
  <c r="DS640" i="11"/>
  <c r="CZ677" i="11"/>
  <c r="EH665" i="11"/>
  <c r="AM675" i="11"/>
  <c r="AD673" i="11"/>
  <c r="DL656" i="11"/>
  <c r="CZ669" i="11"/>
  <c r="BH678" i="11"/>
  <c r="CX646" i="11"/>
  <c r="AX666" i="11"/>
  <c r="DC657" i="11"/>
  <c r="BQ664" i="11"/>
  <c r="BA677" i="11"/>
  <c r="BX677" i="11"/>
  <c r="AQ665" i="11"/>
  <c r="Z664" i="11"/>
  <c r="CN648" i="11"/>
  <c r="AS666" i="11"/>
  <c r="BJ663" i="11"/>
  <c r="BG664" i="11"/>
  <c r="AE645" i="11"/>
  <c r="BV672" i="11"/>
  <c r="AD676" i="11"/>
  <c r="CJ658" i="11"/>
  <c r="BH654" i="11"/>
  <c r="AF650" i="11"/>
  <c r="DU645" i="11"/>
  <c r="DR672" i="11"/>
  <c r="AM658" i="11"/>
  <c r="EB653" i="11"/>
  <c r="CZ649" i="11"/>
  <c r="BX645" i="11"/>
  <c r="AV641" i="11"/>
  <c r="CO661" i="11"/>
  <c r="CZ656" i="11"/>
  <c r="BX652" i="11"/>
  <c r="AZ659" i="11"/>
  <c r="X655" i="11"/>
  <c r="DM650" i="11"/>
  <c r="CK646" i="11"/>
  <c r="BI642" i="11"/>
  <c r="AH659" i="11"/>
  <c r="DE648" i="11"/>
  <c r="DJ640" i="11"/>
  <c r="AK636" i="11"/>
  <c r="DZ631" i="11"/>
  <c r="EJ657" i="11"/>
  <c r="AA648" i="11"/>
  <c r="BG640" i="11"/>
  <c r="DM635" i="11"/>
  <c r="CK631" i="11"/>
  <c r="AC657" i="11"/>
  <c r="BM647" i="11"/>
  <c r="DU639" i="11"/>
  <c r="BX635" i="11"/>
  <c r="AV631" i="11"/>
  <c r="AQ656" i="11"/>
  <c r="CZ646" i="11"/>
  <c r="BR639" i="11"/>
  <c r="AI635" i="11"/>
  <c r="DX630" i="11"/>
  <c r="BB655" i="11"/>
  <c r="EN645" i="11"/>
  <c r="EM638" i="11"/>
  <c r="DK634" i="11"/>
  <c r="CI630" i="11"/>
  <c r="BL654" i="11"/>
  <c r="BJ645" i="11"/>
  <c r="CX638" i="11"/>
  <c r="BV634" i="11"/>
  <c r="AT630" i="11"/>
  <c r="DF637" i="11"/>
  <c r="BP642" i="11"/>
  <c r="CY649" i="11"/>
  <c r="EA659" i="11"/>
  <c r="AH632" i="11"/>
  <c r="EN635" i="11"/>
  <c r="AP640" i="11"/>
  <c r="BC647" i="11"/>
  <c r="EF634" i="11"/>
  <c r="DX646" i="11"/>
  <c r="CP646" i="11"/>
  <c r="BN642" i="11"/>
  <c r="AM660" i="11"/>
  <c r="DC660" i="11"/>
  <c r="BN656" i="11"/>
  <c r="AL652" i="11"/>
  <c r="EA647" i="11"/>
  <c r="CY643" i="11"/>
  <c r="AS660" i="11"/>
  <c r="EH655" i="11"/>
  <c r="DF651" i="11"/>
  <c r="CD647" i="11"/>
  <c r="BB643" i="11"/>
  <c r="CG677" i="11"/>
  <c r="DF658" i="11"/>
  <c r="CD654" i="11"/>
  <c r="AX664" i="11"/>
  <c r="AD657" i="11"/>
  <c r="DS652" i="11"/>
  <c r="CQ648" i="11"/>
  <c r="BO644" i="11"/>
  <c r="AM640" i="11"/>
  <c r="AD653" i="11"/>
  <c r="BM644" i="11"/>
  <c r="AQ638" i="11"/>
  <c r="EF633" i="11"/>
  <c r="DD629" i="11"/>
  <c r="AO652" i="11"/>
  <c r="CZ643" i="11"/>
  <c r="DS637" i="11"/>
  <c r="CQ633" i="11"/>
  <c r="BO629" i="11"/>
  <c r="BY651" i="11"/>
  <c r="EL642" i="11"/>
  <c r="CD637" i="11"/>
  <c r="BB633" i="11"/>
  <c r="Z629" i="11"/>
  <c r="DL650" i="11"/>
  <c r="BJ642" i="11"/>
  <c r="AO637" i="11"/>
  <c r="ED632" i="11"/>
  <c r="DV668" i="11"/>
  <c r="AI650" i="11"/>
  <c r="DM641" i="11"/>
  <c r="DQ636" i="11"/>
  <c r="CO632" i="11"/>
  <c r="CG660" i="11"/>
  <c r="BV649" i="11"/>
  <c r="AZ641" i="11"/>
  <c r="CB636" i="11"/>
  <c r="AZ632" i="11"/>
  <c r="BQ651" i="11"/>
  <c r="AH672" i="11"/>
  <c r="DB632" i="11"/>
  <c r="BK636" i="11"/>
  <c r="CZ640" i="11"/>
  <c r="EG647" i="11"/>
  <c r="EK656" i="11"/>
  <c r="AR631" i="11"/>
  <c r="AM635" i="11"/>
  <c r="CN658" i="11"/>
  <c r="CE657" i="11"/>
  <c r="BT644" i="11"/>
  <c r="BO671" i="11"/>
  <c r="EN674" i="11"/>
  <c r="BT658" i="11"/>
  <c r="AR654" i="11"/>
  <c r="EG649" i="11"/>
  <c r="DE645" i="11"/>
  <c r="DK671" i="11"/>
  <c r="EN657" i="11"/>
  <c r="DL653" i="11"/>
  <c r="CJ649" i="11"/>
  <c r="BH645" i="11"/>
  <c r="AF641" i="11"/>
  <c r="AR661" i="11"/>
  <c r="CJ656" i="11"/>
  <c r="BH652" i="11"/>
  <c r="AJ659" i="11"/>
  <c r="DY654" i="11"/>
  <c r="CW650" i="11"/>
  <c r="BU646" i="11"/>
  <c r="AS642" i="11"/>
  <c r="CM658" i="11"/>
  <c r="BY648" i="11"/>
  <c r="CN640" i="11"/>
  <c r="EL635" i="11"/>
  <c r="DJ631" i="11"/>
  <c r="CT657" i="11"/>
  <c r="DL647" i="11"/>
  <c r="AK640" i="11"/>
  <c r="BD661" i="11"/>
  <c r="AN652" i="11"/>
  <c r="BV658" i="11"/>
  <c r="DH678" i="11"/>
  <c r="AZ656" i="11"/>
  <c r="AV661" i="11"/>
  <c r="DY659" i="11"/>
  <c r="CG678" i="11"/>
  <c r="BC668" i="11"/>
  <c r="AQ657" i="11"/>
  <c r="BR678" i="11"/>
  <c r="AW659" i="11"/>
  <c r="AV673" i="11"/>
  <c r="EF660" i="11"/>
  <c r="AH661" i="11"/>
  <c r="AB648" i="11"/>
  <c r="DT678" i="11"/>
  <c r="AI673" i="11"/>
  <c r="AT676" i="11"/>
  <c r="CJ644" i="11"/>
  <c r="AT668" i="11"/>
  <c r="DS671" i="11"/>
  <c r="X658" i="11"/>
  <c r="DM653" i="11"/>
  <c r="CK649" i="11"/>
  <c r="BI645" i="11"/>
  <c r="CP668" i="11"/>
  <c r="CR657" i="11"/>
  <c r="BP653" i="11"/>
  <c r="AN649" i="11"/>
  <c r="EC644" i="11"/>
  <c r="DA640" i="11"/>
  <c r="BP660" i="11"/>
  <c r="AN656" i="11"/>
  <c r="BY677" i="11"/>
  <c r="DE658" i="11"/>
  <c r="CC654" i="11"/>
  <c r="BA650" i="11"/>
  <c r="Y646" i="11"/>
  <c r="DN641" i="11"/>
  <c r="BY657" i="11"/>
  <c r="CX647" i="11"/>
  <c r="AB640" i="11"/>
  <c r="CP635" i="11"/>
  <c r="BN631" i="11"/>
  <c r="CM656" i="11"/>
  <c r="EK646" i="11"/>
  <c r="CP639" i="11"/>
  <c r="BA635" i="11"/>
  <c r="Y631" i="11"/>
  <c r="CX655" i="11"/>
  <c r="BF646" i="11"/>
  <c r="AO639" i="11"/>
  <c r="EC634" i="11"/>
  <c r="DA630" i="11"/>
  <c r="DH654" i="11"/>
  <c r="CS645" i="11"/>
  <c r="DP638" i="11"/>
  <c r="CN634" i="11"/>
  <c r="BL630" i="11"/>
  <c r="DV653" i="11"/>
  <c r="EG644" i="11"/>
  <c r="CA638" i="11"/>
  <c r="AY634" i="11"/>
  <c r="EN629" i="11"/>
  <c r="EG652" i="11"/>
  <c r="BC644" i="11"/>
  <c r="AL638" i="11"/>
  <c r="EA633" i="11"/>
  <c r="CY629" i="11"/>
  <c r="CR635" i="11"/>
  <c r="BM639" i="11"/>
  <c r="BW645" i="11"/>
  <c r="DN653" i="11"/>
  <c r="EK629" i="11"/>
  <c r="DZ633" i="11"/>
  <c r="DN637" i="11"/>
  <c r="AA643" i="11"/>
  <c r="EB638" i="11"/>
  <c r="DG668" i="11"/>
  <c r="AD646" i="11"/>
  <c r="DS641" i="11"/>
  <c r="CR659" i="11"/>
  <c r="AD660" i="11"/>
  <c r="DS655" i="11"/>
  <c r="CQ651" i="11"/>
  <c r="BO647" i="11"/>
  <c r="AM643" i="11"/>
  <c r="CX659" i="11"/>
  <c r="BV655" i="11"/>
  <c r="AT651" i="11"/>
  <c r="EI646" i="11"/>
  <c r="DG642" i="11"/>
  <c r="BE673" i="11"/>
  <c r="AT658" i="11"/>
  <c r="EI653" i="11"/>
  <c r="AP661" i="11"/>
  <c r="CI656" i="11"/>
  <c r="BG652" i="11"/>
  <c r="AE648" i="11"/>
  <c r="DT643" i="11"/>
  <c r="CR639" i="11"/>
  <c r="DJ651" i="11"/>
  <c r="BF643" i="11"/>
  <c r="CV637" i="11"/>
  <c r="BT633" i="11"/>
  <c r="AR629" i="11"/>
  <c r="AF651" i="11"/>
  <c r="CS642" i="11"/>
  <c r="BG637" i="11"/>
  <c r="AE633" i="11"/>
  <c r="CS673" i="11"/>
  <c r="BR650" i="11"/>
  <c r="Y642" i="11"/>
  <c r="EI636" i="11"/>
  <c r="DG632" i="11"/>
  <c r="CN662" i="11"/>
  <c r="DE649" i="11"/>
  <c r="CC641" i="11"/>
  <c r="CT636" i="11"/>
  <c r="BR632" i="11"/>
  <c r="DJ659" i="11"/>
  <c r="AB649" i="11"/>
  <c r="EJ640" i="11"/>
  <c r="BE636" i="11"/>
  <c r="AC632" i="11"/>
  <c r="BU658" i="11"/>
  <c r="BO648" i="11"/>
  <c r="CG640" i="11"/>
  <c r="EG635" i="11"/>
  <c r="DE631" i="11"/>
  <c r="AO647" i="11"/>
  <c r="BP655" i="11"/>
  <c r="CN630" i="11"/>
  <c r="AW634" i="11"/>
  <c r="AR638" i="11"/>
  <c r="DE643" i="11"/>
  <c r="CG651" i="11"/>
  <c r="AD629" i="11"/>
  <c r="Y633" i="11"/>
  <c r="DK631" i="11"/>
  <c r="BC653" i="11"/>
  <c r="DY643" i="11"/>
  <c r="AM667" i="11"/>
  <c r="DL670" i="11"/>
  <c r="DY657" i="11"/>
  <c r="CW653" i="11"/>
  <c r="BU649" i="11"/>
  <c r="AS645" i="11"/>
  <c r="CI667" i="11"/>
  <c r="CB657" i="11"/>
  <c r="AZ653" i="11"/>
  <c r="X649" i="11"/>
  <c r="DM644" i="11"/>
  <c r="CK640" i="11"/>
  <c r="AZ660" i="11"/>
  <c r="X656" i="11"/>
  <c r="BR676" i="11"/>
  <c r="CO658" i="11"/>
  <c r="BM654" i="11"/>
  <c r="AK650" i="11"/>
  <c r="DZ645" i="11"/>
  <c r="CX641" i="11"/>
  <c r="AJ657" i="11"/>
  <c r="BR647" i="11"/>
  <c r="DW639" i="11"/>
  <c r="BZ635" i="11"/>
  <c r="AX631" i="11"/>
  <c r="AT656" i="11"/>
  <c r="DE646" i="11"/>
  <c r="BU639" i="11"/>
  <c r="DI660" i="11"/>
  <c r="CS651" i="11"/>
  <c r="EA657" i="11"/>
  <c r="AC663" i="11"/>
  <c r="CJ652" i="11"/>
  <c r="BG672" i="11"/>
  <c r="DR658" i="11"/>
  <c r="CL670" i="11"/>
  <c r="CJ667" i="11"/>
  <c r="CA653" i="11"/>
  <c r="AP674" i="11"/>
  <c r="DB658" i="11"/>
  <c r="EK668" i="11"/>
  <c r="EG674" i="11"/>
  <c r="AV660" i="11"/>
  <c r="CG647" i="11"/>
  <c r="BD670" i="11"/>
  <c r="DX668" i="11"/>
  <c r="CL658" i="11"/>
  <c r="X644" i="11"/>
  <c r="EI663" i="11"/>
  <c r="CQ667" i="11"/>
  <c r="CC657" i="11"/>
  <c r="BA653" i="11"/>
  <c r="Y649" i="11"/>
  <c r="DN644" i="11"/>
  <c r="BN664" i="11"/>
  <c r="AF657" i="11"/>
  <c r="DU652" i="11"/>
  <c r="CS648" i="11"/>
  <c r="BQ644" i="11"/>
  <c r="AO640" i="11"/>
  <c r="DU659" i="11"/>
  <c r="CS655" i="11"/>
  <c r="AW673" i="11"/>
  <c r="AS658" i="11"/>
  <c r="EH653" i="11"/>
  <c r="DF649" i="11"/>
  <c r="CD645" i="11"/>
  <c r="BB641" i="11"/>
  <c r="AC656" i="11"/>
  <c r="CQ646" i="11"/>
  <c r="BK639" i="11"/>
  <c r="AD635" i="11"/>
  <c r="DS630" i="11"/>
  <c r="AM655" i="11"/>
  <c r="ED645" i="11"/>
  <c r="EH638" i="11"/>
  <c r="DF634" i="11"/>
  <c r="CD630" i="11"/>
  <c r="BA654" i="11"/>
  <c r="AY645" i="11"/>
  <c r="CS638" i="11"/>
  <c r="BQ634" i="11"/>
  <c r="AO630" i="11"/>
  <c r="BL653" i="11"/>
  <c r="CL644" i="11"/>
  <c r="BD638" i="11"/>
  <c r="AB634" i="11"/>
  <c r="DQ629" i="11"/>
  <c r="BV652" i="11"/>
  <c r="DZ643" i="11"/>
  <c r="EF637" i="11"/>
  <c r="DD633" i="11"/>
  <c r="CB629" i="11"/>
  <c r="CZ651" i="11"/>
  <c r="AV643" i="11"/>
  <c r="CQ637" i="11"/>
  <c r="BO633" i="11"/>
  <c r="AM629" i="11"/>
  <c r="CD633" i="11"/>
  <c r="AS637" i="11"/>
  <c r="BX641" i="11"/>
  <c r="AK649" i="11"/>
  <c r="CU658" i="11"/>
  <c r="DL631" i="11"/>
  <c r="CZ635" i="11"/>
  <c r="DN639" i="11"/>
  <c r="BE645" i="11"/>
  <c r="DL663" i="11"/>
  <c r="CI645" i="11"/>
  <c r="BG641" i="11"/>
  <c r="AF659" i="11"/>
  <c r="CI659" i="11"/>
  <c r="BG655" i="11"/>
  <c r="AE651" i="11"/>
  <c r="DT646" i="11"/>
  <c r="CR642" i="11"/>
  <c r="AL659" i="11"/>
  <c r="EA654" i="11"/>
  <c r="CY650" i="11"/>
  <c r="BW646" i="11"/>
  <c r="AU642" i="11"/>
  <c r="AC669" i="11"/>
  <c r="CY657" i="11"/>
  <c r="BW653" i="11"/>
  <c r="AY660" i="11"/>
  <c r="EN655" i="11"/>
  <c r="DL651" i="11"/>
  <c r="CJ647" i="11"/>
  <c r="BH643" i="11"/>
  <c r="BP678" i="11"/>
  <c r="DC650" i="11"/>
  <c r="BB642" i="11"/>
  <c r="AJ637" i="11"/>
  <c r="DY632" i="11"/>
  <c r="BK667" i="11"/>
  <c r="Y650" i="11"/>
  <c r="DE641" i="11"/>
  <c r="DL636" i="11"/>
  <c r="CJ632" i="11"/>
  <c r="BM660" i="11"/>
  <c r="BK649" i="11"/>
  <c r="AR641" i="11"/>
  <c r="BW636" i="11"/>
  <c r="AU632" i="11"/>
  <c r="EJ658" i="11"/>
  <c r="CX648" i="11"/>
  <c r="DE640" i="11"/>
  <c r="AH636" i="11"/>
  <c r="DW631" i="11"/>
  <c r="EB657" i="11"/>
  <c r="EL647" i="11"/>
  <c r="BB640" i="11"/>
  <c r="DJ635" i="11"/>
  <c r="CH631" i="11"/>
  <c r="EL656" i="11"/>
  <c r="BH647" i="11"/>
  <c r="DQ639" i="11"/>
  <c r="BU635" i="11"/>
  <c r="AS631" i="11"/>
  <c r="ED642" i="11"/>
  <c r="BH650" i="11"/>
  <c r="EH659" i="11"/>
  <c r="AI632" i="11"/>
  <c r="AD636" i="11"/>
  <c r="AZ640" i="11"/>
  <c r="BE647" i="11"/>
  <c r="BA656" i="11"/>
  <c r="EB630" i="11"/>
  <c r="DG635" i="11"/>
  <c r="CT650" i="11"/>
  <c r="BM643" i="11"/>
  <c r="EB662" i="11"/>
  <c r="CJ666" i="11"/>
  <c r="BM657" i="11"/>
  <c r="AK653" i="11"/>
  <c r="DZ648" i="11"/>
  <c r="CX644" i="11"/>
  <c r="BG663" i="11"/>
  <c r="EG656" i="11"/>
  <c r="DE652" i="11"/>
  <c r="CC648" i="11"/>
  <c r="BA644" i="11"/>
  <c r="Y640" i="11"/>
  <c r="DE659" i="11"/>
  <c r="CC655" i="11"/>
  <c r="AP672" i="11"/>
  <c r="AC658" i="11"/>
  <c r="DR653" i="11"/>
  <c r="CP649" i="11"/>
  <c r="BN645" i="11"/>
  <c r="AL641" i="11"/>
  <c r="DD655" i="11"/>
  <c r="BK646" i="11"/>
  <c r="AQ639" i="11"/>
  <c r="EE634" i="11"/>
  <c r="DC630" i="11"/>
  <c r="DO654" i="11"/>
  <c r="CX645" i="11"/>
  <c r="DR638" i="11"/>
  <c r="CP634" i="11"/>
  <c r="CP662" i="11"/>
  <c r="BD676" i="11"/>
  <c r="AT654" i="11"/>
  <c r="AD677" i="11"/>
  <c r="BH648" i="11"/>
  <c r="BY670" i="11"/>
  <c r="CW655" i="11"/>
  <c r="AH662" i="11"/>
  <c r="EJ663" i="11"/>
  <c r="EF652" i="11"/>
  <c r="CP669" i="11"/>
  <c r="AP658" i="11"/>
  <c r="AA661" i="11"/>
  <c r="BL667" i="11"/>
  <c r="AA657" i="11"/>
  <c r="AU673" i="11"/>
  <c r="AB666" i="11"/>
  <c r="CV664" i="11"/>
  <c r="BJ654" i="11"/>
  <c r="CC643" i="11"/>
  <c r="AC661" i="11"/>
  <c r="BO663" i="11"/>
  <c r="EH656" i="11"/>
  <c r="DF652" i="11"/>
  <c r="CD648" i="11"/>
  <c r="BB644" i="11"/>
  <c r="AS661" i="11"/>
  <c r="CK656" i="11"/>
  <c r="BI652" i="11"/>
  <c r="AG648" i="11"/>
  <c r="DV643" i="11"/>
  <c r="CT639" i="11"/>
  <c r="BI659" i="11"/>
  <c r="AG655" i="11"/>
  <c r="EL668" i="11"/>
  <c r="CX657" i="11"/>
  <c r="BV653" i="11"/>
  <c r="AT649" i="11"/>
  <c r="EI644" i="11"/>
  <c r="DG640" i="11"/>
  <c r="CW654" i="11"/>
  <c r="CJ645" i="11"/>
  <c r="DK638" i="11"/>
  <c r="CI634" i="11"/>
  <c r="BG630" i="11"/>
  <c r="DH653" i="11"/>
  <c r="DW644" i="11"/>
  <c r="BV638" i="11"/>
  <c r="AT634" i="11"/>
  <c r="EI629" i="11"/>
  <c r="DR652" i="11"/>
  <c r="AR644" i="11"/>
  <c r="AG638" i="11"/>
  <c r="DV633" i="11"/>
  <c r="CT629" i="11"/>
  <c r="EI651" i="11"/>
  <c r="CE643" i="11"/>
  <c r="DI637" i="11"/>
  <c r="CG633" i="11"/>
  <c r="BE629" i="11"/>
  <c r="BF651" i="11"/>
  <c r="DS642" i="11"/>
  <c r="BT637" i="11"/>
  <c r="AR633" i="11"/>
  <c r="DV676" i="11"/>
  <c r="CS650" i="11"/>
  <c r="AT642" i="11"/>
  <c r="AE637" i="11"/>
  <c r="DT632" i="11"/>
  <c r="CF657" i="11"/>
  <c r="BP631" i="11"/>
  <c r="AE635" i="11"/>
  <c r="DE638" i="11"/>
  <c r="DZ644" i="11"/>
  <c r="EE652" i="11"/>
  <c r="CX629" i="11"/>
  <c r="CL633" i="11"/>
  <c r="CG637" i="11"/>
  <c r="CR653" i="11"/>
  <c r="EI671" i="11"/>
  <c r="EN644" i="11"/>
  <c r="AL676" i="11"/>
  <c r="CK658" i="11"/>
  <c r="EN658" i="11"/>
  <c r="DL654" i="11"/>
  <c r="CJ650" i="11"/>
  <c r="BH646" i="11"/>
  <c r="CH676" i="11"/>
  <c r="CQ658" i="11"/>
  <c r="BO654" i="11"/>
  <c r="AM650" i="11"/>
  <c r="EB645" i="11"/>
  <c r="CZ641" i="11"/>
  <c r="DR664" i="11"/>
  <c r="AM657" i="11"/>
  <c r="EB652" i="11"/>
  <c r="DD659" i="11"/>
  <c r="CB655" i="11"/>
  <c r="AZ651" i="11"/>
  <c r="X647" i="11"/>
  <c r="DM642" i="11"/>
  <c r="DJ661" i="11"/>
  <c r="CV649" i="11"/>
  <c r="BU641" i="11"/>
  <c r="CO636" i="11"/>
  <c r="BM632" i="11"/>
  <c r="CM659" i="11"/>
  <c r="EI648" i="11"/>
  <c r="EC640" i="11"/>
  <c r="AZ636" i="11"/>
  <c r="X632" i="11"/>
  <c r="BG658" i="11"/>
  <c r="BD648" i="11"/>
  <c r="BZ640" i="11"/>
  <c r="EB635" i="11"/>
  <c r="CZ631" i="11"/>
  <c r="BQ657" i="11"/>
  <c r="CQ647" i="11"/>
  <c r="X640" i="11"/>
  <c r="CM635" i="11"/>
  <c r="BK631" i="11"/>
  <c r="CE656" i="11"/>
  <c r="EE646" i="11"/>
  <c r="CM639" i="11"/>
  <c r="AX635" i="11"/>
  <c r="EM630" i="11"/>
  <c r="CP655" i="11"/>
  <c r="BA646" i="11"/>
  <c r="AK639" i="11"/>
  <c r="DZ634" i="11"/>
  <c r="CX630" i="11"/>
  <c r="DE639" i="11"/>
  <c r="AF646" i="11"/>
  <c r="DP653" i="11"/>
  <c r="EL629" i="11"/>
  <c r="EG633" i="11"/>
  <c r="DV637" i="11"/>
  <c r="AC643" i="11"/>
  <c r="EJ650" i="11"/>
  <c r="BJ676" i="11"/>
  <c r="DY639" i="11"/>
  <c r="CF648" i="11"/>
  <c r="DR642" i="11"/>
  <c r="DE660" i="11"/>
  <c r="BH662" i="11"/>
  <c r="DR656" i="11"/>
  <c r="CP652" i="11"/>
  <c r="BN648" i="11"/>
  <c r="AL644" i="11"/>
  <c r="DU660" i="11"/>
  <c r="BU656" i="11"/>
  <c r="AS652" i="11"/>
  <c r="EH647" i="11"/>
  <c r="DF643" i="11"/>
  <c r="CD639" i="11"/>
  <c r="AS659" i="11"/>
  <c r="EH654" i="11"/>
  <c r="EE667" i="11"/>
  <c r="CH657" i="11"/>
  <c r="BF653" i="11"/>
  <c r="AD649" i="11"/>
  <c r="DS644" i="11"/>
  <c r="CQ640" i="11"/>
  <c r="BD654" i="11"/>
  <c r="BD645" i="11"/>
  <c r="CU638" i="11"/>
  <c r="BS634" i="11"/>
  <c r="AQ630" i="11"/>
  <c r="BR653" i="11"/>
  <c r="CQ644" i="11"/>
  <c r="BF638" i="11"/>
  <c r="AD662" i="11"/>
  <c r="AB672" i="11"/>
  <c r="EI649" i="11"/>
  <c r="X667" i="11"/>
  <c r="DM647" i="11"/>
  <c r="DJ665" i="11"/>
  <c r="AK655" i="11"/>
  <c r="DW671" i="11"/>
  <c r="EC662" i="11"/>
  <c r="CF678" i="11"/>
  <c r="DW668" i="11"/>
  <c r="BZ654" i="11"/>
  <c r="AR675" i="11"/>
  <c r="DI666" i="11"/>
  <c r="EK655" i="11"/>
  <c r="EJ668" i="11"/>
  <c r="DQ661" i="11"/>
  <c r="DE678" i="11"/>
  <c r="AO651" i="11"/>
  <c r="EH642" i="11"/>
  <c r="AU660" i="11"/>
  <c r="DV660" i="11"/>
  <c r="BV656" i="11"/>
  <c r="AT652" i="11"/>
  <c r="EI647" i="11"/>
  <c r="DG643" i="11"/>
  <c r="BA660" i="11"/>
  <c r="Y656" i="11"/>
  <c r="DN651" i="11"/>
  <c r="CL647" i="11"/>
  <c r="BJ643" i="11"/>
  <c r="AB678" i="11"/>
  <c r="DN658" i="11"/>
  <c r="CL654" i="11"/>
  <c r="DJ664" i="11"/>
  <c r="AL657" i="11"/>
  <c r="EA652" i="11"/>
  <c r="CY648" i="11"/>
  <c r="BW644" i="11"/>
  <c r="AU640" i="11"/>
  <c r="AW653" i="11"/>
  <c r="CC644" i="11"/>
  <c r="AY638" i="11"/>
  <c r="EN633" i="11"/>
  <c r="DL629" i="11"/>
  <c r="BK652" i="11"/>
  <c r="DP643" i="11"/>
  <c r="EA637" i="11"/>
  <c r="CY633" i="11"/>
  <c r="BW629" i="11"/>
  <c r="CO651" i="11"/>
  <c r="AK643" i="11"/>
  <c r="CL637" i="11"/>
  <c r="BJ633" i="11"/>
  <c r="AH629" i="11"/>
  <c r="EB650" i="11"/>
  <c r="BX642" i="11"/>
  <c r="AW637" i="11"/>
  <c r="EL632" i="11"/>
  <c r="EJ670" i="11"/>
  <c r="AY650" i="11"/>
  <c r="DZ641" i="11"/>
  <c r="DY636" i="11"/>
  <c r="CW632" i="11"/>
  <c r="AK661" i="11"/>
  <c r="CL649" i="11"/>
  <c r="BM641" i="11"/>
  <c r="CJ636" i="11"/>
  <c r="BH632" i="11"/>
  <c r="EC651" i="11"/>
  <c r="BB629" i="11"/>
  <c r="EH632" i="11"/>
  <c r="CQ636" i="11"/>
  <c r="Z641" i="11"/>
  <c r="CB648" i="11"/>
  <c r="DB657" i="11"/>
  <c r="BX631" i="11"/>
  <c r="BS635" i="11"/>
  <c r="EC629" i="11"/>
  <c r="Z658" i="11"/>
  <c r="CB644" i="11"/>
  <c r="EA671" i="11"/>
  <c r="CI675" i="11"/>
  <c r="CB658" i="11"/>
  <c r="AZ654" i="11"/>
  <c r="X650" i="11"/>
  <c r="DM645" i="11"/>
  <c r="BF672" i="11"/>
  <c r="AE658" i="11"/>
  <c r="DT653" i="11"/>
  <c r="CR649" i="11"/>
  <c r="BP645" i="11"/>
  <c r="AN641" i="11"/>
  <c r="BN661" i="11"/>
  <c r="CR656" i="11"/>
  <c r="BP652" i="11"/>
  <c r="AR659" i="11"/>
  <c r="EG654" i="11"/>
  <c r="DE650" i="11"/>
  <c r="CC646" i="11"/>
  <c r="BA642" i="11"/>
  <c r="DS658" i="11"/>
  <c r="CO648" i="11"/>
  <c r="CX640" i="11"/>
  <c r="AC636" i="11"/>
  <c r="DR631" i="11"/>
  <c r="DM657" i="11"/>
  <c r="EB647" i="11"/>
  <c r="AV640" i="11"/>
  <c r="DE635" i="11"/>
  <c r="CC631" i="11"/>
  <c r="EA656" i="11"/>
  <c r="AW647" i="11"/>
  <c r="DK639" i="11"/>
  <c r="BP635" i="11"/>
  <c r="AN631" i="11"/>
  <c r="EL655" i="11"/>
  <c r="CJ646" i="11"/>
  <c r="BH639" i="11"/>
  <c r="AA635" i="11"/>
  <c r="DP630" i="11"/>
  <c r="AE655" i="11"/>
  <c r="DX645" i="11"/>
  <c r="EE638" i="11"/>
  <c r="DC634" i="11"/>
  <c r="CA630" i="11"/>
  <c r="AS654" i="11"/>
  <c r="AT645" i="11"/>
  <c r="CP638" i="11"/>
  <c r="BN634" i="11"/>
  <c r="AL630" i="11"/>
  <c r="BZ637" i="11"/>
  <c r="EH641" i="11"/>
  <c r="AM649" i="11"/>
  <c r="DT658" i="11"/>
  <c r="DS631" i="11"/>
  <c r="DH635" i="11"/>
  <c r="DO639" i="11"/>
  <c r="DH646" i="11"/>
  <c r="DR632" i="11"/>
  <c r="CV642" i="11"/>
  <c r="CH646" i="11"/>
  <c r="BF642" i="11"/>
  <c r="AE660" i="11"/>
  <c r="CM660" i="11"/>
  <c r="BF656" i="11"/>
  <c r="AD652" i="11"/>
  <c r="DS647" i="11"/>
  <c r="CQ643" i="11"/>
  <c r="AK660" i="11"/>
  <c r="DZ655" i="11"/>
  <c r="CX651" i="11"/>
  <c r="BV647" i="11"/>
  <c r="AT643" i="11"/>
  <c r="EL676" i="11"/>
  <c r="CX658" i="11"/>
  <c r="BV654" i="11"/>
  <c r="DC663" i="11"/>
  <c r="EM656" i="11"/>
  <c r="DK652" i="11"/>
  <c r="CI648" i="11"/>
  <c r="BG644" i="11"/>
  <c r="AE640" i="11"/>
  <c r="DY652" i="11"/>
  <c r="AW644" i="11"/>
  <c r="AI638" i="11"/>
  <c r="DX633" i="11"/>
  <c r="CV629" i="11"/>
  <c r="EN651" i="11"/>
  <c r="CJ643" i="11"/>
  <c r="DK637" i="11"/>
  <c r="AO672" i="11"/>
  <c r="BB669" i="11"/>
  <c r="BW649" i="11"/>
  <c r="CG662" i="11"/>
  <c r="AI662" i="11"/>
  <c r="AP665" i="11"/>
  <c r="BU651" i="11"/>
  <c r="CU667" i="11"/>
  <c r="CK673" i="11"/>
  <c r="Z670" i="11"/>
  <c r="Z665" i="11"/>
  <c r="EE653" i="11"/>
  <c r="EG670" i="11"/>
  <c r="DM662" i="11"/>
  <c r="DP652" i="11"/>
  <c r="CF660" i="11"/>
  <c r="Y676" i="11"/>
  <c r="BU674" i="11"/>
  <c r="AA649" i="11"/>
  <c r="BV642" i="11"/>
  <c r="CZ659" i="11"/>
  <c r="AL660" i="11"/>
  <c r="EA655" i="11"/>
  <c r="CY651" i="11"/>
  <c r="BW647" i="11"/>
  <c r="AU643" i="11"/>
  <c r="DF659" i="11"/>
  <c r="CD655" i="11"/>
  <c r="BB651" i="11"/>
  <c r="Z647" i="11"/>
  <c r="DO642" i="11"/>
  <c r="DQ673" i="11"/>
  <c r="BB658" i="11"/>
  <c r="Z654" i="11"/>
  <c r="BI661" i="11"/>
  <c r="CQ656" i="11"/>
  <c r="BO652" i="11"/>
  <c r="AM648" i="11"/>
  <c r="EB643" i="11"/>
  <c r="CZ639" i="11"/>
  <c r="DZ651" i="11"/>
  <c r="BV643" i="11"/>
  <c r="DD637" i="11"/>
  <c r="CB633" i="11"/>
  <c r="AZ629" i="11"/>
  <c r="AV651" i="11"/>
  <c r="DI642" i="11"/>
  <c r="BO637" i="11"/>
  <c r="AM633" i="11"/>
  <c r="DG675" i="11"/>
  <c r="CH650" i="11"/>
  <c r="AL642" i="11"/>
  <c r="Z637" i="11"/>
  <c r="DO632" i="11"/>
  <c r="DB664" i="11"/>
  <c r="DU649" i="11"/>
  <c r="CO641" i="11"/>
  <c r="DB636" i="11"/>
  <c r="BZ632" i="11"/>
  <c r="Y660" i="11"/>
  <c r="AR649" i="11"/>
  <c r="AC641" i="11"/>
  <c r="BM636" i="11"/>
  <c r="AK632" i="11"/>
  <c r="CV658" i="11"/>
  <c r="CE648" i="11"/>
  <c r="CR640" i="11"/>
  <c r="X636" i="11"/>
  <c r="DM631" i="11"/>
  <c r="DA647" i="11"/>
  <c r="AD656" i="11"/>
  <c r="DT630" i="11"/>
  <c r="CC634" i="11"/>
  <c r="BX638" i="11"/>
  <c r="AZ644" i="11"/>
  <c r="AB652" i="11"/>
  <c r="BJ629" i="11"/>
  <c r="BE633" i="11"/>
  <c r="DY633" i="11"/>
  <c r="DO653" i="11"/>
  <c r="EG643" i="11"/>
  <c r="CY667" i="11"/>
  <c r="BG671" i="11"/>
  <c r="EG657" i="11"/>
  <c r="DE653" i="11"/>
  <c r="CC649" i="11"/>
  <c r="BA645" i="11"/>
  <c r="AD668" i="11"/>
  <c r="CJ657" i="11"/>
  <c r="BH653" i="11"/>
  <c r="AF649" i="11"/>
  <c r="DU644" i="11"/>
  <c r="CS640" i="11"/>
  <c r="BH660" i="11"/>
  <c r="AF656" i="11"/>
  <c r="ED676" i="11"/>
  <c r="CW658" i="11"/>
  <c r="BU654" i="11"/>
  <c r="AS650" i="11"/>
  <c r="EH645" i="11"/>
  <c r="DF641" i="11"/>
  <c r="BF657" i="11"/>
  <c r="CH647" i="11"/>
  <c r="EI639" i="11"/>
  <c r="CH635" i="11"/>
  <c r="BF631" i="11"/>
  <c r="BQ656" i="11"/>
  <c r="DU646" i="11"/>
  <c r="CF639" i="11"/>
  <c r="AS635" i="11"/>
  <c r="EH630" i="11"/>
  <c r="CA655" i="11"/>
  <c r="AP646" i="11"/>
  <c r="AF639" i="11"/>
  <c r="DU634" i="11"/>
  <c r="CS630" i="11"/>
  <c r="CO654" i="11"/>
  <c r="CC645" i="11"/>
  <c r="DH638" i="11"/>
  <c r="CF634" i="11"/>
  <c r="BD630" i="11"/>
  <c r="CZ653" i="11"/>
  <c r="DQ644" i="11"/>
  <c r="BS638" i="11"/>
  <c r="AQ634" i="11"/>
  <c r="EF629" i="11"/>
  <c r="DJ652" i="11"/>
  <c r="AM644" i="11"/>
  <c r="AD638" i="11"/>
  <c r="DS633" i="11"/>
  <c r="CQ629" i="11"/>
  <c r="BL635" i="11"/>
  <c r="AA639" i="11"/>
  <c r="EB644" i="11"/>
  <c r="AF653" i="11"/>
  <c r="DE629" i="11"/>
  <c r="CT633" i="11"/>
  <c r="CH637" i="11"/>
  <c r="CF642" i="11"/>
  <c r="DN636" i="11"/>
  <c r="EN667" i="11"/>
  <c r="EM645" i="11"/>
  <c r="DK641" i="11"/>
  <c r="CJ659" i="11"/>
  <c r="EM659" i="11"/>
  <c r="DK655" i="11"/>
  <c r="CI651" i="11"/>
  <c r="BG647" i="11"/>
  <c r="AE643" i="11"/>
  <c r="CP659" i="11"/>
  <c r="BN655" i="11"/>
  <c r="AL651" i="11"/>
  <c r="EA646" i="11"/>
  <c r="CY642" i="11"/>
  <c r="DJ672" i="11"/>
  <c r="AL658" i="11"/>
  <c r="EA653" i="11"/>
  <c r="EK660" i="11"/>
  <c r="CA656" i="11"/>
  <c r="AY652" i="11"/>
  <c r="EN647" i="11"/>
  <c r="DL643" i="11"/>
  <c r="CJ639" i="11"/>
  <c r="CT651" i="11"/>
  <c r="AP643" i="11"/>
  <c r="CN637" i="11"/>
  <c r="BL633" i="11"/>
  <c r="AJ629" i="11"/>
  <c r="EG650" i="11"/>
  <c r="CC642" i="11"/>
  <c r="AY637" i="11"/>
  <c r="ED667" i="11"/>
  <c r="AQ664" i="11"/>
  <c r="BJ675" i="11"/>
  <c r="EL661" i="11"/>
  <c r="AE664" i="11"/>
  <c r="CM664" i="11"/>
  <c r="DZ650" i="11"/>
  <c r="DB674" i="11"/>
  <c r="BI669" i="11"/>
  <c r="X663" i="11"/>
  <c r="EB663" i="11"/>
  <c r="DJ650" i="11"/>
  <c r="CK676" i="11"/>
  <c r="BA662" i="11"/>
  <c r="BD652" i="11"/>
  <c r="CW674" i="11"/>
  <c r="DN671" i="11"/>
  <c r="EC670" i="11"/>
  <c r="ED646" i="11"/>
  <c r="BO641" i="11"/>
  <c r="AN659" i="11"/>
  <c r="CQ659" i="11"/>
  <c r="BO655" i="11"/>
  <c r="AM651" i="11"/>
  <c r="EB646" i="11"/>
  <c r="CZ642" i="11"/>
  <c r="AT659" i="11"/>
  <c r="EI654" i="11"/>
  <c r="DG650" i="11"/>
  <c r="CE646" i="11"/>
  <c r="BC642" i="11"/>
  <c r="CO669" i="11"/>
  <c r="DG657" i="11"/>
  <c r="CE653" i="11"/>
  <c r="BG660" i="11"/>
  <c r="AE656" i="11"/>
  <c r="DT651" i="11"/>
  <c r="CR647" i="11"/>
  <c r="BP643" i="11"/>
  <c r="AN639" i="11"/>
  <c r="DS650" i="11"/>
  <c r="BO642" i="11"/>
  <c r="AR637" i="11"/>
  <c r="EG632" i="11"/>
  <c r="BY669" i="11"/>
  <c r="AO650" i="11"/>
  <c r="DR641" i="11"/>
  <c r="DT636" i="11"/>
  <c r="CR632" i="11"/>
  <c r="DK660" i="11"/>
  <c r="CA649" i="11"/>
  <c r="BE641" i="11"/>
  <c r="CE636" i="11"/>
  <c r="BC632" i="11"/>
  <c r="AY659" i="11"/>
  <c r="DN648" i="11"/>
  <c r="DP640" i="11"/>
  <c r="AP636" i="11"/>
  <c r="EE631" i="11"/>
  <c r="AG658" i="11"/>
  <c r="AK648" i="11"/>
  <c r="BN640" i="11"/>
  <c r="DR635" i="11"/>
  <c r="CP631" i="11"/>
  <c r="AR657" i="11"/>
  <c r="BX647" i="11"/>
  <c r="EB639" i="11"/>
  <c r="CC635" i="11"/>
  <c r="BA631" i="11"/>
  <c r="BY643" i="11"/>
  <c r="DT650" i="11"/>
  <c r="Y662" i="11"/>
  <c r="BO632" i="11"/>
  <c r="BJ636" i="11"/>
  <c r="CP640" i="11"/>
  <c r="DQ647" i="11"/>
  <c r="EI656" i="11"/>
  <c r="AQ631" i="11"/>
  <c r="DU637" i="11"/>
  <c r="DR650" i="11"/>
  <c r="BU643" i="11"/>
  <c r="BW663" i="11"/>
  <c r="AE667" i="11"/>
  <c r="BU657" i="11"/>
  <c r="AS653" i="11"/>
  <c r="EH648" i="11"/>
  <c r="DF644" i="11"/>
  <c r="DS663" i="11"/>
  <c r="X657" i="11"/>
  <c r="DM652" i="11"/>
  <c r="CK648" i="11"/>
  <c r="BI644" i="11"/>
  <c r="AG640" i="11"/>
  <c r="DM659" i="11"/>
  <c r="CK655" i="11"/>
  <c r="DB672" i="11"/>
  <c r="AK658" i="11"/>
  <c r="DZ653" i="11"/>
  <c r="CX649" i="11"/>
  <c r="BV645" i="11"/>
  <c r="AT641" i="11"/>
  <c r="DW655" i="11"/>
  <c r="CA646" i="11"/>
  <c r="BA639" i="11"/>
  <c r="EM634" i="11"/>
  <c r="DK630" i="11"/>
  <c r="EK654" i="11"/>
  <c r="DN645" i="11"/>
  <c r="DZ638" i="11"/>
  <c r="CX634" i="11"/>
  <c r="BV630" i="11"/>
  <c r="AE654" i="11"/>
  <c r="AI645" i="11"/>
  <c r="CK638" i="11"/>
  <c r="BI634" i="11"/>
  <c r="AG630" i="11"/>
  <c r="AO653" i="11"/>
  <c r="BV644" i="11"/>
  <c r="AV638" i="11"/>
  <c r="EK633" i="11"/>
  <c r="DI629" i="11"/>
  <c r="BC652" i="11"/>
  <c r="DJ643" i="11"/>
  <c r="DX637" i="11"/>
  <c r="CV633" i="11"/>
  <c r="BT629" i="11"/>
  <c r="CJ651" i="11"/>
  <c r="AF643" i="11"/>
  <c r="CI637" i="11"/>
  <c r="BG633" i="11"/>
  <c r="AE629" i="11"/>
  <c r="AX633" i="11"/>
  <c r="ED636" i="11"/>
  <c r="AA641" i="11"/>
  <c r="CP648" i="11"/>
  <c r="DU657" i="11"/>
  <c r="CF631" i="11"/>
  <c r="BT635" i="11"/>
  <c r="BX639" i="11"/>
  <c r="BI641" i="11"/>
  <c r="AZ663" i="11"/>
  <c r="CA645" i="11"/>
  <c r="AY641" i="11"/>
  <c r="X659" i="11"/>
  <c r="CA659" i="11"/>
  <c r="AY655" i="11"/>
  <c r="EN650" i="11"/>
  <c r="DL646" i="11"/>
  <c r="CJ642" i="11"/>
  <c r="AD659" i="11"/>
  <c r="DS654" i="11"/>
  <c r="CQ650" i="11"/>
  <c r="BO646" i="11"/>
  <c r="AM642" i="11"/>
  <c r="CH668" i="11"/>
  <c r="CQ657" i="11"/>
  <c r="BO653" i="11"/>
  <c r="AQ660" i="11"/>
  <c r="EF655" i="11"/>
  <c r="DD651" i="11"/>
  <c r="CB647" i="11"/>
  <c r="AZ643" i="11"/>
  <c r="BB676" i="11"/>
  <c r="CM650" i="11"/>
  <c r="AO642" i="11"/>
  <c r="AB637" i="11"/>
  <c r="DQ632" i="11"/>
  <c r="AW665" i="11"/>
  <c r="DZ649" i="11"/>
  <c r="CS641" i="11"/>
  <c r="DD636" i="11"/>
  <c r="EG631" i="11"/>
  <c r="AJ658" i="11"/>
  <c r="AN648" i="11"/>
  <c r="BP640" i="11"/>
  <c r="DT635" i="11"/>
  <c r="CR631" i="11"/>
  <c r="AX657" i="11"/>
  <c r="CA647" i="11"/>
  <c r="ED639" i="11"/>
  <c r="CE635" i="11"/>
  <c r="BC631" i="11"/>
  <c r="BI656" i="11"/>
  <c r="DO646" i="11"/>
  <c r="CA639" i="11"/>
  <c r="AP635" i="11"/>
  <c r="EE630" i="11"/>
  <c r="BS655" i="11"/>
  <c r="AK646" i="11"/>
  <c r="AC639" i="11"/>
  <c r="DR634" i="11"/>
  <c r="CP630" i="11"/>
  <c r="BO639" i="11"/>
  <c r="CK645" i="11"/>
  <c r="AG653" i="11"/>
  <c r="DF629" i="11"/>
  <c r="DA633" i="11"/>
  <c r="CP637" i="11"/>
  <c r="CH642" i="11"/>
  <c r="BX650" i="11"/>
  <c r="DF655" i="11"/>
  <c r="CO637" i="11"/>
  <c r="AR648" i="11"/>
  <c r="DJ642" i="11"/>
  <c r="CO660" i="11"/>
  <c r="EC661" i="11"/>
  <c r="DJ656" i="11"/>
  <c r="CH652" i="11"/>
  <c r="BF648" i="11"/>
  <c r="AD644" i="11"/>
  <c r="CX660" i="11"/>
  <c r="BM656" i="11"/>
  <c r="AK652" i="11"/>
  <c r="DZ647" i="11"/>
  <c r="CX643" i="11"/>
  <c r="BV639" i="11"/>
  <c r="AK659" i="11"/>
  <c r="DZ654" i="11"/>
  <c r="BS667" i="11"/>
  <c r="BZ657" i="11"/>
  <c r="AX653" i="11"/>
  <c r="EM648" i="11"/>
  <c r="DK644" i="11"/>
  <c r="CI640" i="11"/>
  <c r="AK654" i="11"/>
  <c r="AN645" i="11"/>
  <c r="CM638" i="11"/>
  <c r="BK634" i="11"/>
  <c r="AI630" i="11"/>
  <c r="AV653" i="11"/>
  <c r="CA644" i="11"/>
  <c r="AX638" i="11"/>
  <c r="EM633" i="11"/>
  <c r="DK629" i="11"/>
  <c r="BF652" i="11"/>
  <c r="DM643" i="11"/>
  <c r="DZ637" i="11"/>
  <c r="CX633" i="11"/>
  <c r="BV629" i="11"/>
  <c r="CM651" i="11"/>
  <c r="AI643" i="11"/>
  <c r="CK637" i="11"/>
  <c r="BI633" i="11"/>
  <c r="AG629" i="11"/>
  <c r="EA650" i="11"/>
  <c r="BW642" i="11"/>
  <c r="AV637" i="11"/>
  <c r="EK632" i="11"/>
  <c r="CF670" i="11"/>
  <c r="AW650" i="11"/>
  <c r="DY641" i="11"/>
  <c r="DX636" i="11"/>
  <c r="CV632" i="11"/>
  <c r="BR655" i="11"/>
  <c r="CO630" i="11"/>
  <c r="BD634" i="11"/>
  <c r="ED637" i="11"/>
  <c r="BG643" i="11"/>
  <c r="AK651" i="11"/>
  <c r="CZ674" i="11"/>
  <c r="DK632" i="11"/>
  <c r="DF636" i="11"/>
  <c r="EF640" i="11"/>
  <c r="EC660" i="11"/>
  <c r="DP644" i="11"/>
  <c r="CJ674" i="11"/>
  <c r="AR678" i="11"/>
  <c r="DP658" i="11"/>
  <c r="CN654" i="11"/>
  <c r="BL650" i="11"/>
  <c r="AJ646" i="11"/>
  <c r="EF674" i="11"/>
  <c r="BS658" i="11"/>
  <c r="AQ654" i="11"/>
  <c r="EF649" i="11"/>
  <c r="DD645" i="11"/>
  <c r="CB641" i="11"/>
  <c r="AY663" i="11"/>
  <c r="EF656" i="11"/>
  <c r="DD652" i="11"/>
  <c r="CF659" i="11"/>
  <c r="BD655" i="11"/>
  <c r="AB651" i="11"/>
  <c r="DQ646" i="11"/>
  <c r="CO642" i="11"/>
  <c r="AO660" i="11"/>
  <c r="AZ649" i="11"/>
  <c r="AI641" i="11"/>
  <c r="BQ636" i="11"/>
  <c r="AO632" i="11"/>
  <c r="DL658" i="11"/>
  <c r="CM648" i="11"/>
  <c r="CW640" i="11"/>
  <c r="AB636" i="11"/>
  <c r="DQ631" i="11"/>
  <c r="DL657" i="11"/>
  <c r="DY647" i="11"/>
  <c r="AT640" i="11"/>
  <c r="DD635" i="11"/>
  <c r="CB631" i="11"/>
  <c r="DV656" i="11"/>
  <c r="AU647" i="11"/>
  <c r="DI639" i="11"/>
  <c r="BO635" i="11"/>
  <c r="AM631" i="11"/>
  <c r="EJ655" i="11"/>
  <c r="CI646" i="11"/>
  <c r="BG639" i="11"/>
  <c r="Z635" i="11"/>
  <c r="DO630" i="11"/>
  <c r="AD655" i="11"/>
  <c r="DV645" i="11"/>
  <c r="ED638" i="11"/>
  <c r="DB634" i="11"/>
  <c r="BZ630" i="11"/>
  <c r="DM638" i="11"/>
  <c r="CD644" i="11"/>
  <c r="DM651" i="11"/>
  <c r="AT629" i="11"/>
  <c r="AO633" i="11"/>
  <c r="AD637" i="11"/>
  <c r="CW641" i="11"/>
  <c r="BQ649" i="11"/>
  <c r="BL646" i="11"/>
  <c r="BM633" i="11"/>
  <c r="CW647" i="11"/>
  <c r="CT642" i="11"/>
  <c r="BS660" i="11"/>
  <c r="BQ661" i="11"/>
  <c r="CT656" i="11"/>
  <c r="BR652" i="11"/>
  <c r="AP648" i="11"/>
  <c r="EE643" i="11"/>
  <c r="BY660" i="11"/>
  <c r="AW656" i="11"/>
  <c r="EL651" i="11"/>
  <c r="DJ647" i="11"/>
  <c r="CH643" i="11"/>
  <c r="BF639" i="11"/>
  <c r="EL658" i="11"/>
  <c r="DJ654" i="11"/>
  <c r="BL666" i="11"/>
  <c r="BJ657" i="11"/>
  <c r="AH653" i="11"/>
  <c r="DW648" i="11"/>
  <c r="CU644" i="11"/>
  <c r="BS640" i="11"/>
  <c r="DI653" i="11"/>
  <c r="DY644" i="11"/>
  <c r="BW638" i="11"/>
  <c r="AU634" i="11"/>
  <c r="EJ629" i="11"/>
  <c r="DW652" i="11"/>
  <c r="AU644" i="11"/>
  <c r="AH638" i="11"/>
  <c r="DW633" i="11"/>
  <c r="CU629" i="11"/>
  <c r="EK651" i="11"/>
  <c r="CG643" i="11"/>
  <c r="DJ637" i="11"/>
  <c r="CH633" i="11"/>
  <c r="BF629" i="11"/>
  <c r="BG651" i="11"/>
  <c r="DT642" i="11"/>
  <c r="BU637" i="11"/>
  <c r="AS633" i="11"/>
  <c r="BI677" i="11"/>
  <c r="CU650" i="11"/>
  <c r="AV642" i="11"/>
  <c r="AF637" i="11"/>
  <c r="DU632" i="11"/>
  <c r="BD666" i="11"/>
  <c r="EH649" i="11"/>
  <c r="CY641" i="11"/>
  <c r="DH636" i="11"/>
  <c r="CF632" i="11"/>
  <c r="EL653" i="11"/>
  <c r="AC630" i="11"/>
  <c r="DI633" i="11"/>
  <c r="BR637" i="11"/>
  <c r="BD642" i="11"/>
  <c r="AD650" i="11"/>
  <c r="CE660" i="11"/>
  <c r="AY632" i="11"/>
  <c r="AT636" i="11"/>
  <c r="BB636" i="11"/>
  <c r="CS659" i="11"/>
  <c r="CZ644" i="11"/>
  <c r="CC673" i="11"/>
  <c r="AK677" i="11"/>
  <c r="CZ658" i="11"/>
  <c r="BX654" i="11"/>
  <c r="AV650" i="11"/>
  <c r="EK645" i="11"/>
  <c r="DY673" i="11"/>
  <c r="BC658" i="11"/>
  <c r="AA654" i="11"/>
  <c r="DP649" i="11"/>
  <c r="CN645" i="11"/>
  <c r="BL641" i="11"/>
  <c r="AR662" i="11"/>
  <c r="DP656" i="11"/>
  <c r="CN652" i="11"/>
  <c r="BP659" i="11"/>
  <c r="AN655" i="11"/>
  <c r="EC650" i="11"/>
  <c r="DA646" i="11"/>
  <c r="BY642" i="11"/>
  <c r="CT659" i="11"/>
  <c r="EK648" i="11"/>
  <c r="ED640" i="11"/>
  <c r="BA636" i="11"/>
  <c r="Y632" i="11"/>
  <c r="BH658" i="11"/>
  <c r="BG648" i="11"/>
  <c r="CB640" i="11"/>
  <c r="EC635" i="11"/>
  <c r="DA631" i="11"/>
  <c r="BV657" i="11"/>
  <c r="CS647" i="11"/>
  <c r="Z640" i="11"/>
  <c r="CN635" i="11"/>
  <c r="BL631" i="11"/>
  <c r="CG656" i="11"/>
  <c r="EF646" i="11"/>
  <c r="CN639" i="11"/>
  <c r="AY635" i="11"/>
  <c r="EN630" i="11"/>
  <c r="CQ655" i="11"/>
  <c r="BC646" i="11"/>
  <c r="AL639" i="11"/>
  <c r="EA634" i="11"/>
  <c r="CY630" i="11"/>
  <c r="DE654" i="11"/>
  <c r="CP645" i="11"/>
  <c r="DN638" i="11"/>
  <c r="CL634" i="11"/>
  <c r="BJ630" i="11"/>
  <c r="BA638" i="11"/>
  <c r="BW643" i="11"/>
  <c r="DF650" i="11"/>
  <c r="EK669" i="11"/>
  <c r="CT632" i="11"/>
  <c r="CI636" i="11"/>
  <c r="DV640" i="11"/>
  <c r="BJ648" i="11"/>
  <c r="AR639" i="11"/>
  <c r="AK629" i="11"/>
  <c r="AU651" i="11"/>
  <c r="AJ670" i="11"/>
  <c r="AV639" i="11"/>
  <c r="EB636" i="11"/>
  <c r="ED648" i="11"/>
  <c r="CX631" i="11"/>
  <c r="BX670" i="11"/>
  <c r="CQ660" i="11"/>
  <c r="CO677" i="11"/>
  <c r="AA653" i="11"/>
  <c r="CT641" i="11"/>
  <c r="DK658" i="11"/>
  <c r="DC635" i="11"/>
  <c r="CG646" i="11"/>
  <c r="CB634" i="11"/>
  <c r="EH672" i="11"/>
  <c r="EJ653" i="11"/>
  <c r="AF655" i="11"/>
  <c r="EH631" i="11"/>
  <c r="EE639" i="11"/>
  <c r="BX655" i="11"/>
  <c r="CD634" i="11"/>
  <c r="CF640" i="11"/>
  <c r="AF658" i="11"/>
  <c r="EK644" i="11"/>
  <c r="AG646" i="11"/>
  <c r="AJ647" i="11"/>
  <c r="DI630" i="11"/>
  <c r="CI638" i="11"/>
  <c r="DX635" i="11"/>
  <c r="DI641" i="11"/>
  <c r="AG649" i="11"/>
  <c r="EC659" i="11"/>
  <c r="AY656" i="11"/>
  <c r="DN634" i="11"/>
  <c r="DB644" i="11"/>
  <c r="CJ629" i="11"/>
  <c r="DW641" i="11"/>
  <c r="Y643" i="11"/>
  <c r="CS656" i="11"/>
  <c r="DF657" i="11"/>
  <c r="CQ634" i="11"/>
  <c r="BH644" i="11"/>
  <c r="BM629" i="11"/>
  <c r="AM637" i="11"/>
  <c r="ED629" i="11"/>
  <c r="CD656" i="11"/>
  <c r="BR643" i="11"/>
  <c r="CE644" i="11"/>
  <c r="EF643" i="11"/>
  <c r="AP629" i="11"/>
  <c r="EG636" i="11"/>
  <c r="CH629" i="11"/>
  <c r="Z632" i="11"/>
  <c r="DL644" i="11"/>
  <c r="DI652" i="11"/>
  <c r="CP629" i="11"/>
  <c r="CK633" i="11"/>
  <c r="EM635" i="11"/>
  <c r="CE647" i="11"/>
  <c r="AH654" i="11"/>
  <c r="AR636" i="11"/>
  <c r="BU631" i="11"/>
  <c r="DE656" i="11"/>
  <c r="AG647" i="11"/>
  <c r="CY639" i="11"/>
  <c r="BH635" i="11"/>
  <c r="AF631" i="11"/>
  <c r="DO655" i="11"/>
  <c r="BT646" i="11"/>
  <c r="AW639" i="11"/>
  <c r="EJ634" i="11"/>
  <c r="DH630" i="11"/>
  <c r="EC654" i="11"/>
  <c r="DH645" i="11"/>
  <c r="DW638" i="11"/>
  <c r="CU634" i="11"/>
  <c r="BS630" i="11"/>
  <c r="EN653" i="11"/>
  <c r="AD645" i="11"/>
  <c r="CH638" i="11"/>
  <c r="BF634" i="11"/>
  <c r="AD630" i="11"/>
  <c r="AT637" i="11"/>
  <c r="CI641" i="11"/>
  <c r="CR648" i="11"/>
  <c r="Y658" i="11"/>
  <c r="CM631" i="11"/>
  <c r="CB635" i="11"/>
  <c r="BY639" i="11"/>
  <c r="AV646" i="11"/>
  <c r="DD630" i="11"/>
  <c r="CH639" i="11"/>
  <c r="BZ646" i="11"/>
  <c r="AX642" i="11"/>
  <c r="EN659" i="11"/>
  <c r="BZ660" i="11"/>
  <c r="AX656" i="11"/>
  <c r="EM651" i="11"/>
  <c r="DK647" i="11"/>
  <c r="CI643" i="11"/>
  <c r="AC660" i="11"/>
  <c r="DR655" i="11"/>
  <c r="CP651" i="11"/>
  <c r="BN647" i="11"/>
  <c r="AL643" i="11"/>
  <c r="BZ676" i="11"/>
  <c r="CP658" i="11"/>
  <c r="BN654" i="11"/>
  <c r="AQ663" i="11"/>
  <c r="EE656" i="11"/>
  <c r="DC652" i="11"/>
  <c r="CA648" i="11"/>
  <c r="AY644" i="11"/>
  <c r="EN639" i="11"/>
  <c r="DB652" i="11"/>
  <c r="AG644" i="11"/>
  <c r="AA638" i="11"/>
  <c r="DP633" i="11"/>
  <c r="CN629" i="11"/>
  <c r="DX651" i="11"/>
  <c r="BT643" i="11"/>
  <c r="DC637" i="11"/>
  <c r="CA633" i="11"/>
  <c r="AY629" i="11"/>
  <c r="AS651" i="11"/>
  <c r="DF642" i="11"/>
  <c r="BN637" i="11"/>
  <c r="AL633" i="11"/>
  <c r="BC675" i="11"/>
  <c r="CF650" i="11"/>
  <c r="AJ642" i="11"/>
  <c r="Y637" i="11"/>
  <c r="DN632" i="11"/>
  <c r="CT664" i="11"/>
  <c r="DT649" i="11"/>
  <c r="CN641" i="11"/>
  <c r="DA636" i="11"/>
  <c r="BY632" i="11"/>
  <c r="EI659" i="11"/>
  <c r="AP649" i="11"/>
  <c r="AB641" i="11"/>
  <c r="BL636" i="11"/>
  <c r="AJ632" i="11"/>
  <c r="BJ650" i="11"/>
  <c r="AP660" i="11"/>
  <c r="AP632" i="11"/>
  <c r="DP635" i="11"/>
  <c r="EJ639" i="11"/>
  <c r="DZ646" i="11"/>
  <c r="CN655" i="11"/>
  <c r="CW630" i="11"/>
  <c r="CR634" i="11"/>
  <c r="BZ648" i="11"/>
  <c r="BX656" i="11"/>
  <c r="BD644" i="11"/>
  <c r="BH670" i="11"/>
  <c r="EG673" i="11"/>
  <c r="BD658" i="11"/>
  <c r="AB654" i="11"/>
  <c r="DQ649" i="11"/>
  <c r="CO645" i="11"/>
  <c r="DD670" i="11"/>
  <c r="DX657" i="11"/>
  <c r="CV653" i="11"/>
  <c r="BT649" i="11"/>
  <c r="AR645" i="11"/>
  <c r="EG640" i="11"/>
  <c r="DS660" i="11"/>
  <c r="BT656" i="11"/>
  <c r="AR652" i="11"/>
  <c r="EK658" i="11"/>
  <c r="DI654" i="11"/>
  <c r="CG650" i="11"/>
  <c r="BE646" i="11"/>
  <c r="AC642" i="11"/>
  <c r="AQ658" i="11"/>
  <c r="AS648" i="11"/>
  <c r="BR640" i="11"/>
  <c r="DV635" i="11"/>
  <c r="CT631" i="11"/>
  <c r="BA657" i="11"/>
  <c r="CF647" i="11"/>
  <c r="EG639" i="11"/>
  <c r="CG635" i="11"/>
  <c r="BE631" i="11"/>
  <c r="BO656" i="11"/>
  <c r="DR646" i="11"/>
  <c r="CE639" i="11"/>
  <c r="AR635" i="11"/>
  <c r="EG630" i="11"/>
  <c r="BZ655" i="11"/>
  <c r="AN646" i="11"/>
  <c r="AE639" i="11"/>
  <c r="DT634" i="11"/>
  <c r="CR630" i="11"/>
  <c r="CJ654" i="11"/>
  <c r="CB645" i="11"/>
  <c r="DG638" i="11"/>
  <c r="CE634" i="11"/>
  <c r="BC630" i="11"/>
  <c r="CX653" i="11"/>
  <c r="DO644" i="11"/>
  <c r="BR638" i="11"/>
  <c r="AP634" i="11"/>
  <c r="EE629" i="11"/>
  <c r="CY636" i="11"/>
  <c r="DK640" i="11"/>
  <c r="CK647" i="11"/>
  <c r="CP656" i="11"/>
  <c r="AA631" i="11"/>
  <c r="EG634" i="11"/>
  <c r="DU638" i="11"/>
  <c r="AO645" i="11"/>
  <c r="EN654" i="11"/>
  <c r="AU635" i="11"/>
  <c r="BJ646" i="11"/>
  <c r="AH642" i="11"/>
  <c r="DX659" i="11"/>
  <c r="BJ660" i="11"/>
  <c r="AH656" i="11"/>
  <c r="DW651" i="11"/>
  <c r="CU647" i="11"/>
  <c r="BS643" i="11"/>
  <c r="ED659" i="11"/>
  <c r="DB655" i="11"/>
  <c r="BZ651" i="11"/>
  <c r="AX647" i="11"/>
  <c r="EM642" i="11"/>
  <c r="BS675" i="11"/>
  <c r="BZ658" i="11"/>
  <c r="AX654" i="11"/>
  <c r="AJ662" i="11"/>
  <c r="DO656" i="11"/>
  <c r="CM652" i="11"/>
  <c r="BK648" i="11"/>
  <c r="AI644" i="11"/>
  <c r="DX639" i="11"/>
  <c r="BM652" i="11"/>
  <c r="DR643" i="11"/>
  <c r="EB637" i="11"/>
  <c r="CZ633" i="11"/>
  <c r="BX629" i="11"/>
  <c r="CR651" i="11"/>
  <c r="AN643" i="11"/>
  <c r="CM637" i="11"/>
  <c r="BK633" i="11"/>
  <c r="AI629" i="11"/>
  <c r="ED650" i="11"/>
  <c r="BZ642" i="11"/>
  <c r="AX637" i="11"/>
  <c r="EM632" i="11"/>
  <c r="AA671" i="11"/>
  <c r="AZ650" i="11"/>
  <c r="EB641" i="11"/>
  <c r="DZ636" i="11"/>
  <c r="CX632" i="11"/>
  <c r="BF661" i="11"/>
  <c r="CN649" i="11"/>
  <c r="BN641" i="11"/>
  <c r="CK636" i="11"/>
  <c r="BI632" i="11"/>
  <c r="BW659" i="11"/>
  <c r="EA648" i="11"/>
  <c r="DX640" i="11"/>
  <c r="AV636" i="11"/>
  <c r="EK631" i="11"/>
  <c r="BC649" i="11"/>
  <c r="AR658" i="11"/>
  <c r="CU631" i="11"/>
  <c r="BD635" i="11"/>
  <c r="BB639" i="11"/>
  <c r="DS645" i="11"/>
  <c r="AN654" i="11"/>
  <c r="AK630" i="11"/>
  <c r="AF634" i="11"/>
  <c r="CO640" i="11"/>
  <c r="BQ655" i="11"/>
  <c r="AN644" i="11"/>
  <c r="BA669" i="11"/>
  <c r="DZ672" i="11"/>
  <c r="AN658" i="11"/>
  <c r="EC653" i="11"/>
  <c r="DA649" i="11"/>
  <c r="BY645" i="11"/>
  <c r="CW669" i="11"/>
  <c r="DH657" i="11"/>
  <c r="CF653" i="11"/>
  <c r="BD649" i="11"/>
  <c r="AB645" i="11"/>
  <c r="DQ640" i="11"/>
  <c r="CJ660" i="11"/>
  <c r="BD656" i="11"/>
  <c r="CH678" i="11"/>
  <c r="DU658" i="11"/>
  <c r="CS654" i="11"/>
  <c r="BQ650" i="11"/>
  <c r="AO646" i="11"/>
  <c r="ED641" i="11"/>
  <c r="DR657" i="11"/>
  <c r="ED647" i="11"/>
  <c r="AX640" i="11"/>
  <c r="DF635" i="11"/>
  <c r="CD631" i="11"/>
  <c r="EC656" i="11"/>
  <c r="AZ647" i="11"/>
  <c r="DL639" i="11"/>
  <c r="BQ635" i="11"/>
  <c r="AO631" i="11"/>
  <c r="EM655" i="11"/>
  <c r="CL646" i="11"/>
  <c r="BI639" i="11"/>
  <c r="AB635" i="11"/>
  <c r="DQ630" i="11"/>
  <c r="AJ655" i="11"/>
  <c r="DY645" i="11"/>
  <c r="EF638" i="11"/>
  <c r="DD634" i="11"/>
  <c r="CB630" i="11"/>
  <c r="AU654" i="11"/>
  <c r="AV645" i="11"/>
  <c r="CQ638" i="11"/>
  <c r="BO634" i="11"/>
  <c r="AM630" i="11"/>
  <c r="BE653" i="11"/>
  <c r="CI644" i="11"/>
  <c r="BB638" i="11"/>
  <c r="Z634" i="11"/>
  <c r="DO629" i="11"/>
  <c r="AM636" i="11"/>
  <c r="AC640" i="11"/>
  <c r="CD646" i="11"/>
  <c r="AT655" i="11"/>
  <c r="CF630" i="11"/>
  <c r="BU634" i="11"/>
  <c r="BI638" i="11"/>
  <c r="AH644" i="11"/>
  <c r="DQ645" i="11"/>
  <c r="EJ630" i="11"/>
  <c r="EJ646" i="11"/>
  <c r="DO657" i="11"/>
  <c r="EI650" i="11"/>
  <c r="CZ632" i="11"/>
  <c r="EA640" i="11"/>
  <c r="BN657" i="11"/>
  <c r="CU632" i="11"/>
  <c r="AM645" i="11"/>
  <c r="DG658" i="11"/>
  <c r="DT659" i="11"/>
  <c r="DE636" i="11"/>
  <c r="CJ648" i="11"/>
  <c r="CA631" i="11"/>
  <c r="BE639" i="11"/>
  <c r="BQ638" i="11"/>
  <c r="CP676" i="11"/>
  <c r="DH649" i="11"/>
  <c r="DU650" i="11"/>
  <c r="AO658" i="11"/>
  <c r="CF635" i="11"/>
  <c r="AM646" i="11"/>
  <c r="BB630" i="11"/>
  <c r="DO647" i="11"/>
  <c r="DU653" i="11"/>
  <c r="DI640" i="11"/>
  <c r="DV641" i="11"/>
  <c r="DA639" i="11"/>
  <c r="EE654" i="11"/>
  <c r="BG634" i="11"/>
  <c r="DD639" i="11"/>
  <c r="BW656" i="11"/>
  <c r="DV644" i="11"/>
  <c r="DA655" i="11"/>
  <c r="DG646" i="11"/>
  <c r="CL630" i="11"/>
  <c r="BL638" i="11"/>
  <c r="DP651" i="11"/>
  <c r="CW649" i="11"/>
  <c r="AZ661" i="11"/>
  <c r="BQ652" i="11"/>
  <c r="CD653" i="11"/>
  <c r="BO630" i="11"/>
  <c r="AO638" i="11"/>
  <c r="BV651" i="11"/>
  <c r="EB632" i="11"/>
  <c r="DR633" i="11"/>
  <c r="BB652" i="11"/>
  <c r="CS678" i="11"/>
  <c r="BC640" i="11"/>
  <c r="EI637" i="11"/>
  <c r="AA651" i="11"/>
  <c r="DE632" i="11"/>
  <c r="AW633" i="11"/>
  <c r="AT646" i="11"/>
  <c r="EI641" i="11"/>
  <c r="DH659" i="11"/>
  <c r="AT660" i="11"/>
  <c r="EI655" i="11"/>
  <c r="DG651" i="11"/>
  <c r="BJ658" i="11"/>
  <c r="CL643" i="11"/>
  <c r="CW635" i="11"/>
  <c r="DZ630" i="11"/>
  <c r="BH655" i="11"/>
  <c r="Z646" i="11"/>
  <c r="X639" i="11"/>
  <c r="DM634" i="11"/>
  <c r="CK630" i="11"/>
  <c r="BS654" i="11"/>
  <c r="BM645" i="11"/>
  <c r="CZ638" i="11"/>
  <c r="BX634" i="11"/>
  <c r="AV630" i="11"/>
  <c r="CC653" i="11"/>
  <c r="DA644" i="11"/>
  <c r="BK638" i="11"/>
  <c r="AI634" i="11"/>
  <c r="DX629" i="11"/>
  <c r="CQ652" i="11"/>
  <c r="EN643" i="11"/>
  <c r="EM637" i="11"/>
  <c r="DK633" i="11"/>
  <c r="CI629" i="11"/>
  <c r="AF635" i="11"/>
  <c r="DL638" i="11"/>
  <c r="BP644" i="11"/>
  <c r="BN652" i="11"/>
  <c r="BY629" i="11"/>
  <c r="BN633" i="11"/>
  <c r="BB637" i="11"/>
  <c r="AD642" i="11"/>
  <c r="CZ634" i="11"/>
  <c r="BD667" i="11"/>
  <c r="EE645" i="11"/>
  <c r="DC641" i="11"/>
  <c r="CB659" i="11"/>
  <c r="EE659" i="11"/>
  <c r="DC655" i="11"/>
  <c r="CA651" i="11"/>
  <c r="AY647" i="11"/>
  <c r="EN642" i="11"/>
  <c r="CH659" i="11"/>
  <c r="BF655" i="11"/>
  <c r="AD651" i="11"/>
  <c r="DS646" i="11"/>
  <c r="CQ642" i="11"/>
  <c r="AX672" i="11"/>
  <c r="AD658" i="11"/>
  <c r="DS653" i="11"/>
  <c r="DN660" i="11"/>
  <c r="BS656" i="11"/>
  <c r="AQ652" i="11"/>
  <c r="EF647" i="11"/>
  <c r="DD643" i="11"/>
  <c r="CB639" i="11"/>
  <c r="CD651" i="11"/>
  <c r="Z643" i="11"/>
  <c r="CF637" i="11"/>
  <c r="BD633" i="11"/>
  <c r="AB629" i="11"/>
  <c r="DQ650" i="11"/>
  <c r="BM642" i="11"/>
  <c r="AQ637" i="11"/>
  <c r="EF632" i="11"/>
  <c r="BQ669" i="11"/>
  <c r="AL650" i="11"/>
  <c r="DQ641" i="11"/>
  <c r="DS636" i="11"/>
  <c r="CQ632" i="11"/>
  <c r="CS660" i="11"/>
  <c r="BY649" i="11"/>
  <c r="BC641" i="11"/>
  <c r="CD636" i="11"/>
  <c r="BB632" i="11"/>
  <c r="AX659" i="11"/>
  <c r="DM648" i="11"/>
  <c r="DN640" i="11"/>
  <c r="AO636" i="11"/>
  <c r="ED631" i="11"/>
  <c r="AB658" i="11"/>
  <c r="AI648" i="11"/>
  <c r="BL640" i="11"/>
  <c r="DQ635" i="11"/>
  <c r="CO631" i="11"/>
  <c r="AH646" i="11"/>
  <c r="EG653" i="11"/>
  <c r="AB630" i="11"/>
  <c r="DB633" i="11"/>
  <c r="CW637" i="11"/>
  <c r="CX642" i="11"/>
  <c r="BZ650" i="11"/>
  <c r="DI665" i="11"/>
  <c r="CD632" i="11"/>
  <c r="DT657" i="11"/>
  <c r="AV652" i="11"/>
  <c r="DI643" i="11"/>
  <c r="AF666" i="11"/>
  <c r="DE669" i="11"/>
  <c r="DI657" i="11"/>
  <c r="CG653" i="11"/>
  <c r="BE649" i="11"/>
  <c r="AC645" i="11"/>
  <c r="CB666" i="11"/>
  <c r="BL657" i="11"/>
  <c r="AJ653" i="11"/>
  <c r="DY648" i="11"/>
  <c r="CW644" i="11"/>
  <c r="BU640" i="11"/>
  <c r="AJ660" i="11"/>
  <c r="DY655" i="11"/>
  <c r="BK675" i="11"/>
  <c r="BY658" i="11"/>
  <c r="AW654" i="11"/>
  <c r="EL649" i="11"/>
  <c r="DJ645" i="11"/>
  <c r="CH641" i="11"/>
  <c r="DK656" i="11"/>
  <c r="AL647" i="11"/>
  <c r="DC639" i="11"/>
  <c r="BJ635" i="11"/>
  <c r="AH631" i="11"/>
  <c r="DV655" i="11"/>
  <c r="BY646" i="11"/>
  <c r="AZ639" i="11"/>
  <c r="EL634" i="11"/>
  <c r="DJ630" i="11"/>
  <c r="EF654" i="11"/>
  <c r="DK645" i="11"/>
  <c r="DY638" i="11"/>
  <c r="CW634" i="11"/>
  <c r="BU630" i="11"/>
  <c r="AC654" i="11"/>
  <c r="AG645" i="11"/>
  <c r="CJ638" i="11"/>
  <c r="BH634" i="11"/>
  <c r="AF630" i="11"/>
  <c r="AN653" i="11"/>
  <c r="BU644" i="11"/>
  <c r="AU638" i="11"/>
  <c r="EJ633" i="11"/>
  <c r="DH629" i="11"/>
  <c r="AX652" i="11"/>
  <c r="DH643" i="11"/>
  <c r="DW637" i="11"/>
  <c r="CU633" i="11"/>
  <c r="BS629" i="11"/>
  <c r="CK634" i="11"/>
  <c r="AZ638" i="11"/>
  <c r="BI643" i="11"/>
  <c r="AY651" i="11"/>
  <c r="DN676" i="11"/>
  <c r="DS632" i="11"/>
  <c r="DG636" i="11"/>
  <c r="AW641" i="11"/>
  <c r="BX630" i="11"/>
  <c r="AG666" i="11"/>
  <c r="DO645" i="11"/>
  <c r="CM641" i="11"/>
  <c r="BL659" i="11"/>
  <c r="DO659" i="11"/>
  <c r="CM655" i="11"/>
  <c r="BK651" i="11"/>
  <c r="AI647" i="11"/>
  <c r="DX642" i="11"/>
  <c r="BR659" i="11"/>
  <c r="AP655" i="11"/>
  <c r="EE650" i="11"/>
  <c r="DC646" i="11"/>
  <c r="CA642" i="11"/>
  <c r="AQ671" i="11"/>
  <c r="EE657" i="11"/>
  <c r="DC653" i="11"/>
  <c r="CH660" i="11"/>
  <c r="BC656" i="11"/>
  <c r="AA652" i="11"/>
  <c r="DP647" i="11"/>
  <c r="CN643" i="11"/>
  <c r="BL639" i="11"/>
  <c r="AX651" i="11"/>
  <c r="DK642" i="11"/>
  <c r="BP637" i="11"/>
  <c r="AN633" i="11"/>
  <c r="DO675" i="11"/>
  <c r="CK650" i="11"/>
  <c r="AN642" i="11"/>
  <c r="AA637" i="11"/>
  <c r="DP632" i="11"/>
  <c r="AO665" i="11"/>
  <c r="DW649" i="11"/>
  <c r="CQ641" i="11"/>
  <c r="DC636" i="11"/>
  <c r="CA632" i="11"/>
  <c r="Z660" i="11"/>
  <c r="AS649" i="11"/>
  <c r="AE641" i="11"/>
  <c r="BN636" i="11"/>
  <c r="AL632" i="11"/>
  <c r="DC658" i="11"/>
  <c r="CG648" i="11"/>
  <c r="CT640" i="11"/>
  <c r="Y636" i="11"/>
  <c r="DN631" i="11"/>
  <c r="DD657" i="11"/>
  <c r="DT647" i="11"/>
  <c r="AQ640" i="11"/>
  <c r="DA635" i="11"/>
  <c r="BY631" i="11"/>
  <c r="AA645" i="11"/>
  <c r="CK652" i="11"/>
  <c r="CG629" i="11"/>
  <c r="AP633" i="11"/>
  <c r="AK637" i="11"/>
  <c r="DJ641" i="11"/>
  <c r="BS649" i="11"/>
  <c r="BO659" i="11"/>
  <c r="EI631" i="11"/>
  <c r="EE647" i="11"/>
  <c r="DA651" i="11"/>
  <c r="CS643" i="11"/>
  <c r="Y665" i="11"/>
  <c r="CX668" i="11"/>
  <c r="CS657" i="11"/>
  <c r="BQ653" i="11"/>
  <c r="AO649" i="11"/>
  <c r="ED644" i="11"/>
  <c r="BU665" i="11"/>
  <c r="AV657" i="11"/>
  <c r="EK652" i="11"/>
  <c r="DI648" i="11"/>
  <c r="CG644" i="11"/>
  <c r="BE640" i="11"/>
  <c r="EK659" i="11"/>
  <c r="DI655" i="11"/>
  <c r="BD674" i="11"/>
  <c r="BI658" i="11"/>
  <c r="AG654" i="11"/>
  <c r="DV649" i="11"/>
  <c r="CT645" i="11"/>
  <c r="BR641" i="11"/>
  <c r="BR656" i="11"/>
  <c r="DW646" i="11"/>
  <c r="CG639" i="11"/>
  <c r="AT635" i="11"/>
  <c r="EI630" i="11"/>
  <c r="CF655" i="11"/>
  <c r="AS646" i="11"/>
  <c r="AG639" i="11"/>
  <c r="DV634" i="11"/>
  <c r="CT630" i="11"/>
  <c r="CQ654" i="11"/>
  <c r="CE645" i="11"/>
  <c r="DI638" i="11"/>
  <c r="CG634" i="11"/>
  <c r="BE630" i="11"/>
  <c r="DA653" i="11"/>
  <c r="DR644" i="11"/>
  <c r="BT638" i="11"/>
  <c r="AR634" i="11"/>
  <c r="EG629" i="11"/>
  <c r="DO652" i="11"/>
  <c r="AO644" i="11"/>
  <c r="AE638" i="11"/>
  <c r="DT633" i="11"/>
  <c r="CR629" i="11"/>
  <c r="EF651" i="11"/>
  <c r="CB643" i="11"/>
  <c r="DG637" i="11"/>
  <c r="CE633" i="11"/>
  <c r="BC629" i="11"/>
  <c r="Y634" i="11"/>
  <c r="DE637" i="11"/>
  <c r="BE642" i="11"/>
  <c r="AR650" i="11"/>
  <c r="AJ661" i="11"/>
  <c r="BG632" i="11"/>
  <c r="AU636" i="11"/>
  <c r="CE640" i="11"/>
  <c r="BI654" i="11"/>
  <c r="DS664" i="11"/>
  <c r="DH642" i="11"/>
  <c r="CM653" i="11"/>
  <c r="CE642" i="11"/>
  <c r="CD661" i="11"/>
  <c r="AX636" i="11"/>
  <c r="CN647" i="11"/>
  <c r="CP636" i="11"/>
  <c r="AS677" i="11"/>
  <c r="CE654" i="11"/>
  <c r="CR655" i="11"/>
  <c r="CC632" i="11"/>
  <c r="CV640" i="11"/>
  <c r="DU656" i="11"/>
  <c r="Y635" i="11"/>
  <c r="AJ644" i="11"/>
  <c r="CR658" i="11"/>
  <c r="CF645" i="11"/>
  <c r="CS646" i="11"/>
  <c r="AQ648" i="11"/>
  <c r="BD631" i="11"/>
  <c r="AD639" i="11"/>
  <c r="EL637" i="11"/>
  <c r="AC637" i="11"/>
  <c r="CS649" i="11"/>
  <c r="BX660" i="11"/>
  <c r="CV657" i="11"/>
  <c r="BI635" i="11"/>
  <c r="DI645" i="11"/>
  <c r="AE630" i="11"/>
  <c r="EI645" i="11"/>
  <c r="BM651" i="11"/>
  <c r="DZ664" i="11"/>
  <c r="DI673" i="11"/>
  <c r="BW639" i="11"/>
  <c r="BT654" i="11"/>
  <c r="AJ634" i="11"/>
  <c r="BL643" i="11"/>
  <c r="DB659" i="11"/>
  <c r="EA663" i="11"/>
  <c r="AO648" i="11"/>
  <c r="BB649" i="11"/>
  <c r="ED653" i="11"/>
  <c r="ED633" i="11"/>
  <c r="EI642" i="11"/>
  <c r="AW658" i="11"/>
  <c r="DM637" i="11"/>
  <c r="Z648" i="11"/>
  <c r="DV658" i="11"/>
  <c r="BT653" i="11"/>
  <c r="DG633" i="11"/>
  <c r="CN642" i="11"/>
  <c r="AB662" i="11"/>
  <c r="DW636" i="11"/>
  <c r="DN659" i="11"/>
  <c r="CL655" i="11"/>
  <c r="BJ651" i="11"/>
  <c r="AH647" i="11"/>
  <c r="DW642" i="11"/>
  <c r="BL674" i="11"/>
  <c r="Y652" i="11"/>
  <c r="DU677" i="11"/>
  <c r="AK635" i="11"/>
  <c r="BN630" i="11"/>
  <c r="DY653" i="11"/>
  <c r="EJ644" i="11"/>
  <c r="CC638" i="11"/>
  <c r="BA634" i="11"/>
  <c r="Y630" i="11"/>
  <c r="EM652" i="11"/>
  <c r="BF644" i="11"/>
  <c r="AN638" i="11"/>
  <c r="EC633" i="11"/>
  <c r="DA629" i="11"/>
  <c r="AG652" i="11"/>
  <c r="CT643" i="11"/>
  <c r="DP637" i="11"/>
  <c r="CN633" i="11"/>
  <c r="BL629" i="11"/>
  <c r="BT651" i="11"/>
  <c r="EG642" i="11"/>
  <c r="CA637" i="11"/>
  <c r="AY633" i="11"/>
  <c r="A629" i="11"/>
  <c r="EI632" i="11"/>
  <c r="CX636" i="11"/>
  <c r="DB640" i="11"/>
  <c r="AD648" i="11"/>
  <c r="AP657" i="11"/>
  <c r="AZ631" i="11"/>
  <c r="AN635" i="11"/>
  <c r="AI639" i="11"/>
  <c r="CV638" i="11"/>
  <c r="DE662" i="11"/>
  <c r="BS645" i="11"/>
  <c r="AQ641" i="11"/>
  <c r="EG658" i="11"/>
  <c r="BS659" i="11"/>
  <c r="AQ655" i="11"/>
  <c r="EF650" i="11"/>
  <c r="DD646" i="11"/>
  <c r="CB642" i="11"/>
  <c r="EM658" i="11"/>
  <c r="DK654" i="11"/>
  <c r="CI650" i="11"/>
  <c r="BG646" i="11"/>
  <c r="AE642" i="11"/>
  <c r="EM667" i="11"/>
  <c r="CI657" i="11"/>
  <c r="BG653" i="11"/>
  <c r="AI660" i="11"/>
  <c r="DX655" i="11"/>
  <c r="CV651" i="11"/>
  <c r="BT647" i="11"/>
  <c r="AR643" i="11"/>
  <c r="AN674" i="11"/>
  <c r="BW650" i="11"/>
  <c r="AB642" i="11"/>
  <c r="EK636" i="11"/>
  <c r="DI632" i="11"/>
  <c r="AI663" i="11"/>
  <c r="DJ649" i="11"/>
  <c r="CF641" i="11"/>
  <c r="CV636" i="11"/>
  <c r="BT632" i="11"/>
  <c r="DR659" i="11"/>
  <c r="AE649" i="11"/>
  <c r="EL640" i="11"/>
  <c r="BG636" i="11"/>
  <c r="AE632" i="11"/>
  <c r="BX658" i="11"/>
  <c r="BR648" i="11"/>
  <c r="CJ640" i="11"/>
  <c r="EI635" i="11"/>
  <c r="DG631" i="11"/>
  <c r="CL657" i="11"/>
  <c r="DF647" i="11"/>
  <c r="AH640" i="11"/>
  <c r="CT635" i="11"/>
  <c r="BR631" i="11"/>
  <c r="CW656" i="11"/>
  <c r="AB647" i="11"/>
  <c r="CV639" i="11"/>
  <c r="BE635" i="11"/>
  <c r="AC631" i="11"/>
  <c r="EJ641" i="11"/>
  <c r="BA649" i="11"/>
  <c r="AA658" i="11"/>
  <c r="CN631" i="11"/>
  <c r="CI635" i="11"/>
  <c r="CI639" i="11"/>
  <c r="AX646" i="11"/>
  <c r="DU654" i="11"/>
  <c r="BP630" i="11"/>
  <c r="CE631" i="11"/>
  <c r="AH650" i="11"/>
  <c r="AW643" i="11"/>
  <c r="EH661" i="11"/>
  <c r="CC665" i="11"/>
  <c r="AW657" i="11"/>
  <c r="EL652" i="11"/>
  <c r="DJ648" i="11"/>
  <c r="CH644" i="11"/>
  <c r="AZ662" i="11"/>
  <c r="DQ656" i="11"/>
  <c r="CO652" i="11"/>
  <c r="BM648" i="11"/>
  <c r="AK644" i="11"/>
  <c r="DZ639" i="11"/>
  <c r="CO659" i="11"/>
  <c r="BM655" i="11"/>
  <c r="AI671" i="11"/>
  <c r="ED657" i="11"/>
  <c r="DB653" i="11"/>
  <c r="BZ649" i="11"/>
  <c r="AX645" i="11"/>
  <c r="EM640" i="11"/>
  <c r="BK655" i="11"/>
  <c r="AE646" i="11"/>
  <c r="Z639" i="11"/>
  <c r="DO634" i="11"/>
  <c r="CM630" i="11"/>
  <c r="BY654" i="11"/>
  <c r="BR645" i="11"/>
  <c r="DB638" i="11"/>
  <c r="BZ634" i="11"/>
  <c r="AX630" i="11"/>
  <c r="CJ653" i="11"/>
  <c r="DD644" i="11"/>
  <c r="BM638" i="11"/>
  <c r="AK634" i="11"/>
  <c r="DZ629" i="11"/>
  <c r="CT652" i="11"/>
  <c r="Z644" i="11"/>
  <c r="X638" i="11"/>
  <c r="DM633" i="11"/>
  <c r="CK629" i="11"/>
  <c r="DR651" i="11"/>
  <c r="BN643" i="11"/>
  <c r="CZ637" i="11"/>
  <c r="BX633" i="11"/>
  <c r="AV629" i="11"/>
  <c r="AN651" i="11"/>
  <c r="DA642" i="11"/>
  <c r="BK637" i="11"/>
  <c r="AI633" i="11"/>
  <c r="AH664" i="11"/>
  <c r="BW632" i="11"/>
  <c r="AL636" i="11"/>
  <c r="EK639" i="11"/>
  <c r="EN646" i="11"/>
  <c r="DG655" i="11"/>
  <c r="DE630" i="11"/>
  <c r="CS634" i="11"/>
  <c r="CN638" i="11"/>
  <c r="BT634" i="11"/>
  <c r="CX661" i="11"/>
  <c r="BC645" i="11"/>
  <c r="AZ678" i="11"/>
  <c r="DQ658" i="11"/>
  <c r="BC659" i="11"/>
  <c r="AA655" i="11"/>
  <c r="DP650" i="11"/>
  <c r="CN646" i="11"/>
  <c r="DD678" i="11"/>
  <c r="DW658" i="11"/>
  <c r="CU654" i="11"/>
  <c r="BS650" i="11"/>
  <c r="AQ646" i="11"/>
  <c r="EF641" i="11"/>
  <c r="EF666" i="11"/>
  <c r="BS657" i="11"/>
  <c r="AQ653" i="11"/>
  <c r="EJ659" i="11"/>
  <c r="DH655" i="11"/>
  <c r="CF651" i="11"/>
  <c r="BD647" i="11"/>
  <c r="AB643" i="11"/>
  <c r="EC669" i="11"/>
  <c r="AQ650" i="11"/>
  <c r="DT641" i="11"/>
  <c r="DU636" i="11"/>
  <c r="CS632" i="11"/>
  <c r="DM660" i="11"/>
  <c r="CD649" i="11"/>
  <c r="BF641" i="11"/>
  <c r="CF636" i="11"/>
  <c r="BD632" i="11"/>
  <c r="BF659" i="11"/>
  <c r="DP648" i="11"/>
  <c r="DR640" i="11"/>
  <c r="AQ636" i="11"/>
  <c r="EF631" i="11"/>
  <c r="AI658" i="11"/>
  <c r="AL648" i="11"/>
  <c r="BO640" i="11"/>
  <c r="DS635" i="11"/>
  <c r="CQ631" i="11"/>
  <c r="AS657" i="11"/>
  <c r="BZ647" i="11"/>
  <c r="EC639" i="11"/>
  <c r="CD635" i="11"/>
  <c r="BB631" i="11"/>
  <c r="BG656" i="11"/>
  <c r="DM646" i="11"/>
  <c r="BZ639" i="11"/>
  <c r="AO635" i="11"/>
  <c r="ED630" i="11"/>
  <c r="AK641" i="11"/>
  <c r="AT648" i="11"/>
  <c r="CU656" i="11"/>
  <c r="AB631" i="11"/>
  <c r="EN634" i="11"/>
  <c r="EC638" i="11"/>
  <c r="AQ645" i="11"/>
  <c r="BU653" i="11"/>
  <c r="DU629" i="11"/>
  <c r="AK657" i="11"/>
  <c r="CM649" i="11"/>
  <c r="AG643" i="11"/>
  <c r="BV661" i="11"/>
  <c r="BV664" i="11"/>
  <c r="AG657" i="11"/>
  <c r="DV652" i="11"/>
  <c r="CT648" i="11"/>
  <c r="BR644" i="11"/>
  <c r="CT661" i="11"/>
  <c r="DA656" i="11"/>
  <c r="BY652" i="11"/>
  <c r="AW648" i="11"/>
  <c r="EL643" i="11"/>
  <c r="DJ639" i="11"/>
  <c r="BY659" i="11"/>
  <c r="AW655" i="11"/>
  <c r="AB670" i="11"/>
  <c r="DN657" i="11"/>
  <c r="CL653" i="11"/>
  <c r="BJ649" i="11"/>
  <c r="AH645" i="11"/>
  <c r="DW640" i="11"/>
  <c r="EM654" i="11"/>
  <c r="DP645" i="11"/>
  <c r="EA638" i="11"/>
  <c r="CY634" i="11"/>
  <c r="BW630" i="11"/>
  <c r="AF654" i="11"/>
  <c r="AL645" i="11"/>
  <c r="CL638" i="11"/>
  <c r="BJ634" i="11"/>
  <c r="AH630" i="11"/>
  <c r="AT653" i="11"/>
  <c r="BX644" i="11"/>
  <c r="AW638" i="11"/>
  <c r="EL633" i="11"/>
  <c r="DJ629" i="11"/>
  <c r="BE652" i="11"/>
  <c r="DK643" i="11"/>
  <c r="DY637" i="11"/>
  <c r="CW633" i="11"/>
  <c r="BU629" i="11"/>
  <c r="CL651" i="11"/>
  <c r="AH643" i="11"/>
  <c r="CJ637" i="11"/>
  <c r="BH633" i="11"/>
  <c r="AF629" i="11"/>
  <c r="DY650" i="11"/>
  <c r="BU642" i="11"/>
  <c r="AU637" i="11"/>
  <c r="EJ632" i="11"/>
  <c r="AP659" i="11"/>
  <c r="EB631" i="11"/>
  <c r="CQ635" i="11"/>
  <c r="BC639" i="11"/>
  <c r="EG645" i="11"/>
  <c r="BK654" i="11"/>
  <c r="AS630" i="11"/>
  <c r="AG634" i="11"/>
  <c r="AB638" i="11"/>
  <c r="AR630" i="11"/>
  <c r="CY645" i="11"/>
  <c r="BB659" i="11"/>
  <c r="BO660" i="11"/>
  <c r="AZ637" i="11"/>
  <c r="CQ649" i="11"/>
  <c r="EM631" i="11"/>
  <c r="EL639" i="11"/>
  <c r="EH640" i="11"/>
  <c r="DA658" i="11"/>
  <c r="BC650" i="11"/>
  <c r="BP651" i="11"/>
  <c r="AH660" i="11"/>
  <c r="AA636" i="11"/>
  <c r="AT647" i="11"/>
  <c r="DN630" i="11"/>
  <c r="Z652" i="11"/>
  <c r="BP654" i="11"/>
  <c r="BD641" i="11"/>
  <c r="BQ642" i="11"/>
  <c r="BQ640" i="11"/>
  <c r="BJ656" i="11"/>
  <c r="DS634" i="11"/>
  <c r="EB642" i="11"/>
  <c r="AI651" i="11"/>
  <c r="BQ645" i="11"/>
  <c r="AV656" i="11"/>
  <c r="DN647" i="11"/>
  <c r="AG631" i="11"/>
  <c r="DX638" i="11"/>
  <c r="AL653" i="11"/>
  <c r="CB654" i="11"/>
  <c r="CK643" i="11"/>
  <c r="AN657" i="11"/>
  <c r="BA658" i="11"/>
  <c r="AL635" i="11"/>
  <c r="BO645" i="11"/>
  <c r="DY629" i="11"/>
  <c r="CY637" i="11"/>
  <c r="AA632" i="11"/>
  <c r="Y657" i="11"/>
  <c r="ED643" i="11"/>
  <c r="Z645" i="11"/>
  <c r="EM644" i="11"/>
  <c r="DB629" i="11"/>
  <c r="CB637" i="11"/>
  <c r="CV631" i="11"/>
  <c r="CU659" i="11"/>
  <c r="DO643" i="11"/>
  <c r="CT654" i="11"/>
  <c r="CS644" i="11"/>
  <c r="CE629" i="11"/>
  <c r="BE637" i="11"/>
  <c r="DB649" i="11"/>
  <c r="BV641" i="11"/>
  <c r="CL661" i="11"/>
  <c r="CY656" i="11"/>
  <c r="BW652" i="11"/>
  <c r="AU648" i="11"/>
  <c r="EJ643" i="11"/>
  <c r="DH639" i="11"/>
  <c r="AU633" i="11"/>
  <c r="DJ636" i="11"/>
  <c r="AD634" i="11"/>
  <c r="DS629" i="11"/>
  <c r="CC652" i="11"/>
  <c r="EC643" i="11"/>
  <c r="EH637" i="11"/>
  <c r="DF633" i="11"/>
  <c r="CD629" i="11"/>
  <c r="DC651" i="11"/>
  <c r="AY643" i="11"/>
  <c r="CS637" i="11"/>
  <c r="BQ633" i="11"/>
  <c r="AO629" i="11"/>
  <c r="Z651" i="11"/>
  <c r="CM642" i="11"/>
  <c r="BD637" i="11"/>
  <c r="AB633" i="11"/>
  <c r="CT672" i="11"/>
  <c r="BM650" i="11"/>
  <c r="EK641" i="11"/>
  <c r="EF636" i="11"/>
  <c r="DD632" i="11"/>
  <c r="AI656" i="11"/>
  <c r="DU630" i="11"/>
  <c r="CJ634" i="11"/>
  <c r="AS638" i="11"/>
  <c r="DS643" i="11"/>
  <c r="CW651" i="11"/>
  <c r="AL629" i="11"/>
  <c r="Z633" i="11"/>
  <c r="EL636" i="11"/>
  <c r="DJ644" i="11"/>
  <c r="CE663" i="11"/>
  <c r="DX644" i="11"/>
  <c r="AE675" i="11"/>
  <c r="DN678" i="11"/>
  <c r="DX658" i="11"/>
  <c r="CV654" i="11"/>
  <c r="BT650" i="11"/>
  <c r="AR646" i="11"/>
  <c r="CA675" i="11"/>
  <c r="CA658" i="11"/>
  <c r="AY654" i="11"/>
  <c r="EN649" i="11"/>
  <c r="DL645" i="11"/>
  <c r="CJ641" i="11"/>
  <c r="DK663" i="11"/>
  <c r="EN656" i="11"/>
  <c r="DL652" i="11"/>
  <c r="CN659" i="11"/>
  <c r="BL655" i="11"/>
  <c r="AJ651" i="11"/>
  <c r="DY646" i="11"/>
  <c r="CW642" i="11"/>
  <c r="BU660" i="11"/>
  <c r="BP649" i="11"/>
  <c r="AU641" i="11"/>
  <c r="BY636" i="11"/>
  <c r="AW632" i="11"/>
  <c r="AA659" i="11"/>
  <c r="DC648" i="11"/>
  <c r="DH640" i="11"/>
  <c r="AJ636" i="11"/>
  <c r="DY631" i="11"/>
  <c r="EH657" i="11"/>
  <c r="X648" i="11"/>
  <c r="BF640" i="11"/>
  <c r="DL635" i="11"/>
  <c r="CJ631" i="11"/>
  <c r="AB657" i="11"/>
  <c r="BK647" i="11"/>
  <c r="DT639" i="11"/>
  <c r="BW635" i="11"/>
  <c r="AU631" i="11"/>
  <c r="AL656" i="11"/>
  <c r="CY646" i="11"/>
  <c r="BQ639" i="11"/>
  <c r="AH635" i="11"/>
  <c r="DW630" i="11"/>
  <c r="AZ655" i="11"/>
  <c r="EL645" i="11"/>
  <c r="EL638" i="11"/>
  <c r="DJ634" i="11"/>
  <c r="CH630" i="11"/>
  <c r="AB639" i="11"/>
  <c r="Y645" i="11"/>
  <c r="BS652" i="11"/>
  <c r="BZ629" i="11"/>
  <c r="BU633" i="11"/>
  <c r="BJ637" i="11"/>
  <c r="AF642" i="11"/>
  <c r="EC649" i="11"/>
  <c r="CN650" i="11"/>
  <c r="CA635" i="11"/>
  <c r="EK647" i="11"/>
  <c r="DB642" i="11"/>
  <c r="CB660" i="11"/>
  <c r="CW661" i="11"/>
  <c r="DB656" i="11"/>
  <c r="BZ652" i="11"/>
  <c r="AX648" i="11"/>
  <c r="EM643" i="11"/>
  <c r="CK660" i="11"/>
  <c r="BE656" i="11"/>
  <c r="AC652" i="11"/>
  <c r="DR647" i="11"/>
  <c r="CP643" i="11"/>
  <c r="BN639" i="11"/>
  <c r="AC659" i="11"/>
  <c r="DR654" i="11"/>
  <c r="DX666" i="11"/>
  <c r="BR657" i="11"/>
  <c r="AP653" i="11"/>
  <c r="EE648" i="11"/>
  <c r="DC644" i="11"/>
  <c r="CA640" i="11"/>
  <c r="EF653" i="11"/>
  <c r="X645" i="11"/>
  <c r="CE638" i="11"/>
  <c r="BC634" i="11"/>
  <c r="AA630" i="11"/>
  <c r="Y653" i="11"/>
  <c r="BK644" i="11"/>
  <c r="AP638" i="11"/>
  <c r="EE633" i="11"/>
  <c r="DC629" i="11"/>
  <c r="AM652" i="11"/>
  <c r="CW643" i="11"/>
  <c r="DR637" i="11"/>
  <c r="CP633" i="11"/>
  <c r="BN629" i="11"/>
  <c r="BW651" i="11"/>
  <c r="EJ642" i="11"/>
  <c r="CC637" i="11"/>
  <c r="BA633" i="11"/>
  <c r="Y629" i="11"/>
  <c r="DK650" i="11"/>
  <c r="BH642" i="11"/>
  <c r="AN637" i="11"/>
  <c r="EC632" i="11"/>
  <c r="BR668" i="11"/>
  <c r="AG650" i="11"/>
  <c r="DL641" i="11"/>
  <c r="DP636" i="11"/>
  <c r="CN632" i="11"/>
  <c r="CZ654" i="11"/>
  <c r="BI630" i="11"/>
  <c r="X634" i="11"/>
  <c r="CX637" i="11"/>
  <c r="DL642" i="11"/>
  <c r="CP650" i="11"/>
  <c r="AV666" i="11"/>
  <c r="CE632" i="11"/>
  <c r="BZ636" i="11"/>
  <c r="BP638" i="11"/>
  <c r="AN660" i="11"/>
  <c r="DH644" i="11"/>
  <c r="X674" i="11"/>
  <c r="CW677" i="11"/>
  <c r="DH658" i="11"/>
  <c r="CF654" i="11"/>
  <c r="BD650" i="11"/>
  <c r="AB646" i="11"/>
  <c r="BT674" i="11"/>
  <c r="BK658" i="11"/>
  <c r="AI654" i="11"/>
  <c r="DX649" i="11"/>
  <c r="CV645" i="11"/>
  <c r="BT641" i="11"/>
  <c r="DD662" i="11"/>
  <c r="DX656" i="11"/>
  <c r="CV652" i="11"/>
  <c r="BX659" i="11"/>
  <c r="AV655" i="11"/>
  <c r="EK650" i="11"/>
  <c r="DI646" i="11"/>
  <c r="CG642" i="11"/>
  <c r="DZ659" i="11"/>
  <c r="AJ649" i="11"/>
  <c r="Y641" i="11"/>
  <c r="BI636" i="11"/>
  <c r="AG632" i="11"/>
  <c r="CF658" i="11"/>
  <c r="BW648" i="11"/>
  <c r="CM640" i="11"/>
  <c r="EK635" i="11"/>
  <c r="DI631" i="11"/>
  <c r="CO657" i="11"/>
  <c r="DI647" i="11"/>
  <c r="AJ640" i="11"/>
  <c r="CV635" i="11"/>
  <c r="BT631" i="11"/>
  <c r="DC656" i="11"/>
  <c r="AE647" i="11"/>
  <c r="CX639" i="11"/>
  <c r="BG635" i="11"/>
  <c r="AE631" i="11"/>
  <c r="DN655" i="11"/>
  <c r="BS646" i="11"/>
  <c r="AU639" i="11"/>
  <c r="EI634" i="11"/>
  <c r="DG630" i="11"/>
  <c r="DX654" i="11"/>
  <c r="DF645" i="11"/>
  <c r="DV638" i="11"/>
  <c r="CT634" i="11"/>
  <c r="BR630" i="11"/>
  <c r="CG638" i="11"/>
  <c r="EI643" i="11"/>
  <c r="BA651" i="11"/>
  <c r="BY678" i="11"/>
  <c r="DZ632" i="11"/>
  <c r="DO636" i="11"/>
  <c r="AX641" i="11"/>
  <c r="DV648" i="11"/>
  <c r="AQ642" i="11"/>
  <c r="AY631" i="11"/>
  <c r="BY647" i="11"/>
  <c r="CL642" i="11"/>
  <c r="BK660" i="11"/>
  <c r="AX661" i="11"/>
  <c r="CL656" i="11"/>
  <c r="BJ652" i="11"/>
  <c r="AH648" i="11"/>
  <c r="DW643" i="11"/>
  <c r="BQ660" i="11"/>
  <c r="AO656" i="11"/>
  <c r="ED651" i="11"/>
  <c r="DB647" i="11"/>
  <c r="BZ643" i="11"/>
  <c r="AX639" i="11"/>
  <c r="ED658" i="11"/>
  <c r="DB654" i="11"/>
  <c r="DQ665" i="11"/>
  <c r="BB657" i="11"/>
  <c r="Z653" i="11"/>
  <c r="DO648" i="11"/>
  <c r="CM644" i="11"/>
  <c r="BK640" i="11"/>
  <c r="CP653" i="11"/>
  <c r="DI644" i="11"/>
  <c r="BO638" i="11"/>
  <c r="AM634" i="11"/>
  <c r="EB629" i="11"/>
  <c r="DA652" i="11"/>
  <c r="AE644" i="11"/>
  <c r="Z638" i="11"/>
  <c r="DO633" i="11"/>
  <c r="CM629" i="11"/>
  <c r="DU651" i="11"/>
  <c r="BQ643" i="11"/>
  <c r="DB637" i="11"/>
  <c r="BZ633" i="11"/>
  <c r="AX629" i="11"/>
  <c r="AQ651" i="11"/>
  <c r="DD642" i="11"/>
  <c r="BM637" i="11"/>
  <c r="AK633" i="11"/>
  <c r="AU675" i="11"/>
  <c r="CE650" i="11"/>
  <c r="AI642" i="11"/>
  <c r="X637" i="11"/>
  <c r="DM632" i="11"/>
  <c r="AP664" i="11"/>
  <c r="DR649" i="11"/>
  <c r="CL641" i="11"/>
  <c r="CZ636" i="11"/>
  <c r="BX632" i="11"/>
  <c r="BD653" i="11"/>
  <c r="DN629" i="11"/>
  <c r="CC633" i="11"/>
  <c r="AL637" i="11"/>
  <c r="DU641" i="11"/>
  <c r="CI649" i="11"/>
  <c r="BV659" i="11"/>
  <c r="EJ631" i="11"/>
  <c r="EE635" i="11"/>
  <c r="AN634" i="11"/>
  <c r="BW641" i="11"/>
  <c r="Z655" i="11"/>
  <c r="AM656" i="11"/>
  <c r="X633" i="11"/>
  <c r="BQ641" i="11"/>
  <c r="AZ658" i="11"/>
  <c r="CK635" i="11"/>
  <c r="BL648" i="11"/>
  <c r="AM659" i="11"/>
  <c r="AA646" i="11"/>
  <c r="AN647" i="11"/>
  <c r="AX649" i="11"/>
  <c r="DP631" i="11"/>
  <c r="DG639" i="11"/>
  <c r="BV640" i="11"/>
  <c r="BI629" i="11"/>
  <c r="AN650" i="11"/>
  <c r="DU661" i="11"/>
  <c r="BN659" i="11"/>
  <c r="DU635" i="11"/>
  <c r="DP646" i="11"/>
  <c r="CQ630" i="11"/>
  <c r="AT650" i="11"/>
  <c r="DV654" i="11"/>
  <c r="AK669" i="11"/>
  <c r="EK677" i="11"/>
  <c r="AL640" i="11"/>
  <c r="DT655" i="11"/>
  <c r="CV634" i="11"/>
  <c r="BS644" i="11"/>
  <c r="AZ630" i="11"/>
  <c r="CD664" i="11"/>
  <c r="EC652" i="11"/>
  <c r="Y654" i="11"/>
  <c r="EA630" i="11"/>
  <c r="DA638" i="11"/>
  <c r="CS652" i="11"/>
  <c r="BW633" i="11"/>
  <c r="EF635" i="11"/>
  <c r="DN652" i="11"/>
  <c r="DB639" i="11"/>
  <c r="DO640" i="11"/>
  <c r="CD638" i="11"/>
  <c r="AH652" i="11"/>
  <c r="AZ633" i="11"/>
  <c r="BK635" i="11"/>
  <c r="AK647" i="11"/>
  <c r="BI660" i="11"/>
  <c r="BE665" i="11"/>
  <c r="BG638" i="11"/>
  <c r="DE651" i="11"/>
  <c r="AC633" i="11"/>
  <c r="BY641" i="11"/>
  <c r="EN648" i="11"/>
  <c r="DL637" i="11"/>
  <c r="CJ633" i="11"/>
  <c r="BH629" i="11"/>
  <c r="BL651" i="11"/>
  <c r="DY642" i="11"/>
  <c r="BW637" i="11"/>
  <c r="DB641" i="11"/>
  <c r="CU648" i="11"/>
  <c r="CI633" i="11"/>
  <c r="BG629" i="11"/>
  <c r="BI651" i="11"/>
  <c r="DV642" i="11"/>
  <c r="BV637" i="11"/>
  <c r="AT633" i="11"/>
  <c r="BQ677" i="11"/>
  <c r="CV650" i="11"/>
  <c r="AW642" i="11"/>
  <c r="AG637" i="11"/>
  <c r="DV632" i="11"/>
  <c r="DH666" i="11"/>
  <c r="EJ649" i="11"/>
  <c r="DA641" i="11"/>
  <c r="DI636" i="11"/>
  <c r="CG632" i="11"/>
  <c r="AX660" i="11"/>
  <c r="BF649" i="11"/>
  <c r="AM641" i="11"/>
  <c r="BT636" i="11"/>
  <c r="AR632" i="11"/>
  <c r="DV650" i="11"/>
  <c r="CU663" i="11"/>
  <c r="BV632" i="11"/>
  <c r="AE636" i="11"/>
  <c r="BI640" i="11"/>
  <c r="BU647" i="11"/>
  <c r="BB656" i="11"/>
  <c r="EC630" i="11"/>
  <c r="DX634" i="11"/>
  <c r="DZ652" i="11"/>
  <c r="EJ656" i="11"/>
  <c r="BL644" i="11"/>
  <c r="DT670" i="11"/>
  <c r="CB674" i="11"/>
  <c r="BL658" i="11"/>
  <c r="AJ654" i="11"/>
  <c r="DY649" i="11"/>
  <c r="CW645" i="11"/>
  <c r="AY671" i="11"/>
  <c r="EF657" i="11"/>
  <c r="DD653" i="11"/>
  <c r="CB649" i="11"/>
  <c r="AZ645" i="11"/>
  <c r="X641" i="11"/>
  <c r="EL660" i="11"/>
  <c r="CB656" i="11"/>
  <c r="AZ652" i="11"/>
  <c r="AB659" i="11"/>
  <c r="DQ654" i="11"/>
  <c r="CO650" i="11"/>
  <c r="BM646" i="11"/>
  <c r="AK642" i="11"/>
  <c r="BM658" i="11"/>
  <c r="BI648" i="11"/>
  <c r="CD640" i="11"/>
  <c r="ED635" i="11"/>
  <c r="DB631" i="11"/>
  <c r="BX657" i="11"/>
  <c r="CV647" i="11"/>
  <c r="AA640" i="11"/>
  <c r="CO635" i="11"/>
  <c r="BM631" i="11"/>
  <c r="CH656" i="11"/>
  <c r="EH646" i="11"/>
  <c r="CO639" i="11"/>
  <c r="AZ635" i="11"/>
  <c r="X631" i="11"/>
  <c r="CV655" i="11"/>
  <c r="BD646" i="11"/>
  <c r="AM639" i="11"/>
  <c r="EB634" i="11"/>
  <c r="CZ630" i="11"/>
  <c r="DG654" i="11"/>
  <c r="CR645" i="11"/>
  <c r="DO638" i="11"/>
  <c r="CM634" i="11"/>
  <c r="BK630" i="11"/>
  <c r="DQ653" i="11"/>
  <c r="EE644" i="11"/>
  <c r="BZ638" i="11"/>
  <c r="AX634" i="11"/>
  <c r="EM629" i="11"/>
  <c r="EE636" i="11"/>
  <c r="AJ641" i="11"/>
  <c r="AF648" i="11"/>
  <c r="BH657" i="11"/>
  <c r="BG631" i="11"/>
  <c r="AV635" i="11"/>
  <c r="AJ639" i="11"/>
  <c r="DA645" i="11"/>
  <c r="DW667" i="11"/>
  <c r="BI637" i="11"/>
  <c r="BR646" i="11"/>
  <c r="AP642" i="11"/>
  <c r="EF659" i="11"/>
  <c r="BR660" i="11"/>
  <c r="AP656" i="11"/>
  <c r="EE651" i="11"/>
  <c r="DC647" i="11"/>
  <c r="CA643" i="11"/>
  <c r="EL659" i="11"/>
  <c r="DJ655" i="11"/>
  <c r="CH651" i="11"/>
  <c r="BF647" i="11"/>
  <c r="AD643" i="11"/>
  <c r="EE675" i="11"/>
  <c r="CH658" i="11"/>
  <c r="BF654" i="11"/>
  <c r="CV662" i="11"/>
  <c r="DW656" i="11"/>
  <c r="CU652" i="11"/>
  <c r="BS648" i="11"/>
  <c r="AQ644" i="11"/>
  <c r="EF639" i="11"/>
  <c r="CI652" i="11"/>
  <c r="EH643" i="11"/>
  <c r="EJ637" i="11"/>
  <c r="DH633" i="11"/>
  <c r="CF629" i="11"/>
  <c r="DH651" i="11"/>
  <c r="BD643" i="11"/>
  <c r="CU637" i="11"/>
  <c r="BS633" i="11"/>
  <c r="AQ629" i="11"/>
  <c r="AC651" i="11"/>
  <c r="CP642" i="11"/>
  <c r="BF637" i="11"/>
  <c r="AD633" i="11"/>
  <c r="AO673" i="11"/>
  <c r="BP650" i="11"/>
  <c r="X642" i="11"/>
  <c r="EH636" i="11"/>
  <c r="DF632" i="11"/>
  <c r="CF662" i="11"/>
  <c r="DD649" i="11"/>
  <c r="CA641" i="11"/>
  <c r="CS636" i="11"/>
  <c r="BQ632" i="11"/>
  <c r="DC659" i="11"/>
  <c r="Z649" i="11"/>
  <c r="EI640" i="11"/>
  <c r="BD636" i="11"/>
  <c r="AB632" i="11"/>
  <c r="DO649" i="11"/>
  <c r="AI659" i="11"/>
  <c r="EA631" i="11"/>
  <c r="CJ635" i="11"/>
  <c r="CS639" i="11"/>
  <c r="BN646" i="11"/>
  <c r="DW654" i="11"/>
  <c r="BQ630" i="11"/>
  <c r="BL634" i="11"/>
  <c r="AX644" i="11"/>
  <c r="EC655" i="11"/>
  <c r="AV644" i="11"/>
  <c r="DM669" i="11"/>
  <c r="BU673" i="11"/>
  <c r="AV658" i="11"/>
  <c r="EK653" i="11"/>
  <c r="DI649" i="11"/>
  <c r="CG645" i="11"/>
  <c r="AR670" i="11"/>
  <c r="DP657" i="11"/>
  <c r="CN653" i="11"/>
  <c r="BL649" i="11"/>
  <c r="AJ645" i="11"/>
  <c r="DY640" i="11"/>
  <c r="CW660" i="11"/>
  <c r="BL656" i="11"/>
  <c r="AJ652" i="11"/>
  <c r="EC658" i="11"/>
  <c r="DA654" i="11"/>
  <c r="BY650" i="11"/>
  <c r="AW646" i="11"/>
  <c r="EL641" i="11"/>
  <c r="EK657" i="11"/>
  <c r="AC648" i="11"/>
  <c r="BH640" i="11"/>
  <c r="DN635" i="11"/>
  <c r="CL631" i="11"/>
  <c r="AH657" i="11"/>
  <c r="BP647" i="11"/>
  <c r="DV639" i="11"/>
  <c r="BY635" i="11"/>
  <c r="AW631" i="11"/>
  <c r="AS656" i="11"/>
  <c r="DB646" i="11"/>
  <c r="BS639" i="11"/>
  <c r="AJ635" i="11"/>
  <c r="DY630" i="11"/>
  <c r="BC655" i="11"/>
  <c r="X646" i="11"/>
  <c r="EN638" i="11"/>
  <c r="DL634" i="11"/>
  <c r="CJ630" i="11"/>
  <c r="BQ654" i="11"/>
  <c r="BL645" i="11"/>
  <c r="CY638" i="11"/>
  <c r="BW634" i="11"/>
  <c r="AU630" i="11"/>
  <c r="CB653" i="11"/>
  <c r="CY644" i="11"/>
  <c r="BJ638" i="11"/>
  <c r="AH634" i="11"/>
  <c r="DW629" i="11"/>
  <c r="BS636" i="11"/>
  <c r="BT640" i="11"/>
  <c r="Y647" i="11"/>
  <c r="EB655" i="11"/>
  <c r="DL630" i="11"/>
  <c r="DA634" i="11"/>
  <c r="CO638" i="11"/>
  <c r="CT644" i="11"/>
  <c r="AB650" i="11"/>
  <c r="AG633" i="11"/>
  <c r="BB646" i="11"/>
  <c r="Z642" i="11"/>
  <c r="DP659" i="11"/>
  <c r="BB660" i="11"/>
  <c r="Z656" i="11"/>
  <c r="DO651" i="11"/>
  <c r="CM647" i="11"/>
  <c r="BK643" i="11"/>
  <c r="DV659" i="11"/>
  <c r="CT655" i="11"/>
  <c r="BR651" i="11"/>
  <c r="AP647" i="11"/>
  <c r="EE642" i="11"/>
  <c r="DX674" i="11"/>
  <c r="BR658" i="11"/>
  <c r="AP654" i="11"/>
  <c r="DR661" i="11"/>
  <c r="DG656" i="11"/>
  <c r="CE652" i="11"/>
  <c r="BC648" i="11"/>
  <c r="AA644" i="11"/>
  <c r="DP639" i="11"/>
  <c r="AP652" i="11"/>
  <c r="DB643" i="11"/>
  <c r="DT637" i="11"/>
  <c r="CR633" i="11"/>
  <c r="BP629" i="11"/>
  <c r="CB651" i="11"/>
  <c r="X643" i="11"/>
  <c r="CE637" i="11"/>
  <c r="BC633" i="11"/>
  <c r="AA629" i="11"/>
  <c r="DN650" i="11"/>
  <c r="BL642" i="11"/>
  <c r="AP637" i="11"/>
  <c r="EE632" i="11"/>
  <c r="ED668" i="11"/>
  <c r="AJ650" i="11"/>
  <c r="DO641" i="11"/>
  <c r="DR636" i="11"/>
  <c r="CP632" i="11"/>
  <c r="CR660" i="11"/>
  <c r="BX649" i="11"/>
  <c r="BA641" i="11"/>
  <c r="CC636" i="11"/>
  <c r="BA632" i="11"/>
  <c r="AQ659" i="11"/>
  <c r="DK648" i="11"/>
  <c r="DM640" i="11"/>
  <c r="AN636" i="11"/>
  <c r="EC631" i="11"/>
  <c r="DH648" i="11"/>
  <c r="CD657" i="11"/>
  <c r="EN632" i="11"/>
  <c r="EA636" i="11"/>
  <c r="BP641" i="11"/>
  <c r="EC648" i="11"/>
  <c r="AY658" i="11"/>
  <c r="CW631" i="11"/>
  <c r="EH633" i="11"/>
  <c r="AV674" i="11"/>
  <c r="DQ643" i="11"/>
  <c r="CO653" i="11"/>
  <c r="BT657" i="11"/>
  <c r="CC640" i="11"/>
  <c r="CG658" i="11"/>
  <c r="CP641" i="11"/>
  <c r="BR635" i="11"/>
  <c r="BJ639" i="11"/>
  <c r="EA645" i="11"/>
  <c r="AV654" i="11"/>
  <c r="AN630" i="11"/>
  <c r="AA634" i="11"/>
  <c r="EE637" i="11"/>
  <c r="CF638" i="11"/>
  <c r="AH633" i="11"/>
  <c r="DA666" i="11"/>
  <c r="DW659" i="11"/>
  <c r="EF642" i="11"/>
  <c r="DK646" i="11"/>
  <c r="DK653" i="11"/>
  <c r="DX647" i="11"/>
  <c r="EA642" i="11"/>
  <c r="DA650" i="11"/>
  <c r="BC667" i="11"/>
  <c r="CI632" i="11"/>
  <c r="BV636" i="11"/>
  <c r="DD640" i="11"/>
  <c r="EJ647" i="11"/>
  <c r="CM645" i="11"/>
  <c r="BQ637" i="11"/>
  <c r="AX632" i="11"/>
  <c r="CK665" i="11"/>
  <c r="AW649" i="11"/>
  <c r="AB653" i="11"/>
  <c r="AB660" i="11"/>
  <c r="AO654" i="11"/>
  <c r="CO656" i="11"/>
  <c r="Z631" i="11"/>
  <c r="ED634" i="11"/>
  <c r="DQ638" i="11"/>
  <c r="EH644" i="11"/>
  <c r="EH652" i="11"/>
  <c r="CZ629" i="11"/>
  <c r="CM633" i="11"/>
  <c r="DN642" i="11"/>
  <c r="CA636" i="11"/>
  <c r="DG645" i="11"/>
  <c r="CE655" i="11"/>
  <c r="BJ659" i="11"/>
  <c r="BS642" i="11"/>
  <c r="BW660" i="11"/>
  <c r="CF643" i="11"/>
  <c r="BH637" i="11"/>
  <c r="AA642" i="11"/>
  <c r="DG649" i="11"/>
  <c r="DK659" i="11"/>
  <c r="AD632" i="11"/>
  <c r="EH635" i="11"/>
  <c r="AF640" i="11"/>
  <c r="EA651" i="11"/>
  <c r="EJ638" i="11"/>
  <c r="CV644" i="11"/>
  <c r="DC643" i="11"/>
  <c r="EB651" i="11"/>
  <c r="CE659" i="11"/>
  <c r="BW631" i="11"/>
  <c r="EC642" i="11"/>
  <c r="AS640" i="11"/>
  <c r="AG659" i="11"/>
  <c r="DU648" i="11"/>
  <c r="EF630" i="11"/>
  <c r="DF668" i="11"/>
  <c r="CX635" i="11"/>
  <c r="AF645" i="11"/>
  <c r="CK657" i="11"/>
  <c r="BJ655" i="11"/>
  <c r="DL633" i="11"/>
  <c r="BJ644" i="11"/>
  <c r="BB634" i="11"/>
  <c r="BG642" i="11"/>
  <c r="DV651" i="11"/>
  <c r="BA643" i="11"/>
  <c r="CL652" i="11"/>
  <c r="BE660" i="11"/>
  <c r="DP666" i="11"/>
  <c r="BC643" i="11"/>
  <c r="CB632" i="11"/>
  <c r="BO636" i="11"/>
  <c r="CU640" i="11"/>
  <c r="DV647" i="11"/>
  <c r="DS656" i="11"/>
  <c r="AK631" i="11"/>
  <c r="DT631" i="11"/>
  <c r="CI655" i="11"/>
  <c r="BE643" i="11"/>
  <c r="AC653" i="11"/>
  <c r="DY656" i="11"/>
  <c r="EH639" i="11"/>
  <c r="EL657" i="11"/>
  <c r="AD641" i="11"/>
  <c r="DW634" i="11"/>
  <c r="DJ638" i="11"/>
  <c r="DT644" i="11"/>
  <c r="DQ652" i="11"/>
  <c r="CS629" i="11"/>
  <c r="CF633" i="11"/>
  <c r="BS637" i="11"/>
  <c r="BR636" i="11"/>
  <c r="EK630" i="11"/>
  <c r="AS662" i="11"/>
  <c r="BK659" i="11"/>
  <c r="BT642" i="11"/>
  <c r="AY646" i="11"/>
  <c r="AY653" i="11"/>
  <c r="BL647" i="11"/>
  <c r="EG641" i="11"/>
  <c r="CT649" i="11"/>
  <c r="CL659" i="11"/>
  <c r="EN631" i="11"/>
  <c r="EA635" i="11"/>
  <c r="EM639" i="11"/>
  <c r="EC646" i="11"/>
  <c r="CK641" i="11"/>
  <c r="BC635" i="11"/>
  <c r="AJ630" i="11"/>
  <c r="DB661" i="11"/>
  <c r="DB648" i="11"/>
  <c r="CG652" i="11"/>
  <c r="CG659" i="11"/>
  <c r="CT653" i="11"/>
  <c r="AR655" i="11"/>
  <c r="CE630" i="11"/>
  <c r="BR634" i="11"/>
  <c r="BE638" i="11"/>
  <c r="EA643" i="11"/>
  <c r="DB651" i="11"/>
  <c r="AN629" i="11"/>
  <c r="AA633" i="11"/>
  <c r="CU639" i="11"/>
  <c r="BM634" i="11"/>
  <c r="AU645" i="11"/>
  <c r="EJ654" i="11"/>
  <c r="DO658" i="11"/>
  <c r="DX641" i="11"/>
  <c r="EB659" i="11"/>
  <c r="EK642" i="11"/>
  <c r="DM636" i="11"/>
  <c r="AS641" i="11"/>
  <c r="CZ648" i="11"/>
  <c r="EC657" i="11"/>
  <c r="CI631" i="11"/>
  <c r="BV635" i="11"/>
  <c r="BP639" i="11"/>
  <c r="CY647" i="11"/>
  <c r="DV636" i="11"/>
  <c r="DV629" i="11"/>
  <c r="CU651" i="11"/>
  <c r="CZ647" i="11"/>
  <c r="BA648" i="11"/>
  <c r="AY640" i="11"/>
  <c r="DA665" i="11"/>
  <c r="BN635" i="11"/>
  <c r="CR644" i="11"/>
  <c r="DT640" i="11"/>
  <c r="CI654" i="11"/>
  <c r="BN672" i="11"/>
  <c r="BV631" i="11"/>
  <c r="AT638" i="11"/>
  <c r="BI653" i="11"/>
  <c r="AC646" i="11"/>
  <c r="AU629" i="11"/>
  <c r="BP661" i="11"/>
  <c r="Z630" i="11"/>
  <c r="EK638" i="11"/>
  <c r="CT647" i="11"/>
  <c r="CT637" i="11"/>
  <c r="BP658" i="11"/>
  <c r="AF636" i="11"/>
  <c r="BU636" i="11"/>
  <c r="DD638" i="11"/>
  <c r="CE671" i="11"/>
  <c r="CY632" i="11"/>
  <c r="CL636" i="11"/>
  <c r="DZ640" i="11"/>
  <c r="AY648" i="11"/>
  <c r="CT646" i="11"/>
  <c r="EC637" i="11"/>
  <c r="DJ632" i="11"/>
  <c r="CR666" i="11"/>
  <c r="BM649" i="11"/>
  <c r="AR653" i="11"/>
  <c r="AR660" i="11"/>
  <c r="BE654" i="11"/>
  <c r="ED656" i="11"/>
  <c r="AP631" i="11"/>
  <c r="AC635" i="11"/>
  <c r="EG638" i="11"/>
  <c r="AW645" i="11"/>
  <c r="BJ653" i="11"/>
  <c r="DP629" i="11"/>
  <c r="DC633" i="11"/>
  <c r="DU643" i="11"/>
  <c r="EM636" i="11"/>
  <c r="DW645" i="11"/>
  <c r="CU655" i="11"/>
  <c r="BZ659" i="11"/>
  <c r="CI642" i="11"/>
  <c r="CU660" i="11"/>
  <c r="CV643" i="11"/>
  <c r="BX637" i="11"/>
  <c r="AZ642" i="11"/>
  <c r="EM649" i="11"/>
  <c r="BF660" i="11"/>
  <c r="AT632" i="11"/>
  <c r="AG636" i="11"/>
  <c r="BA640" i="11"/>
  <c r="BB653" i="11"/>
  <c r="AR642" i="11"/>
  <c r="AU652" i="11"/>
  <c r="AS669" i="11"/>
  <c r="EL644" i="11"/>
  <c r="DQ648" i="11"/>
  <c r="DQ655" i="11"/>
  <c r="ED649" i="11"/>
  <c r="EM646" i="11"/>
  <c r="CY655" i="11"/>
  <c r="DB630" i="11"/>
  <c r="CO634" i="11"/>
  <c r="CB638" i="11"/>
  <c r="BE644" i="11"/>
  <c r="AE652" i="11"/>
  <c r="BK629" i="11"/>
  <c r="DD650" i="11"/>
  <c r="DU640" i="11"/>
  <c r="CE641" i="11"/>
  <c r="BC651" i="11"/>
  <c r="AH655" i="11"/>
  <c r="CV670" i="11"/>
  <c r="AU656" i="11"/>
  <c r="BD639" i="11"/>
  <c r="AF633" i="11"/>
  <c r="EJ636" i="11"/>
  <c r="CD641" i="11"/>
  <c r="AC649" i="11"/>
  <c r="BW658" i="11"/>
  <c r="DF631" i="11"/>
  <c r="CS635" i="11"/>
  <c r="BO631" i="11"/>
  <c r="DH634" i="11"/>
  <c r="BO658" i="11"/>
  <c r="AV659" i="11"/>
  <c r="BX643" i="11"/>
  <c r="BX640" i="11"/>
  <c r="EB654" i="11"/>
  <c r="EB649" i="11"/>
  <c r="AL631" i="11"/>
  <c r="EC645" i="11"/>
  <c r="AS636" i="11"/>
  <c r="BZ645" i="11"/>
  <c r="CZ657" i="11"/>
  <c r="DF656" i="11"/>
  <c r="EI633" i="11"/>
  <c r="DA648" i="11"/>
  <c r="Y639" i="11"/>
  <c r="DJ633" i="11"/>
  <c r="BQ659" i="11"/>
  <c r="X653" i="11"/>
  <c r="BU645" i="11"/>
  <c r="AT657" i="11"/>
  <c r="BR633" i="11"/>
  <c r="DD631" i="11"/>
  <c r="AH637" i="11"/>
  <c r="DM656" i="11"/>
  <c r="AG660" i="11"/>
  <c r="AM632" i="11"/>
  <c r="Z636" i="11"/>
  <c r="AR640" i="11"/>
  <c r="AR647" i="11"/>
  <c r="BR642" i="11"/>
  <c r="DO635" i="11"/>
  <c r="CV630" i="11"/>
  <c r="BP662" i="11"/>
  <c r="DR648" i="11"/>
  <c r="CW652" i="11"/>
  <c r="CW659" i="11"/>
  <c r="DJ653" i="11"/>
  <c r="CH655" i="11"/>
  <c r="CU630" i="11"/>
  <c r="CH634" i="11"/>
  <c r="BU638" i="11"/>
  <c r="AP644" i="11"/>
  <c r="EH651" i="11"/>
  <c r="BD629" i="11"/>
  <c r="AQ633" i="11"/>
  <c r="BJ640" i="11"/>
  <c r="DY634" i="11"/>
  <c r="BK645" i="11"/>
  <c r="AI655" i="11"/>
  <c r="EE658" i="11"/>
  <c r="EN641" i="11"/>
  <c r="AA660" i="11"/>
  <c r="AJ643" i="11"/>
  <c r="EC636" i="11"/>
  <c r="BS641" i="11"/>
  <c r="EF648" i="11"/>
  <c r="BE658" i="11"/>
  <c r="CY631" i="11"/>
  <c r="CL635" i="11"/>
  <c r="CK639" i="11"/>
  <c r="DF648" i="11"/>
  <c r="AS639" i="11"/>
  <c r="BQ629" i="11"/>
  <c r="EH664" i="11"/>
  <c r="BZ644" i="11"/>
  <c r="BE648" i="11"/>
  <c r="BE655" i="11"/>
  <c r="BR649" i="11"/>
  <c r="EF645" i="11"/>
  <c r="BC654" i="11"/>
  <c r="AP630" i="11"/>
  <c r="AC634" i="11"/>
  <c r="EG637" i="11"/>
  <c r="AX643" i="11"/>
  <c r="X651" i="11"/>
  <c r="AW660" i="11"/>
  <c r="CB646" i="11"/>
  <c r="BH638" i="11"/>
  <c r="DE677" i="11"/>
  <c r="DH650" i="11"/>
  <c r="CM654" i="11"/>
  <c r="BT666" i="11"/>
  <c r="CZ655" i="11"/>
  <c r="DO667" i="11"/>
  <c r="CK632" i="11"/>
  <c r="BX636" i="11"/>
  <c r="DF640" i="11"/>
  <c r="EM647" i="11"/>
  <c r="Z657" i="11"/>
  <c r="AT631" i="11"/>
  <c r="AG635" i="11"/>
  <c r="BA629" i="11"/>
  <c r="BG645" i="11"/>
  <c r="DG652" i="11"/>
  <c r="CY659" i="11"/>
  <c r="CM671" i="11"/>
  <c r="DZ635" i="11"/>
  <c r="CZ650" i="11"/>
  <c r="AH641" i="11"/>
  <c r="EE655" i="11"/>
  <c r="BM673" i="11"/>
  <c r="CS631" i="11"/>
  <c r="DF638" i="11"/>
  <c r="BX653" i="11"/>
  <c r="BV646" i="11"/>
  <c r="DG629" i="11"/>
  <c r="BY644" i="11"/>
  <c r="BY634" i="11"/>
  <c r="BY637" i="11"/>
  <c r="AO655" i="11"/>
  <c r="CU643" i="11"/>
  <c r="CS653" i="11"/>
  <c r="EI652" i="11"/>
  <c r="AG673" i="11"/>
  <c r="CY635" i="11"/>
  <c r="BH649" i="11"/>
  <c r="EK649" i="11"/>
  <c r="BB650" i="11"/>
  <c r="BH661" i="11"/>
  <c r="BJ632" i="11"/>
  <c r="AW636" i="11"/>
  <c r="BW640" i="11"/>
  <c r="CY654" i="11"/>
  <c r="AS643" i="11"/>
  <c r="CW629" i="11"/>
  <c r="AZ670" i="11"/>
  <c r="AK645" i="11"/>
  <c r="EG648" i="11"/>
  <c r="EG655" i="11"/>
  <c r="AC650" i="11"/>
  <c r="BB647" i="11"/>
  <c r="AA656" i="11"/>
  <c r="DR630" i="11"/>
  <c r="DE634" i="11"/>
  <c r="CR638" i="11"/>
  <c r="CK644" i="11"/>
  <c r="BU652" i="11"/>
  <c r="CA629" i="11"/>
  <c r="DK651" i="11"/>
  <c r="CV641" i="11"/>
  <c r="CU641" i="11"/>
  <c r="BS651" i="11"/>
  <c r="AX655" i="11"/>
  <c r="DC671" i="11"/>
  <c r="BK656" i="11"/>
  <c r="BT639" i="11"/>
  <c r="AV633" i="11"/>
  <c r="AI637" i="11"/>
  <c r="DD641" i="11"/>
  <c r="BI649" i="11"/>
  <c r="EI658" i="11"/>
  <c r="DV631" i="11"/>
  <c r="DI635" i="11"/>
  <c r="DM629" i="11"/>
  <c r="EE649" i="11"/>
  <c r="DY651" i="11"/>
  <c r="DA657" i="11"/>
  <c r="EG665" i="11"/>
  <c r="CO644" i="11"/>
  <c r="DP674" i="11"/>
  <c r="DB645" i="11"/>
  <c r="CQ639" i="11"/>
  <c r="BI646" i="11"/>
  <c r="DM654" i="11"/>
  <c r="BM630" i="11"/>
  <c r="AZ634" i="11"/>
  <c r="AM638" i="11"/>
  <c r="CR643" i="11"/>
  <c r="BE634" i="11"/>
  <c r="BJ668" i="11"/>
  <c r="EI660" i="11"/>
  <c r="BD659" i="11"/>
  <c r="AA647" i="11"/>
  <c r="DW650" i="11"/>
  <c r="DW657" i="11"/>
  <c r="EJ651" i="11"/>
  <c r="AH651" i="11"/>
  <c r="DA673" i="11"/>
  <c r="DH632" i="11"/>
  <c r="CU636" i="11"/>
  <c r="EK640" i="11"/>
  <c r="BQ648" i="11"/>
  <c r="CG657" i="11"/>
  <c r="BQ631" i="11"/>
  <c r="ED655" i="11"/>
  <c r="BK641" i="11"/>
  <c r="DQ633" i="11"/>
  <c r="BW655" i="11"/>
  <c r="BE650" i="11"/>
  <c r="BI631" i="11"/>
  <c r="BX646" i="11"/>
  <c r="BP636" i="11"/>
  <c r="AM647" i="11"/>
  <c r="AU658" i="11"/>
  <c r="AZ657" i="11"/>
  <c r="DM661" i="11"/>
  <c r="AV649" i="11"/>
  <c r="AY639" i="11"/>
  <c r="AO634" i="11"/>
  <c r="AW640" i="11"/>
  <c r="AW630" i="11"/>
  <c r="AN640" i="11"/>
  <c r="CG669" i="11"/>
  <c r="DQ637" i="11"/>
  <c r="CD642" i="11"/>
  <c r="DG648" i="11"/>
  <c r="BO650" i="11"/>
  <c r="CX650" i="11"/>
  <c r="DU631" i="11"/>
  <c r="AS632" i="11"/>
  <c r="AU649" i="11"/>
  <c r="DD658" i="11"/>
  <c r="DO631" i="11"/>
  <c r="DB635" i="11"/>
  <c r="DF639" i="11"/>
  <c r="DM649" i="11"/>
  <c r="EA639" i="11"/>
  <c r="CS633" i="11"/>
  <c r="X666" i="11"/>
  <c r="CP644" i="11"/>
  <c r="BU648" i="11"/>
  <c r="BU655" i="11"/>
  <c r="CH649" i="11"/>
  <c r="AU646" i="11"/>
  <c r="CR654" i="11"/>
  <c r="BF630" i="11"/>
  <c r="AS634" i="11"/>
  <c r="AF638" i="11"/>
  <c r="CD643" i="11"/>
  <c r="BD651" i="11"/>
  <c r="CL672" i="11"/>
  <c r="CI647" i="11"/>
  <c r="DT638" i="11"/>
  <c r="DY678" i="11"/>
  <c r="DX650" i="11"/>
  <c r="DC654" i="11"/>
  <c r="CA667" i="11"/>
  <c r="DP655" i="11"/>
  <c r="Z672" i="11"/>
  <c r="DA632" i="11"/>
  <c r="CN636" i="11"/>
  <c r="EB640" i="11"/>
  <c r="BB648" i="11"/>
  <c r="BP657" i="11"/>
  <c r="BJ631" i="11"/>
  <c r="AW635" i="11"/>
  <c r="BI657" i="11"/>
  <c r="DC645" i="11"/>
  <c r="DK649" i="11"/>
  <c r="AO657" i="11"/>
  <c r="DZ661" i="11"/>
  <c r="AC644" i="11"/>
  <c r="CN670" i="11"/>
  <c r="AP645" i="11"/>
  <c r="EI638" i="11"/>
  <c r="BB645" i="11"/>
  <c r="BM653" i="11"/>
  <c r="DR629" i="11"/>
  <c r="DE633" i="11"/>
  <c r="CR637" i="11"/>
  <c r="CK642" i="11"/>
  <c r="AQ632" i="11"/>
  <c r="AB655" i="11"/>
  <c r="BF632" i="11"/>
  <c r="DI658" i="11"/>
  <c r="CF646" i="11"/>
  <c r="BK650" i="11"/>
  <c r="BK657" i="11"/>
  <c r="BX651" i="11"/>
  <c r="AA650" i="11"/>
  <c r="BN660" i="11"/>
  <c r="AV632" i="11"/>
  <c r="AI636" i="11"/>
  <c r="BD640" i="11"/>
  <c r="BJ647" i="11"/>
  <c r="AK656" i="11"/>
  <c r="DV630" i="11"/>
  <c r="X635" i="11"/>
  <c r="CW638" i="11"/>
  <c r="DC631" i="11"/>
  <c r="DO650" i="11"/>
  <c r="EE641" i="11"/>
  <c r="EK643" i="11"/>
  <c r="DP641" i="11"/>
  <c r="AN632" i="11"/>
  <c r="AU655" i="11"/>
  <c r="DH656" i="11"/>
  <c r="CC647" i="11"/>
  <c r="BN632" i="11"/>
  <c r="DM658" i="11"/>
  <c r="EK634" i="11"/>
  <c r="AC638" i="11"/>
  <c r="DN649" i="11"/>
  <c r="CH653" i="11"/>
  <c r="CG649" i="11"/>
  <c r="DP654" i="11"/>
  <c r="CO633" i="11"/>
  <c r="BC660" i="11"/>
  <c r="AE634" i="11"/>
  <c r="EM641" i="11"/>
  <c r="CH632" i="11"/>
  <c r="DW632" i="11"/>
  <c r="AI631" i="11"/>
  <c r="EC641" i="11"/>
  <c r="DY635" i="11"/>
  <c r="DQ657" i="11"/>
  <c r="DR645" i="11"/>
  <c r="CC630" i="11"/>
  <c r="DQ634" i="11"/>
  <c r="AQ647" i="11"/>
  <c r="BN651" i="11"/>
  <c r="AP641" i="11"/>
  <c r="BV633" i="11"/>
  <c r="BD657" i="11"/>
  <c r="BB635" i="11"/>
  <c r="X630" i="11"/>
  <c r="CM632" i="11"/>
  <c r="CU646" i="11"/>
  <c r="BU650" i="11"/>
  <c r="CH640" i="11"/>
  <c r="BZ653" i="11"/>
  <c r="BO651" i="11"/>
  <c r="CF652" i="11"/>
  <c r="BT630" i="11"/>
  <c r="AY649" i="11"/>
  <c r="DT629" i="11"/>
  <c r="EB658" i="11"/>
  <c r="AG641" i="11"/>
  <c r="BM635" i="11"/>
  <c r="BE657" i="11"/>
  <c r="BF645" i="11"/>
  <c r="EH629" i="11"/>
  <c r="DC632" i="11"/>
  <c r="CV646" i="11"/>
  <c r="BG650" i="11"/>
  <c r="BY640" i="11"/>
  <c r="BH631" i="11"/>
  <c r="DI656" i="11"/>
  <c r="DG634" i="11"/>
  <c r="CC629" i="11"/>
  <c r="BY630" i="11"/>
  <c r="AI646" i="11"/>
  <c r="BN649" i="11"/>
  <c r="DS639" i="11"/>
  <c r="DX648" i="11"/>
  <c r="CW657" i="11"/>
  <c r="BH659" i="11"/>
  <c r="X654" i="11"/>
  <c r="CL648" i="11"/>
  <c r="CD652" i="11"/>
  <c r="DI634" i="11"/>
  <c r="CO649" i="11"/>
  <c r="BH630" i="11"/>
  <c r="EN666" i="11"/>
  <c r="DM639" i="11"/>
  <c r="BP634" i="11"/>
  <c r="AS629" i="11"/>
  <c r="EM650" i="11"/>
  <c r="EC677" i="11"/>
  <c r="CW648" i="11"/>
  <c r="BV660" i="11"/>
  <c r="BM640" i="11"/>
  <c r="AP639" i="11"/>
  <c r="EB633" i="11"/>
  <c r="BV665" i="11"/>
  <c r="CU653" i="11"/>
  <c r="AA663" i="11"/>
  <c r="DD647" i="11"/>
  <c r="CO629" i="11"/>
  <c r="DY665" i="11"/>
  <c r="CC639" i="11"/>
  <c r="CM643" i="11"/>
  <c r="CZ645" i="11"/>
  <c r="CR636" i="11"/>
  <c r="CH648" i="11"/>
  <c r="EA658" i="11"/>
  <c r="DL662" i="11"/>
  <c r="AH639" i="11"/>
  <c r="DU633" i="11"/>
  <c r="BY656" i="11"/>
  <c r="CA650" i="11"/>
  <c r="CG661" i="11"/>
  <c r="CP647" i="11"/>
  <c r="AM654" i="11"/>
  <c r="DR639" i="11"/>
  <c r="CT638" i="11"/>
  <c r="BP633" i="11"/>
  <c r="AL661" i="11"/>
  <c r="AI653" i="11"/>
  <c r="Z659" i="11"/>
  <c r="CW646" i="11"/>
  <c r="AJ638" i="11"/>
  <c r="BC657" i="11"/>
  <c r="AQ635" i="11"/>
  <c r="AL668" i="11"/>
  <c r="DS638" i="11"/>
  <c r="BP632" i="11"/>
  <c r="CD659" i="11"/>
  <c r="EL650" i="11"/>
  <c r="DE644" i="11"/>
  <c r="CO646" i="11"/>
  <c r="BC638" i="11"/>
  <c r="CL632" i="11"/>
  <c r="EM657" i="11"/>
  <c r="DX632" i="11"/>
  <c r="DZ657" i="11"/>
  <c r="DA643" i="11"/>
  <c r="BQ658" i="11"/>
  <c r="CU645" i="11"/>
  <c r="DO637" i="11"/>
  <c r="DG659" i="11"/>
  <c r="DH647" i="11"/>
  <c r="BS632" i="11"/>
  <c r="CF644" i="11"/>
  <c r="CM646" i="11"/>
  <c r="DJ657" i="11"/>
  <c r="BC636" i="11"/>
  <c r="CL645" i="11"/>
  <c r="X629" i="11"/>
  <c r="DC640" i="11"/>
  <c r="DE657" i="11"/>
  <c r="DJ646" i="11"/>
  <c r="AS644" i="11"/>
  <c r="CH645" i="11"/>
  <c r="DH637" i="11"/>
  <c r="CH636" i="11"/>
  <c r="CA657" i="11"/>
  <c r="BL632" i="11"/>
  <c r="BZ656" i="11"/>
  <c r="AO643" i="11"/>
  <c r="DV657" i="11"/>
  <c r="CN644" i="11"/>
  <c r="BC637" i="11"/>
  <c r="AU659" i="11"/>
  <c r="AV647" i="11"/>
  <c r="DX631" i="11"/>
  <c r="DL640" i="11"/>
  <c r="BK642" i="11"/>
  <c r="DW647" i="11"/>
  <c r="AF644" i="11"/>
  <c r="BJ641" i="11"/>
  <c r="DI650" i="11"/>
  <c r="AY642" i="11"/>
  <c r="EL631" i="11"/>
  <c r="DX643" i="11"/>
  <c r="CG631" i="11"/>
  <c r="EK637" i="11"/>
  <c r="EA632" i="11"/>
  <c r="Y644" i="11"/>
  <c r="BZ631" i="11"/>
  <c r="DQ642" i="11"/>
  <c r="EL630" i="11"/>
  <c r="DW635" i="11"/>
  <c r="DM630" i="11"/>
  <c r="EN637" i="11"/>
  <c r="DH652" i="11"/>
  <c r="BT659" i="11"/>
  <c r="BY653" i="11"/>
  <c r="DP642" i="11"/>
  <c r="CM636" i="11"/>
  <c r="AB661" i="11"/>
  <c r="BF650" i="11"/>
  <c r="DY658" i="11"/>
  <c r="ED652" i="11"/>
  <c r="AJ678" i="11"/>
  <c r="BK632" i="11"/>
  <c r="AG656" i="11"/>
  <c r="DW675" i="11"/>
  <c r="AI652" i="11"/>
  <c r="BZ641" i="11"/>
  <c r="CU642" i="11"/>
  <c r="CG630" i="11"/>
  <c r="AO641" i="11"/>
  <c r="CU671" i="11"/>
  <c r="CN651" i="11"/>
  <c r="EE640" i="11"/>
  <c r="DG641" i="11"/>
  <c r="BS647" i="11"/>
  <c r="AV648" i="11"/>
  <c r="AL655" i="11"/>
  <c r="DK636" i="11"/>
  <c r="DX653" i="11"/>
  <c r="BF636" i="11"/>
  <c r="CK654" i="11"/>
  <c r="DF653" i="11"/>
  <c r="AY636" i="11"/>
  <c r="CA652" i="11"/>
  <c r="DK635" i="11"/>
  <c r="BI650" i="11"/>
  <c r="CJ382" i="11"/>
  <c r="EM383" i="11"/>
  <c r="DK379" i="11"/>
  <c r="CI375" i="11"/>
  <c r="BG371" i="11"/>
  <c r="AE367" i="11"/>
  <c r="DT362" i="11"/>
  <c r="CR358" i="11"/>
  <c r="DQ380" i="11"/>
  <c r="CO376" i="11"/>
  <c r="BM372" i="11"/>
  <c r="AK368" i="11"/>
  <c r="DZ363" i="11"/>
  <c r="CX359" i="11"/>
  <c r="EN380" i="11"/>
  <c r="DL376" i="11"/>
  <c r="CJ372" i="11"/>
  <c r="DQ381" i="11"/>
  <c r="CO377" i="11"/>
  <c r="BM373" i="11"/>
  <c r="AK369" i="11"/>
  <c r="DZ364" i="11"/>
  <c r="CX360" i="11"/>
  <c r="DP382" i="11"/>
  <c r="CN378" i="11"/>
  <c r="BL374" i="11"/>
  <c r="AJ370" i="11"/>
  <c r="DY365" i="11"/>
  <c r="CW361" i="11"/>
  <c r="DV383" i="11"/>
  <c r="BC383" i="11"/>
  <c r="AA379" i="11"/>
  <c r="DP374" i="11"/>
  <c r="CN370" i="11"/>
  <c r="BL366" i="11"/>
  <c r="AN382" i="11"/>
  <c r="EC377" i="11"/>
  <c r="DA373" i="11"/>
  <c r="BY369" i="11"/>
  <c r="AW365" i="11"/>
  <c r="EL360" i="11"/>
  <c r="AT383" i="11"/>
  <c r="EI378" i="11"/>
  <c r="DG374" i="11"/>
  <c r="CE370" i="11"/>
  <c r="BC366" i="11"/>
  <c r="AA362" i="11"/>
  <c r="BQ383" i="11"/>
  <c r="AO379" i="11"/>
  <c r="Y381" i="11"/>
  <c r="BA369" i="11"/>
  <c r="DG359" i="11"/>
  <c r="CL379" i="11"/>
  <c r="DX373" i="11"/>
  <c r="BA368" i="11"/>
  <c r="CU362" i="11"/>
  <c r="CH382" i="11"/>
  <c r="EB376" i="11"/>
  <c r="DY371" i="11"/>
  <c r="CW367" i="11"/>
  <c r="BU363" i="11"/>
  <c r="AI384" i="11"/>
  <c r="DX379" i="11"/>
  <c r="CV375" i="11"/>
  <c r="BT371" i="11"/>
  <c r="AR367" i="11"/>
  <c r="EG362" i="11"/>
  <c r="EB382" i="11"/>
  <c r="CZ378" i="11"/>
  <c r="BX374" i="11"/>
  <c r="AV370" i="11"/>
  <c r="EK365" i="11"/>
  <c r="DI361" i="11"/>
  <c r="BF383" i="11"/>
  <c r="AD379" i="11"/>
  <c r="DS374" i="11"/>
  <c r="CQ370" i="11"/>
  <c r="BO366" i="11"/>
  <c r="AM362" i="11"/>
  <c r="EB357" i="11"/>
  <c r="EH382" i="11"/>
  <c r="DF378" i="11"/>
  <c r="CD374" i="11"/>
  <c r="BB370" i="11"/>
  <c r="Z366" i="11"/>
  <c r="DO361" i="11"/>
  <c r="CM357" i="11"/>
  <c r="CK382" i="11"/>
  <c r="BI378" i="11"/>
  <c r="AG374" i="11"/>
  <c r="DV369" i="11"/>
  <c r="CT365" i="11"/>
  <c r="BR361" i="11"/>
  <c r="AP357" i="11"/>
  <c r="BH355" i="11"/>
  <c r="AF351" i="11"/>
  <c r="DU346" i="11"/>
  <c r="CS342" i="11"/>
  <c r="BQ338" i="11"/>
  <c r="BD358" i="11"/>
  <c r="AK353" i="11"/>
  <c r="DZ348" i="11"/>
  <c r="CX344" i="11"/>
  <c r="BV340" i="11"/>
  <c r="AT336" i="11"/>
  <c r="AP355" i="11"/>
  <c r="EE350" i="11"/>
  <c r="DC346" i="11"/>
  <c r="CA342" i="11"/>
  <c r="AY338" i="11"/>
  <c r="EF357" i="11"/>
  <c r="EB352" i="11"/>
  <c r="CZ348" i="11"/>
  <c r="BX344" i="11"/>
  <c r="AV340" i="11"/>
  <c r="EK335" i="11"/>
  <c r="DY354" i="11"/>
  <c r="CW350" i="11"/>
  <c r="BU346" i="11"/>
  <c r="AS342" i="11"/>
  <c r="EH337" i="11"/>
  <c r="CQ357" i="11"/>
  <c r="DB352" i="11"/>
  <c r="BZ348" i="11"/>
  <c r="AX344" i="11"/>
  <c r="EM339" i="11"/>
  <c r="DK335" i="11"/>
  <c r="DG354" i="11"/>
  <c r="CE350" i="11"/>
  <c r="BC346" i="11"/>
  <c r="AA342" i="11"/>
  <c r="DP337" i="11"/>
  <c r="BM357" i="11"/>
  <c r="CJ352" i="11"/>
  <c r="BH348" i="11"/>
  <c r="AF344" i="11"/>
  <c r="DU339" i="11"/>
  <c r="CS335" i="11"/>
  <c r="AC355" i="11"/>
  <c r="CB344" i="11"/>
  <c r="AW359" i="11"/>
  <c r="AG373" i="11"/>
  <c r="CV362" i="11"/>
  <c r="CJ381" i="11"/>
  <c r="ED375" i="11"/>
  <c r="BG370" i="11"/>
  <c r="CS364" i="11"/>
  <c r="CN384" i="11"/>
  <c r="EH378" i="11"/>
  <c r="CY373" i="11"/>
  <c r="AQ369" i="11"/>
  <c r="EF364" i="11"/>
  <c r="DD360" i="11"/>
  <c r="BR381" i="11"/>
  <c r="AP377" i="11"/>
  <c r="EE372" i="11"/>
  <c r="DC368" i="11"/>
  <c r="CA364" i="11"/>
  <c r="BV384" i="11"/>
  <c r="AT380" i="11"/>
  <c r="EI375" i="11"/>
  <c r="DG371" i="11"/>
  <c r="CE367" i="11"/>
  <c r="BC363" i="11"/>
  <c r="DQ384" i="11"/>
  <c r="CO380" i="11"/>
  <c r="BM376" i="11"/>
  <c r="AK372" i="11"/>
  <c r="DZ367" i="11"/>
  <c r="CX363" i="11"/>
  <c r="BV359" i="11"/>
  <c r="CB384" i="11"/>
  <c r="AZ380" i="11"/>
  <c r="X376" i="11"/>
  <c r="DM371" i="11"/>
  <c r="CK367" i="11"/>
  <c r="BI363" i="11"/>
  <c r="AG359" i="11"/>
  <c r="AE384" i="11"/>
  <c r="DT379" i="11"/>
  <c r="CR375" i="11"/>
  <c r="BP371" i="11"/>
  <c r="AN367" i="11"/>
  <c r="EC362" i="11"/>
  <c r="DA358" i="11"/>
  <c r="BZ357" i="11"/>
  <c r="CQ352" i="11"/>
  <c r="BO348" i="11"/>
  <c r="AM344" i="11"/>
  <c r="EB339" i="11"/>
  <c r="CZ335" i="11"/>
  <c r="CV354" i="11"/>
  <c r="BT350" i="11"/>
  <c r="AR346" i="11"/>
  <c r="EG341" i="11"/>
  <c r="DE337" i="11"/>
  <c r="AV357" i="11"/>
  <c r="BY352" i="11"/>
  <c r="AW348" i="11"/>
  <c r="EL343" i="11"/>
  <c r="DJ339" i="11"/>
  <c r="CH335" i="11"/>
  <c r="BV354" i="11"/>
  <c r="AT350" i="11"/>
  <c r="EI345" i="11"/>
  <c r="DG341" i="11"/>
  <c r="CE337" i="11"/>
  <c r="DJ356" i="11"/>
  <c r="AQ352" i="11"/>
  <c r="EF347" i="11"/>
  <c r="DD343" i="11"/>
  <c r="CB339" i="11"/>
  <c r="AZ335" i="11"/>
  <c r="AV354" i="11"/>
  <c r="EK349" i="11"/>
  <c r="DI345" i="11"/>
  <c r="CG341" i="11"/>
  <c r="BE337" i="11"/>
  <c r="CI356" i="11"/>
  <c r="Y352" i="11"/>
  <c r="DN347" i="11"/>
  <c r="CL343" i="11"/>
  <c r="BJ339" i="11"/>
  <c r="AH335" i="11"/>
  <c r="AD354" i="11"/>
  <c r="DS349" i="11"/>
  <c r="CQ345" i="11"/>
  <c r="BO341" i="11"/>
  <c r="AM337" i="11"/>
  <c r="CZ337" i="11"/>
  <c r="DK349" i="11"/>
  <c r="CX338" i="11"/>
  <c r="AK376" i="11"/>
  <c r="BV378" i="11"/>
  <c r="BH360" i="11"/>
  <c r="CX365" i="11"/>
  <c r="DI369" i="11"/>
  <c r="DT373" i="11"/>
  <c r="BW381" i="11"/>
  <c r="BC376" i="11"/>
  <c r="EI355" i="11"/>
  <c r="AS353" i="11"/>
  <c r="BU357" i="11"/>
  <c r="EK358" i="11"/>
  <c r="CG335" i="11"/>
  <c r="CJ358" i="11"/>
  <c r="CO359" i="11"/>
  <c r="BE336" i="11"/>
  <c r="DF384" i="11"/>
  <c r="CE371" i="11"/>
  <c r="BY361" i="11"/>
  <c r="DI380" i="11"/>
  <c r="AL375" i="11"/>
  <c r="CF369" i="11"/>
  <c r="DR363" i="11"/>
  <c r="DM383" i="11"/>
  <c r="AP378" i="11"/>
  <c r="EF372" i="11"/>
  <c r="CN368" i="11"/>
  <c r="BL364" i="11"/>
  <c r="AJ360" i="11"/>
  <c r="DO380" i="11"/>
  <c r="CM376" i="11"/>
  <c r="BK372" i="11"/>
  <c r="AI368" i="11"/>
  <c r="DX363" i="11"/>
  <c r="DS383" i="11"/>
  <c r="CQ379" i="11"/>
  <c r="BO375" i="11"/>
  <c r="AM371" i="11"/>
  <c r="EB366" i="11"/>
  <c r="CZ362" i="11"/>
  <c r="AW384" i="11"/>
  <c r="EL379" i="11"/>
  <c r="DJ375" i="11"/>
  <c r="CH371" i="11"/>
  <c r="BF367" i="11"/>
  <c r="AD363" i="11"/>
  <c r="DS358" i="11"/>
  <c r="DY383" i="11"/>
  <c r="CW379" i="11"/>
  <c r="BU375" i="11"/>
  <c r="AS371" i="11"/>
  <c r="EH366" i="11"/>
  <c r="DF362" i="11"/>
  <c r="CD358" i="11"/>
  <c r="CB383" i="11"/>
  <c r="AZ379" i="11"/>
  <c r="X375" i="11"/>
  <c r="DM370" i="11"/>
  <c r="CK366" i="11"/>
  <c r="BI362" i="11"/>
  <c r="AG358" i="11"/>
  <c r="CD356" i="11"/>
  <c r="EN351" i="11"/>
  <c r="DL347" i="11"/>
  <c r="CJ343" i="11"/>
  <c r="BH339" i="11"/>
  <c r="AF335" i="11"/>
  <c r="AB354" i="11"/>
  <c r="DQ349" i="11"/>
  <c r="CO345" i="11"/>
  <c r="BM341" i="11"/>
  <c r="AK337" i="11"/>
  <c r="BC356" i="11"/>
  <c r="DV351" i="11"/>
  <c r="CT347" i="11"/>
  <c r="X382" i="11"/>
  <c r="CA383" i="11"/>
  <c r="AY379" i="11"/>
  <c r="EN374" i="11"/>
  <c r="DL370" i="11"/>
  <c r="CJ366" i="11"/>
  <c r="BH362" i="11"/>
  <c r="CG384" i="11"/>
  <c r="BE380" i="11"/>
  <c r="AC376" i="11"/>
  <c r="DR371" i="11"/>
  <c r="CP367" i="11"/>
  <c r="BN363" i="11"/>
  <c r="DD384" i="11"/>
  <c r="CB380" i="11"/>
  <c r="AZ376" i="11"/>
  <c r="X372" i="11"/>
  <c r="BE381" i="11"/>
  <c r="AC377" i="11"/>
  <c r="DR372" i="11"/>
  <c r="CP368" i="11"/>
  <c r="BN364" i="11"/>
  <c r="AL360" i="11"/>
  <c r="BD382" i="11"/>
  <c r="AB378" i="11"/>
  <c r="DQ373" i="11"/>
  <c r="CO369" i="11"/>
  <c r="BM365" i="11"/>
  <c r="AK361" i="11"/>
  <c r="BJ383" i="11"/>
  <c r="DH382" i="11"/>
  <c r="CF378" i="11"/>
  <c r="BD374" i="11"/>
  <c r="AB370" i="11"/>
  <c r="DQ365" i="11"/>
  <c r="CS381" i="11"/>
  <c r="BQ377" i="11"/>
  <c r="AO373" i="11"/>
  <c r="ED368" i="11"/>
  <c r="DB364" i="11"/>
  <c r="BZ360" i="11"/>
  <c r="CY382" i="11"/>
  <c r="BW378" i="11"/>
  <c r="AU374" i="11"/>
  <c r="EJ369" i="11"/>
  <c r="DH365" i="11"/>
  <c r="CF361" i="11"/>
  <c r="DV382" i="11"/>
  <c r="CT378" i="11"/>
  <c r="EB378" i="11"/>
  <c r="DG367" i="11"/>
  <c r="CZ358" i="11"/>
  <c r="DS378" i="11"/>
  <c r="AV373" i="11"/>
  <c r="CH367" i="11"/>
  <c r="EB361" i="11"/>
  <c r="DW381" i="11"/>
  <c r="AR376" i="11"/>
  <c r="BM371" i="11"/>
  <c r="AK367" i="11"/>
  <c r="DZ362" i="11"/>
  <c r="CN383" i="11"/>
  <c r="BL379" i="11"/>
  <c r="AJ375" i="11"/>
  <c r="DY370" i="11"/>
  <c r="CW366" i="11"/>
  <c r="BU362" i="11"/>
  <c r="BP382" i="11"/>
  <c r="AN378" i="11"/>
  <c r="EC373" i="11"/>
  <c r="DA369" i="11"/>
  <c r="BY365" i="11"/>
  <c r="AW361" i="11"/>
  <c r="DK382" i="11"/>
  <c r="CI378" i="11"/>
  <c r="BG374" i="11"/>
  <c r="AE370" i="11"/>
  <c r="DT365" i="11"/>
  <c r="CR361" i="11"/>
  <c r="BP357" i="11"/>
  <c r="BV382" i="11"/>
  <c r="AT378" i="11"/>
  <c r="EI373" i="11"/>
  <c r="DG369" i="11"/>
  <c r="CE365" i="11"/>
  <c r="BC361" i="11"/>
  <c r="AA357" i="11"/>
  <c r="Y382" i="11"/>
  <c r="DN377" i="11"/>
  <c r="CL373" i="11"/>
  <c r="BJ369" i="11"/>
  <c r="AH365" i="11"/>
  <c r="DW360" i="11"/>
  <c r="CU356" i="11"/>
  <c r="DM354" i="11"/>
  <c r="CK350" i="11"/>
  <c r="BI346" i="11"/>
  <c r="AG342" i="11"/>
  <c r="DV337" i="11"/>
  <c r="BY357" i="11"/>
  <c r="CP352" i="11"/>
  <c r="BN348" i="11"/>
  <c r="AL344" i="11"/>
  <c r="EA339" i="11"/>
  <c r="CY335" i="11"/>
  <c r="CU354" i="11"/>
  <c r="BS350" i="11"/>
  <c r="AQ346" i="11"/>
  <c r="EF341" i="11"/>
  <c r="DD337" i="11"/>
  <c r="AG357" i="11"/>
  <c r="BP352" i="11"/>
  <c r="AN348" i="11"/>
  <c r="EC343" i="11"/>
  <c r="DA339" i="11"/>
  <c r="BY335" i="11"/>
  <c r="BM354" i="11"/>
  <c r="AK350" i="11"/>
  <c r="DZ345" i="11"/>
  <c r="CX341" i="11"/>
  <c r="BV337" i="11"/>
  <c r="DI356" i="11"/>
  <c r="AP352" i="11"/>
  <c r="EE347" i="11"/>
  <c r="DC343" i="11"/>
  <c r="CA339" i="11"/>
  <c r="AY335" i="11"/>
  <c r="AU354" i="11"/>
  <c r="EJ349" i="11"/>
  <c r="DH345" i="11"/>
  <c r="CF341" i="11"/>
  <c r="BD337" i="11"/>
  <c r="CH356" i="11"/>
  <c r="X352" i="11"/>
  <c r="DM347" i="11"/>
  <c r="CK343" i="11"/>
  <c r="BI339" i="11"/>
  <c r="AG335" i="11"/>
  <c r="EM353" i="11"/>
  <c r="BU343" i="11"/>
  <c r="AV353" i="11"/>
  <c r="EA371" i="11"/>
  <c r="CO361" i="11"/>
  <c r="DY380" i="11"/>
  <c r="AT375" i="11"/>
  <c r="CN369" i="11"/>
  <c r="EH363" i="11"/>
  <c r="DU383" i="11"/>
  <c r="AX378" i="11"/>
  <c r="EN372" i="11"/>
  <c r="CV368" i="11"/>
  <c r="BT364" i="11"/>
  <c r="AR360" i="11"/>
  <c r="DW380" i="11"/>
  <c r="CU376" i="11"/>
  <c r="BS372" i="11"/>
  <c r="AQ368" i="11"/>
  <c r="EF363" i="11"/>
  <c r="EA383" i="11"/>
  <c r="CY379" i="11"/>
  <c r="BW375" i="11"/>
  <c r="AU371" i="11"/>
  <c r="EJ366" i="11"/>
  <c r="DH362" i="11"/>
  <c r="BE384" i="11"/>
  <c r="AC380" i="11"/>
  <c r="DR375" i="11"/>
  <c r="CP371" i="11"/>
  <c r="BN367" i="11"/>
  <c r="AL363" i="11"/>
  <c r="EA358" i="11"/>
  <c r="EG383" i="11"/>
  <c r="DE379" i="11"/>
  <c r="CC375" i="11"/>
  <c r="BA371" i="11"/>
  <c r="Y367" i="11"/>
  <c r="DN362" i="11"/>
  <c r="CL358" i="11"/>
  <c r="CJ383" i="11"/>
  <c r="BH379" i="11"/>
  <c r="AF375" i="11"/>
  <c r="DU370" i="11"/>
  <c r="CS366" i="11"/>
  <c r="BQ362" i="11"/>
  <c r="AO358" i="11"/>
  <c r="CR356" i="11"/>
  <c r="AE352" i="11"/>
  <c r="DT347" i="11"/>
  <c r="CR343" i="11"/>
  <c r="BP339" i="11"/>
  <c r="AN335" i="11"/>
  <c r="AJ354" i="11"/>
  <c r="DY349" i="11"/>
  <c r="CW345" i="11"/>
  <c r="BU341" i="11"/>
  <c r="AS337" i="11"/>
  <c r="BN356" i="11"/>
  <c r="ED351" i="11"/>
  <c r="DB347" i="11"/>
  <c r="BZ343" i="11"/>
  <c r="AX339" i="11"/>
  <c r="BO360" i="11"/>
  <c r="EA353" i="11"/>
  <c r="CY349" i="11"/>
  <c r="BW345" i="11"/>
  <c r="AU341" i="11"/>
  <c r="EJ336" i="11"/>
  <c r="EE355" i="11"/>
  <c r="CV351" i="11"/>
  <c r="BT347" i="11"/>
  <c r="AR343" i="11"/>
  <c r="EG338" i="11"/>
  <c r="BQ359" i="11"/>
  <c r="DA353" i="11"/>
  <c r="BY349" i="11"/>
  <c r="AW345" i="11"/>
  <c r="EL340" i="11"/>
  <c r="DJ336" i="11"/>
  <c r="DF355" i="11"/>
  <c r="CD351" i="11"/>
  <c r="BB347" i="11"/>
  <c r="Z343" i="11"/>
  <c r="DO338" i="11"/>
  <c r="AB359" i="11"/>
  <c r="CI353" i="11"/>
  <c r="BG349" i="11"/>
  <c r="AE345" i="11"/>
  <c r="DT340" i="11"/>
  <c r="CR336" i="11"/>
  <c r="CS336" i="11"/>
  <c r="AR348" i="11"/>
  <c r="CQ337" i="11"/>
  <c r="BD373" i="11"/>
  <c r="EL374" i="11"/>
  <c r="CO382" i="11"/>
  <c r="CJ363" i="11"/>
  <c r="AI367" i="11"/>
  <c r="AT371" i="11"/>
  <c r="DN378" i="11"/>
  <c r="ED369" i="11"/>
  <c r="BB353" i="11"/>
  <c r="AE351" i="11"/>
  <c r="AQ354" i="11"/>
  <c r="CS355" i="11"/>
  <c r="AM356" i="11"/>
  <c r="DX354" i="11"/>
  <c r="DO354" i="11"/>
  <c r="CA357" i="11"/>
  <c r="CR382" i="11"/>
  <c r="BH370" i="11"/>
  <c r="BR360" i="11"/>
  <c r="AG380" i="11"/>
  <c r="BS374" i="11"/>
  <c r="DM368" i="11"/>
  <c r="AP363" i="11"/>
  <c r="AC383" i="11"/>
  <c r="BW377" i="11"/>
  <c r="BL372" i="11"/>
  <c r="AB368" i="11"/>
  <c r="DQ363" i="11"/>
  <c r="CE384" i="11"/>
  <c r="BC380" i="11"/>
  <c r="AA376" i="11"/>
  <c r="DP371" i="11"/>
  <c r="CN367" i="11"/>
  <c r="BL363" i="11"/>
  <c r="BG383" i="11"/>
  <c r="AE379" i="11"/>
  <c r="DT374" i="11"/>
  <c r="CR370" i="11"/>
  <c r="BP366" i="11"/>
  <c r="AN362" i="11"/>
  <c r="DB383" i="11"/>
  <c r="BZ379" i="11"/>
  <c r="AX375" i="11"/>
  <c r="EM370" i="11"/>
  <c r="DK366" i="11"/>
  <c r="CI362" i="11"/>
  <c r="BG358" i="11"/>
  <c r="BM383" i="11"/>
  <c r="AK379" i="11"/>
  <c r="DZ374" i="11"/>
  <c r="CX370" i="11"/>
  <c r="BV366" i="11"/>
  <c r="AT362" i="11"/>
  <c r="EI357" i="11"/>
  <c r="EG382" i="11"/>
  <c r="DE378" i="11"/>
  <c r="CC374" i="11"/>
  <c r="BA370" i="11"/>
  <c r="Y366" i="11"/>
  <c r="DN361" i="11"/>
  <c r="CL357" i="11"/>
  <c r="DD355" i="11"/>
  <c r="CB351" i="11"/>
  <c r="AZ347" i="11"/>
  <c r="X343" i="11"/>
  <c r="DM338" i="11"/>
  <c r="EM358" i="11"/>
  <c r="CG353" i="11"/>
  <c r="BE349" i="11"/>
  <c r="AC345" i="11"/>
  <c r="DR340" i="11"/>
  <c r="CP336" i="11"/>
  <c r="CL355" i="11"/>
  <c r="BJ351" i="11"/>
  <c r="AH347" i="11"/>
  <c r="DW342" i="11"/>
  <c r="CU338" i="11"/>
  <c r="CC381" i="11"/>
  <c r="EF382" i="11"/>
  <c r="DD378" i="11"/>
  <c r="CB374" i="11"/>
  <c r="AZ370" i="11"/>
  <c r="X366" i="11"/>
  <c r="DM361" i="11"/>
  <c r="EL383" i="11"/>
  <c r="DJ379" i="11"/>
  <c r="CH375" i="11"/>
  <c r="BF371" i="11"/>
  <c r="AD367" i="11"/>
  <c r="DS362" i="11"/>
  <c r="AR384" i="11"/>
  <c r="EG379" i="11"/>
  <c r="DE375" i="11"/>
  <c r="EL384" i="11"/>
  <c r="DJ380" i="11"/>
  <c r="CH376" i="11"/>
  <c r="BF372" i="11"/>
  <c r="AD368" i="11"/>
  <c r="DS363" i="11"/>
  <c r="CQ359" i="11"/>
  <c r="DI381" i="11"/>
  <c r="CG377" i="11"/>
  <c r="BE373" i="11"/>
  <c r="AC369" i="11"/>
  <c r="DR364" i="11"/>
  <c r="CP360" i="11"/>
  <c r="DO382" i="11"/>
  <c r="AV382" i="11"/>
  <c r="EK377" i="11"/>
  <c r="DI373" i="11"/>
  <c r="CG369" i="11"/>
  <c r="BE365" i="11"/>
  <c r="AG381" i="11"/>
  <c r="DV376" i="11"/>
  <c r="CT372" i="11"/>
  <c r="BR368" i="11"/>
  <c r="AP364" i="11"/>
  <c r="EE359" i="11"/>
  <c r="AM382" i="11"/>
  <c r="EB377" i="11"/>
  <c r="CZ373" i="11"/>
  <c r="BX369" i="11"/>
  <c r="AV365" i="11"/>
  <c r="EK360" i="11"/>
  <c r="BJ382" i="11"/>
  <c r="AH378" i="11"/>
  <c r="DE377" i="11"/>
  <c r="AV366" i="11"/>
  <c r="AS384" i="11"/>
  <c r="AI378" i="11"/>
  <c r="CC372" i="11"/>
  <c r="DW366" i="11"/>
  <c r="AR361" i="11"/>
  <c r="AM381" i="11"/>
  <c r="CG375" i="11"/>
  <c r="DR370" i="11"/>
  <c r="CP366" i="11"/>
  <c r="BN362" i="11"/>
  <c r="AB383" i="11"/>
  <c r="DQ378" i="11"/>
  <c r="CO374" i="11"/>
  <c r="BM370" i="11"/>
  <c r="AK366" i="11"/>
  <c r="DZ361" i="11"/>
  <c r="DU381" i="11"/>
  <c r="CS377" i="11"/>
  <c r="BQ373" i="11"/>
  <c r="AO369" i="11"/>
  <c r="ED364" i="11"/>
  <c r="DB360" i="11"/>
  <c r="AY382" i="11"/>
  <c r="EN377" i="11"/>
  <c r="DL373" i="11"/>
  <c r="CJ369" i="11"/>
  <c r="BH365" i="11"/>
  <c r="AF361" i="11"/>
  <c r="DU356" i="11"/>
  <c r="EA381" i="11"/>
  <c r="CY377" i="11"/>
  <c r="BW373" i="11"/>
  <c r="AU369" i="11"/>
  <c r="EJ364" i="11"/>
  <c r="DH360" i="11"/>
  <c r="CF356" i="11"/>
  <c r="CD381" i="11"/>
  <c r="BB377" i="11"/>
  <c r="Z373" i="11"/>
  <c r="DO368" i="11"/>
  <c r="CM364" i="11"/>
  <c r="BK360" i="11"/>
  <c r="AI356" i="11"/>
  <c r="BA354" i="11"/>
  <c r="Y350" i="11"/>
  <c r="DN345" i="11"/>
  <c r="CL341" i="11"/>
  <c r="BJ337" i="11"/>
  <c r="CQ356" i="11"/>
  <c r="AD352" i="11"/>
  <c r="DS347" i="11"/>
  <c r="CQ343" i="11"/>
  <c r="BO339" i="11"/>
  <c r="AM335" i="11"/>
  <c r="AI354" i="11"/>
  <c r="DX349" i="11"/>
  <c r="CV345" i="11"/>
  <c r="BT341" i="11"/>
  <c r="AR337" i="11"/>
  <c r="BB356" i="11"/>
  <c r="DU351" i="11"/>
  <c r="CS347" i="11"/>
  <c r="BQ343" i="11"/>
  <c r="AO339" i="11"/>
  <c r="EC359" i="11"/>
  <c r="DR353" i="11"/>
  <c r="CP349" i="11"/>
  <c r="BN345" i="11"/>
  <c r="AL341" i="11"/>
  <c r="EA336" i="11"/>
  <c r="EA355" i="11"/>
  <c r="CU351" i="11"/>
  <c r="BS347" i="11"/>
  <c r="AQ343" i="11"/>
  <c r="EF338" i="11"/>
  <c r="BP359" i="11"/>
  <c r="CZ353" i="11"/>
  <c r="BX349" i="11"/>
  <c r="AV345" i="11"/>
  <c r="EK340" i="11"/>
  <c r="DI336" i="11"/>
  <c r="DE355" i="11"/>
  <c r="CC351" i="11"/>
  <c r="BA347" i="11"/>
  <c r="Y343" i="11"/>
  <c r="DN338" i="11"/>
  <c r="CJ353" i="11"/>
  <c r="EF352" i="11"/>
  <c r="DS341" i="11"/>
  <c r="EN382" i="11"/>
  <c r="BP370" i="11"/>
  <c r="CH360" i="11"/>
  <c r="AO380" i="11"/>
  <c r="CI374" i="11"/>
  <c r="DU368" i="11"/>
  <c r="AX363" i="11"/>
  <c r="AS383" i="11"/>
  <c r="CE377" i="11"/>
  <c r="BT372" i="11"/>
  <c r="AJ368" i="11"/>
  <c r="DY363" i="11"/>
  <c r="CM384" i="11"/>
  <c r="BK380" i="11"/>
  <c r="AI376" i="11"/>
  <c r="DX371" i="11"/>
  <c r="CV367" i="11"/>
  <c r="BT363" i="11"/>
  <c r="BO383" i="11"/>
  <c r="AM379" i="11"/>
  <c r="EB374" i="11"/>
  <c r="CZ370" i="11"/>
  <c r="BX366" i="11"/>
  <c r="AV362" i="11"/>
  <c r="DJ383" i="11"/>
  <c r="CH379" i="11"/>
  <c r="BF375" i="11"/>
  <c r="AD371" i="11"/>
  <c r="DS366" i="11"/>
  <c r="CQ362" i="11"/>
  <c r="BO358" i="11"/>
  <c r="BU383" i="11"/>
  <c r="AS379" i="11"/>
  <c r="EH374" i="11"/>
  <c r="DF370" i="11"/>
  <c r="CD366" i="11"/>
  <c r="BB362" i="11"/>
  <c r="Z358" i="11"/>
  <c r="X383" i="11"/>
  <c r="DM378" i="11"/>
  <c r="CK374" i="11"/>
  <c r="BI370" i="11"/>
  <c r="AG366" i="11"/>
  <c r="DV361" i="11"/>
  <c r="CT357" i="11"/>
  <c r="DL355" i="11"/>
  <c r="CJ351" i="11"/>
  <c r="BH347" i="11"/>
  <c r="AF343" i="11"/>
  <c r="DU338" i="11"/>
  <c r="AL359" i="11"/>
  <c r="CO353" i="11"/>
  <c r="BM349" i="11"/>
  <c r="AK345" i="11"/>
  <c r="DZ340" i="11"/>
  <c r="CX336" i="11"/>
  <c r="CT355" i="11"/>
  <c r="BR351" i="11"/>
  <c r="AP347" i="11"/>
  <c r="EE342" i="11"/>
  <c r="DC338" i="11"/>
  <c r="DE358" i="11"/>
  <c r="BO353" i="11"/>
  <c r="AM349" i="11"/>
  <c r="EB344" i="11"/>
  <c r="CZ340" i="11"/>
  <c r="BX336" i="11"/>
  <c r="BL355" i="11"/>
  <c r="AJ351" i="11"/>
  <c r="DY346" i="11"/>
  <c r="CW342" i="11"/>
  <c r="BU338" i="11"/>
  <c r="BK358" i="11"/>
  <c r="AO353" i="11"/>
  <c r="ED348" i="11"/>
  <c r="DB344" i="11"/>
  <c r="BZ340" i="11"/>
  <c r="AX336" i="11"/>
  <c r="AT355" i="11"/>
  <c r="EI350" i="11"/>
  <c r="DG346" i="11"/>
  <c r="CE342" i="11"/>
  <c r="BC338" i="11"/>
  <c r="AJ358" i="11"/>
  <c r="EN352" i="11"/>
  <c r="DL348" i="11"/>
  <c r="CJ344" i="11"/>
  <c r="BH340" i="11"/>
  <c r="AF336" i="11"/>
  <c r="CL335" i="11"/>
  <c r="CP346" i="11"/>
  <c r="CJ336" i="11"/>
  <c r="DL369" i="11"/>
  <c r="CR372" i="11"/>
  <c r="EF379" i="11"/>
  <c r="EA360" i="11"/>
  <c r="BZ364" i="11"/>
  <c r="CK368" i="11"/>
  <c r="AN376" i="11"/>
  <c r="BD367" i="11"/>
  <c r="DV345" i="11"/>
  <c r="EA347" i="11"/>
  <c r="CA350" i="11"/>
  <c r="BX352" i="11"/>
  <c r="BN353" i="11"/>
  <c r="AX352" i="11"/>
  <c r="DA352" i="11"/>
  <c r="CR352" i="11"/>
  <c r="CD380" i="11"/>
  <c r="DN368" i="11"/>
  <c r="BK359" i="11"/>
  <c r="BN379" i="11"/>
  <c r="DH373" i="11"/>
  <c r="AC368" i="11"/>
  <c r="BW362" i="11"/>
  <c r="BR382" i="11"/>
  <c r="DD376" i="11"/>
  <c r="DI371" i="11"/>
  <c r="CG367" i="11"/>
  <c r="BE363" i="11"/>
  <c r="EJ383" i="11"/>
  <c r="DH379" i="11"/>
  <c r="CF375" i="11"/>
  <c r="BD371" i="11"/>
  <c r="AB367" i="11"/>
  <c r="DQ362" i="11"/>
  <c r="DL382" i="11"/>
  <c r="CJ378" i="11"/>
  <c r="BH374" i="11"/>
  <c r="AF370" i="11"/>
  <c r="DU365" i="11"/>
  <c r="CS361" i="11"/>
  <c r="AP383" i="11"/>
  <c r="EE378" i="11"/>
  <c r="DC374" i="11"/>
  <c r="CA370" i="11"/>
  <c r="AY366" i="11"/>
  <c r="EN361" i="11"/>
  <c r="DL357" i="11"/>
  <c r="DR382" i="11"/>
  <c r="CP378" i="11"/>
  <c r="BN374" i="11"/>
  <c r="AL370" i="11"/>
  <c r="EA365" i="11"/>
  <c r="CY361" i="11"/>
  <c r="BW357" i="11"/>
  <c r="BU382" i="11"/>
  <c r="AS378" i="11"/>
  <c r="EH373" i="11"/>
  <c r="DF369" i="11"/>
  <c r="CD365" i="11"/>
  <c r="BB361" i="11"/>
  <c r="Z357" i="11"/>
  <c r="AR355" i="11"/>
  <c r="EG350" i="11"/>
  <c r="DE346" i="11"/>
  <c r="CC342" i="11"/>
  <c r="BA338" i="11"/>
  <c r="AE358" i="11"/>
  <c r="EL352" i="11"/>
  <c r="DJ348" i="11"/>
  <c r="CH344" i="11"/>
  <c r="BF340" i="11"/>
  <c r="AD336" i="11"/>
  <c r="Z355" i="11"/>
  <c r="DO350" i="11"/>
  <c r="CM346" i="11"/>
  <c r="EH380" i="11"/>
  <c r="BT382" i="11"/>
  <c r="AR378" i="11"/>
  <c r="EG373" i="11"/>
  <c r="DE369" i="11"/>
  <c r="CC365" i="11"/>
  <c r="BA361" i="11"/>
  <c r="BZ383" i="11"/>
  <c r="AX379" i="11"/>
  <c r="EM374" i="11"/>
  <c r="DK370" i="11"/>
  <c r="CI366" i="11"/>
  <c r="BG362" i="11"/>
  <c r="CW383" i="11"/>
  <c r="BU379" i="11"/>
  <c r="AS375" i="11"/>
  <c r="BZ384" i="11"/>
  <c r="AX380" i="11"/>
  <c r="EM375" i="11"/>
  <c r="DK371" i="11"/>
  <c r="CI367" i="11"/>
  <c r="BG363" i="11"/>
  <c r="AE359" i="11"/>
  <c r="AW381" i="11"/>
  <c r="EL376" i="11"/>
  <c r="DJ372" i="11"/>
  <c r="CH368" i="11"/>
  <c r="BF364" i="11"/>
  <c r="AD360" i="11"/>
  <c r="BC382" i="11"/>
  <c r="DA381" i="11"/>
  <c r="BY377" i="11"/>
  <c r="AW373" i="11"/>
  <c r="EL368" i="11"/>
  <c r="DN384" i="11"/>
  <c r="CL380" i="11"/>
  <c r="BJ376" i="11"/>
  <c r="AH372" i="11"/>
  <c r="DW367" i="11"/>
  <c r="CU363" i="11"/>
  <c r="BS359" i="11"/>
  <c r="CR381" i="11"/>
  <c r="BP377" i="11"/>
  <c r="AN373" i="11"/>
  <c r="EC368" i="11"/>
  <c r="DA364" i="11"/>
  <c r="BY360" i="11"/>
  <c r="DO381" i="11"/>
  <c r="CM377" i="11"/>
  <c r="AT376" i="11"/>
  <c r="Y365" i="11"/>
  <c r="BR383" i="11"/>
  <c r="BX377" i="11"/>
  <c r="DJ371" i="11"/>
  <c r="AM366" i="11"/>
  <c r="CG360" i="11"/>
  <c r="BT380" i="11"/>
  <c r="ED374" i="11"/>
  <c r="BF370" i="11"/>
  <c r="AD366" i="11"/>
  <c r="DS361" i="11"/>
  <c r="CG382" i="11"/>
  <c r="BE378" i="11"/>
  <c r="AC374" i="11"/>
  <c r="DR369" i="11"/>
  <c r="CP365" i="11"/>
  <c r="BN361" i="11"/>
  <c r="BI381" i="11"/>
  <c r="AG377" i="11"/>
  <c r="DV372" i="11"/>
  <c r="CT368" i="11"/>
  <c r="BR364" i="11"/>
  <c r="AP360" i="11"/>
  <c r="DD381" i="11"/>
  <c r="CB377" i="11"/>
  <c r="AZ373" i="11"/>
  <c r="X369" i="11"/>
  <c r="DM364" i="11"/>
  <c r="CK360" i="11"/>
  <c r="BI356" i="11"/>
  <c r="BO381" i="11"/>
  <c r="AM377" i="11"/>
  <c r="EB372" i="11"/>
  <c r="CZ368" i="11"/>
  <c r="BX364" i="11"/>
  <c r="AV360" i="11"/>
  <c r="EK355" i="11"/>
  <c r="EI380" i="11"/>
  <c r="DG376" i="11"/>
  <c r="CE372" i="11"/>
  <c r="BC368" i="11"/>
  <c r="AA364" i="11"/>
  <c r="DP359" i="11"/>
  <c r="CG359" i="11"/>
  <c r="DF353" i="11"/>
  <c r="CD349" i="11"/>
  <c r="BB345" i="11"/>
  <c r="Z341" i="11"/>
  <c r="DO336" i="11"/>
  <c r="DK355" i="11"/>
  <c r="CI351" i="11"/>
  <c r="BG347" i="11"/>
  <c r="AE343" i="11"/>
  <c r="DT338" i="11"/>
  <c r="AK359" i="11"/>
  <c r="CN353" i="11"/>
  <c r="BL349" i="11"/>
  <c r="AJ345" i="11"/>
  <c r="DY340" i="11"/>
  <c r="CW336" i="11"/>
  <c r="CK355" i="11"/>
  <c r="BI351" i="11"/>
  <c r="AG347" i="11"/>
  <c r="DV342" i="11"/>
  <c r="CT338" i="11"/>
  <c r="CN358" i="11"/>
  <c r="BF353" i="11"/>
  <c r="AD349" i="11"/>
  <c r="DS344" i="11"/>
  <c r="CQ340" i="11"/>
  <c r="BO336" i="11"/>
  <c r="BK355" i="11"/>
  <c r="AI351" i="11"/>
  <c r="DX346" i="11"/>
  <c r="CV342" i="11"/>
  <c r="BT338" i="11"/>
  <c r="BJ358" i="11"/>
  <c r="AN353" i="11"/>
  <c r="EC348" i="11"/>
  <c r="DA344" i="11"/>
  <c r="BY340" i="11"/>
  <c r="AW336" i="11"/>
  <c r="AS355" i="11"/>
  <c r="EH350" i="11"/>
  <c r="DF346" i="11"/>
  <c r="CD342" i="11"/>
  <c r="BB338" i="11"/>
  <c r="DU340" i="11"/>
  <c r="DY351" i="11"/>
  <c r="DL340" i="11"/>
  <c r="DZ380" i="11"/>
  <c r="DV368" i="11"/>
  <c r="CA359" i="11"/>
  <c r="BV379" i="11"/>
  <c r="DP373" i="11"/>
  <c r="AS368" i="11"/>
  <c r="CE362" i="11"/>
  <c r="BZ382" i="11"/>
  <c r="DT376" i="11"/>
  <c r="DQ371" i="11"/>
  <c r="CO367" i="11"/>
  <c r="BM363" i="11"/>
  <c r="AA384" i="11"/>
  <c r="DP379" i="11"/>
  <c r="CN375" i="11"/>
  <c r="BL371" i="11"/>
  <c r="AJ367" i="11"/>
  <c r="DY362" i="11"/>
  <c r="DT382" i="11"/>
  <c r="CR378" i="11"/>
  <c r="BP374" i="11"/>
  <c r="AN370" i="11"/>
  <c r="EC365" i="11"/>
  <c r="DA361" i="11"/>
  <c r="AX383" i="11"/>
  <c r="EM378" i="11"/>
  <c r="DK374" i="11"/>
  <c r="CI370" i="11"/>
  <c r="BG366" i="11"/>
  <c r="AE362" i="11"/>
  <c r="DT357" i="11"/>
  <c r="DZ382" i="11"/>
  <c r="CX378" i="11"/>
  <c r="BV374" i="11"/>
  <c r="AT370" i="11"/>
  <c r="EI365" i="11"/>
  <c r="DG361" i="11"/>
  <c r="CE357" i="11"/>
  <c r="CC382" i="11"/>
  <c r="BA378" i="11"/>
  <c r="Y374" i="11"/>
  <c r="DN369" i="11"/>
  <c r="CL365" i="11"/>
  <c r="BJ361" i="11"/>
  <c r="AH357" i="11"/>
  <c r="AZ355" i="11"/>
  <c r="X351" i="11"/>
  <c r="DM346" i="11"/>
  <c r="CK342" i="11"/>
  <c r="BI338" i="11"/>
  <c r="AS358" i="11"/>
  <c r="AC353" i="11"/>
  <c r="DR348" i="11"/>
  <c r="CP344" i="11"/>
  <c r="BN340" i="11"/>
  <c r="AL336" i="11"/>
  <c r="AH355" i="11"/>
  <c r="DW350" i="11"/>
  <c r="CU346" i="11"/>
  <c r="BS342" i="11"/>
  <c r="AQ338" i="11"/>
  <c r="DU357" i="11"/>
  <c r="DT352" i="11"/>
  <c r="CR348" i="11"/>
  <c r="BP344" i="11"/>
  <c r="AN340" i="11"/>
  <c r="EC335" i="11"/>
  <c r="DQ354" i="11"/>
  <c r="CO350" i="11"/>
  <c r="BM346" i="11"/>
  <c r="AK342" i="11"/>
  <c r="DZ337" i="11"/>
  <c r="CC357" i="11"/>
  <c r="CT352" i="11"/>
  <c r="BR348" i="11"/>
  <c r="AP344" i="11"/>
  <c r="EE339" i="11"/>
  <c r="DC335" i="11"/>
  <c r="CY354" i="11"/>
  <c r="BW350" i="11"/>
  <c r="AU346" i="11"/>
  <c r="EJ341" i="11"/>
  <c r="DH337" i="11"/>
  <c r="BB357" i="11"/>
  <c r="CB352" i="11"/>
  <c r="AZ348" i="11"/>
  <c r="X344" i="11"/>
  <c r="DM339" i="11"/>
  <c r="CK335" i="11"/>
  <c r="EM357" i="11"/>
  <c r="CI345" i="11"/>
  <c r="CK373" i="11"/>
  <c r="EE366" i="11"/>
  <c r="DS369" i="11"/>
  <c r="BM378" i="11"/>
  <c r="BX382" i="11"/>
  <c r="BE361" i="11"/>
  <c r="EB365" i="11"/>
  <c r="CE373" i="11"/>
  <c r="CU364" i="11"/>
  <c r="DH343" i="11"/>
  <c r="BA345" i="11"/>
  <c r="BM348" i="11"/>
  <c r="BJ350" i="11"/>
  <c r="AS350" i="11"/>
  <c r="AC349" i="11"/>
  <c r="CM350" i="11"/>
  <c r="BW349" i="11"/>
  <c r="DL378" i="11"/>
  <c r="BC367" i="11"/>
  <c r="DU384" i="11"/>
  <c r="CU378" i="11"/>
  <c r="X373" i="11"/>
  <c r="BR367" i="11"/>
  <c r="DD361" i="11"/>
  <c r="CY381" i="11"/>
  <c r="AB376" i="11"/>
  <c r="AW371" i="11"/>
  <c r="EL366" i="11"/>
  <c r="DJ362" i="11"/>
  <c r="BX383" i="11"/>
  <c r="AV379" i="11"/>
  <c r="EK374" i="11"/>
  <c r="DI370" i="11"/>
  <c r="CG366" i="11"/>
  <c r="BE362" i="11"/>
  <c r="AZ382" i="11"/>
  <c r="X378" i="11"/>
  <c r="DM373" i="11"/>
  <c r="CK369" i="11"/>
  <c r="BI365" i="11"/>
  <c r="AG361" i="11"/>
  <c r="CU382" i="11"/>
  <c r="BS378" i="11"/>
  <c r="AQ374" i="11"/>
  <c r="EF369" i="11"/>
  <c r="DD365" i="11"/>
  <c r="CB361" i="11"/>
  <c r="AZ357" i="11"/>
  <c r="BF382" i="11"/>
  <c r="AD378" i="11"/>
  <c r="DS373" i="11"/>
  <c r="CQ369" i="11"/>
  <c r="BO365" i="11"/>
  <c r="AM361" i="11"/>
  <c r="EB356" i="11"/>
  <c r="DZ381" i="11"/>
  <c r="CX377" i="11"/>
  <c r="BV373" i="11"/>
  <c r="AT369" i="11"/>
  <c r="EI364" i="11"/>
  <c r="DG360" i="11"/>
  <c r="CE356" i="11"/>
  <c r="CW354" i="11"/>
  <c r="BU350" i="11"/>
  <c r="AS346" i="11"/>
  <c r="EH341" i="11"/>
  <c r="DF337" i="11"/>
  <c r="AW357" i="11"/>
  <c r="BZ352" i="11"/>
  <c r="AX348" i="11"/>
  <c r="EM343" i="11"/>
  <c r="DK339" i="11"/>
  <c r="CI335" i="11"/>
  <c r="CE354" i="11"/>
  <c r="BC350" i="11"/>
  <c r="AA346" i="11"/>
  <c r="DP341" i="11"/>
  <c r="CX384" i="11"/>
  <c r="BV380" i="11"/>
  <c r="DY381" i="11"/>
  <c r="CW377" i="11"/>
  <c r="BU373" i="11"/>
  <c r="AS369" i="11"/>
  <c r="EH364" i="11"/>
  <c r="DF360" i="11"/>
  <c r="EE382" i="11"/>
  <c r="DC378" i="11"/>
  <c r="CA374" i="11"/>
  <c r="AY370" i="11"/>
  <c r="EN365" i="11"/>
  <c r="DL361" i="11"/>
  <c r="AK383" i="11"/>
  <c r="DZ378" i="11"/>
  <c r="CX374" i="11"/>
  <c r="EE383" i="11"/>
  <c r="DC379" i="11"/>
  <c r="CA375" i="11"/>
  <c r="AY371" i="11"/>
  <c r="EN366" i="11"/>
  <c r="DL362" i="11"/>
  <c r="ED384" i="11"/>
  <c r="DB380" i="11"/>
  <c r="BZ376" i="11"/>
  <c r="AX372" i="11"/>
  <c r="EM367" i="11"/>
  <c r="DK363" i="11"/>
  <c r="CI359" i="11"/>
  <c r="DH381" i="11"/>
  <c r="AO381" i="11"/>
  <c r="ED376" i="11"/>
  <c r="DB372" i="11"/>
  <c r="BZ368" i="11"/>
  <c r="BB384" i="11"/>
  <c r="Z380" i="11"/>
  <c r="DO375" i="11"/>
  <c r="CM371" i="11"/>
  <c r="BK367" i="11"/>
  <c r="AI363" i="11"/>
  <c r="DX358" i="11"/>
  <c r="AF381" i="11"/>
  <c r="DU376" i="11"/>
  <c r="CS372" i="11"/>
  <c r="BQ368" i="11"/>
  <c r="AO364" i="11"/>
  <c r="ED359" i="11"/>
  <c r="BC381" i="11"/>
  <c r="AA377" i="11"/>
  <c r="CZ374" i="11"/>
  <c r="EI363" i="11"/>
  <c r="CI382" i="11"/>
  <c r="DE376" i="11"/>
  <c r="AH371" i="11"/>
  <c r="BT365" i="11"/>
  <c r="DN359" i="11"/>
  <c r="DI379" i="11"/>
  <c r="BJ374" i="11"/>
  <c r="DK369" i="11"/>
  <c r="CI365" i="11"/>
  <c r="BG361" i="11"/>
  <c r="EL381" i="11"/>
  <c r="DJ377" i="11"/>
  <c r="CH373" i="11"/>
  <c r="BF369" i="11"/>
  <c r="AD365" i="11"/>
  <c r="DS360" i="11"/>
  <c r="DN380" i="11"/>
  <c r="CL376" i="11"/>
  <c r="BJ372" i="11"/>
  <c r="AH368" i="11"/>
  <c r="DW363" i="11"/>
  <c r="CU359" i="11"/>
  <c r="AR381" i="11"/>
  <c r="EG376" i="11"/>
  <c r="DE372" i="11"/>
  <c r="CC368" i="11"/>
  <c r="BA364" i="11"/>
  <c r="Y360" i="11"/>
  <c r="DN355" i="11"/>
  <c r="DT380" i="11"/>
  <c r="CR376" i="11"/>
  <c r="BP372" i="11"/>
  <c r="AN368" i="11"/>
  <c r="EC363" i="11"/>
  <c r="DA359" i="11"/>
  <c r="CY384" i="11"/>
  <c r="BW380" i="11"/>
  <c r="AU376" i="11"/>
  <c r="EJ371" i="11"/>
  <c r="DH367" i="11"/>
  <c r="CF363" i="11"/>
  <c r="BD359" i="11"/>
  <c r="BS358" i="11"/>
  <c r="AT353" i="11"/>
  <c r="EI348" i="11"/>
  <c r="DG344" i="11"/>
  <c r="CE340" i="11"/>
  <c r="BC336" i="11"/>
  <c r="AY355" i="11"/>
  <c r="EN350" i="11"/>
  <c r="DL346" i="11"/>
  <c r="CJ342" i="11"/>
  <c r="BH338" i="11"/>
  <c r="AR358" i="11"/>
  <c r="AB353" i="11"/>
  <c r="DQ348" i="11"/>
  <c r="CO344" i="11"/>
  <c r="BM340" i="11"/>
  <c r="AK336" i="11"/>
  <c r="Y355" i="11"/>
  <c r="DN350" i="11"/>
  <c r="CL346" i="11"/>
  <c r="BJ342" i="11"/>
  <c r="AH338" i="11"/>
  <c r="DF357" i="11"/>
  <c r="DK352" i="11"/>
  <c r="CI348" i="11"/>
  <c r="BG344" i="11"/>
  <c r="AE340" i="11"/>
  <c r="DT335" i="11"/>
  <c r="DP354" i="11"/>
  <c r="CN350" i="11"/>
  <c r="BL346" i="11"/>
  <c r="AJ342" i="11"/>
  <c r="DY337" i="11"/>
  <c r="CB357" i="11"/>
  <c r="CS352" i="11"/>
  <c r="BQ348" i="11"/>
  <c r="AO344" i="11"/>
  <c r="ED339" i="11"/>
  <c r="DB335" i="11"/>
  <c r="CX354" i="11"/>
  <c r="BV350" i="11"/>
  <c r="AT346" i="11"/>
  <c r="EI341" i="11"/>
  <c r="DG337" i="11"/>
  <c r="AU338" i="11"/>
  <c r="BF350" i="11"/>
  <c r="AS339" i="11"/>
  <c r="DT378" i="11"/>
  <c r="CY367" i="11"/>
  <c r="EK384" i="11"/>
  <c r="DK378" i="11"/>
  <c r="AF373" i="11"/>
  <c r="BZ367" i="11"/>
  <c r="DT361" i="11"/>
  <c r="DG381" i="11"/>
  <c r="AJ376" i="11"/>
  <c r="BE371" i="11"/>
  <c r="AC367" i="11"/>
  <c r="DR362" i="11"/>
  <c r="CF383" i="11"/>
  <c r="BD379" i="11"/>
  <c r="AB375" i="11"/>
  <c r="DQ370" i="11"/>
  <c r="CO366" i="11"/>
  <c r="BM362" i="11"/>
  <c r="BH382" i="11"/>
  <c r="AF378" i="11"/>
  <c r="DU373" i="11"/>
  <c r="CS369" i="11"/>
  <c r="BQ365" i="11"/>
  <c r="AO361" i="11"/>
  <c r="DC382" i="11"/>
  <c r="CA378" i="11"/>
  <c r="AY374" i="11"/>
  <c r="EN369" i="11"/>
  <c r="DL365" i="11"/>
  <c r="CJ361" i="11"/>
  <c r="BH357" i="11"/>
  <c r="BN382" i="11"/>
  <c r="AL378" i="11"/>
  <c r="EA373" i="11"/>
  <c r="CY369" i="11"/>
  <c r="BW365" i="11"/>
  <c r="AU361" i="11"/>
  <c r="EJ356" i="11"/>
  <c r="EH381" i="11"/>
  <c r="DF377" i="11"/>
  <c r="CD373" i="11"/>
  <c r="BB369" i="11"/>
  <c r="Z365" i="11"/>
  <c r="DO360" i="11"/>
  <c r="CM356" i="11"/>
  <c r="DE354" i="11"/>
  <c r="CC350" i="11"/>
  <c r="BA346" i="11"/>
  <c r="Y342" i="11"/>
  <c r="DN337" i="11"/>
  <c r="BK357" i="11"/>
  <c r="CH352" i="11"/>
  <c r="BF348" i="11"/>
  <c r="AD344" i="11"/>
  <c r="DS339" i="11"/>
  <c r="CQ335" i="11"/>
  <c r="CM354" i="11"/>
  <c r="BK350" i="11"/>
  <c r="AI346" i="11"/>
  <c r="DX341" i="11"/>
  <c r="CV337" i="11"/>
  <c r="EM356" i="11"/>
  <c r="BH352" i="11"/>
  <c r="AF348" i="11"/>
  <c r="DU343" i="11"/>
  <c r="CS339" i="11"/>
  <c r="BQ335" i="11"/>
  <c r="BE354" i="11"/>
  <c r="AC350" i="11"/>
  <c r="DR345" i="11"/>
  <c r="CP341" i="11"/>
  <c r="BN337" i="11"/>
  <c r="CX356" i="11"/>
  <c r="AH352" i="11"/>
  <c r="DW347" i="11"/>
  <c r="CU343" i="11"/>
  <c r="BS339" i="11"/>
  <c r="AQ335" i="11"/>
  <c r="AM354" i="11"/>
  <c r="EB349" i="11"/>
  <c r="CZ345" i="11"/>
  <c r="BX341" i="11"/>
  <c r="AV337" i="11"/>
  <c r="BT356" i="11"/>
  <c r="EG351" i="11"/>
  <c r="DE347" i="11"/>
  <c r="CC343" i="11"/>
  <c r="BA339" i="11"/>
  <c r="Y335" i="11"/>
  <c r="CO355" i="11"/>
  <c r="EG343" i="11"/>
  <c r="EJ362" i="11"/>
  <c r="DQ364" i="11"/>
  <c r="DL368" i="11"/>
  <c r="DD375" i="11"/>
  <c r="DO379" i="11"/>
  <c r="BU384" i="11"/>
  <c r="DG362" i="11"/>
  <c r="DV370" i="11"/>
  <c r="EL361" i="11"/>
  <c r="AH341" i="11"/>
  <c r="AM343" i="11"/>
  <c r="AY346" i="11"/>
  <c r="AO347" i="11"/>
  <c r="X347" i="11"/>
  <c r="BT346" i="11"/>
  <c r="ED347" i="11"/>
  <c r="DN346" i="11"/>
  <c r="BA377" i="11"/>
  <c r="AF366" i="11"/>
  <c r="AC384" i="11"/>
  <c r="EJ377" i="11"/>
  <c r="BE372" i="11"/>
  <c r="CY366" i="11"/>
  <c r="AB361" i="11"/>
  <c r="EF380" i="11"/>
  <c r="BQ375" i="11"/>
  <c r="DB370" i="11"/>
  <c r="BZ366" i="11"/>
  <c r="AX362" i="11"/>
  <c r="EC382" i="11"/>
  <c r="DA378" i="11"/>
  <c r="BY374" i="11"/>
  <c r="AW370" i="11"/>
  <c r="EL365" i="11"/>
  <c r="DJ361" i="11"/>
  <c r="DE381" i="11"/>
  <c r="CC377" i="11"/>
  <c r="BA373" i="11"/>
  <c r="Y369" i="11"/>
  <c r="DN364" i="11"/>
  <c r="CL360" i="11"/>
  <c r="AI382" i="11"/>
  <c r="DX377" i="11"/>
  <c r="CV373" i="11"/>
  <c r="BT369" i="11"/>
  <c r="AR365" i="11"/>
  <c r="EG360" i="11"/>
  <c r="DE356" i="11"/>
  <c r="DK381" i="11"/>
  <c r="CI377" i="11"/>
  <c r="BG373" i="11"/>
  <c r="AE369" i="11"/>
  <c r="DT364" i="11"/>
  <c r="CR360" i="11"/>
  <c r="BP356" i="11"/>
  <c r="BN381" i="11"/>
  <c r="AL377" i="11"/>
  <c r="EA372" i="11"/>
  <c r="CY368" i="11"/>
  <c r="BW364" i="11"/>
  <c r="AU360" i="11"/>
  <c r="EJ355" i="11"/>
  <c r="AK354" i="11"/>
  <c r="DZ349" i="11"/>
  <c r="CX345" i="11"/>
  <c r="BV341" i="11"/>
  <c r="AT337" i="11"/>
  <c r="BR356" i="11"/>
  <c r="EE351" i="11"/>
  <c r="DC347" i="11"/>
  <c r="CA343" i="11"/>
  <c r="AY339" i="11"/>
  <c r="A335" i="11"/>
  <c r="EJ353" i="11"/>
  <c r="DH349" i="11"/>
  <c r="CF345" i="11"/>
  <c r="BD341" i="11"/>
  <c r="AL384" i="11"/>
  <c r="EA379" i="11"/>
  <c r="BM381" i="11"/>
  <c r="AK377" i="11"/>
  <c r="DZ372" i="11"/>
  <c r="CX368" i="11"/>
  <c r="BV364" i="11"/>
  <c r="AT360" i="11"/>
  <c r="BS382" i="11"/>
  <c r="AQ378" i="11"/>
  <c r="EF373" i="11"/>
  <c r="DD369" i="11"/>
  <c r="CB365" i="11"/>
  <c r="AZ361" i="11"/>
  <c r="CP382" i="11"/>
  <c r="BN378" i="11"/>
  <c r="AL374" i="11"/>
  <c r="BS383" i="11"/>
  <c r="AQ379" i="11"/>
  <c r="EF374" i="11"/>
  <c r="DD370" i="11"/>
  <c r="CB366" i="11"/>
  <c r="AZ362" i="11"/>
  <c r="BR384" i="11"/>
  <c r="AP380" i="11"/>
  <c r="EE375" i="11"/>
  <c r="DC371" i="11"/>
  <c r="CA367" i="11"/>
  <c r="AY363" i="11"/>
  <c r="EN358" i="11"/>
  <c r="DV384" i="11"/>
  <c r="CT380" i="11"/>
  <c r="BR376" i="11"/>
  <c r="AP372" i="11"/>
  <c r="EE367" i="11"/>
  <c r="DG383" i="11"/>
  <c r="CE379" i="11"/>
  <c r="BC375" i="11"/>
  <c r="AA371" i="11"/>
  <c r="DP366" i="11"/>
  <c r="CN362" i="11"/>
  <c r="DM384" i="11"/>
  <c r="CK380" i="11"/>
  <c r="BI376" i="11"/>
  <c r="AG372" i="11"/>
  <c r="DV367" i="11"/>
  <c r="CT363" i="11"/>
  <c r="EJ384" i="11"/>
  <c r="DH380" i="11"/>
  <c r="CF376" i="11"/>
  <c r="CC373" i="11"/>
  <c r="EB362" i="11"/>
  <c r="CZ381" i="11"/>
  <c r="EL375" i="11"/>
  <c r="BO370" i="11"/>
  <c r="DI364" i="11"/>
  <c r="CV384" i="11"/>
  <c r="Y379" i="11"/>
  <c r="DG373" i="11"/>
  <c r="AY369" i="11"/>
  <c r="EN364" i="11"/>
  <c r="DL360" i="11"/>
  <c r="BZ381" i="11"/>
  <c r="AX377" i="11"/>
  <c r="EM372" i="11"/>
  <c r="DK368" i="11"/>
  <c r="CI364" i="11"/>
  <c r="CD384" i="11"/>
  <c r="BB380" i="11"/>
  <c r="Z376" i="11"/>
  <c r="DO371" i="11"/>
  <c r="CM367" i="11"/>
  <c r="BK363" i="11"/>
  <c r="DY384" i="11"/>
  <c r="CW380" i="11"/>
  <c r="BU376" i="11"/>
  <c r="AS372" i="11"/>
  <c r="EH367" i="11"/>
  <c r="DF363" i="11"/>
  <c r="CD359" i="11"/>
  <c r="CJ384" i="11"/>
  <c r="BH380" i="11"/>
  <c r="AF376" i="11"/>
  <c r="DU371" i="11"/>
  <c r="CS367" i="11"/>
  <c r="BQ363" i="11"/>
  <c r="AO359" i="11"/>
  <c r="AM384" i="11"/>
  <c r="EB379" i="11"/>
  <c r="CZ375" i="11"/>
  <c r="BX371" i="11"/>
  <c r="AV367" i="11"/>
  <c r="EK362" i="11"/>
  <c r="DI358" i="11"/>
  <c r="CK357" i="11"/>
  <c r="CY352" i="11"/>
  <c r="BW348" i="11"/>
  <c r="AU344" i="11"/>
  <c r="EJ339" i="11"/>
  <c r="DH335" i="11"/>
  <c r="DD354" i="11"/>
  <c r="CB350" i="11"/>
  <c r="AZ346" i="11"/>
  <c r="X342" i="11"/>
  <c r="DM337" i="11"/>
  <c r="BJ357" i="11"/>
  <c r="CG352" i="11"/>
  <c r="BE348" i="11"/>
  <c r="AC344" i="11"/>
  <c r="DR339" i="11"/>
  <c r="CP335" i="11"/>
  <c r="CD354" i="11"/>
  <c r="BB350" i="11"/>
  <c r="Z346" i="11"/>
  <c r="DO341" i="11"/>
  <c r="CM337" i="11"/>
  <c r="DX356" i="11"/>
  <c r="AY352" i="11"/>
  <c r="EN347" i="11"/>
  <c r="DL343" i="11"/>
  <c r="CJ339" i="11"/>
  <c r="BH335" i="11"/>
  <c r="BD354" i="11"/>
  <c r="AB350" i="11"/>
  <c r="DQ345" i="11"/>
  <c r="CO341" i="11"/>
  <c r="BM337" i="11"/>
  <c r="CT356" i="11"/>
  <c r="AG352" i="11"/>
  <c r="DV347" i="11"/>
  <c r="CT343" i="11"/>
  <c r="BR339" i="11"/>
  <c r="AP335" i="11"/>
  <c r="AL354" i="11"/>
  <c r="EA349" i="11"/>
  <c r="CY345" i="11"/>
  <c r="BW341" i="11"/>
  <c r="AU337" i="11"/>
  <c r="AG336" i="11"/>
  <c r="DD348" i="11"/>
  <c r="AL338" i="11"/>
  <c r="BI377" i="11"/>
  <c r="AN366" i="11"/>
  <c r="AK384" i="11"/>
  <c r="AA378" i="11"/>
  <c r="BU372" i="11"/>
  <c r="DG366" i="11"/>
  <c r="AJ361" i="11"/>
  <c r="AE381" i="11"/>
  <c r="BY375" i="11"/>
  <c r="DJ370" i="11"/>
  <c r="CH366" i="11"/>
  <c r="BF362" i="11"/>
  <c r="EK382" i="11"/>
  <c r="DI378" i="11"/>
  <c r="CG374" i="11"/>
  <c r="BE370" i="11"/>
  <c r="AC366" i="11"/>
  <c r="DR361" i="11"/>
  <c r="DM381" i="11"/>
  <c r="CK377" i="11"/>
  <c r="BI373" i="11"/>
  <c r="AG369" i="11"/>
  <c r="DV364" i="11"/>
  <c r="CT360" i="11"/>
  <c r="AQ382" i="11"/>
  <c r="EF377" i="11"/>
  <c r="DD373" i="11"/>
  <c r="CB369" i="11"/>
  <c r="AZ365" i="11"/>
  <c r="X361" i="11"/>
  <c r="DM356" i="11"/>
  <c r="DS381" i="11"/>
  <c r="CQ377" i="11"/>
  <c r="BO373" i="11"/>
  <c r="AM369" i="11"/>
  <c r="EB364" i="11"/>
  <c r="CZ360" i="11"/>
  <c r="BX356" i="11"/>
  <c r="BV381" i="11"/>
  <c r="AT377" i="11"/>
  <c r="EI372" i="11"/>
  <c r="DG368" i="11"/>
  <c r="CE364" i="11"/>
  <c r="BC360" i="11"/>
  <c r="AA356" i="11"/>
  <c r="AS354" i="11"/>
  <c r="EH349" i="11"/>
  <c r="DF345" i="11"/>
  <c r="CD341" i="11"/>
  <c r="BB337" i="11"/>
  <c r="CC356" i="11"/>
  <c r="EM351" i="11"/>
  <c r="DK347" i="11"/>
  <c r="CI343" i="11"/>
  <c r="BG339" i="11"/>
  <c r="AE335" i="11"/>
  <c r="AA354" i="11"/>
  <c r="DP349" i="11"/>
  <c r="CN345" i="11"/>
  <c r="BL341" i="11"/>
  <c r="AJ337" i="11"/>
  <c r="AN356" i="11"/>
  <c r="DM351" i="11"/>
  <c r="CK347" i="11"/>
  <c r="BI343" i="11"/>
  <c r="AG339" i="11"/>
  <c r="CW359" i="11"/>
  <c r="DJ353" i="11"/>
  <c r="CH349" i="11"/>
  <c r="BF345" i="11"/>
  <c r="AD341" i="11"/>
  <c r="DS336" i="11"/>
  <c r="DP355" i="11"/>
  <c r="CM351" i="11"/>
  <c r="BK347" i="11"/>
  <c r="AI343" i="11"/>
  <c r="DX338" i="11"/>
  <c r="AS359" i="11"/>
  <c r="CR353" i="11"/>
  <c r="BP349" i="11"/>
  <c r="AN345" i="11"/>
  <c r="EC340" i="11"/>
  <c r="DA336" i="11"/>
  <c r="CW355" i="11"/>
  <c r="BU351" i="11"/>
  <c r="AS347" i="11"/>
  <c r="EH342" i="11"/>
  <c r="DF338" i="11"/>
  <c r="CC352" i="11"/>
  <c r="CH354" i="11"/>
  <c r="BN342" i="11"/>
  <c r="BI384" i="11"/>
  <c r="EJ361" i="11"/>
  <c r="AL366" i="11"/>
  <c r="CP373" i="11"/>
  <c r="AO377" i="11"/>
  <c r="DL381" i="11"/>
  <c r="AG360" i="11"/>
  <c r="DA367" i="11"/>
  <c r="DX359" i="11"/>
  <c r="ED337" i="11"/>
  <c r="CD340" i="11"/>
  <c r="AD343" i="11"/>
  <c r="CF344" i="11"/>
  <c r="DT343" i="11"/>
  <c r="AY343" i="11"/>
  <c r="DI344" i="11"/>
  <c r="AN344" i="11"/>
  <c r="DG375" i="11"/>
  <c r="CT364" i="11"/>
  <c r="AL383" i="11"/>
  <c r="AZ377" i="11"/>
  <c r="CT371" i="11"/>
  <c r="EF365" i="11"/>
  <c r="BI360" i="11"/>
  <c r="BD380" i="11"/>
  <c r="DN374" i="11"/>
  <c r="AP370" i="11"/>
  <c r="EE365" i="11"/>
  <c r="DC361" i="11"/>
  <c r="BQ382" i="11"/>
  <c r="AO378" i="11"/>
  <c r="ED373" i="11"/>
  <c r="DB369" i="11"/>
  <c r="BZ365" i="11"/>
  <c r="AX361" i="11"/>
  <c r="AS381" i="11"/>
  <c r="EH376" i="11"/>
  <c r="DF372" i="11"/>
  <c r="CD368" i="11"/>
  <c r="BB364" i="11"/>
  <c r="Z360" i="11"/>
  <c r="CN381" i="11"/>
  <c r="BL377" i="11"/>
  <c r="AJ373" i="11"/>
  <c r="DY368" i="11"/>
  <c r="CW364" i="11"/>
  <c r="BU360" i="11"/>
  <c r="AS356" i="11"/>
  <c r="AY381" i="11"/>
  <c r="EN376" i="11"/>
  <c r="DL372" i="11"/>
  <c r="CJ368" i="11"/>
  <c r="BH364" i="11"/>
  <c r="AF360" i="11"/>
  <c r="DU355" i="11"/>
  <c r="DS380" i="11"/>
  <c r="CQ376" i="11"/>
  <c r="BO372" i="11"/>
  <c r="AM368" i="11"/>
  <c r="EB363" i="11"/>
  <c r="CZ359" i="11"/>
  <c r="AQ359" i="11"/>
  <c r="CP353" i="11"/>
  <c r="BN349" i="11"/>
  <c r="AL345" i="11"/>
  <c r="EA340" i="11"/>
  <c r="CY336" i="11"/>
  <c r="CU355" i="11"/>
  <c r="BS351" i="11"/>
  <c r="AQ347" i="11"/>
  <c r="EF342" i="11"/>
  <c r="DD338" i="11"/>
  <c r="DV358" i="11"/>
  <c r="BX353" i="11"/>
  <c r="AV349" i="11"/>
  <c r="EK344" i="11"/>
  <c r="DI340" i="11"/>
  <c r="CG336" i="11"/>
  <c r="CQ383" i="11"/>
  <c r="BO379" i="11"/>
  <c r="DR380" i="11"/>
  <c r="CP376" i="11"/>
  <c r="BN372" i="11"/>
  <c r="AL368" i="11"/>
  <c r="EA363" i="11"/>
  <c r="CY359" i="11"/>
  <c r="DX381" i="11"/>
  <c r="CV377" i="11"/>
  <c r="BT373" i="11"/>
  <c r="AR369" i="11"/>
  <c r="EG364" i="11"/>
  <c r="DE360" i="11"/>
  <c r="AD382" i="11"/>
  <c r="DS377" i="11"/>
  <c r="CQ373" i="11"/>
  <c r="DX382" i="11"/>
  <c r="CV378" i="11"/>
  <c r="BT374" i="11"/>
  <c r="AR370" i="11"/>
  <c r="EG365" i="11"/>
  <c r="DE361" i="11"/>
  <c r="DW383" i="11"/>
  <c r="CU379" i="11"/>
  <c r="BS375" i="11"/>
  <c r="AQ371" i="11"/>
  <c r="EF366" i="11"/>
  <c r="DD362" i="11"/>
  <c r="EC384" i="11"/>
  <c r="BJ384" i="11"/>
  <c r="AH380" i="11"/>
  <c r="DW375" i="11"/>
  <c r="CU371" i="11"/>
  <c r="BS367" i="11"/>
  <c r="AU383" i="11"/>
  <c r="EJ378" i="11"/>
  <c r="DH374" i="11"/>
  <c r="CF370" i="11"/>
  <c r="BD366" i="11"/>
  <c r="AB362" i="11"/>
  <c r="BA384" i="11"/>
  <c r="Y380" i="11"/>
  <c r="DN375" i="11"/>
  <c r="CL371" i="11"/>
  <c r="BJ367" i="11"/>
  <c r="AH363" i="11"/>
  <c r="BX384" i="11"/>
  <c r="AV380" i="11"/>
  <c r="EK375" i="11"/>
  <c r="EI371" i="11"/>
  <c r="DU361" i="11"/>
  <c r="EG380" i="11"/>
  <c r="BJ375" i="11"/>
  <c r="CV369" i="11"/>
  <c r="Y364" i="11"/>
  <c r="EK383" i="11"/>
  <c r="BF378" i="11"/>
  <c r="AM373" i="11"/>
  <c r="DD368" i="11"/>
  <c r="CB364" i="11"/>
  <c r="AZ360" i="11"/>
  <c r="EE380" i="11"/>
  <c r="DC376" i="11"/>
  <c r="CA372" i="11"/>
  <c r="AY368" i="11"/>
  <c r="EN363" i="11"/>
  <c r="EI383" i="11"/>
  <c r="DG379" i="11"/>
  <c r="CE375" i="11"/>
  <c r="BC371" i="11"/>
  <c r="AA367" i="11"/>
  <c r="DP362" i="11"/>
  <c r="BM384" i="11"/>
  <c r="AK380" i="11"/>
  <c r="DZ375" i="11"/>
  <c r="CX371" i="11"/>
  <c r="BV367" i="11"/>
  <c r="AT363" i="11"/>
  <c r="EI358" i="11"/>
  <c r="X384" i="11"/>
  <c r="DM379" i="11"/>
  <c r="CK375" i="11"/>
  <c r="BI371" i="11"/>
  <c r="AG367" i="11"/>
  <c r="DV362" i="11"/>
  <c r="CT358" i="11"/>
  <c r="CR383" i="11"/>
  <c r="BP379" i="11"/>
  <c r="AN375" i="11"/>
  <c r="EC370" i="11"/>
  <c r="DA366" i="11"/>
  <c r="BY362" i="11"/>
  <c r="AW358" i="11"/>
  <c r="DF356" i="11"/>
  <c r="AM352" i="11"/>
  <c r="EB347" i="11"/>
  <c r="CZ343" i="11"/>
  <c r="BX339" i="11"/>
  <c r="AV335" i="11"/>
  <c r="AR354" i="11"/>
  <c r="EG349" i="11"/>
  <c r="DE345" i="11"/>
  <c r="CC341" i="11"/>
  <c r="BA337" i="11"/>
  <c r="CB356" i="11"/>
  <c r="EL351" i="11"/>
  <c r="DJ347" i="11"/>
  <c r="CH343" i="11"/>
  <c r="BF339" i="11"/>
  <c r="AD335" i="11"/>
  <c r="EI353" i="11"/>
  <c r="DG349" i="11"/>
  <c r="CE345" i="11"/>
  <c r="BC341" i="11"/>
  <c r="AA337" i="11"/>
  <c r="Y356" i="11"/>
  <c r="DD351" i="11"/>
  <c r="CB347" i="11"/>
  <c r="AZ343" i="11"/>
  <c r="X339" i="11"/>
  <c r="CV359" i="11"/>
  <c r="DI353" i="11"/>
  <c r="CG349" i="11"/>
  <c r="BE345" i="11"/>
  <c r="AC341" i="11"/>
  <c r="DR336" i="11"/>
  <c r="DO355" i="11"/>
  <c r="CL351" i="11"/>
  <c r="BJ347" i="11"/>
  <c r="AH343" i="11"/>
  <c r="DW338" i="11"/>
  <c r="AR359" i="11"/>
  <c r="CQ353" i="11"/>
  <c r="BO349" i="11"/>
  <c r="AM345" i="11"/>
  <c r="EB340" i="11"/>
  <c r="CZ336" i="11"/>
  <c r="EC358" i="11"/>
  <c r="CW347" i="11"/>
  <c r="AE337" i="11"/>
  <c r="AL376" i="11"/>
  <c r="DJ364" i="11"/>
  <c r="BB383" i="11"/>
  <c r="BH377" i="11"/>
  <c r="DB371" i="11"/>
  <c r="AE366" i="11"/>
  <c r="BQ360" i="11"/>
  <c r="BL380" i="11"/>
  <c r="DV374" i="11"/>
  <c r="AX370" i="11"/>
  <c r="EM365" i="11"/>
  <c r="DK361" i="11"/>
  <c r="BY382" i="11"/>
  <c r="AW378" i="11"/>
  <c r="EL373" i="11"/>
  <c r="DJ369" i="11"/>
  <c r="CH365" i="11"/>
  <c r="BF361" i="11"/>
  <c r="BA381" i="11"/>
  <c r="Y377" i="11"/>
  <c r="DN372" i="11"/>
  <c r="CL368" i="11"/>
  <c r="BJ364" i="11"/>
  <c r="AH360" i="11"/>
  <c r="CV381" i="11"/>
  <c r="BT377" i="11"/>
  <c r="AR373" i="11"/>
  <c r="EG368" i="11"/>
  <c r="DE364" i="11"/>
  <c r="CC360" i="11"/>
  <c r="BA356" i="11"/>
  <c r="BG381" i="11"/>
  <c r="AE377" i="11"/>
  <c r="DT372" i="11"/>
  <c r="CR368" i="11"/>
  <c r="BP364" i="11"/>
  <c r="AN360" i="11"/>
  <c r="EC355" i="11"/>
  <c r="EA380" i="11"/>
  <c r="CY376" i="11"/>
  <c r="BW372" i="11"/>
  <c r="AU368" i="11"/>
  <c r="EJ363" i="11"/>
  <c r="DH359" i="11"/>
  <c r="BI359" i="11"/>
  <c r="CX353" i="11"/>
  <c r="BV349" i="11"/>
  <c r="AT345" i="11"/>
  <c r="EI340" i="11"/>
  <c r="DG336" i="11"/>
  <c r="DC355" i="11"/>
  <c r="CA351" i="11"/>
  <c r="AY347" i="11"/>
  <c r="EN342" i="11"/>
  <c r="DL338" i="11"/>
  <c r="EL358" i="11"/>
  <c r="CF353" i="11"/>
  <c r="BD349" i="11"/>
  <c r="AB345" i="11"/>
  <c r="DQ340" i="11"/>
  <c r="CO336" i="11"/>
  <c r="CC355" i="11"/>
  <c r="BA351" i="11"/>
  <c r="Y347" i="11"/>
  <c r="DN342" i="11"/>
  <c r="CL338" i="11"/>
  <c r="BZ358" i="11"/>
  <c r="AX353" i="11"/>
  <c r="EM348" i="11"/>
  <c r="DK344" i="11"/>
  <c r="CI340" i="11"/>
  <c r="BG336" i="11"/>
  <c r="BC355" i="11"/>
  <c r="AA351" i="11"/>
  <c r="DP346" i="11"/>
  <c r="CN342" i="11"/>
  <c r="BL338" i="11"/>
  <c r="AV358" i="11"/>
  <c r="AF353" i="11"/>
  <c r="DU348" i="11"/>
  <c r="CS344" i="11"/>
  <c r="BQ340" i="11"/>
  <c r="AO336" i="11"/>
  <c r="AK355" i="11"/>
  <c r="DZ350" i="11"/>
  <c r="CX346" i="11"/>
  <c r="BV342" i="11"/>
  <c r="AT338" i="11"/>
  <c r="BP341" i="11"/>
  <c r="BT352" i="11"/>
  <c r="BG341" i="11"/>
  <c r="DP381" i="11"/>
  <c r="DL384" i="11"/>
  <c r="X364" i="11"/>
  <c r="EG370" i="11"/>
  <c r="AA375" i="11"/>
  <c r="AL379" i="11"/>
  <c r="BX357" i="11"/>
  <c r="AA365" i="11"/>
  <c r="DJ357" i="11"/>
  <c r="BD335" i="11"/>
  <c r="DU337" i="11"/>
  <c r="BU340" i="11"/>
  <c r="DW341" i="11"/>
  <c r="CY340" i="11"/>
  <c r="AD340" i="11"/>
  <c r="AI342" i="11"/>
  <c r="EJ340" i="11"/>
  <c r="CJ374" i="11"/>
  <c r="CM363" i="11"/>
  <c r="BK382" i="11"/>
  <c r="CG376" i="11"/>
  <c r="EA370" i="11"/>
  <c r="BD365" i="11"/>
  <c r="CP359" i="11"/>
  <c r="CK379" i="11"/>
  <c r="AT374" i="11"/>
  <c r="CU369" i="11"/>
  <c r="BS365" i="11"/>
  <c r="AQ361" i="11"/>
  <c r="DV381" i="11"/>
  <c r="CT377" i="11"/>
  <c r="BR373" i="11"/>
  <c r="AP369" i="11"/>
  <c r="EE364" i="11"/>
  <c r="DZ384" i="11"/>
  <c r="CX380" i="11"/>
  <c r="BV376" i="11"/>
  <c r="AT372" i="11"/>
  <c r="EI367" i="11"/>
  <c r="DG363" i="11"/>
  <c r="CE359" i="11"/>
  <c r="AB381" i="11"/>
  <c r="DQ376" i="11"/>
  <c r="CO372" i="11"/>
  <c r="BM368" i="11"/>
  <c r="AK364" i="11"/>
  <c r="DZ359" i="11"/>
  <c r="EF384" i="11"/>
  <c r="DD380" i="11"/>
  <c r="CB376" i="11"/>
  <c r="AZ372" i="11"/>
  <c r="X368" i="11"/>
  <c r="DM363" i="11"/>
  <c r="CK359" i="11"/>
  <c r="CI384" i="11"/>
  <c r="BG380" i="11"/>
  <c r="AE376" i="11"/>
  <c r="DT371" i="11"/>
  <c r="CR367" i="11"/>
  <c r="BP363" i="11"/>
  <c r="AN359" i="11"/>
  <c r="AT358" i="11"/>
  <c r="AD353" i="11"/>
  <c r="DS348" i="11"/>
  <c r="CQ344" i="11"/>
  <c r="BO340" i="11"/>
  <c r="AM336" i="11"/>
  <c r="AI355" i="11"/>
  <c r="DX350" i="11"/>
  <c r="CV346" i="11"/>
  <c r="BT342" i="11"/>
  <c r="AR338" i="11"/>
  <c r="EG357" i="11"/>
  <c r="EC352" i="11"/>
  <c r="DA348" i="11"/>
  <c r="BY344" i="11"/>
  <c r="AE383" i="11"/>
  <c r="CH384" i="11"/>
  <c r="BF380" i="11"/>
  <c r="AD376" i="11"/>
  <c r="DS371" i="11"/>
  <c r="CQ367" i="11"/>
  <c r="BO363" i="11"/>
  <c r="AM359" i="11"/>
  <c r="BL381" i="11"/>
  <c r="AJ377" i="11"/>
  <c r="DY372" i="11"/>
  <c r="CW368" i="11"/>
  <c r="BU364" i="11"/>
  <c r="AS360" i="11"/>
  <c r="CI381" i="11"/>
  <c r="BG377" i="11"/>
  <c r="AE373" i="11"/>
  <c r="BL382" i="11"/>
  <c r="AJ378" i="11"/>
  <c r="DY373" i="11"/>
  <c r="CW369" i="11"/>
  <c r="BU365" i="11"/>
  <c r="AS361" i="11"/>
  <c r="BK383" i="11"/>
  <c r="AI379" i="11"/>
  <c r="DX374" i="11"/>
  <c r="CV370" i="11"/>
  <c r="BT366" i="11"/>
  <c r="AR362" i="11"/>
  <c r="BQ384" i="11"/>
  <c r="DO383" i="11"/>
  <c r="CM379" i="11"/>
  <c r="BK375" i="11"/>
  <c r="AI371" i="11"/>
  <c r="DX366" i="11"/>
  <c r="CZ382" i="11"/>
  <c r="BX378" i="11"/>
  <c r="AV374" i="11"/>
  <c r="EK369" i="11"/>
  <c r="DI365" i="11"/>
  <c r="CG361" i="11"/>
  <c r="DF383" i="11"/>
  <c r="CD379" i="11"/>
  <c r="BB375" i="11"/>
  <c r="Z371" i="11"/>
  <c r="DO366" i="11"/>
  <c r="CM362" i="11"/>
  <c r="EC383" i="11"/>
  <c r="DA379" i="11"/>
  <c r="AM383" i="11"/>
  <c r="BX370" i="11"/>
  <c r="DN360" i="11"/>
  <c r="AW380" i="11"/>
  <c r="CQ374" i="11"/>
  <c r="EK368" i="11"/>
  <c r="BF363" i="11"/>
  <c r="BA383" i="11"/>
  <c r="CU377" i="11"/>
  <c r="CB372" i="11"/>
  <c r="AR368" i="11"/>
  <c r="EG363" i="11"/>
  <c r="CU384" i="11"/>
  <c r="BS380" i="11"/>
  <c r="AQ376" i="11"/>
  <c r="EF371" i="11"/>
  <c r="DD367" i="11"/>
  <c r="CB363" i="11"/>
  <c r="BW383" i="11"/>
  <c r="AU379" i="11"/>
  <c r="EJ374" i="11"/>
  <c r="DH370" i="11"/>
  <c r="CF366" i="11"/>
  <c r="BD362" i="11"/>
  <c r="DR383" i="11"/>
  <c r="CP379" i="11"/>
  <c r="BN375" i="11"/>
  <c r="AL371" i="11"/>
  <c r="EA366" i="11"/>
  <c r="CY362" i="11"/>
  <c r="BW358" i="11"/>
  <c r="CC383" i="11"/>
  <c r="BA379" i="11"/>
  <c r="Y375" i="11"/>
  <c r="DN370" i="11"/>
  <c r="CL366" i="11"/>
  <c r="BJ362" i="11"/>
  <c r="AH358" i="11"/>
  <c r="AF383" i="11"/>
  <c r="DU378" i="11"/>
  <c r="CS374" i="11"/>
  <c r="BQ370" i="11"/>
  <c r="AO366" i="11"/>
  <c r="ED361" i="11"/>
  <c r="DB357" i="11"/>
  <c r="DX355" i="11"/>
  <c r="CR351" i="11"/>
  <c r="BP347" i="11"/>
  <c r="AN343" i="11"/>
  <c r="EC338" i="11"/>
  <c r="BH359" i="11"/>
  <c r="CW353" i="11"/>
  <c r="BU349" i="11"/>
  <c r="AS345" i="11"/>
  <c r="EH340" i="11"/>
  <c r="DF336" i="11"/>
  <c r="DB355" i="11"/>
  <c r="BZ351" i="11"/>
  <c r="AX347" i="11"/>
  <c r="EM342" i="11"/>
  <c r="DK338" i="11"/>
  <c r="DU358" i="11"/>
  <c r="BW353" i="11"/>
  <c r="AU349" i="11"/>
  <c r="EJ344" i="11"/>
  <c r="DH340" i="11"/>
  <c r="CF336" i="11"/>
  <c r="BT355" i="11"/>
  <c r="AR351" i="11"/>
  <c r="EG346" i="11"/>
  <c r="DE342" i="11"/>
  <c r="CC338" i="11"/>
  <c r="BY358" i="11"/>
  <c r="AW353" i="11"/>
  <c r="EL348" i="11"/>
  <c r="DJ344" i="11"/>
  <c r="CH340" i="11"/>
  <c r="BF336" i="11"/>
  <c r="BB355" i="11"/>
  <c r="Z351" i="11"/>
  <c r="DO346" i="11"/>
  <c r="CM342" i="11"/>
  <c r="BK338" i="11"/>
  <c r="AU358" i="11"/>
  <c r="AE353" i="11"/>
  <c r="DT348" i="11"/>
  <c r="CR344" i="11"/>
  <c r="BP340" i="11"/>
  <c r="AN336" i="11"/>
  <c r="AN357" i="11"/>
  <c r="AD346" i="11"/>
  <c r="CC335" i="11"/>
  <c r="CR374" i="11"/>
  <c r="DC363" i="11"/>
  <c r="CA382" i="11"/>
  <c r="CW376" i="11"/>
  <c r="EI370" i="11"/>
  <c r="BL365" i="11"/>
  <c r="DF359" i="11"/>
  <c r="CS379" i="11"/>
  <c r="BB374" i="11"/>
  <c r="DC369" i="11"/>
  <c r="CA365" i="11"/>
  <c r="AY361" i="11"/>
  <c r="ED381" i="11"/>
  <c r="DB377" i="11"/>
  <c r="BZ373" i="11"/>
  <c r="AX369" i="11"/>
  <c r="EM364" i="11"/>
  <c r="EH384" i="11"/>
  <c r="DF380" i="11"/>
  <c r="CD376" i="11"/>
  <c r="BB372" i="11"/>
  <c r="Z368" i="11"/>
  <c r="DO363" i="11"/>
  <c r="CM359" i="11"/>
  <c r="AJ381" i="11"/>
  <c r="DY376" i="11"/>
  <c r="CW372" i="11"/>
  <c r="BU368" i="11"/>
  <c r="AS364" i="11"/>
  <c r="EH359" i="11"/>
  <c r="EN384" i="11"/>
  <c r="DL380" i="11"/>
  <c r="CJ376" i="11"/>
  <c r="BH372" i="11"/>
  <c r="AF368" i="11"/>
  <c r="DU363" i="11"/>
  <c r="CS359" i="11"/>
  <c r="CQ384" i="11"/>
  <c r="BO380" i="11"/>
  <c r="AM376" i="11"/>
  <c r="EB371" i="11"/>
  <c r="CZ367" i="11"/>
  <c r="BX363" i="11"/>
  <c r="AV359" i="11"/>
  <c r="BH358" i="11"/>
  <c r="AL353" i="11"/>
  <c r="EA348" i="11"/>
  <c r="CY344" i="11"/>
  <c r="BW340" i="11"/>
  <c r="AU336" i="11"/>
  <c r="AQ355" i="11"/>
  <c r="EF350" i="11"/>
  <c r="DD346" i="11"/>
  <c r="CB342" i="11"/>
  <c r="AZ338" i="11"/>
  <c r="AD358" i="11"/>
  <c r="EK352" i="11"/>
  <c r="DI348" i="11"/>
  <c r="CG344" i="11"/>
  <c r="BE340" i="11"/>
  <c r="AC336" i="11"/>
  <c r="EH354" i="11"/>
  <c r="DF350" i="11"/>
  <c r="CD346" i="11"/>
  <c r="BB342" i="11"/>
  <c r="Z338" i="11"/>
  <c r="CR357" i="11"/>
  <c r="DC352" i="11"/>
  <c r="CA348" i="11"/>
  <c r="AY344" i="11"/>
  <c r="EN339" i="11"/>
  <c r="DL335" i="11"/>
  <c r="DH354" i="11"/>
  <c r="CF350" i="11"/>
  <c r="BD346" i="11"/>
  <c r="AB342" i="11"/>
  <c r="DQ337" i="11"/>
  <c r="BQ357" i="11"/>
  <c r="CK352" i="11"/>
  <c r="BI348" i="11"/>
  <c r="AG344" i="11"/>
  <c r="DV339" i="11"/>
  <c r="CT335" i="11"/>
  <c r="CP354" i="11"/>
  <c r="BN350" i="11"/>
  <c r="AL346" i="11"/>
  <c r="EA341" i="11"/>
  <c r="CY337" i="11"/>
  <c r="BB339" i="11"/>
  <c r="DR350" i="11"/>
  <c r="AZ340" i="11"/>
  <c r="AY378" i="11"/>
  <c r="AU381" i="11"/>
  <c r="BV362" i="11"/>
  <c r="BG368" i="11"/>
  <c r="BR372" i="11"/>
  <c r="CC376" i="11"/>
  <c r="AF384" i="11"/>
  <c r="BR362" i="11"/>
  <c r="DM359" i="11"/>
  <c r="DW355" i="11"/>
  <c r="DG335" i="11"/>
  <c r="DL337" i="11"/>
  <c r="DB338" i="11"/>
  <c r="CD337" i="11"/>
  <c r="BU337" i="11"/>
  <c r="EE338" i="11"/>
  <c r="DO337" i="11"/>
  <c r="Y373" i="11"/>
  <c r="CF362" i="11"/>
  <c r="CB381" i="11"/>
  <c r="DV375" i="11"/>
  <c r="AQ370" i="11"/>
  <c r="CK364" i="11"/>
  <c r="CF384" i="11"/>
  <c r="DR378" i="11"/>
  <c r="CI373" i="11"/>
  <c r="AI369" i="11"/>
  <c r="DX364" i="11"/>
  <c r="CV360" i="11"/>
  <c r="BJ381" i="11"/>
  <c r="AH377" i="11"/>
  <c r="DW372" i="11"/>
  <c r="CU368" i="11"/>
  <c r="BS364" i="11"/>
  <c r="BN384" i="11"/>
  <c r="AL380" i="11"/>
  <c r="EA375" i="11"/>
  <c r="CY371" i="11"/>
  <c r="BW367" i="11"/>
  <c r="AU363" i="11"/>
  <c r="DI384" i="11"/>
  <c r="CG380" i="11"/>
  <c r="BE376" i="11"/>
  <c r="AC372" i="11"/>
  <c r="DR367" i="11"/>
  <c r="CP363" i="11"/>
  <c r="BN359" i="11"/>
  <c r="BT384" i="11"/>
  <c r="AR380" i="11"/>
  <c r="EG375" i="11"/>
  <c r="DE371" i="11"/>
  <c r="CC367" i="11"/>
  <c r="BA363" i="11"/>
  <c r="Y359" i="11"/>
  <c r="EN383" i="11"/>
  <c r="DL379" i="11"/>
  <c r="CJ375" i="11"/>
  <c r="BH371" i="11"/>
  <c r="AF367" i="11"/>
  <c r="DU362" i="11"/>
  <c r="CS358" i="11"/>
  <c r="BL357" i="11"/>
  <c r="CI352" i="11"/>
  <c r="BG348" i="11"/>
  <c r="AE344" i="11"/>
  <c r="DT339" i="11"/>
  <c r="CR335" i="11"/>
  <c r="CN354" i="11"/>
  <c r="BL350" i="11"/>
  <c r="AJ346" i="11"/>
  <c r="DY341" i="11"/>
  <c r="CW337" i="11"/>
  <c r="AK357" i="11"/>
  <c r="BQ352" i="11"/>
  <c r="AO348" i="11"/>
  <c r="ED343" i="11"/>
  <c r="AB337" i="11"/>
  <c r="BU355" i="11"/>
  <c r="AS351" i="11"/>
  <c r="EH346" i="11"/>
  <c r="DF342" i="11"/>
  <c r="CD338" i="11"/>
  <c r="BL358" i="11"/>
  <c r="AP353" i="11"/>
  <c r="EE348" i="11"/>
  <c r="DC344" i="11"/>
  <c r="CA340" i="11"/>
  <c r="AY336" i="11"/>
  <c r="AU355" i="11"/>
  <c r="EJ350" i="11"/>
  <c r="DH346" i="11"/>
  <c r="CF342" i="11"/>
  <c r="BD338" i="11"/>
  <c r="AK358" i="11"/>
  <c r="EH351" i="11"/>
  <c r="DF347" i="11"/>
  <c r="CD343" i="11"/>
  <c r="Z335" i="11"/>
  <c r="DE339" i="11"/>
  <c r="AZ337" i="11"/>
  <c r="CJ347" i="11"/>
  <c r="CW341" i="11"/>
  <c r="AT354" i="11"/>
  <c r="BN380" i="11"/>
  <c r="DF368" i="11"/>
  <c r="BC359" i="11"/>
  <c r="BF379" i="11"/>
  <c r="CR373" i="11"/>
  <c r="EL367" i="11"/>
  <c r="BO362" i="11"/>
  <c r="BB382" i="11"/>
  <c r="CV376" i="11"/>
  <c r="DA371" i="11"/>
  <c r="BY367" i="11"/>
  <c r="AW363" i="11"/>
  <c r="EB383" i="11"/>
  <c r="CZ379" i="11"/>
  <c r="BX375" i="11"/>
  <c r="AV371" i="11"/>
  <c r="EK366" i="11"/>
  <c r="DI362" i="11"/>
  <c r="DD382" i="11"/>
  <c r="CB378" i="11"/>
  <c r="AZ374" i="11"/>
  <c r="X370" i="11"/>
  <c r="DM365" i="11"/>
  <c r="CK361" i="11"/>
  <c r="AH383" i="11"/>
  <c r="DW378" i="11"/>
  <c r="CU374" i="11"/>
  <c r="BS370" i="11"/>
  <c r="AQ366" i="11"/>
  <c r="EF361" i="11"/>
  <c r="DD357" i="11"/>
  <c r="DJ382" i="11"/>
  <c r="CH378" i="11"/>
  <c r="BF374" i="11"/>
  <c r="AD370" i="11"/>
  <c r="DS365" i="11"/>
  <c r="CQ361" i="11"/>
  <c r="BO357" i="11"/>
  <c r="BM382" i="11"/>
  <c r="AK378" i="11"/>
  <c r="DZ373" i="11"/>
  <c r="CX369" i="11"/>
  <c r="BV365" i="11"/>
  <c r="AT361" i="11"/>
  <c r="EI356" i="11"/>
  <c r="AJ355" i="11"/>
  <c r="DY350" i="11"/>
  <c r="CW346" i="11"/>
  <c r="BU342" i="11"/>
  <c r="AS338" i="11"/>
  <c r="EK357" i="11"/>
  <c r="ED352" i="11"/>
  <c r="DB348" i="11"/>
  <c r="BZ344" i="11"/>
  <c r="AX340" i="11"/>
  <c r="EM335" i="11"/>
  <c r="EI354" i="11"/>
  <c r="DG350" i="11"/>
  <c r="CE346" i="11"/>
  <c r="BC342" i="11"/>
  <c r="AA338" i="11"/>
  <c r="CS357" i="11"/>
  <c r="DD352" i="11"/>
  <c r="CB348" i="11"/>
  <c r="AZ344" i="11"/>
  <c r="X340" i="11"/>
  <c r="DM335" i="11"/>
  <c r="DA354" i="11"/>
  <c r="BY350" i="11"/>
  <c r="AW346" i="11"/>
  <c r="EL341" i="11"/>
  <c r="DJ337" i="11"/>
  <c r="BD357" i="11"/>
  <c r="CD352" i="11"/>
  <c r="BB348" i="11"/>
  <c r="Z344" i="11"/>
  <c r="DO339" i="11"/>
  <c r="CM335" i="11"/>
  <c r="CI354" i="11"/>
  <c r="BG350" i="11"/>
  <c r="AE346" i="11"/>
  <c r="DT341" i="11"/>
  <c r="CR337" i="11"/>
  <c r="AC357" i="11"/>
  <c r="BL352" i="11"/>
  <c r="AJ348" i="11"/>
  <c r="DY343" i="11"/>
  <c r="CW339" i="11"/>
  <c r="BU335" i="11"/>
  <c r="EG371" i="11"/>
  <c r="AS366" i="11"/>
  <c r="DB368" i="11"/>
  <c r="BH373" i="11"/>
  <c r="EI381" i="11"/>
  <c r="BK361" i="11"/>
  <c r="DW368" i="11"/>
  <c r="DE353" i="11"/>
  <c r="DH348" i="11"/>
  <c r="DF341" i="11"/>
  <c r="BX358" i="11"/>
  <c r="BI347" i="11"/>
  <c r="DN376" i="11"/>
  <c r="CS365" i="11"/>
  <c r="DN383" i="11"/>
  <c r="DL377" i="11"/>
  <c r="AO372" i="11"/>
  <c r="CA366" i="11"/>
  <c r="DU360" i="11"/>
  <c r="DP380" i="11"/>
  <c r="BA375" i="11"/>
  <c r="CL370" i="11"/>
  <c r="BJ366" i="11"/>
  <c r="AH362" i="11"/>
  <c r="DM382" i="11"/>
  <c r="CK378" i="11"/>
  <c r="BI374" i="11"/>
  <c r="AG370" i="11"/>
  <c r="DV365" i="11"/>
  <c r="CT361" i="11"/>
  <c r="CO381" i="11"/>
  <c r="BM377" i="11"/>
  <c r="AK373" i="11"/>
  <c r="DZ368" i="11"/>
  <c r="CX364" i="11"/>
  <c r="BV360" i="11"/>
  <c r="EJ381" i="11"/>
  <c r="DH377" i="11"/>
  <c r="CF373" i="11"/>
  <c r="BD369" i="11"/>
  <c r="AB365" i="11"/>
  <c r="DQ360" i="11"/>
  <c r="CO356" i="11"/>
  <c r="CU381" i="11"/>
  <c r="BS377" i="11"/>
  <c r="AQ373" i="11"/>
  <c r="EF368" i="11"/>
  <c r="DD364" i="11"/>
  <c r="CB360" i="11"/>
  <c r="AZ356" i="11"/>
  <c r="AX381" i="11"/>
  <c r="EM376" i="11"/>
  <c r="DK372" i="11"/>
  <c r="CI368" i="11"/>
  <c r="BG364" i="11"/>
  <c r="AE360" i="11"/>
  <c r="DT355" i="11"/>
  <c r="EL353" i="11"/>
  <c r="DJ349" i="11"/>
  <c r="CH345" i="11"/>
  <c r="BF341" i="11"/>
  <c r="AD337" i="11"/>
  <c r="AP356" i="11"/>
  <c r="DO351" i="11"/>
  <c r="CM347" i="11"/>
  <c r="BK343" i="11"/>
  <c r="AI339" i="11"/>
  <c r="EK359" i="11"/>
  <c r="DT353" i="11"/>
  <c r="CR349" i="11"/>
  <c r="BP345" i="11"/>
  <c r="AN341" i="11"/>
  <c r="EC336" i="11"/>
  <c r="DR355" i="11"/>
  <c r="CO351" i="11"/>
  <c r="BM347" i="11"/>
  <c r="AK343" i="11"/>
  <c r="DZ338" i="11"/>
  <c r="AI359" i="11"/>
  <c r="CL353" i="11"/>
  <c r="BJ349" i="11"/>
  <c r="AH345" i="11"/>
  <c r="DW340" i="11"/>
  <c r="CU336" i="11"/>
  <c r="CQ355" i="11"/>
  <c r="BO351" i="11"/>
  <c r="AM347" i="11"/>
  <c r="EB342" i="11"/>
  <c r="CZ338" i="11"/>
  <c r="DN358" i="11"/>
  <c r="BT353" i="11"/>
  <c r="AR349" i="11"/>
  <c r="EG344" i="11"/>
  <c r="DE340" i="11"/>
  <c r="CC336" i="11"/>
  <c r="BY355" i="11"/>
  <c r="AW351" i="11"/>
  <c r="EL346" i="11"/>
  <c r="DJ342" i="11"/>
  <c r="CH338" i="11"/>
  <c r="AE375" i="11"/>
  <c r="AB369" i="11"/>
  <c r="DE367" i="11"/>
  <c r="BU370" i="11"/>
  <c r="BY373" i="11"/>
  <c r="AE378" i="11"/>
  <c r="EC356" i="11"/>
  <c r="ED362" i="11"/>
  <c r="DA374" i="11"/>
  <c r="DC356" i="11"/>
  <c r="CT341" i="11"/>
  <c r="BH346" i="11"/>
  <c r="CH351" i="11"/>
  <c r="BM356" i="11"/>
  <c r="DQ357" i="11"/>
  <c r="DW356" i="11"/>
  <c r="DZ355" i="11"/>
  <c r="BA355" i="11"/>
  <c r="AD384" i="11"/>
  <c r="EJ370" i="11"/>
  <c r="AC361" i="11"/>
  <c r="CC380" i="11"/>
  <c r="DW374" i="11"/>
  <c r="AZ369" i="11"/>
  <c r="CL363" i="11"/>
  <c r="CG383" i="11"/>
  <c r="EA377" i="11"/>
  <c r="DH372" i="11"/>
  <c r="BP368" i="11"/>
  <c r="AN364" i="11"/>
  <c r="DS384" i="11"/>
  <c r="CQ380" i="11"/>
  <c r="BO376" i="11"/>
  <c r="AM372" i="11"/>
  <c r="EB367" i="11"/>
  <c r="CZ363" i="11"/>
  <c r="CU383" i="11"/>
  <c r="BS379" i="11"/>
  <c r="AQ375" i="11"/>
  <c r="EF370" i="11"/>
  <c r="DD366" i="11"/>
  <c r="CB362" i="11"/>
  <c r="Y384" i="11"/>
  <c r="DN379" i="11"/>
  <c r="CL375" i="11"/>
  <c r="BJ371" i="11"/>
  <c r="AH367" i="11"/>
  <c r="DW362" i="11"/>
  <c r="CU358" i="11"/>
  <c r="DA383" i="11"/>
  <c r="BY379" i="11"/>
  <c r="AW375" i="11"/>
  <c r="EL370" i="11"/>
  <c r="DJ366" i="11"/>
  <c r="CH362" i="11"/>
  <c r="BF358" i="11"/>
  <c r="BD383" i="11"/>
  <c r="AB379" i="11"/>
  <c r="DQ374" i="11"/>
  <c r="CO370" i="11"/>
  <c r="BM366" i="11"/>
  <c r="AK362" i="11"/>
  <c r="DZ357" i="11"/>
  <c r="AT356" i="11"/>
  <c r="DP351" i="11"/>
  <c r="CN347" i="11"/>
  <c r="BL343" i="11"/>
  <c r="AJ339" i="11"/>
  <c r="AA360" i="11"/>
  <c r="DU353" i="11"/>
  <c r="CS349" i="11"/>
  <c r="BQ345" i="11"/>
  <c r="AO341" i="11"/>
  <c r="ED336" i="11"/>
  <c r="EG355" i="11"/>
  <c r="CX351" i="11"/>
  <c r="BV347" i="11"/>
  <c r="AT343" i="11"/>
  <c r="EI338" i="11"/>
  <c r="BA359" i="11"/>
  <c r="CU353" i="11"/>
  <c r="BS349" i="11"/>
  <c r="AQ345" i="11"/>
  <c r="EF340" i="11"/>
  <c r="DD336" i="11"/>
  <c r="CR355" i="11"/>
  <c r="BP351" i="11"/>
  <c r="AN347" i="11"/>
  <c r="EC342" i="11"/>
  <c r="DA338" i="11"/>
  <c r="DO358" i="11"/>
  <c r="BU353" i="11"/>
  <c r="AS349" i="11"/>
  <c r="EH344" i="11"/>
  <c r="DF340" i="11"/>
  <c r="CD336" i="11"/>
  <c r="BZ355" i="11"/>
  <c r="AX351" i="11"/>
  <c r="EM346" i="11"/>
  <c r="DK342" i="11"/>
  <c r="CI338" i="11"/>
  <c r="CH358" i="11"/>
  <c r="BC353" i="11"/>
  <c r="AA349" i="11"/>
  <c r="DP344" i="11"/>
  <c r="CN340" i="11"/>
  <c r="BL336" i="11"/>
  <c r="DH358" i="11"/>
  <c r="BI383" i="11"/>
  <c r="AJ383" i="11"/>
  <c r="EH361" i="11"/>
  <c r="EE363" i="11"/>
  <c r="CR369" i="11"/>
  <c r="CZ376" i="11"/>
  <c r="AB356" i="11"/>
  <c r="BR369" i="11"/>
  <c r="DG352" i="11"/>
  <c r="BK336" i="11"/>
  <c r="EI339" i="11"/>
  <c r="DK346" i="11"/>
  <c r="BQ351" i="11"/>
  <c r="DL351" i="11"/>
  <c r="AQ351" i="11"/>
  <c r="AA350" i="11"/>
  <c r="Y351" i="11"/>
  <c r="BW379" i="11"/>
  <c r="AT368" i="11"/>
  <c r="DP358" i="11"/>
  <c r="Z379" i="11"/>
  <c r="BL373" i="11"/>
  <c r="DF367" i="11"/>
  <c r="AI362" i="11"/>
  <c r="EM381" i="11"/>
  <c r="BP376" i="11"/>
  <c r="CC371" i="11"/>
  <c r="BA367" i="11"/>
  <c r="Y363" i="11"/>
  <c r="DD383" i="11"/>
  <c r="CB379" i="11"/>
  <c r="AZ375" i="11"/>
  <c r="X371" i="11"/>
  <c r="DM366" i="11"/>
  <c r="CK362" i="11"/>
  <c r="CF382" i="11"/>
  <c r="BD378" i="11"/>
  <c r="AB374" i="11"/>
  <c r="DQ369" i="11"/>
  <c r="CO365" i="11"/>
  <c r="BM361" i="11"/>
  <c r="EA382" i="11"/>
  <c r="CY378" i="11"/>
  <c r="BW374" i="11"/>
  <c r="AU370" i="11"/>
  <c r="EJ365" i="11"/>
  <c r="DH361" i="11"/>
  <c r="CF357" i="11"/>
  <c r="CL382" i="11"/>
  <c r="BJ378" i="11"/>
  <c r="AH374" i="11"/>
  <c r="DW369" i="11"/>
  <c r="CU365" i="11"/>
  <c r="BS361" i="11"/>
  <c r="AQ357" i="11"/>
  <c r="AO382" i="11"/>
  <c r="ED377" i="11"/>
  <c r="DB373" i="11"/>
  <c r="BZ369" i="11"/>
  <c r="AX365" i="11"/>
  <c r="EM360" i="11"/>
  <c r="DK356" i="11"/>
  <c r="EC354" i="11"/>
  <c r="DA350" i="11"/>
  <c r="BY346" i="11"/>
  <c r="AW342" i="11"/>
  <c r="EL337" i="11"/>
  <c r="CX357" i="11"/>
  <c r="DF352" i="11"/>
  <c r="CD348" i="11"/>
  <c r="BB344" i="11"/>
  <c r="Z340" i="11"/>
  <c r="DO335" i="11"/>
  <c r="DK354" i="11"/>
  <c r="CI350" i="11"/>
  <c r="BG346" i="11"/>
  <c r="AE342" i="11"/>
  <c r="DT337" i="11"/>
  <c r="BI357" i="11"/>
  <c r="CF352" i="11"/>
  <c r="BD348" i="11"/>
  <c r="AB344" i="11"/>
  <c r="DQ339" i="11"/>
  <c r="CO335" i="11"/>
  <c r="CC354" i="11"/>
  <c r="BA350" i="11"/>
  <c r="Y346" i="11"/>
  <c r="DN341" i="11"/>
  <c r="CL337" i="11"/>
  <c r="EH356" i="11"/>
  <c r="BF352" i="11"/>
  <c r="AD348" i="11"/>
  <c r="DS343" i="11"/>
  <c r="CQ339" i="11"/>
  <c r="BO335" i="11"/>
  <c r="BK354" i="11"/>
  <c r="AI350" i="11"/>
  <c r="DX345" i="11"/>
  <c r="CV341" i="11"/>
  <c r="BT337" i="11"/>
  <c r="DG356" i="11"/>
  <c r="AN352" i="11"/>
  <c r="EC347" i="11"/>
  <c r="DA343" i="11"/>
  <c r="BY339" i="11"/>
  <c r="AW335" i="11"/>
  <c r="EN373" i="11"/>
  <c r="CO375" i="11"/>
  <c r="CV383" i="11"/>
  <c r="AE364" i="11"/>
  <c r="CU367" i="11"/>
  <c r="DF371" i="11"/>
  <c r="EB380" i="11"/>
  <c r="DI359" i="11"/>
  <c r="CF371" i="11"/>
  <c r="DN353" i="11"/>
  <c r="BR358" i="11"/>
  <c r="BI337" i="11"/>
  <c r="BN339" i="11"/>
  <c r="BK341" i="11"/>
  <c r="AT341" i="11"/>
  <c r="CP340" i="11"/>
  <c r="CN341" i="11"/>
  <c r="BX340" i="11"/>
  <c r="DE351" i="11"/>
  <c r="EC369" i="11"/>
  <c r="BD372" i="11"/>
  <c r="BD363" i="11"/>
  <c r="AF362" i="11"/>
  <c r="CA362" i="11"/>
  <c r="BN366" i="11"/>
  <c r="AS370" i="11"/>
  <c r="AR347" i="11"/>
  <c r="AW349" i="11"/>
  <c r="CD355" i="11"/>
  <c r="AY353" i="11"/>
  <c r="AV355" i="11"/>
  <c r="BE338" i="11"/>
  <c r="CL344" i="11"/>
  <c r="BO342" i="11"/>
  <c r="AR340" i="11"/>
  <c r="CR384" i="11"/>
  <c r="Z354" i="11"/>
  <c r="AM367" i="11"/>
  <c r="CA381" i="11"/>
  <c r="AF379" i="11"/>
  <c r="AO362" i="11"/>
  <c r="BU369" i="11"/>
  <c r="CN365" i="11"/>
  <c r="EE377" i="11"/>
  <c r="EN360" i="11"/>
  <c r="DS364" i="11"/>
  <c r="CP337" i="11"/>
  <c r="CU339" i="11"/>
  <c r="AM350" i="11"/>
  <c r="DY347" i="11"/>
  <c r="DV349" i="11"/>
  <c r="AP337" i="11"/>
  <c r="DC360" i="11"/>
  <c r="AG356" i="11"/>
  <c r="AC339" i="11"/>
  <c r="AH376" i="11"/>
  <c r="BC344" i="11"/>
  <c r="BI358" i="11"/>
  <c r="EB369" i="11"/>
  <c r="CZ364" i="11"/>
  <c r="AU364" i="11"/>
  <c r="EN362" i="11"/>
  <c r="CT367" i="11"/>
  <c r="EK379" i="11"/>
  <c r="DP383" i="11"/>
  <c r="BU358" i="11"/>
  <c r="AI348" i="11"/>
  <c r="EC345" i="11"/>
  <c r="DF343" i="11"/>
  <c r="BB335" i="11"/>
  <c r="EB351" i="11"/>
  <c r="EG353" i="11"/>
  <c r="Y337" i="11"/>
  <c r="AD339" i="11"/>
  <c r="DX336" i="11"/>
  <c r="BA372" i="11"/>
  <c r="BP355" i="11"/>
  <c r="BU354" i="11"/>
  <c r="DW359" i="11"/>
  <c r="AF372" i="11"/>
  <c r="CJ371" i="11"/>
  <c r="DP378" i="11"/>
  <c r="BV383" i="11"/>
  <c r="AA358" i="11"/>
  <c r="EE361" i="11"/>
  <c r="DJ365" i="11"/>
  <c r="DI342" i="11"/>
  <c r="DN344" i="11"/>
  <c r="AD351" i="11"/>
  <c r="DP348" i="11"/>
  <c r="DM350" i="11"/>
  <c r="CP348" i="11"/>
  <c r="BS346" i="11"/>
  <c r="CZ352" i="11"/>
  <c r="DI335" i="11"/>
  <c r="DE366" i="11"/>
  <c r="DQ356" i="11"/>
  <c r="BO344" i="11"/>
  <c r="BR343" i="11"/>
  <c r="EL335" i="11"/>
  <c r="DZ354" i="11"/>
  <c r="CX350" i="11"/>
  <c r="BV346" i="11"/>
  <c r="AT342" i="11"/>
  <c r="EI337" i="11"/>
  <c r="CG357" i="11"/>
  <c r="CU352" i="11"/>
  <c r="BS348" i="11"/>
  <c r="AQ344" i="11"/>
  <c r="EF339" i="11"/>
  <c r="DD335" i="11"/>
  <c r="CZ354" i="11"/>
  <c r="BX350" i="11"/>
  <c r="AV346" i="11"/>
  <c r="EK341" i="11"/>
  <c r="DI337" i="11"/>
  <c r="BC357" i="11"/>
  <c r="BV351" i="11"/>
  <c r="AT347" i="11"/>
  <c r="EI342" i="11"/>
  <c r="BF356" i="11"/>
  <c r="X336" i="11"/>
  <c r="CL354" i="11"/>
  <c r="BH343" i="11"/>
  <c r="DZ336" i="11"/>
  <c r="EI349" i="11"/>
  <c r="BP378" i="11"/>
  <c r="AU367" i="11"/>
  <c r="DE384" i="11"/>
  <c r="CM378" i="11"/>
  <c r="EG372" i="11"/>
  <c r="BB367" i="11"/>
  <c r="CV361" i="11"/>
  <c r="CQ381" i="11"/>
  <c r="EC375" i="11"/>
  <c r="AO371" i="11"/>
  <c r="ED366" i="11"/>
  <c r="DB362" i="11"/>
  <c r="BP383" i="11"/>
  <c r="AN379" i="11"/>
  <c r="EC374" i="11"/>
  <c r="DA370" i="11"/>
  <c r="BY366" i="11"/>
  <c r="AW362" i="11"/>
  <c r="AR382" i="11"/>
  <c r="EG377" i="11"/>
  <c r="DE373" i="11"/>
  <c r="CC369" i="11"/>
  <c r="BA365" i="11"/>
  <c r="Y361" i="11"/>
  <c r="CM382" i="11"/>
  <c r="BK378" i="11"/>
  <c r="AI374" i="11"/>
  <c r="DX369" i="11"/>
  <c r="CV365" i="11"/>
  <c r="BT361" i="11"/>
  <c r="AR357" i="11"/>
  <c r="AX382" i="11"/>
  <c r="EM377" i="11"/>
  <c r="DK373" i="11"/>
  <c r="CI369" i="11"/>
  <c r="BG365" i="11"/>
  <c r="AE361" i="11"/>
  <c r="DT356" i="11"/>
  <c r="DR381" i="11"/>
  <c r="CP377" i="11"/>
  <c r="BN373" i="11"/>
  <c r="AL369" i="11"/>
  <c r="EA364" i="11"/>
  <c r="CY360" i="11"/>
  <c r="BW356" i="11"/>
  <c r="CO354" i="11"/>
  <c r="BM350" i="11"/>
  <c r="AK346" i="11"/>
  <c r="DZ341" i="11"/>
  <c r="CX337" i="11"/>
  <c r="AL357" i="11"/>
  <c r="BR352" i="11"/>
  <c r="AP348" i="11"/>
  <c r="EE343" i="11"/>
  <c r="DC339" i="11"/>
  <c r="CA335" i="11"/>
  <c r="BW354" i="11"/>
  <c r="AU350" i="11"/>
  <c r="EJ345" i="11"/>
  <c r="DH341" i="11"/>
  <c r="CF337" i="11"/>
  <c r="DN356" i="11"/>
  <c r="AR352" i="11"/>
  <c r="EG347" i="11"/>
  <c r="DE343" i="11"/>
  <c r="CC339" i="11"/>
  <c r="BA335" i="11"/>
  <c r="AO354" i="11"/>
  <c r="ED349" i="11"/>
  <c r="DB345" i="11"/>
  <c r="BZ341" i="11"/>
  <c r="AX337" i="11"/>
  <c r="BV356" i="11"/>
  <c r="EI351" i="11"/>
  <c r="DG347" i="11"/>
  <c r="CE343" i="11"/>
  <c r="BC339" i="11"/>
  <c r="AA335" i="11"/>
  <c r="EN353" i="11"/>
  <c r="DL349" i="11"/>
  <c r="CJ345" i="11"/>
  <c r="BH341" i="11"/>
  <c r="AF337" i="11"/>
  <c r="AU356" i="11"/>
  <c r="DQ351" i="11"/>
  <c r="CO347" i="11"/>
  <c r="BM343" i="11"/>
  <c r="AK339" i="11"/>
  <c r="BU381" i="11"/>
  <c r="AZ368" i="11"/>
  <c r="X363" i="11"/>
  <c r="AB366" i="11"/>
  <c r="CY370" i="11"/>
  <c r="BI379" i="11"/>
  <c r="DB358" i="11"/>
  <c r="DB365" i="11"/>
  <c r="X350" i="11"/>
  <c r="EK343" i="11"/>
  <c r="CK338" i="11"/>
  <c r="BC354" i="11"/>
  <c r="CS343" i="11"/>
  <c r="CQ375" i="11"/>
  <c r="CD364" i="11"/>
  <c r="EM382" i="11"/>
  <c r="AB377" i="11"/>
  <c r="BV371" i="11"/>
  <c r="DP365" i="11"/>
  <c r="AK360" i="11"/>
  <c r="AF380" i="11"/>
  <c r="CP374" i="11"/>
  <c r="Z370" i="11"/>
  <c r="DO365" i="11"/>
  <c r="CM361" i="11"/>
  <c r="BA382" i="11"/>
  <c r="Y378" i="11"/>
  <c r="DN373" i="11"/>
  <c r="CL369" i="11"/>
  <c r="BJ365" i="11"/>
  <c r="AH361" i="11"/>
  <c r="AC381" i="11"/>
  <c r="DR376" i="11"/>
  <c r="CP372" i="11"/>
  <c r="BN368" i="11"/>
  <c r="AL364" i="11"/>
  <c r="EA359" i="11"/>
  <c r="BX381" i="11"/>
  <c r="AV377" i="11"/>
  <c r="EK372" i="11"/>
  <c r="DI368" i="11"/>
  <c r="CG364" i="11"/>
  <c r="BE360" i="11"/>
  <c r="AC356" i="11"/>
  <c r="AI381" i="11"/>
  <c r="DX376" i="11"/>
  <c r="CV372" i="11"/>
  <c r="BT368" i="11"/>
  <c r="AR364" i="11"/>
  <c r="EG359" i="11"/>
  <c r="EE384" i="11"/>
  <c r="DC380" i="11"/>
  <c r="CA376" i="11"/>
  <c r="AY372" i="11"/>
  <c r="EN367" i="11"/>
  <c r="DL363" i="11"/>
  <c r="CJ359" i="11"/>
  <c r="EB358" i="11"/>
  <c r="BZ353" i="11"/>
  <c r="AX349" i="11"/>
  <c r="EM344" i="11"/>
  <c r="DK340" i="11"/>
  <c r="CI336" i="11"/>
  <c r="CE355" i="11"/>
  <c r="BC351" i="11"/>
  <c r="AA347" i="11"/>
  <c r="DP342" i="11"/>
  <c r="CN338" i="11"/>
  <c r="CP358" i="11"/>
  <c r="BH353" i="11"/>
  <c r="AF349" i="11"/>
  <c r="DU344" i="11"/>
  <c r="CS340" i="11"/>
  <c r="BQ336" i="11"/>
  <c r="BE355" i="11"/>
  <c r="AC351" i="11"/>
  <c r="DR346" i="11"/>
  <c r="CP342" i="11"/>
  <c r="BN338" i="11"/>
  <c r="AM358" i="11"/>
  <c r="Z353" i="11"/>
  <c r="DO348" i="11"/>
  <c r="CM344" i="11"/>
  <c r="BK340" i="11"/>
  <c r="AI336" i="11"/>
  <c r="AE355" i="11"/>
  <c r="DT350" i="11"/>
  <c r="CR346" i="11"/>
  <c r="BP342" i="11"/>
  <c r="AN338" i="11"/>
  <c r="EC357" i="11"/>
  <c r="DY352" i="11"/>
  <c r="CW348" i="11"/>
  <c r="BU344" i="11"/>
  <c r="AS340" i="11"/>
  <c r="EH335" i="11"/>
  <c r="ED354" i="11"/>
  <c r="DB350" i="11"/>
  <c r="BZ346" i="11"/>
  <c r="AX342" i="11"/>
  <c r="EM337" i="11"/>
  <c r="BI369" i="11"/>
  <c r="AU366" i="11"/>
  <c r="AE365" i="11"/>
  <c r="DL367" i="11"/>
  <c r="DP370" i="11"/>
  <c r="BV375" i="11"/>
  <c r="CK383" i="11"/>
  <c r="BD360" i="11"/>
  <c r="CM372" i="11"/>
  <c r="CY357" i="11"/>
  <c r="CF339" i="11"/>
  <c r="CY343" i="11"/>
  <c r="BT349" i="11"/>
  <c r="EJ352" i="11"/>
  <c r="DZ353" i="11"/>
  <c r="BE353" i="11"/>
  <c r="AO352" i="11"/>
  <c r="AM353" i="11"/>
  <c r="EG381" i="11"/>
  <c r="DM369" i="11"/>
  <c r="EM359" i="11"/>
  <c r="DR379" i="11"/>
  <c r="AM374" i="11"/>
  <c r="CG368" i="11"/>
  <c r="EA362" i="11"/>
  <c r="DN382" i="11"/>
  <c r="AQ377" i="11"/>
  <c r="AN372" i="11"/>
  <c r="DU367" i="11"/>
  <c r="CS363" i="11"/>
  <c r="BG384" i="11"/>
  <c r="AE380" i="11"/>
  <c r="DT375" i="11"/>
  <c r="CR371" i="11"/>
  <c r="BP367" i="11"/>
  <c r="AN363" i="11"/>
  <c r="AI383" i="11"/>
  <c r="DX378" i="11"/>
  <c r="CV374" i="11"/>
  <c r="BT370" i="11"/>
  <c r="AR366" i="11"/>
  <c r="EG361" i="11"/>
  <c r="CD383" i="11"/>
  <c r="BB379" i="11"/>
  <c r="Z375" i="11"/>
  <c r="DO370" i="11"/>
  <c r="CM366" i="11"/>
  <c r="BK362" i="11"/>
  <c r="AI358" i="11"/>
  <c r="AO383" i="11"/>
  <c r="ED378" i="11"/>
  <c r="DB374" i="11"/>
  <c r="BZ370" i="11"/>
  <c r="AX366" i="11"/>
  <c r="EM361" i="11"/>
  <c r="DK357" i="11"/>
  <c r="DI382" i="11"/>
  <c r="CG378" i="11"/>
  <c r="BE374" i="11"/>
  <c r="AC370" i="11"/>
  <c r="DR365" i="11"/>
  <c r="CP361" i="11"/>
  <c r="BN357" i="11"/>
  <c r="CF355" i="11"/>
  <c r="BD351" i="11"/>
  <c r="AB347" i="11"/>
  <c r="DQ342" i="11"/>
  <c r="CO338" i="11"/>
  <c r="CQ358" i="11"/>
  <c r="BI353" i="11"/>
  <c r="AG349" i="11"/>
  <c r="DV344" i="11"/>
  <c r="CT340" i="11"/>
  <c r="BR336" i="11"/>
  <c r="BN355" i="11"/>
  <c r="AL351" i="11"/>
  <c r="EA346" i="11"/>
  <c r="CY342" i="11"/>
  <c r="BW338" i="11"/>
  <c r="BB358" i="11"/>
  <c r="AI353" i="11"/>
  <c r="DX348" i="11"/>
  <c r="CV344" i="11"/>
  <c r="BT340" i="11"/>
  <c r="AR336" i="11"/>
  <c r="AF355" i="11"/>
  <c r="DU350" i="11"/>
  <c r="CS346" i="11"/>
  <c r="BQ342" i="11"/>
  <c r="AO338" i="11"/>
  <c r="ED357" i="11"/>
  <c r="DZ352" i="11"/>
  <c r="CX348" i="11"/>
  <c r="BV344" i="11"/>
  <c r="AT340" i="11"/>
  <c r="EI335" i="11"/>
  <c r="EE354" i="11"/>
  <c r="DC350" i="11"/>
  <c r="CA346" i="11"/>
  <c r="AY342" i="11"/>
  <c r="EN337" i="11"/>
  <c r="CZ357" i="11"/>
  <c r="DH352" i="11"/>
  <c r="CF348" i="11"/>
  <c r="BD344" i="11"/>
  <c r="AB340" i="11"/>
  <c r="DQ335" i="11"/>
  <c r="X381" i="11"/>
  <c r="DQ379" i="11"/>
  <c r="BT379" i="11"/>
  <c r="CE383" i="11"/>
  <c r="DQ361" i="11"/>
  <c r="EI366" i="11"/>
  <c r="Z374" i="11"/>
  <c r="CZ383" i="11"/>
  <c r="DI366" i="11"/>
  <c r="AN351" i="11"/>
  <c r="CJ357" i="11"/>
  <c r="BP338" i="11"/>
  <c r="AR345" i="11"/>
  <c r="AV348" i="11"/>
  <c r="AL349" i="11"/>
  <c r="EM347" i="11"/>
  <c r="DW346" i="11"/>
  <c r="BP348" i="11"/>
  <c r="DU377" i="11"/>
  <c r="CZ366" i="11"/>
  <c r="BY384" i="11"/>
  <c r="BG378" i="11"/>
  <c r="DA372" i="11"/>
  <c r="EM366" i="11"/>
  <c r="BP361" i="11"/>
  <c r="BK381" i="11"/>
  <c r="CW375" i="11"/>
  <c r="EH370" i="11"/>
  <c r="DF366" i="11"/>
  <c r="CD362" i="11"/>
  <c r="AR383" i="11"/>
  <c r="EG378" i="11"/>
  <c r="DE374" i="11"/>
  <c r="CC370" i="11"/>
  <c r="BA366" i="11"/>
  <c r="Y362" i="11"/>
  <c r="EK381" i="11"/>
  <c r="DI377" i="11"/>
  <c r="CG373" i="11"/>
  <c r="BE369" i="11"/>
  <c r="AC365" i="11"/>
  <c r="DR360" i="11"/>
  <c r="BO382" i="11"/>
  <c r="AM378" i="11"/>
  <c r="EB373" i="11"/>
  <c r="CZ369" i="11"/>
  <c r="BX365" i="11"/>
  <c r="AV361" i="11"/>
  <c r="EK356" i="11"/>
  <c r="Z382" i="11"/>
  <c r="DO377" i="11"/>
  <c r="CM373" i="11"/>
  <c r="BK369" i="11"/>
  <c r="AI365" i="11"/>
  <c r="DX360" i="11"/>
  <c r="CV356" i="11"/>
  <c r="CT381" i="11"/>
  <c r="BR377" i="11"/>
  <c r="AP373" i="11"/>
  <c r="EE368" i="11"/>
  <c r="DC364" i="11"/>
  <c r="CA360" i="11"/>
  <c r="AY356" i="11"/>
  <c r="BQ354" i="11"/>
  <c r="AO350" i="11"/>
  <c r="ED345" i="11"/>
  <c r="DB341" i="11"/>
  <c r="BZ337" i="11"/>
  <c r="DP356" i="11"/>
  <c r="AT352" i="11"/>
  <c r="EI347" i="11"/>
  <c r="DG343" i="11"/>
  <c r="CE339" i="11"/>
  <c r="BC335" i="11"/>
  <c r="AY354" i="11"/>
  <c r="EN349" i="11"/>
  <c r="DL345" i="11"/>
  <c r="CJ341" i="11"/>
  <c r="BH337" i="11"/>
  <c r="CA356" i="11"/>
  <c r="EK351" i="11"/>
  <c r="DI347" i="11"/>
  <c r="CG343" i="11"/>
  <c r="BE339" i="11"/>
  <c r="AC335" i="11"/>
  <c r="EH353" i="11"/>
  <c r="DF349" i="11"/>
  <c r="CD345" i="11"/>
  <c r="BB341" i="11"/>
  <c r="Z337" i="11"/>
  <c r="AL356" i="11"/>
  <c r="DK351" i="11"/>
  <c r="CI347" i="11"/>
  <c r="BG343" i="11"/>
  <c r="AE339" i="11"/>
  <c r="DU359" i="11"/>
  <c r="DP353" i="11"/>
  <c r="CN349" i="11"/>
  <c r="BL345" i="11"/>
  <c r="AJ341" i="11"/>
  <c r="DY336" i="11"/>
  <c r="DY355" i="11"/>
  <c r="CS351" i="11"/>
  <c r="BQ347" i="11"/>
  <c r="AO343" i="11"/>
  <c r="ED338" i="11"/>
  <c r="DM377" i="11"/>
  <c r="AP371" i="11"/>
  <c r="AU373" i="11"/>
  <c r="CH381" i="11"/>
  <c r="BV361" i="11"/>
  <c r="EL364" i="11"/>
  <c r="AF369" i="11"/>
  <c r="BB378" i="11"/>
  <c r="AI357" i="11"/>
  <c r="DP367" i="11"/>
  <c r="CZ351" i="11"/>
  <c r="BG355" i="11"/>
  <c r="AU335" i="11"/>
  <c r="DE336" i="11"/>
  <c r="AP338" i="11"/>
  <c r="Y338" i="11"/>
  <c r="EG337" i="11"/>
  <c r="BS338" i="11"/>
  <c r="BC337" i="11"/>
  <c r="Z356" i="11"/>
  <c r="CB382" i="11"/>
  <c r="EK367" i="11"/>
  <c r="CF367" i="11"/>
  <c r="BH366" i="11"/>
  <c r="DC366" i="11"/>
  <c r="CP370" i="11"/>
  <c r="BU374" i="11"/>
  <c r="BT351" i="11"/>
  <c r="BY353" i="11"/>
  <c r="CH336" i="11"/>
  <c r="CA358" i="11"/>
  <c r="EK350" i="11"/>
  <c r="Y353" i="11"/>
  <c r="BJ340" i="11"/>
  <c r="AM338" i="11"/>
  <c r="EG335" i="11"/>
  <c r="AA372" i="11"/>
  <c r="CB338" i="11"/>
  <c r="CW384" i="11"/>
  <c r="DU375" i="11"/>
  <c r="DU374" i="11"/>
  <c r="DY377" i="11"/>
  <c r="AS365" i="11"/>
  <c r="BL361" i="11"/>
  <c r="AY365" i="11"/>
  <c r="CH377" i="11"/>
  <c r="CQ360" i="11"/>
  <c r="DR341" i="11"/>
  <c r="BO354" i="11"/>
  <c r="CZ341" i="11"/>
  <c r="CW343" i="11"/>
  <c r="BR341" i="11"/>
  <c r="EA351" i="11"/>
  <c r="DD349" i="11"/>
  <c r="CG347" i="11"/>
  <c r="CK372" i="11"/>
  <c r="DE380" i="11"/>
  <c r="EH348" i="11"/>
  <c r="DA335" i="11"/>
  <c r="BE364" i="11"/>
  <c r="BX360" i="11"/>
  <c r="AP384" i="11"/>
  <c r="BI380" i="11"/>
  <c r="AP359" i="11"/>
  <c r="CG371" i="11"/>
  <c r="CN379" i="11"/>
  <c r="Y357" i="11"/>
  <c r="CV339" i="11"/>
  <c r="DA341" i="11"/>
  <c r="CD339" i="11"/>
  <c r="DC345" i="11"/>
  <c r="CZ347" i="11"/>
  <c r="CC345" i="11"/>
  <c r="CH347" i="11"/>
  <c r="DT359" i="11"/>
  <c r="EC361" i="11"/>
  <c r="AP358" i="11"/>
  <c r="DY348" i="11"/>
  <c r="DQ353" i="11"/>
  <c r="DB379" i="11"/>
  <c r="DM367" i="11"/>
  <c r="BH367" i="11"/>
  <c r="AJ366" i="11"/>
  <c r="AT379" i="11"/>
  <c r="AG383" i="11"/>
  <c r="DC357" i="11"/>
  <c r="CH361" i="11"/>
  <c r="CG338" i="11"/>
  <c r="BF355" i="11"/>
  <c r="BO338" i="11"/>
  <c r="CN344" i="11"/>
  <c r="BI342" i="11"/>
  <c r="BN344" i="11"/>
  <c r="AQ342" i="11"/>
  <c r="BX348" i="11"/>
  <c r="DM376" i="11"/>
  <c r="CD382" i="11"/>
  <c r="BW339" i="11"/>
  <c r="DK343" i="11"/>
  <c r="BK342" i="11"/>
  <c r="BZ335" i="11"/>
  <c r="BN354" i="11"/>
  <c r="AL350" i="11"/>
  <c r="EA345" i="11"/>
  <c r="CY341" i="11"/>
  <c r="BW337" i="11"/>
  <c r="CY356" i="11"/>
  <c r="AI352" i="11"/>
  <c r="DX347" i="11"/>
  <c r="CV343" i="11"/>
  <c r="BT339" i="11"/>
  <c r="AR335" i="11"/>
  <c r="AN354" i="11"/>
  <c r="EC349" i="11"/>
  <c r="DA345" i="11"/>
  <c r="BY341" i="11"/>
  <c r="AW337" i="11"/>
  <c r="BU356" i="11"/>
  <c r="EA350" i="11"/>
  <c r="CY346" i="11"/>
  <c r="BW342" i="11"/>
  <c r="CA353" i="11"/>
  <c r="AC382" i="11"/>
  <c r="BC349" i="11"/>
  <c r="CR339" i="11"/>
  <c r="DH356" i="11"/>
  <c r="BB346" i="11"/>
  <c r="AS377" i="11"/>
  <c r="DA365" i="11"/>
  <c r="ED383" i="11"/>
  <c r="DT377" i="11"/>
  <c r="AW372" i="11"/>
  <c r="CQ366" i="11"/>
  <c r="EC360" i="11"/>
  <c r="DX380" i="11"/>
  <c r="BI375" i="11"/>
  <c r="CT370" i="11"/>
  <c r="BR366" i="11"/>
  <c r="AP362" i="11"/>
  <c r="DU382" i="11"/>
  <c r="CS378" i="11"/>
  <c r="BQ374" i="11"/>
  <c r="AO370" i="11"/>
  <c r="ED365" i="11"/>
  <c r="DB361" i="11"/>
  <c r="CW381" i="11"/>
  <c r="BU377" i="11"/>
  <c r="AS373" i="11"/>
  <c r="EH368" i="11"/>
  <c r="DF364" i="11"/>
  <c r="CD360" i="11"/>
  <c r="AA382" i="11"/>
  <c r="DP377" i="11"/>
  <c r="CN373" i="11"/>
  <c r="BL369" i="11"/>
  <c r="AJ365" i="11"/>
  <c r="DY360" i="11"/>
  <c r="CW356" i="11"/>
  <c r="DC381" i="11"/>
  <c r="CA377" i="11"/>
  <c r="AY373" i="11"/>
  <c r="EN368" i="11"/>
  <c r="DL364" i="11"/>
  <c r="CJ360" i="11"/>
  <c r="BH356" i="11"/>
  <c r="BF381" i="11"/>
  <c r="AD377" i="11"/>
  <c r="DS372" i="11"/>
  <c r="CQ368" i="11"/>
  <c r="BO364" i="11"/>
  <c r="AM360" i="11"/>
  <c r="EB355" i="11"/>
  <c r="AC354" i="11"/>
  <c r="DR349" i="11"/>
  <c r="CP345" i="11"/>
  <c r="BN341" i="11"/>
  <c r="AL337" i="11"/>
  <c r="BD356" i="11"/>
  <c r="DW351" i="11"/>
  <c r="CU347" i="11"/>
  <c r="BS343" i="11"/>
  <c r="AQ339" i="11"/>
  <c r="BW360" i="11"/>
  <c r="EB353" i="11"/>
  <c r="CZ349" i="11"/>
  <c r="BX345" i="11"/>
  <c r="AV341" i="11"/>
  <c r="EK336" i="11"/>
  <c r="EF355" i="11"/>
  <c r="CW351" i="11"/>
  <c r="BU347" i="11"/>
  <c r="AS343" i="11"/>
  <c r="EH338" i="11"/>
  <c r="AZ359" i="11"/>
  <c r="CT353" i="11"/>
  <c r="BR349" i="11"/>
  <c r="AP345" i="11"/>
  <c r="EE340" i="11"/>
  <c r="DC336" i="11"/>
  <c r="CY355" i="11"/>
  <c r="BW351" i="11"/>
  <c r="AU347" i="11"/>
  <c r="EJ342" i="11"/>
  <c r="DH338" i="11"/>
  <c r="ED358" i="11"/>
  <c r="CB353" i="11"/>
  <c r="AZ349" i="11"/>
  <c r="X345" i="11"/>
  <c r="DM340" i="11"/>
  <c r="CK336" i="11"/>
  <c r="CG355" i="11"/>
  <c r="BE351" i="11"/>
  <c r="AC347" i="11"/>
  <c r="DR342" i="11"/>
  <c r="CP338" i="11"/>
  <c r="AG365" i="11"/>
  <c r="CC363" i="11"/>
  <c r="CL384" i="11"/>
  <c r="BS363" i="11"/>
  <c r="Y368" i="11"/>
  <c r="DG377" i="11"/>
  <c r="CN356" i="11"/>
  <c r="AB363" i="11"/>
  <c r="DM345" i="11"/>
  <c r="BD340" i="11"/>
  <c r="EB359" i="11"/>
  <c r="CF349" i="11"/>
  <c r="EC339" i="11"/>
  <c r="AF374" i="11"/>
  <c r="BW363" i="11"/>
  <c r="AE382" i="11"/>
  <c r="BQ376" i="11"/>
  <c r="DC370" i="11"/>
  <c r="AF365" i="11"/>
  <c r="BZ359" i="11"/>
  <c r="BM379" i="11"/>
  <c r="EM373" i="11"/>
  <c r="CE369" i="11"/>
  <c r="BC365" i="11"/>
  <c r="AA361" i="11"/>
  <c r="DF381" i="11"/>
  <c r="CD377" i="11"/>
  <c r="BB373" i="11"/>
  <c r="Z369" i="11"/>
  <c r="DO364" i="11"/>
  <c r="DJ384" i="11"/>
  <c r="CH380" i="11"/>
  <c r="BF376" i="11"/>
  <c r="AD372" i="11"/>
  <c r="DS367" i="11"/>
  <c r="CQ363" i="11"/>
  <c r="BO359" i="11"/>
  <c r="EC380" i="11"/>
  <c r="DA376" i="11"/>
  <c r="BY372" i="11"/>
  <c r="AW368" i="11"/>
  <c r="EL363" i="11"/>
  <c r="DJ359" i="11"/>
  <c r="DP384" i="11"/>
  <c r="CN380" i="11"/>
  <c r="BL376" i="11"/>
  <c r="AJ372" i="11"/>
  <c r="DY367" i="11"/>
  <c r="CW363" i="11"/>
  <c r="BU359" i="11"/>
  <c r="BS384" i="11"/>
  <c r="AQ380" i="11"/>
  <c r="EF375" i="11"/>
  <c r="DD371" i="11"/>
  <c r="CB367" i="11"/>
  <c r="AZ363" i="11"/>
  <c r="X359" i="11"/>
  <c r="EL357" i="11"/>
  <c r="EE352" i="11"/>
  <c r="DC348" i="11"/>
  <c r="CA344" i="11"/>
  <c r="AY340" i="11"/>
  <c r="EN335" i="11"/>
  <c r="EJ354" i="11"/>
  <c r="DH350" i="11"/>
  <c r="CF346" i="11"/>
  <c r="BD342" i="11"/>
  <c r="AB338" i="11"/>
  <c r="DH357" i="11"/>
  <c r="DM352" i="11"/>
  <c r="CK348" i="11"/>
  <c r="BI344" i="11"/>
  <c r="AG340" i="11"/>
  <c r="DV335" i="11"/>
  <c r="DJ354" i="11"/>
  <c r="CH350" i="11"/>
  <c r="BF346" i="11"/>
  <c r="AD342" i="11"/>
  <c r="DS337" i="11"/>
  <c r="BE357" i="11"/>
  <c r="CE352" i="11"/>
  <c r="BC348" i="11"/>
  <c r="AA344" i="11"/>
  <c r="DP339" i="11"/>
  <c r="CN335" i="11"/>
  <c r="CJ354" i="11"/>
  <c r="BH350" i="11"/>
  <c r="AF346" i="11"/>
  <c r="DU341" i="11"/>
  <c r="CS337" i="11"/>
  <c r="AD357" i="11"/>
  <c r="BM352" i="11"/>
  <c r="AK348" i="11"/>
  <c r="DZ343" i="11"/>
  <c r="CX339" i="11"/>
  <c r="BV335" i="11"/>
  <c r="BR354" i="11"/>
  <c r="AP350" i="11"/>
  <c r="EE345" i="11"/>
  <c r="DC341" i="11"/>
  <c r="CA337" i="11"/>
  <c r="Z364" i="11"/>
  <c r="BH361" i="11"/>
  <c r="EA361" i="11"/>
  <c r="AL365" i="11"/>
  <c r="AP368" i="11"/>
  <c r="DM372" i="11"/>
  <c r="BP380" i="11"/>
  <c r="CU357" i="11"/>
  <c r="BY370" i="11"/>
  <c r="DU354" i="11"/>
  <c r="BR337" i="11"/>
  <c r="Y341" i="11"/>
  <c r="BF347" i="11"/>
  <c r="DV350" i="11"/>
  <c r="DE350" i="11"/>
  <c r="CV350" i="11"/>
  <c r="BY348" i="11"/>
  <c r="CD350" i="11"/>
  <c r="DS379" i="11"/>
  <c r="BB368" i="11"/>
  <c r="EF358" i="11"/>
  <c r="AH379" i="11"/>
  <c r="CB373" i="11"/>
  <c r="DN367" i="11"/>
  <c r="AQ362" i="11"/>
  <c r="AL382" i="11"/>
  <c r="BX376" i="11"/>
  <c r="CK371" i="11"/>
  <c r="BI367" i="11"/>
  <c r="AG363" i="11"/>
  <c r="DL383" i="11"/>
  <c r="CJ379" i="11"/>
  <c r="BH375" i="11"/>
  <c r="AF371" i="11"/>
  <c r="DU366" i="11"/>
  <c r="CS362" i="11"/>
  <c r="CN382" i="11"/>
  <c r="BL378" i="11"/>
  <c r="AJ374" i="11"/>
  <c r="DY369" i="11"/>
  <c r="CW365" i="11"/>
  <c r="BU361" i="11"/>
  <c r="EI382" i="11"/>
  <c r="DG378" i="11"/>
  <c r="CE374" i="11"/>
  <c r="BC370" i="11"/>
  <c r="AA366" i="11"/>
  <c r="DP361" i="11"/>
  <c r="CN357" i="11"/>
  <c r="CT382" i="11"/>
  <c r="BR378" i="11"/>
  <c r="AP374" i="11"/>
  <c r="EE369" i="11"/>
  <c r="DC365" i="11"/>
  <c r="CA361" i="11"/>
  <c r="AY357" i="11"/>
  <c r="AW382" i="11"/>
  <c r="EL377" i="11"/>
  <c r="DJ373" i="11"/>
  <c r="CH369" i="11"/>
  <c r="BF365" i="11"/>
  <c r="AD361" i="11"/>
  <c r="DS356" i="11"/>
  <c r="EK354" i="11"/>
  <c r="DI350" i="11"/>
  <c r="CG346" i="11"/>
  <c r="BE342" i="11"/>
  <c r="AC338" i="11"/>
  <c r="DI357" i="11"/>
  <c r="DN352" i="11"/>
  <c r="CL348" i="11"/>
  <c r="BJ344" i="11"/>
  <c r="AH340" i="11"/>
  <c r="DW335" i="11"/>
  <c r="DS354" i="11"/>
  <c r="CQ350" i="11"/>
  <c r="BO346" i="11"/>
  <c r="AM342" i="11"/>
  <c r="EB337" i="11"/>
  <c r="BT357" i="11"/>
  <c r="CN352" i="11"/>
  <c r="BL348" i="11"/>
  <c r="AJ344" i="11"/>
  <c r="DY339" i="11"/>
  <c r="CW335" i="11"/>
  <c r="CK354" i="11"/>
  <c r="BI350" i="11"/>
  <c r="AG346" i="11"/>
  <c r="DV341" i="11"/>
  <c r="CT337" i="11"/>
  <c r="AE357" i="11"/>
  <c r="BN352" i="11"/>
  <c r="AL348" i="11"/>
  <c r="EA343" i="11"/>
  <c r="CY339" i="11"/>
  <c r="BW335" i="11"/>
  <c r="BS354" i="11"/>
  <c r="AQ350" i="11"/>
  <c r="EF345" i="11"/>
  <c r="DD341" i="11"/>
  <c r="CB337" i="11"/>
  <c r="DR356" i="11"/>
  <c r="AV352" i="11"/>
  <c r="EK347" i="11"/>
  <c r="DI343" i="11"/>
  <c r="CG339" i="11"/>
  <c r="BE335" i="11"/>
  <c r="CF377" i="11"/>
  <c r="BH376" i="11"/>
  <c r="BF377" i="11"/>
  <c r="DV380" i="11"/>
  <c r="DC359" i="11"/>
  <c r="BI364" i="11"/>
  <c r="EC371" i="11"/>
  <c r="CL381" i="11"/>
  <c r="AI364" i="11"/>
  <c r="Z349" i="11"/>
  <c r="DL354" i="11"/>
  <c r="BB336" i="11"/>
  <c r="CI342" i="11"/>
  <c r="AH346" i="11"/>
  <c r="EH345" i="11"/>
  <c r="DR344" i="11"/>
  <c r="DB343" i="11"/>
  <c r="AU345" i="11"/>
  <c r="CX376" i="11"/>
  <c r="AO365" i="11"/>
  <c r="CP383" i="11"/>
  <c r="CN377" i="11"/>
  <c r="EH371" i="11"/>
  <c r="BK366" i="11"/>
  <c r="CW360" i="11"/>
  <c r="CR380" i="11"/>
  <c r="AC375" i="11"/>
  <c r="BV370" i="11"/>
  <c r="AT366" i="11"/>
  <c r="EI361" i="11"/>
  <c r="CW382" i="11"/>
  <c r="BU378" i="11"/>
  <c r="AS374" i="11"/>
  <c r="EH369" i="11"/>
  <c r="DF365" i="11"/>
  <c r="CD361" i="11"/>
  <c r="BY381" i="11"/>
  <c r="AW377" i="11"/>
  <c r="EL372" i="11"/>
  <c r="DJ368" i="11"/>
  <c r="CH364" i="11"/>
  <c r="BF360" i="11"/>
  <c r="DT381" i="11"/>
  <c r="CR377" i="11"/>
  <c r="BP373" i="11"/>
  <c r="AN369" i="11"/>
  <c r="EC364" i="11"/>
  <c r="DA360" i="11"/>
  <c r="BY356" i="11"/>
  <c r="CE381" i="11"/>
  <c r="BC377" i="11"/>
  <c r="AA373" i="11"/>
  <c r="DP368" i="11"/>
  <c r="CN364" i="11"/>
  <c r="BL360" i="11"/>
  <c r="AJ356" i="11"/>
  <c r="AH381" i="11"/>
  <c r="DW376" i="11"/>
  <c r="CU372" i="11"/>
  <c r="BS368" i="11"/>
  <c r="AQ364" i="11"/>
  <c r="EF359" i="11"/>
  <c r="AB360" i="11"/>
  <c r="DV353" i="11"/>
  <c r="CT349" i="11"/>
  <c r="BR345" i="11"/>
  <c r="AP341" i="11"/>
  <c r="EE336" i="11"/>
  <c r="EH355" i="11"/>
  <c r="CY351" i="11"/>
  <c r="BW347" i="11"/>
  <c r="AU343" i="11"/>
  <c r="EJ338" i="11"/>
  <c r="BY359" i="11"/>
  <c r="DD353" i="11"/>
  <c r="CB349" i="11"/>
  <c r="AZ345" i="11"/>
  <c r="X341" i="11"/>
  <c r="DM336" i="11"/>
  <c r="DA355" i="11"/>
  <c r="BY351" i="11"/>
  <c r="AW347" i="11"/>
  <c r="EL342" i="11"/>
  <c r="DJ338" i="11"/>
  <c r="DT358" i="11"/>
  <c r="BV353" i="11"/>
  <c r="AT349" i="11"/>
  <c r="EI344" i="11"/>
  <c r="DG340" i="11"/>
  <c r="CE336" i="11"/>
  <c r="CA355" i="11"/>
  <c r="AY351" i="11"/>
  <c r="EN346" i="11"/>
  <c r="DL342" i="11"/>
  <c r="CJ338" i="11"/>
  <c r="CI358" i="11"/>
  <c r="BD353" i="11"/>
  <c r="AB349" i="11"/>
  <c r="DQ344" i="11"/>
  <c r="CO340" i="11"/>
  <c r="BM336" i="11"/>
  <c r="BI355" i="11"/>
  <c r="AG351" i="11"/>
  <c r="DV346" i="11"/>
  <c r="CT342" i="11"/>
  <c r="BR338" i="11"/>
  <c r="DT370" i="11"/>
  <c r="CX367" i="11"/>
  <c r="BU371" i="11"/>
  <c r="DY378" i="11"/>
  <c r="EJ382" i="11"/>
  <c r="BL362" i="11"/>
  <c r="BW366" i="11"/>
  <c r="CS375" i="11"/>
  <c r="AU384" i="11"/>
  <c r="AP365" i="11"/>
  <c r="CL349" i="11"/>
  <c r="CX352" i="11"/>
  <c r="CP356" i="11"/>
  <c r="AC358" i="11"/>
  <c r="BG360" i="11"/>
  <c r="BP335" i="11"/>
  <c r="BG335" i="11"/>
  <c r="AX335" i="11"/>
  <c r="BR359" i="11"/>
  <c r="CW344" i="11"/>
  <c r="Z363" i="11"/>
  <c r="BW384" i="11"/>
  <c r="EN378" i="11"/>
  <c r="BR379" i="11"/>
  <c r="AY358" i="11"/>
  <c r="AL362" i="11"/>
  <c r="EH365" i="11"/>
  <c r="DE338" i="11"/>
  <c r="BB351" i="11"/>
  <c r="EN348" i="11"/>
  <c r="DI346" i="11"/>
  <c r="AH336" i="11"/>
  <c r="DY357" i="11"/>
  <c r="DC377" i="11"/>
  <c r="CF359" i="11"/>
  <c r="CE378" i="11"/>
  <c r="AG371" i="11"/>
  <c r="CS370" i="11"/>
  <c r="CE382" i="11"/>
  <c r="AJ357" i="11"/>
  <c r="DL356" i="11"/>
  <c r="BO356" i="11"/>
  <c r="X357" i="11"/>
  <c r="EB345" i="11"/>
  <c r="BU339" i="11"/>
  <c r="BK356" i="11"/>
  <c r="CB345" i="11"/>
  <c r="BE343" i="11"/>
  <c r="CL359" i="11"/>
  <c r="AJ353" i="11"/>
  <c r="CD372" i="11"/>
  <c r="AZ384" i="11"/>
  <c r="AL381" i="11"/>
  <c r="DC375" i="11"/>
  <c r="AG376" i="11"/>
  <c r="DI375" i="11"/>
  <c r="BL375" i="11"/>
  <c r="DX343" i="11"/>
  <c r="BY337" i="11"/>
  <c r="AP354" i="11"/>
  <c r="AV339" i="11"/>
  <c r="AH356" i="11"/>
  <c r="CM349" i="11"/>
  <c r="CN366" i="11"/>
  <c r="CR342" i="11"/>
  <c r="CK381" i="11"/>
  <c r="DF382" i="11"/>
  <c r="CK363" i="11"/>
  <c r="AF363" i="11"/>
  <c r="DY361" i="11"/>
  <c r="DV378" i="11"/>
  <c r="DA382" i="11"/>
  <c r="BF357" i="11"/>
  <c r="BA353" i="11"/>
  <c r="DS346" i="11"/>
  <c r="BL340" i="11"/>
  <c r="AG338" i="11"/>
  <c r="DW354" i="11"/>
  <c r="AV344" i="11"/>
  <c r="BD370" i="11"/>
  <c r="EN341" i="11"/>
  <c r="AW340" i="11"/>
  <c r="EJ359" i="11"/>
  <c r="DS353" i="11"/>
  <c r="CQ349" i="11"/>
  <c r="BO345" i="11"/>
  <c r="AM341" i="11"/>
  <c r="EB336" i="11"/>
  <c r="DQ355" i="11"/>
  <c r="CN351" i="11"/>
  <c r="BL347" i="11"/>
  <c r="AJ343" i="11"/>
  <c r="DY338" i="11"/>
  <c r="AT359" i="11"/>
  <c r="CS353" i="11"/>
  <c r="BQ349" i="11"/>
  <c r="AO345" i="11"/>
  <c r="ED340" i="11"/>
  <c r="DB336" i="11"/>
  <c r="CX355" i="11"/>
  <c r="BO350" i="11"/>
  <c r="AM346" i="11"/>
  <c r="EB341" i="11"/>
  <c r="BM351" i="11"/>
  <c r="BC369" i="11"/>
  <c r="AA345" i="11"/>
  <c r="EB335" i="11"/>
  <c r="AH351" i="11"/>
  <c r="CL342" i="11"/>
  <c r="CY375" i="11"/>
  <c r="CL364" i="11"/>
  <c r="AD383" i="11"/>
  <c r="AR377" i="11"/>
  <c r="CD371" i="11"/>
  <c r="DX365" i="11"/>
  <c r="BA360" i="11"/>
  <c r="AN380" i="11"/>
  <c r="DF374" i="11"/>
  <c r="AH370" i="11"/>
  <c r="DW365" i="11"/>
  <c r="CU361" i="11"/>
  <c r="BI382" i="11"/>
  <c r="AG378" i="11"/>
  <c r="DV373" i="11"/>
  <c r="CT369" i="11"/>
  <c r="BR365" i="11"/>
  <c r="AP361" i="11"/>
  <c r="AK381" i="11"/>
  <c r="DZ376" i="11"/>
  <c r="CX372" i="11"/>
  <c r="BV368" i="11"/>
  <c r="AT364" i="11"/>
  <c r="EI359" i="11"/>
  <c r="CF381" i="11"/>
  <c r="BD377" i="11"/>
  <c r="AB373" i="11"/>
  <c r="DQ368" i="11"/>
  <c r="CO364" i="11"/>
  <c r="BM360" i="11"/>
  <c r="AK356" i="11"/>
  <c r="AQ381" i="11"/>
  <c r="EF376" i="11"/>
  <c r="DD372" i="11"/>
  <c r="CB368" i="11"/>
  <c r="AZ364" i="11"/>
  <c r="X360" i="11"/>
  <c r="EM384" i="11"/>
  <c r="DK380" i="11"/>
  <c r="CI376" i="11"/>
  <c r="BG372" i="11"/>
  <c r="AE368" i="11"/>
  <c r="DT363" i="11"/>
  <c r="CR359" i="11"/>
  <c r="AA359" i="11"/>
  <c r="CH353" i="11"/>
  <c r="BF349" i="11"/>
  <c r="AD345" i="11"/>
  <c r="DS340" i="11"/>
  <c r="CQ336" i="11"/>
  <c r="CM355" i="11"/>
  <c r="BK351" i="11"/>
  <c r="AI347" i="11"/>
  <c r="DX342" i="11"/>
  <c r="CV338" i="11"/>
  <c r="DF358" i="11"/>
  <c r="BP353" i="11"/>
  <c r="AN349" i="11"/>
  <c r="EC344" i="11"/>
  <c r="DA340" i="11"/>
  <c r="BY336" i="11"/>
  <c r="BM355" i="11"/>
  <c r="AK351" i="11"/>
  <c r="DZ346" i="11"/>
  <c r="CX342" i="11"/>
  <c r="BV338" i="11"/>
  <c r="BA358" i="11"/>
  <c r="AH353" i="11"/>
  <c r="DW348" i="11"/>
  <c r="CU344" i="11"/>
  <c r="BS340" i="11"/>
  <c r="AQ336" i="11"/>
  <c r="AM355" i="11"/>
  <c r="EB350" i="11"/>
  <c r="CZ346" i="11"/>
  <c r="BX342" i="11"/>
  <c r="AV338" i="11"/>
  <c r="EN357" i="11"/>
  <c r="EG352" i="11"/>
  <c r="DE348" i="11"/>
  <c r="CC344" i="11"/>
  <c r="BA340" i="11"/>
  <c r="Y336" i="11"/>
  <c r="EL354" i="11"/>
  <c r="DJ350" i="11"/>
  <c r="CH346" i="11"/>
  <c r="BF342" i="11"/>
  <c r="AD338" i="11"/>
  <c r="CT379" i="11"/>
  <c r="DC384" i="11"/>
  <c r="EC381" i="11"/>
  <c r="DJ360" i="11"/>
  <c r="BP365" i="11"/>
  <c r="AG375" i="11"/>
  <c r="AN383" i="11"/>
  <c r="BI354" i="11"/>
  <c r="CK341" i="11"/>
  <c r="CN336" i="11"/>
  <c r="BL354" i="11"/>
  <c r="BD345" i="11"/>
  <c r="AV336" i="11"/>
  <c r="CL372" i="11"/>
  <c r="BP362" i="11"/>
  <c r="BD381" i="11"/>
  <c r="CX375" i="11"/>
  <c r="AA370" i="11"/>
  <c r="BM364" i="11"/>
  <c r="BH384" i="11"/>
  <c r="DB378" i="11"/>
  <c r="BS373" i="11"/>
  <c r="EJ368" i="11"/>
  <c r="DH364" i="11"/>
  <c r="CF360" i="11"/>
  <c r="AT381" i="11"/>
  <c r="EI376" i="11"/>
  <c r="DG372" i="11"/>
  <c r="CE368" i="11"/>
  <c r="BC364" i="11"/>
  <c r="AX384" i="11"/>
  <c r="EM379" i="11"/>
  <c r="DK375" i="11"/>
  <c r="CI371" i="11"/>
  <c r="BG367" i="11"/>
  <c r="AE363" i="11"/>
  <c r="CS384" i="11"/>
  <c r="BQ380" i="11"/>
  <c r="AO376" i="11"/>
  <c r="ED371" i="11"/>
  <c r="DB367" i="11"/>
  <c r="BZ363" i="11"/>
  <c r="AX359" i="11"/>
  <c r="BD384" i="11"/>
  <c r="AB380" i="11"/>
  <c r="DQ375" i="11"/>
  <c r="CO371" i="11"/>
  <c r="BM367" i="11"/>
  <c r="AK363" i="11"/>
  <c r="DZ358" i="11"/>
  <c r="DX383" i="11"/>
  <c r="CV379" i="11"/>
  <c r="BT375" i="11"/>
  <c r="AR371" i="11"/>
  <c r="EG366" i="11"/>
  <c r="DE362" i="11"/>
  <c r="CC358" i="11"/>
  <c r="AM357" i="11"/>
  <c r="BS352" i="11"/>
  <c r="AQ348" i="11"/>
  <c r="EF343" i="11"/>
  <c r="DD339" i="11"/>
  <c r="CB335" i="11"/>
  <c r="BX354" i="11"/>
  <c r="AV350" i="11"/>
  <c r="EK345" i="11"/>
  <c r="DI341" i="11"/>
  <c r="CG337" i="11"/>
  <c r="DZ356" i="11"/>
  <c r="BA352" i="11"/>
  <c r="Y348" i="11"/>
  <c r="DN343" i="11"/>
  <c r="CL339" i="11"/>
  <c r="BJ335" i="11"/>
  <c r="AX354" i="11"/>
  <c r="EM349" i="11"/>
  <c r="DK345" i="11"/>
  <c r="CI341" i="11"/>
  <c r="BG337" i="11"/>
  <c r="BZ356" i="11"/>
  <c r="EJ351" i="11"/>
  <c r="DH347" i="11"/>
  <c r="CF343" i="11"/>
  <c r="BD339" i="11"/>
  <c r="AB335" i="11"/>
  <c r="X354" i="11"/>
  <c r="DM349" i="11"/>
  <c r="CK345" i="11"/>
  <c r="BI341" i="11"/>
  <c r="AG337" i="11"/>
  <c r="AV356" i="11"/>
  <c r="DR351" i="11"/>
  <c r="CP347" i="11"/>
  <c r="BN343" i="11"/>
  <c r="AL339" i="11"/>
  <c r="AI360" i="11"/>
  <c r="DW353" i="11"/>
  <c r="CU349" i="11"/>
  <c r="BS345" i="11"/>
  <c r="AQ341" i="11"/>
  <c r="EF336" i="11"/>
  <c r="DO359" i="11"/>
  <c r="AB384" i="11"/>
  <c r="AQ384" i="11"/>
  <c r="CC362" i="11"/>
  <c r="CG365" i="11"/>
  <c r="AM370" i="11"/>
  <c r="AU377" i="11"/>
  <c r="DG384" i="11"/>
  <c r="BK368" i="11"/>
  <c r="AU352" i="11"/>
  <c r="DP335" i="11"/>
  <c r="EB338" i="11"/>
  <c r="AK344" i="11"/>
  <c r="DA347" i="11"/>
  <c r="AE348" i="11"/>
  <c r="CA347" i="11"/>
  <c r="DP345" i="11"/>
  <c r="DU347" i="11"/>
  <c r="AZ378" i="11"/>
  <c r="DH366" i="11"/>
  <c r="CO384" i="11"/>
  <c r="BO378" i="11"/>
  <c r="DI372" i="11"/>
  <c r="AL367" i="11"/>
  <c r="BX361" i="11"/>
  <c r="BS381" i="11"/>
  <c r="DM375" i="11"/>
  <c r="Y371" i="11"/>
  <c r="DN366" i="11"/>
  <c r="CL362" i="11"/>
  <c r="AZ383" i="11"/>
  <c r="X379" i="11"/>
  <c r="DM374" i="11"/>
  <c r="CK370" i="11"/>
  <c r="BI366" i="11"/>
  <c r="AG362" i="11"/>
  <c r="AB382" i="11"/>
  <c r="DQ377" i="11"/>
  <c r="CO373" i="11"/>
  <c r="BM369" i="11"/>
  <c r="AK365" i="11"/>
  <c r="DZ360" i="11"/>
  <c r="BW382" i="11"/>
  <c r="AU378" i="11"/>
  <c r="EJ373" i="11"/>
  <c r="DH369" i="11"/>
  <c r="CF365" i="11"/>
  <c r="BD361" i="11"/>
  <c r="AB357" i="11"/>
  <c r="AH382" i="11"/>
  <c r="DW377" i="11"/>
  <c r="CU373" i="11"/>
  <c r="BS369" i="11"/>
  <c r="AQ365" i="11"/>
  <c r="EF360" i="11"/>
  <c r="DD356" i="11"/>
  <c r="DB381" i="11"/>
  <c r="BZ377" i="11"/>
  <c r="AX373" i="11"/>
  <c r="EM368" i="11"/>
  <c r="DK364" i="11"/>
  <c r="CI360" i="11"/>
  <c r="BG356" i="11"/>
  <c r="BY354" i="11"/>
  <c r="AW350" i="11"/>
  <c r="EL345" i="11"/>
  <c r="DJ341" i="11"/>
  <c r="CH337" i="11"/>
  <c r="ED356" i="11"/>
  <c r="BB352" i="11"/>
  <c r="Z348" i="11"/>
  <c r="DO343" i="11"/>
  <c r="CM339" i="11"/>
  <c r="BK335" i="11"/>
  <c r="BG354" i="11"/>
  <c r="AE350" i="11"/>
  <c r="DT345" i="11"/>
  <c r="CR341" i="11"/>
  <c r="BP337" i="11"/>
  <c r="CL356" i="11"/>
  <c r="AB352" i="11"/>
  <c r="DQ347" i="11"/>
  <c r="CO343" i="11"/>
  <c r="BM339" i="11"/>
  <c r="AK335" i="11"/>
  <c r="Y354" i="11"/>
  <c r="DN349" i="11"/>
  <c r="CL345" i="11"/>
  <c r="BJ341" i="11"/>
  <c r="AH337" i="11"/>
  <c r="AW356" i="11"/>
  <c r="DS351" i="11"/>
  <c r="CQ347" i="11"/>
  <c r="BO343" i="11"/>
  <c r="AM339" i="11"/>
  <c r="AQ360" i="11"/>
  <c r="DX353" i="11"/>
  <c r="CV349" i="11"/>
  <c r="BT345" i="11"/>
  <c r="AR341" i="11"/>
  <c r="EG336" i="11"/>
  <c r="EM355" i="11"/>
  <c r="DA351" i="11"/>
  <c r="BY347" i="11"/>
  <c r="AW343" i="11"/>
  <c r="EL338" i="11"/>
  <c r="CI383" i="11"/>
  <c r="CY374" i="11"/>
  <c r="DO373" i="11"/>
  <c r="CW374" i="11"/>
  <c r="DA377" i="11"/>
  <c r="DS382" i="11"/>
  <c r="CZ361" i="11"/>
  <c r="DH368" i="11"/>
  <c r="BX379" i="11"/>
  <c r="BZ361" i="11"/>
  <c r="EC346" i="11"/>
  <c r="AL352" i="11"/>
  <c r="BC358" i="11"/>
  <c r="EG340" i="11"/>
  <c r="ED342" i="11"/>
  <c r="DM342" i="11"/>
  <c r="AR342" i="11"/>
  <c r="AB341" i="11"/>
  <c r="Z342" i="11"/>
  <c r="AM375" i="11"/>
  <c r="AH364" i="11"/>
  <c r="DG382" i="11"/>
  <c r="EC376" i="11"/>
  <c r="AX371" i="11"/>
  <c r="CR365" i="11"/>
  <c r="EL359" i="11"/>
  <c r="DY379" i="11"/>
  <c r="BZ374" i="11"/>
  <c r="EA369" i="11"/>
  <c r="CY365" i="11"/>
  <c r="BW361" i="11"/>
  <c r="AK382" i="11"/>
  <c r="DZ377" i="11"/>
  <c r="CX373" i="11"/>
  <c r="BV369" i="11"/>
  <c r="AT365" i="11"/>
  <c r="EI360" i="11"/>
  <c r="ED380" i="11"/>
  <c r="DB376" i="11"/>
  <c r="BZ372" i="11"/>
  <c r="AX368" i="11"/>
  <c r="EM363" i="11"/>
  <c r="DK359" i="11"/>
  <c r="BH381" i="11"/>
  <c r="AF377" i="11"/>
  <c r="DU372" i="11"/>
  <c r="CS368" i="11"/>
  <c r="BQ364" i="11"/>
  <c r="AO360" i="11"/>
  <c r="ED355" i="11"/>
  <c r="EJ380" i="11"/>
  <c r="DH376" i="11"/>
  <c r="CF372" i="11"/>
  <c r="BD368" i="11"/>
  <c r="AB364" i="11"/>
  <c r="DQ359" i="11"/>
  <c r="DO384" i="11"/>
  <c r="CM380" i="11"/>
  <c r="BK376" i="11"/>
  <c r="AI372" i="11"/>
  <c r="DX367" i="11"/>
  <c r="CV363" i="11"/>
  <c r="BT359" i="11"/>
  <c r="CV358" i="11"/>
  <c r="BJ353" i="11"/>
  <c r="AH349" i="11"/>
  <c r="DW344" i="11"/>
  <c r="CU340" i="11"/>
  <c r="BS336" i="11"/>
  <c r="BO355" i="11"/>
  <c r="AM351" i="11"/>
  <c r="EB346" i="11"/>
  <c r="CZ342" i="11"/>
  <c r="BX338" i="11"/>
  <c r="BQ358" i="11"/>
  <c r="AR353" i="11"/>
  <c r="EG348" i="11"/>
  <c r="DE344" i="11"/>
  <c r="CC340" i="11"/>
  <c r="BA336" i="11"/>
  <c r="AO355" i="11"/>
  <c r="ED350" i="11"/>
  <c r="DB346" i="11"/>
  <c r="BZ342" i="11"/>
  <c r="AX338" i="11"/>
  <c r="EE357" i="11"/>
  <c r="EA352" i="11"/>
  <c r="CY348" i="11"/>
  <c r="BW344" i="11"/>
  <c r="AU340" i="11"/>
  <c r="EJ335" i="11"/>
  <c r="EF354" i="11"/>
  <c r="DD350" i="11"/>
  <c r="CB346" i="11"/>
  <c r="AZ342" i="11"/>
  <c r="X338" i="11"/>
  <c r="DA357" i="11"/>
  <c r="DI352" i="11"/>
  <c r="CG348" i="11"/>
  <c r="BE344" i="11"/>
  <c r="AC340" i="11"/>
  <c r="DR335" i="11"/>
  <c r="DN354" i="11"/>
  <c r="CL350" i="11"/>
  <c r="BJ346" i="11"/>
  <c r="AH342" i="11"/>
  <c r="DW337" i="11"/>
  <c r="CR366" i="11"/>
  <c r="CJ365" i="11"/>
  <c r="BG369" i="11"/>
  <c r="AY376" i="11"/>
  <c r="BJ380" i="11"/>
  <c r="EG384" i="11"/>
  <c r="DN363" i="11"/>
  <c r="EJ372" i="11"/>
  <c r="AG382" i="11"/>
  <c r="CG362" i="11"/>
  <c r="BX347" i="11"/>
  <c r="CJ350" i="11"/>
  <c r="CV353" i="11"/>
  <c r="AG355" i="11"/>
  <c r="CB355" i="11"/>
  <c r="BS355" i="11"/>
  <c r="BJ355" i="11"/>
  <c r="DF354" i="11"/>
  <c r="BA343" i="11"/>
  <c r="DB353" i="11"/>
  <c r="EM340" i="11"/>
  <c r="DG355" i="11"/>
  <c r="BC347" i="11"/>
  <c r="DP338" i="11"/>
  <c r="X353" i="11"/>
  <c r="Y344" i="11"/>
  <c r="DZ342" i="11"/>
  <c r="DJ335" i="11"/>
  <c r="EH379" i="11"/>
  <c r="EL382" i="11"/>
  <c r="DI363" i="11"/>
  <c r="DH371" i="11"/>
  <c r="CJ370" i="11"/>
  <c r="EE370" i="11"/>
  <c r="DR374" i="11"/>
  <c r="DY382" i="11"/>
  <c r="CD357" i="11"/>
  <c r="EL344" i="11"/>
  <c r="DO342" i="11"/>
  <c r="CJ340" i="11"/>
  <c r="AL358" i="11"/>
  <c r="DS350" i="11"/>
  <c r="CV348" i="11"/>
  <c r="EK363" i="11"/>
  <c r="BH378" i="11"/>
  <c r="CN361" i="11"/>
  <c r="BH383" i="11"/>
  <c r="CW373" i="11"/>
  <c r="DP369" i="11"/>
  <c r="CA369" i="11"/>
  <c r="AD369" i="11"/>
  <c r="AC346" i="11"/>
  <c r="BS335" i="11"/>
  <c r="AJ352" i="11"/>
  <c r="CT345" i="11"/>
  <c r="AU339" i="11"/>
  <c r="DI351" i="11"/>
  <c r="CI372" i="11"/>
  <c r="DQ358" i="11"/>
  <c r="BW336" i="11"/>
  <c r="AV381" i="11"/>
  <c r="BK373" i="11"/>
  <c r="CY372" i="11"/>
  <c r="AY367" i="11"/>
  <c r="BR363" i="11"/>
  <c r="AC363" i="11"/>
  <c r="CW362" i="11"/>
  <c r="BP354" i="11"/>
  <c r="EH347" i="11"/>
  <c r="AY337" i="11"/>
  <c r="DK360" i="11"/>
  <c r="DJ351" i="11"/>
  <c r="BK345" i="11"/>
  <c r="CQ364" i="11"/>
  <c r="BY338" i="11"/>
  <c r="CY353" i="11"/>
  <c r="DK362" i="11"/>
  <c r="EN379" i="11"/>
  <c r="BL370" i="11"/>
  <c r="BC362" i="11"/>
  <c r="AP366" i="11"/>
  <c r="EL369" i="11"/>
  <c r="EK346" i="11"/>
  <c r="CL340" i="11"/>
  <c r="AN358" i="11"/>
  <c r="X355" i="11"/>
  <c r="AL340" i="11"/>
  <c r="EF337" i="11"/>
  <c r="AG379" i="11"/>
  <c r="CT373" i="11"/>
  <c r="AW344" i="11"/>
  <c r="DB339" i="11"/>
  <c r="CO358" i="11"/>
  <c r="BG353" i="11"/>
  <c r="AE349" i="11"/>
  <c r="DT344" i="11"/>
  <c r="CR340" i="11"/>
  <c r="BP336" i="11"/>
  <c r="BD355" i="11"/>
  <c r="AB351" i="11"/>
  <c r="DQ346" i="11"/>
  <c r="CO342" i="11"/>
  <c r="BM338" i="11"/>
  <c r="AZ358" i="11"/>
  <c r="AG353" i="11"/>
  <c r="DV348" i="11"/>
  <c r="CT344" i="11"/>
  <c r="BR340" i="11"/>
  <c r="AP336" i="11"/>
  <c r="AL355" i="11"/>
  <c r="DT349" i="11"/>
  <c r="CR345" i="11"/>
  <c r="BI340" i="11"/>
  <c r="AY349" i="11"/>
  <c r="CS350" i="11"/>
  <c r="DP340" i="11"/>
  <c r="X356" i="11"/>
  <c r="BR347" i="11"/>
  <c r="DV338" i="11"/>
  <c r="AN374" i="11"/>
  <c r="CE363" i="11"/>
  <c r="AU382" i="11"/>
  <c r="BY376" i="11"/>
  <c r="DS370" i="11"/>
  <c r="AN365" i="11"/>
  <c r="CH359" i="11"/>
  <c r="CC379" i="11"/>
  <c r="AD374" i="11"/>
  <c r="CM369" i="11"/>
  <c r="BK365" i="11"/>
  <c r="AI361" i="11"/>
  <c r="DN381" i="11"/>
  <c r="CL377" i="11"/>
  <c r="BJ373" i="11"/>
  <c r="AH369" i="11"/>
  <c r="DW364" i="11"/>
  <c r="DR384" i="11"/>
  <c r="CP380" i="11"/>
  <c r="BN376" i="11"/>
  <c r="AL372" i="11"/>
  <c r="EA367" i="11"/>
  <c r="CY363" i="11"/>
  <c r="BW359" i="11"/>
  <c r="EK380" i="11"/>
  <c r="DI376" i="11"/>
  <c r="CG372" i="11"/>
  <c r="BE368" i="11"/>
  <c r="AC364" i="11"/>
  <c r="DR359" i="11"/>
  <c r="DX384" i="11"/>
  <c r="CV380" i="11"/>
  <c r="BT376" i="11"/>
  <c r="AR372" i="11"/>
  <c r="EG367" i="11"/>
  <c r="DE363" i="11"/>
  <c r="CC359" i="11"/>
  <c r="CA384" i="11"/>
  <c r="AY380" i="11"/>
  <c r="EN375" i="11"/>
  <c r="DL371" i="11"/>
  <c r="CJ367" i="11"/>
  <c r="BH363" i="11"/>
  <c r="AF359" i="11"/>
  <c r="AF358" i="11"/>
  <c r="EM352" i="11"/>
  <c r="DK348" i="11"/>
  <c r="CI344" i="11"/>
  <c r="BG340" i="11"/>
  <c r="AE336" i="11"/>
  <c r="AA355" i="11"/>
  <c r="DP350" i="11"/>
  <c r="CN346" i="11"/>
  <c r="BL342" i="11"/>
  <c r="AJ338" i="11"/>
  <c r="DV357" i="11"/>
  <c r="DU352" i="11"/>
  <c r="CS348" i="11"/>
  <c r="BQ344" i="11"/>
  <c r="AO340" i="11"/>
  <c r="ED335" i="11"/>
  <c r="DR354" i="11"/>
  <c r="CP350" i="11"/>
  <c r="BN346" i="11"/>
  <c r="AL342" i="11"/>
  <c r="EA337" i="11"/>
  <c r="BS357" i="11"/>
  <c r="CM352" i="11"/>
  <c r="BK348" i="11"/>
  <c r="AI344" i="11"/>
  <c r="DX339" i="11"/>
  <c r="CV335" i="11"/>
  <c r="CR354" i="11"/>
  <c r="BP350" i="11"/>
  <c r="AN346" i="11"/>
  <c r="EC341" i="11"/>
  <c r="DA337" i="11"/>
  <c r="AO357" i="11"/>
  <c r="BU352" i="11"/>
  <c r="AS348" i="11"/>
  <c r="EH343" i="11"/>
  <c r="DF339" i="11"/>
  <c r="CD335" i="11"/>
  <c r="BZ354" i="11"/>
  <c r="AX350" i="11"/>
  <c r="EM345" i="11"/>
  <c r="DK341" i="11"/>
  <c r="CI337" i="11"/>
  <c r="BW370" i="11"/>
  <c r="CA380" i="11"/>
  <c r="BC379" i="11"/>
  <c r="DZ383" i="11"/>
  <c r="BB363" i="11"/>
  <c r="BX372" i="11"/>
  <c r="CE380" i="11"/>
  <c r="EJ347" i="11"/>
  <c r="AC352" i="11"/>
  <c r="EL356" i="11"/>
  <c r="AJ350" i="11"/>
  <c r="CG340" i="11"/>
  <c r="AT384" i="11"/>
  <c r="BO371" i="11"/>
  <c r="BI361" i="11"/>
  <c r="CS380" i="11"/>
  <c r="EE374" i="11"/>
  <c r="BH369" i="11"/>
  <c r="DB363" i="11"/>
  <c r="CO383" i="11"/>
  <c r="EI377" i="11"/>
  <c r="DP372" i="11"/>
  <c r="BX368" i="11"/>
  <c r="AV364" i="11"/>
  <c r="EA384" i="11"/>
  <c r="CY380" i="11"/>
  <c r="BW376" i="11"/>
  <c r="AU372" i="11"/>
  <c r="EJ367" i="11"/>
  <c r="DH363" i="11"/>
  <c r="DC383" i="11"/>
  <c r="CA379" i="11"/>
  <c r="AY375" i="11"/>
  <c r="EN370" i="11"/>
  <c r="DL366" i="11"/>
  <c r="CJ362" i="11"/>
  <c r="AG384" i="11"/>
  <c r="DV379" i="11"/>
  <c r="CT375" i="11"/>
  <c r="BR371" i="11"/>
  <c r="AP367" i="11"/>
  <c r="EE362" i="11"/>
  <c r="DC358" i="11"/>
  <c r="DI383" i="11"/>
  <c r="CG379" i="11"/>
  <c r="BE375" i="11"/>
  <c r="AC371" i="11"/>
  <c r="DR366" i="11"/>
  <c r="CP362" i="11"/>
  <c r="BN358" i="11"/>
  <c r="BL383" i="11"/>
  <c r="AJ379" i="11"/>
  <c r="DY374" i="11"/>
  <c r="CW370" i="11"/>
  <c r="BU366" i="11"/>
  <c r="AS362" i="11"/>
  <c r="EH357" i="11"/>
  <c r="BE356" i="11"/>
  <c r="DX351" i="11"/>
  <c r="CV347" i="11"/>
  <c r="BT343" i="11"/>
  <c r="AR339" i="11"/>
  <c r="CE360" i="11"/>
  <c r="EC353" i="11"/>
  <c r="DA349" i="11"/>
  <c r="BY345" i="11"/>
  <c r="AW341" i="11"/>
  <c r="EL336" i="11"/>
  <c r="AD356" i="11"/>
  <c r="DF351" i="11"/>
  <c r="CD347" i="11"/>
  <c r="BB343" i="11"/>
  <c r="Z339" i="11"/>
  <c r="BX359" i="11"/>
  <c r="DC353" i="11"/>
  <c r="CA349" i="11"/>
  <c r="AY345" i="11"/>
  <c r="EN340" i="11"/>
  <c r="DL336" i="11"/>
  <c r="CZ355" i="11"/>
  <c r="BX351" i="11"/>
  <c r="AV347" i="11"/>
  <c r="EK342" i="11"/>
  <c r="DI338" i="11"/>
  <c r="EE358" i="11"/>
  <c r="CC353" i="11"/>
  <c r="BA349" i="11"/>
  <c r="Y345" i="11"/>
  <c r="DN340" i="11"/>
  <c r="CL336" i="11"/>
  <c r="CH355" i="11"/>
  <c r="BF351" i="11"/>
  <c r="AD347" i="11"/>
  <c r="DS342" i="11"/>
  <c r="CQ338" i="11"/>
  <c r="CW358" i="11"/>
  <c r="BK353" i="11"/>
  <c r="AI349" i="11"/>
  <c r="DX344" i="11"/>
  <c r="CV340" i="11"/>
  <c r="BT336" i="11"/>
  <c r="CQ382" i="11"/>
  <c r="CJ380" i="11"/>
  <c r="EM380" i="11"/>
  <c r="Z384" i="11"/>
  <c r="DX362" i="11"/>
  <c r="CD367" i="11"/>
  <c r="CL374" i="11"/>
  <c r="CS382" i="11"/>
  <c r="AW366" i="11"/>
  <c r="AG350" i="11"/>
  <c r="DB356" i="11"/>
  <c r="DN336" i="11"/>
  <c r="CB341" i="11"/>
  <c r="CM345" i="11"/>
  <c r="BV345" i="11"/>
  <c r="BF344" i="11"/>
  <c r="CU342" i="11"/>
  <c r="CZ344" i="11"/>
  <c r="DF376" i="11"/>
  <c r="CK365" i="11"/>
  <c r="CX383" i="11"/>
  <c r="DD377" i="11"/>
  <c r="Y372" i="11"/>
  <c r="BS366" i="11"/>
  <c r="DM360" i="11"/>
  <c r="CZ380" i="11"/>
  <c r="AK375" i="11"/>
  <c r="CD370" i="11"/>
  <c r="BB366" i="11"/>
  <c r="Z362" i="11"/>
  <c r="DE382" i="11"/>
  <c r="CC378" i="11"/>
  <c r="BA374" i="11"/>
  <c r="Y370" i="11"/>
  <c r="DN365" i="11"/>
  <c r="CL361" i="11"/>
  <c r="CG381" i="11"/>
  <c r="BE377" i="11"/>
  <c r="AC373" i="11"/>
  <c r="DR368" i="11"/>
  <c r="CP364" i="11"/>
  <c r="BN360" i="11"/>
  <c r="EB381" i="11"/>
  <c r="CZ377" i="11"/>
  <c r="BX373" i="11"/>
  <c r="AV369" i="11"/>
  <c r="EK364" i="11"/>
  <c r="DI360" i="11"/>
  <c r="CG356" i="11"/>
  <c r="CM381" i="11"/>
  <c r="BK377" i="11"/>
  <c r="AI373" i="11"/>
  <c r="DX368" i="11"/>
  <c r="CV364" i="11"/>
  <c r="BT360" i="11"/>
  <c r="AR356" i="11"/>
  <c r="AP381" i="11"/>
  <c r="EE376" i="11"/>
  <c r="DC372" i="11"/>
  <c r="CA368" i="11"/>
  <c r="AY364" i="11"/>
  <c r="EN359" i="11"/>
  <c r="CM360" i="11"/>
  <c r="ED353" i="11"/>
  <c r="DB349" i="11"/>
  <c r="BZ345" i="11"/>
  <c r="AX341" i="11"/>
  <c r="EM336" i="11"/>
  <c r="AE356" i="11"/>
  <c r="DG351" i="11"/>
  <c r="CE347" i="11"/>
  <c r="BC343" i="11"/>
  <c r="AA339" i="11"/>
  <c r="DE359" i="11"/>
  <c r="DL353" i="11"/>
  <c r="CJ349" i="11"/>
  <c r="BH345" i="11"/>
  <c r="AF341" i="11"/>
  <c r="DU336" i="11"/>
  <c r="DI355" i="11"/>
  <c r="CG351" i="11"/>
  <c r="BE347" i="11"/>
  <c r="AC343" i="11"/>
  <c r="DR338" i="11"/>
  <c r="EJ358" i="11"/>
  <c r="CD353" i="11"/>
  <c r="BB349" i="11"/>
  <c r="Z345" i="11"/>
  <c r="DO340" i="11"/>
  <c r="CM336" i="11"/>
  <c r="CI355" i="11"/>
  <c r="BG351" i="11"/>
  <c r="AE347" i="11"/>
  <c r="DT342" i="11"/>
  <c r="CR338" i="11"/>
  <c r="CX358" i="11"/>
  <c r="BL353" i="11"/>
  <c r="AJ349" i="11"/>
  <c r="DY344" i="11"/>
  <c r="CW340" i="11"/>
  <c r="BU336" i="11"/>
  <c r="BQ355" i="11"/>
  <c r="AO351" i="11"/>
  <c r="ED346" i="11"/>
  <c r="DB342" i="11"/>
  <c r="BZ338" i="11"/>
  <c r="BB376" i="11"/>
  <c r="DZ371" i="11"/>
  <c r="BN370" i="11"/>
  <c r="EN371" i="11"/>
  <c r="CF374" i="11"/>
  <c r="AS380" i="11"/>
  <c r="Z359" i="11"/>
  <c r="AH366" i="11"/>
  <c r="DV377" i="11"/>
  <c r="BL359" i="11"/>
  <c r="DO344" i="11"/>
  <c r="CC349" i="11"/>
  <c r="DC354" i="11"/>
  <c r="DS338" i="11"/>
  <c r="DI339" i="11"/>
  <c r="AM340" i="11"/>
  <c r="CI339" i="11"/>
  <c r="DX337" i="11"/>
  <c r="BQ339" i="11"/>
  <c r="CS373" i="11"/>
  <c r="AA363" i="11"/>
  <c r="EF381" i="11"/>
  <c r="AS376" i="11"/>
  <c r="CM370" i="11"/>
  <c r="DY364" i="11"/>
  <c r="DT384" i="11"/>
  <c r="AW379" i="11"/>
  <c r="DW373" i="11"/>
  <c r="BO369" i="11"/>
  <c r="AM365" i="11"/>
  <c r="EB360" i="11"/>
  <c r="CP381" i="11"/>
  <c r="BN377" i="11"/>
  <c r="AL373" i="11"/>
  <c r="EA368" i="11"/>
  <c r="CY364" i="11"/>
  <c r="CT384" i="11"/>
  <c r="BR380" i="11"/>
  <c r="AP376" i="11"/>
  <c r="EE371" i="11"/>
  <c r="DC367" i="11"/>
  <c r="CA363" i="11"/>
  <c r="AY359" i="11"/>
  <c r="DM380" i="11"/>
  <c r="CK376" i="11"/>
  <c r="BI372" i="11"/>
  <c r="AG368" i="11"/>
  <c r="DV363" i="11"/>
  <c r="CT359" i="11"/>
  <c r="CZ384" i="11"/>
  <c r="BX380" i="11"/>
  <c r="AV376" i="11"/>
  <c r="EK371" i="11"/>
  <c r="DI367" i="11"/>
  <c r="CG363" i="11"/>
  <c r="BE359" i="11"/>
  <c r="BC384" i="11"/>
  <c r="AA380" i="11"/>
  <c r="DP375" i="11"/>
  <c r="CN371" i="11"/>
  <c r="BL367" i="11"/>
  <c r="AJ363" i="11"/>
  <c r="DY358" i="11"/>
  <c r="DM357" i="11"/>
  <c r="DO352" i="11"/>
  <c r="CM348" i="11"/>
  <c r="BK344" i="11"/>
  <c r="AI340" i="11"/>
  <c r="DX335" i="11"/>
  <c r="DT354" i="11"/>
  <c r="CR350" i="11"/>
  <c r="BP346" i="11"/>
  <c r="AN342" i="11"/>
  <c r="EC337" i="11"/>
  <c r="CI357" i="11"/>
  <c r="CW352" i="11"/>
  <c r="BU348" i="11"/>
  <c r="AS344" i="11"/>
  <c r="EH339" i="11"/>
  <c r="DF335" i="11"/>
  <c r="CT354" i="11"/>
  <c r="BR350" i="11"/>
  <c r="AP346" i="11"/>
  <c r="EE341" i="11"/>
  <c r="DC337" i="11"/>
  <c r="AF357" i="11"/>
  <c r="BO352" i="11"/>
  <c r="AM348" i="11"/>
  <c r="EB343" i="11"/>
  <c r="CZ339" i="11"/>
  <c r="BX335" i="11"/>
  <c r="BT354" i="11"/>
  <c r="AR350" i="11"/>
  <c r="EG345" i="11"/>
  <c r="DE341" i="11"/>
  <c r="CC337" i="11"/>
  <c r="DV356" i="11"/>
  <c r="AW352" i="11"/>
  <c r="EL347" i="11"/>
  <c r="DJ343" i="11"/>
  <c r="CH339" i="11"/>
  <c r="BF335" i="11"/>
  <c r="BB354" i="11"/>
  <c r="Z350" i="11"/>
  <c r="DO345" i="11"/>
  <c r="CM341" i="11"/>
  <c r="BK337" i="11"/>
  <c r="DV360" i="11"/>
  <c r="DC362" i="11"/>
  <c r="CX366" i="11"/>
  <c r="AK374" i="11"/>
  <c r="AV378" i="11"/>
  <c r="BG382" i="11"/>
  <c r="AN361" i="11"/>
  <c r="BJ370" i="11"/>
  <c r="EJ379" i="11"/>
  <c r="BS360" i="11"/>
  <c r="BJ345" i="11"/>
  <c r="BO347" i="11"/>
  <c r="EF349" i="11"/>
  <c r="EC351" i="11"/>
  <c r="DS352" i="11"/>
  <c r="DJ352" i="11"/>
  <c r="CT351" i="11"/>
  <c r="AF352" i="11"/>
  <c r="CC347" i="11"/>
  <c r="BZ349" i="11"/>
  <c r="AX345" i="11"/>
  <c r="DK336" i="11"/>
  <c r="CE351" i="11"/>
  <c r="AA343" i="11"/>
  <c r="AC359" i="11"/>
  <c r="BA348" i="11"/>
  <c r="AN337" i="11"/>
  <c r="BM345" i="11"/>
  <c r="BJ360" i="11"/>
  <c r="BK374" i="11"/>
  <c r="BO377" i="11"/>
  <c r="EJ375" i="11"/>
  <c r="DL374" i="11"/>
  <c r="AP375" i="11"/>
  <c r="AC379" i="11"/>
  <c r="CW378" i="11"/>
  <c r="CV355" i="11"/>
  <c r="DJ340" i="11"/>
  <c r="CM338" i="11"/>
  <c r="BH336" i="11"/>
  <c r="DN348" i="11"/>
  <c r="CQ346" i="11"/>
  <c r="BT344" i="11"/>
  <c r="EH375" i="11"/>
  <c r="CK351" i="11"/>
  <c r="AT367" i="11"/>
  <c r="CT362" i="11"/>
  <c r="AJ382" i="11"/>
  <c r="AA374" i="11"/>
  <c r="DC373" i="11"/>
  <c r="BF373" i="11"/>
  <c r="BE350" i="11"/>
  <c r="DW343" i="11"/>
  <c r="CZ356" i="11"/>
  <c r="AG354" i="11"/>
  <c r="BW343" i="11"/>
  <c r="X337" i="11"/>
  <c r="DZ370" i="11"/>
  <c r="DO376" i="11"/>
  <c r="DS335" i="11"/>
  <c r="CP375" i="11"/>
  <c r="EB368" i="11"/>
  <c r="BW368" i="11"/>
  <c r="CK384" i="11"/>
  <c r="AV384" i="11"/>
  <c r="DR358" i="11"/>
  <c r="BK352" i="11"/>
  <c r="AN350" i="11"/>
  <c r="AS352" i="11"/>
  <c r="EE349" i="11"/>
  <c r="BX343" i="11"/>
  <c r="BA341" i="11"/>
  <c r="DO353" i="11"/>
  <c r="BO361" i="11"/>
  <c r="EK370" i="11"/>
  <c r="DH353" i="11"/>
  <c r="BY368" i="11"/>
  <c r="AY384" i="11"/>
  <c r="AA383" i="11"/>
  <c r="EI374" i="11"/>
  <c r="CT374" i="11"/>
  <c r="AW374" i="11"/>
  <c r="AV351" i="11"/>
  <c r="BJ336" i="11"/>
  <c r="AA353" i="11"/>
  <c r="CK346" i="11"/>
  <c r="EA335" i="11"/>
  <c r="CO357" i="11"/>
  <c r="DT360" i="11"/>
  <c r="DW336" i="11"/>
  <c r="AG343" i="11"/>
  <c r="AP339" i="11"/>
  <c r="DG357" i="11"/>
  <c r="DL352" i="11"/>
  <c r="CJ348" i="11"/>
  <c r="BH344" i="11"/>
  <c r="AF340" i="11"/>
  <c r="DU335" i="11"/>
  <c r="DI354" i="11"/>
  <c r="CG350" i="11"/>
  <c r="BE346" i="11"/>
  <c r="AC342" i="11"/>
  <c r="DR337" i="11"/>
  <c r="BR357" i="11"/>
  <c r="CL352" i="11"/>
  <c r="BJ348" i="11"/>
  <c r="AH344" i="11"/>
  <c r="DW339" i="11"/>
  <c r="CU335" i="11"/>
  <c r="CQ354" i="11"/>
  <c r="BH349" i="11"/>
  <c r="AF345" i="11"/>
  <c r="DN339" i="11"/>
  <c r="AK347" i="11"/>
  <c r="BV348" i="11"/>
  <c r="AB336" i="11"/>
  <c r="DC351" i="11"/>
  <c r="AP343" i="11"/>
  <c r="AO335" i="11"/>
  <c r="EH372" i="11"/>
  <c r="BX362" i="11"/>
  <c r="BT381" i="11"/>
  <c r="DF375" i="11"/>
  <c r="AI370" i="11"/>
  <c r="CC364" i="11"/>
  <c r="BP384" i="11"/>
  <c r="DJ378" i="11"/>
  <c r="CA373" i="11"/>
  <c r="AA369" i="11"/>
  <c r="DP364" i="11"/>
  <c r="CN360" i="11"/>
  <c r="BB381" i="11"/>
  <c r="Z377" i="11"/>
  <c r="DO372" i="11"/>
  <c r="CM368" i="11"/>
  <c r="BK364" i="11"/>
  <c r="BF384" i="11"/>
  <c r="AD380" i="11"/>
  <c r="DS375" i="11"/>
  <c r="CQ371" i="11"/>
  <c r="BO367" i="11"/>
  <c r="AM363" i="11"/>
  <c r="DA384" i="11"/>
  <c r="BY380" i="11"/>
  <c r="AW376" i="11"/>
  <c r="EL371" i="11"/>
  <c r="DJ367" i="11"/>
  <c r="CH363" i="11"/>
  <c r="BF359" i="11"/>
  <c r="BL384" i="11"/>
  <c r="AJ380" i="11"/>
  <c r="DY375" i="11"/>
  <c r="CW371" i="11"/>
  <c r="BU367" i="11"/>
  <c r="AS363" i="11"/>
  <c r="EH358" i="11"/>
  <c r="EF383" i="11"/>
  <c r="DD379" i="11"/>
  <c r="CB375" i="11"/>
  <c r="AZ371" i="11"/>
  <c r="X367" i="11"/>
  <c r="DM362" i="11"/>
  <c r="CK358" i="11"/>
  <c r="BA357" i="11"/>
  <c r="CA352" i="11"/>
  <c r="AY348" i="11"/>
  <c r="EN343" i="11"/>
  <c r="DL339" i="11"/>
  <c r="CJ335" i="11"/>
  <c r="CF354" i="11"/>
  <c r="BD350" i="11"/>
  <c r="AB346" i="11"/>
  <c r="DQ341" i="11"/>
  <c r="CO337" i="11"/>
  <c r="EN356" i="11"/>
  <c r="BI352" i="11"/>
  <c r="AG348" i="11"/>
  <c r="DV343" i="11"/>
  <c r="CT339" i="11"/>
  <c r="BR335" i="11"/>
  <c r="BF354" i="11"/>
  <c r="AD350" i="11"/>
  <c r="DS345" i="11"/>
  <c r="CQ341" i="11"/>
  <c r="BO337" i="11"/>
  <c r="CK356" i="11"/>
  <c r="AA352" i="11"/>
  <c r="DP347" i="11"/>
  <c r="CN343" i="11"/>
  <c r="BL339" i="11"/>
  <c r="AJ335" i="11"/>
  <c r="AF354" i="11"/>
  <c r="DU349" i="11"/>
  <c r="CS345" i="11"/>
  <c r="BQ341" i="11"/>
  <c r="AO337" i="11"/>
  <c r="BJ356" i="11"/>
  <c r="DZ351" i="11"/>
  <c r="CX347" i="11"/>
  <c r="BV343" i="11"/>
  <c r="AT339" i="11"/>
  <c r="CU360" i="11"/>
  <c r="EE353" i="11"/>
  <c r="DC349" i="11"/>
  <c r="CA345" i="11"/>
  <c r="AY341" i="11"/>
  <c r="EN336" i="11"/>
  <c r="BV363" i="11"/>
  <c r="DK376" i="11"/>
  <c r="CT376" i="11"/>
  <c r="AZ381" i="11"/>
  <c r="CS360" i="11"/>
  <c r="DO369" i="11"/>
  <c r="BJ377" i="11"/>
  <c r="AV343" i="11"/>
  <c r="CP343" i="11"/>
  <c r="BG352" i="11"/>
  <c r="DY345" i="11"/>
  <c r="DQ336" i="11"/>
  <c r="AF382" i="11"/>
  <c r="DU369" i="11"/>
  <c r="BB360" i="11"/>
  <c r="DZ379" i="11"/>
  <c r="BC374" i="11"/>
  <c r="CO368" i="11"/>
  <c r="EI362" i="11"/>
  <c r="ED382" i="11"/>
  <c r="AY377" i="11"/>
  <c r="AV372" i="11"/>
  <c r="EC367" i="11"/>
  <c r="DA363" i="11"/>
  <c r="BO384" i="11"/>
  <c r="AM380" i="11"/>
  <c r="EB375" i="11"/>
  <c r="CZ371" i="11"/>
  <c r="BX367" i="11"/>
  <c r="AV363" i="11"/>
  <c r="AQ383" i="11"/>
  <c r="EF378" i="11"/>
  <c r="DD374" i="11"/>
  <c r="CB370" i="11"/>
  <c r="AZ366" i="11"/>
  <c r="X362" i="11"/>
  <c r="CL383" i="11"/>
  <c r="BJ379" i="11"/>
  <c r="AH375" i="11"/>
  <c r="DW370" i="11"/>
  <c r="CU366" i="11"/>
  <c r="BS362" i="11"/>
  <c r="AQ358" i="11"/>
  <c r="AW383" i="11"/>
  <c r="EL378" i="11"/>
  <c r="DJ374" i="11"/>
  <c r="CH370" i="11"/>
  <c r="BF366" i="11"/>
  <c r="AD362" i="11"/>
  <c r="DS357" i="11"/>
  <c r="DQ382" i="11"/>
  <c r="CO378" i="11"/>
  <c r="BM374" i="11"/>
  <c r="AK370" i="11"/>
  <c r="DZ365" i="11"/>
  <c r="CX361" i="11"/>
  <c r="BV357" i="11"/>
  <c r="CN355" i="11"/>
  <c r="BL351" i="11"/>
  <c r="AJ347" i="11"/>
  <c r="DY342" i="11"/>
  <c r="CW338" i="11"/>
  <c r="DG358" i="11"/>
  <c r="BQ353" i="11"/>
  <c r="AO349" i="11"/>
  <c r="ED344" i="11"/>
  <c r="DB340" i="11"/>
  <c r="BZ336" i="11"/>
  <c r="BV355" i="11"/>
  <c r="AT351" i="11"/>
  <c r="EI346" i="11"/>
  <c r="DG342" i="11"/>
  <c r="CE338" i="11"/>
  <c r="BP358" i="11"/>
  <c r="AQ353" i="11"/>
  <c r="EF348" i="11"/>
  <c r="DD344" i="11"/>
  <c r="CB340" i="11"/>
  <c r="AZ336" i="11"/>
  <c r="AN355" i="11"/>
  <c r="EC350" i="11"/>
  <c r="DA346" i="11"/>
  <c r="BY342" i="11"/>
  <c r="AW338" i="11"/>
  <c r="X358" i="11"/>
  <c r="EH352" i="11"/>
  <c r="DF348" i="11"/>
  <c r="CD344" i="11"/>
  <c r="BB340" i="11"/>
  <c r="Z336" i="11"/>
  <c r="EM354" i="11"/>
  <c r="DK350" i="11"/>
  <c r="CI346" i="11"/>
  <c r="BG342" i="11"/>
  <c r="AE338" i="11"/>
  <c r="DN357" i="11"/>
  <c r="DP352" i="11"/>
  <c r="CN348" i="11"/>
  <c r="BL344" i="11"/>
  <c r="AJ340" i="11"/>
  <c r="DY335" i="11"/>
  <c r="EA378" i="11"/>
  <c r="EJ376" i="11"/>
  <c r="DR377" i="11"/>
  <c r="BQ381" i="11"/>
  <c r="AX360" i="11"/>
  <c r="DU364" i="11"/>
  <c r="BQ371" i="11"/>
  <c r="Z381" i="11"/>
  <c r="CN363" i="11"/>
  <c r="CE348" i="11"/>
  <c r="AZ354" i="11"/>
  <c r="BB359" i="11"/>
  <c r="DZ339" i="11"/>
  <c r="BR342" i="11"/>
  <c r="BA342" i="11"/>
  <c r="AK341" i="11"/>
  <c r="EL339" i="11"/>
  <c r="CE341" i="11"/>
  <c r="AU375" i="11"/>
  <c r="AX364" i="11"/>
  <c r="DW382" i="11"/>
  <c r="EK376" i="11"/>
  <c r="BN371" i="11"/>
  <c r="CZ365" i="11"/>
  <c r="AC360" i="11"/>
  <c r="X380" i="11"/>
  <c r="CH374" i="11"/>
  <c r="EI369" i="11"/>
  <c r="DG365" i="11"/>
  <c r="CE361" i="11"/>
  <c r="AS382" i="11"/>
  <c r="EH377" i="11"/>
  <c r="DF373" i="11"/>
  <c r="CD369" i="11"/>
  <c r="BB365" i="11"/>
  <c r="Z361" i="11"/>
  <c r="EL380" i="11"/>
  <c r="DJ376" i="11"/>
  <c r="CH372" i="11"/>
  <c r="BF368" i="11"/>
  <c r="AD364" i="11"/>
  <c r="DS359" i="11"/>
  <c r="BP381" i="11"/>
  <c r="AN377" i="11"/>
  <c r="EC372" i="11"/>
  <c r="DA368" i="11"/>
  <c r="BY364" i="11"/>
  <c r="AW360" i="11"/>
  <c r="EL355" i="11"/>
  <c r="AA381" i="11"/>
  <c r="DP376" i="11"/>
  <c r="CN372" i="11"/>
  <c r="BL368" i="11"/>
  <c r="AJ364" i="11"/>
  <c r="DY359" i="11"/>
  <c r="DW384" i="11"/>
  <c r="CU380" i="11"/>
  <c r="BS376" i="11"/>
  <c r="AQ372" i="11"/>
  <c r="EF367" i="11"/>
  <c r="DD363" i="11"/>
  <c r="CB359" i="11"/>
  <c r="DL358" i="11"/>
  <c r="BR353" i="11"/>
  <c r="AP349" i="11"/>
  <c r="EE344" i="11"/>
  <c r="DC340" i="11"/>
  <c r="CA336" i="11"/>
  <c r="BW355" i="11"/>
  <c r="AU351" i="11"/>
  <c r="EJ346" i="11"/>
  <c r="DH342" i="11"/>
  <c r="CF338" i="11"/>
  <c r="CB358" i="11"/>
  <c r="AZ353" i="11"/>
  <c r="X349" i="11"/>
  <c r="DM344" i="11"/>
  <c r="CK340" i="11"/>
  <c r="BI336" i="11"/>
  <c r="AW355" i="11"/>
  <c r="EL350" i="11"/>
  <c r="DJ346" i="11"/>
  <c r="CH342" i="11"/>
  <c r="BF338" i="11"/>
  <c r="AB358" i="11"/>
  <c r="EI352" i="11"/>
  <c r="DG348" i="11"/>
  <c r="CE344" i="11"/>
  <c r="BC340" i="11"/>
  <c r="AA336" i="11"/>
  <c r="EN354" i="11"/>
  <c r="DL350" i="11"/>
  <c r="CJ346" i="11"/>
  <c r="BH342" i="11"/>
  <c r="AF338" i="11"/>
  <c r="DO357" i="11"/>
  <c r="DQ352" i="11"/>
  <c r="CO348" i="11"/>
  <c r="BM344" i="11"/>
  <c r="AK340" i="11"/>
  <c r="DZ335" i="11"/>
  <c r="DV354" i="11"/>
  <c r="CT350" i="11"/>
  <c r="BR346" i="11"/>
  <c r="AP342" i="11"/>
  <c r="EE337" i="11"/>
  <c r="Z372" i="11"/>
  <c r="BI368" i="11"/>
  <c r="AS367" i="11"/>
  <c r="BN369" i="11"/>
  <c r="DW371" i="11"/>
  <c r="CJ377" i="11"/>
  <c r="BQ356" i="11"/>
  <c r="BY363" i="11"/>
  <c r="AV375" i="11"/>
  <c r="AX357" i="11"/>
  <c r="AO342" i="11"/>
  <c r="DT346" i="11"/>
  <c r="CO352" i="11"/>
  <c r="CX335" i="11"/>
  <c r="CU337" i="11"/>
  <c r="EI336" i="11"/>
  <c r="BN336" i="11"/>
  <c r="BJ359" i="11"/>
  <c r="DH336" i="11"/>
  <c r="BV372" i="11"/>
  <c r="EK361" i="11"/>
  <c r="AN381" i="11"/>
  <c r="BZ375" i="11"/>
  <c r="DT369" i="11"/>
  <c r="AW364" i="11"/>
  <c r="AJ384" i="11"/>
  <c r="CD378" i="11"/>
  <c r="BC373" i="11"/>
  <c r="DT368" i="11"/>
  <c r="CR364" i="11"/>
  <c r="BP360" i="11"/>
  <c r="AD381" i="11"/>
  <c r="DS376" i="11"/>
  <c r="CQ372" i="11"/>
  <c r="BO368" i="11"/>
  <c r="AM364" i="11"/>
  <c r="AH384" i="11"/>
  <c r="DW379" i="11"/>
  <c r="CU375" i="11"/>
  <c r="BS371" i="11"/>
  <c r="AQ367" i="11"/>
  <c r="EF362" i="11"/>
  <c r="CC384" i="11"/>
  <c r="BA380" i="11"/>
  <c r="Y376" i="11"/>
  <c r="DN371" i="11"/>
  <c r="CL367" i="11"/>
  <c r="BJ363" i="11"/>
  <c r="AH359" i="11"/>
  <c r="AN384" i="11"/>
  <c r="EC379" i="11"/>
  <c r="DA375" i="11"/>
  <c r="BY371" i="11"/>
  <c r="AW367" i="11"/>
  <c r="EL362" i="11"/>
  <c r="DJ358" i="11"/>
  <c r="DH383" i="11"/>
  <c r="CF379" i="11"/>
  <c r="BD375" i="11"/>
  <c r="AB371" i="11"/>
  <c r="DQ366" i="11"/>
  <c r="CO362" i="11"/>
  <c r="BM358" i="11"/>
  <c r="EE356" i="11"/>
  <c r="BC352" i="11"/>
  <c r="AA348" i="11"/>
  <c r="DP343" i="11"/>
  <c r="CN339" i="11"/>
  <c r="BL335" i="11"/>
  <c r="BH354" i="11"/>
  <c r="AF350" i="11"/>
  <c r="DU345" i="11"/>
  <c r="CS341" i="11"/>
  <c r="BQ337" i="11"/>
  <c r="DA356" i="11"/>
  <c r="AK352" i="11"/>
  <c r="DZ347" i="11"/>
  <c r="CX343" i="11"/>
  <c r="BV339" i="11"/>
  <c r="AT335" i="11"/>
  <c r="AH354" i="11"/>
  <c r="DW349" i="11"/>
  <c r="CU345" i="11"/>
  <c r="BS341" i="11"/>
  <c r="AQ337" i="11"/>
  <c r="AX356" i="11"/>
  <c r="DT351" i="11"/>
  <c r="CR347" i="11"/>
  <c r="BP343" i="11"/>
  <c r="AN339" i="11"/>
  <c r="AY360" i="11"/>
  <c r="DY353" i="11"/>
  <c r="CW349" i="11"/>
  <c r="BU345" i="11"/>
  <c r="AS341" i="11"/>
  <c r="EH336" i="11"/>
  <c r="EN355" i="11"/>
  <c r="DB351" i="11"/>
  <c r="BZ347" i="11"/>
  <c r="AX343" i="11"/>
  <c r="EM338" i="11"/>
  <c r="CN359" i="11"/>
  <c r="DG353" i="11"/>
  <c r="CE349" i="11"/>
  <c r="BC345" i="11"/>
  <c r="AA341" i="11"/>
  <c r="DP336" i="11"/>
  <c r="CH383" i="11"/>
  <c r="DV359" i="11"/>
  <c r="CQ365" i="11"/>
  <c r="CB371" i="11"/>
  <c r="CM375" i="11"/>
  <c r="CX379" i="11"/>
  <c r="CE358" i="11"/>
  <c r="AO367" i="11"/>
  <c r="BQ378" i="11"/>
  <c r="BE358" i="11"/>
  <c r="DA342" i="11"/>
  <c r="DF344" i="11"/>
  <c r="DR347" i="11"/>
  <c r="DO349" i="11"/>
  <c r="CX349" i="11"/>
  <c r="CO349" i="11"/>
  <c r="EK348" i="11"/>
  <c r="EB348" i="11"/>
  <c r="CN337" i="11"/>
  <c r="EG342" i="11"/>
  <c r="BK371" i="11"/>
  <c r="EH360" i="11"/>
  <c r="BJ352" i="11"/>
  <c r="EF353" i="11"/>
  <c r="AL335" i="11"/>
  <c r="EE379" i="11"/>
  <c r="AJ371" i="11"/>
  <c r="BL356" i="11"/>
  <c r="CO360" i="11"/>
  <c r="AE374" i="11"/>
  <c r="DG370" i="11"/>
  <c r="CF358" i="11"/>
  <c r="DR352" i="11"/>
  <c r="DW361" i="11"/>
  <c r="AI338" i="11"/>
  <c r="DY356" i="11"/>
  <c r="AZ352" i="11"/>
  <c r="X348" i="11"/>
  <c r="DM343" i="11"/>
  <c r="CK339" i="11"/>
  <c r="BI335" i="11"/>
  <c r="AW354" i="11"/>
  <c r="EL349" i="11"/>
  <c r="DJ345" i="11"/>
  <c r="CH341" i="11"/>
  <c r="BF337" i="11"/>
  <c r="CJ356" i="11"/>
  <c r="Z352" i="11"/>
  <c r="DO347" i="11"/>
  <c r="CM343" i="11"/>
  <c r="BK339" i="11"/>
  <c r="AI335" i="11"/>
  <c r="AE354" i="11"/>
  <c r="DM348" i="11"/>
  <c r="CK344" i="11"/>
  <c r="DG338" i="11"/>
  <c r="EN344" i="11"/>
  <c r="AX355" i="11"/>
  <c r="EG354" i="11"/>
  <c r="CH348" i="11"/>
  <c r="BZ339" i="11"/>
  <c r="CP384" i="11"/>
  <c r="BW371" i="11"/>
  <c r="BQ361" i="11"/>
  <c r="DA380" i="11"/>
  <c r="AD375" i="11"/>
  <c r="BP369" i="11"/>
  <c r="DJ363" i="11"/>
  <c r="DE383" i="11"/>
  <c r="Z378" i="11"/>
  <c r="DX372" i="11"/>
  <c r="CF368" i="11"/>
  <c r="BD364" i="11"/>
  <c r="EI384" i="11"/>
  <c r="DG380" i="11"/>
  <c r="CE376" i="11"/>
  <c r="BC372" i="11"/>
  <c r="AA368" i="11"/>
  <c r="DP363" i="11"/>
  <c r="DK383" i="11"/>
  <c r="CI379" i="11"/>
  <c r="BG375" i="11"/>
  <c r="AE371" i="11"/>
  <c r="DT366" i="11"/>
  <c r="CR362" i="11"/>
  <c r="AO384" i="11"/>
  <c r="ED379" i="11"/>
  <c r="DB375" i="11"/>
  <c r="BZ371" i="11"/>
  <c r="AX367" i="11"/>
  <c r="EM362" i="11"/>
  <c r="DK358" i="11"/>
  <c r="DQ383" i="11"/>
  <c r="CO379" i="11"/>
  <c r="BM375" i="11"/>
  <c r="AK371" i="11"/>
  <c r="DZ366" i="11"/>
  <c r="CX362" i="11"/>
  <c r="BV358" i="11"/>
  <c r="BT383" i="11"/>
  <c r="AR379" i="11"/>
  <c r="EG374" i="11"/>
  <c r="DE370" i="11"/>
  <c r="CC366" i="11"/>
  <c r="BA362" i="11"/>
  <c r="Y358" i="11"/>
  <c r="BS356" i="11"/>
  <c r="EF351" i="11"/>
  <c r="DD347" i="11"/>
  <c r="CB343" i="11"/>
  <c r="AZ339" i="11"/>
  <c r="X335" i="11"/>
  <c r="EK353" i="11"/>
  <c r="DI349" i="11"/>
  <c r="CG345" i="11"/>
  <c r="BE341" i="11"/>
  <c r="AC337" i="11"/>
  <c r="AO356" i="11"/>
  <c r="DN351" i="11"/>
  <c r="CL347" i="11"/>
  <c r="BJ343" i="11"/>
  <c r="AH339" i="11"/>
  <c r="DD359" i="11"/>
  <c r="DK353" i="11"/>
  <c r="CI349" i="11"/>
  <c r="BG345" i="11"/>
  <c r="AE341" i="11"/>
  <c r="DT336" i="11"/>
  <c r="DH355" i="11"/>
  <c r="CF351" i="11"/>
  <c r="BD347" i="11"/>
  <c r="AB343" i="11"/>
  <c r="DQ338" i="11"/>
  <c r="AD359" i="11"/>
  <c r="CK353" i="11"/>
  <c r="BI349" i="11"/>
  <c r="AG345" i="11"/>
  <c r="DV340" i="11"/>
  <c r="CT336" i="11"/>
  <c r="CP355" i="11"/>
  <c r="BN351" i="11"/>
  <c r="AL347" i="11"/>
  <c r="EA342" i="11"/>
  <c r="CY338" i="11"/>
  <c r="DM358" i="11"/>
  <c r="BS353" i="11"/>
  <c r="AQ349" i="11"/>
  <c r="EF344" i="11"/>
  <c r="DD340" i="11"/>
  <c r="CB336" i="11"/>
  <c r="CX382" i="11"/>
  <c r="AD373" i="11"/>
  <c r="EK373" i="11"/>
  <c r="CQ378" i="11"/>
  <c r="EJ357" i="11"/>
  <c r="CT366" i="11"/>
  <c r="AO374" i="11"/>
  <c r="EK338" i="11"/>
  <c r="AS336" i="11"/>
  <c r="CQ348" i="11"/>
  <c r="DD342" i="11"/>
  <c r="DM355" i="11"/>
  <c r="EI379" i="11"/>
  <c r="BJ368" i="11"/>
  <c r="AU359" i="11"/>
  <c r="AP379" i="11"/>
  <c r="CJ373" i="11"/>
  <c r="ED367" i="11"/>
  <c r="AY362" i="11"/>
  <c r="AT382" i="11"/>
  <c r="CN376" i="11"/>
  <c r="CS371" i="11"/>
  <c r="BQ367" i="11"/>
  <c r="AO363" i="11"/>
  <c r="DT383" i="11"/>
  <c r="CR379" i="11"/>
  <c r="BP375" i="11"/>
  <c r="AN371" i="11"/>
  <c r="EC366" i="11"/>
  <c r="DA362" i="11"/>
  <c r="CV382" i="11"/>
  <c r="BT378" i="11"/>
  <c r="AR374" i="11"/>
  <c r="EG369" i="11"/>
  <c r="DE365" i="11"/>
  <c r="CC361" i="11"/>
  <c r="Z383" i="11"/>
  <c r="DO378" i="11"/>
  <c r="CM374" i="11"/>
  <c r="BK370" i="11"/>
  <c r="AI366" i="11"/>
  <c r="DX361" i="11"/>
  <c r="CV357" i="11"/>
  <c r="DB382" i="11"/>
  <c r="BZ378" i="11"/>
  <c r="AX374" i="11"/>
  <c r="EM369" i="11"/>
  <c r="DK365" i="11"/>
  <c r="CI361" i="11"/>
  <c r="BG357" i="11"/>
  <c r="BE382" i="11"/>
  <c r="AC378" i="11"/>
  <c r="DR373" i="11"/>
  <c r="CP369" i="11"/>
  <c r="BN365" i="11"/>
  <c r="AL361" i="11"/>
  <c r="EA356" i="11"/>
  <c r="AB355" i="11"/>
  <c r="DQ350" i="11"/>
  <c r="CO346" i="11"/>
  <c r="BM342" i="11"/>
  <c r="AK338" i="11"/>
  <c r="DW357" i="11"/>
  <c r="DV352" i="11"/>
  <c r="CT348" i="11"/>
  <c r="BR344" i="11"/>
  <c r="AP340" i="11"/>
  <c r="EE335" i="11"/>
  <c r="EA354" i="11"/>
  <c r="CY350" i="11"/>
  <c r="BW346" i="11"/>
  <c r="AU342" i="11"/>
  <c r="EJ337" i="11"/>
  <c r="CH357" i="11"/>
  <c r="CV352" i="11"/>
  <c r="BT348" i="11"/>
  <c r="AR344" i="11"/>
  <c r="EG339" i="11"/>
  <c r="DE335" i="11"/>
  <c r="CS354" i="11"/>
  <c r="BQ350" i="11"/>
  <c r="AO346" i="11"/>
  <c r="ED341" i="11"/>
  <c r="DB337" i="11"/>
  <c r="AS357" i="11"/>
  <c r="BV352" i="11"/>
  <c r="AT348" i="11"/>
  <c r="EI343" i="11"/>
  <c r="DG339" i="11"/>
  <c r="CE335" i="11"/>
  <c r="CA354" i="11"/>
  <c r="AY350" i="11"/>
  <c r="EN345" i="11"/>
  <c r="DL341" i="11"/>
  <c r="CJ337" i="11"/>
  <c r="EF356" i="11"/>
  <c r="BD352" i="11"/>
  <c r="AB348" i="11"/>
  <c r="DQ343" i="11"/>
  <c r="CO339" i="11"/>
  <c r="BM335" i="11"/>
  <c r="BR375" i="11"/>
  <c r="BR374" i="11"/>
  <c r="AR375" i="11"/>
  <c r="DH378" i="11"/>
  <c r="BN383" i="11"/>
  <c r="AU362" i="11"/>
  <c r="AV368" i="11"/>
  <c r="EC378" i="11"/>
  <c r="EE360" i="11"/>
  <c r="BQ346" i="11"/>
  <c r="CQ351" i="11"/>
  <c r="DJ355" i="11"/>
  <c r="BG338" i="11"/>
  <c r="AW339" i="11"/>
  <c r="AF339" i="11"/>
  <c r="EN338" i="11"/>
  <c r="BL337" i="11"/>
  <c r="BJ338" i="11"/>
  <c r="X374" i="11"/>
  <c r="AQ363" i="11"/>
  <c r="EN381" i="11"/>
  <c r="BA376" i="11"/>
  <c r="CU370" i="11"/>
  <c r="X365" i="11"/>
  <c r="EB384" i="11"/>
  <c r="BE379" i="11"/>
  <c r="EE373" i="11"/>
  <c r="BW369" i="11"/>
  <c r="AU365" i="11"/>
  <c r="EJ360" i="11"/>
  <c r="CX381" i="11"/>
  <c r="BV377" i="11"/>
  <c r="AT373" i="11"/>
  <c r="EI368" i="11"/>
  <c r="DG364" i="11"/>
  <c r="DB384" i="11"/>
  <c r="BZ380" i="11"/>
  <c r="AX376" i="11"/>
  <c r="EM371" i="11"/>
  <c r="DK367" i="11"/>
  <c r="CI363" i="11"/>
  <c r="BG359" i="11"/>
  <c r="DU380" i="11"/>
  <c r="CS376" i="11"/>
  <c r="BQ372" i="11"/>
  <c r="AO368" i="11"/>
  <c r="ED363" i="11"/>
  <c r="DB359" i="11"/>
  <c r="DH384" i="11"/>
  <c r="CF380" i="11"/>
  <c r="BD376" i="11"/>
  <c r="AB372" i="11"/>
  <c r="DQ367" i="11"/>
  <c r="CO363" i="11"/>
  <c r="BM359" i="11"/>
  <c r="BK384" i="11"/>
  <c r="AI380" i="11"/>
  <c r="DX375" i="11"/>
  <c r="CV371" i="11"/>
  <c r="BT367" i="11"/>
  <c r="AR363" i="11"/>
  <c r="EG358" i="11"/>
  <c r="DX357" i="11"/>
  <c r="DW352" i="11"/>
  <c r="CU348" i="11"/>
  <c r="BS344" i="11"/>
  <c r="AQ340" i="11"/>
  <c r="EF335" i="11"/>
  <c r="EB354" i="11"/>
  <c r="CZ350" i="11"/>
  <c r="BX346" i="11"/>
  <c r="AV342" i="11"/>
  <c r="EK337" i="11"/>
  <c r="CW357" i="11"/>
  <c r="DE352" i="11"/>
  <c r="CC348" i="11"/>
  <c r="BA344" i="11"/>
  <c r="Y340" i="11"/>
  <c r="DN335" i="11"/>
  <c r="DB354" i="11"/>
  <c r="BZ350" i="11"/>
  <c r="AX346" i="11"/>
  <c r="EM341" i="11"/>
  <c r="DK337" i="11"/>
  <c r="AT357" i="11"/>
  <c r="BW352" i="11"/>
  <c r="AU348" i="11"/>
  <c r="EJ343" i="11"/>
  <c r="DH339" i="11"/>
  <c r="CF335" i="11"/>
  <c r="CB354" i="11"/>
  <c r="AZ350" i="11"/>
  <c r="X346" i="11"/>
  <c r="DM341" i="11"/>
  <c r="CK337" i="11"/>
  <c r="EG356" i="11"/>
  <c r="BE352" i="11"/>
  <c r="AC348" i="11"/>
  <c r="DR343" i="11"/>
  <c r="CP339" i="11"/>
  <c r="BN335" i="11"/>
  <c r="BJ354" i="11"/>
  <c r="AH350" i="11"/>
  <c r="DW345" i="11"/>
  <c r="CU341" i="11"/>
  <c r="BS337" i="11"/>
  <c r="DO367" i="11"/>
  <c r="AG364" i="11"/>
  <c r="CJ364" i="11"/>
  <c r="AZ367" i="11"/>
  <c r="AW369" i="11"/>
  <c r="EA374" i="11"/>
  <c r="Y383" i="11"/>
  <c r="DP360" i="11"/>
  <c r="AH373" i="11"/>
  <c r="CG358" i="11"/>
  <c r="CM340" i="11"/>
  <c r="AT344" i="11"/>
  <c r="EM350" i="11"/>
  <c r="AU357" i="11"/>
  <c r="DD358" i="11"/>
  <c r="DE357" i="11"/>
  <c r="CP357" i="11"/>
  <c r="CS356" i="11"/>
  <c r="CY383" i="11"/>
  <c r="EB370" i="11"/>
  <c r="ED360" i="11"/>
  <c r="BU380" i="11"/>
  <c r="DO374" i="11"/>
  <c r="AJ369" i="11"/>
  <c r="CD363" i="11"/>
  <c r="BY383" i="11"/>
  <c r="DK377" i="11"/>
  <c r="CZ372" i="11"/>
  <c r="BH368" i="11"/>
  <c r="AF364" i="11"/>
  <c r="DK384" i="11"/>
  <c r="CI380" i="11"/>
  <c r="BG376" i="11"/>
  <c r="AE372" i="11"/>
  <c r="DT367" i="11"/>
  <c r="CR363" i="11"/>
  <c r="CM383" i="11"/>
  <c r="BK379" i="11"/>
  <c r="AI375" i="11"/>
  <c r="DX370" i="11"/>
  <c r="CV366" i="11"/>
  <c r="BT362" i="11"/>
  <c r="EH383" i="11"/>
  <c r="DF379" i="11"/>
  <c r="CD375" i="11"/>
  <c r="BB371" i="11"/>
  <c r="Z367" i="11"/>
  <c r="DO362" i="11"/>
  <c r="CM358" i="11"/>
  <c r="CS383" i="11"/>
  <c r="BQ379" i="11"/>
  <c r="AO375" i="11"/>
  <c r="ED370" i="11"/>
  <c r="DB366" i="11"/>
  <c r="BZ362" i="11"/>
  <c r="AX358" i="11"/>
  <c r="AV383" i="11"/>
  <c r="EK378" i="11"/>
  <c r="DI374" i="11"/>
  <c r="CG370" i="11"/>
  <c r="BE366" i="11"/>
  <c r="AC362" i="11"/>
  <c r="DR357" i="11"/>
  <c r="AF356" i="11"/>
  <c r="DH351" i="11"/>
  <c r="CF347" i="11"/>
  <c r="BD343" i="11"/>
  <c r="AB339" i="11"/>
  <c r="DL359" i="11"/>
  <c r="DM353" i="11"/>
  <c r="CK349" i="11"/>
  <c r="BI345" i="11"/>
  <c r="AG341" i="11"/>
  <c r="DV336" i="11"/>
  <c r="DS355" i="11"/>
  <c r="CP351" i="11"/>
  <c r="BN347" i="11"/>
  <c r="AL343" i="11"/>
  <c r="EA338" i="11"/>
  <c r="AJ359" i="11"/>
  <c r="CM353" i="11"/>
  <c r="BK349" i="11"/>
  <c r="AI345" i="11"/>
  <c r="DX340" i="11"/>
  <c r="CV336" i="11"/>
  <c r="CJ355" i="11"/>
  <c r="BH351" i="11"/>
  <c r="AF347" i="11"/>
  <c r="DU342" i="11"/>
  <c r="CS338" i="11"/>
  <c r="CY358" i="11"/>
  <c r="BM353" i="11"/>
  <c r="AK349" i="11"/>
  <c r="DZ344" i="11"/>
  <c r="CX340" i="11"/>
  <c r="BV336" i="11"/>
  <c r="BR355" i="11"/>
  <c r="AP351" i="11"/>
  <c r="EE346" i="11"/>
  <c r="DC342" i="11"/>
  <c r="CA338" i="11"/>
  <c r="BT358" i="11"/>
  <c r="AU353" i="11"/>
  <c r="EJ348" i="11"/>
  <c r="DH344" i="11"/>
  <c r="CF340" i="11"/>
  <c r="BD336" i="11"/>
  <c r="BM380" i="11"/>
  <c r="EE381" i="11"/>
  <c r="EH362" i="11"/>
  <c r="DS368" i="11"/>
  <c r="ED372" i="11"/>
  <c r="X377" i="11"/>
  <c r="DV355" i="11"/>
  <c r="CF364" i="11"/>
  <c r="DH375" i="11"/>
  <c r="AQ356" i="11"/>
  <c r="AA340" i="11"/>
  <c r="AF342" i="11"/>
  <c r="DD345" i="11"/>
  <c r="CT346" i="11"/>
  <c r="CC346" i="11"/>
  <c r="EF346" i="11"/>
  <c r="BK346" i="11"/>
  <c r="DG345" i="11"/>
  <c r="Y339" i="11"/>
  <c r="AZ351" i="11"/>
  <c r="DE368" i="11"/>
  <c r="AU380" i="11"/>
  <c r="AY383" i="11"/>
  <c r="CT383" i="11"/>
  <c r="BE383" i="11"/>
  <c r="EA357" i="11"/>
  <c r="DF361" i="11"/>
  <c r="DW358" i="11"/>
  <c r="Z347" i="11"/>
  <c r="DL344" i="11"/>
  <c r="CG342" i="11"/>
  <c r="AD355" i="11"/>
  <c r="DX352" i="11"/>
  <c r="DZ369" i="11"/>
  <c r="EA344" i="11"/>
  <c r="DQ372" i="11"/>
  <c r="DV366" i="11"/>
  <c r="BQ366" i="11"/>
  <c r="BC378" i="11"/>
  <c r="AP382" i="11"/>
  <c r="DJ381" i="11"/>
  <c r="CG354" i="11"/>
  <c r="AH348" i="11"/>
  <c r="BX337" i="11"/>
  <c r="AS335" i="11"/>
  <c r="CY347" i="11"/>
  <c r="AZ341" i="11"/>
  <c r="BG379" i="11"/>
  <c r="CM365" i="11"/>
  <c r="AI337" i="11"/>
  <c r="AJ362" i="11"/>
  <c r="CL378" i="11"/>
  <c r="EA376" i="11"/>
  <c r="CA371" i="11"/>
  <c r="DV371" i="11"/>
  <c r="BE367" i="11"/>
  <c r="DY366" i="11"/>
  <c r="BT335" i="11"/>
  <c r="DO356" i="11"/>
  <c r="CA341" i="11"/>
  <c r="DE349" i="11"/>
  <c r="BF343" i="11"/>
  <c r="AI341" i="11"/>
  <c r="DU379" i="11"/>
  <c r="CE353" i="11"/>
  <c r="BQ369" i="11"/>
  <c r="AI377" i="11"/>
  <c r="DL375" i="11"/>
  <c r="CN374" i="11"/>
  <c r="CE366" i="11"/>
  <c r="BR370" i="11"/>
  <c r="BY378" i="11"/>
  <c r="BX355" i="11"/>
  <c r="Y349" i="11"/>
  <c r="CQ342" i="11"/>
  <c r="AJ336" i="11"/>
  <c r="DP357" i="11"/>
  <c r="CU350" i="11"/>
  <c r="EK339" i="11"/>
  <c r="BO374" i="11"/>
  <c r="BY343" i="11"/>
  <c r="J883" i="11"/>
  <c r="J886" i="11"/>
  <c r="J889" i="11"/>
  <c r="B111" i="19" s="1"/>
  <c r="J884" i="11"/>
  <c r="J881" i="11"/>
  <c r="J882" i="11"/>
  <c r="J887" i="11"/>
  <c r="J885" i="11"/>
  <c r="J888" i="11"/>
  <c r="B93" i="19" s="1"/>
  <c r="BL220" i="11"/>
  <c r="AJ216" i="11"/>
  <c r="DQ219" i="11"/>
  <c r="CO215" i="11"/>
  <c r="BE219" i="11"/>
  <c r="AC215" i="11"/>
  <c r="EL222" i="11"/>
  <c r="DJ218" i="11"/>
  <c r="CH214" i="11"/>
  <c r="BF210" i="11"/>
  <c r="BZ222" i="11"/>
  <c r="AX218" i="11"/>
  <c r="EM213" i="11"/>
  <c r="DK209" i="11"/>
  <c r="EE221" i="11"/>
  <c r="DC217" i="11"/>
  <c r="CA213" i="11"/>
  <c r="BS221" i="11"/>
  <c r="AQ217" i="11"/>
  <c r="EF212" i="11"/>
  <c r="AY209" i="11"/>
  <c r="EN204" i="11"/>
  <c r="DL200" i="11"/>
  <c r="CJ196" i="11"/>
  <c r="BH192" i="11"/>
  <c r="AF188" i="11"/>
  <c r="DU183" i="11"/>
  <c r="CS179" i="11"/>
  <c r="BQ175" i="11"/>
  <c r="AE220" i="11"/>
  <c r="DT215" i="11"/>
  <c r="CR211" i="11"/>
  <c r="BP207" i="11"/>
  <c r="AN203" i="11"/>
  <c r="EC198" i="11"/>
  <c r="DA194" i="11"/>
  <c r="BY190" i="11"/>
  <c r="AW186" i="11"/>
  <c r="EL181" i="11"/>
  <c r="DJ177" i="11"/>
  <c r="CH173" i="11"/>
  <c r="DP220" i="11"/>
  <c r="CN216" i="11"/>
  <c r="BL212" i="11"/>
  <c r="AJ208" i="11"/>
  <c r="DY203" i="11"/>
  <c r="CW199" i="11"/>
  <c r="BU195" i="11"/>
  <c r="AS191" i="11"/>
  <c r="EH186" i="11"/>
  <c r="DF182" i="11"/>
  <c r="CD178" i="11"/>
  <c r="BB174" i="11"/>
  <c r="EG218" i="11"/>
  <c r="DE214" i="11"/>
  <c r="CC210" i="11"/>
  <c r="BA206" i="11"/>
  <c r="Y202" i="11"/>
  <c r="DN197" i="11"/>
  <c r="CL193" i="11"/>
  <c r="BJ189" i="11"/>
  <c r="AH185" i="11"/>
  <c r="DW180" i="11"/>
  <c r="CU176" i="11"/>
  <c r="BP222" i="11"/>
  <c r="AV220" i="11"/>
  <c r="EK215" i="11"/>
  <c r="DI211" i="11"/>
  <c r="CG207" i="11"/>
  <c r="BE203" i="11"/>
  <c r="AC199" i="11"/>
  <c r="DR194" i="11"/>
  <c r="CP190" i="11"/>
  <c r="BN186" i="11"/>
  <c r="AL182" i="11"/>
  <c r="EA177" i="11"/>
  <c r="CO222" i="11"/>
  <c r="BM218" i="11"/>
  <c r="AK214" i="11"/>
  <c r="DZ209" i="11"/>
  <c r="CX205" i="11"/>
  <c r="BV201" i="11"/>
  <c r="AT197" i="11"/>
  <c r="EI192" i="11"/>
  <c r="DG188" i="11"/>
  <c r="CE184" i="11"/>
  <c r="BC180" i="11"/>
  <c r="AA176" i="11"/>
  <c r="DN222" i="11"/>
  <c r="CL218" i="11"/>
  <c r="BJ214" i="11"/>
  <c r="AH210" i="11"/>
  <c r="DW205" i="11"/>
  <c r="CU201" i="11"/>
  <c r="BS197" i="11"/>
  <c r="AQ193" i="11"/>
  <c r="EF188" i="11"/>
  <c r="DD184" i="11"/>
  <c r="CB180" i="11"/>
  <c r="AZ176" i="11"/>
  <c r="EE220" i="11"/>
  <c r="DC216" i="11"/>
  <c r="CA212" i="11"/>
  <c r="AY208" i="11"/>
  <c r="EN203" i="11"/>
  <c r="DL199" i="11"/>
  <c r="CJ195" i="11"/>
  <c r="BH191" i="11"/>
  <c r="AF187" i="11"/>
  <c r="DU182" i="11"/>
  <c r="CS178" i="11"/>
  <c r="BQ174" i="11"/>
  <c r="AM221" i="11"/>
  <c r="EB216" i="11"/>
  <c r="CZ212" i="11"/>
  <c r="CJ220" i="11"/>
  <c r="BH216" i="11"/>
  <c r="AF212" i="11"/>
  <c r="DU207" i="11"/>
  <c r="CS203" i="11"/>
  <c r="BQ199" i="11"/>
  <c r="AO195" i="11"/>
  <c r="ED190" i="11"/>
  <c r="DB186" i="11"/>
  <c r="BZ182" i="11"/>
  <c r="AX178" i="11"/>
  <c r="EC222" i="11"/>
  <c r="DA218" i="11"/>
  <c r="BY214" i="11"/>
  <c r="AW210" i="11"/>
  <c r="EL205" i="11"/>
  <c r="DJ201" i="11"/>
  <c r="CH197" i="11"/>
  <c r="BF193" i="11"/>
  <c r="AD189" i="11"/>
  <c r="DS184" i="11"/>
  <c r="CQ180" i="11"/>
  <c r="BO176" i="11"/>
  <c r="CP222" i="11"/>
  <c r="BN218" i="11"/>
  <c r="AL214" i="11"/>
  <c r="EA209" i="11"/>
  <c r="CY205" i="11"/>
  <c r="BW201" i="11"/>
  <c r="AU197" i="11"/>
  <c r="EJ192" i="11"/>
  <c r="DH188" i="11"/>
  <c r="CF184" i="11"/>
  <c r="BD180" i="11"/>
  <c r="AB176" i="11"/>
  <c r="DG220" i="11"/>
  <c r="CE216" i="11"/>
  <c r="BC212" i="11"/>
  <c r="AA208" i="11"/>
  <c r="DP203" i="11"/>
  <c r="CN199" i="11"/>
  <c r="BL195" i="11"/>
  <c r="AJ191" i="11"/>
  <c r="DY186" i="11"/>
  <c r="CW182" i="11"/>
  <c r="BU178" i="11"/>
  <c r="AR216" i="11"/>
  <c r="CR196" i="11"/>
  <c r="DA179" i="11"/>
  <c r="CZ211" i="11"/>
  <c r="DI194" i="11"/>
  <c r="DR177" i="11"/>
  <c r="CA219" i="11"/>
  <c r="AY215" i="11"/>
  <c r="EN210" i="11"/>
  <c r="DL206" i="11"/>
  <c r="CJ202" i="11"/>
  <c r="BH198" i="11"/>
  <c r="AF194" i="11"/>
  <c r="DU189" i="11"/>
  <c r="AT219" i="11"/>
  <c r="EI214" i="11"/>
  <c r="DG210" i="11"/>
  <c r="CE206" i="11"/>
  <c r="BC202" i="11"/>
  <c r="AA198" i="11"/>
  <c r="DP193" i="11"/>
  <c r="CN189" i="11"/>
  <c r="BL185" i="11"/>
  <c r="AJ181" i="11"/>
  <c r="DY176" i="11"/>
  <c r="CT222" i="11"/>
  <c r="BR218" i="11"/>
  <c r="AP214" i="11"/>
  <c r="EE209" i="11"/>
  <c r="DC205" i="11"/>
  <c r="CA201" i="11"/>
  <c r="AY197" i="11"/>
  <c r="EN192" i="11"/>
  <c r="DL188" i="11"/>
  <c r="CJ184" i="11"/>
  <c r="BH180" i="11"/>
  <c r="AF176" i="11"/>
  <c r="DY221" i="11"/>
  <c r="CW217" i="11"/>
  <c r="BU213" i="11"/>
  <c r="AS209" i="11"/>
  <c r="EH204" i="11"/>
  <c r="DF200" i="11"/>
  <c r="CD196" i="11"/>
  <c r="BB192" i="11"/>
  <c r="Z188" i="11"/>
  <c r="DO183" i="11"/>
  <c r="CM179" i="11"/>
  <c r="BK175" i="11"/>
  <c r="BR215" i="11"/>
  <c r="CA198" i="11"/>
  <c r="AP184" i="11"/>
  <c r="AS173" i="11"/>
  <c r="BM206" i="11"/>
  <c r="BV189" i="11"/>
  <c r="AN178" i="11"/>
  <c r="CI214" i="11"/>
  <c r="CR197" i="11"/>
  <c r="CP183" i="11"/>
  <c r="DA222" i="11"/>
  <c r="DJ205" i="11"/>
  <c r="Z189" i="11"/>
  <c r="DI177" i="11"/>
  <c r="EF213" i="11"/>
  <c r="X197" i="11"/>
  <c r="AT183" i="11"/>
  <c r="DR221" i="11"/>
  <c r="EA204" i="11"/>
  <c r="BZ188" i="11"/>
  <c r="AR177" i="11"/>
  <c r="DQ212" i="11"/>
  <c r="DZ195" i="11"/>
  <c r="BX182" i="11"/>
  <c r="DC220" i="11"/>
  <c r="DL203" i="11"/>
  <c r="DD187" i="11"/>
  <c r="BV176" i="11"/>
  <c r="DH204" i="11"/>
  <c r="DQ187" i="11"/>
  <c r="DP219" i="11"/>
  <c r="DY202" i="11"/>
  <c r="EH185" i="11"/>
  <c r="CO221" i="11"/>
  <c r="BE217" i="11"/>
  <c r="AC213" i="11"/>
  <c r="DR208" i="11"/>
  <c r="CP204" i="11"/>
  <c r="BN200" i="11"/>
  <c r="AL196" i="11"/>
  <c r="EA191" i="11"/>
  <c r="AZ221" i="11"/>
  <c r="X217" i="11"/>
  <c r="DM212" i="11"/>
  <c r="CK208" i="11"/>
  <c r="BI204" i="11"/>
  <c r="AG200" i="11"/>
  <c r="DV195" i="11"/>
  <c r="CT191" i="11"/>
  <c r="BR187" i="11"/>
  <c r="AP183" i="11"/>
  <c r="EE178" i="11"/>
  <c r="DC174" i="11"/>
  <c r="BX220" i="11"/>
  <c r="AV216" i="11"/>
  <c r="EK211" i="11"/>
  <c r="DI207" i="11"/>
  <c r="CG203" i="11"/>
  <c r="BE199" i="11"/>
  <c r="AC195" i="11"/>
  <c r="DR190" i="11"/>
  <c r="CP186" i="11"/>
  <c r="BN182" i="11"/>
  <c r="AL178" i="11"/>
  <c r="EA173" i="11"/>
  <c r="DC219" i="11"/>
  <c r="CA215" i="11"/>
  <c r="AY211" i="11"/>
  <c r="EN206" i="11"/>
  <c r="DL202" i="11"/>
  <c r="CJ198" i="11"/>
  <c r="BH194" i="11"/>
  <c r="AF190" i="11"/>
  <c r="DU185" i="11"/>
  <c r="CS181" i="11"/>
  <c r="BQ177" i="11"/>
  <c r="AO173" i="11"/>
  <c r="CY206" i="11"/>
  <c r="DH189" i="11"/>
  <c r="BL178" i="11"/>
  <c r="CK214" i="11"/>
  <c r="CT197" i="11"/>
  <c r="CR183" i="11"/>
  <c r="DG222" i="11"/>
  <c r="DP205" i="11"/>
  <c r="AC189" i="11"/>
  <c r="DL177" i="11"/>
  <c r="EH213" i="11"/>
  <c r="Z197" i="11"/>
  <c r="AV183" i="11"/>
  <c r="AM222" i="11"/>
  <c r="AV205" i="11"/>
  <c r="CX188" i="11"/>
  <c r="BP177" i="11"/>
  <c r="AH213" i="11"/>
  <c r="AQ196" i="11"/>
  <c r="CV182" i="11"/>
  <c r="X221" i="11"/>
  <c r="AG204" i="11"/>
  <c r="EB187" i="11"/>
  <c r="CT176" i="11"/>
  <c r="BV202" i="11"/>
  <c r="CE185" i="11"/>
  <c r="CD217" i="11"/>
  <c r="CM200" i="11"/>
  <c r="CV183" i="11"/>
  <c r="ED220" i="11"/>
  <c r="DB216" i="11"/>
  <c r="BZ212" i="11"/>
  <c r="DD208" i="11"/>
  <c r="CB204" i="11"/>
  <c r="AZ200" i="11"/>
  <c r="X196" i="11"/>
  <c r="DM191" i="11"/>
  <c r="CK187" i="11"/>
  <c r="BI183" i="11"/>
  <c r="AG179" i="11"/>
  <c r="DV174" i="11"/>
  <c r="CJ219" i="11"/>
  <c r="BH215" i="11"/>
  <c r="AF211" i="11"/>
  <c r="DU206" i="11"/>
  <c r="CS202" i="11"/>
  <c r="BQ198" i="11"/>
  <c r="AO194" i="11"/>
  <c r="ED189" i="11"/>
  <c r="DB185" i="11"/>
  <c r="BZ181" i="11"/>
  <c r="AX177" i="11"/>
  <c r="EJ222" i="11"/>
  <c r="BD220" i="11"/>
  <c r="AB216" i="11"/>
  <c r="DQ211" i="11"/>
  <c r="CO207" i="11"/>
  <c r="BM203" i="11"/>
  <c r="AK199" i="11"/>
  <c r="DZ194" i="11"/>
  <c r="CX190" i="11"/>
  <c r="BV186" i="11"/>
  <c r="AT182" i="11"/>
  <c r="EI177" i="11"/>
  <c r="CW222" i="11"/>
  <c r="BU218" i="11"/>
  <c r="AS214" i="11"/>
  <c r="EH209" i="11"/>
  <c r="DF205" i="11"/>
  <c r="CD201" i="11"/>
  <c r="BB197" i="11"/>
  <c r="Z193" i="11"/>
  <c r="DO188" i="11"/>
  <c r="CM184" i="11"/>
  <c r="BK180" i="11"/>
  <c r="AI176" i="11"/>
  <c r="DU221" i="11"/>
  <c r="DA219" i="11"/>
  <c r="BY215" i="11"/>
  <c r="AW211" i="11"/>
  <c r="EL206" i="11"/>
  <c r="DJ202" i="11"/>
  <c r="CH198" i="11"/>
  <c r="BF194" i="11"/>
  <c r="AD190" i="11"/>
  <c r="DS185" i="11"/>
  <c r="CQ181" i="11"/>
  <c r="BO177" i="11"/>
  <c r="AC222" i="11"/>
  <c r="DR217" i="11"/>
  <c r="CP213" i="11"/>
  <c r="BN209" i="11"/>
  <c r="AL205" i="11"/>
  <c r="EA200" i="11"/>
  <c r="CY196" i="11"/>
  <c r="BW192" i="11"/>
  <c r="AU188" i="11"/>
  <c r="EJ183" i="11"/>
  <c r="DH179" i="11"/>
  <c r="CF175" i="11"/>
  <c r="BB222" i="11"/>
  <c r="Z218" i="11"/>
  <c r="DO213" i="11"/>
  <c r="CM209" i="11"/>
  <c r="BK205" i="11"/>
  <c r="AI201" i="11"/>
  <c r="DX196" i="11"/>
  <c r="CV192" i="11"/>
  <c r="BT188" i="11"/>
  <c r="AR184" i="11"/>
  <c r="EG179" i="11"/>
  <c r="DE175" i="11"/>
  <c r="BS220" i="11"/>
  <c r="AQ216" i="11"/>
  <c r="EF211" i="11"/>
  <c r="DD207" i="11"/>
  <c r="CB203" i="11"/>
  <c r="AZ199" i="11"/>
  <c r="X195" i="11"/>
  <c r="DM190" i="11"/>
  <c r="CK186" i="11"/>
  <c r="BI182" i="11"/>
  <c r="AG178" i="11"/>
  <c r="DV173" i="11"/>
  <c r="CR220" i="11"/>
  <c r="BP216" i="11"/>
  <c r="AN212" i="11"/>
  <c r="X220" i="11"/>
  <c r="DM215" i="11"/>
  <c r="CK211" i="11"/>
  <c r="BI207" i="11"/>
  <c r="AG203" i="11"/>
  <c r="DV198" i="11"/>
  <c r="CT194" i="11"/>
  <c r="BR190" i="11"/>
  <c r="AP186" i="11"/>
  <c r="EE181" i="11"/>
  <c r="DC177" i="11"/>
  <c r="BQ222" i="11"/>
  <c r="AO218" i="11"/>
  <c r="ED213" i="11"/>
  <c r="DB209" i="11"/>
  <c r="BZ205" i="11"/>
  <c r="AX201" i="11"/>
  <c r="EM196" i="11"/>
  <c r="DK192" i="11"/>
  <c r="CI188" i="11"/>
  <c r="BG184" i="11"/>
  <c r="AE180" i="11"/>
  <c r="DT175" i="11"/>
  <c r="AD222" i="11"/>
  <c r="DS217" i="11"/>
  <c r="CQ213" i="11"/>
  <c r="BO209" i="11"/>
  <c r="AM205" i="11"/>
  <c r="EB200" i="11"/>
  <c r="CZ196" i="11"/>
  <c r="BX192" i="11"/>
  <c r="AV188" i="11"/>
  <c r="EK183" i="11"/>
  <c r="DI179" i="11"/>
  <c r="CG175" i="11"/>
  <c r="AU220" i="11"/>
  <c r="EJ215" i="11"/>
  <c r="DH211" i="11"/>
  <c r="CF207" i="11"/>
  <c r="BD203" i="11"/>
  <c r="AB199" i="11"/>
  <c r="DQ194" i="11"/>
  <c r="CO190" i="11"/>
  <c r="BM186" i="11"/>
  <c r="AK182" i="11"/>
  <c r="DZ177" i="11"/>
  <c r="EG211" i="11"/>
  <c r="CD194" i="11"/>
  <c r="CM177" i="11"/>
  <c r="CL209" i="11"/>
  <c r="CU192" i="11"/>
  <c r="DD175" i="11"/>
  <c r="EF218" i="11"/>
  <c r="DD214" i="11"/>
  <c r="CB210" i="11"/>
  <c r="AZ206" i="11"/>
  <c r="X202" i="11"/>
  <c r="DM197" i="11"/>
  <c r="CK193" i="11"/>
  <c r="EA222" i="11"/>
  <c r="CY218" i="11"/>
  <c r="BW214" i="11"/>
  <c r="AU210" i="11"/>
  <c r="EJ205" i="11"/>
  <c r="DH201" i="11"/>
  <c r="CF197" i="11"/>
  <c r="BD193" i="11"/>
  <c r="AB189" i="11"/>
  <c r="DQ184" i="11"/>
  <c r="CO180" i="11"/>
  <c r="BM176" i="11"/>
  <c r="AH222" i="11"/>
  <c r="DW217" i="11"/>
  <c r="CU213" i="11"/>
  <c r="BS209" i="11"/>
  <c r="AQ205" i="11"/>
  <c r="EF200" i="11"/>
  <c r="DD196" i="11"/>
  <c r="CB192" i="11"/>
  <c r="AZ188" i="11"/>
  <c r="X184" i="11"/>
  <c r="DM179" i="11"/>
  <c r="CK175" i="11"/>
  <c r="BM221" i="11"/>
  <c r="AK217" i="11"/>
  <c r="DZ212" i="11"/>
  <c r="CX208" i="11"/>
  <c r="BV204" i="11"/>
  <c r="AT200" i="11"/>
  <c r="EI195" i="11"/>
  <c r="DG191" i="11"/>
  <c r="CE187" i="11"/>
  <c r="BC183" i="11"/>
  <c r="AA179" i="11"/>
  <c r="DP174" i="11"/>
  <c r="BD213" i="11"/>
  <c r="BM196" i="11"/>
  <c r="DI182" i="11"/>
  <c r="AP221" i="11"/>
  <c r="AY204" i="11"/>
  <c r="Y188" i="11"/>
  <c r="DG176" i="11"/>
  <c r="BU212" i="11"/>
  <c r="CD195" i="11"/>
  <c r="AR182" i="11"/>
  <c r="CM220" i="11"/>
  <c r="CV203" i="11"/>
  <c r="CT187" i="11"/>
  <c r="BK176" i="11"/>
  <c r="DR211" i="11"/>
  <c r="EA194" i="11"/>
  <c r="DM181" i="11"/>
  <c r="DD219" i="11"/>
  <c r="DM202" i="11"/>
  <c r="AB187" i="11"/>
  <c r="DK175" i="11"/>
  <c r="DC210" i="11"/>
  <c r="DL193" i="11"/>
  <c r="Z181" i="11"/>
  <c r="CO218" i="11"/>
  <c r="CX201" i="11"/>
  <c r="BG186" i="11"/>
  <c r="X175" i="11"/>
  <c r="CT202" i="11"/>
  <c r="DC185" i="11"/>
  <c r="DB217" i="11"/>
  <c r="DK200" i="11"/>
  <c r="DT183" i="11"/>
  <c r="EL220" i="11"/>
  <c r="DJ216" i="11"/>
  <c r="CH212" i="11"/>
  <c r="BF208" i="11"/>
  <c r="AD204" i="11"/>
  <c r="DS199" i="11"/>
  <c r="CQ195" i="11"/>
  <c r="BO191" i="11"/>
  <c r="DE220" i="11"/>
  <c r="CC216" i="11"/>
  <c r="BA212" i="11"/>
  <c r="Y208" i="11"/>
  <c r="DN203" i="11"/>
  <c r="CL199" i="11"/>
  <c r="BJ195" i="11"/>
  <c r="AH191" i="11"/>
  <c r="DW186" i="11"/>
  <c r="CU182" i="11"/>
  <c r="BS178" i="11"/>
  <c r="AQ174" i="11"/>
  <c r="EC219" i="11"/>
  <c r="DA215" i="11"/>
  <c r="BY211" i="11"/>
  <c r="AW207" i="11"/>
  <c r="EL202" i="11"/>
  <c r="DJ198" i="11"/>
  <c r="CH194" i="11"/>
  <c r="BF190" i="11"/>
  <c r="AD186" i="11"/>
  <c r="DS181" i="11"/>
  <c r="CQ177" i="11"/>
  <c r="BO173" i="11"/>
  <c r="AQ219" i="11"/>
  <c r="EF214" i="11"/>
  <c r="DD210" i="11"/>
  <c r="CB206" i="11"/>
  <c r="AZ202" i="11"/>
  <c r="X198" i="11"/>
  <c r="DM193" i="11"/>
  <c r="CK189" i="11"/>
  <c r="BI185" i="11"/>
  <c r="AG181" i="11"/>
  <c r="DV176" i="11"/>
  <c r="CB221" i="11"/>
  <c r="CK204" i="11"/>
  <c r="AW188" i="11"/>
  <c r="EE176" i="11"/>
  <c r="BW212" i="11"/>
  <c r="CF195" i="11"/>
  <c r="AU182" i="11"/>
  <c r="CS220" i="11"/>
  <c r="DB203" i="11"/>
  <c r="CV187" i="11"/>
  <c r="BN176" i="11"/>
  <c r="DT211" i="11"/>
  <c r="EC194" i="11"/>
  <c r="DP181" i="11"/>
  <c r="Y220" i="11"/>
  <c r="AH203" i="11"/>
  <c r="AZ187" i="11"/>
  <c r="EI175" i="11"/>
  <c r="EK210" i="11"/>
  <c r="AC194" i="11"/>
  <c r="AX181" i="11"/>
  <c r="EA218" i="11"/>
  <c r="EJ201" i="11"/>
  <c r="CE186" i="11"/>
  <c r="AV175" i="11"/>
  <c r="BH200" i="11"/>
  <c r="BQ183" i="11"/>
  <c r="BP215" i="11"/>
  <c r="BY198" i="11"/>
  <c r="CH181" i="11"/>
  <c r="BR220" i="11"/>
  <c r="AP216" i="11"/>
  <c r="EE211" i="11"/>
  <c r="DX220" i="11"/>
  <c r="AR208" i="11"/>
  <c r="EG203" i="11"/>
  <c r="DE199" i="11"/>
  <c r="CC195" i="11"/>
  <c r="BA191" i="11"/>
  <c r="Y187" i="11"/>
  <c r="DN182" i="11"/>
  <c r="CL178" i="11"/>
  <c r="BJ174" i="11"/>
  <c r="X219" i="11"/>
  <c r="DM214" i="11"/>
  <c r="CK210" i="11"/>
  <c r="BI206" i="11"/>
  <c r="AG202" i="11"/>
  <c r="DV197" i="11"/>
  <c r="CT193" i="11"/>
  <c r="BR189" i="11"/>
  <c r="AP185" i="11"/>
  <c r="EE180" i="11"/>
  <c r="DC176" i="11"/>
  <c r="BX222" i="11"/>
  <c r="DI219" i="11"/>
  <c r="CG215" i="11"/>
  <c r="BE211" i="11"/>
  <c r="AC207" i="11"/>
  <c r="DR202" i="11"/>
  <c r="CP198" i="11"/>
  <c r="BN194" i="11"/>
  <c r="AL190" i="11"/>
  <c r="EA185" i="11"/>
  <c r="CY181" i="11"/>
  <c r="BW177" i="11"/>
  <c r="AK222" i="11"/>
  <c r="DZ217" i="11"/>
  <c r="CX213" i="11"/>
  <c r="BV209" i="11"/>
  <c r="AT205" i="11"/>
  <c r="EI200" i="11"/>
  <c r="DG196" i="11"/>
  <c r="CE192" i="11"/>
  <c r="BC188" i="11"/>
  <c r="AA184" i="11"/>
  <c r="DP179" i="11"/>
  <c r="CN175" i="11"/>
  <c r="BI221" i="11"/>
  <c r="AO219" i="11"/>
  <c r="ED214" i="11"/>
  <c r="DB210" i="11"/>
  <c r="BZ206" i="11"/>
  <c r="AX202" i="11"/>
  <c r="EM197" i="11"/>
  <c r="DK193" i="11"/>
  <c r="CI189" i="11"/>
  <c r="BG185" i="11"/>
  <c r="AE181" i="11"/>
  <c r="DT176" i="11"/>
  <c r="CH221" i="11"/>
  <c r="BF217" i="11"/>
  <c r="AD213" i="11"/>
  <c r="DS208" i="11"/>
  <c r="CQ204" i="11"/>
  <c r="BO200" i="11"/>
  <c r="AM196" i="11"/>
  <c r="EB191" i="11"/>
  <c r="CZ187" i="11"/>
  <c r="BX183" i="11"/>
  <c r="AV179" i="11"/>
  <c r="EK174" i="11"/>
  <c r="DG221" i="11"/>
  <c r="CE217" i="11"/>
  <c r="BC213" i="11"/>
  <c r="AA209" i="11"/>
  <c r="DP204" i="11"/>
  <c r="CN200" i="11"/>
  <c r="BL196" i="11"/>
  <c r="AJ192" i="11"/>
  <c r="DY187" i="11"/>
  <c r="CW183" i="11"/>
  <c r="BU179" i="11"/>
  <c r="AS175" i="11"/>
  <c r="DX219" i="11"/>
  <c r="CV215" i="11"/>
  <c r="BT211" i="11"/>
  <c r="AR207" i="11"/>
  <c r="EG202" i="11"/>
  <c r="DE198" i="11"/>
  <c r="CC194" i="11"/>
  <c r="BA190" i="11"/>
  <c r="Y186" i="11"/>
  <c r="DN181" i="11"/>
  <c r="CL177" i="11"/>
  <c r="BJ173" i="11"/>
  <c r="AF220" i="11"/>
  <c r="DU215" i="11"/>
  <c r="CS211" i="11"/>
  <c r="CC219" i="11"/>
  <c r="BA215" i="11"/>
  <c r="Y211" i="11"/>
  <c r="DN206" i="11"/>
  <c r="CL202" i="11"/>
  <c r="BJ198" i="11"/>
  <c r="AH194" i="11"/>
  <c r="DW189" i="11"/>
  <c r="CU185" i="11"/>
  <c r="BS181" i="11"/>
  <c r="AQ177" i="11"/>
  <c r="DV221" i="11"/>
  <c r="CT217" i="11"/>
  <c r="BR213" i="11"/>
  <c r="AP209" i="11"/>
  <c r="EE204" i="11"/>
  <c r="DC200" i="11"/>
  <c r="CA196" i="11"/>
  <c r="AY192" i="11"/>
  <c r="EN187" i="11"/>
  <c r="DL183" i="11"/>
  <c r="CJ179" i="11"/>
  <c r="BH175" i="11"/>
  <c r="CI221" i="11"/>
  <c r="BG217" i="11"/>
  <c r="AE213" i="11"/>
  <c r="DT208" i="11"/>
  <c r="CR204" i="11"/>
  <c r="BP200" i="11"/>
  <c r="AN196" i="11"/>
  <c r="EC191" i="11"/>
  <c r="DA187" i="11"/>
  <c r="BY183" i="11"/>
  <c r="AW179" i="11"/>
  <c r="EL174" i="11"/>
  <c r="CZ219" i="11"/>
  <c r="BX215" i="11"/>
  <c r="AV211" i="11"/>
  <c r="EK206" i="11"/>
  <c r="DI202" i="11"/>
  <c r="CG198" i="11"/>
  <c r="BE194" i="11"/>
  <c r="AC190" i="11"/>
  <c r="DR185" i="11"/>
  <c r="CP181" i="11"/>
  <c r="BN177" i="11"/>
  <c r="BG209" i="11"/>
  <c r="BP192" i="11"/>
  <c r="BY175" i="11"/>
  <c r="BX207" i="11"/>
  <c r="CG190" i="11"/>
  <c r="AK174" i="11"/>
  <c r="BT218" i="11"/>
  <c r="AR214" i="11"/>
  <c r="EG209" i="11"/>
  <c r="DE205" i="11"/>
  <c r="CC201" i="11"/>
  <c r="BA197" i="11"/>
  <c r="Y193" i="11"/>
  <c r="BO222" i="11"/>
  <c r="AM218" i="11"/>
  <c r="EB213" i="11"/>
  <c r="CZ209" i="11"/>
  <c r="BX205" i="11"/>
  <c r="AV201" i="11"/>
  <c r="EK196" i="11"/>
  <c r="DI192" i="11"/>
  <c r="CG188" i="11"/>
  <c r="BE184" i="11"/>
  <c r="AC180" i="11"/>
  <c r="DR175" i="11"/>
  <c r="CM221" i="11"/>
  <c r="BK217" i="11"/>
  <c r="AI213" i="11"/>
  <c r="DX208" i="11"/>
  <c r="CV204" i="11"/>
  <c r="BT200" i="11"/>
  <c r="AR196" i="11"/>
  <c r="EG191" i="11"/>
  <c r="DE187" i="11"/>
  <c r="CC183" i="11"/>
  <c r="BA179" i="11"/>
  <c r="Y175" i="11"/>
  <c r="DR220" i="11"/>
  <c r="CP216" i="11"/>
  <c r="BN212" i="11"/>
  <c r="AL208" i="11"/>
  <c r="EA203" i="11"/>
  <c r="CY199" i="11"/>
  <c r="BW195" i="11"/>
  <c r="AU191" i="11"/>
  <c r="EJ186" i="11"/>
  <c r="DH182" i="11"/>
  <c r="CF178" i="11"/>
  <c r="BD174" i="11"/>
  <c r="AP211" i="11"/>
  <c r="AY194" i="11"/>
  <c r="BL181" i="11"/>
  <c r="AB219" i="11"/>
  <c r="AK202" i="11"/>
  <c r="CR186" i="11"/>
  <c r="BJ175" i="11"/>
  <c r="BG210" i="11"/>
  <c r="BP193" i="11"/>
  <c r="DK180" i="11"/>
  <c r="BY218" i="11"/>
  <c r="CH201" i="11"/>
  <c r="AV186" i="11"/>
  <c r="EE174" i="11"/>
  <c r="DD209" i="11"/>
  <c r="DM192" i="11"/>
  <c r="BO180" i="11"/>
  <c r="CP217" i="11"/>
  <c r="CY200" i="11"/>
  <c r="CV185" i="11"/>
  <c r="BM174" i="11"/>
  <c r="CO208" i="11"/>
  <c r="CX191" i="11"/>
  <c r="CT179" i="11"/>
  <c r="CA216" i="11"/>
  <c r="CJ199" i="11"/>
  <c r="DZ184" i="11"/>
  <c r="DG173" i="11"/>
  <c r="CF200" i="11"/>
  <c r="CO183" i="11"/>
  <c r="CN215" i="11"/>
  <c r="CW198" i="11"/>
  <c r="DF181" i="11"/>
  <c r="BZ220" i="11"/>
  <c r="AX216" i="11"/>
  <c r="EM211" i="11"/>
  <c r="DK207" i="11"/>
  <c r="CI203" i="11"/>
  <c r="BG199" i="11"/>
  <c r="AE195" i="11"/>
  <c r="DT190" i="11"/>
  <c r="AS220" i="11"/>
  <c r="EH215" i="11"/>
  <c r="DF211" i="11"/>
  <c r="CD207" i="11"/>
  <c r="BB203" i="11"/>
  <c r="Z199" i="11"/>
  <c r="DO194" i="11"/>
  <c r="CM190" i="11"/>
  <c r="BK186" i="11"/>
  <c r="AI182" i="11"/>
  <c r="DX177" i="11"/>
  <c r="CV173" i="11"/>
  <c r="BQ219" i="11"/>
  <c r="AO215" i="11"/>
  <c r="ED210" i="11"/>
  <c r="DB206" i="11"/>
  <c r="BZ202" i="11"/>
  <c r="AX198" i="11"/>
  <c r="EM193" i="11"/>
  <c r="DK189" i="11"/>
  <c r="CI185" i="11"/>
  <c r="BG181" i="11"/>
  <c r="AE177" i="11"/>
  <c r="DX222" i="11"/>
  <c r="CV218" i="11"/>
  <c r="BT214" i="11"/>
  <c r="AR210" i="11"/>
  <c r="EG205" i="11"/>
  <c r="DE201" i="11"/>
  <c r="CC197" i="11"/>
  <c r="BA193" i="11"/>
  <c r="Y189" i="11"/>
  <c r="DN184" i="11"/>
  <c r="CL180" i="11"/>
  <c r="BJ176" i="11"/>
  <c r="BN219" i="11"/>
  <c r="BW202" i="11"/>
  <c r="DP186" i="11"/>
  <c r="CH175" i="11"/>
  <c r="BI210" i="11"/>
  <c r="BR193" i="11"/>
  <c r="DN180" i="11"/>
  <c r="CE218" i="11"/>
  <c r="CN201" i="11"/>
  <c r="AY186" i="11"/>
  <c r="EG174" i="11"/>
  <c r="DF209" i="11"/>
  <c r="DO192" i="11"/>
  <c r="BR180" i="11"/>
  <c r="EB217" i="11"/>
  <c r="EK200" i="11"/>
  <c r="DT185" i="11"/>
  <c r="CK174" i="11"/>
  <c r="DW208" i="11"/>
  <c r="EF191" i="11"/>
  <c r="DR179" i="11"/>
  <c r="DM216" i="11"/>
  <c r="DV199" i="11"/>
  <c r="AG185" i="11"/>
  <c r="BM219" i="11"/>
  <c r="AT198" i="11"/>
  <c r="BC181" i="11"/>
  <c r="BB213" i="11"/>
  <c r="BK196" i="11"/>
  <c r="BT179" i="11"/>
  <c r="DW219" i="11"/>
  <c r="CU215" i="11"/>
  <c r="BS211" i="11"/>
  <c r="CV216" i="11"/>
  <c r="CW207" i="11"/>
  <c r="BU203" i="11"/>
  <c r="AS199" i="11"/>
  <c r="EH194" i="11"/>
  <c r="DF190" i="11"/>
  <c r="CD186" i="11"/>
  <c r="BB182" i="11"/>
  <c r="Z178" i="11"/>
  <c r="DE222" i="11"/>
  <c r="CC218" i="11"/>
  <c r="BA214" i="11"/>
  <c r="Y210" i="11"/>
  <c r="DN205" i="11"/>
  <c r="CL201" i="11"/>
  <c r="BJ197" i="11"/>
  <c r="AH193" i="11"/>
  <c r="DW188" i="11"/>
  <c r="CU184" i="11"/>
  <c r="BS180" i="11"/>
  <c r="AQ176" i="11"/>
  <c r="EC221" i="11"/>
  <c r="AW219" i="11"/>
  <c r="EL214" i="11"/>
  <c r="DJ210" i="11"/>
  <c r="CH206" i="11"/>
  <c r="BF202" i="11"/>
  <c r="AD198" i="11"/>
  <c r="DS193" i="11"/>
  <c r="CQ189" i="11"/>
  <c r="BO185" i="11"/>
  <c r="AM181" i="11"/>
  <c r="EB176" i="11"/>
  <c r="CP221" i="11"/>
  <c r="BN217" i="11"/>
  <c r="AL213" i="11"/>
  <c r="EA208" i="11"/>
  <c r="CY204" i="11"/>
  <c r="BW200" i="11"/>
  <c r="AU196" i="11"/>
  <c r="EJ191" i="11"/>
  <c r="DH187" i="11"/>
  <c r="CF183" i="11"/>
  <c r="BD179" i="11"/>
  <c r="AB175" i="11"/>
  <c r="DV222" i="11"/>
  <c r="CT218" i="11"/>
  <c r="BR214" i="11"/>
  <c r="AP210" i="11"/>
  <c r="EE205" i="11"/>
  <c r="DC201" i="11"/>
  <c r="CA197" i="11"/>
  <c r="AY193" i="11"/>
  <c r="EN188" i="11"/>
  <c r="DL184" i="11"/>
  <c r="CJ180" i="11"/>
  <c r="BH176" i="11"/>
  <c r="EM220" i="11"/>
  <c r="DK216" i="11"/>
  <c r="CI212" i="11"/>
  <c r="BG208" i="11"/>
  <c r="AE204" i="11"/>
  <c r="DT199" i="11"/>
  <c r="CR195" i="11"/>
  <c r="BP191" i="11"/>
  <c r="AN187" i="11"/>
  <c r="EC182" i="11"/>
  <c r="DA178" i="11"/>
  <c r="BY174" i="11"/>
  <c r="AU221" i="11"/>
  <c r="EJ216" i="11"/>
  <c r="DH212" i="11"/>
  <c r="CF208" i="11"/>
  <c r="BD204" i="11"/>
  <c r="AB200" i="11"/>
  <c r="DQ195" i="11"/>
  <c r="CO191" i="11"/>
  <c r="BM187" i="11"/>
  <c r="AK183" i="11"/>
  <c r="DZ178" i="11"/>
  <c r="CX174" i="11"/>
  <c r="BL219" i="11"/>
  <c r="AJ215" i="11"/>
  <c r="DY210" i="11"/>
  <c r="CW206" i="11"/>
  <c r="BU202" i="11"/>
  <c r="AS198" i="11"/>
  <c r="EH193" i="11"/>
  <c r="DF189" i="11"/>
  <c r="CD185" i="11"/>
  <c r="BB181" i="11"/>
  <c r="Z177" i="11"/>
  <c r="DL222" i="11"/>
  <c r="CK219" i="11"/>
  <c r="BI215" i="11"/>
  <c r="AG211" i="11"/>
  <c r="EH218" i="11"/>
  <c r="DF214" i="11"/>
  <c r="CD210" i="11"/>
  <c r="BB206" i="11"/>
  <c r="Z202" i="11"/>
  <c r="DO197" i="11"/>
  <c r="CM193" i="11"/>
  <c r="BK189" i="11"/>
  <c r="AI185" i="11"/>
  <c r="DX180" i="11"/>
  <c r="CV176" i="11"/>
  <c r="BJ221" i="11"/>
  <c r="AH217" i="11"/>
  <c r="DW212" i="11"/>
  <c r="CU208" i="11"/>
  <c r="BS204" i="11"/>
  <c r="AQ200" i="11"/>
  <c r="EF195" i="11"/>
  <c r="DD191" i="11"/>
  <c r="CB187" i="11"/>
  <c r="AZ183" i="11"/>
  <c r="X179" i="11"/>
  <c r="DM174" i="11"/>
  <c r="EN220" i="11"/>
  <c r="DL216" i="11"/>
  <c r="CJ212" i="11"/>
  <c r="BH208" i="11"/>
  <c r="AF204" i="11"/>
  <c r="DU199" i="11"/>
  <c r="CS195" i="11"/>
  <c r="BQ191" i="11"/>
  <c r="AO187" i="11"/>
  <c r="ED182" i="11"/>
  <c r="DB178" i="11"/>
  <c r="BZ174" i="11"/>
  <c r="AN219" i="11"/>
  <c r="EC214" i="11"/>
  <c r="DA210" i="11"/>
  <c r="BY206" i="11"/>
  <c r="AW202" i="11"/>
  <c r="EL197" i="11"/>
  <c r="DJ193" i="11"/>
  <c r="CH189" i="11"/>
  <c r="BF185" i="11"/>
  <c r="AD181" i="11"/>
  <c r="DS176" i="11"/>
  <c r="AS207" i="11"/>
  <c r="BB190" i="11"/>
  <c r="BA222" i="11"/>
  <c r="BJ205" i="11"/>
  <c r="BS188" i="11"/>
  <c r="CN222" i="11"/>
  <c r="DY217" i="11"/>
  <c r="CW213" i="11"/>
  <c r="BU209" i="11"/>
  <c r="AS205" i="11"/>
  <c r="EH200" i="11"/>
  <c r="DF196" i="11"/>
  <c r="CD192" i="11"/>
  <c r="DT221" i="11"/>
  <c r="CR217" i="11"/>
  <c r="BP213" i="11"/>
  <c r="AN209" i="11"/>
  <c r="EC204" i="11"/>
  <c r="DA200" i="11"/>
  <c r="BY196" i="11"/>
  <c r="AW192" i="11"/>
  <c r="EL187" i="11"/>
  <c r="DJ183" i="11"/>
  <c r="CH179" i="11"/>
  <c r="BF175" i="11"/>
  <c r="AA221" i="11"/>
  <c r="DP216" i="11"/>
  <c r="CN212" i="11"/>
  <c r="BL208" i="11"/>
  <c r="AJ204" i="11"/>
  <c r="DY199" i="11"/>
  <c r="CW195" i="11"/>
  <c r="BU191" i="11"/>
  <c r="AS187" i="11"/>
  <c r="EH182" i="11"/>
  <c r="DF178" i="11"/>
  <c r="CD174" i="11"/>
  <c r="BF220" i="11"/>
  <c r="AD216" i="11"/>
  <c r="DS211" i="11"/>
  <c r="CQ207" i="11"/>
  <c r="BO203" i="11"/>
  <c r="AM199" i="11"/>
  <c r="EB194" i="11"/>
  <c r="CZ190" i="11"/>
  <c r="BX186" i="11"/>
  <c r="AV182" i="11"/>
  <c r="EK177" i="11"/>
  <c r="DI173" i="11"/>
  <c r="AB209" i="11"/>
  <c r="AK192" i="11"/>
  <c r="EE179" i="11"/>
  <c r="EE216" i="11"/>
  <c r="EN199" i="11"/>
  <c r="AT185" i="11"/>
  <c r="EH173" i="11"/>
  <c r="AS208" i="11"/>
  <c r="BB191" i="11"/>
  <c r="BN179" i="11"/>
  <c r="BK216" i="11"/>
  <c r="BT199" i="11"/>
  <c r="DO184" i="11"/>
  <c r="CY173" i="11"/>
  <c r="CP207" i="11"/>
  <c r="CY190" i="11"/>
  <c r="EI178" i="11"/>
  <c r="CB215" i="11"/>
  <c r="CK198" i="11"/>
  <c r="AX184" i="11"/>
  <c r="AX173" i="11"/>
  <c r="CA206" i="11"/>
  <c r="CJ189" i="11"/>
  <c r="AV178" i="11"/>
  <c r="BM214" i="11"/>
  <c r="BV197" i="11"/>
  <c r="CB183" i="11"/>
  <c r="DY219" i="11"/>
  <c r="BR198" i="11"/>
  <c r="CA181" i="11"/>
  <c r="BZ213" i="11"/>
  <c r="CI196" i="11"/>
  <c r="CR179" i="11"/>
  <c r="EE219" i="11"/>
  <c r="DC215" i="11"/>
  <c r="CA211" i="11"/>
  <c r="AY207" i="11"/>
  <c r="EN202" i="11"/>
  <c r="DL198" i="11"/>
  <c r="CJ194" i="11"/>
  <c r="BH190" i="11"/>
  <c r="CX219" i="11"/>
  <c r="BV215" i="11"/>
  <c r="AT211" i="11"/>
  <c r="EI206" i="11"/>
  <c r="DG202" i="11"/>
  <c r="CE198" i="11"/>
  <c r="BC194" i="11"/>
  <c r="AA190" i="11"/>
  <c r="DP185" i="11"/>
  <c r="CN181" i="11"/>
  <c r="BL177" i="11"/>
  <c r="AJ173" i="11"/>
  <c r="DV218" i="11"/>
  <c r="CT214" i="11"/>
  <c r="BR210" i="11"/>
  <c r="AP206" i="11"/>
  <c r="EE201" i="11"/>
  <c r="DC197" i="11"/>
  <c r="CA193" i="11"/>
  <c r="AY189" i="11"/>
  <c r="EN184" i="11"/>
  <c r="DL180" i="11"/>
  <c r="CJ176" i="11"/>
  <c r="BL222" i="11"/>
  <c r="AJ218" i="11"/>
  <c r="DY213" i="11"/>
  <c r="CW209" i="11"/>
  <c r="BU205" i="11"/>
  <c r="AS201" i="11"/>
  <c r="EH196" i="11"/>
  <c r="DF192" i="11"/>
  <c r="CD188" i="11"/>
  <c r="BB184" i="11"/>
  <c r="Z180" i="11"/>
  <c r="DO175" i="11"/>
  <c r="AZ217" i="11"/>
  <c r="BI200" i="11"/>
  <c r="BR185" i="11"/>
  <c r="AJ174" i="11"/>
  <c r="AU208" i="11"/>
  <c r="BD191" i="11"/>
  <c r="BP179" i="11"/>
  <c r="BQ216" i="11"/>
  <c r="BZ199" i="11"/>
  <c r="DR184" i="11"/>
  <c r="CZ173" i="11"/>
  <c r="CR207" i="11"/>
  <c r="DA190" i="11"/>
  <c r="EK178" i="11"/>
  <c r="DN215" i="11"/>
  <c r="DW198" i="11"/>
  <c r="BV184" i="11"/>
  <c r="BQ173" i="11"/>
  <c r="DI206" i="11"/>
  <c r="DR189" i="11"/>
  <c r="BT178" i="11"/>
  <c r="CY214" i="11"/>
  <c r="DH197" i="11"/>
  <c r="CZ183" i="11"/>
  <c r="AK215" i="11"/>
  <c r="AF196" i="11"/>
  <c r="AO179" i="11"/>
  <c r="AN211" i="11"/>
  <c r="AW194" i="11"/>
  <c r="BF177" i="11"/>
  <c r="BK219" i="11"/>
  <c r="AI215" i="11"/>
  <c r="DX210" i="11"/>
  <c r="BT212" i="11"/>
  <c r="AK207" i="11"/>
  <c r="DZ202" i="11"/>
  <c r="CX198" i="11"/>
  <c r="BV194" i="11"/>
  <c r="AT190" i="11"/>
  <c r="EI185" i="11"/>
  <c r="DG181" i="11"/>
  <c r="CE177" i="11"/>
  <c r="AS222" i="11"/>
  <c r="EH217" i="11"/>
  <c r="DF213" i="11"/>
  <c r="CD209" i="11"/>
  <c r="BB205" i="11"/>
  <c r="Z201" i="11"/>
  <c r="DO196" i="11"/>
  <c r="CM192" i="11"/>
  <c r="BK188" i="11"/>
  <c r="AI184" i="11"/>
  <c r="DX179" i="11"/>
  <c r="CV175" i="11"/>
  <c r="ED222" i="11"/>
  <c r="DB218" i="11"/>
  <c r="BZ214" i="11"/>
  <c r="AX210" i="11"/>
  <c r="EM205" i="11"/>
  <c r="DK201" i="11"/>
  <c r="CI197" i="11"/>
  <c r="BG193" i="11"/>
  <c r="AE189" i="11"/>
  <c r="DT184" i="11"/>
  <c r="CR180" i="11"/>
  <c r="BP176" i="11"/>
  <c r="AD221" i="11"/>
  <c r="DS216" i="11"/>
  <c r="CQ212" i="11"/>
  <c r="BO208" i="11"/>
  <c r="AM204" i="11"/>
  <c r="EB199" i="11"/>
  <c r="CZ195" i="11"/>
  <c r="BX191" i="11"/>
  <c r="AV187" i="11"/>
  <c r="EK182" i="11"/>
  <c r="DI178" i="11"/>
  <c r="CG174" i="11"/>
  <c r="BJ222" i="11"/>
  <c r="AH218" i="11"/>
  <c r="DW213" i="11"/>
  <c r="CU209" i="11"/>
  <c r="BS205" i="11"/>
  <c r="AQ201" i="11"/>
  <c r="EF196" i="11"/>
  <c r="DD192" i="11"/>
  <c r="CB188" i="11"/>
  <c r="AZ184" i="11"/>
  <c r="X180" i="11"/>
  <c r="DM175" i="11"/>
  <c r="CA220" i="11"/>
  <c r="AY216" i="11"/>
  <c r="EN211" i="11"/>
  <c r="DL207" i="11"/>
  <c r="CJ203" i="11"/>
  <c r="BH199" i="11"/>
  <c r="AF195" i="11"/>
  <c r="DU190" i="11"/>
  <c r="CS186" i="11"/>
  <c r="BQ182" i="11"/>
  <c r="AO178" i="11"/>
  <c r="ED173" i="11"/>
  <c r="CZ220" i="11"/>
  <c r="BX216" i="11"/>
  <c r="AV212" i="11"/>
  <c r="EK207" i="11"/>
  <c r="DI203" i="11"/>
  <c r="CG199" i="11"/>
  <c r="BE195" i="11"/>
  <c r="AC191" i="11"/>
  <c r="DR186" i="11"/>
  <c r="CP182" i="11"/>
  <c r="BN178" i="11"/>
  <c r="AL174" i="11"/>
  <c r="DQ218" i="11"/>
  <c r="CO214" i="11"/>
  <c r="BM210" i="11"/>
  <c r="AK206" i="11"/>
  <c r="DZ201" i="11"/>
  <c r="CX197" i="11"/>
  <c r="BV193" i="11"/>
  <c r="AT189" i="11"/>
  <c r="EI184" i="11"/>
  <c r="DG180" i="11"/>
  <c r="CE176" i="11"/>
  <c r="AZ222" i="11"/>
  <c r="Y219" i="11"/>
  <c r="DN214" i="11"/>
  <c r="CX222" i="11"/>
  <c r="BV218" i="11"/>
  <c r="AT214" i="11"/>
  <c r="EI209" i="11"/>
  <c r="DG205" i="11"/>
  <c r="CE201" i="11"/>
  <c r="BC197" i="11"/>
  <c r="AA193" i="11"/>
  <c r="DP188" i="11"/>
  <c r="CN184" i="11"/>
  <c r="BL180" i="11"/>
  <c r="AJ176" i="11"/>
  <c r="DO220" i="11"/>
  <c r="CM216" i="11"/>
  <c r="BK212" i="11"/>
  <c r="AI208" i="11"/>
  <c r="DX203" i="11"/>
  <c r="CV199" i="11"/>
  <c r="BT195" i="11"/>
  <c r="AR191" i="11"/>
  <c r="EG186" i="11"/>
  <c r="DE182" i="11"/>
  <c r="CC178" i="11"/>
  <c r="BA174" i="11"/>
  <c r="CB220" i="11"/>
  <c r="AZ216" i="11"/>
  <c r="X212" i="11"/>
  <c r="DM207" i="11"/>
  <c r="CK203" i="11"/>
  <c r="BI199" i="11"/>
  <c r="AG195" i="11"/>
  <c r="DV190" i="11"/>
  <c r="CT186" i="11"/>
  <c r="BR182" i="11"/>
  <c r="AP178" i="11"/>
  <c r="DU222" i="11"/>
  <c r="CS218" i="11"/>
  <c r="BQ214" i="11"/>
  <c r="AO210" i="11"/>
  <c r="ED205" i="11"/>
  <c r="DB201" i="11"/>
  <c r="BZ197" i="11"/>
  <c r="AX193" i="11"/>
  <c r="EM188" i="11"/>
  <c r="DK184" i="11"/>
  <c r="CI180" i="11"/>
  <c r="BG176" i="11"/>
  <c r="AE205" i="11"/>
  <c r="AN188" i="11"/>
  <c r="AM220" i="11"/>
  <c r="AV203" i="11"/>
  <c r="BE186" i="11"/>
  <c r="CW221" i="11"/>
  <c r="BM217" i="11"/>
  <c r="AK213" i="11"/>
  <c r="DZ208" i="11"/>
  <c r="CX204" i="11"/>
  <c r="BV200" i="11"/>
  <c r="AT196" i="11"/>
  <c r="EI191" i="11"/>
  <c r="BH221" i="11"/>
  <c r="AF217" i="11"/>
  <c r="DU212" i="11"/>
  <c r="CS208" i="11"/>
  <c r="BQ204" i="11"/>
  <c r="AO200" i="11"/>
  <c r="ED195" i="11"/>
  <c r="DB191" i="11"/>
  <c r="BZ187" i="11"/>
  <c r="AX183" i="11"/>
  <c r="EM178" i="11"/>
  <c r="DK174" i="11"/>
  <c r="CF220" i="11"/>
  <c r="BD216" i="11"/>
  <c r="AB212" i="11"/>
  <c r="DQ207" i="11"/>
  <c r="CO203" i="11"/>
  <c r="BM199" i="11"/>
  <c r="AK195" i="11"/>
  <c r="DZ190" i="11"/>
  <c r="CX186" i="11"/>
  <c r="BV182" i="11"/>
  <c r="AT178" i="11"/>
  <c r="EI173" i="11"/>
  <c r="DK219" i="11"/>
  <c r="CI215" i="11"/>
  <c r="BG211" i="11"/>
  <c r="AE207" i="11"/>
  <c r="DT202" i="11"/>
  <c r="CR198" i="11"/>
  <c r="BP194" i="11"/>
  <c r="AN190" i="11"/>
  <c r="EC185" i="11"/>
  <c r="DA181" i="11"/>
  <c r="BY177" i="11"/>
  <c r="AW173" i="11"/>
  <c r="EE206" i="11"/>
  <c r="EN189" i="11"/>
  <c r="CG178" i="11"/>
  <c r="DQ214" i="11"/>
  <c r="DZ197" i="11"/>
  <c r="DN183" i="11"/>
  <c r="EM222" i="11"/>
  <c r="AE206" i="11"/>
  <c r="AX189" i="11"/>
  <c r="EG177" i="11"/>
  <c r="AW214" i="11"/>
  <c r="BF197" i="11"/>
  <c r="BR183" i="11"/>
  <c r="BS222" i="11"/>
  <c r="CB205" i="11"/>
  <c r="DS188" i="11"/>
  <c r="CK177" i="11"/>
  <c r="BN213" i="11"/>
  <c r="BW196" i="11"/>
  <c r="DQ182" i="11"/>
  <c r="BD221" i="11"/>
  <c r="BM204" i="11"/>
  <c r="AG188" i="11"/>
  <c r="DO176" i="11"/>
  <c r="AY212" i="11"/>
  <c r="BH195" i="11"/>
  <c r="AE182" i="11"/>
  <c r="CW215" i="11"/>
  <c r="BD196" i="11"/>
  <c r="BM179" i="11"/>
  <c r="BL211" i="11"/>
  <c r="BU194" i="11"/>
  <c r="CD177" i="11"/>
  <c r="BS219" i="11"/>
  <c r="AQ215" i="11"/>
  <c r="EF210" i="11"/>
  <c r="DD206" i="11"/>
  <c r="CB202" i="11"/>
  <c r="AZ198" i="11"/>
  <c r="X194" i="11"/>
  <c r="DM189" i="11"/>
  <c r="AL219" i="11"/>
  <c r="EA214" i="11"/>
  <c r="CY210" i="11"/>
  <c r="BW206" i="11"/>
  <c r="AU202" i="11"/>
  <c r="EJ197" i="11"/>
  <c r="DH193" i="11"/>
  <c r="CF189" i="11"/>
  <c r="BD185" i="11"/>
  <c r="AB181" i="11"/>
  <c r="DQ176" i="11"/>
  <c r="CL222" i="11"/>
  <c r="BJ218" i="11"/>
  <c r="AH214" i="11"/>
  <c r="DW209" i="11"/>
  <c r="CU205" i="11"/>
  <c r="BS201" i="11"/>
  <c r="AQ197" i="11"/>
  <c r="EF192" i="11"/>
  <c r="DD188" i="11"/>
  <c r="CB184" i="11"/>
  <c r="AZ180" i="11"/>
  <c r="X176" i="11"/>
  <c r="DQ221" i="11"/>
  <c r="CO217" i="11"/>
  <c r="BM213" i="11"/>
  <c r="AK209" i="11"/>
  <c r="DZ204" i="11"/>
  <c r="CX200" i="11"/>
  <c r="BV196" i="11"/>
  <c r="AT192" i="11"/>
  <c r="EI187" i="11"/>
  <c r="DG183" i="11"/>
  <c r="CE179" i="11"/>
  <c r="BC175" i="11"/>
  <c r="AL215" i="11"/>
  <c r="AU198" i="11"/>
  <c r="EL183" i="11"/>
  <c r="AC173" i="11"/>
  <c r="AG206" i="11"/>
  <c r="BA189" i="11"/>
  <c r="EJ177" i="11"/>
  <c r="BC214" i="11"/>
  <c r="BL197" i="11"/>
  <c r="BT183" i="11"/>
  <c r="BU222" i="11"/>
  <c r="CD205" i="11"/>
  <c r="DV188" i="11"/>
  <c r="CN177" i="11"/>
  <c r="CZ213" i="11"/>
  <c r="DI196" i="11"/>
  <c r="X183" i="11"/>
  <c r="CL221" i="11"/>
  <c r="CU204" i="11"/>
  <c r="BE188" i="11"/>
  <c r="EM176" i="11"/>
  <c r="CK212" i="11"/>
  <c r="CT195" i="11"/>
  <c r="BC182" i="11"/>
  <c r="DZ210" i="11"/>
  <c r="EI193" i="11"/>
  <c r="AA177" i="11"/>
  <c r="Z209" i="11"/>
  <c r="AI192" i="11"/>
  <c r="AR175" i="11"/>
  <c r="DP218" i="11"/>
  <c r="CN214" i="11"/>
  <c r="DY211" i="11"/>
  <c r="CP206" i="11"/>
  <c r="BN202" i="11"/>
  <c r="AL198" i="11"/>
  <c r="EA193" i="11"/>
  <c r="CY189" i="11"/>
  <c r="BW185" i="11"/>
  <c r="AU181" i="11"/>
  <c r="EJ176" i="11"/>
  <c r="CX221" i="11"/>
  <c r="BV217" i="11"/>
  <c r="AT213" i="11"/>
  <c r="EI208" i="11"/>
  <c r="DG204" i="11"/>
  <c r="CE200" i="11"/>
  <c r="BC196" i="11"/>
  <c r="AA192" i="11"/>
  <c r="DP187" i="11"/>
  <c r="CN183" i="11"/>
  <c r="BL179" i="11"/>
  <c r="AJ175" i="11"/>
  <c r="BR222" i="11"/>
  <c r="AP218" i="11"/>
  <c r="EE213" i="11"/>
  <c r="DC209" i="11"/>
  <c r="CA205" i="11"/>
  <c r="AY201" i="11"/>
  <c r="EN196" i="11"/>
  <c r="DL192" i="11"/>
  <c r="CJ188" i="11"/>
  <c r="BH184" i="11"/>
  <c r="AF180" i="11"/>
  <c r="DU175" i="11"/>
  <c r="CI220" i="11"/>
  <c r="BG216" i="11"/>
  <c r="AE212" i="11"/>
  <c r="DT207" i="11"/>
  <c r="CR203" i="11"/>
  <c r="BP199" i="11"/>
  <c r="AN195" i="11"/>
  <c r="EC190" i="11"/>
  <c r="DA186" i="11"/>
  <c r="BY182" i="11"/>
  <c r="AW178" i="11"/>
  <c r="EL173" i="11"/>
  <c r="DO221" i="11"/>
  <c r="CM217" i="11"/>
  <c r="BK213" i="11"/>
  <c r="AI209" i="11"/>
  <c r="DX204" i="11"/>
  <c r="CV200" i="11"/>
  <c r="BT196" i="11"/>
  <c r="AR192" i="11"/>
  <c r="EG187" i="11"/>
  <c r="DE183" i="11"/>
  <c r="CC179" i="11"/>
  <c r="BA175" i="11"/>
  <c r="EF219" i="11"/>
  <c r="DD215" i="11"/>
  <c r="CB211" i="11"/>
  <c r="AZ207" i="11"/>
  <c r="X203" i="11"/>
  <c r="DM198" i="11"/>
  <c r="CK194" i="11"/>
  <c r="BI190" i="11"/>
  <c r="AG186" i="11"/>
  <c r="DV181" i="11"/>
  <c r="CT177" i="11"/>
  <c r="BR173" i="11"/>
  <c r="AN220" i="11"/>
  <c r="EC215" i="11"/>
  <c r="DA211" i="11"/>
  <c r="BY207" i="11"/>
  <c r="AW203" i="11"/>
  <c r="EL198" i="11"/>
  <c r="DJ194" i="11"/>
  <c r="CH190" i="11"/>
  <c r="BF186" i="11"/>
  <c r="AD182" i="11"/>
  <c r="DS177" i="11"/>
  <c r="CG222" i="11"/>
  <c r="BE218" i="11"/>
  <c r="AC214" i="11"/>
  <c r="DR209" i="11"/>
  <c r="CP205" i="11"/>
  <c r="BN201" i="11"/>
  <c r="AL197" i="11"/>
  <c r="EA192" i="11"/>
  <c r="CY188" i="11"/>
  <c r="BW184" i="11"/>
  <c r="AU180" i="11"/>
  <c r="EJ175" i="11"/>
  <c r="DF222" i="11"/>
  <c r="CD218" i="11"/>
  <c r="BB214" i="11"/>
  <c r="AL222" i="11"/>
  <c r="EA217" i="11"/>
  <c r="CY213" i="11"/>
  <c r="BW209" i="11"/>
  <c r="AU205" i="11"/>
  <c r="EJ200" i="11"/>
  <c r="DH196" i="11"/>
  <c r="CF192" i="11"/>
  <c r="BD188" i="11"/>
  <c r="AB184" i="11"/>
  <c r="DQ179" i="11"/>
  <c r="CO175" i="11"/>
  <c r="BC220" i="11"/>
  <c r="AA216" i="11"/>
  <c r="DP211" i="11"/>
  <c r="CN207" i="11"/>
  <c r="BL203" i="11"/>
  <c r="AJ199" i="11"/>
  <c r="DY194" i="11"/>
  <c r="CW190" i="11"/>
  <c r="BU186" i="11"/>
  <c r="AS182" i="11"/>
  <c r="EH177" i="11"/>
  <c r="DF173" i="11"/>
  <c r="EG219" i="11"/>
  <c r="DE215" i="11"/>
  <c r="CC211" i="11"/>
  <c r="BA207" i="11"/>
  <c r="Y203" i="11"/>
  <c r="DN198" i="11"/>
  <c r="CL194" i="11"/>
  <c r="BJ190" i="11"/>
  <c r="AH186" i="11"/>
  <c r="DW181" i="11"/>
  <c r="CU177" i="11"/>
  <c r="BI222" i="11"/>
  <c r="AG218" i="11"/>
  <c r="DV213" i="11"/>
  <c r="CT209" i="11"/>
  <c r="BR205" i="11"/>
  <c r="AP201" i="11"/>
  <c r="EE196" i="11"/>
  <c r="DC192" i="11"/>
  <c r="CA188" i="11"/>
  <c r="AY184" i="11"/>
  <c r="EN179" i="11"/>
  <c r="DL175" i="11"/>
  <c r="EH202" i="11"/>
  <c r="Z186" i="11"/>
  <c r="Y218" i="11"/>
  <c r="AH201" i="11"/>
  <c r="AQ184" i="11"/>
  <c r="AC221" i="11"/>
  <c r="DR216" i="11"/>
  <c r="CP212" i="11"/>
  <c r="BN208" i="11"/>
  <c r="AL204" i="11"/>
  <c r="EA199" i="11"/>
  <c r="CY195" i="11"/>
  <c r="BW191" i="11"/>
  <c r="DM220" i="11"/>
  <c r="CK216" i="11"/>
  <c r="BI212" i="11"/>
  <c r="AG208" i="11"/>
  <c r="DV203" i="11"/>
  <c r="CT199" i="11"/>
  <c r="BR195" i="11"/>
  <c r="AP191" i="11"/>
  <c r="EE186" i="11"/>
  <c r="DC182" i="11"/>
  <c r="CA178" i="11"/>
  <c r="AY174" i="11"/>
  <c r="EK219" i="11"/>
  <c r="DI215" i="11"/>
  <c r="CG211" i="11"/>
  <c r="BE207" i="11"/>
  <c r="AC203" i="11"/>
  <c r="DR198" i="11"/>
  <c r="CP194" i="11"/>
  <c r="BN190" i="11"/>
  <c r="AL186" i="11"/>
  <c r="EA181" i="11"/>
  <c r="CY177" i="11"/>
  <c r="BW173" i="11"/>
  <c r="AY219" i="11"/>
  <c r="EN214" i="11"/>
  <c r="DL210" i="11"/>
  <c r="CJ206" i="11"/>
  <c r="BH202" i="11"/>
  <c r="AF198" i="11"/>
  <c r="DU193" i="11"/>
  <c r="CS189" i="11"/>
  <c r="BQ185" i="11"/>
  <c r="AO181" i="11"/>
  <c r="ED176" i="11"/>
  <c r="DH221" i="11"/>
  <c r="DQ204" i="11"/>
  <c r="BR188" i="11"/>
  <c r="AJ177" i="11"/>
  <c r="DC212" i="11"/>
  <c r="DL195" i="11"/>
  <c r="BP182" i="11"/>
  <c r="DY220" i="11"/>
  <c r="EH203" i="11"/>
  <c r="DR187" i="11"/>
  <c r="CI176" i="11"/>
  <c r="AI212" i="11"/>
  <c r="AR195" i="11"/>
  <c r="EK181" i="11"/>
  <c r="BE220" i="11"/>
  <c r="BN203" i="11"/>
  <c r="BV187" i="11"/>
  <c r="AM176" i="11"/>
  <c r="AZ211" i="11"/>
  <c r="BI194" i="11"/>
  <c r="BT181" i="11"/>
  <c r="AP219" i="11"/>
  <c r="AY202" i="11"/>
  <c r="CZ186" i="11"/>
  <c r="BR175" i="11"/>
  <c r="AK210" i="11"/>
  <c r="AT193" i="11"/>
  <c r="CX180" i="11"/>
  <c r="BU211" i="11"/>
  <c r="AP194" i="11"/>
  <c r="AY177" i="11"/>
  <c r="AX209" i="11"/>
  <c r="BG192" i="11"/>
  <c r="BP175" i="11"/>
  <c r="DX218" i="11"/>
  <c r="CV214" i="11"/>
  <c r="BT210" i="11"/>
  <c r="AR206" i="11"/>
  <c r="EG201" i="11"/>
  <c r="DE197" i="11"/>
  <c r="CC193" i="11"/>
  <c r="DS222" i="11"/>
  <c r="CQ218" i="11"/>
  <c r="BO214" i="11"/>
  <c r="AM210" i="11"/>
  <c r="EB205" i="11"/>
  <c r="CZ201" i="11"/>
  <c r="BX197" i="11"/>
  <c r="AV193" i="11"/>
  <c r="EK188" i="11"/>
  <c r="DI184" i="11"/>
  <c r="CG180" i="11"/>
  <c r="BE176" i="11"/>
  <c r="Z222" i="11"/>
  <c r="DO217" i="11"/>
  <c r="CM213" i="11"/>
  <c r="BK209" i="11"/>
  <c r="AI205" i="11"/>
  <c r="DX200" i="11"/>
  <c r="CV196" i="11"/>
  <c r="BT192" i="11"/>
  <c r="AR188" i="11"/>
  <c r="EG183" i="11"/>
  <c r="DE179" i="11"/>
  <c r="CC175" i="11"/>
  <c r="BE221" i="11"/>
  <c r="AC217" i="11"/>
  <c r="DR212" i="11"/>
  <c r="CP208" i="11"/>
  <c r="BN204" i="11"/>
  <c r="AL200" i="11"/>
  <c r="EA195" i="11"/>
  <c r="CY191" i="11"/>
  <c r="BW187" i="11"/>
  <c r="AU183" i="11"/>
  <c r="EJ178" i="11"/>
  <c r="DH174" i="11"/>
  <c r="X213" i="11"/>
  <c r="AG196" i="11"/>
  <c r="CN182" i="11"/>
  <c r="EA220" i="11"/>
  <c r="EJ203" i="11"/>
  <c r="DT187" i="11"/>
  <c r="CL176" i="11"/>
  <c r="AO212" i="11"/>
  <c r="AX195" i="11"/>
  <c r="EN181" i="11"/>
  <c r="BG220" i="11"/>
  <c r="BP203" i="11"/>
  <c r="BX187" i="11"/>
  <c r="AP176" i="11"/>
  <c r="CL211" i="11"/>
  <c r="CU194" i="11"/>
  <c r="CR181" i="11"/>
  <c r="BX219" i="11"/>
  <c r="CG202" i="11"/>
  <c r="DX186" i="11"/>
  <c r="CP175" i="11"/>
  <c r="BW210" i="11"/>
  <c r="CF193" i="11"/>
  <c r="DV180" i="11"/>
  <c r="DL208" i="11"/>
  <c r="DU191" i="11"/>
  <c r="ED174" i="11"/>
  <c r="EC206" i="11"/>
  <c r="EL189" i="11"/>
  <c r="CX173" i="11"/>
  <c r="BD218" i="11"/>
  <c r="AB214" i="11"/>
  <c r="BM211" i="11"/>
  <c r="AD206" i="11"/>
  <c r="DS201" i="11"/>
  <c r="CQ197" i="11"/>
  <c r="BO193" i="11"/>
  <c r="AM189" i="11"/>
  <c r="EB184" i="11"/>
  <c r="CZ180" i="11"/>
  <c r="BX176" i="11"/>
  <c r="AL221" i="11"/>
  <c r="EA216" i="11"/>
  <c r="CY212" i="11"/>
  <c r="BW208" i="11"/>
  <c r="AU204" i="11"/>
  <c r="EJ199" i="11"/>
  <c r="DH195" i="11"/>
  <c r="CF191" i="11"/>
  <c r="BD187" i="11"/>
  <c r="AB183" i="11"/>
  <c r="DQ178" i="11"/>
  <c r="CO174" i="11"/>
  <c r="DW221" i="11"/>
  <c r="CU217" i="11"/>
  <c r="BS213" i="11"/>
  <c r="AQ209" i="11"/>
  <c r="EF204" i="11"/>
  <c r="DD200" i="11"/>
  <c r="CB196" i="11"/>
  <c r="AZ192" i="11"/>
  <c r="X188" i="11"/>
  <c r="DM183" i="11"/>
  <c r="CK179" i="11"/>
  <c r="BI175" i="11"/>
  <c r="EN219" i="11"/>
  <c r="DL215" i="11"/>
  <c r="CJ211" i="11"/>
  <c r="BH207" i="11"/>
  <c r="AF203" i="11"/>
  <c r="DU198" i="11"/>
  <c r="CS194" i="11"/>
  <c r="BQ190" i="11"/>
  <c r="AO186" i="11"/>
  <c r="ED181" i="11"/>
  <c r="DB177" i="11"/>
  <c r="BZ173" i="11"/>
  <c r="BC221" i="11"/>
  <c r="AA217" i="11"/>
  <c r="DP212" i="11"/>
  <c r="CN208" i="11"/>
  <c r="BL204" i="11"/>
  <c r="AJ200" i="11"/>
  <c r="DY195" i="11"/>
  <c r="CW191" i="11"/>
  <c r="BU187" i="11"/>
  <c r="AS183" i="11"/>
  <c r="EH178" i="11"/>
  <c r="DF174" i="11"/>
  <c r="BT219" i="11"/>
  <c r="AR215" i="11"/>
  <c r="EG210" i="11"/>
  <c r="DE206" i="11"/>
  <c r="CC202" i="11"/>
  <c r="BA198" i="11"/>
  <c r="Y194" i="11"/>
  <c r="DN189" i="11"/>
  <c r="CL185" i="11"/>
  <c r="BJ181" i="11"/>
  <c r="AH177" i="11"/>
  <c r="DT222" i="11"/>
  <c r="CS219" i="11"/>
  <c r="BQ215" i="11"/>
  <c r="AO211" i="11"/>
  <c r="ED206" i="11"/>
  <c r="DB202" i="11"/>
  <c r="BZ198" i="11"/>
  <c r="AX194" i="11"/>
  <c r="EM189" i="11"/>
  <c r="DK185" i="11"/>
  <c r="CI181" i="11"/>
  <c r="BG177" i="11"/>
  <c r="EL221" i="11"/>
  <c r="DJ217" i="11"/>
  <c r="CH213" i="11"/>
  <c r="BF209" i="11"/>
  <c r="AD205" i="11"/>
  <c r="DS200" i="11"/>
  <c r="CQ196" i="11"/>
  <c r="BO192" i="11"/>
  <c r="AM188" i="11"/>
  <c r="EB183" i="11"/>
  <c r="CZ179" i="11"/>
  <c r="BX175" i="11"/>
  <c r="AT222" i="11"/>
  <c r="EI217" i="11"/>
  <c r="DG213" i="11"/>
  <c r="CQ221" i="11"/>
  <c r="BO217" i="11"/>
  <c r="AM213" i="11"/>
  <c r="EB208" i="11"/>
  <c r="CZ204" i="11"/>
  <c r="BX200" i="11"/>
  <c r="AV196" i="11"/>
  <c r="EK191" i="11"/>
  <c r="DI187" i="11"/>
  <c r="CG183" i="11"/>
  <c r="BE179" i="11"/>
  <c r="AC175" i="11"/>
  <c r="DH219" i="11"/>
  <c r="CF215" i="11"/>
  <c r="BD211" i="11"/>
  <c r="AB207" i="11"/>
  <c r="DQ202" i="11"/>
  <c r="CO198" i="11"/>
  <c r="BM194" i="11"/>
  <c r="AK190" i="11"/>
  <c r="DZ185" i="11"/>
  <c r="CX181" i="11"/>
  <c r="BV177" i="11"/>
  <c r="AT173" i="11"/>
  <c r="BU219" i="11"/>
  <c r="AS215" i="11"/>
  <c r="EH210" i="11"/>
  <c r="DF206" i="11"/>
  <c r="CD202" i="11"/>
  <c r="BB198" i="11"/>
  <c r="Z194" i="11"/>
  <c r="DO189" i="11"/>
  <c r="CM185" i="11"/>
  <c r="BK181" i="11"/>
  <c r="AI177" i="11"/>
  <c r="DN221" i="11"/>
  <c r="CL217" i="11"/>
  <c r="BJ213" i="11"/>
  <c r="AH209" i="11"/>
  <c r="DW204" i="11"/>
  <c r="CU200" i="11"/>
  <c r="BS196" i="11"/>
  <c r="AQ192" i="11"/>
  <c r="EF187" i="11"/>
  <c r="DD183" i="11"/>
  <c r="CB179" i="11"/>
  <c r="AZ175" i="11"/>
  <c r="DT200" i="11"/>
  <c r="EC183" i="11"/>
  <c r="EB215" i="11"/>
  <c r="EK198" i="11"/>
  <c r="AC182" i="11"/>
  <c r="CH220" i="11"/>
  <c r="BF216" i="11"/>
  <c r="AD212" i="11"/>
  <c r="DS207" i="11"/>
  <c r="CQ203" i="11"/>
  <c r="BO199" i="11"/>
  <c r="AM195" i="11"/>
  <c r="EB190" i="11"/>
  <c r="BA220" i="11"/>
  <c r="Y216" i="11"/>
  <c r="DN211" i="11"/>
  <c r="CL207" i="11"/>
  <c r="BJ203" i="11"/>
  <c r="AH199" i="11"/>
  <c r="DW194" i="11"/>
  <c r="CU190" i="11"/>
  <c r="BS186" i="11"/>
  <c r="AQ182" i="11"/>
  <c r="EF177" i="11"/>
  <c r="DD173" i="11"/>
  <c r="BY219" i="11"/>
  <c r="AW215" i="11"/>
  <c r="EL210" i="11"/>
  <c r="DJ206" i="11"/>
  <c r="CH202" i="11"/>
  <c r="BF198" i="11"/>
  <c r="AD194" i="11"/>
  <c r="DS189" i="11"/>
  <c r="CQ185" i="11"/>
  <c r="BO181" i="11"/>
  <c r="AM177" i="11"/>
  <c r="EF222" i="11"/>
  <c r="DD218" i="11"/>
  <c r="CB214" i="11"/>
  <c r="AZ210" i="11"/>
  <c r="X206" i="11"/>
  <c r="DM201" i="11"/>
  <c r="CK197" i="11"/>
  <c r="BI193" i="11"/>
  <c r="AG189" i="11"/>
  <c r="DV184" i="11"/>
  <c r="CT180" i="11"/>
  <c r="BR176" i="11"/>
  <c r="CT219" i="11"/>
  <c r="DC202" i="11"/>
  <c r="EK186" i="11"/>
  <c r="DC175" i="11"/>
  <c r="CO210" i="11"/>
  <c r="CX193" i="11"/>
  <c r="EI180" i="11"/>
  <c r="DK218" i="11"/>
  <c r="DT201" i="11"/>
  <c r="BT186" i="11"/>
  <c r="AL175" i="11"/>
  <c r="EL209" i="11"/>
  <c r="AD193" i="11"/>
  <c r="CM180" i="11"/>
  <c r="AQ218" i="11"/>
  <c r="AZ201" i="11"/>
  <c r="X186" i="11"/>
  <c r="DG174" i="11"/>
  <c r="AL209" i="11"/>
  <c r="AU192" i="11"/>
  <c r="EM179" i="11"/>
  <c r="AB217" i="11"/>
  <c r="AK200" i="11"/>
  <c r="BB185" i="11"/>
  <c r="EN173" i="11"/>
  <c r="EN207" i="11"/>
  <c r="AF191" i="11"/>
  <c r="AZ179" i="11"/>
  <c r="EJ208" i="11"/>
  <c r="AB192" i="11"/>
  <c r="AK175" i="11"/>
  <c r="AJ207" i="11"/>
  <c r="AS190" i="11"/>
  <c r="DN173" i="11"/>
  <c r="BL218" i="11"/>
  <c r="AJ214" i="11"/>
  <c r="DY209" i="11"/>
  <c r="CW205" i="11"/>
  <c r="BU201" i="11"/>
  <c r="AS197" i="11"/>
  <c r="EH192" i="11"/>
  <c r="BG222" i="11"/>
  <c r="AE218" i="11"/>
  <c r="DT213" i="11"/>
  <c r="CR209" i="11"/>
  <c r="BP205" i="11"/>
  <c r="AN201" i="11"/>
  <c r="EC196" i="11"/>
  <c r="DA192" i="11"/>
  <c r="BY188" i="11"/>
  <c r="AW184" i="11"/>
  <c r="EL179" i="11"/>
  <c r="DJ175" i="11"/>
  <c r="CE221" i="11"/>
  <c r="BC217" i="11"/>
  <c r="AA213" i="11"/>
  <c r="DP208" i="11"/>
  <c r="CN204" i="11"/>
  <c r="BL200" i="11"/>
  <c r="AJ196" i="11"/>
  <c r="DY191" i="11"/>
  <c r="CW187" i="11"/>
  <c r="BU183" i="11"/>
  <c r="AS179" i="11"/>
  <c r="EH174" i="11"/>
  <c r="DJ220" i="11"/>
  <c r="CH216" i="11"/>
  <c r="BF212" i="11"/>
  <c r="AD208" i="11"/>
  <c r="DS203" i="11"/>
  <c r="CQ199" i="11"/>
  <c r="BO195" i="11"/>
  <c r="AM191" i="11"/>
  <c r="EB186" i="11"/>
  <c r="CZ182" i="11"/>
  <c r="BX178" i="11"/>
  <c r="AV174" i="11"/>
  <c r="EA210" i="11"/>
  <c r="EJ193" i="11"/>
  <c r="AP181" i="11"/>
  <c r="DM218" i="11"/>
  <c r="DV201" i="11"/>
  <c r="BW186" i="11"/>
  <c r="AN175" i="11"/>
  <c r="AA210" i="11"/>
  <c r="AJ193" i="11"/>
  <c r="CP180" i="11"/>
  <c r="AS218" i="11"/>
  <c r="BB201" i="11"/>
  <c r="AA186" i="11"/>
  <c r="DI174" i="11"/>
  <c r="BX209" i="11"/>
  <c r="CG192" i="11"/>
  <c r="AT180" i="11"/>
  <c r="BJ217" i="11"/>
  <c r="BS200" i="11"/>
  <c r="BZ185" i="11"/>
  <c r="AR174" i="11"/>
  <c r="BI208" i="11"/>
  <c r="BR191" i="11"/>
  <c r="BX179" i="11"/>
  <c r="CX206" i="11"/>
  <c r="DG189" i="11"/>
  <c r="DF221" i="11"/>
  <c r="DO204" i="11"/>
  <c r="DX187" i="11"/>
  <c r="AR222" i="11"/>
  <c r="DI217" i="11"/>
  <c r="CG213" i="11"/>
  <c r="DR210" i="11"/>
  <c r="CI205" i="11"/>
  <c r="BG201" i="11"/>
  <c r="AE197" i="11"/>
  <c r="DT192" i="11"/>
  <c r="CR188" i="11"/>
  <c r="BP184" i="11"/>
  <c r="AN180" i="11"/>
  <c r="EC175" i="11"/>
  <c r="CQ220" i="11"/>
  <c r="BO216" i="11"/>
  <c r="AM212" i="11"/>
  <c r="EB207" i="11"/>
  <c r="CZ203" i="11"/>
  <c r="BX199" i="11"/>
  <c r="AV195" i="11"/>
  <c r="EK190" i="11"/>
  <c r="DI186" i="11"/>
  <c r="CG182" i="11"/>
  <c r="BE178" i="11"/>
  <c r="AC174" i="11"/>
  <c r="BK221" i="11"/>
  <c r="AI217" i="11"/>
  <c r="DX212" i="11"/>
  <c r="CV208" i="11"/>
  <c r="BT204" i="11"/>
  <c r="AR200" i="11"/>
  <c r="EG195" i="11"/>
  <c r="DE191" i="11"/>
  <c r="CC187" i="11"/>
  <c r="BA183" i="11"/>
  <c r="Y179" i="11"/>
  <c r="Y849" i="11" s="1"/>
  <c r="DN174" i="11"/>
  <c r="CB219" i="11"/>
  <c r="AZ215" i="11"/>
  <c r="X211" i="11"/>
  <c r="DM206" i="11"/>
  <c r="CK202" i="11"/>
  <c r="BI198" i="11"/>
  <c r="AG194" i="11"/>
  <c r="DV189" i="11"/>
  <c r="CT185" i="11"/>
  <c r="BR181" i="11"/>
  <c r="AP177" i="11"/>
  <c r="EB222" i="11"/>
  <c r="DH220" i="11"/>
  <c r="CF216" i="11"/>
  <c r="BD212" i="11"/>
  <c r="AB208" i="11"/>
  <c r="DQ203" i="11"/>
  <c r="CO199" i="11"/>
  <c r="BM195" i="11"/>
  <c r="AK191" i="11"/>
  <c r="DZ186" i="11"/>
  <c r="CX182" i="11"/>
  <c r="BV178" i="11"/>
  <c r="AT174" i="11"/>
  <c r="DY218" i="11"/>
  <c r="CW214" i="11"/>
  <c r="BU210" i="11"/>
  <c r="AS206" i="11"/>
  <c r="EH201" i="11"/>
  <c r="DF197" i="11"/>
  <c r="CD193" i="11"/>
  <c r="BB189" i="11"/>
  <c r="Z185" i="11"/>
  <c r="DO180" i="11"/>
  <c r="CM176" i="11"/>
  <c r="BH222" i="11"/>
  <c r="AG219" i="11"/>
  <c r="DV214" i="11"/>
  <c r="CT210" i="11"/>
  <c r="BR206" i="11"/>
  <c r="AP202" i="11"/>
  <c r="EE197" i="11"/>
  <c r="DC193" i="11"/>
  <c r="CA189" i="11"/>
  <c r="AY185" i="11"/>
  <c r="EN180" i="11"/>
  <c r="DL176" i="11"/>
  <c r="BZ221" i="11"/>
  <c r="AX217" i="11"/>
  <c r="EM212" i="11"/>
  <c r="DK208" i="11"/>
  <c r="CI204" i="11"/>
  <c r="BG200" i="11"/>
  <c r="AE196" i="11"/>
  <c r="DT191" i="11"/>
  <c r="CR187" i="11"/>
  <c r="BP183" i="11"/>
  <c r="AN179" i="11"/>
  <c r="EC174" i="11"/>
  <c r="CY221" i="11"/>
  <c r="BW217" i="11"/>
  <c r="AU213" i="11"/>
  <c r="AE221" i="11"/>
  <c r="DT216" i="11"/>
  <c r="CR212" i="11"/>
  <c r="BP208" i="11"/>
  <c r="AN204" i="11"/>
  <c r="EC199" i="11"/>
  <c r="DA195" i="11"/>
  <c r="BY191" i="11"/>
  <c r="AW187" i="11"/>
  <c r="EL182" i="11"/>
  <c r="DJ178" i="11"/>
  <c r="CH174" i="11"/>
  <c r="AV219" i="11"/>
  <c r="EK214" i="11"/>
  <c r="DI210" i="11"/>
  <c r="CG206" i="11"/>
  <c r="BE202" i="11"/>
  <c r="AC198" i="11"/>
  <c r="DR193" i="11"/>
  <c r="CP189" i="11"/>
  <c r="BN185" i="11"/>
  <c r="AL181" i="11"/>
  <c r="EA176" i="11"/>
  <c r="CV222" i="11"/>
  <c r="DZ218" i="11"/>
  <c r="CX214" i="11"/>
  <c r="BV210" i="11"/>
  <c r="AT206" i="11"/>
  <c r="EI201" i="11"/>
  <c r="DG197" i="11"/>
  <c r="CE193" i="11"/>
  <c r="BC189" i="11"/>
  <c r="AA185" i="11"/>
  <c r="DP180" i="11"/>
  <c r="CN176" i="11"/>
  <c r="BB221" i="11"/>
  <c r="Z217" i="11"/>
  <c r="DO212" i="11"/>
  <c r="CM208" i="11"/>
  <c r="BK204" i="11"/>
  <c r="AI200" i="11"/>
  <c r="DX195" i="11"/>
  <c r="CV191" i="11"/>
  <c r="BT187" i="11"/>
  <c r="AR183" i="11"/>
  <c r="EG178" i="11"/>
  <c r="BT220" i="11"/>
  <c r="DF198" i="11"/>
  <c r="DO181" i="11"/>
  <c r="DN213" i="11"/>
  <c r="DW196" i="11"/>
  <c r="EF179" i="11"/>
  <c r="EM219" i="11"/>
  <c r="DK215" i="11"/>
  <c r="CI211" i="11"/>
  <c r="BG207" i="11"/>
  <c r="AE203" i="11"/>
  <c r="DT198" i="11"/>
  <c r="CR194" i="11"/>
  <c r="BP190" i="11"/>
  <c r="DF219" i="11"/>
  <c r="CD215" i="11"/>
  <c r="BB211" i="11"/>
  <c r="Z207" i="11"/>
  <c r="DO202" i="11"/>
  <c r="CM198" i="11"/>
  <c r="BK194" i="11"/>
  <c r="AI190" i="11"/>
  <c r="DX185" i="11"/>
  <c r="CV181" i="11"/>
  <c r="BT177" i="11"/>
  <c r="AR173" i="11"/>
  <c r="ED218" i="11"/>
  <c r="DB214" i="11"/>
  <c r="BZ210" i="11"/>
  <c r="AX206" i="11"/>
  <c r="EM201" i="11"/>
  <c r="DK197" i="11"/>
  <c r="CI193" i="11"/>
  <c r="BG189" i="11"/>
  <c r="AE185" i="11"/>
  <c r="DT180" i="11"/>
  <c r="CR176" i="11"/>
  <c r="BT222" i="11"/>
  <c r="AR218" i="11"/>
  <c r="EG213" i="11"/>
  <c r="DE209" i="11"/>
  <c r="CC205" i="11"/>
  <c r="BA201" i="11"/>
  <c r="Y197" i="11"/>
  <c r="DN192" i="11"/>
  <c r="CL188" i="11"/>
  <c r="BJ184" i="11"/>
  <c r="AH180" i="11"/>
  <c r="DW175" i="11"/>
  <c r="CF217" i="11"/>
  <c r="CO200" i="11"/>
  <c r="CN185" i="11"/>
  <c r="BE174" i="11"/>
  <c r="CA208" i="11"/>
  <c r="CJ191" i="11"/>
  <c r="CL179" i="11"/>
  <c r="CW216" i="11"/>
  <c r="DF199" i="11"/>
  <c r="EM184" i="11"/>
  <c r="DP173" i="11"/>
  <c r="DX207" i="11"/>
  <c r="EG190" i="11"/>
  <c r="AP179" i="11"/>
  <c r="AC216" i="11"/>
  <c r="AL199" i="11"/>
  <c r="CQ184" i="11"/>
  <c r="CG173" i="11"/>
  <c r="X207" i="11"/>
  <c r="AG190" i="11"/>
  <c r="CO178" i="11"/>
  <c r="EE214" i="11"/>
  <c r="EN197" i="11"/>
  <c r="DV183" i="11"/>
  <c r="DQ222" i="11"/>
  <c r="DZ205" i="11"/>
  <c r="AK189" i="11"/>
  <c r="DT177" i="11"/>
  <c r="DV206" i="11"/>
  <c r="EE189" i="11"/>
  <c r="ED221" i="11"/>
  <c r="EM204" i="11"/>
  <c r="AE188" i="11"/>
  <c r="CF222" i="11"/>
  <c r="DQ217" i="11"/>
  <c r="CO213" i="11"/>
  <c r="BM209" i="11"/>
  <c r="AK205" i="11"/>
  <c r="DZ200" i="11"/>
  <c r="CX196" i="11"/>
  <c r="BV192" i="11"/>
  <c r="DL221" i="11"/>
  <c r="CJ217" i="11"/>
  <c r="BH213" i="11"/>
  <c r="AF209" i="11"/>
  <c r="DU204" i="11"/>
  <c r="CS200" i="11"/>
  <c r="BQ196" i="11"/>
  <c r="AO192" i="11"/>
  <c r="ED187" i="11"/>
  <c r="DB183" i="11"/>
  <c r="BZ179" i="11"/>
  <c r="AX175" i="11"/>
  <c r="EJ220" i="11"/>
  <c r="DH216" i="11"/>
  <c r="CF212" i="11"/>
  <c r="BD208" i="11"/>
  <c r="AB204" i="11"/>
  <c r="DQ199" i="11"/>
  <c r="CO195" i="11"/>
  <c r="BM191" i="11"/>
  <c r="AK187" i="11"/>
  <c r="DZ182" i="11"/>
  <c r="CX178" i="11"/>
  <c r="BV174" i="11"/>
  <c r="AX220" i="11"/>
  <c r="EM215" i="11"/>
  <c r="DK211" i="11"/>
  <c r="CI207" i="11"/>
  <c r="BG203" i="11"/>
  <c r="AE199" i="11"/>
  <c r="DT194" i="11"/>
  <c r="CR190" i="11"/>
  <c r="BP186" i="11"/>
  <c r="AN182" i="11"/>
  <c r="EC177" i="11"/>
  <c r="DA173" i="11"/>
  <c r="DM208" i="11"/>
  <c r="DV191" i="11"/>
  <c r="DJ179" i="11"/>
  <c r="CY216" i="11"/>
  <c r="DH199" i="11"/>
  <c r="Y185" i="11"/>
  <c r="DR173" i="11"/>
  <c r="ED207" i="11"/>
  <c r="EM190" i="11"/>
  <c r="AR179" i="11"/>
  <c r="AE216" i="11"/>
  <c r="AN199" i="11"/>
  <c r="CT184" i="11"/>
  <c r="CI173" i="11"/>
  <c r="BJ207" i="11"/>
  <c r="BS190" i="11"/>
  <c r="DM178" i="11"/>
  <c r="AV215" i="11"/>
  <c r="BE198" i="11"/>
  <c r="AC184" i="11"/>
  <c r="AH173" i="11"/>
  <c r="AU206" i="11"/>
  <c r="BI189" i="11"/>
  <c r="AA178" i="11"/>
  <c r="CJ204" i="11"/>
  <c r="CS187" i="11"/>
  <c r="CR219" i="11"/>
  <c r="DA202" i="11"/>
  <c r="DJ185" i="11"/>
  <c r="CG221" i="11"/>
  <c r="AW217" i="11"/>
  <c r="EL212" i="11"/>
  <c r="BL210" i="11"/>
  <c r="AJ206" i="11"/>
  <c r="DY201" i="11"/>
  <c r="CW197" i="11"/>
  <c r="BU193" i="11"/>
  <c r="DK222" i="11"/>
  <c r="CI218" i="11"/>
  <c r="BG214" i="11"/>
  <c r="AE210" i="11"/>
  <c r="DT205" i="11"/>
  <c r="CR201" i="11"/>
  <c r="BP197" i="11"/>
  <c r="AN193" i="11"/>
  <c r="EC188" i="11"/>
  <c r="DA184" i="11"/>
  <c r="BY180" i="11"/>
  <c r="AW176" i="11"/>
  <c r="EI221" i="11"/>
  <c r="DG217" i="11"/>
  <c r="CE213" i="11"/>
  <c r="BC209" i="11"/>
  <c r="AA205" i="11"/>
  <c r="DP200" i="11"/>
  <c r="CN196" i="11"/>
  <c r="BL192" i="11"/>
  <c r="AJ188" i="11"/>
  <c r="DY183" i="11"/>
  <c r="CW179" i="11"/>
  <c r="BU175" i="11"/>
  <c r="AW221" i="11"/>
  <c r="EL216" i="11"/>
  <c r="DJ212" i="11"/>
  <c r="CH208" i="11"/>
  <c r="BF204" i="11"/>
  <c r="AD200" i="11"/>
  <c r="DS195" i="11"/>
  <c r="CQ191" i="11"/>
  <c r="BO187" i="11"/>
  <c r="AM183" i="11"/>
  <c r="EB178" i="11"/>
  <c r="CZ174" i="11"/>
  <c r="DI212" i="11"/>
  <c r="DR195" i="11"/>
  <c r="BS182" i="11"/>
  <c r="CU220" i="11"/>
  <c r="DD203" i="11"/>
  <c r="CY187" i="11"/>
  <c r="BQ176" i="11"/>
  <c r="DZ211" i="11"/>
  <c r="EI194" i="11"/>
  <c r="DR181" i="11"/>
  <c r="AA220" i="11"/>
  <c r="AJ203" i="11"/>
  <c r="BC187" i="11"/>
  <c r="EL175" i="11"/>
  <c r="BF211" i="11"/>
  <c r="BO194" i="11"/>
  <c r="BV181" i="11"/>
  <c r="AR219" i="11"/>
  <c r="BA202" i="11"/>
  <c r="DC186" i="11"/>
  <c r="BT175" i="11"/>
  <c r="AQ210" i="11"/>
  <c r="AZ193" i="11"/>
  <c r="DA180" i="11"/>
  <c r="AC218" i="11"/>
  <c r="DR218" i="11"/>
  <c r="DW197" i="11"/>
  <c r="EF180" i="11"/>
  <c r="EE212" i="11"/>
  <c r="EN195" i="11"/>
  <c r="AF179" i="11"/>
  <c r="DO219" i="11"/>
  <c r="CM215" i="11"/>
  <c r="BK211" i="11"/>
  <c r="AI207" i="11"/>
  <c r="DX202" i="11"/>
  <c r="CV198" i="11"/>
  <c r="BT194" i="11"/>
  <c r="AR190" i="11"/>
  <c r="CH219" i="11"/>
  <c r="BF215" i="11"/>
  <c r="AD211" i="11"/>
  <c r="DS206" i="11"/>
  <c r="CQ202" i="11"/>
  <c r="BO198" i="11"/>
  <c r="AM194" i="11"/>
  <c r="EB189" i="11"/>
  <c r="CZ185" i="11"/>
  <c r="BX181" i="11"/>
  <c r="AV177" i="11"/>
  <c r="EH222" i="11"/>
  <c r="DF218" i="11"/>
  <c r="CD214" i="11"/>
  <c r="BB210" i="11"/>
  <c r="Z206" i="11"/>
  <c r="DO201" i="11"/>
  <c r="CM197" i="11"/>
  <c r="BK193" i="11"/>
  <c r="AI189" i="11"/>
  <c r="DX184" i="11"/>
  <c r="CV180" i="11"/>
  <c r="BT176" i="11"/>
  <c r="AV222" i="11"/>
  <c r="EK217" i="11"/>
  <c r="DI213" i="11"/>
  <c r="CG209" i="11"/>
  <c r="BE205" i="11"/>
  <c r="AC201" i="11"/>
  <c r="DR196" i="11"/>
  <c r="CP192" i="11"/>
  <c r="BN188" i="11"/>
  <c r="AL184" i="11"/>
  <c r="EA179" i="11"/>
  <c r="CY175" i="11"/>
  <c r="DE216" i="11"/>
  <c r="DN199" i="11"/>
  <c r="AB185" i="11"/>
  <c r="DU173" i="11"/>
  <c r="CZ207" i="11"/>
  <c r="DI190" i="11"/>
  <c r="Z179" i="11"/>
  <c r="Z849" i="11" s="1"/>
  <c r="DV215" i="11"/>
  <c r="EE198" i="11"/>
  <c r="CA184" i="11"/>
  <c r="BT173" i="11"/>
  <c r="AF207" i="11"/>
  <c r="AO190" i="11"/>
  <c r="CU178" i="11"/>
  <c r="BB215" i="11"/>
  <c r="BK198" i="11"/>
  <c r="AE184" i="11"/>
  <c r="AK173" i="11"/>
  <c r="AW206" i="11"/>
  <c r="BL189" i="11"/>
  <c r="AC178" i="11"/>
  <c r="AM214" i="11"/>
  <c r="AV197" i="11"/>
  <c r="BJ183" i="11"/>
  <c r="BF218" i="11"/>
  <c r="CY197" i="11"/>
  <c r="DH180" i="11"/>
  <c r="DG212" i="11"/>
  <c r="DP195" i="11"/>
  <c r="DY178" i="11"/>
  <c r="DG219" i="11"/>
  <c r="CE215" i="11"/>
  <c r="BC211" i="11"/>
  <c r="AA207" i="11"/>
  <c r="DP202" i="11"/>
  <c r="CN198" i="11"/>
  <c r="BL194" i="11"/>
  <c r="AJ190" i="11"/>
  <c r="BZ219" i="11"/>
  <c r="AX215" i="11"/>
  <c r="EM210" i="11"/>
  <c r="DK206" i="11"/>
  <c r="CI202" i="11"/>
  <c r="BG198" i="11"/>
  <c r="AE194" i="11"/>
  <c r="DT189" i="11"/>
  <c r="CR185" i="11"/>
  <c r="BP181" i="11"/>
  <c r="AN177" i="11"/>
  <c r="DZ222" i="11"/>
  <c r="CX218" i="11"/>
  <c r="BV214" i="11"/>
  <c r="AT210" i="11"/>
  <c r="EI205" i="11"/>
  <c r="DG201" i="11"/>
  <c r="CE197" i="11"/>
  <c r="BC193" i="11"/>
  <c r="AA189" i="11"/>
  <c r="DP184" i="11"/>
  <c r="CN180" i="11"/>
  <c r="BL176" i="11"/>
  <c r="AN222" i="11"/>
  <c r="EC217" i="11"/>
  <c r="DA213" i="11"/>
  <c r="BY209" i="11"/>
  <c r="AW205" i="11"/>
  <c r="EL200" i="11"/>
  <c r="DJ196" i="11"/>
  <c r="CH192" i="11"/>
  <c r="BF188" i="11"/>
  <c r="AD184" i="11"/>
  <c r="DS179" i="11"/>
  <c r="CQ175" i="11"/>
  <c r="BY216" i="11"/>
  <c r="CH199" i="11"/>
  <c r="DW184" i="11"/>
  <c r="DE173" i="11"/>
  <c r="BT207" i="11"/>
  <c r="CC190" i="11"/>
  <c r="DU178" i="11"/>
  <c r="CP215" i="11"/>
  <c r="CY198" i="11"/>
  <c r="BF184" i="11"/>
  <c r="BD173" i="11"/>
  <c r="DQ206" i="11"/>
  <c r="DZ189" i="11"/>
  <c r="BY178" i="11"/>
  <c r="EM214" i="11"/>
  <c r="AE198" i="11"/>
  <c r="EA183" i="11"/>
  <c r="DY222" i="11"/>
  <c r="EH205" i="11"/>
  <c r="AP189" i="11"/>
  <c r="DY177" i="11"/>
  <c r="DX213" i="11"/>
  <c r="EG196" i="11"/>
  <c r="AN183" i="11"/>
  <c r="DJ221" i="11"/>
  <c r="DS204" i="11"/>
  <c r="BU188" i="11"/>
  <c r="AL177" i="11"/>
  <c r="EC207" i="11"/>
  <c r="EL190" i="11"/>
  <c r="EK222" i="11"/>
  <c r="AC206" i="11"/>
  <c r="AL189" i="11"/>
  <c r="AL173" i="11"/>
  <c r="AF218" i="11"/>
  <c r="DU213" i="11"/>
  <c r="CS209" i="11"/>
  <c r="BQ205" i="11"/>
  <c r="AO201" i="11"/>
  <c r="ED196" i="11"/>
  <c r="DB192" i="11"/>
  <c r="AA222" i="11"/>
  <c r="DP217" i="11"/>
  <c r="CN213" i="11"/>
  <c r="BL209" i="11"/>
  <c r="AJ205" i="11"/>
  <c r="DY200" i="11"/>
  <c r="CW196" i="11"/>
  <c r="BU192" i="11"/>
  <c r="AS188" i="11"/>
  <c r="EH183" i="11"/>
  <c r="DF179" i="11"/>
  <c r="CD175" i="11"/>
  <c r="AY221" i="11"/>
  <c r="EN216" i="11"/>
  <c r="DL212" i="11"/>
  <c r="CJ208" i="11"/>
  <c r="BH204" i="11"/>
  <c r="AF200" i="11"/>
  <c r="DU195" i="11"/>
  <c r="CS191" i="11"/>
  <c r="BQ187" i="11"/>
  <c r="AO183" i="11"/>
  <c r="ED178" i="11"/>
  <c r="DB174" i="11"/>
  <c r="CD220" i="11"/>
  <c r="BB216" i="11"/>
  <c r="Z212" i="11"/>
  <c r="DO207" i="11"/>
  <c r="CM203" i="11"/>
  <c r="BK199" i="11"/>
  <c r="AI195" i="11"/>
  <c r="CQ205" i="11"/>
  <c r="CZ188" i="11"/>
  <c r="CY220" i="11"/>
  <c r="DH203" i="11"/>
  <c r="DQ186" i="11"/>
  <c r="DM221" i="11"/>
  <c r="CC217" i="11"/>
  <c r="BA213" i="11"/>
  <c r="Y209" i="11"/>
  <c r="DN204" i="11"/>
  <c r="CL200" i="11"/>
  <c r="BJ196" i="11"/>
  <c r="AH192" i="11"/>
  <c r="BX221" i="11"/>
  <c r="AV217" i="11"/>
  <c r="EK212" i="11"/>
  <c r="DI208" i="11"/>
  <c r="CG204" i="11"/>
  <c r="BE200" i="11"/>
  <c r="AC196" i="11"/>
  <c r="DR191" i="11"/>
  <c r="CP187" i="11"/>
  <c r="BN183" i="11"/>
  <c r="AL179" i="11"/>
  <c r="EA174" i="11"/>
  <c r="CV220" i="11"/>
  <c r="BT216" i="11"/>
  <c r="AR212" i="11"/>
  <c r="EG207" i="11"/>
  <c r="DE203" i="11"/>
  <c r="CC199" i="11"/>
  <c r="BA195" i="11"/>
  <c r="Y191" i="11"/>
  <c r="DN186" i="11"/>
  <c r="CL182" i="11"/>
  <c r="BJ178" i="11"/>
  <c r="AH174" i="11"/>
  <c r="EA219" i="11"/>
  <c r="CY215" i="11"/>
  <c r="BW211" i="11"/>
  <c r="AU207" i="11"/>
  <c r="EJ202" i="11"/>
  <c r="DH198" i="11"/>
  <c r="CF194" i="11"/>
  <c r="BD190" i="11"/>
  <c r="AB186" i="11"/>
  <c r="DQ181" i="11"/>
  <c r="CO177" i="11"/>
  <c r="BM173" i="11"/>
  <c r="BZ207" i="11"/>
  <c r="CI190" i="11"/>
  <c r="DX178" i="11"/>
  <c r="BL215" i="11"/>
  <c r="BU198" i="11"/>
  <c r="AM184" i="11"/>
  <c r="AP173" i="11"/>
  <c r="CQ206" i="11"/>
  <c r="CZ189" i="11"/>
  <c r="BG178" i="11"/>
  <c r="DI214" i="11"/>
  <c r="DR197" i="11"/>
  <c r="DH183" i="11"/>
  <c r="EE222" i="11"/>
  <c r="EN205" i="11"/>
  <c r="AS189" i="11"/>
  <c r="EB177" i="11"/>
  <c r="DZ213" i="11"/>
  <c r="EI196" i="11"/>
  <c r="AQ183" i="11"/>
  <c r="DP221" i="11"/>
  <c r="DY204" i="11"/>
  <c r="BW188" i="11"/>
  <c r="AO177" i="11"/>
  <c r="DK212" i="11"/>
  <c r="CV207" i="11"/>
  <c r="BI197" i="11"/>
  <c r="AB197" i="11"/>
  <c r="AQ213" i="11"/>
  <c r="BI179" i="11"/>
  <c r="CE195" i="11"/>
  <c r="CW177" i="11"/>
  <c r="AB179" i="11"/>
  <c r="AB849" i="11" s="1"/>
  <c r="BF173" i="11"/>
  <c r="X215" i="11"/>
  <c r="BC206" i="11"/>
  <c r="AX197" i="11"/>
  <c r="CS188" i="11"/>
  <c r="BY202" i="11"/>
  <c r="AL183" i="11"/>
  <c r="BY222" i="11"/>
  <c r="Y201" i="11"/>
  <c r="DI200" i="11"/>
  <c r="DX216" i="11"/>
  <c r="Y183" i="11"/>
  <c r="AU199" i="11"/>
  <c r="CU179" i="11"/>
  <c r="BK184" i="11"/>
  <c r="BI178" i="11"/>
  <c r="EG222" i="11"/>
  <c r="AU214" i="11"/>
  <c r="AP205" i="11"/>
  <c r="AO196" i="11"/>
  <c r="AO206" i="11"/>
  <c r="DE184" i="11"/>
  <c r="BL188" i="11"/>
  <c r="DF204" i="11"/>
  <c r="BY204" i="11"/>
  <c r="CN220" i="11"/>
  <c r="DF186" i="11"/>
  <c r="EB202" i="11"/>
  <c r="DQ209" i="11"/>
  <c r="CO205" i="11"/>
  <c r="BM201" i="11"/>
  <c r="AK197" i="11"/>
  <c r="DZ192" i="11"/>
  <c r="AY222" i="11"/>
  <c r="EN217" i="11"/>
  <c r="DL213" i="11"/>
  <c r="CJ209" i="11"/>
  <c r="BH205" i="11"/>
  <c r="AF201" i="11"/>
  <c r="DU196" i="11"/>
  <c r="CS192" i="11"/>
  <c r="BQ188" i="11"/>
  <c r="AO184" i="11"/>
  <c r="ED179" i="11"/>
  <c r="ED849" i="11" s="1"/>
  <c r="DB175" i="11"/>
  <c r="BW221" i="11"/>
  <c r="AU217" i="11"/>
  <c r="EJ212" i="11"/>
  <c r="DH208" i="11"/>
  <c r="CF204" i="11"/>
  <c r="BD200" i="11"/>
  <c r="AB196" i="11"/>
  <c r="DQ191" i="11"/>
  <c r="CO187" i="11"/>
  <c r="BM183" i="11"/>
  <c r="AK179" i="11"/>
  <c r="AK849" i="11" s="1"/>
  <c r="DZ174" i="11"/>
  <c r="DB220" i="11"/>
  <c r="BZ216" i="11"/>
  <c r="AX212" i="11"/>
  <c r="EM207" i="11"/>
  <c r="DK203" i="11"/>
  <c r="CI199" i="11"/>
  <c r="BG195" i="11"/>
  <c r="AE191" i="11"/>
  <c r="DT186" i="11"/>
  <c r="CR182" i="11"/>
  <c r="BP178" i="11"/>
  <c r="AN174" i="11"/>
  <c r="CU210" i="11"/>
  <c r="DD193" i="11"/>
  <c r="EL180" i="11"/>
  <c r="CG218" i="11"/>
  <c r="CP201" i="11"/>
  <c r="BA186" i="11"/>
  <c r="EJ174" i="11"/>
  <c r="DL209" i="11"/>
  <c r="DU192" i="11"/>
  <c r="BU180" i="11"/>
  <c r="ED217" i="11"/>
  <c r="EM200" i="11"/>
  <c r="DV185" i="11"/>
  <c r="CN174" i="11"/>
  <c r="AR209" i="11"/>
  <c r="BA192" i="11"/>
  <c r="Y180" i="11"/>
  <c r="AD217" i="11"/>
  <c r="AM200" i="11"/>
  <c r="BE185" i="11"/>
  <c r="Y174" i="11"/>
  <c r="AC208" i="11"/>
  <c r="AL191" i="11"/>
  <c r="BC179" i="11"/>
  <c r="BC849" i="11" s="1"/>
  <c r="EF215" i="11"/>
  <c r="CP214" i="11"/>
  <c r="DI195" i="11"/>
  <c r="DR178" i="11"/>
  <c r="DQ210" i="11"/>
  <c r="DZ193" i="11"/>
  <c r="EI176" i="11"/>
  <c r="BC219" i="11"/>
  <c r="AA215" i="11"/>
  <c r="DP210" i="11"/>
  <c r="CN206" i="11"/>
  <c r="BL202" i="11"/>
  <c r="AJ198" i="11"/>
  <c r="DY193" i="11"/>
  <c r="CW189" i="11"/>
  <c r="EM218" i="11"/>
  <c r="DK214" i="11"/>
  <c r="CI210" i="11"/>
  <c r="BG206" i="11"/>
  <c r="AE202" i="11"/>
  <c r="DT197" i="11"/>
  <c r="CR193" i="11"/>
  <c r="BP189" i="11"/>
  <c r="AN185" i="11"/>
  <c r="EC180" i="11"/>
  <c r="DA176" i="11"/>
  <c r="BV222" i="11"/>
  <c r="AT218" i="11"/>
  <c r="EI213" i="11"/>
  <c r="DG209" i="11"/>
  <c r="CE205" i="11"/>
  <c r="BC201" i="11"/>
  <c r="AA197" i="11"/>
  <c r="DP192" i="11"/>
  <c r="CN188" i="11"/>
  <c r="BL184" i="11"/>
  <c r="AJ180" i="11"/>
  <c r="DY175" i="11"/>
  <c r="DA221" i="11"/>
  <c r="BY217" i="11"/>
  <c r="AW213" i="11"/>
  <c r="EL208" i="11"/>
  <c r="DJ204" i="11"/>
  <c r="CH200" i="11"/>
  <c r="BF196" i="11"/>
  <c r="AD192" i="11"/>
  <c r="DS187" i="11"/>
  <c r="CQ183" i="11"/>
  <c r="BO179" i="11"/>
  <c r="AM175" i="11"/>
  <c r="CQ214" i="11"/>
  <c r="CZ197" i="11"/>
  <c r="CU183" i="11"/>
  <c r="CC222" i="11"/>
  <c r="CL205" i="11"/>
  <c r="EA188" i="11"/>
  <c r="CS177" i="11"/>
  <c r="DH213" i="11"/>
  <c r="DQ196" i="11"/>
  <c r="AD183" i="11"/>
  <c r="DZ221" i="11"/>
  <c r="EI204" i="11"/>
  <c r="CE188" i="11"/>
  <c r="AW177" i="11"/>
  <c r="AN213" i="11"/>
  <c r="AW196" i="11"/>
  <c r="CY182" i="11"/>
  <c r="Z221" i="11"/>
  <c r="AI204" i="11"/>
  <c r="EE187" i="11"/>
  <c r="CW176" i="11"/>
  <c r="Y212" i="11"/>
  <c r="AH195" i="11"/>
  <c r="EC181" i="11"/>
  <c r="AD214" i="11"/>
  <c r="CK195" i="11"/>
  <c r="CT178" i="11"/>
  <c r="CS210" i="11"/>
  <c r="DB193" i="11"/>
  <c r="DK176" i="11"/>
  <c r="AU219" i="11"/>
  <c r="EJ214" i="11"/>
  <c r="DH210" i="11"/>
  <c r="CF206" i="11"/>
  <c r="BD202" i="11"/>
  <c r="AB198" i="11"/>
  <c r="DQ193" i="11"/>
  <c r="CO189" i="11"/>
  <c r="EE218" i="11"/>
  <c r="DC214" i="11"/>
  <c r="CA210" i="11"/>
  <c r="AY206" i="11"/>
  <c r="EN201" i="11"/>
  <c r="DL197" i="11"/>
  <c r="CJ193" i="11"/>
  <c r="BH189" i="11"/>
  <c r="AF185" i="11"/>
  <c r="DU180" i="11"/>
  <c r="CS176" i="11"/>
  <c r="BN222" i="11"/>
  <c r="AL218" i="11"/>
  <c r="EA213" i="11"/>
  <c r="CY209" i="11"/>
  <c r="BW205" i="11"/>
  <c r="AU201" i="11"/>
  <c r="EJ196" i="11"/>
  <c r="DH192" i="11"/>
  <c r="CF188" i="11"/>
  <c r="BD184" i="11"/>
  <c r="AB180" i="11"/>
  <c r="DQ175" i="11"/>
  <c r="CS221" i="11"/>
  <c r="BQ217" i="11"/>
  <c r="AO213" i="11"/>
  <c r="ED208" i="11"/>
  <c r="DB204" i="11"/>
  <c r="BZ200" i="11"/>
  <c r="AX196" i="11"/>
  <c r="EM191" i="11"/>
  <c r="DK187" i="11"/>
  <c r="CI183" i="11"/>
  <c r="BG179" i="11"/>
  <c r="BG849" i="11" s="1"/>
  <c r="AE175" i="11"/>
  <c r="BK214" i="11"/>
  <c r="BT197" i="11"/>
  <c r="BZ183" i="11"/>
  <c r="AW222" i="11"/>
  <c r="BF205" i="11"/>
  <c r="DF188" i="11"/>
  <c r="BX177" i="11"/>
  <c r="CB213" i="11"/>
  <c r="CK196" i="11"/>
  <c r="DY182" i="11"/>
  <c r="CT221" i="11"/>
  <c r="DC204" i="11"/>
  <c r="BJ188" i="11"/>
  <c r="AB177" i="11"/>
  <c r="DY212" i="11"/>
  <c r="EH195" i="11"/>
  <c r="CC182" i="11"/>
  <c r="DK220" i="11"/>
  <c r="DT203" i="11"/>
  <c r="DJ187" i="11"/>
  <c r="CA176" i="11"/>
  <c r="DJ211" i="11"/>
  <c r="DS194" i="11"/>
  <c r="DH181" i="11"/>
  <c r="CV219" i="11"/>
  <c r="DE202" i="11"/>
  <c r="EN186" i="11"/>
  <c r="DF175" i="11"/>
  <c r="DO205" i="11"/>
  <c r="DX188" i="11"/>
  <c r="DW220" i="11"/>
  <c r="EF203" i="11"/>
  <c r="X187" i="11"/>
  <c r="EK221" i="11"/>
  <c r="CK217" i="11"/>
  <c r="BI213" i="11"/>
  <c r="AG209" i="11"/>
  <c r="DV204" i="11"/>
  <c r="CT200" i="11"/>
  <c r="BR196" i="11"/>
  <c r="AP192" i="11"/>
  <c r="CF221" i="11"/>
  <c r="BD217" i="11"/>
  <c r="AB213" i="11"/>
  <c r="DQ208" i="11"/>
  <c r="CO204" i="11"/>
  <c r="BM200" i="11"/>
  <c r="AK196" i="11"/>
  <c r="DZ191" i="11"/>
  <c r="CX187" i="11"/>
  <c r="BV183" i="11"/>
  <c r="AT179" i="11"/>
  <c r="EI174" i="11"/>
  <c r="DD220" i="11"/>
  <c r="CB216" i="11"/>
  <c r="AZ212" i="11"/>
  <c r="X208" i="11"/>
  <c r="DM203" i="11"/>
  <c r="CK199" i="11"/>
  <c r="BI195" i="11"/>
  <c r="AG191" i="11"/>
  <c r="DV186" i="11"/>
  <c r="CT182" i="11"/>
  <c r="BR178" i="11"/>
  <c r="AP174" i="11"/>
  <c r="EI219" i="11"/>
  <c r="DG215" i="11"/>
  <c r="CE211" i="11"/>
  <c r="BC207" i="11"/>
  <c r="AA203" i="11"/>
  <c r="DP198" i="11"/>
  <c r="CN194" i="11"/>
  <c r="CC203" i="11"/>
  <c r="CL186" i="11"/>
  <c r="CK218" i="11"/>
  <c r="CT201" i="11"/>
  <c r="DC184" i="11"/>
  <c r="AS221" i="11"/>
  <c r="EH216" i="11"/>
  <c r="DF212" i="11"/>
  <c r="CD208" i="11"/>
  <c r="BB204" i="11"/>
  <c r="Z200" i="11"/>
  <c r="DO195" i="11"/>
  <c r="CM191" i="11"/>
  <c r="EC220" i="11"/>
  <c r="DA216" i="11"/>
  <c r="BY212" i="11"/>
  <c r="AW208" i="11"/>
  <c r="EL203" i="11"/>
  <c r="DJ199" i="11"/>
  <c r="CH195" i="11"/>
  <c r="BF191" i="11"/>
  <c r="AD187" i="11"/>
  <c r="DS182" i="11"/>
  <c r="CQ178" i="11"/>
  <c r="BO174" i="11"/>
  <c r="AJ220" i="11"/>
  <c r="DY215" i="11"/>
  <c r="CW211" i="11"/>
  <c r="BU207" i="11"/>
  <c r="AS203" i="11"/>
  <c r="EH198" i="11"/>
  <c r="DF194" i="11"/>
  <c r="CD190" i="11"/>
  <c r="BB186" i="11"/>
  <c r="Z182" i="11"/>
  <c r="DO177" i="11"/>
  <c r="CM173" i="11"/>
  <c r="BO219" i="11"/>
  <c r="AM215" i="11"/>
  <c r="EB210" i="11"/>
  <c r="CZ206" i="11"/>
  <c r="BX202" i="11"/>
  <c r="AV198" i="11"/>
  <c r="EK193" i="11"/>
  <c r="DI189" i="11"/>
  <c r="CG185" i="11"/>
  <c r="BE181" i="11"/>
  <c r="AC177" i="11"/>
  <c r="BC222" i="11"/>
  <c r="BL205" i="11"/>
  <c r="DI188" i="11"/>
  <c r="BZ177" i="11"/>
  <c r="AX213" i="11"/>
  <c r="BG196" i="11"/>
  <c r="DG182" i="11"/>
  <c r="BT221" i="11"/>
  <c r="CC204" i="11"/>
  <c r="AQ188" i="11"/>
  <c r="DZ176" i="11"/>
  <c r="CU212" i="11"/>
  <c r="DD195" i="11"/>
  <c r="BK182" i="11"/>
  <c r="DQ220" i="11"/>
  <c r="DZ203" i="11"/>
  <c r="DL187" i="11"/>
  <c r="CD176" i="11"/>
  <c r="DL211" i="11"/>
  <c r="DU194" i="11"/>
  <c r="DJ181" i="11"/>
  <c r="DB219" i="11"/>
  <c r="DK202" i="11"/>
  <c r="Z187" i="11"/>
  <c r="DH175" i="11"/>
  <c r="CW210" i="11"/>
  <c r="DE190" i="11"/>
  <c r="AG193" i="11"/>
  <c r="DQ192" i="11"/>
  <c r="EF208" i="11"/>
  <c r="AG175" i="11"/>
  <c r="BZ192" i="11"/>
  <c r="CI175" i="11"/>
  <c r="CO173" i="11"/>
  <c r="BE209" i="11"/>
  <c r="AC205" i="11"/>
  <c r="DR200" i="11"/>
  <c r="CP196" i="11"/>
  <c r="BN192" i="11"/>
  <c r="DD221" i="11"/>
  <c r="CB217" i="11"/>
  <c r="AZ213" i="11"/>
  <c r="X209" i="11"/>
  <c r="DM204" i="11"/>
  <c r="CK200" i="11"/>
  <c r="BI196" i="11"/>
  <c r="AG192" i="11"/>
  <c r="DV187" i="11"/>
  <c r="CT183" i="11"/>
  <c r="BR179" i="11"/>
  <c r="BR849" i="11" s="1"/>
  <c r="AP175" i="11"/>
  <c r="EB220" i="11"/>
  <c r="CZ216" i="11"/>
  <c r="BX212" i="11"/>
  <c r="AV208" i="11"/>
  <c r="EK203" i="11"/>
  <c r="DI199" i="11"/>
  <c r="CG195" i="11"/>
  <c r="BE191" i="11"/>
  <c r="AC187" i="11"/>
  <c r="DR182" i="11"/>
  <c r="CP178" i="11"/>
  <c r="BN174" i="11"/>
  <c r="AP220" i="11"/>
  <c r="EE215" i="11"/>
  <c r="DC211" i="11"/>
  <c r="CA207" i="11"/>
  <c r="AY203" i="11"/>
  <c r="EN198" i="11"/>
  <c r="DL194" i="11"/>
  <c r="CJ190" i="11"/>
  <c r="BH186" i="11"/>
  <c r="AF182" i="11"/>
  <c r="DU177" i="11"/>
  <c r="CS173" i="11"/>
  <c r="CG208" i="11"/>
  <c r="CP191" i="11"/>
  <c r="CN179" i="11"/>
  <c r="CN849" i="11" s="1"/>
  <c r="BS216" i="11"/>
  <c r="CB199" i="11"/>
  <c r="DU184" i="11"/>
  <c r="DB173" i="11"/>
  <c r="CX207" i="11"/>
  <c r="DG190" i="11"/>
  <c r="EN178" i="11"/>
  <c r="DP215" i="11"/>
  <c r="DY198" i="11"/>
  <c r="BY184" i="11"/>
  <c r="BS173" i="11"/>
  <c r="AD207" i="11"/>
  <c r="AM190" i="11"/>
  <c r="CR178" i="11"/>
  <c r="EG214" i="11"/>
  <c r="Y198" i="11"/>
  <c r="DX183" i="11"/>
  <c r="DW222" i="11"/>
  <c r="EF205" i="11"/>
  <c r="AN189" i="11"/>
  <c r="DV177" i="11"/>
  <c r="DR213" i="11"/>
  <c r="CL210" i="11"/>
  <c r="CU193" i="11"/>
  <c r="DD176" i="11"/>
  <c r="DC208" i="11"/>
  <c r="DL191" i="11"/>
  <c r="DU174" i="11"/>
  <c r="DH218" i="11"/>
  <c r="CF214" i="11"/>
  <c r="BD210" i="11"/>
  <c r="AB206" i="11"/>
  <c r="DQ201" i="11"/>
  <c r="CO197" i="11"/>
  <c r="BM193" i="11"/>
  <c r="DC222" i="11"/>
  <c r="CA218" i="11"/>
  <c r="AY214" i="11"/>
  <c r="EN209" i="11"/>
  <c r="DL205" i="11"/>
  <c r="CJ201" i="11"/>
  <c r="BH197" i="11"/>
  <c r="AF193" i="11"/>
  <c r="DU188" i="11"/>
  <c r="CS184" i="11"/>
  <c r="BQ180" i="11"/>
  <c r="AO176" i="11"/>
  <c r="EA221" i="11"/>
  <c r="CY217" i="11"/>
  <c r="BW213" i="11"/>
  <c r="AU209" i="11"/>
  <c r="EJ204" i="11"/>
  <c r="DH200" i="11"/>
  <c r="CF196" i="11"/>
  <c r="BD192" i="11"/>
  <c r="AB188" i="11"/>
  <c r="DQ183" i="11"/>
  <c r="CO179" i="11"/>
  <c r="BM175" i="11"/>
  <c r="AO221" i="11"/>
  <c r="ED216" i="11"/>
  <c r="DB212" i="11"/>
  <c r="BZ208" i="11"/>
  <c r="AX204" i="11"/>
  <c r="EM199" i="11"/>
  <c r="DK195" i="11"/>
  <c r="CI191" i="11"/>
  <c r="BG187" i="11"/>
  <c r="AE183" i="11"/>
  <c r="DT178" i="11"/>
  <c r="CR174" i="11"/>
  <c r="CC212" i="11"/>
  <c r="CL195" i="11"/>
  <c r="AW182" i="11"/>
  <c r="BO220" i="11"/>
  <c r="BX203" i="11"/>
  <c r="CD187" i="11"/>
  <c r="AU176" i="11"/>
  <c r="CT211" i="11"/>
  <c r="DC194" i="11"/>
  <c r="CW181" i="11"/>
  <c r="DL219" i="11"/>
  <c r="DU202" i="11"/>
  <c r="AH187" i="11"/>
  <c r="DP175" i="11"/>
  <c r="Z211" i="11"/>
  <c r="AI194" i="11"/>
  <c r="BA181" i="11"/>
  <c r="EC218" i="11"/>
  <c r="EL201" i="11"/>
  <c r="CG186" i="11"/>
  <c r="AY175" i="11"/>
  <c r="EB209" i="11"/>
  <c r="EK192" i="11"/>
  <c r="CE180" i="11"/>
  <c r="BN210" i="11"/>
  <c r="BW193" i="11"/>
  <c r="CF176" i="11"/>
  <c r="CE208" i="11"/>
  <c r="CN191" i="11"/>
  <c r="DE174" i="11"/>
  <c r="CZ218" i="11"/>
  <c r="BX214" i="11"/>
  <c r="AV210" i="11"/>
  <c r="EK205" i="11"/>
  <c r="DI201" i="11"/>
  <c r="CG197" i="11"/>
  <c r="BE193" i="11"/>
  <c r="CU222" i="11"/>
  <c r="BS218" i="11"/>
  <c r="AQ214" i="11"/>
  <c r="EF209" i="11"/>
  <c r="DD205" i="11"/>
  <c r="CB201" i="11"/>
  <c r="AZ197" i="11"/>
  <c r="X193" i="11"/>
  <c r="DM188" i="11"/>
  <c r="CK184" i="11"/>
  <c r="BI180" i="11"/>
  <c r="AG176" i="11"/>
  <c r="DS221" i="11"/>
  <c r="CQ217" i="11"/>
  <c r="BO213" i="11"/>
  <c r="AM209" i="11"/>
  <c r="EB204" i="11"/>
  <c r="CZ200" i="11"/>
  <c r="BX196" i="11"/>
  <c r="AV192" i="11"/>
  <c r="EK187" i="11"/>
  <c r="DI183" i="11"/>
  <c r="CG179" i="11"/>
  <c r="BE175" i="11"/>
  <c r="AG221" i="11"/>
  <c r="DV216" i="11"/>
  <c r="CT212" i="11"/>
  <c r="BR208" i="11"/>
  <c r="AP204" i="11"/>
  <c r="EE199" i="11"/>
  <c r="DC195" i="11"/>
  <c r="CA191" i="11"/>
  <c r="AY187" i="11"/>
  <c r="EN182" i="11"/>
  <c r="DL178" i="11"/>
  <c r="CJ174" i="11"/>
  <c r="AW212" i="11"/>
  <c r="BF195" i="11"/>
  <c r="AB182" i="11"/>
  <c r="AI220" i="11"/>
  <c r="AR203" i="11"/>
  <c r="BH187" i="11"/>
  <c r="Z176" i="11"/>
  <c r="BN211" i="11"/>
  <c r="BW194" i="11"/>
  <c r="CB181" i="11"/>
  <c r="CF219" i="11"/>
  <c r="CO202" i="11"/>
  <c r="EC186" i="11"/>
  <c r="CU175" i="11"/>
  <c r="DK210" i="11"/>
  <c r="DT193" i="11"/>
  <c r="AF181" i="11"/>
  <c r="CW218" i="11"/>
  <c r="DF201" i="11"/>
  <c r="BL186" i="11"/>
  <c r="AD175" i="11"/>
  <c r="CV209" i="11"/>
  <c r="DE192" i="11"/>
  <c r="BJ180" i="11"/>
  <c r="CH217" i="11"/>
  <c r="CQ200" i="11"/>
  <c r="CP185" i="11"/>
  <c r="BH174" i="11"/>
  <c r="DA203" i="11"/>
  <c r="DJ186" i="11"/>
  <c r="DI218" i="11"/>
  <c r="DR201" i="11"/>
  <c r="EA184" i="11"/>
  <c r="BA221" i="11"/>
  <c r="Y217" i="11"/>
  <c r="DN212" i="11"/>
  <c r="CL208" i="11"/>
  <c r="BJ204" i="11"/>
  <c r="AH200" i="11"/>
  <c r="DW195" i="11"/>
  <c r="CU191" i="11"/>
  <c r="EK220" i="11"/>
  <c r="DI216" i="11"/>
  <c r="CG212" i="11"/>
  <c r="BE208" i="11"/>
  <c r="AC204" i="11"/>
  <c r="DR199" i="11"/>
  <c r="CP195" i="11"/>
  <c r="BN191" i="11"/>
  <c r="AL187" i="11"/>
  <c r="EA182" i="11"/>
  <c r="CY178" i="11"/>
  <c r="BW174" i="11"/>
  <c r="AR220" i="11"/>
  <c r="EG215" i="11"/>
  <c r="DE211" i="11"/>
  <c r="CC207" i="11"/>
  <c r="BA203" i="11"/>
  <c r="Y199" i="11"/>
  <c r="DN194" i="11"/>
  <c r="CL190" i="11"/>
  <c r="BJ186" i="11"/>
  <c r="AH182" i="11"/>
  <c r="DW177" i="11"/>
  <c r="CU173" i="11"/>
  <c r="BW219" i="11"/>
  <c r="AU215" i="11"/>
  <c r="EJ210" i="11"/>
  <c r="DH206" i="11"/>
  <c r="CF202" i="11"/>
  <c r="BD198" i="11"/>
  <c r="AB194" i="11"/>
  <c r="BO201" i="11"/>
  <c r="BX184" i="11"/>
  <c r="BW216" i="11"/>
  <c r="CF199" i="11"/>
  <c r="CO182" i="11"/>
  <c r="CX220" i="11"/>
  <c r="BV216" i="11"/>
  <c r="AT212" i="11"/>
  <c r="EI207" i="11"/>
  <c r="DG203" i="11"/>
  <c r="CE199" i="11"/>
  <c r="BC195" i="11"/>
  <c r="AA191" i="11"/>
  <c r="BQ220" i="11"/>
  <c r="AO216" i="11"/>
  <c r="ED211" i="11"/>
  <c r="DB207" i="11"/>
  <c r="BZ203" i="11"/>
  <c r="AX199" i="11"/>
  <c r="EM194" i="11"/>
  <c r="DK190" i="11"/>
  <c r="CI186" i="11"/>
  <c r="BG182" i="11"/>
  <c r="AE178" i="11"/>
  <c r="DT173" i="11"/>
  <c r="CO219" i="11"/>
  <c r="BM215" i="11"/>
  <c r="AK211" i="11"/>
  <c r="DZ206" i="11"/>
  <c r="CX202" i="11"/>
  <c r="BV198" i="11"/>
  <c r="AT194" i="11"/>
  <c r="EI189" i="11"/>
  <c r="DG185" i="11"/>
  <c r="CE181" i="11"/>
  <c r="BC177" i="11"/>
  <c r="AA173" i="11"/>
  <c r="DT218" i="11"/>
  <c r="CR214" i="11"/>
  <c r="BP210" i="11"/>
  <c r="AN206" i="11"/>
  <c r="EC201" i="11"/>
  <c r="DA197" i="11"/>
  <c r="BY193" i="11"/>
  <c r="AW189" i="11"/>
  <c r="EL184" i="11"/>
  <c r="DJ180" i="11"/>
  <c r="CH176" i="11"/>
  <c r="AO220" i="11"/>
  <c r="AX203" i="11"/>
  <c r="BK187" i="11"/>
  <c r="AC176" i="11"/>
  <c r="AJ211" i="11"/>
  <c r="AS194" i="11"/>
  <c r="BI181" i="11"/>
  <c r="BF219" i="11"/>
  <c r="BO202" i="11"/>
  <c r="DK186" i="11"/>
  <c r="CB175" i="11"/>
  <c r="CG210" i="11"/>
  <c r="CP193" i="11"/>
  <c r="ED180" i="11"/>
  <c r="DC218" i="11"/>
  <c r="DL201" i="11"/>
  <c r="BO186" i="11"/>
  <c r="AF175" i="11"/>
  <c r="CX209" i="11"/>
  <c r="DG192" i="11"/>
  <c r="BM180" i="11"/>
  <c r="CN217" i="11"/>
  <c r="CW200" i="11"/>
  <c r="CS185" i="11"/>
  <c r="BK174" i="11"/>
  <c r="CI208" i="11"/>
  <c r="AS174" i="11"/>
  <c r="BW222" i="11"/>
  <c r="CO188" i="11"/>
  <c r="DD204" i="11"/>
  <c r="DZ220" i="11"/>
  <c r="BL190" i="11"/>
  <c r="BU173" i="11"/>
  <c r="CR215" i="11"/>
  <c r="DJ208" i="11"/>
  <c r="CH204" i="11"/>
  <c r="BF200" i="11"/>
  <c r="AD196" i="11"/>
  <c r="DS191" i="11"/>
  <c r="AR221" i="11"/>
  <c r="EG216" i="11"/>
  <c r="DE212" i="11"/>
  <c r="CC208" i="11"/>
  <c r="BA204" i="11"/>
  <c r="Y200" i="11"/>
  <c r="DN195" i="11"/>
  <c r="CL191" i="11"/>
  <c r="BJ187" i="11"/>
  <c r="AH183" i="11"/>
  <c r="DW178" i="11"/>
  <c r="CU174" i="11"/>
  <c r="BP220" i="11"/>
  <c r="AN216" i="11"/>
  <c r="EC211" i="11"/>
  <c r="DA207" i="11"/>
  <c r="BY203" i="11"/>
  <c r="AW199" i="11"/>
  <c r="EL194" i="11"/>
  <c r="DJ190" i="11"/>
  <c r="CH186" i="11"/>
  <c r="BF182" i="11"/>
  <c r="AD178" i="11"/>
  <c r="DS173" i="11"/>
  <c r="CU219" i="11"/>
  <c r="BS215" i="11"/>
  <c r="AQ211" i="11"/>
  <c r="EF206" i="11"/>
  <c r="DD202" i="11"/>
  <c r="CB198" i="11"/>
  <c r="AZ194" i="11"/>
  <c r="X190" i="11"/>
  <c r="DM185" i="11"/>
  <c r="CK181" i="11"/>
  <c r="BI177" i="11"/>
  <c r="AG173" i="11"/>
  <c r="BS206" i="11"/>
  <c r="CB189" i="11"/>
  <c r="AQ178" i="11"/>
  <c r="BE214" i="11"/>
  <c r="BN197" i="11"/>
  <c r="BW183" i="11"/>
  <c r="CA222" i="11"/>
  <c r="CJ205" i="11"/>
  <c r="DY188" i="11"/>
  <c r="CP177" i="11"/>
  <c r="DB213" i="11"/>
  <c r="DK196" i="11"/>
  <c r="AA183" i="11"/>
  <c r="DX221" i="11"/>
  <c r="EG204" i="11"/>
  <c r="CC188" i="11"/>
  <c r="AT177" i="11"/>
  <c r="DS212" i="11"/>
  <c r="EB195" i="11"/>
  <c r="CA182" i="11"/>
  <c r="DI220" i="11"/>
  <c r="DR203" i="11"/>
  <c r="DG187" i="11"/>
  <c r="BY176" i="11"/>
  <c r="DD211" i="11"/>
  <c r="BX208" i="11"/>
  <c r="CG191" i="11"/>
  <c r="CP174" i="11"/>
  <c r="CO206" i="11"/>
  <c r="CX189" i="11"/>
  <c r="CP173" i="11"/>
  <c r="AV218" i="11"/>
  <c r="EK213" i="11"/>
  <c r="DI209" i="11"/>
  <c r="CG205" i="11"/>
  <c r="BE201" i="11"/>
  <c r="AC197" i="11"/>
  <c r="DR192" i="11"/>
  <c r="AQ222" i="11"/>
  <c r="EF217" i="11"/>
  <c r="DD213" i="11"/>
  <c r="CB209" i="11"/>
  <c r="AZ205" i="11"/>
  <c r="X201" i="11"/>
  <c r="DM196" i="11"/>
  <c r="CK192" i="11"/>
  <c r="BI188" i="11"/>
  <c r="AG184" i="11"/>
  <c r="DV179" i="11"/>
  <c r="DV849" i="11" s="1"/>
  <c r="CT175" i="11"/>
  <c r="BO221" i="11"/>
  <c r="AM217" i="11"/>
  <c r="EB212" i="11"/>
  <c r="CZ208" i="11"/>
  <c r="BX204" i="11"/>
  <c r="AV200" i="11"/>
  <c r="EK195" i="11"/>
  <c r="DI191" i="11"/>
  <c r="CG187" i="11"/>
  <c r="BE183" i="11"/>
  <c r="AC179" i="11"/>
  <c r="AC849" i="11" s="1"/>
  <c r="DR174" i="11"/>
  <c r="CT220" i="11"/>
  <c r="BR216" i="11"/>
  <c r="AP212" i="11"/>
  <c r="EE207" i="11"/>
  <c r="DC203" i="11"/>
  <c r="CA199" i="11"/>
  <c r="AY195" i="11"/>
  <c r="EN190" i="11"/>
  <c r="DL186" i="11"/>
  <c r="CJ182" i="11"/>
  <c r="BH178" i="11"/>
  <c r="AF174" i="11"/>
  <c r="BO210" i="11"/>
  <c r="BX193" i="11"/>
  <c r="DQ180" i="11"/>
  <c r="BA218" i="11"/>
  <c r="BJ201" i="11"/>
  <c r="AF186" i="11"/>
  <c r="DO174" i="11"/>
  <c r="CF209" i="11"/>
  <c r="CO192" i="11"/>
  <c r="AY180" i="11"/>
  <c r="CX217" i="11"/>
  <c r="DG200" i="11"/>
  <c r="DA185" i="11"/>
  <c r="BS174" i="11"/>
  <c r="EC208" i="11"/>
  <c r="EL191" i="11"/>
  <c r="DT179" i="11"/>
  <c r="DT849" i="11" s="1"/>
  <c r="DO216" i="11"/>
  <c r="DX199" i="11"/>
  <c r="AJ185" i="11"/>
  <c r="DZ173" i="11"/>
  <c r="DN207" i="11"/>
  <c r="DW190" i="11"/>
  <c r="AH179" i="11"/>
  <c r="AZ208" i="11"/>
  <c r="BI191" i="11"/>
  <c r="BR174" i="11"/>
  <c r="BQ206" i="11"/>
  <c r="BZ189" i="11"/>
  <c r="BB173" i="11"/>
  <c r="AN218" i="11"/>
  <c r="EC213" i="11"/>
  <c r="DA209" i="11"/>
  <c r="BY205" i="11"/>
  <c r="AW201" i="11"/>
  <c r="EL196" i="11"/>
  <c r="DJ192" i="11"/>
  <c r="AI222" i="11"/>
  <c r="DX217" i="11"/>
  <c r="CV213" i="11"/>
  <c r="BT209" i="11"/>
  <c r="AR205" i="11"/>
  <c r="EG200" i="11"/>
  <c r="DE196" i="11"/>
  <c r="CC192" i="11"/>
  <c r="BA188" i="11"/>
  <c r="Y184" i="11"/>
  <c r="DN179" i="11"/>
  <c r="CL175" i="11"/>
  <c r="BG221" i="11"/>
  <c r="AE217" i="11"/>
  <c r="DT212" i="11"/>
  <c r="CR208" i="11"/>
  <c r="BP204" i="11"/>
  <c r="AN200" i="11"/>
  <c r="EC195" i="11"/>
  <c r="DA191" i="11"/>
  <c r="BY187" i="11"/>
  <c r="AW183" i="11"/>
  <c r="EL178" i="11"/>
  <c r="DJ174" i="11"/>
  <c r="CL220" i="11"/>
  <c r="BJ216" i="11"/>
  <c r="AH212" i="11"/>
  <c r="DW207" i="11"/>
  <c r="CU203" i="11"/>
  <c r="BS199" i="11"/>
  <c r="AQ195" i="11"/>
  <c r="EF190" i="11"/>
  <c r="DD186" i="11"/>
  <c r="CB182" i="11"/>
  <c r="AZ178" i="11"/>
  <c r="X174" i="11"/>
  <c r="AI210" i="11"/>
  <c r="AR193" i="11"/>
  <c r="CU180" i="11"/>
  <c r="EL217" i="11"/>
  <c r="AD201" i="11"/>
  <c r="EB185" i="11"/>
  <c r="CS174" i="11"/>
  <c r="AZ209" i="11"/>
  <c r="BI192" i="11"/>
  <c r="AD180" i="11"/>
  <c r="BR217" i="11"/>
  <c r="CA200" i="11"/>
  <c r="CF185" i="11"/>
  <c r="AW174" i="11"/>
  <c r="CW208" i="11"/>
  <c r="DF191" i="11"/>
  <c r="CY179" i="11"/>
  <c r="CI216" i="11"/>
  <c r="CR199" i="11"/>
  <c r="EE184" i="11"/>
  <c r="DJ173" i="11"/>
  <c r="CH207" i="11"/>
  <c r="CQ190" i="11"/>
  <c r="EC178" i="11"/>
  <c r="BT215" i="11"/>
  <c r="CC198" i="11"/>
  <c r="AS184" i="11"/>
  <c r="AU173" i="11"/>
  <c r="CM201" i="11"/>
  <c r="CV184" i="11"/>
  <c r="CU216" i="11"/>
  <c r="DD199" i="11"/>
  <c r="DM182" i="11"/>
  <c r="DF220" i="11"/>
  <c r="CD216" i="11"/>
  <c r="BB212" i="11"/>
  <c r="Z208" i="11"/>
  <c r="DO203" i="11"/>
  <c r="CM199" i="11"/>
  <c r="BK195" i="11"/>
  <c r="AI191" i="11"/>
  <c r="BY220" i="11"/>
  <c r="AW216" i="11"/>
  <c r="EL211" i="11"/>
  <c r="DJ207" i="11"/>
  <c r="CH203" i="11"/>
  <c r="BF199" i="11"/>
  <c r="AD195" i="11"/>
  <c r="DS190" i="11"/>
  <c r="CQ186" i="11"/>
  <c r="BO182" i="11"/>
  <c r="AM178" i="11"/>
  <c r="EB173" i="11"/>
  <c r="CW219" i="11"/>
  <c r="BU215" i="11"/>
  <c r="AS211" i="11"/>
  <c r="EH206" i="11"/>
  <c r="DF202" i="11"/>
  <c r="CD198" i="11"/>
  <c r="BB194" i="11"/>
  <c r="Z190" i="11"/>
  <c r="DO185" i="11"/>
  <c r="CM181" i="11"/>
  <c r="BK177" i="11"/>
  <c r="AI173" i="11"/>
  <c r="EB218" i="11"/>
  <c r="CZ214" i="11"/>
  <c r="BX210" i="11"/>
  <c r="AV206" i="11"/>
  <c r="EK201" i="11"/>
  <c r="DI197" i="11"/>
  <c r="CA221" i="11"/>
  <c r="BA199" i="11"/>
  <c r="BJ182" i="11"/>
  <c r="BI214" i="11"/>
  <c r="BR197" i="11"/>
  <c r="CA180" i="11"/>
  <c r="AL220" i="11"/>
  <c r="EA215" i="11"/>
  <c r="CY211" i="11"/>
  <c r="BW207" i="11"/>
  <c r="AU203" i="11"/>
  <c r="EJ198" i="11"/>
  <c r="DH194" i="11"/>
  <c r="CF190" i="11"/>
  <c r="DV219" i="11"/>
  <c r="CT215" i="11"/>
  <c r="BR211" i="11"/>
  <c r="AP207" i="11"/>
  <c r="EE202" i="11"/>
  <c r="DC198" i="11"/>
  <c r="CA194" i="11"/>
  <c r="AY190" i="11"/>
  <c r="EN185" i="11"/>
  <c r="DL181" i="11"/>
  <c r="CJ177" i="11"/>
  <c r="BH173" i="11"/>
  <c r="AC219" i="11"/>
  <c r="DR214" i="11"/>
  <c r="CP210" i="11"/>
  <c r="BN206" i="11"/>
  <c r="AL202" i="11"/>
  <c r="EA197" i="11"/>
  <c r="CY193" i="11"/>
  <c r="BW189" i="11"/>
  <c r="AU185" i="11"/>
  <c r="EJ180" i="11"/>
  <c r="DH176" i="11"/>
  <c r="CJ222" i="11"/>
  <c r="BH218" i="11"/>
  <c r="AF214" i="11"/>
  <c r="DU209" i="11"/>
  <c r="CS205" i="11"/>
  <c r="BQ201" i="11"/>
  <c r="AO197" i="11"/>
  <c r="ED192" i="11"/>
  <c r="DB188" i="11"/>
  <c r="BZ184" i="11"/>
  <c r="AX180" i="11"/>
  <c r="EM175" i="11"/>
  <c r="AA218" i="11"/>
  <c r="AJ201" i="11"/>
  <c r="ED185" i="11"/>
  <c r="CV174" i="11"/>
  <c r="EM208" i="11"/>
  <c r="AE192" i="11"/>
  <c r="EB179" i="11"/>
  <c r="AR217" i="11"/>
  <c r="BA200" i="11"/>
  <c r="BM185" i="11"/>
  <c r="AE174" i="11"/>
  <c r="BS208" i="11"/>
  <c r="CB191" i="11"/>
  <c r="CF179" i="11"/>
  <c r="CF849" i="11" s="1"/>
  <c r="CO216" i="11"/>
  <c r="CX199" i="11"/>
  <c r="EH184" i="11"/>
  <c r="DM173" i="11"/>
  <c r="CJ207" i="11"/>
  <c r="CS190" i="11"/>
  <c r="EF178" i="11"/>
  <c r="BZ215" i="11"/>
  <c r="CI198" i="11"/>
  <c r="AU184" i="11"/>
  <c r="AV173" i="11"/>
  <c r="BU206" i="11"/>
  <c r="CB218" i="11"/>
  <c r="AU218" i="11"/>
  <c r="BM184" i="11"/>
  <c r="CB200" i="11"/>
  <c r="CX216" i="11"/>
  <c r="AX188" i="11"/>
  <c r="AS216" i="11"/>
  <c r="AN207" i="11"/>
  <c r="BS198" i="11"/>
  <c r="CT189" i="11"/>
  <c r="AX208" i="11"/>
  <c r="EM203" i="11"/>
  <c r="DK199" i="11"/>
  <c r="CI195" i="11"/>
  <c r="BG191" i="11"/>
  <c r="CW220" i="11"/>
  <c r="BU216" i="11"/>
  <c r="AS212" i="11"/>
  <c r="EH207" i="11"/>
  <c r="DF203" i="11"/>
  <c r="CD199" i="11"/>
  <c r="BB195" i="11"/>
  <c r="Z191" i="11"/>
  <c r="DO186" i="11"/>
  <c r="CM182" i="11"/>
  <c r="BK178" i="11"/>
  <c r="AI174" i="11"/>
  <c r="DU219" i="11"/>
  <c r="CS215" i="11"/>
  <c r="BQ211" i="11"/>
  <c r="AO207" i="11"/>
  <c r="ED202" i="11"/>
  <c r="DB198" i="11"/>
  <c r="BZ194" i="11"/>
  <c r="AX190" i="11"/>
  <c r="EM185" i="11"/>
  <c r="DK181" i="11"/>
  <c r="CI177" i="11"/>
  <c r="BG173" i="11"/>
  <c r="AI219" i="11"/>
  <c r="DX214" i="11"/>
  <c r="CV210" i="11"/>
  <c r="BT206" i="11"/>
  <c r="AR202" i="11"/>
  <c r="EG197" i="11"/>
  <c r="DE193" i="11"/>
  <c r="CC189" i="11"/>
  <c r="BA185" i="11"/>
  <c r="Y181" i="11"/>
  <c r="DN176" i="11"/>
  <c r="AV221" i="11"/>
  <c r="BE204" i="11"/>
  <c r="AA188" i="11"/>
  <c r="DJ176" i="11"/>
  <c r="AQ212" i="11"/>
  <c r="AZ195" i="11"/>
  <c r="Y182" i="11"/>
  <c r="BM220" i="11"/>
  <c r="BV203" i="11"/>
  <c r="CA187" i="11"/>
  <c r="AS176" i="11"/>
  <c r="CN211" i="11"/>
  <c r="CW194" i="11"/>
  <c r="CT181" i="11"/>
  <c r="DJ219" i="11"/>
  <c r="DS202" i="11"/>
  <c r="AE187" i="11"/>
  <c r="DN175" i="11"/>
  <c r="DE210" i="11"/>
  <c r="DN193" i="11"/>
  <c r="AC181" i="11"/>
  <c r="CU218" i="11"/>
  <c r="DD201" i="11"/>
  <c r="BI186" i="11"/>
  <c r="AA175" i="11"/>
  <c r="CP209" i="11"/>
  <c r="BJ206" i="11"/>
  <c r="BS189" i="11"/>
  <c r="BR221" i="11"/>
  <c r="CA204" i="11"/>
  <c r="CJ187" i="11"/>
  <c r="AJ222" i="11"/>
  <c r="DA217" i="11"/>
  <c r="BY213" i="11"/>
  <c r="AW209" i="11"/>
  <c r="EL204" i="11"/>
  <c r="DJ200" i="11"/>
  <c r="CH196" i="11"/>
  <c r="BF192" i="11"/>
  <c r="CV221" i="11"/>
  <c r="BT217" i="11"/>
  <c r="AR213" i="11"/>
  <c r="EG208" i="11"/>
  <c r="DE204" i="11"/>
  <c r="CC200" i="11"/>
  <c r="BA196" i="11"/>
  <c r="Y192" i="11"/>
  <c r="DN187" i="11"/>
  <c r="CL183" i="11"/>
  <c r="BJ179" i="11"/>
  <c r="AH175" i="11"/>
  <c r="DT220" i="11"/>
  <c r="CR216" i="11"/>
  <c r="BP212" i="11"/>
  <c r="AN208" i="11"/>
  <c r="EC203" i="11"/>
  <c r="DA199" i="11"/>
  <c r="BY195" i="11"/>
  <c r="AW191" i="11"/>
  <c r="EL186" i="11"/>
  <c r="DJ182" i="11"/>
  <c r="CH178" i="11"/>
  <c r="BF174" i="11"/>
  <c r="AH220" i="11"/>
  <c r="DW215" i="11"/>
  <c r="CU211" i="11"/>
  <c r="BS207" i="11"/>
  <c r="AQ203" i="11"/>
  <c r="EF198" i="11"/>
  <c r="DD194" i="11"/>
  <c r="CB190" i="11"/>
  <c r="AZ186" i="11"/>
  <c r="X182" i="11"/>
  <c r="DM177" i="11"/>
  <c r="CK173" i="11"/>
  <c r="BA208" i="11"/>
  <c r="BJ191" i="11"/>
  <c r="BS179" i="11"/>
  <c r="BS849" i="11" s="1"/>
  <c r="AM216" i="11"/>
  <c r="AV199" i="11"/>
  <c r="CY184" i="11"/>
  <c r="CL173" i="11"/>
  <c r="BR207" i="11"/>
  <c r="CA190" i="11"/>
  <c r="DS178" i="11"/>
  <c r="CJ215" i="11"/>
  <c r="CS198" i="11"/>
  <c r="BC184" i="11"/>
  <c r="BC173" i="11"/>
  <c r="DO206" i="11"/>
  <c r="DX189" i="11"/>
  <c r="BW178" i="11"/>
  <c r="DA214" i="11"/>
  <c r="DJ197" i="11"/>
  <c r="DC183" i="11"/>
  <c r="CQ222" i="11"/>
  <c r="CZ205" i="11"/>
  <c r="EI188" i="11"/>
  <c r="DA177" i="11"/>
  <c r="AL206" i="11"/>
  <c r="AU189" i="11"/>
  <c r="AT221" i="11"/>
  <c r="BC204" i="11"/>
  <c r="BL187" i="11"/>
  <c r="AB222" i="11"/>
  <c r="CS217" i="11"/>
  <c r="BQ213" i="11"/>
  <c r="AO209" i="11"/>
  <c r="ED204" i="11"/>
  <c r="DB200" i="11"/>
  <c r="BZ196" i="11"/>
  <c r="AX192" i="11"/>
  <c r="CN221" i="11"/>
  <c r="BL217" i="11"/>
  <c r="AJ213" i="11"/>
  <c r="DY208" i="11"/>
  <c r="CW204" i="11"/>
  <c r="BU200" i="11"/>
  <c r="AS196" i="11"/>
  <c r="EH191" i="11"/>
  <c r="DF187" i="11"/>
  <c r="CD183" i="11"/>
  <c r="BB179" i="11"/>
  <c r="BB849" i="11" s="1"/>
  <c r="Z175" i="11"/>
  <c r="DL220" i="11"/>
  <c r="CJ216" i="11"/>
  <c r="BH212" i="11"/>
  <c r="AF208" i="11"/>
  <c r="DU203" i="11"/>
  <c r="CS199" i="11"/>
  <c r="BQ195" i="11"/>
  <c r="AO191" i="11"/>
  <c r="ED186" i="11"/>
  <c r="DB182" i="11"/>
  <c r="BZ178" i="11"/>
  <c r="AX174" i="11"/>
  <c r="Z220" i="11"/>
  <c r="DO215" i="11"/>
  <c r="CM211" i="11"/>
  <c r="BK207" i="11"/>
  <c r="AI203" i="11"/>
  <c r="DX198" i="11"/>
  <c r="CV194" i="11"/>
  <c r="BT190" i="11"/>
  <c r="AR186" i="11"/>
  <c r="EG181" i="11"/>
  <c r="DE177" i="11"/>
  <c r="CC173" i="11"/>
  <c r="EL207" i="11"/>
  <c r="AD191" i="11"/>
  <c r="AX179" i="11"/>
  <c r="AX849" i="11" s="1"/>
  <c r="DX215" i="11"/>
  <c r="EG198" i="11"/>
  <c r="CD184" i="11"/>
  <c r="BV173" i="11"/>
  <c r="AL207" i="11"/>
  <c r="AU190" i="11"/>
  <c r="CW178" i="11"/>
  <c r="BD215" i="11"/>
  <c r="BM198" i="11"/>
  <c r="AH184" i="11"/>
  <c r="AM173" i="11"/>
  <c r="CI206" i="11"/>
  <c r="CR189" i="11"/>
  <c r="BA178" i="11"/>
  <c r="BU214" i="11"/>
  <c r="CD197" i="11"/>
  <c r="CH183" i="11"/>
  <c r="BK222" i="11"/>
  <c r="BT205" i="11"/>
  <c r="DN188" i="11"/>
  <c r="CF177" i="11"/>
  <c r="BF213" i="11"/>
  <c r="BO196" i="11"/>
  <c r="DL182" i="11"/>
  <c r="EM221" i="11"/>
  <c r="BY199" i="11"/>
  <c r="CH182" i="11"/>
  <c r="CG214" i="11"/>
  <c r="CP197" i="11"/>
  <c r="CY180" i="11"/>
  <c r="AT220" i="11"/>
  <c r="EI215" i="11"/>
  <c r="DG211" i="11"/>
  <c r="CE207" i="11"/>
  <c r="BC203" i="11"/>
  <c r="AA199" i="11"/>
  <c r="DP194" i="11"/>
  <c r="CN190" i="11"/>
  <c r="ED219" i="11"/>
  <c r="DB215" i="11"/>
  <c r="BZ211" i="11"/>
  <c r="AX207" i="11"/>
  <c r="EM202" i="11"/>
  <c r="DK198" i="11"/>
  <c r="CI194" i="11"/>
  <c r="BG190" i="11"/>
  <c r="AE186" i="11"/>
  <c r="DT181" i="11"/>
  <c r="CR177" i="11"/>
  <c r="BP173" i="11"/>
  <c r="AK219" i="11"/>
  <c r="DZ214" i="11"/>
  <c r="CX210" i="11"/>
  <c r="BV206" i="11"/>
  <c r="AT202" i="11"/>
  <c r="EI197" i="11"/>
  <c r="DG193" i="11"/>
  <c r="CE189" i="11"/>
  <c r="BC185" i="11"/>
  <c r="AA181" i="11"/>
  <c r="DP176" i="11"/>
  <c r="CR222" i="11"/>
  <c r="BP218" i="11"/>
  <c r="AN214" i="11"/>
  <c r="EC209" i="11"/>
  <c r="DA205" i="11"/>
  <c r="BY201" i="11"/>
  <c r="AW197" i="11"/>
  <c r="AY217" i="11"/>
  <c r="AM197" i="11"/>
  <c r="AV180" i="11"/>
  <c r="AU212" i="11"/>
  <c r="BD195" i="11"/>
  <c r="BM178" i="11"/>
  <c r="CQ219" i="11"/>
  <c r="BO215" i="11"/>
  <c r="AM211" i="11"/>
  <c r="EB206" i="11"/>
  <c r="CZ202" i="11"/>
  <c r="BX198" i="11"/>
  <c r="AV194" i="11"/>
  <c r="EK189" i="11"/>
  <c r="BJ219" i="11"/>
  <c r="AH215" i="11"/>
  <c r="DW210" i="11"/>
  <c r="CU206" i="11"/>
  <c r="BS202" i="11"/>
  <c r="AQ198" i="11"/>
  <c r="EF193" i="11"/>
  <c r="DD189" i="11"/>
  <c r="CB185" i="11"/>
  <c r="AZ181" i="11"/>
  <c r="X177" i="11"/>
  <c r="DJ222" i="11"/>
  <c r="CH218" i="11"/>
  <c r="BF214" i="11"/>
  <c r="AD210" i="11"/>
  <c r="DS205" i="11"/>
  <c r="CQ201" i="11"/>
  <c r="BO197" i="11"/>
  <c r="AM193" i="11"/>
  <c r="EB188" i="11"/>
  <c r="CZ184" i="11"/>
  <c r="BX180" i="11"/>
  <c r="AV176" i="11"/>
  <c r="X222" i="11"/>
  <c r="DM217" i="11"/>
  <c r="CK213" i="11"/>
  <c r="BI209" i="11"/>
  <c r="AG205" i="11"/>
  <c r="DV200" i="11"/>
  <c r="CT196" i="11"/>
  <c r="BR192" i="11"/>
  <c r="AP188" i="11"/>
  <c r="EE183" i="11"/>
  <c r="DC179" i="11"/>
  <c r="CA175" i="11"/>
  <c r="ED215" i="11"/>
  <c r="EM198" i="11"/>
  <c r="CG184" i="11"/>
  <c r="BY173" i="11"/>
  <c r="DY206" i="11"/>
  <c r="EH189" i="11"/>
  <c r="CE178" i="11"/>
  <c r="AD215" i="11"/>
  <c r="AM198" i="11"/>
  <c r="EF183" i="11"/>
  <c r="X173" i="11"/>
  <c r="BE206" i="11"/>
  <c r="BQ189" i="11"/>
  <c r="AI178" i="11"/>
  <c r="CA214" i="11"/>
  <c r="CJ197" i="11"/>
  <c r="CJ183" i="11"/>
  <c r="BM222" i="11"/>
  <c r="BV205" i="11"/>
  <c r="DQ188" i="11"/>
  <c r="CH177" i="11"/>
  <c r="BL213" i="11"/>
  <c r="BU196" i="11"/>
  <c r="DO182" i="11"/>
  <c r="AX221" i="11"/>
  <c r="BG204" i="11"/>
  <c r="AZ214" i="11"/>
  <c r="EJ213" i="11"/>
  <c r="AK180" i="11"/>
  <c r="AZ196" i="11"/>
  <c r="BV212" i="11"/>
  <c r="AJ186" i="11"/>
  <c r="DF207" i="11"/>
  <c r="DA198" i="11"/>
  <c r="EF189" i="11"/>
  <c r="ED183" i="11"/>
  <c r="DC207" i="11"/>
  <c r="CA203" i="11"/>
  <c r="AY199" i="11"/>
  <c r="EN194" i="11"/>
  <c r="DL190" i="11"/>
  <c r="AK220" i="11"/>
  <c r="DZ215" i="11"/>
  <c r="CX211" i="11"/>
  <c r="BV207" i="11"/>
  <c r="AT203" i="11"/>
  <c r="EI198" i="11"/>
  <c r="DG194" i="11"/>
  <c r="CE190" i="11"/>
  <c r="BC186" i="11"/>
  <c r="AA182" i="11"/>
  <c r="DP177" i="11"/>
  <c r="CN173" i="11"/>
  <c r="BI219" i="11"/>
  <c r="AG215" i="11"/>
  <c r="DV210" i="11"/>
  <c r="CT206" i="11"/>
  <c r="BR202" i="11"/>
  <c r="AP198" i="11"/>
  <c r="EE193" i="11"/>
  <c r="DC189" i="11"/>
  <c r="CA185" i="11"/>
  <c r="AY181" i="11"/>
  <c r="EN176" i="11"/>
  <c r="DP222" i="11"/>
  <c r="CN218" i="11"/>
  <c r="BL214" i="11"/>
  <c r="AJ210" i="11"/>
  <c r="DY205" i="11"/>
  <c r="CW201" i="11"/>
  <c r="BU197" i="11"/>
  <c r="AS193" i="11"/>
  <c r="EH188" i="11"/>
  <c r="DF184" i="11"/>
  <c r="CD180" i="11"/>
  <c r="BB176" i="11"/>
  <c r="AH219" i="11"/>
  <c r="AQ202" i="11"/>
  <c r="CU186" i="11"/>
  <c r="BL175" i="11"/>
  <c r="AC210" i="11"/>
  <c r="AL193" i="11"/>
  <c r="CS180" i="11"/>
  <c r="AY218" i="11"/>
  <c r="BH201" i="11"/>
  <c r="AC186" i="11"/>
  <c r="DL174" i="11"/>
  <c r="BZ209" i="11"/>
  <c r="CI192" i="11"/>
  <c r="AW180" i="11"/>
  <c r="CV217" i="11"/>
  <c r="DE200" i="11"/>
  <c r="CX185" i="11"/>
  <c r="BP174" i="11"/>
  <c r="CQ208" i="11"/>
  <c r="CZ191" i="11"/>
  <c r="CV179" i="11"/>
  <c r="CG216" i="11"/>
  <c r="CP199" i="11"/>
  <c r="EC184" i="11"/>
  <c r="DH173" i="11"/>
  <c r="CB207" i="11"/>
  <c r="AV204" i="11"/>
  <c r="BE187" i="11"/>
  <c r="BD219" i="11"/>
  <c r="BM202" i="11"/>
  <c r="BV185" i="11"/>
  <c r="BY221" i="11"/>
  <c r="AO217" i="11"/>
  <c r="ED212" i="11"/>
  <c r="DB208" i="11"/>
  <c r="BZ204" i="11"/>
  <c r="AX200" i="11"/>
  <c r="EM195" i="11"/>
  <c r="DK191" i="11"/>
  <c r="AJ221" i="11"/>
  <c r="DY216" i="11"/>
  <c r="CW212" i="11"/>
  <c r="BU208" i="11"/>
  <c r="AS204" i="11"/>
  <c r="EH199" i="11"/>
  <c r="DF195" i="11"/>
  <c r="CD191" i="11"/>
  <c r="BB187" i="11"/>
  <c r="Z183" i="11"/>
  <c r="DO178" i="11"/>
  <c r="CM174" i="11"/>
  <c r="BH220" i="11"/>
  <c r="AF216" i="11"/>
  <c r="DU211" i="11"/>
  <c r="CS207" i="11"/>
  <c r="BQ203" i="11"/>
  <c r="AO199" i="11"/>
  <c r="ED194" i="11"/>
  <c r="DB190" i="11"/>
  <c r="BZ186" i="11"/>
  <c r="AX182" i="11"/>
  <c r="EM177" i="11"/>
  <c r="DK173" i="11"/>
  <c r="CM219" i="11"/>
  <c r="BK215" i="11"/>
  <c r="AI211" i="11"/>
  <c r="DX206" i="11"/>
  <c r="CV202" i="11"/>
  <c r="BT198" i="11"/>
  <c r="AR194" i="11"/>
  <c r="EG189" i="11"/>
  <c r="DE185" i="11"/>
  <c r="CC181" i="11"/>
  <c r="BA177" i="11"/>
  <c r="Y173" i="11"/>
  <c r="AM206" i="11"/>
  <c r="BD189" i="11"/>
  <c r="EL177" i="11"/>
  <c r="Y214" i="11"/>
  <c r="AH197" i="11"/>
  <c r="BB183" i="11"/>
  <c r="AU222" i="11"/>
  <c r="BD205" i="11"/>
  <c r="DC188" i="11"/>
  <c r="BU177" i="11"/>
  <c r="BV213" i="11"/>
  <c r="CE196" i="11"/>
  <c r="DW182" i="11"/>
  <c r="CR221" i="11"/>
  <c r="DA204" i="11"/>
  <c r="BG188" i="11"/>
  <c r="Y177" i="11"/>
  <c r="CM212" i="11"/>
  <c r="CV195" i="11"/>
  <c r="BE182" i="11"/>
  <c r="CC220" i="11"/>
  <c r="CL203" i="11"/>
  <c r="CL187" i="11"/>
  <c r="BC176" i="11"/>
  <c r="X204" i="11"/>
  <c r="AG187" i="11"/>
  <c r="AF219" i="11"/>
  <c r="AO202" i="11"/>
  <c r="AX185" i="11"/>
  <c r="BQ221" i="11"/>
  <c r="AG217" i="11"/>
  <c r="DV212" i="11"/>
  <c r="CT208" i="11"/>
  <c r="BR204" i="11"/>
  <c r="AP200" i="11"/>
  <c r="EE195" i="11"/>
  <c r="DC191" i="11"/>
  <c r="AB221" i="11"/>
  <c r="DQ216" i="11"/>
  <c r="CO212" i="11"/>
  <c r="BM208" i="11"/>
  <c r="AK204" i="11"/>
  <c r="DZ199" i="11"/>
  <c r="CX195" i="11"/>
  <c r="BV191" i="11"/>
  <c r="AT187" i="11"/>
  <c r="EI182" i="11"/>
  <c r="DG178" i="11"/>
  <c r="CE174" i="11"/>
  <c r="AZ220" i="11"/>
  <c r="X216" i="11"/>
  <c r="DM211" i="11"/>
  <c r="CK207" i="11"/>
  <c r="BI203" i="11"/>
  <c r="AG199" i="11"/>
  <c r="DV194" i="11"/>
  <c r="CT190" i="11"/>
  <c r="BR186" i="11"/>
  <c r="AP182" i="11"/>
  <c r="EE177" i="11"/>
  <c r="DC173" i="11"/>
  <c r="CE219" i="11"/>
  <c r="BC215" i="11"/>
  <c r="AA211" i="11"/>
  <c r="DP206" i="11"/>
  <c r="CN202" i="11"/>
  <c r="BL198" i="11"/>
  <c r="AJ194" i="11"/>
  <c r="DY189" i="11"/>
  <c r="CW185" i="11"/>
  <c r="BU181" i="11"/>
  <c r="AS177" i="11"/>
  <c r="DO222" i="11"/>
  <c r="DX205" i="11"/>
  <c r="AH189" i="11"/>
  <c r="DQ177" i="11"/>
  <c r="DJ213" i="11"/>
  <c r="DS196" i="11"/>
  <c r="AF183" i="11"/>
  <c r="EF221" i="11"/>
  <c r="X205" i="11"/>
  <c r="CH188" i="11"/>
  <c r="AZ177" i="11"/>
  <c r="AP213" i="11"/>
  <c r="AY196" i="11"/>
  <c r="DA182" i="11"/>
  <c r="BL221" i="11"/>
  <c r="BU204" i="11"/>
  <c r="AL188" i="11"/>
  <c r="DU176" i="11"/>
  <c r="BG212" i="11"/>
  <c r="BP195" i="11"/>
  <c r="AJ182" i="11"/>
  <c r="AW220" i="11"/>
  <c r="BF203" i="11"/>
  <c r="BP187" i="11"/>
  <c r="AH176" i="11"/>
  <c r="AR211" i="11"/>
  <c r="BA194" i="11"/>
  <c r="BN181" i="11"/>
  <c r="DK217" i="11"/>
  <c r="BK197" i="11"/>
  <c r="BT180" i="11"/>
  <c r="BS212" i="11"/>
  <c r="CB195" i="11"/>
  <c r="CK178" i="11"/>
  <c r="CY219" i="11"/>
  <c r="BW215" i="11"/>
  <c r="AU211" i="11"/>
  <c r="EJ206" i="11"/>
  <c r="DH202" i="11"/>
  <c r="CF198" i="11"/>
  <c r="BD194" i="11"/>
  <c r="AB190" i="11"/>
  <c r="BR219" i="11"/>
  <c r="AP215" i="11"/>
  <c r="EE210" i="11"/>
  <c r="DC206" i="11"/>
  <c r="CA202" i="11"/>
  <c r="AY198" i="11"/>
  <c r="EN193" i="11"/>
  <c r="DL189" i="11"/>
  <c r="CJ185" i="11"/>
  <c r="BH181" i="11"/>
  <c r="AF177" i="11"/>
  <c r="DR222" i="11"/>
  <c r="CP218" i="11"/>
  <c r="BN214" i="11"/>
  <c r="AL210" i="11"/>
  <c r="EA205" i="11"/>
  <c r="CY201" i="11"/>
  <c r="BW197" i="11"/>
  <c r="AU193" i="11"/>
  <c r="EJ188" i="11"/>
  <c r="DH184" i="11"/>
  <c r="CF180" i="11"/>
  <c r="BD176" i="11"/>
  <c r="AF222" i="11"/>
  <c r="DU217" i="11"/>
  <c r="CS213" i="11"/>
  <c r="BQ209" i="11"/>
  <c r="AO205" i="11"/>
  <c r="ED200" i="11"/>
  <c r="DB196" i="11"/>
  <c r="EN212" i="11"/>
  <c r="Y195" i="11"/>
  <c r="AH178" i="11"/>
  <c r="AG210" i="11"/>
  <c r="AP193" i="11"/>
  <c r="AY176" i="11"/>
  <c r="AE219" i="11"/>
  <c r="DT214" i="11"/>
  <c r="CR210" i="11"/>
  <c r="BP206" i="11"/>
  <c r="AN202" i="11"/>
  <c r="EC197" i="11"/>
  <c r="DA193" i="11"/>
  <c r="BY189" i="11"/>
  <c r="DO218" i="11"/>
  <c r="CM214" i="11"/>
  <c r="BK210" i="11"/>
  <c r="AI206" i="11"/>
  <c r="DX201" i="11"/>
  <c r="CV197" i="11"/>
  <c r="BT193" i="11"/>
  <c r="AR189" i="11"/>
  <c r="EG184" i="11"/>
  <c r="DE180" i="11"/>
  <c r="CC176" i="11"/>
  <c r="AX222" i="11"/>
  <c r="EM217" i="11"/>
  <c r="DK213" i="11"/>
  <c r="CI209" i="11"/>
  <c r="BG205" i="11"/>
  <c r="AE201" i="11"/>
  <c r="DT196" i="11"/>
  <c r="CR192" i="11"/>
  <c r="BP188" i="11"/>
  <c r="AN184" i="11"/>
  <c r="EC179" i="11"/>
  <c r="DA175" i="11"/>
  <c r="CC221" i="11"/>
  <c r="BA217" i="11"/>
  <c r="Y213" i="11"/>
  <c r="DN208" i="11"/>
  <c r="CL204" i="11"/>
  <c r="BJ200" i="11"/>
  <c r="AH196" i="11"/>
  <c r="DW191" i="11"/>
  <c r="CU187" i="11"/>
  <c r="BS183" i="11"/>
  <c r="AQ179" i="11"/>
  <c r="EF174" i="11"/>
  <c r="DP213" i="11"/>
  <c r="DY196" i="11"/>
  <c r="AI183" i="11"/>
  <c r="DB221" i="11"/>
  <c r="DK204" i="11"/>
  <c r="BO188" i="11"/>
  <c r="AG177" i="11"/>
  <c r="EG212" i="11"/>
  <c r="Y196" i="11"/>
  <c r="CI182" i="11"/>
  <c r="AH221" i="11"/>
  <c r="AQ204" i="11"/>
  <c r="EJ187" i="11"/>
  <c r="DB176" i="11"/>
  <c r="BM212" i="11"/>
  <c r="BV195" i="11"/>
  <c r="AM182" i="11"/>
  <c r="AY220" i="11"/>
  <c r="BH203" i="11"/>
  <c r="BS187" i="11"/>
  <c r="AK176" i="11"/>
  <c r="AX211" i="11"/>
  <c r="BG194" i="11"/>
  <c r="BQ181" i="11"/>
  <c r="AJ219" i="11"/>
  <c r="CE209" i="11"/>
  <c r="X210" i="11"/>
  <c r="DH209" i="11"/>
  <c r="DZ175" i="11"/>
  <c r="X192" i="11"/>
  <c r="AT208" i="11"/>
  <c r="EM183" i="11"/>
  <c r="BB199" i="11"/>
  <c r="AW190" i="11"/>
  <c r="AK184" i="11"/>
  <c r="BD178" i="11"/>
  <c r="CS222" i="11"/>
  <c r="CR213" i="11"/>
  <c r="AN215" i="11"/>
  <c r="DK188" i="11"/>
  <c r="DW173" i="11"/>
  <c r="DE213" i="11"/>
  <c r="BX213" i="11"/>
  <c r="CP179" i="11"/>
  <c r="DE195" i="11"/>
  <c r="EA211" i="11"/>
  <c r="EK185" i="11"/>
  <c r="AT207" i="11"/>
  <c r="AO198" i="11"/>
  <c r="BT189" i="11"/>
  <c r="CM183" i="11"/>
  <c r="DF177" i="11"/>
  <c r="CJ221" i="11"/>
  <c r="DU218" i="11"/>
  <c r="DQ190" i="11"/>
  <c r="BO175" i="11"/>
  <c r="BU217" i="11"/>
  <c r="AN217" i="11"/>
  <c r="BF183" i="11"/>
  <c r="BU199" i="11"/>
  <c r="CQ215" i="11"/>
  <c r="AQ207" i="11"/>
  <c r="EF202" i="11"/>
  <c r="DD198" i="11"/>
  <c r="CB194" i="11"/>
  <c r="AZ190" i="11"/>
  <c r="CP219" i="11"/>
  <c r="BN215" i="11"/>
  <c r="AL211" i="11"/>
  <c r="EA206" i="11"/>
  <c r="CY202" i="11"/>
  <c r="BW198" i="11"/>
  <c r="AU194" i="11"/>
  <c r="EJ189" i="11"/>
  <c r="DH185" i="11"/>
  <c r="CF181" i="11"/>
  <c r="BD177" i="11"/>
  <c r="AB173" i="11"/>
  <c r="DN218" i="11"/>
  <c r="CL214" i="11"/>
  <c r="BJ210" i="11"/>
  <c r="AH206" i="11"/>
  <c r="DW201" i="11"/>
  <c r="CU197" i="11"/>
  <c r="BS193" i="11"/>
  <c r="AQ189" i="11"/>
  <c r="EF184" i="11"/>
  <c r="DD180" i="11"/>
  <c r="CB176" i="11"/>
  <c r="BD222" i="11"/>
  <c r="AB218" i="11"/>
  <c r="DQ213" i="11"/>
  <c r="CO209" i="11"/>
  <c r="BM205" i="11"/>
  <c r="AK201" i="11"/>
  <c r="DZ196" i="11"/>
  <c r="CX192" i="11"/>
  <c r="BV188" i="11"/>
  <c r="AT184" i="11"/>
  <c r="EI179" i="11"/>
  <c r="DG175" i="11"/>
  <c r="EK216" i="11"/>
  <c r="AC200" i="11"/>
  <c r="AW185" i="11"/>
  <c r="EK173" i="11"/>
  <c r="EF207" i="11"/>
  <c r="X191" i="11"/>
  <c r="AU179" i="11"/>
  <c r="AK216" i="11"/>
  <c r="AT199" i="11"/>
  <c r="CW184" i="11"/>
  <c r="CJ173" i="11"/>
  <c r="BL207" i="11"/>
  <c r="BU190" i="11"/>
  <c r="DP178" i="11"/>
  <c r="CH215" i="11"/>
  <c r="CQ198" i="11"/>
  <c r="BA184" i="11"/>
  <c r="BA173" i="11"/>
  <c r="CC206" i="11"/>
  <c r="CL189" i="11"/>
  <c r="AY178" i="11"/>
  <c r="BS214" i="11"/>
  <c r="CB197" i="11"/>
  <c r="CE183" i="11"/>
  <c r="BE222" i="11"/>
  <c r="BN205" i="11"/>
  <c r="AH202" i="11"/>
  <c r="AQ185" i="11"/>
  <c r="AP217" i="11"/>
  <c r="AY200" i="11"/>
  <c r="BH183" i="11"/>
  <c r="DV220" i="11"/>
  <c r="CT216" i="11"/>
  <c r="BR212" i="11"/>
  <c r="AP208" i="11"/>
  <c r="EE203" i="11"/>
  <c r="DC199" i="11"/>
  <c r="CA195" i="11"/>
  <c r="AY191" i="11"/>
  <c r="CO220" i="11"/>
  <c r="BM216" i="11"/>
  <c r="AK212" i="11"/>
  <c r="DZ207" i="11"/>
  <c r="CX203" i="11"/>
  <c r="BV199" i="11"/>
  <c r="AT195" i="11"/>
  <c r="EI190" i="11"/>
  <c r="DG186" i="11"/>
  <c r="CE182" i="11"/>
  <c r="BC178" i="11"/>
  <c r="AA174" i="11"/>
  <c r="DM219" i="11"/>
  <c r="CK215" i="11"/>
  <c r="BI211" i="11"/>
  <c r="AG207" i="11"/>
  <c r="DV202" i="11"/>
  <c r="CT198" i="11"/>
  <c r="BR194" i="11"/>
  <c r="AP190" i="11"/>
  <c r="EE185" i="11"/>
  <c r="DC181" i="11"/>
  <c r="CA177" i="11"/>
  <c r="AY173" i="11"/>
  <c r="AA219" i="11"/>
  <c r="DP214" i="11"/>
  <c r="CN210" i="11"/>
  <c r="BL206" i="11"/>
  <c r="AJ202" i="11"/>
  <c r="DY197" i="11"/>
  <c r="CW193" i="11"/>
  <c r="BU189" i="11"/>
  <c r="AS185" i="11"/>
  <c r="EH180" i="11"/>
  <c r="DF176" i="11"/>
  <c r="EG220" i="11"/>
  <c r="Y204" i="11"/>
  <c r="DW187" i="11"/>
  <c r="CO176" i="11"/>
  <c r="EB211" i="11"/>
  <c r="EK194" i="11"/>
  <c r="DU181" i="11"/>
  <c r="AG220" i="11"/>
  <c r="AP203" i="11"/>
  <c r="BF187" i="11"/>
  <c r="EN175" i="11"/>
  <c r="BH211" i="11"/>
  <c r="BQ194" i="11"/>
  <c r="BY181" i="11"/>
  <c r="CD219" i="11"/>
  <c r="CM202" i="11"/>
  <c r="EA186" i="11"/>
  <c r="CR175" i="11"/>
  <c r="BY210" i="11"/>
  <c r="CH193" i="11"/>
  <c r="DY180" i="11"/>
  <c r="BO218" i="11"/>
  <c r="BX201" i="11"/>
  <c r="AN186" i="11"/>
  <c r="DW174" i="11"/>
  <c r="EA201" i="11"/>
  <c r="EJ184" i="11"/>
  <c r="EI216" i="11"/>
  <c r="AA200" i="11"/>
  <c r="AJ183" i="11"/>
  <c r="DN220" i="11"/>
  <c r="CL216" i="11"/>
  <c r="BJ212" i="11"/>
  <c r="AH208" i="11"/>
  <c r="DW203" i="11"/>
  <c r="CU199" i="11"/>
  <c r="BS195" i="11"/>
  <c r="AQ191" i="11"/>
  <c r="CG220" i="11"/>
  <c r="BE216" i="11"/>
  <c r="AC212" i="11"/>
  <c r="DR207" i="11"/>
  <c r="CP203" i="11"/>
  <c r="BN199" i="11"/>
  <c r="AL195" i="11"/>
  <c r="EA190" i="11"/>
  <c r="CY186" i="11"/>
  <c r="BW182" i="11"/>
  <c r="AU178" i="11"/>
  <c r="EJ173" i="11"/>
  <c r="DE219" i="11"/>
  <c r="CC215" i="11"/>
  <c r="BA211" i="11"/>
  <c r="Y207" i="11"/>
  <c r="DN202" i="11"/>
  <c r="CL198" i="11"/>
  <c r="BJ194" i="11"/>
  <c r="AH190" i="11"/>
  <c r="DW185" i="11"/>
  <c r="CU181" i="11"/>
  <c r="BS177" i="11"/>
  <c r="AQ173" i="11"/>
  <c r="EJ218" i="11"/>
  <c r="DH214" i="11"/>
  <c r="CF210" i="11"/>
  <c r="BD206" i="11"/>
  <c r="AB202" i="11"/>
  <c r="DQ197" i="11"/>
  <c r="CO193" i="11"/>
  <c r="BM189" i="11"/>
  <c r="AK185" i="11"/>
  <c r="DZ180" i="11"/>
  <c r="CX176" i="11"/>
  <c r="DA220" i="11"/>
  <c r="DJ203" i="11"/>
  <c r="DB187" i="11"/>
  <c r="BS176" i="11"/>
  <c r="CV211" i="11"/>
  <c r="DE194" i="11"/>
  <c r="CZ181" i="11"/>
  <c r="DR219" i="11"/>
  <c r="EA202" i="11"/>
  <c r="AJ187" i="11"/>
  <c r="DS175" i="11"/>
  <c r="AB211" i="11"/>
  <c r="AK194" i="11"/>
  <c r="BD181" i="11"/>
  <c r="AX219" i="11"/>
  <c r="BG202" i="11"/>
  <c r="DE186" i="11"/>
  <c r="BW175" i="11"/>
  <c r="AS210" i="11"/>
  <c r="BB193" i="11"/>
  <c r="DC180" i="11"/>
  <c r="AI218" i="11"/>
  <c r="AR201" i="11"/>
  <c r="EJ185" i="11"/>
  <c r="DA174" i="11"/>
  <c r="AD209" i="11"/>
  <c r="AM192" i="11"/>
  <c r="EH179" i="11"/>
  <c r="CI213" i="11"/>
  <c r="AW195" i="11"/>
  <c r="BF178" i="11"/>
  <c r="BE210" i="11"/>
  <c r="BN193" i="11"/>
  <c r="BW176" i="11"/>
  <c r="AM219" i="11"/>
  <c r="EB214" i="11"/>
  <c r="CZ210" i="11"/>
  <c r="BX206" i="11"/>
  <c r="AV202" i="11"/>
  <c r="EK197" i="11"/>
  <c r="DI193" i="11"/>
  <c r="CG189" i="11"/>
  <c r="DW218" i="11"/>
  <c r="CU214" i="11"/>
  <c r="BS210" i="11"/>
  <c r="AQ206" i="11"/>
  <c r="EF201" i="11"/>
  <c r="DD197" i="11"/>
  <c r="CB193" i="11"/>
  <c r="AZ189" i="11"/>
  <c r="X185" i="11"/>
  <c r="DM180" i="11"/>
  <c r="CK176" i="11"/>
  <c r="BF222" i="11"/>
  <c r="AD218" i="11"/>
  <c r="DS213" i="11"/>
  <c r="CQ209" i="11"/>
  <c r="BO205" i="11"/>
  <c r="AM201" i="11"/>
  <c r="EB196" i="11"/>
  <c r="CZ192" i="11"/>
  <c r="BX188" i="11"/>
  <c r="AV184" i="11"/>
  <c r="EK179" i="11"/>
  <c r="DI175" i="11"/>
  <c r="CK221" i="11"/>
  <c r="BI217" i="11"/>
  <c r="AG213" i="11"/>
  <c r="DV208" i="11"/>
  <c r="CT204" i="11"/>
  <c r="BR200" i="11"/>
  <c r="AP196" i="11"/>
  <c r="DS209" i="11"/>
  <c r="EB192" i="11"/>
  <c r="EK175" i="11"/>
  <c r="EJ207" i="11"/>
  <c r="AB191" i="11"/>
  <c r="BI174" i="11"/>
  <c r="CJ218" i="11"/>
  <c r="BH214" i="11"/>
  <c r="AF210" i="11"/>
  <c r="DU205" i="11"/>
  <c r="CS201" i="11"/>
  <c r="BQ197" i="11"/>
  <c r="AO193" i="11"/>
  <c r="CE222" i="11"/>
  <c r="BC218" i="11"/>
  <c r="AA214" i="11"/>
  <c r="DP209" i="11"/>
  <c r="CN205" i="11"/>
  <c r="BL201" i="11"/>
  <c r="AJ197" i="11"/>
  <c r="DY192" i="11"/>
  <c r="CW188" i="11"/>
  <c r="BU184" i="11"/>
  <c r="AS180" i="11"/>
  <c r="EH175" i="11"/>
  <c r="DC221" i="11"/>
  <c r="CA217" i="11"/>
  <c r="AY213" i="11"/>
  <c r="EN208" i="11"/>
  <c r="DL204" i="11"/>
  <c r="CJ200" i="11"/>
  <c r="BH196" i="11"/>
  <c r="AF192" i="11"/>
  <c r="DU187" i="11"/>
  <c r="CS183" i="11"/>
  <c r="BQ179" i="11"/>
  <c r="AO175" i="11"/>
  <c r="EH220" i="11"/>
  <c r="DF216" i="11"/>
  <c r="CD212" i="11"/>
  <c r="BB208" i="11"/>
  <c r="Z204" i="11"/>
  <c r="DO199" i="11"/>
  <c r="CM195" i="11"/>
  <c r="BK191" i="11"/>
  <c r="AI187" i="11"/>
  <c r="DX182" i="11"/>
  <c r="CV178" i="11"/>
  <c r="BT174" i="11"/>
  <c r="DB211" i="11"/>
  <c r="DK194" i="11"/>
  <c r="DB181" i="11"/>
  <c r="CN219" i="11"/>
  <c r="CW202" i="11"/>
  <c r="EI186" i="11"/>
  <c r="CZ175" i="11"/>
  <c r="DS210" i="11"/>
  <c r="EB193" i="11"/>
  <c r="AK181" i="11"/>
  <c r="EK218" i="11"/>
  <c r="AC202" i="11"/>
  <c r="CM186" i="11"/>
  <c r="BD175" i="11"/>
  <c r="AY210" i="11"/>
  <c r="BH193" i="11"/>
  <c r="DF180" i="11"/>
  <c r="AK218" i="11"/>
  <c r="AT201" i="11"/>
  <c r="EL185" i="11"/>
  <c r="DD174" i="11"/>
  <c r="AJ209" i="11"/>
  <c r="AS192" i="11"/>
  <c r="EJ179" i="11"/>
  <c r="EJ849" i="11" s="1"/>
  <c r="EM216" i="11"/>
  <c r="CN192" i="11"/>
  <c r="DM205" i="11"/>
  <c r="CF205" i="11"/>
  <c r="CU221" i="11"/>
  <c r="DM187" i="11"/>
  <c r="EI203" i="11"/>
  <c r="DY181" i="11"/>
  <c r="DO190" i="11"/>
  <c r="CV206" i="11"/>
  <c r="BT202" i="11"/>
  <c r="AR198" i="11"/>
  <c r="EG193" i="11"/>
  <c r="DE189" i="11"/>
  <c r="AD219" i="11"/>
  <c r="DS214" i="11"/>
  <c r="CQ210" i="11"/>
  <c r="BO206" i="11"/>
  <c r="AM202" i="11"/>
  <c r="EB197" i="11"/>
  <c r="CZ193" i="11"/>
  <c r="BX189" i="11"/>
  <c r="AV185" i="11"/>
  <c r="EK180" i="11"/>
  <c r="DI176" i="11"/>
  <c r="CD222" i="11"/>
  <c r="BB218" i="11"/>
  <c r="Z214" i="11"/>
  <c r="DO209" i="11"/>
  <c r="CM205" i="11"/>
  <c r="BK201" i="11"/>
  <c r="AI197" i="11"/>
  <c r="DX192" i="11"/>
  <c r="CV188" i="11"/>
  <c r="BT184" i="11"/>
  <c r="AR180" i="11"/>
  <c r="EG175" i="11"/>
  <c r="DI221" i="11"/>
  <c r="CG217" i="11"/>
  <c r="BE213" i="11"/>
  <c r="AC209" i="11"/>
  <c r="DR204" i="11"/>
  <c r="CP200" i="11"/>
  <c r="BN196" i="11"/>
  <c r="AL192" i="11"/>
  <c r="EA187" i="11"/>
  <c r="CY183" i="11"/>
  <c r="BW179" i="11"/>
  <c r="BW849" i="11" s="1"/>
  <c r="AU175" i="11"/>
  <c r="DW214" i="11"/>
  <c r="EF197" i="11"/>
  <c r="DP183" i="11"/>
  <c r="DI222" i="11"/>
  <c r="DR205" i="11"/>
  <c r="AF189" i="11"/>
  <c r="DN177" i="11"/>
  <c r="EN213" i="11"/>
  <c r="AF197" i="11"/>
  <c r="AY183" i="11"/>
  <c r="AO222" i="11"/>
  <c r="AX205" i="11"/>
  <c r="DA188" i="11"/>
  <c r="BR177" i="11"/>
  <c r="BT213" i="11"/>
  <c r="CC196" i="11"/>
  <c r="DT182" i="11"/>
  <c r="BF221" i="11"/>
  <c r="BO204" i="11"/>
  <c r="AI188" i="11"/>
  <c r="DR176" i="11"/>
  <c r="BE212" i="11"/>
  <c r="BN195" i="11"/>
  <c r="AG182" i="11"/>
  <c r="AQ220" i="11"/>
  <c r="AZ203" i="11"/>
  <c r="EK199" i="11"/>
  <c r="AC183" i="11"/>
  <c r="AB215" i="11"/>
  <c r="AK198" i="11"/>
  <c r="AT181" i="11"/>
  <c r="BJ220" i="11"/>
  <c r="AH216" i="11"/>
  <c r="DW211" i="11"/>
  <c r="CU207" i="11"/>
  <c r="BS203" i="11"/>
  <c r="AQ199" i="11"/>
  <c r="EF194" i="11"/>
  <c r="DD190" i="11"/>
  <c r="AC220" i="11"/>
  <c r="DR215" i="11"/>
  <c r="CP211" i="11"/>
  <c r="BN207" i="11"/>
  <c r="AL203" i="11"/>
  <c r="EA198" i="11"/>
  <c r="CY194" i="11"/>
  <c r="BW190" i="11"/>
  <c r="AU186" i="11"/>
  <c r="EJ181" i="11"/>
  <c r="DH177" i="11"/>
  <c r="CF173" i="11"/>
  <c r="BA219" i="11"/>
  <c r="Y215" i="11"/>
  <c r="DN210" i="11"/>
  <c r="CL206" i="11"/>
  <c r="BJ202" i="11"/>
  <c r="AH198" i="11"/>
  <c r="DW193" i="11"/>
  <c r="CU189" i="11"/>
  <c r="BS185" i="11"/>
  <c r="AQ181" i="11"/>
  <c r="EF176" i="11"/>
  <c r="DH222" i="11"/>
  <c r="CF218" i="11"/>
  <c r="BD214" i="11"/>
  <c r="AB210" i="11"/>
  <c r="DQ205" i="11"/>
  <c r="CO201" i="11"/>
  <c r="BM197" i="11"/>
  <c r="AK193" i="11"/>
  <c r="DZ188" i="11"/>
  <c r="CX184" i="11"/>
  <c r="BV180" i="11"/>
  <c r="AT176" i="11"/>
  <c r="DS218" i="11"/>
  <c r="EB201" i="11"/>
  <c r="BY186" i="11"/>
  <c r="AQ175" i="11"/>
  <c r="DN209" i="11"/>
  <c r="DW192" i="11"/>
  <c r="BW180" i="11"/>
  <c r="EJ217" i="11"/>
  <c r="AB201" i="11"/>
  <c r="DY185" i="11"/>
  <c r="CQ174" i="11"/>
  <c r="AT209" i="11"/>
  <c r="BC192" i="11"/>
  <c r="AA180" i="11"/>
  <c r="BP217" i="11"/>
  <c r="BY200" i="11"/>
  <c r="CC185" i="11"/>
  <c r="AU174" i="11"/>
  <c r="BK208" i="11"/>
  <c r="BT191" i="11"/>
  <c r="CA179" i="11"/>
  <c r="CA849" i="11" s="1"/>
  <c r="BA216" i="11"/>
  <c r="BJ199" i="11"/>
  <c r="DG184" i="11"/>
  <c r="CH222" i="11"/>
  <c r="DM199" i="11"/>
  <c r="DV182" i="11"/>
  <c r="DU214" i="11"/>
  <c r="ED197" i="11"/>
  <c r="EM180" i="11"/>
  <c r="BB220" i="11"/>
  <c r="Z216" i="11"/>
  <c r="DO211" i="11"/>
  <c r="CM207" i="11"/>
  <c r="BK203" i="11"/>
  <c r="AI199" i="11"/>
  <c r="DX194" i="11"/>
  <c r="CV190" i="11"/>
  <c r="EL219" i="11"/>
  <c r="DJ215" i="11"/>
  <c r="CH211" i="11"/>
  <c r="BF207" i="11"/>
  <c r="AD203" i="11"/>
  <c r="DS198" i="11"/>
  <c r="CQ194" i="11"/>
  <c r="BO190" i="11"/>
  <c r="AM186" i="11"/>
  <c r="EB181" i="11"/>
  <c r="CZ177" i="11"/>
  <c r="BX173" i="11"/>
  <c r="AS219" i="11"/>
  <c r="EH214" i="11"/>
  <c r="DF210" i="11"/>
  <c r="CD206" i="11"/>
  <c r="BB202" i="11"/>
  <c r="Z198" i="11"/>
  <c r="DO193" i="11"/>
  <c r="CM189" i="11"/>
  <c r="BK185" i="11"/>
  <c r="AI181" i="11"/>
  <c r="DX176" i="11"/>
  <c r="CZ222" i="11"/>
  <c r="BX218" i="11"/>
  <c r="AV214" i="11"/>
  <c r="EK209" i="11"/>
  <c r="DI205" i="11"/>
  <c r="CG201" i="11"/>
  <c r="BE197" i="11"/>
  <c r="AC193" i="11"/>
  <c r="DR188" i="11"/>
  <c r="CP184" i="11"/>
  <c r="BN180" i="11"/>
  <c r="AL176" i="11"/>
  <c r="CM218" i="11"/>
  <c r="CV201" i="11"/>
  <c r="BD186" i="11"/>
  <c r="EM174" i="11"/>
  <c r="CH209" i="11"/>
  <c r="CQ192" i="11"/>
  <c r="BB180" i="11"/>
  <c r="DD217" i="11"/>
  <c r="DM200" i="11"/>
  <c r="DD185" i="11"/>
  <c r="BU174" i="11"/>
  <c r="EE208" i="11"/>
  <c r="EN191" i="11"/>
  <c r="DW179" i="11"/>
  <c r="DW849" i="11" s="1"/>
  <c r="AJ217" i="11"/>
  <c r="AS200" i="11"/>
  <c r="BH185" i="11"/>
  <c r="AB174" i="11"/>
  <c r="AE208" i="11"/>
  <c r="AN191" i="11"/>
  <c r="BF179" i="11"/>
  <c r="EL215" i="11"/>
  <c r="AD199" i="11"/>
  <c r="CL184" i="11"/>
  <c r="CB173" i="11"/>
  <c r="EG206" i="11"/>
  <c r="Y190" i="11"/>
  <c r="CJ178" i="11"/>
  <c r="Z210" i="11"/>
  <c r="AI193" i="11"/>
  <c r="AR176" i="11"/>
  <c r="AQ208" i="11"/>
  <c r="AZ191" i="11"/>
  <c r="CW174" i="11"/>
  <c r="CR218" i="11"/>
  <c r="BP214" i="11"/>
  <c r="AN210" i="11"/>
  <c r="EC205" i="11"/>
  <c r="DA201" i="11"/>
  <c r="BY197" i="11"/>
  <c r="AW193" i="11"/>
  <c r="CM222" i="11"/>
  <c r="BK218" i="11"/>
  <c r="AI214" i="11"/>
  <c r="DX209" i="11"/>
  <c r="CV205" i="11"/>
  <c r="BT201" i="11"/>
  <c r="AR197" i="11"/>
  <c r="EG192" i="11"/>
  <c r="DE188" i="11"/>
  <c r="CC184" i="11"/>
  <c r="BA180" i="11"/>
  <c r="Y176" i="11"/>
  <c r="DK221" i="11"/>
  <c r="CI217" i="11"/>
  <c r="BG213" i="11"/>
  <c r="AE209" i="11"/>
  <c r="DT204" i="11"/>
  <c r="CR200" i="11"/>
  <c r="BP196" i="11"/>
  <c r="AN192" i="11"/>
  <c r="EC187" i="11"/>
  <c r="DA183" i="11"/>
  <c r="BY179" i="11"/>
  <c r="AW175" i="11"/>
  <c r="Y221" i="11"/>
  <c r="DN216" i="11"/>
  <c r="CL212" i="11"/>
  <c r="BJ208" i="11"/>
  <c r="AH204" i="11"/>
  <c r="DW199" i="11"/>
  <c r="CU195" i="11"/>
  <c r="DE207" i="11"/>
  <c r="DN190" i="11"/>
  <c r="DM222" i="11"/>
  <c r="DV205" i="11"/>
  <c r="EE188" i="11"/>
  <c r="AD173" i="11"/>
  <c r="X218" i="11"/>
  <c r="DM213" i="11"/>
  <c r="CK209" i="11"/>
  <c r="BI205" i="11"/>
  <c r="AG201" i="11"/>
  <c r="DV196" i="11"/>
  <c r="CT192" i="11"/>
  <c r="EJ221" i="11"/>
  <c r="DH217" i="11"/>
  <c r="CF213" i="11"/>
  <c r="BD209" i="11"/>
  <c r="AB205" i="11"/>
  <c r="DQ200" i="11"/>
  <c r="CO196" i="11"/>
  <c r="BM192" i="11"/>
  <c r="AK188" i="11"/>
  <c r="DZ183" i="11"/>
  <c r="CX179" i="11"/>
  <c r="BV175" i="11"/>
  <c r="AQ221" i="11"/>
  <c r="EF216" i="11"/>
  <c r="DD212" i="11"/>
  <c r="CB208" i="11"/>
  <c r="AZ204" i="11"/>
  <c r="X200" i="11"/>
  <c r="DM195" i="11"/>
  <c r="CK191" i="11"/>
  <c r="BI187" i="11"/>
  <c r="AG183" i="11"/>
  <c r="DV178" i="11"/>
  <c r="CT174" i="11"/>
  <c r="BV220" i="11"/>
  <c r="AT216" i="11"/>
  <c r="EI211" i="11"/>
  <c r="DG207" i="11"/>
  <c r="CE203" i="11"/>
  <c r="BC199" i="11"/>
  <c r="AA195" i="11"/>
  <c r="DP190" i="11"/>
  <c r="CN186" i="11"/>
  <c r="BL182" i="11"/>
  <c r="AJ178" i="11"/>
  <c r="DY173" i="11"/>
  <c r="CN209" i="11"/>
  <c r="CW192" i="11"/>
  <c r="BE180" i="11"/>
  <c r="BZ217" i="11"/>
  <c r="CI200" i="11"/>
  <c r="CK185" i="11"/>
  <c r="BC174" i="11"/>
  <c r="DE208" i="11"/>
  <c r="DN191" i="11"/>
  <c r="DD179" i="11"/>
  <c r="DW216" i="11"/>
  <c r="EF199" i="11"/>
  <c r="AO185" i="11"/>
  <c r="EE173" i="11"/>
  <c r="AK208" i="11"/>
  <c r="AT191" i="11"/>
  <c r="BH179" i="11"/>
  <c r="EN215" i="11"/>
  <c r="AF199" i="11"/>
  <c r="CO184" i="11"/>
  <c r="CD173" i="11"/>
  <c r="EM206" i="11"/>
  <c r="AE190" i="11"/>
  <c r="CM178" i="11"/>
  <c r="DY214" i="11"/>
  <c r="CW175" i="11"/>
  <c r="CK201" i="11"/>
  <c r="BD201" i="11"/>
  <c r="BS217" i="11"/>
  <c r="CK183" i="11"/>
  <c r="DG199" i="11"/>
  <c r="DK179" i="11"/>
  <c r="DK849" i="11" s="1"/>
  <c r="DB184" i="11"/>
  <c r="CZ178" i="11"/>
  <c r="BI184" i="11"/>
  <c r="DG214" i="11"/>
  <c r="BL183" i="11"/>
  <c r="BP219" i="11"/>
  <c r="AD185" i="11"/>
  <c r="CQ188" i="11"/>
  <c r="CZ217" i="11"/>
  <c r="AI221" i="11"/>
  <c r="CL174" i="11"/>
  <c r="AH188" i="11"/>
  <c r="BC190" i="11"/>
  <c r="DO214" i="11"/>
  <c r="AV189" i="11"/>
  <c r="CT213" i="11"/>
  <c r="CS182" i="11"/>
  <c r="DF193" i="11"/>
  <c r="BC205" i="11"/>
  <c r="BB196" i="11"/>
  <c r="CH187" i="11"/>
  <c r="EH190" i="11"/>
  <c r="BX194" i="11"/>
  <c r="AK177" i="11"/>
  <c r="CV177" i="11"/>
  <c r="CZ221" i="11"/>
  <c r="EA212" i="11"/>
  <c r="AO204" i="11"/>
  <c r="AJ195" i="11"/>
  <c r="AU187" i="11"/>
  <c r="ED201" i="11"/>
  <c r="CQ182" i="11"/>
  <c r="AW218" i="11"/>
  <c r="EI199" i="11"/>
  <c r="DB199" i="11"/>
  <c r="DQ215" i="11"/>
  <c r="EI181" i="11"/>
  <c r="AN198" i="11"/>
  <c r="AI179" i="11"/>
  <c r="AI849" i="11" s="1"/>
  <c r="EE182" i="11"/>
  <c r="EC176" i="11"/>
  <c r="DS220" i="11"/>
  <c r="AG212" i="11"/>
  <c r="AB203" i="11"/>
  <c r="AA194" i="11"/>
  <c r="AH205" i="11"/>
  <c r="BN184" i="11"/>
  <c r="AJ184" i="11"/>
  <c r="CY203" i="11"/>
  <c r="BR203" i="11"/>
  <c r="CG219" i="11"/>
  <c r="CY185" i="11"/>
  <c r="DU201" i="11"/>
  <c r="DR180" i="11"/>
  <c r="CF187" i="11"/>
  <c r="CD181" i="11"/>
  <c r="CX175" i="11"/>
  <c r="EI218" i="11"/>
  <c r="ED209" i="11"/>
  <c r="EC200" i="11"/>
  <c r="DO208" i="11"/>
  <c r="EG185" i="11"/>
  <c r="EF220" i="11"/>
  <c r="CQ211" i="11"/>
  <c r="BJ211" i="11"/>
  <c r="CB177" i="11"/>
  <c r="CQ193" i="11"/>
  <c r="DM209" i="11"/>
  <c r="ED184" i="11"/>
  <c r="EI202" i="11"/>
  <c r="ED193" i="11"/>
  <c r="CO186" i="11"/>
  <c r="DI180" i="11"/>
  <c r="EB174" i="11"/>
  <c r="BH217" i="11"/>
  <c r="DG216" i="11"/>
  <c r="CD189" i="11"/>
  <c r="CC174" i="11"/>
  <c r="BG215" i="11"/>
  <c r="Z215" i="11"/>
  <c r="AR181" i="11"/>
  <c r="BG197" i="11"/>
  <c r="CC213" i="11"/>
  <c r="CV186" i="11"/>
  <c r="DT209" i="11"/>
  <c r="DO200" i="11"/>
  <c r="AC192" i="11"/>
  <c r="BJ185" i="11"/>
  <c r="CD179" i="11"/>
  <c r="CT173" i="11"/>
  <c r="BW220" i="11"/>
  <c r="DX191" i="11"/>
  <c r="AE176" i="11"/>
  <c r="BD182" i="11"/>
  <c r="AR187" i="11"/>
  <c r="DI185" i="11"/>
  <c r="DJ209" i="11"/>
  <c r="AG174" i="11"/>
  <c r="CS193" i="11"/>
  <c r="AM208" i="11"/>
  <c r="AJ189" i="11"/>
  <c r="EE190" i="11"/>
  <c r="EN200" i="11"/>
  <c r="DK178" i="11"/>
  <c r="EH212" i="11"/>
  <c r="EB219" i="11"/>
  <c r="BK179" i="11"/>
  <c r="EG188" i="11"/>
  <c r="BJ215" i="11"/>
  <c r="DP197" i="11"/>
  <c r="DD177" i="11"/>
  <c r="EC210" i="11"/>
  <c r="AS181" i="11"/>
  <c r="DD222" i="11"/>
  <c r="AV209" i="11"/>
  <c r="CV212" i="11"/>
  <c r="BN220" i="11"/>
  <c r="DW183" i="11"/>
  <c r="DC178" i="11"/>
  <c r="BK206" i="11"/>
  <c r="ED177" i="11"/>
  <c r="DC196" i="11"/>
  <c r="EK176" i="11"/>
  <c r="CP188" i="11"/>
  <c r="BK220" i="11"/>
  <c r="Z192" i="11"/>
  <c r="AD179" i="11"/>
  <c r="AD849" i="11" s="1"/>
  <c r="CD182" i="11"/>
  <c r="EE191" i="11"/>
  <c r="EN174" i="11"/>
  <c r="EH221" i="11"/>
  <c r="AV213" i="11"/>
  <c r="BW204" i="11"/>
  <c r="DB195" i="11"/>
  <c r="CN187" i="11"/>
  <c r="CL181" i="11"/>
  <c r="X199" i="11"/>
  <c r="DS180" i="11"/>
  <c r="BF201" i="11"/>
  <c r="DG195" i="11"/>
  <c r="BZ195" i="11"/>
  <c r="CO211" i="11"/>
  <c r="DG177" i="11"/>
  <c r="EC193" i="11"/>
  <c r="EL176" i="11"/>
  <c r="BE177" i="11"/>
  <c r="AN221" i="11"/>
  <c r="BO212" i="11"/>
  <c r="CT203" i="11"/>
  <c r="CO194" i="11"/>
  <c r="DU186" i="11"/>
  <c r="BR201" i="11"/>
  <c r="BU182" i="11"/>
  <c r="AI216" i="11"/>
  <c r="BW199" i="11"/>
  <c r="AP199" i="11"/>
  <c r="BE215" i="11"/>
  <c r="BW181" i="11"/>
  <c r="CS197" i="11"/>
  <c r="DD178" i="11"/>
  <c r="DX181" i="11"/>
  <c r="DV175" i="11"/>
  <c r="AZ219" i="11"/>
  <c r="CE210" i="11"/>
  <c r="BZ201" i="11"/>
  <c r="BY192" i="11"/>
  <c r="CM204" i="11"/>
  <c r="EN183" i="11"/>
  <c r="ED198" i="11"/>
  <c r="BO207" i="11"/>
  <c r="AH207" i="11"/>
  <c r="AZ173" i="11"/>
  <c r="BO189" i="11"/>
  <c r="CK205" i="11"/>
  <c r="DP182" i="11"/>
  <c r="CE194" i="11"/>
  <c r="DM186" i="11"/>
  <c r="EG180" i="11"/>
  <c r="AI175" i="11"/>
  <c r="DV217" i="11"/>
  <c r="DU208" i="11"/>
  <c r="CE212" i="11"/>
  <c r="CI187" i="11"/>
  <c r="DD216" i="11"/>
  <c r="AE211" i="11"/>
  <c r="DO210" i="11"/>
  <c r="EG176" i="11"/>
  <c r="AE193" i="11"/>
  <c r="BA209" i="11"/>
  <c r="CH184" i="11"/>
  <c r="BP201" i="11"/>
  <c r="BK192" i="11"/>
  <c r="CH185" i="11"/>
  <c r="DB179" i="11"/>
  <c r="EC173" i="11"/>
  <c r="DF215" i="11"/>
  <c r="AU216" i="11"/>
  <c r="BF189" i="11"/>
  <c r="AM174" i="11"/>
  <c r="BQ192" i="11"/>
  <c r="DK177" i="11"/>
  <c r="DG179" i="11"/>
  <c r="DU197" i="11"/>
  <c r="CQ216" i="11"/>
  <c r="BL193" i="11"/>
  <c r="BR199" i="11"/>
  <c r="AY205" i="11"/>
  <c r="BS184" i="11"/>
  <c r="AS217" i="11"/>
  <c r="CR173" i="11"/>
  <c r="CF186" i="11"/>
  <c r="CR191" i="11"/>
  <c r="BU176" i="11"/>
  <c r="DU200" i="11"/>
  <c r="DW206" i="11"/>
  <c r="BN189" i="11"/>
  <c r="AE222" i="11"/>
  <c r="DA206" i="11"/>
  <c r="BV179" i="11"/>
  <c r="BV849" i="11" s="1"/>
  <c r="EG217" i="11"/>
  <c r="EK204" i="11"/>
  <c r="BT208" i="11"/>
  <c r="AL216" i="11"/>
  <c r="DI181" i="11"/>
  <c r="BI173" i="11"/>
  <c r="DX197" i="11"/>
  <c r="CY222" i="11"/>
  <c r="CU188" i="11"/>
  <c r="AF173" i="11"/>
  <c r="CW186" i="11"/>
  <c r="BT203" i="11"/>
  <c r="BP221" i="11"/>
  <c r="DS174" i="11"/>
  <c r="BB178" i="11"/>
  <c r="DQ189" i="11"/>
  <c r="CI222" i="11"/>
  <c r="CD213" i="11"/>
  <c r="DI204" i="11"/>
  <c r="EJ195" i="11"/>
  <c r="EH187" i="11"/>
  <c r="EF181" i="11"/>
  <c r="ED175" i="11"/>
  <c r="AI196" i="11"/>
  <c r="EA178" i="11"/>
  <c r="BO184" i="11"/>
  <c r="CE191" i="11"/>
  <c r="AX191" i="11"/>
  <c r="BM207" i="11"/>
  <c r="CE173" i="11"/>
  <c r="DO191" i="11"/>
  <c r="DX174" i="11"/>
  <c r="BV221" i="11"/>
  <c r="DA212" i="11"/>
  <c r="EB203" i="11"/>
  <c r="AP195" i="11"/>
  <c r="AX187" i="11"/>
  <c r="AV181" i="11"/>
  <c r="DI198" i="11"/>
  <c r="CC180" i="11"/>
  <c r="AR199" i="11"/>
  <c r="AU195" i="11"/>
  <c r="EE194" i="11"/>
  <c r="AC211" i="11"/>
  <c r="AU177" i="11"/>
  <c r="CG193" i="11"/>
  <c r="CP176" i="11"/>
  <c r="AX176" i="11"/>
  <c r="CL219" i="11"/>
  <c r="DM210" i="11"/>
  <c r="AA202" i="11"/>
  <c r="EM192" i="11"/>
  <c r="DN185" i="11"/>
  <c r="AL201" i="11"/>
  <c r="AZ182" i="11"/>
  <c r="EM181" i="11"/>
  <c r="AM203" i="11"/>
  <c r="DW202" i="11"/>
  <c r="EL218" i="11"/>
  <c r="AM185" i="11"/>
  <c r="BI201" i="11"/>
  <c r="DB180" i="11"/>
  <c r="AP187" i="11"/>
  <c r="AN181" i="11"/>
  <c r="BG175" i="11"/>
  <c r="BW218" i="11"/>
  <c r="BR209" i="11"/>
  <c r="BQ200" i="11"/>
  <c r="BC208" i="11"/>
  <c r="DL185" i="11"/>
  <c r="DP196" i="11"/>
  <c r="DT206" i="11"/>
  <c r="CM206" i="11"/>
  <c r="DB222" i="11"/>
  <c r="DT188" i="11"/>
  <c r="Y205" i="11"/>
  <c r="BT182" i="11"/>
  <c r="EC192" i="11"/>
  <c r="DF185" i="11"/>
  <c r="DZ179" i="11"/>
  <c r="AD174" i="11"/>
  <c r="BC216" i="11"/>
  <c r="BB207" i="11"/>
  <c r="EJ211" i="11"/>
  <c r="BN187" i="11"/>
  <c r="DB194" i="11"/>
  <c r="BP185" i="11"/>
  <c r="AF202" i="11"/>
  <c r="EF173" i="11"/>
  <c r="CN197" i="11"/>
  <c r="DV207" i="11"/>
  <c r="CA209" i="11"/>
  <c r="BM190" i="11"/>
  <c r="BU221" i="11"/>
  <c r="BQ178" i="11"/>
  <c r="CT188" i="11"/>
  <c r="CG194" i="11"/>
  <c r="BH209" i="11"/>
  <c r="EA175" i="11"/>
  <c r="CW173" i="11"/>
  <c r="EM173" i="11"/>
  <c r="CB178" i="11"/>
  <c r="DF183" i="11"/>
  <c r="AN205" i="11"/>
  <c r="DP199" i="11"/>
  <c r="CC177" i="11"/>
  <c r="CC209" i="11"/>
  <c r="CG196" i="11"/>
  <c r="AR204" i="11"/>
  <c r="CY207" i="11"/>
  <c r="CG177" i="11"/>
  <c r="AF215" i="11"/>
  <c r="DK183" i="11"/>
  <c r="DH205" i="11"/>
  <c r="EM182" i="11"/>
  <c r="CS214" i="11"/>
  <c r="EG182" i="11"/>
  <c r="CC186" i="11"/>
  <c r="EC212" i="11"/>
  <c r="BL216" i="11"/>
  <c r="Z174" i="11"/>
  <c r="DC187" i="11"/>
  <c r="AE214" i="11"/>
  <c r="Z205" i="11"/>
  <c r="BE196" i="11"/>
  <c r="AO188" i="11"/>
  <c r="BH182" i="11"/>
  <c r="BF176" i="11"/>
  <c r="CK222" i="11"/>
  <c r="BZ193" i="11"/>
  <c r="EH176" i="11"/>
  <c r="AK221" i="11"/>
  <c r="DU220" i="11"/>
  <c r="EM186" i="11"/>
  <c r="AK203" i="11"/>
  <c r="BG219" i="11"/>
  <c r="DA189" i="11"/>
  <c r="EN221" i="11"/>
  <c r="EI212" i="11"/>
  <c r="AW204" i="11"/>
  <c r="BX195" i="11"/>
  <c r="CQ187" i="11"/>
  <c r="CO181" i="11"/>
  <c r="CM175" i="11"/>
  <c r="DT195" i="11"/>
  <c r="DE178" i="11"/>
  <c r="BA182" i="11"/>
  <c r="EJ190" i="11"/>
  <c r="DC190" i="11"/>
  <c r="DR206" i="11"/>
  <c r="EN222" i="11"/>
  <c r="BS191" i="11"/>
  <c r="CB174" i="11"/>
  <c r="DT219" i="11"/>
  <c r="AH211" i="11"/>
  <c r="BI202" i="11"/>
  <c r="CN193" i="11"/>
  <c r="AQ186" i="11"/>
  <c r="AO180" i="11"/>
  <c r="AW198" i="11"/>
  <c r="BG180" i="11"/>
  <c r="EL213" i="11"/>
  <c r="EB198" i="11"/>
  <c r="CU198" i="11"/>
  <c r="DJ214" i="11"/>
  <c r="EB180" i="11"/>
  <c r="AG197" i="11"/>
  <c r="CN178" i="11"/>
  <c r="CG181" i="11"/>
  <c r="CE175" i="11"/>
  <c r="DE218" i="11"/>
  <c r="EJ209" i="11"/>
  <c r="EE200" i="11"/>
  <c r="ED191" i="11"/>
  <c r="AA204" i="11"/>
  <c r="DS183" i="11"/>
  <c r="DY179" i="11"/>
  <c r="CR202" i="11"/>
  <c r="BK202" i="11"/>
  <c r="BZ218" i="11"/>
  <c r="CR184" i="11"/>
  <c r="DN200" i="11"/>
  <c r="BF180" i="11"/>
  <c r="AI186" i="11"/>
  <c r="AG180" i="11"/>
  <c r="AZ174" i="11"/>
  <c r="DU216" i="11"/>
  <c r="DP207" i="11"/>
  <c r="DO198" i="11"/>
  <c r="DH207" i="11"/>
  <c r="BU185" i="11"/>
  <c r="BH206" i="11"/>
  <c r="CI179" i="11"/>
  <c r="CI849" i="11" s="1"/>
  <c r="DP201" i="11"/>
  <c r="BI216" i="11"/>
  <c r="DC213" i="11"/>
  <c r="DQ198" i="11"/>
  <c r="CS175" i="11"/>
  <c r="Z184" i="11"/>
  <c r="DH190" i="11"/>
  <c r="AP197" i="11"/>
  <c r="DL217" i="11"/>
  <c r="CX177" i="11"/>
  <c r="BC200" i="11"/>
  <c r="CB212" i="11"/>
  <c r="CJ192" i="11"/>
  <c r="AN173" i="11"/>
  <c r="AF178" i="11"/>
  <c r="DA196" i="11"/>
  <c r="EA196" i="11"/>
  <c r="CJ175" i="11"/>
  <c r="BA205" i="11"/>
  <c r="BE192" i="11"/>
  <c r="EG199" i="11"/>
  <c r="BW203" i="11"/>
  <c r="BS175" i="11"/>
  <c r="CS206" i="11"/>
  <c r="AK178" i="11"/>
  <c r="BD197" i="11"/>
  <c r="BM177" i="11"/>
  <c r="BQ210" i="11"/>
  <c r="X181" i="11"/>
  <c r="DE221" i="11"/>
  <c r="DA208" i="11"/>
  <c r="AJ212" i="11"/>
  <c r="DS219" i="11"/>
  <c r="CO185" i="11"/>
  <c r="CR205" i="11"/>
  <c r="CM196" i="11"/>
  <c r="BM188" i="11"/>
  <c r="CF182" i="11"/>
  <c r="CY176" i="11"/>
  <c r="EH219" i="11"/>
  <c r="BI218" i="11"/>
  <c r="CK190" i="11"/>
  <c r="AT175" i="11"/>
  <c r="DZ216" i="11"/>
  <c r="CS216" i="11"/>
  <c r="DK182" i="11"/>
  <c r="DZ198" i="11"/>
  <c r="AE215" i="11"/>
  <c r="CM187" i="11"/>
  <c r="CJ213" i="11"/>
  <c r="CE204" i="11"/>
  <c r="DJ195" i="11"/>
  <c r="DO187" i="11"/>
  <c r="EH181" i="11"/>
  <c r="EF175" i="11"/>
  <c r="Y222" i="11"/>
  <c r="EE192" i="11"/>
  <c r="DM176" i="11"/>
  <c r="CP220" i="11"/>
  <c r="BI220" i="11"/>
  <c r="CA186" i="11"/>
  <c r="CP202" i="11"/>
  <c r="DL218" i="11"/>
  <c r="BE189" i="11"/>
  <c r="BU220" i="11"/>
  <c r="BP211" i="11"/>
  <c r="CU202" i="11"/>
  <c r="DV193" i="11"/>
  <c r="CJ186" i="11"/>
  <c r="CH180" i="11"/>
  <c r="CF174" i="11"/>
  <c r="CN195" i="11"/>
  <c r="BO178" i="11"/>
  <c r="AD197" i="11"/>
  <c r="CZ194" i="11"/>
  <c r="BS194" i="11"/>
  <c r="CH210" i="11"/>
  <c r="CZ176" i="11"/>
  <c r="BQ193" i="11"/>
  <c r="BZ176" i="11"/>
  <c r="DX175" i="11"/>
  <c r="Z219" i="11"/>
  <c r="BA210" i="11"/>
  <c r="CF201" i="11"/>
  <c r="CA192" i="11"/>
  <c r="BX185" i="11"/>
  <c r="DW200" i="11"/>
  <c r="DZ181" i="11"/>
  <c r="DX211" i="11"/>
  <c r="BP198" i="11"/>
  <c r="AI198" i="11"/>
  <c r="AX214" i="11"/>
  <c r="BP180" i="11"/>
  <c r="CL196" i="11"/>
  <c r="AR178" i="11"/>
  <c r="BZ180" i="11"/>
  <c r="BX174" i="11"/>
  <c r="AL217" i="11"/>
  <c r="BQ208" i="11"/>
  <c r="BL199" i="11"/>
  <c r="BK190" i="11"/>
  <c r="CF203" i="11"/>
  <c r="CX183" i="11"/>
  <c r="AA206" i="11"/>
  <c r="DO173" i="11"/>
  <c r="EE217" i="11"/>
  <c r="BD207" i="11"/>
  <c r="DU179" i="11"/>
  <c r="DU849" i="11" s="1"/>
  <c r="DP189" i="11"/>
  <c r="DV192" i="11"/>
  <c r="AE200" i="11"/>
  <c r="DQ173" i="11"/>
  <c r="CQ179" i="11"/>
  <c r="DG208" i="11"/>
  <c r="DL214" i="11"/>
  <c r="CH191" i="11"/>
  <c r="DP191" i="11"/>
  <c r="AT215" i="11"/>
  <c r="CK206" i="11"/>
  <c r="AO214" i="11"/>
  <c r="EJ182" i="11"/>
  <c r="EL193" i="11"/>
  <c r="BQ207" i="11"/>
  <c r="DN196" i="11"/>
  <c r="AC188" i="11"/>
  <c r="CC191" i="11"/>
  <c r="EJ194" i="11"/>
  <c r="BE173" i="11"/>
  <c r="DB189" i="11"/>
  <c r="CC214" i="11"/>
  <c r="X189" i="11"/>
  <c r="AF213" i="11"/>
  <c r="AS202" i="11"/>
  <c r="AE179" i="11"/>
  <c r="AE849" i="11" s="1"/>
  <c r="AS213" i="11"/>
  <c r="AW200" i="11"/>
  <c r="DY207" i="11"/>
  <c r="BO211" i="11"/>
  <c r="CA183" i="11"/>
  <c r="AN197" i="11"/>
  <c r="CK188" i="11"/>
  <c r="DD182" i="11"/>
  <c r="DW176" i="11"/>
  <c r="CE220" i="11"/>
  <c r="CD211" i="11"/>
  <c r="AG214" i="11"/>
  <c r="AY188" i="11"/>
  <c r="CA173" i="11"/>
  <c r="CX212" i="11"/>
  <c r="BQ212" i="11"/>
  <c r="CI178" i="11"/>
  <c r="CX194" i="11"/>
  <c r="DT210" i="11"/>
  <c r="BY185" i="11"/>
  <c r="AF205" i="11"/>
  <c r="AA196" i="11"/>
  <c r="EM187" i="11"/>
  <c r="AO182" i="11"/>
  <c r="BI176" i="11"/>
  <c r="BV219" i="11"/>
  <c r="DN217" i="11"/>
  <c r="BE190" i="11"/>
  <c r="DT174" i="11"/>
  <c r="BN216" i="11"/>
  <c r="AG216" i="11"/>
  <c r="AY182" i="11"/>
  <c r="BN198" i="11"/>
  <c r="CJ214" i="11"/>
  <c r="AQ187" i="11"/>
  <c r="EH211" i="11"/>
  <c r="EC202" i="11"/>
  <c r="AQ194" i="11"/>
  <c r="DH186" i="11"/>
  <c r="EA180" i="11"/>
  <c r="DY174" i="11"/>
  <c r="CD221" i="11"/>
  <c r="CY192" i="11"/>
  <c r="CQ176" i="11"/>
  <c r="AM180" i="11"/>
  <c r="BX190" i="11"/>
  <c r="AQ190" i="11"/>
  <c r="BF206" i="11"/>
  <c r="CB222" i="11"/>
  <c r="BC191" i="11"/>
  <c r="BL174" i="11"/>
  <c r="BH219" i="11"/>
  <c r="CM210" i="11"/>
  <c r="DN201" i="11"/>
  <c r="AB193" i="11"/>
  <c r="DQ185" i="11"/>
  <c r="DO179" i="11"/>
  <c r="EH197" i="11"/>
  <c r="AL180" i="11"/>
  <c r="EG194" i="11"/>
  <c r="AN194" i="11"/>
  <c r="DX193" i="11"/>
  <c r="EM209" i="11"/>
  <c r="AN176" i="11"/>
  <c r="EL192" i="11"/>
  <c r="AD176" i="11"/>
  <c r="DQ174" i="11"/>
  <c r="BX217" i="11"/>
  <c r="CY208" i="11"/>
  <c r="ED199" i="11"/>
  <c r="DY190" i="11"/>
  <c r="BQ184" i="11"/>
  <c r="BK200" i="11"/>
  <c r="DE181" i="11"/>
  <c r="AP222" i="11"/>
  <c r="DH215" i="11"/>
  <c r="AF184" i="11"/>
  <c r="BC198" i="11"/>
  <c r="Z196" i="11"/>
  <c r="EK202" i="11"/>
  <c r="EE175" i="11"/>
  <c r="CJ181" i="11"/>
  <c r="AT217" i="11"/>
  <c r="EN218" i="11"/>
  <c r="EL199" i="11"/>
  <c r="CE214" i="11"/>
  <c r="EK184" i="11"/>
  <c r="CJ210" i="11"/>
  <c r="DF208" i="11"/>
  <c r="AG198" i="11"/>
  <c r="DB205" i="11"/>
  <c r="BJ177" i="11"/>
  <c r="BL191" i="11"/>
  <c r="BZ190" i="11"/>
  <c r="CL192" i="11"/>
  <c r="DR183" i="11"/>
  <c r="BA187" i="11"/>
  <c r="BJ192" i="11"/>
  <c r="CX215" i="11"/>
  <c r="EI183" i="11"/>
  <c r="Y206" i="11"/>
  <c r="BO183" i="11"/>
  <c r="CS204" i="11"/>
  <c r="BD199" i="11"/>
  <c r="BH177" i="11"/>
  <c r="EH208" i="11"/>
  <c r="EL195" i="11"/>
  <c r="CW203" i="11"/>
  <c r="AM207" i="11"/>
  <c r="BM181" i="11"/>
  <c r="ED188" i="11"/>
  <c r="EB182" i="11"/>
  <c r="AD177" i="11"/>
  <c r="AF221" i="11"/>
  <c r="AA212" i="11"/>
  <c r="Z203" i="11"/>
  <c r="DV209" i="11"/>
  <c r="CB186" i="11"/>
  <c r="AO203" i="11"/>
  <c r="BV208" i="11"/>
  <c r="AO208" i="11"/>
  <c r="BG174" i="11"/>
  <c r="BV190" i="11"/>
  <c r="CR206" i="11"/>
  <c r="BK183" i="11"/>
  <c r="CS196" i="11"/>
  <c r="AT188" i="11"/>
  <c r="BM182" i="11"/>
  <c r="CG176" i="11"/>
  <c r="EJ219" i="11"/>
  <c r="EI210" i="11"/>
  <c r="CL213" i="11"/>
  <c r="AD188" i="11"/>
  <c r="BK173" i="11"/>
  <c r="AL212" i="11"/>
  <c r="DV211" i="11"/>
  <c r="EN177" i="11"/>
  <c r="AL194" i="11"/>
  <c r="BH210" i="11"/>
  <c r="AC185" i="11"/>
  <c r="CD203" i="11"/>
  <c r="BY194" i="11"/>
  <c r="EF186" i="11"/>
  <c r="AH181" i="11"/>
  <c r="BB175" i="11"/>
  <c r="DT217" i="11"/>
  <c r="BB217" i="11"/>
  <c r="DJ189" i="11"/>
  <c r="CY174" i="11"/>
  <c r="AD220" i="11"/>
  <c r="DN219" i="11"/>
  <c r="EF185" i="11"/>
  <c r="AD202" i="11"/>
  <c r="AZ218" i="11"/>
  <c r="AO189" i="11"/>
  <c r="DZ219" i="11"/>
  <c r="DU210" i="11"/>
  <c r="AI202" i="11"/>
  <c r="BJ193" i="11"/>
  <c r="AS186" i="11"/>
  <c r="AQ180" i="11"/>
  <c r="AO174" i="11"/>
  <c r="AB195" i="11"/>
  <c r="AS178" i="11"/>
  <c r="Y178" i="11"/>
  <c r="EC189" i="11"/>
  <c r="CV189" i="11"/>
  <c r="DK205" i="11"/>
  <c r="EG221" i="11"/>
  <c r="DX190" i="11"/>
  <c r="EG173" i="11"/>
  <c r="DF217" i="11"/>
  <c r="EK208" i="11"/>
  <c r="AU200" i="11"/>
  <c r="BZ191" i="11"/>
  <c r="DJ184" i="11"/>
  <c r="DH178" i="11"/>
  <c r="DB197" i="11"/>
  <c r="DL179" i="11"/>
  <c r="BH188" i="11"/>
  <c r="DG206" i="11"/>
  <c r="BB200" i="11"/>
  <c r="AV207" i="11"/>
  <c r="AB178" i="11"/>
  <c r="BG183" i="11"/>
  <c r="CA174" i="11"/>
  <c r="EB175" i="11"/>
  <c r="BY208" i="11"/>
  <c r="DG218" i="11"/>
  <c r="AV191" i="11"/>
  <c r="CW180" i="11"/>
  <c r="AM179" i="11"/>
  <c r="AR185" i="11"/>
  <c r="CZ215" i="11"/>
  <c r="A173" i="11"/>
  <c r="EL188" i="11"/>
  <c r="BL173" i="11"/>
  <c r="DS186" i="11"/>
  <c r="CH205" i="11"/>
  <c r="EB221" i="11"/>
  <c r="BN175" i="11"/>
  <c r="DN178" i="11"/>
  <c r="AV190" i="11"/>
  <c r="DG198" i="11"/>
  <c r="Z173" i="11"/>
  <c r="CL197" i="11"/>
  <c r="AG222" i="11"/>
  <c r="BB188" i="11"/>
  <c r="CU196" i="11"/>
  <c r="CQ173" i="11"/>
  <c r="CD200" i="11"/>
  <c r="DJ191" i="11"/>
  <c r="AS195" i="11"/>
  <c r="CZ198" i="11"/>
  <c r="AY179" i="11"/>
  <c r="AY849" i="11" s="1"/>
  <c r="BD183" i="11"/>
  <c r="BB177" i="11"/>
  <c r="BN221" i="11"/>
  <c r="CS212" i="11"/>
  <c r="CN203" i="11"/>
  <c r="CM194" i="11"/>
  <c r="CT205" i="11"/>
  <c r="CI184" i="11"/>
  <c r="AX186" i="11"/>
  <c r="AT204" i="11"/>
  <c r="ED203" i="11"/>
  <c r="AB220" i="11"/>
  <c r="AT186" i="11"/>
  <c r="BP202" i="11"/>
  <c r="AW181" i="11"/>
  <c r="CM188" i="11"/>
  <c r="CK182" i="11"/>
  <c r="DE176" i="11"/>
  <c r="CK220" i="11"/>
  <c r="CF211" i="11"/>
  <c r="CE202" i="11"/>
  <c r="BJ209" i="11"/>
  <c r="AK186" i="11"/>
  <c r="AA201" i="11"/>
  <c r="EA207" i="11"/>
  <c r="CT207" i="11"/>
  <c r="DL173" i="11"/>
  <c r="EA189" i="11"/>
  <c r="AF206" i="11"/>
  <c r="EF182" i="11"/>
  <c r="Z195" i="11"/>
  <c r="AM187" i="11"/>
  <c r="BF181" i="11"/>
  <c r="BZ175" i="11"/>
  <c r="BQ218" i="11"/>
  <c r="BP209" i="11"/>
  <c r="Z213" i="11"/>
  <c r="DZ187" i="11"/>
  <c r="AE173" i="11"/>
  <c r="DS215" i="11"/>
  <c r="CL215" i="11"/>
  <c r="DD181" i="11"/>
  <c r="DS197" i="11"/>
  <c r="X214" i="11"/>
  <c r="AA187" i="11"/>
  <c r="BV211" i="11"/>
  <c r="BQ202" i="11"/>
  <c r="CV193" i="11"/>
  <c r="BQ186" i="11"/>
  <c r="CK180" i="11"/>
  <c r="CI174" i="11"/>
  <c r="EI220" i="11"/>
  <c r="BS192" i="11"/>
  <c r="BA176" i="11"/>
  <c r="CI219" i="11"/>
  <c r="BB219" i="11"/>
  <c r="BT185" i="11"/>
  <c r="CI201" i="11"/>
  <c r="DE217" i="11"/>
  <c r="DJ188" i="11"/>
  <c r="BG218" i="11"/>
  <c r="BB209" i="11"/>
  <c r="CG200" i="11"/>
  <c r="DH191" i="11"/>
  <c r="AL185" i="11"/>
  <c r="AJ179" i="11"/>
  <c r="DX173" i="11"/>
  <c r="DM194" i="11"/>
  <c r="X178" i="11"/>
  <c r="CD204" i="11"/>
  <c r="BX211" i="11"/>
  <c r="AP180" i="11"/>
  <c r="AZ185" i="11"/>
  <c r="AI180" i="11"/>
  <c r="DS192" i="11"/>
  <c r="EC216" i="11"/>
  <c r="EI222" i="11"/>
  <c r="CZ199" i="11"/>
  <c r="DY184" i="11"/>
  <c r="DM184" i="11"/>
  <c r="DL196" i="11"/>
  <c r="BN173" i="11"/>
  <c r="BC210" i="11"/>
  <c r="BR184" i="11"/>
  <c r="DD730" i="11"/>
  <c r="DV728" i="11"/>
  <c r="AT728" i="11"/>
  <c r="CF729" i="11"/>
  <c r="BD725" i="11"/>
  <c r="AB721" i="11"/>
  <c r="DQ716" i="11"/>
  <c r="CO712" i="11"/>
  <c r="DS729" i="11"/>
  <c r="CQ725" i="11"/>
  <c r="BO721" i="11"/>
  <c r="AM717" i="11"/>
  <c r="EM732" i="11"/>
  <c r="DK728" i="11"/>
  <c r="CI724" i="11"/>
  <c r="BG720" i="11"/>
  <c r="AE716" i="11"/>
  <c r="DT711" i="11"/>
  <c r="AV729" i="11"/>
  <c r="EK724" i="11"/>
  <c r="DI720" i="11"/>
  <c r="CG716" i="11"/>
  <c r="BE712" i="11"/>
  <c r="CY729" i="11"/>
  <c r="BW725" i="11"/>
  <c r="AU721" i="11"/>
  <c r="AA723" i="11"/>
  <c r="DQ713" i="11"/>
  <c r="CP708" i="11"/>
  <c r="BN704" i="11"/>
  <c r="AL700" i="11"/>
  <c r="CP721" i="11"/>
  <c r="DN712" i="11"/>
  <c r="AC708" i="11"/>
  <c r="DR703" i="11"/>
  <c r="CP699" i="11"/>
  <c r="DW720" i="11"/>
  <c r="BL712" i="11"/>
  <c r="DM707" i="11"/>
  <c r="CK703" i="11"/>
  <c r="BV725" i="11"/>
  <c r="CU715" i="11"/>
  <c r="CD709" i="11"/>
  <c r="BB705" i="11"/>
  <c r="Z701" i="11"/>
  <c r="DZ724" i="11"/>
  <c r="AU715" i="11"/>
  <c r="BE709" i="11"/>
  <c r="AC705" i="11"/>
  <c r="AF726" i="11"/>
  <c r="AI716" i="11"/>
  <c r="DG709" i="11"/>
  <c r="CE705" i="11"/>
  <c r="BC701" i="11"/>
  <c r="DV721" i="11"/>
  <c r="BD701" i="11"/>
  <c r="DV695" i="11"/>
  <c r="CT691" i="11"/>
  <c r="BR687" i="11"/>
  <c r="AH716" i="11"/>
  <c r="EF699" i="11"/>
  <c r="AS695" i="11"/>
  <c r="EH690" i="11"/>
  <c r="DF686" i="11"/>
  <c r="DO723" i="11"/>
  <c r="DA701" i="11"/>
  <c r="AA696" i="11"/>
  <c r="DP691" i="11"/>
  <c r="CN687" i="11"/>
  <c r="AE708" i="11"/>
  <c r="EK697" i="11"/>
  <c r="BA729" i="11"/>
  <c r="CE730" i="11"/>
  <c r="BC726" i="11"/>
  <c r="AA722" i="11"/>
  <c r="DP717" i="11"/>
  <c r="CN713" i="11"/>
  <c r="DR730" i="11"/>
  <c r="CP726" i="11"/>
  <c r="BN722" i="11"/>
  <c r="AL718" i="11"/>
  <c r="EA713" i="11"/>
  <c r="DJ729" i="11"/>
  <c r="CH725" i="11"/>
  <c r="BF721" i="11"/>
  <c r="AD717" i="11"/>
  <c r="DS712" i="11"/>
  <c r="AU730" i="11"/>
  <c r="EJ725" i="11"/>
  <c r="DH721" i="11"/>
  <c r="CF717" i="11"/>
  <c r="BD713" i="11"/>
  <c r="CX730" i="11"/>
  <c r="BV726" i="11"/>
  <c r="AT722" i="11"/>
  <c r="DA725" i="11"/>
  <c r="DO715" i="11"/>
  <c r="CO709" i="11"/>
  <c r="BM705" i="11"/>
  <c r="AK701" i="11"/>
  <c r="AY724" i="11"/>
  <c r="DF714" i="11"/>
  <c r="AB709" i="11"/>
  <c r="DQ704" i="11"/>
  <c r="CO700" i="11"/>
  <c r="CF723" i="11"/>
  <c r="AS714" i="11"/>
  <c r="DL708" i="11"/>
  <c r="CJ704" i="11"/>
  <c r="BS728" i="11"/>
  <c r="CS717" i="11"/>
  <c r="CC710" i="11"/>
  <c r="BA706" i="11"/>
  <c r="Y702" i="11"/>
  <c r="CM727" i="11"/>
  <c r="AS717" i="11"/>
  <c r="BD710" i="11"/>
  <c r="AB706" i="11"/>
  <c r="BM729" i="11"/>
  <c r="AG718" i="11"/>
  <c r="DF710" i="11"/>
  <c r="CD706" i="11"/>
  <c r="BB702" i="11"/>
  <c r="Z698" i="11"/>
  <c r="DV703" i="11"/>
  <c r="DU696" i="11"/>
  <c r="CS692" i="11"/>
  <c r="BQ688" i="11"/>
  <c r="BM725" i="11"/>
  <c r="AE702" i="11"/>
  <c r="AR696" i="11"/>
  <c r="EG691" i="11"/>
  <c r="DE687" i="11"/>
  <c r="CC683" i="11"/>
  <c r="BQ704" i="11"/>
  <c r="Z697" i="11"/>
  <c r="DO692" i="11"/>
  <c r="CM688" i="11"/>
  <c r="BR712" i="11"/>
  <c r="AJ699" i="11"/>
  <c r="BP730" i="11"/>
  <c r="CD731" i="11"/>
  <c r="BB727" i="11"/>
  <c r="Z723" i="11"/>
  <c r="DO718" i="11"/>
  <c r="CM714" i="11"/>
  <c r="DQ731" i="11"/>
  <c r="CO727" i="11"/>
  <c r="BM723" i="11"/>
  <c r="AK719" i="11"/>
  <c r="DZ714" i="11"/>
  <c r="DI730" i="11"/>
  <c r="CG726" i="11"/>
  <c r="BE722" i="11"/>
  <c r="AC718" i="11"/>
  <c r="DR713" i="11"/>
  <c r="AT731" i="11"/>
  <c r="EI726" i="11"/>
  <c r="DG722" i="11"/>
  <c r="CE718" i="11"/>
  <c r="BC714" i="11"/>
  <c r="CW731" i="11"/>
  <c r="BU727" i="11"/>
  <c r="AS723" i="11"/>
  <c r="DJ728" i="11"/>
  <c r="DM717" i="11"/>
  <c r="CN710" i="11"/>
  <c r="BL706" i="11"/>
  <c r="AJ702" i="11"/>
  <c r="DY726" i="11"/>
  <c r="DD716" i="11"/>
  <c r="AA710" i="11"/>
  <c r="DP705" i="11"/>
  <c r="CN701" i="11"/>
  <c r="AO726" i="11"/>
  <c r="AQ716" i="11"/>
  <c r="DK709" i="11"/>
  <c r="CI705" i="11"/>
  <c r="BO732" i="11"/>
  <c r="CQ719" i="11"/>
  <c r="CE711" i="11"/>
  <c r="AZ707" i="11"/>
  <c r="X703" i="11"/>
  <c r="CI731" i="11"/>
  <c r="AQ719" i="11"/>
  <c r="BC711" i="11"/>
  <c r="AA707" i="11"/>
  <c r="BK727" i="11"/>
  <c r="AE720" i="11"/>
  <c r="DX711" i="11"/>
  <c r="CC707" i="11"/>
  <c r="BA703" i="11"/>
  <c r="Y699" i="11"/>
  <c r="CT707" i="11"/>
  <c r="DV697" i="11"/>
  <c r="CR693" i="11"/>
  <c r="BP689" i="11"/>
  <c r="AN685" i="11"/>
  <c r="EI704" i="11"/>
  <c r="AQ697" i="11"/>
  <c r="EF692" i="11"/>
  <c r="DD688" i="11"/>
  <c r="CB684" i="11"/>
  <c r="BM708" i="11"/>
  <c r="AD698" i="11"/>
  <c r="DN693" i="11"/>
  <c r="CL689" i="11"/>
  <c r="AX720" i="11"/>
  <c r="EH700" i="11"/>
  <c r="AA731" i="11"/>
  <c r="EH731" i="11"/>
  <c r="DF727" i="11"/>
  <c r="CD723" i="11"/>
  <c r="BB719" i="11"/>
  <c r="Z715" i="11"/>
  <c r="BD732" i="11"/>
  <c r="AB728" i="11"/>
  <c r="DQ723" i="11"/>
  <c r="CO719" i="11"/>
  <c r="BM715" i="11"/>
  <c r="AV731" i="11"/>
  <c r="EK726" i="11"/>
  <c r="DI722" i="11"/>
  <c r="CG718" i="11"/>
  <c r="BE714" i="11"/>
  <c r="CX731" i="11"/>
  <c r="BV727" i="11"/>
  <c r="AT723" i="11"/>
  <c r="EI718" i="11"/>
  <c r="DG714" i="11"/>
  <c r="AJ732" i="11"/>
  <c r="DY727" i="11"/>
  <c r="CW723" i="11"/>
  <c r="CR730" i="11"/>
  <c r="DD718" i="11"/>
  <c r="AA711" i="11"/>
  <c r="DP706" i="11"/>
  <c r="CN702" i="11"/>
  <c r="CA728" i="11"/>
  <c r="CU717" i="11"/>
  <c r="CE710" i="11"/>
  <c r="BC706" i="11"/>
  <c r="AA702" i="11"/>
  <c r="BS727" i="11"/>
  <c r="AH717" i="11"/>
  <c r="AX710" i="11"/>
  <c r="EM705" i="11"/>
  <c r="DK701" i="11"/>
  <c r="CY720" i="11"/>
  <c r="AX712" i="11"/>
  <c r="DD707" i="11"/>
  <c r="CB703" i="11"/>
  <c r="AZ699" i="11"/>
  <c r="AL720" i="11"/>
  <c r="EA711" i="11"/>
  <c r="CE707" i="11"/>
  <c r="AL729" i="11"/>
  <c r="BI721" i="11"/>
  <c r="CR712" i="11"/>
  <c r="EG707" i="11"/>
  <c r="DE703" i="11"/>
  <c r="CC699" i="11"/>
  <c r="CB709" i="11"/>
  <c r="BQ698" i="11"/>
  <c r="AE694" i="11"/>
  <c r="DT689" i="11"/>
  <c r="CR685" i="11"/>
  <c r="DQ706" i="11"/>
  <c r="CU697" i="11"/>
  <c r="BS693" i="11"/>
  <c r="AQ689" i="11"/>
  <c r="EF684" i="11"/>
  <c r="AU710" i="11"/>
  <c r="CP698" i="11"/>
  <c r="BA694" i="11"/>
  <c r="Y690" i="11"/>
  <c r="AP725" i="11"/>
  <c r="X702" i="11"/>
  <c r="CU731" i="11"/>
  <c r="BU732" i="11"/>
  <c r="AS728" i="11"/>
  <c r="EH723" i="11"/>
  <c r="DF719" i="11"/>
  <c r="CD715" i="11"/>
  <c r="DH732" i="11"/>
  <c r="CF728" i="11"/>
  <c r="BD724" i="11"/>
  <c r="AB720" i="11"/>
  <c r="DQ715" i="11"/>
  <c r="CZ731" i="11"/>
  <c r="BX727" i="11"/>
  <c r="AV723" i="11"/>
  <c r="EK718" i="11"/>
  <c r="DI714" i="11"/>
  <c r="AK732" i="11"/>
  <c r="DZ727" i="11"/>
  <c r="CX723" i="11"/>
  <c r="BV719" i="11"/>
  <c r="AT715" i="11"/>
  <c r="CN732" i="11"/>
  <c r="BL728" i="11"/>
  <c r="AJ724" i="11"/>
  <c r="BZ732" i="11"/>
  <c r="CU719" i="11"/>
  <c r="CI711" i="11"/>
  <c r="BC707" i="11"/>
  <c r="AA703" i="11"/>
  <c r="BI730" i="11"/>
  <c r="CL718" i="11"/>
  <c r="EI710" i="11"/>
  <c r="DG706" i="11"/>
  <c r="CE702" i="11"/>
  <c r="AW729" i="11"/>
  <c r="Y718" i="11"/>
  <c r="DB710" i="11"/>
  <c r="BZ706" i="11"/>
  <c r="AX702" i="11"/>
  <c r="EC721" i="11"/>
  <c r="EL712" i="11"/>
  <c r="DT730" i="11"/>
  <c r="DR731" i="11"/>
  <c r="CP727" i="11"/>
  <c r="BN723" i="11"/>
  <c r="AL719" i="11"/>
  <c r="EA714" i="11"/>
  <c r="AN732" i="11"/>
  <c r="EC727" i="11"/>
  <c r="DA723" i="11"/>
  <c r="BY719" i="11"/>
  <c r="AW715" i="11"/>
  <c r="AF731" i="11"/>
  <c r="DU726" i="11"/>
  <c r="CS722" i="11"/>
  <c r="BQ718" i="11"/>
  <c r="AO714" i="11"/>
  <c r="CH731" i="11"/>
  <c r="BF727" i="11"/>
  <c r="AD723" i="11"/>
  <c r="DS718" i="11"/>
  <c r="CQ714" i="11"/>
  <c r="EK731" i="11"/>
  <c r="DI727" i="11"/>
  <c r="CG723" i="11"/>
  <c r="AF730" i="11"/>
  <c r="BX718" i="11"/>
  <c r="EB710" i="11"/>
  <c r="CZ706" i="11"/>
  <c r="BX702" i="11"/>
  <c r="EF727" i="11"/>
  <c r="BO717" i="11"/>
  <c r="BO710" i="11"/>
  <c r="AM706" i="11"/>
  <c r="EB701" i="11"/>
  <c r="AA727" i="11"/>
  <c r="DS716" i="11"/>
  <c r="AH710" i="11"/>
  <c r="DW705" i="11"/>
  <c r="CU701" i="11"/>
  <c r="BJ720" i="11"/>
  <c r="X712" i="11"/>
  <c r="CN707" i="11"/>
  <c r="BL703" i="11"/>
  <c r="DV732" i="11"/>
  <c r="DS719" i="11"/>
  <c r="DA711" i="11"/>
  <c r="BO707" i="11"/>
  <c r="CQ728" i="11"/>
  <c r="EH720" i="11"/>
  <c r="BS712" i="11"/>
  <c r="DQ707" i="11"/>
  <c r="CO703" i="11"/>
  <c r="BM699" i="11"/>
  <c r="EG708" i="11"/>
  <c r="AY698" i="11"/>
  <c r="EF693" i="11"/>
  <c r="DD689" i="11"/>
  <c r="CB685" i="11"/>
  <c r="BE706" i="11"/>
  <c r="CE697" i="11"/>
  <c r="BC693" i="11"/>
  <c r="AA689" i="11"/>
  <c r="DP684" i="11"/>
  <c r="CZ709" i="11"/>
  <c r="BX698" i="11"/>
  <c r="AK694" i="11"/>
  <c r="DZ689" i="11"/>
  <c r="DK723" i="11"/>
  <c r="CZ701" i="11"/>
  <c r="AP732" i="11"/>
  <c r="DQ732" i="11"/>
  <c r="CO728" i="11"/>
  <c r="BM724" i="11"/>
  <c r="AK720" i="11"/>
  <c r="DZ715" i="11"/>
  <c r="CX711" i="11"/>
  <c r="EB728" i="11"/>
  <c r="CZ724" i="11"/>
  <c r="BX720" i="11"/>
  <c r="AV716" i="11"/>
  <c r="AE732" i="11"/>
  <c r="DT727" i="11"/>
  <c r="CR723" i="11"/>
  <c r="BP719" i="11"/>
  <c r="AN715" i="11"/>
  <c r="CG732" i="11"/>
  <c r="BE728" i="11"/>
  <c r="AC724" i="11"/>
  <c r="DR719" i="11"/>
  <c r="CP715" i="11"/>
  <c r="EJ732" i="11"/>
  <c r="DH728" i="11"/>
  <c r="CF724" i="11"/>
  <c r="BD720" i="11"/>
  <c r="CL720" i="11"/>
  <c r="AP712" i="11"/>
  <c r="CY707" i="11"/>
  <c r="BW703" i="11"/>
  <c r="EB731" i="11"/>
  <c r="BM719" i="11"/>
  <c r="BN711" i="11"/>
  <c r="AL707" i="11"/>
  <c r="EA702" i="11"/>
  <c r="DP730" i="11"/>
  <c r="DQ718" i="11"/>
  <c r="AG711" i="11"/>
  <c r="DV706" i="11"/>
  <c r="CT702" i="11"/>
  <c r="EJ722" i="11"/>
  <c r="DM713" i="11"/>
  <c r="CM708" i="11"/>
  <c r="BK704" i="11"/>
  <c r="AI700" i="11"/>
  <c r="BT722" i="11"/>
  <c r="BM713" i="11"/>
  <c r="BN708" i="11"/>
  <c r="CM732" i="11"/>
  <c r="CQ723" i="11"/>
  <c r="BA714" i="11"/>
  <c r="DP708" i="11"/>
  <c r="CN704" i="11"/>
  <c r="BL700" i="11"/>
  <c r="EM713" i="11"/>
  <c r="BW699" i="11"/>
  <c r="EE694" i="11"/>
  <c r="DC690" i="11"/>
  <c r="CA686" i="11"/>
  <c r="BA710" i="11"/>
  <c r="CQ698" i="11"/>
  <c r="BB694" i="11"/>
  <c r="Z690" i="11"/>
  <c r="DO685" i="11"/>
  <c r="BY715" i="11"/>
  <c r="DM699" i="11"/>
  <c r="AJ695" i="11"/>
  <c r="DY690" i="11"/>
  <c r="CW686" i="11"/>
  <c r="BO704" i="11"/>
  <c r="Y697" i="11"/>
  <c r="BO729" i="11"/>
  <c r="CR715" i="11"/>
  <c r="EJ724" i="11"/>
  <c r="AB712" i="11"/>
  <c r="AT724" i="11"/>
  <c r="AC725" i="11"/>
  <c r="AZ726" i="11"/>
  <c r="BK701" i="11"/>
  <c r="DB691" i="11"/>
  <c r="BA695" i="11"/>
  <c r="DX701" i="11"/>
  <c r="BK708" i="11"/>
  <c r="EC693" i="11"/>
  <c r="DA689" i="11"/>
  <c r="BY685" i="11"/>
  <c r="DC706" i="11"/>
  <c r="CR697" i="11"/>
  <c r="BP693" i="11"/>
  <c r="AN689" i="11"/>
  <c r="EC684" i="11"/>
  <c r="DP709" i="11"/>
  <c r="CB698" i="11"/>
  <c r="AO694" i="11"/>
  <c r="ED689" i="11"/>
  <c r="DB685" i="11"/>
  <c r="CV714" i="11"/>
  <c r="CM699" i="11"/>
  <c r="EN694" i="11"/>
  <c r="DL690" i="11"/>
  <c r="CR686" i="11"/>
  <c r="DR686" i="11"/>
  <c r="DP686" i="11"/>
  <c r="DJ686" i="11"/>
  <c r="EN686" i="11"/>
  <c r="AW687" i="11"/>
  <c r="CA687" i="11"/>
  <c r="AB692" i="11"/>
  <c r="AC720" i="11"/>
  <c r="DL727" i="11"/>
  <c r="CH715" i="11"/>
  <c r="BO703" i="11"/>
  <c r="Y711" i="11"/>
  <c r="DY702" i="11"/>
  <c r="EB706" i="11"/>
  <c r="BM707" i="11"/>
  <c r="DD697" i="11"/>
  <c r="BW704" i="11"/>
  <c r="BL684" i="11"/>
  <c r="BV689" i="11"/>
  <c r="BW695" i="11"/>
  <c r="AU691" i="11"/>
  <c r="EJ686" i="11"/>
  <c r="DG713" i="11"/>
  <c r="BQ699" i="11"/>
  <c r="EA694" i="11"/>
  <c r="CY690" i="11"/>
  <c r="BW686" i="11"/>
  <c r="EG719" i="11"/>
  <c r="EB700" i="11"/>
  <c r="CZ695" i="11"/>
  <c r="BX691" i="11"/>
  <c r="AV687" i="11"/>
  <c r="DK732" i="11"/>
  <c r="EM702" i="11"/>
  <c r="CH696" i="11"/>
  <c r="BF692" i="11"/>
  <c r="AV696" i="11"/>
  <c r="CZ696" i="11"/>
  <c r="CR696" i="11"/>
  <c r="CJ696" i="11"/>
  <c r="EN696" i="11"/>
  <c r="CA697" i="11"/>
  <c r="EH697" i="11"/>
  <c r="AO687" i="11"/>
  <c r="AW732" i="11"/>
  <c r="DU719" i="11"/>
  <c r="DB727" i="11"/>
  <c r="AY719" i="11"/>
  <c r="BG702" i="11"/>
  <c r="Z709" i="11"/>
  <c r="BD714" i="11"/>
  <c r="AR715" i="11"/>
  <c r="DC717" i="11"/>
  <c r="EE686" i="11"/>
  <c r="CD690" i="11"/>
  <c r="CN695" i="11"/>
  <c r="CC697" i="11"/>
  <c r="DF692" i="11"/>
  <c r="CD688" i="11"/>
  <c r="BJ729" i="11"/>
  <c r="DE702" i="11"/>
  <c r="BU696" i="11"/>
  <c r="AS692" i="11"/>
  <c r="EH687" i="11"/>
  <c r="DF683" i="11"/>
  <c r="AB705" i="11"/>
  <c r="AT697" i="11"/>
  <c r="EI692" i="11"/>
  <c r="DG688" i="11"/>
  <c r="CE684" i="11"/>
  <c r="CA708" i="11"/>
  <c r="AG698" i="11"/>
  <c r="DQ693" i="11"/>
  <c r="CO689" i="11"/>
  <c r="DH683" i="11"/>
  <c r="DS683" i="11"/>
  <c r="DR683" i="11"/>
  <c r="DP683" i="11"/>
  <c r="EA683" i="11"/>
  <c r="EM683" i="11"/>
  <c r="AG684" i="11"/>
  <c r="EL690" i="11"/>
  <c r="X732" i="11"/>
  <c r="BA718" i="11"/>
  <c r="CS727" i="11"/>
  <c r="AI717" i="11"/>
  <c r="CE701" i="11"/>
  <c r="CL732" i="11"/>
  <c r="DB732" i="11"/>
  <c r="CY727" i="11"/>
  <c r="EK728" i="11"/>
  <c r="DI724" i="11"/>
  <c r="CG720" i="11"/>
  <c r="BE716" i="11"/>
  <c r="AC712" i="11"/>
  <c r="BG729" i="11"/>
  <c r="AE725" i="11"/>
  <c r="DT720" i="11"/>
  <c r="CR716" i="11"/>
  <c r="CA732" i="11"/>
  <c r="AY728" i="11"/>
  <c r="EN723" i="11"/>
  <c r="DL719" i="11"/>
  <c r="CJ715" i="11"/>
  <c r="EC732" i="11"/>
  <c r="DA728" i="11"/>
  <c r="BY724" i="11"/>
  <c r="AW720" i="11"/>
  <c r="EL715" i="11"/>
  <c r="DJ711" i="11"/>
  <c r="AM729" i="11"/>
  <c r="EB724" i="11"/>
  <c r="CZ720" i="11"/>
  <c r="CS721" i="11"/>
  <c r="DO712" i="11"/>
  <c r="AD708" i="11"/>
  <c r="DS703" i="11"/>
  <c r="CQ699" i="11"/>
  <c r="AT720" i="11"/>
  <c r="EF711" i="11"/>
  <c r="CH707" i="11"/>
  <c r="BF703" i="11"/>
  <c r="BR732" i="11"/>
  <c r="CR719" i="11"/>
  <c r="CG711" i="11"/>
  <c r="BA707" i="11"/>
  <c r="Y703" i="11"/>
  <c r="Z724" i="11"/>
  <c r="CN714" i="11"/>
  <c r="EI708" i="11"/>
  <c r="DG704" i="11"/>
  <c r="CE700" i="11"/>
  <c r="CA723" i="11"/>
  <c r="AN714" i="11"/>
  <c r="DJ708" i="11"/>
  <c r="CH704" i="11"/>
  <c r="CX724" i="11"/>
  <c r="AB715" i="11"/>
  <c r="AU709" i="11"/>
  <c r="EJ704" i="11"/>
  <c r="DH700" i="11"/>
  <c r="AQ717" i="11"/>
  <c r="AW700" i="11"/>
  <c r="BJ695" i="11"/>
  <c r="AH691" i="11"/>
  <c r="DW686" i="11"/>
  <c r="AE712" i="11"/>
  <c r="AC699" i="11"/>
  <c r="CX694" i="11"/>
  <c r="BV690" i="11"/>
  <c r="AT686" i="11"/>
  <c r="CT718" i="11"/>
  <c r="CN700" i="11"/>
  <c r="CF695" i="11"/>
  <c r="BD691" i="11"/>
  <c r="AB687" i="11"/>
  <c r="EH705" i="11"/>
  <c r="BU697" i="11"/>
  <c r="CX728" i="11"/>
  <c r="EJ729" i="11"/>
  <c r="DH725" i="11"/>
  <c r="CF721" i="11"/>
  <c r="BD717" i="11"/>
  <c r="AB713" i="11"/>
  <c r="BF730" i="11"/>
  <c r="AD726" i="11"/>
  <c r="DS721" i="11"/>
  <c r="CQ717" i="11"/>
  <c r="BO713" i="11"/>
  <c r="AX729" i="11"/>
  <c r="EM724" i="11"/>
  <c r="DK720" i="11"/>
  <c r="CI716" i="11"/>
  <c r="BG712" i="11"/>
  <c r="CZ729" i="11"/>
  <c r="BX725" i="11"/>
  <c r="AV721" i="11"/>
  <c r="EK716" i="11"/>
  <c r="DI712" i="11"/>
  <c r="AL730" i="11"/>
  <c r="EA725" i="11"/>
  <c r="CY721" i="11"/>
  <c r="BB724" i="11"/>
  <c r="DH714" i="11"/>
  <c r="AC709" i="11"/>
  <c r="DR704" i="11"/>
  <c r="CP700" i="11"/>
  <c r="DT722" i="11"/>
  <c r="CY713" i="11"/>
  <c r="CG708" i="11"/>
  <c r="BE704" i="11"/>
  <c r="AC700" i="11"/>
  <c r="AJ722" i="11"/>
  <c r="AL713" i="11"/>
  <c r="AZ708" i="11"/>
  <c r="X704" i="11"/>
  <c r="CZ726" i="11"/>
  <c r="CL716" i="11"/>
  <c r="EH709" i="11"/>
  <c r="DF705" i="11"/>
  <c r="CD701" i="11"/>
  <c r="AJ726" i="11"/>
  <c r="AL716" i="11"/>
  <c r="DI709" i="11"/>
  <c r="CG705" i="11"/>
  <c r="BG727" i="11"/>
  <c r="Z717" i="11"/>
  <c r="AT710" i="11"/>
  <c r="EI705" i="11"/>
  <c r="DG701" i="11"/>
  <c r="DP726" i="11"/>
  <c r="BY702" i="11"/>
  <c r="BI696" i="11"/>
  <c r="AG692" i="11"/>
  <c r="DV687" i="11"/>
  <c r="DO719" i="11"/>
  <c r="DW700" i="11"/>
  <c r="CW695" i="11"/>
  <c r="BU691" i="11"/>
  <c r="AS687" i="11"/>
  <c r="EJ731" i="11"/>
  <c r="EE702" i="11"/>
  <c r="CE696" i="11"/>
  <c r="BC692" i="11"/>
  <c r="AA688" i="11"/>
  <c r="ED709" i="11"/>
  <c r="CF698" i="11"/>
  <c r="DM729" i="11"/>
  <c r="EI730" i="11"/>
  <c r="DG726" i="11"/>
  <c r="CE722" i="11"/>
  <c r="BC718" i="11"/>
  <c r="AA714" i="11"/>
  <c r="BE731" i="11"/>
  <c r="AC727" i="11"/>
  <c r="DR722" i="11"/>
  <c r="CP718" i="11"/>
  <c r="BN714" i="11"/>
  <c r="AW730" i="11"/>
  <c r="EL725" i="11"/>
  <c r="DJ721" i="11"/>
  <c r="CH717" i="11"/>
  <c r="BF713" i="11"/>
  <c r="CY730" i="11"/>
  <c r="BW726" i="11"/>
  <c r="AU722" i="11"/>
  <c r="EJ717" i="11"/>
  <c r="DH713" i="11"/>
  <c r="AK731" i="11"/>
  <c r="DZ726" i="11"/>
  <c r="CX722" i="11"/>
  <c r="EB726" i="11"/>
  <c r="DF716" i="11"/>
  <c r="AB710" i="11"/>
  <c r="DQ705" i="11"/>
  <c r="CO701" i="11"/>
  <c r="CC725" i="11"/>
  <c r="CW715" i="11"/>
  <c r="CF709" i="11"/>
  <c r="BD705" i="11"/>
  <c r="AB701" i="11"/>
  <c r="DJ724" i="11"/>
  <c r="AJ715" i="11"/>
  <c r="AY709" i="11"/>
  <c r="EN704" i="11"/>
  <c r="BA730" i="11"/>
  <c r="CJ718" i="11"/>
  <c r="EG710" i="11"/>
  <c r="DE706" i="11"/>
  <c r="CC702" i="11"/>
  <c r="BU729" i="11"/>
  <c r="AJ718" i="11"/>
  <c r="DH710" i="11"/>
  <c r="CF706" i="11"/>
  <c r="AU731" i="11"/>
  <c r="X719" i="11"/>
  <c r="AS711" i="11"/>
  <c r="EH706" i="11"/>
  <c r="DF702" i="11"/>
  <c r="CD698" i="11"/>
  <c r="CF705" i="11"/>
  <c r="BH697" i="11"/>
  <c r="AF693" i="11"/>
  <c r="DU688" i="11"/>
  <c r="CS684" i="11"/>
  <c r="BH703" i="11"/>
  <c r="CV696" i="11"/>
  <c r="BT692" i="11"/>
  <c r="AR688" i="11"/>
  <c r="EG683" i="11"/>
  <c r="AY706" i="11"/>
  <c r="CD697" i="11"/>
  <c r="BB693" i="11"/>
  <c r="Z689" i="11"/>
  <c r="EI715" i="11"/>
  <c r="EA699" i="11"/>
  <c r="BH730" i="11"/>
  <c r="BV731" i="11"/>
  <c r="AT727" i="11"/>
  <c r="EI722" i="11"/>
  <c r="DG718" i="11"/>
  <c r="CE714" i="11"/>
  <c r="DI731" i="11"/>
  <c r="CG727" i="11"/>
  <c r="BE723" i="11"/>
  <c r="AC719" i="11"/>
  <c r="DR714" i="11"/>
  <c r="DA730" i="11"/>
  <c r="BY726" i="11"/>
  <c r="AW722" i="11"/>
  <c r="EL717" i="11"/>
  <c r="DJ713" i="11"/>
  <c r="AL731" i="11"/>
  <c r="EA726" i="11"/>
  <c r="CY722" i="11"/>
  <c r="BW718" i="11"/>
  <c r="AU714" i="11"/>
  <c r="CO731" i="11"/>
  <c r="BM727" i="11"/>
  <c r="AK723" i="11"/>
  <c r="CD728" i="11"/>
  <c r="CW717" i="11"/>
  <c r="CF710" i="11"/>
  <c r="BD706" i="11"/>
  <c r="AB702" i="11"/>
  <c r="DD726" i="11"/>
  <c r="CN716" i="11"/>
  <c r="EJ709" i="11"/>
  <c r="DH705" i="11"/>
  <c r="CF701" i="11"/>
  <c r="EK725" i="11"/>
  <c r="AA716" i="11"/>
  <c r="DC709" i="11"/>
  <c r="CA705" i="11"/>
  <c r="AI732" i="11"/>
  <c r="CA719" i="11"/>
  <c r="BT711" i="11"/>
  <c r="AR707" i="11"/>
  <c r="EG702" i="11"/>
  <c r="BC731" i="11"/>
  <c r="AA719" i="11"/>
  <c r="AU711" i="11"/>
  <c r="EJ706" i="11"/>
  <c r="AN727" i="11"/>
  <c r="EF719" i="11"/>
  <c r="DK711" i="11"/>
  <c r="BU707" i="11"/>
  <c r="AS703" i="11"/>
  <c r="EH698" i="11"/>
  <c r="BN707" i="11"/>
  <c r="DM697" i="11"/>
  <c r="CJ693" i="11"/>
  <c r="BH689" i="11"/>
  <c r="AF685" i="11"/>
  <c r="DC704" i="11"/>
  <c r="AI697" i="11"/>
  <c r="DX692" i="11"/>
  <c r="CV688" i="11"/>
  <c r="BT684" i="11"/>
  <c r="AG708" i="11"/>
  <c r="EL697" i="11"/>
  <c r="DF693" i="11"/>
  <c r="CD689" i="11"/>
  <c r="CY719" i="11"/>
  <c r="DR700" i="11"/>
  <c r="EB730" i="11"/>
  <c r="DZ731" i="11"/>
  <c r="CX727" i="11"/>
  <c r="BV723" i="11"/>
  <c r="AT719" i="11"/>
  <c r="EI714" i="11"/>
  <c r="AV732" i="11"/>
  <c r="EK727" i="11"/>
  <c r="DI723" i="11"/>
  <c r="CG719" i="11"/>
  <c r="BE715" i="11"/>
  <c r="AN731" i="11"/>
  <c r="EC726" i="11"/>
  <c r="DA722" i="11"/>
  <c r="BY718" i="11"/>
  <c r="AW714" i="11"/>
  <c r="CP731" i="11"/>
  <c r="BN727" i="11"/>
  <c r="AL723" i="11"/>
  <c r="EA718" i="11"/>
  <c r="CY714" i="11"/>
  <c r="AB732" i="11"/>
  <c r="DQ727" i="11"/>
  <c r="CO723" i="11"/>
  <c r="BL730" i="11"/>
  <c r="CN718" i="11"/>
  <c r="EJ710" i="11"/>
  <c r="DH706" i="11"/>
  <c r="CF702" i="11"/>
  <c r="AU728" i="11"/>
  <c r="CE717" i="11"/>
  <c r="BW710" i="11"/>
  <c r="AU706" i="11"/>
  <c r="EJ701" i="11"/>
  <c r="AV727" i="11"/>
  <c r="EI716" i="11"/>
  <c r="AP710" i="11"/>
  <c r="EE705" i="11"/>
  <c r="DC701" i="11"/>
  <c r="CD720" i="11"/>
  <c r="AL712" i="11"/>
  <c r="AR730" i="11"/>
  <c r="BF731" i="11"/>
  <c r="AD727" i="11"/>
  <c r="DS722" i="11"/>
  <c r="CQ718" i="11"/>
  <c r="BO714" i="11"/>
  <c r="CS731" i="11"/>
  <c r="BQ727" i="11"/>
  <c r="AO723" i="11"/>
  <c r="ED718" i="11"/>
  <c r="DB714" i="11"/>
  <c r="CK730" i="11"/>
  <c r="BI726" i="11"/>
  <c r="AG722" i="11"/>
  <c r="DV717" i="11"/>
  <c r="CT713" i="11"/>
  <c r="EM730" i="11"/>
  <c r="DK726" i="11"/>
  <c r="CI722" i="11"/>
  <c r="BG718" i="11"/>
  <c r="AE714" i="11"/>
  <c r="BY731" i="11"/>
  <c r="AW727" i="11"/>
  <c r="EL722" i="11"/>
  <c r="EI727" i="11"/>
  <c r="BQ717" i="11"/>
  <c r="BP710" i="11"/>
  <c r="AN706" i="11"/>
  <c r="EC701" i="11"/>
  <c r="BM726" i="11"/>
  <c r="BH716" i="11"/>
  <c r="DT709" i="11"/>
  <c r="CR705" i="11"/>
  <c r="BP701" i="11"/>
  <c r="CT725" i="11"/>
  <c r="DL715" i="11"/>
  <c r="CM709" i="11"/>
  <c r="BK705" i="11"/>
  <c r="CN731" i="11"/>
  <c r="AU719" i="11"/>
  <c r="BD711" i="11"/>
  <c r="AB707" i="11"/>
  <c r="DQ702" i="11"/>
  <c r="DH730" i="11"/>
  <c r="DL718" i="11"/>
  <c r="AE711" i="11"/>
  <c r="DT706" i="11"/>
  <c r="CH732" i="11"/>
  <c r="CZ719" i="11"/>
  <c r="CK711" i="11"/>
  <c r="BE707" i="11"/>
  <c r="AC703" i="11"/>
  <c r="DR698" i="11"/>
  <c r="DS706" i="11"/>
  <c r="CV697" i="11"/>
  <c r="BT693" i="11"/>
  <c r="AR689" i="11"/>
  <c r="EG684" i="11"/>
  <c r="AS704" i="11"/>
  <c r="EJ696" i="11"/>
  <c r="DH692" i="11"/>
  <c r="CF688" i="11"/>
  <c r="BD684" i="11"/>
  <c r="CL707" i="11"/>
  <c r="DT697" i="11"/>
  <c r="CP693" i="11"/>
  <c r="BN689" i="11"/>
  <c r="CR718" i="11"/>
  <c r="CL700" i="11"/>
  <c r="BW731" i="11"/>
  <c r="BE732" i="11"/>
  <c r="AC728" i="11"/>
  <c r="DR723" i="11"/>
  <c r="CP719" i="11"/>
  <c r="BN715" i="11"/>
  <c r="CR732" i="11"/>
  <c r="BP728" i="11"/>
  <c r="AN724" i="11"/>
  <c r="EC719" i="11"/>
  <c r="DA715" i="11"/>
  <c r="CJ731" i="11"/>
  <c r="BH727" i="11"/>
  <c r="AF723" i="11"/>
  <c r="DU718" i="11"/>
  <c r="CS714" i="11"/>
  <c r="EL731" i="11"/>
  <c r="DJ727" i="11"/>
  <c r="CH723" i="11"/>
  <c r="BF719" i="11"/>
  <c r="AD715" i="11"/>
  <c r="BX732" i="11"/>
  <c r="AV728" i="11"/>
  <c r="EK723" i="11"/>
  <c r="EE731" i="11"/>
  <c r="BO719" i="11"/>
  <c r="BO711" i="11"/>
  <c r="AM707" i="11"/>
  <c r="EB702" i="11"/>
  <c r="DN729" i="11"/>
  <c r="BF718" i="11"/>
  <c r="DS710" i="11"/>
  <c r="CQ706" i="11"/>
  <c r="BO702" i="11"/>
  <c r="DB728" i="11"/>
  <c r="DJ717" i="11"/>
  <c r="CL710" i="11"/>
  <c r="BJ706" i="11"/>
  <c r="AH702" i="11"/>
  <c r="CK721" i="11"/>
  <c r="DJ712" i="11"/>
  <c r="AA708" i="11"/>
  <c r="DP703" i="11"/>
  <c r="CN699" i="11"/>
  <c r="EM720" i="11"/>
  <c r="BV712" i="11"/>
  <c r="DS707" i="11"/>
  <c r="BY730" i="11"/>
  <c r="AS722" i="11"/>
  <c r="AT713" i="11"/>
  <c r="BD708" i="11"/>
  <c r="AB704" i="11"/>
  <c r="DQ699" i="11"/>
  <c r="DO710" i="11"/>
  <c r="DK698" i="11"/>
  <c r="BS694" i="11"/>
  <c r="AQ690" i="11"/>
  <c r="EF685" i="11"/>
  <c r="AM708" i="11"/>
  <c r="EM697" i="11"/>
  <c r="DG693" i="11"/>
  <c r="CE689" i="11"/>
  <c r="BC685" i="11"/>
  <c r="CM711" i="11"/>
  <c r="EJ698" i="11"/>
  <c r="CO694" i="11"/>
  <c r="BM690" i="11"/>
  <c r="DD731" i="11"/>
  <c r="EC702" i="11"/>
  <c r="DJ732" i="11"/>
  <c r="AM725" i="11"/>
  <c r="EK732" i="11"/>
  <c r="DH720" i="11"/>
  <c r="CP707" i="11"/>
  <c r="DD714" i="11"/>
  <c r="CM719" i="11"/>
  <c r="CQ720" i="11"/>
  <c r="AW699" i="11"/>
  <c r="CN689" i="11"/>
  <c r="AM693" i="11"/>
  <c r="BE698" i="11"/>
  <c r="BM701" i="11"/>
  <c r="BQ693" i="11"/>
  <c r="AO689" i="11"/>
  <c r="ED684" i="11"/>
  <c r="CO704" i="11"/>
  <c r="AF697" i="11"/>
  <c r="DU692" i="11"/>
  <c r="CS688" i="11"/>
  <c r="BQ684" i="11"/>
  <c r="DB707" i="11"/>
  <c r="DX697" i="11"/>
  <c r="CT693" i="11"/>
  <c r="BR689" i="11"/>
  <c r="AP685" i="11"/>
  <c r="AJ711" i="11"/>
  <c r="DU698" i="11"/>
  <c r="CB694" i="11"/>
  <c r="AZ690" i="11"/>
  <c r="AA685" i="11"/>
  <c r="AT685" i="11"/>
  <c r="AQ685" i="11"/>
  <c r="AO685" i="11"/>
  <c r="BG685" i="11"/>
  <c r="BZ685" i="11"/>
  <c r="CS685" i="11"/>
  <c r="DI695" i="11"/>
  <c r="DR715" i="11"/>
  <c r="CJ723" i="11"/>
  <c r="EB732" i="11"/>
  <c r="CV731" i="11"/>
  <c r="DN706" i="11"/>
  <c r="DK700" i="11"/>
  <c r="DN704" i="11"/>
  <c r="AY705" i="11"/>
  <c r="CP695" i="11"/>
  <c r="BV699" i="11"/>
  <c r="EL720" i="11"/>
  <c r="BH687" i="11"/>
  <c r="EB694" i="11"/>
  <c r="CZ690" i="11"/>
  <c r="BX686" i="11"/>
  <c r="CY710" i="11"/>
  <c r="DF698" i="11"/>
  <c r="BO694" i="11"/>
  <c r="AM690" i="11"/>
  <c r="EB685" i="11"/>
  <c r="DE715" i="11"/>
  <c r="DU699" i="11"/>
  <c r="AN695" i="11"/>
  <c r="EC690" i="11"/>
  <c r="DA686" i="11"/>
  <c r="BS723" i="11"/>
  <c r="CP701" i="11"/>
  <c r="EM695" i="11"/>
  <c r="DK691" i="11"/>
  <c r="EK691" i="11"/>
  <c r="BX692" i="11"/>
  <c r="BP692" i="11"/>
  <c r="BH692" i="11"/>
  <c r="DL692" i="11"/>
  <c r="AY693" i="11"/>
  <c r="DC693" i="11"/>
  <c r="DZ686" i="11"/>
  <c r="EL727" i="11"/>
  <c r="CS715" i="11"/>
  <c r="BZ723" i="11"/>
  <c r="BG711" i="11"/>
  <c r="BV728" i="11"/>
  <c r="EC706" i="11"/>
  <c r="EF710" i="11"/>
  <c r="BQ711" i="11"/>
  <c r="BG706" i="11"/>
  <c r="DQ684" i="11"/>
  <c r="BP688" i="11"/>
  <c r="BZ693" i="11"/>
  <c r="BV696" i="11"/>
  <c r="AT692" i="11"/>
  <c r="EI687" i="11"/>
  <c r="AV722" i="11"/>
  <c r="BL701" i="11"/>
  <c r="DZ695" i="11"/>
  <c r="CX691" i="11"/>
  <c r="BV687" i="11"/>
  <c r="AT683" i="11"/>
  <c r="BP703" i="11"/>
  <c r="CY696" i="11"/>
  <c r="BW692" i="11"/>
  <c r="AU688" i="11"/>
  <c r="EJ683" i="11"/>
  <c r="BM706" i="11"/>
  <c r="CG697" i="11"/>
  <c r="BE693" i="11"/>
  <c r="AD720" i="11"/>
  <c r="EL724" i="11"/>
  <c r="BF724" i="11"/>
  <c r="CN723" i="11"/>
  <c r="AR731" i="11"/>
  <c r="AC683" i="11"/>
  <c r="AN683" i="11"/>
  <c r="AY683" i="11"/>
  <c r="EN699" i="11"/>
  <c r="DM727" i="11"/>
  <c r="Y714" i="11"/>
  <c r="BQ723" i="11"/>
  <c r="AY710" i="11"/>
  <c r="EM719" i="11"/>
  <c r="Z732" i="11"/>
  <c r="EI731" i="11"/>
  <c r="DA732" i="11"/>
  <c r="BY728" i="11"/>
  <c r="AW724" i="11"/>
  <c r="EL719" i="11"/>
  <c r="DJ715" i="11"/>
  <c r="EN732" i="11"/>
  <c r="DL728" i="11"/>
  <c r="CJ724" i="11"/>
  <c r="BH720" i="11"/>
  <c r="AF716" i="11"/>
  <c r="EF731" i="11"/>
  <c r="DD727" i="11"/>
  <c r="CB723" i="11"/>
  <c r="AZ719" i="11"/>
  <c r="X715" i="11"/>
  <c r="BQ732" i="11"/>
  <c r="AO728" i="11"/>
  <c r="ED723" i="11"/>
  <c r="DB719" i="11"/>
  <c r="BZ715" i="11"/>
  <c r="DT732" i="11"/>
  <c r="CR728" i="11"/>
  <c r="BP724" i="11"/>
  <c r="AN720" i="11"/>
  <c r="AU720" i="11"/>
  <c r="EG711" i="11"/>
  <c r="CI707" i="11"/>
  <c r="BG703" i="11"/>
  <c r="BP731" i="11"/>
  <c r="AG719" i="11"/>
  <c r="AX711" i="11"/>
  <c r="EM706" i="11"/>
  <c r="DK702" i="11"/>
  <c r="BD730" i="11"/>
  <c r="CK718" i="11"/>
  <c r="EH710" i="11"/>
  <c r="DF706" i="11"/>
  <c r="CD702" i="11"/>
  <c r="CR722" i="11"/>
  <c r="CG713" i="11"/>
  <c r="BW708" i="11"/>
  <c r="AU704" i="11"/>
  <c r="EJ699" i="11"/>
  <c r="AC722" i="11"/>
  <c r="AG713" i="11"/>
  <c r="AX708" i="11"/>
  <c r="AA732" i="11"/>
  <c r="AZ723" i="11"/>
  <c r="EL713" i="11"/>
  <c r="CZ708" i="11"/>
  <c r="BX704" i="11"/>
  <c r="AV700" i="11"/>
  <c r="EF712" i="11"/>
  <c r="AX699" i="11"/>
  <c r="DO694" i="11"/>
  <c r="CM690" i="11"/>
  <c r="BK686" i="11"/>
  <c r="DF709" i="11"/>
  <c r="BY698" i="11"/>
  <c r="AL694" i="11"/>
  <c r="EA689" i="11"/>
  <c r="CY685" i="11"/>
  <c r="BR714" i="11"/>
  <c r="CG699" i="11"/>
  <c r="EK694" i="11"/>
  <c r="DI690" i="11"/>
  <c r="CG686" i="11"/>
  <c r="EJ703" i="11"/>
  <c r="DZ696" i="11"/>
  <c r="AL728" i="11"/>
  <c r="BX729" i="11"/>
  <c r="AV725" i="11"/>
  <c r="EK720" i="11"/>
  <c r="DI716" i="11"/>
  <c r="CG712" i="11"/>
  <c r="DK729" i="11"/>
  <c r="CI725" i="11"/>
  <c r="BG721" i="11"/>
  <c r="AE717" i="11"/>
  <c r="EE732" i="11"/>
  <c r="DC728" i="11"/>
  <c r="CA724" i="11"/>
  <c r="AY720" i="11"/>
  <c r="EN715" i="11"/>
  <c r="DL711" i="11"/>
  <c r="AN729" i="11"/>
  <c r="EC724" i="11"/>
  <c r="DA720" i="11"/>
  <c r="BY716" i="11"/>
  <c r="AW712" i="11"/>
  <c r="CQ729" i="11"/>
  <c r="BO725" i="11"/>
  <c r="AM721" i="11"/>
  <c r="DU722" i="11"/>
  <c r="DA713" i="11"/>
  <c r="CH708" i="11"/>
  <c r="BF704" i="11"/>
  <c r="AD700" i="11"/>
  <c r="BU721" i="11"/>
  <c r="CZ712" i="11"/>
  <c r="EL707" i="11"/>
  <c r="DJ703" i="11"/>
  <c r="CH699" i="11"/>
  <c r="DB720" i="11"/>
  <c r="AZ712" i="11"/>
  <c r="DE707" i="11"/>
  <c r="CC703" i="11"/>
  <c r="BA725" i="11"/>
  <c r="CE715" i="11"/>
  <c r="BV709" i="11"/>
  <c r="AT705" i="11"/>
  <c r="EI700" i="11"/>
  <c r="DC724" i="11"/>
  <c r="AE715" i="11"/>
  <c r="AW709" i="11"/>
  <c r="EL704" i="11"/>
  <c r="DZ725" i="11"/>
  <c r="EJ715" i="11"/>
  <c r="CY709" i="11"/>
  <c r="BW705" i="11"/>
  <c r="AU701" i="11"/>
  <c r="AO721" i="11"/>
  <c r="AN701" i="11"/>
  <c r="DN695" i="11"/>
  <c r="CL691" i="11"/>
  <c r="BJ687" i="11"/>
  <c r="CM715" i="11"/>
  <c r="DP699" i="11"/>
  <c r="AK695" i="11"/>
  <c r="DZ690" i="11"/>
  <c r="CX686" i="11"/>
  <c r="AI723" i="11"/>
  <c r="CH701" i="11"/>
  <c r="EJ695" i="11"/>
  <c r="DH691" i="11"/>
  <c r="CF687" i="11"/>
  <c r="DP707" i="11"/>
  <c r="EB697" i="11"/>
  <c r="AS729" i="11"/>
  <c r="BW730" i="11"/>
  <c r="AU726" i="11"/>
  <c r="EJ721" i="11"/>
  <c r="DH717" i="11"/>
  <c r="CF713" i="11"/>
  <c r="DJ730" i="11"/>
  <c r="CH726" i="11"/>
  <c r="BF722" i="11"/>
  <c r="AD718" i="11"/>
  <c r="DS713" i="11"/>
  <c r="DB729" i="11"/>
  <c r="BZ725" i="11"/>
  <c r="AX721" i="11"/>
  <c r="EM716" i="11"/>
  <c r="DK712" i="11"/>
  <c r="AM730" i="11"/>
  <c r="EB725" i="11"/>
  <c r="CZ721" i="11"/>
  <c r="BX717" i="11"/>
  <c r="AV713" i="11"/>
  <c r="CP730" i="11"/>
  <c r="BN726" i="11"/>
  <c r="AL722" i="11"/>
  <c r="CD725" i="11"/>
  <c r="CY715" i="11"/>
  <c r="CG709" i="11"/>
  <c r="BE705" i="11"/>
  <c r="AC701" i="11"/>
  <c r="AD724" i="11"/>
  <c r="CP714" i="11"/>
  <c r="EK708" i="11"/>
  <c r="DI704" i="11"/>
  <c r="CG700" i="11"/>
  <c r="BK723" i="11"/>
  <c r="AC714" i="11"/>
  <c r="DD708" i="11"/>
  <c r="CB704" i="11"/>
  <c r="AM728" i="11"/>
  <c r="CC717" i="11"/>
  <c r="BU710" i="11"/>
  <c r="AS706" i="11"/>
  <c r="EH701" i="11"/>
  <c r="BL727" i="11"/>
  <c r="AC717" i="11"/>
  <c r="AV710" i="11"/>
  <c r="EK705" i="11"/>
  <c r="AG729" i="11"/>
  <c r="EH717" i="11"/>
  <c r="CX710" i="11"/>
  <c r="BV706" i="11"/>
  <c r="AT702" i="11"/>
  <c r="EI697" i="11"/>
  <c r="CY703" i="11"/>
  <c r="DM696" i="11"/>
  <c r="CK692" i="11"/>
  <c r="BI688" i="11"/>
  <c r="CU724" i="11"/>
  <c r="DY701" i="11"/>
  <c r="AJ696" i="11"/>
  <c r="DY691" i="11"/>
  <c r="CW687" i="11"/>
  <c r="BU683" i="11"/>
  <c r="AQ704" i="11"/>
  <c r="EI696" i="11"/>
  <c r="DG692" i="11"/>
  <c r="CE688" i="11"/>
  <c r="EI711" i="11"/>
  <c r="AA699" i="11"/>
  <c r="DE729" i="11"/>
  <c r="EA730" i="11"/>
  <c r="CY726" i="11"/>
  <c r="BW722" i="11"/>
  <c r="AU718" i="11"/>
  <c r="EJ713" i="11"/>
  <c r="AW731" i="11"/>
  <c r="EL726" i="11"/>
  <c r="DJ722" i="11"/>
  <c r="CH718" i="11"/>
  <c r="BF714" i="11"/>
  <c r="AO730" i="11"/>
  <c r="ED725" i="11"/>
  <c r="DB721" i="11"/>
  <c r="BZ717" i="11"/>
  <c r="AX713" i="11"/>
  <c r="CQ730" i="11"/>
  <c r="BO726" i="11"/>
  <c r="AM722" i="11"/>
  <c r="EB717" i="11"/>
  <c r="CZ713" i="11"/>
  <c r="AC731" i="11"/>
  <c r="DR726" i="11"/>
  <c r="CP722" i="11"/>
  <c r="DH726" i="11"/>
  <c r="CP716" i="11"/>
  <c r="EK709" i="11"/>
  <c r="DI705" i="11"/>
  <c r="CG701" i="11"/>
  <c r="BF725" i="11"/>
  <c r="CG715" i="11"/>
  <c r="BX709" i="11"/>
  <c r="AV705" i="11"/>
  <c r="EK700" i="11"/>
  <c r="CM724" i="11"/>
  <c r="EK714" i="11"/>
  <c r="AQ709" i="11"/>
  <c r="EF704" i="11"/>
  <c r="EL729" i="11"/>
  <c r="BT718" i="11"/>
  <c r="DY710" i="11"/>
  <c r="CW706" i="11"/>
  <c r="BU702" i="11"/>
  <c r="AO729" i="11"/>
  <c r="EK717" i="11"/>
  <c r="CZ710" i="11"/>
  <c r="BX706" i="11"/>
  <c r="EF730" i="11"/>
  <c r="DY718" i="11"/>
  <c r="AK711" i="11"/>
  <c r="DZ706" i="11"/>
  <c r="CX702" i="11"/>
  <c r="BV698" i="11"/>
  <c r="AZ705" i="11"/>
  <c r="AZ697" i="11"/>
  <c r="X693" i="11"/>
  <c r="DM688" i="11"/>
  <c r="CK684" i="11"/>
  <c r="AL703" i="11"/>
  <c r="CN696" i="11"/>
  <c r="BL692" i="11"/>
  <c r="AJ688" i="11"/>
  <c r="DY683" i="11"/>
  <c r="EJ705" i="11"/>
  <c r="BV697" i="11"/>
  <c r="AT693" i="11"/>
  <c r="EI688" i="11"/>
  <c r="BW715" i="11"/>
  <c r="DK699" i="11"/>
  <c r="AZ730" i="11"/>
  <c r="BN731" i="11"/>
  <c r="AL727" i="11"/>
  <c r="EA722" i="11"/>
  <c r="CY718" i="11"/>
  <c r="BW714" i="11"/>
  <c r="DA731" i="11"/>
  <c r="BY727" i="11"/>
  <c r="AW723" i="11"/>
  <c r="EL718" i="11"/>
  <c r="DJ714" i="11"/>
  <c r="CS730" i="11"/>
  <c r="BQ726" i="11"/>
  <c r="AO722" i="11"/>
  <c r="ED717" i="11"/>
  <c r="DB713" i="11"/>
  <c r="AD731" i="11"/>
  <c r="DS726" i="11"/>
  <c r="CQ722" i="11"/>
  <c r="BO718" i="11"/>
  <c r="AM714" i="11"/>
  <c r="CG731" i="11"/>
  <c r="BE727" i="11"/>
  <c r="AC723" i="11"/>
  <c r="AX728" i="11"/>
  <c r="CG717" i="11"/>
  <c r="BX710" i="11"/>
  <c r="AV706" i="11"/>
  <c r="EK701" i="11"/>
  <c r="CJ726" i="11"/>
  <c r="BX716" i="11"/>
  <c r="EB709" i="11"/>
  <c r="CZ705" i="11"/>
  <c r="BX701" i="11"/>
  <c r="DQ725" i="11"/>
  <c r="EB715" i="11"/>
  <c r="CU709" i="11"/>
  <c r="BS705" i="11"/>
  <c r="DT731" i="11"/>
  <c r="BK719" i="11"/>
  <c r="BL711" i="11"/>
  <c r="CO729" i="11"/>
  <c r="DK730" i="11"/>
  <c r="CI726" i="11"/>
  <c r="BG722" i="11"/>
  <c r="AE718" i="11"/>
  <c r="DT713" i="11"/>
  <c r="AG731" i="11"/>
  <c r="DV726" i="11"/>
  <c r="CT722" i="11"/>
  <c r="BR718" i="11"/>
  <c r="AP714" i="11"/>
  <c r="Y730" i="11"/>
  <c r="DN725" i="11"/>
  <c r="CL721" i="11"/>
  <c r="BJ717" i="11"/>
  <c r="AH713" i="11"/>
  <c r="CA730" i="11"/>
  <c r="AY726" i="11"/>
  <c r="EN721" i="11"/>
  <c r="DL717" i="11"/>
  <c r="CJ713" i="11"/>
  <c r="ED730" i="11"/>
  <c r="DB726" i="11"/>
  <c r="BZ722" i="11"/>
  <c r="BP726" i="11"/>
  <c r="BJ716" i="11"/>
  <c r="DU709" i="11"/>
  <c r="CS705" i="11"/>
  <c r="BQ701" i="11"/>
  <c r="EH724" i="11"/>
  <c r="BA715" i="11"/>
  <c r="BH709" i="11"/>
  <c r="AF705" i="11"/>
  <c r="DU700" i="11"/>
  <c r="AX724" i="11"/>
  <c r="DE714" i="11"/>
  <c r="AA709" i="11"/>
  <c r="DP704" i="11"/>
  <c r="BZ729" i="11"/>
  <c r="AN718" i="11"/>
  <c r="DI710" i="11"/>
  <c r="CG706" i="11"/>
  <c r="BE702" i="11"/>
  <c r="CT728" i="11"/>
  <c r="DE717" i="11"/>
  <c r="CJ710" i="11"/>
  <c r="BH706" i="11"/>
  <c r="BT730" i="11"/>
  <c r="CS718" i="11"/>
  <c r="EL710" i="11"/>
  <c r="DJ706" i="11"/>
  <c r="CH702" i="11"/>
  <c r="BF698" i="11"/>
  <c r="DE704" i="11"/>
  <c r="AJ697" i="11"/>
  <c r="DY692" i="11"/>
  <c r="CW688" i="11"/>
  <c r="AK730" i="11"/>
  <c r="DM702" i="11"/>
  <c r="BX696" i="11"/>
  <c r="AV692" i="11"/>
  <c r="EK687" i="11"/>
  <c r="DI683" i="11"/>
  <c r="BX705" i="11"/>
  <c r="BF697" i="11"/>
  <c r="AD693" i="11"/>
  <c r="DS688" i="11"/>
  <c r="BP714" i="11"/>
  <c r="CE699" i="11"/>
  <c r="DL730" i="11"/>
  <c r="DJ731" i="11"/>
  <c r="CH727" i="11"/>
  <c r="BF723" i="11"/>
  <c r="AD719" i="11"/>
  <c r="DS714" i="11"/>
  <c r="AF732" i="11"/>
  <c r="DU727" i="11"/>
  <c r="CS723" i="11"/>
  <c r="BQ719" i="11"/>
  <c r="AO715" i="11"/>
  <c r="X731" i="11"/>
  <c r="DM726" i="11"/>
  <c r="CK722" i="11"/>
  <c r="BI718" i="11"/>
  <c r="AG714" i="11"/>
  <c r="BZ731" i="11"/>
  <c r="AX727" i="11"/>
  <c r="EM722" i="11"/>
  <c r="DK718" i="11"/>
  <c r="CI714" i="11"/>
  <c r="EC731" i="11"/>
  <c r="DA727" i="11"/>
  <c r="BY723" i="11"/>
  <c r="DQ729" i="11"/>
  <c r="BH718" i="11"/>
  <c r="DT710" i="11"/>
  <c r="CR706" i="11"/>
  <c r="BP702" i="11"/>
  <c r="CZ727" i="11"/>
  <c r="AY717" i="11"/>
  <c r="BG710" i="11"/>
  <c r="AE706" i="11"/>
  <c r="DT701" i="11"/>
  <c r="DX726" i="11"/>
  <c r="DC716" i="11"/>
  <c r="Z710" i="11"/>
  <c r="DO705" i="11"/>
  <c r="CM701" i="11"/>
  <c r="AM720" i="11"/>
  <c r="EC711" i="11"/>
  <c r="CF707" i="11"/>
  <c r="BD703" i="11"/>
  <c r="CP732" i="11"/>
  <c r="DC719" i="11"/>
  <c r="CO711" i="11"/>
  <c r="BG707" i="11"/>
  <c r="BK728" i="11"/>
  <c r="DN720" i="11"/>
  <c r="BF712" i="11"/>
  <c r="DI707" i="11"/>
  <c r="CG703" i="11"/>
  <c r="BE699" i="11"/>
  <c r="DA708" i="11"/>
  <c r="AO698" i="11"/>
  <c r="DX693" i="11"/>
  <c r="CV689" i="11"/>
  <c r="BT685" i="11"/>
  <c r="Y706" i="11"/>
  <c r="BW697" i="11"/>
  <c r="AU693" i="11"/>
  <c r="EJ688" i="11"/>
  <c r="DH684" i="11"/>
  <c r="BT709" i="11"/>
  <c r="BO698" i="11"/>
  <c r="AC694" i="11"/>
  <c r="DR689" i="11"/>
  <c r="AB723" i="11"/>
  <c r="CC701" i="11"/>
  <c r="DG727" i="11"/>
  <c r="EB720" i="11"/>
  <c r="DI728" i="11"/>
  <c r="DN721" i="11"/>
  <c r="BN703" i="11"/>
  <c r="CL709" i="11"/>
  <c r="BK715" i="11"/>
  <c r="AY716" i="11"/>
  <c r="CN722" i="11"/>
  <c r="BZ687" i="11"/>
  <c r="Y691" i="11"/>
  <c r="AI696" i="11"/>
  <c r="AC698" i="11"/>
  <c r="DV692" i="11"/>
  <c r="CT688" i="11"/>
  <c r="BR684" i="11"/>
  <c r="AD703" i="11"/>
  <c r="CK696" i="11"/>
  <c r="BI692" i="11"/>
  <c r="AG688" i="11"/>
  <c r="DV683" i="11"/>
  <c r="CN705" i="11"/>
  <c r="BJ697" i="11"/>
  <c r="AH693" i="11"/>
  <c r="DW688" i="11"/>
  <c r="CU684" i="11"/>
  <c r="EM708" i="11"/>
  <c r="AZ698" i="11"/>
  <c r="EG693" i="11"/>
  <c r="DE689" i="11"/>
  <c r="EH683" i="11"/>
  <c r="AB684" i="11"/>
  <c r="Z684" i="11"/>
  <c r="Y684" i="11"/>
  <c r="AJ684" i="11"/>
  <c r="AU684" i="11"/>
  <c r="BF684" i="11"/>
  <c r="DB694" i="11"/>
  <c r="CP711" i="11"/>
  <c r="BH719" i="11"/>
  <c r="CZ728" i="11"/>
  <c r="AW719" i="11"/>
  <c r="CL702" i="11"/>
  <c r="EN730" i="11"/>
  <c r="DN732" i="11"/>
  <c r="AK703" i="11"/>
  <c r="CB693" i="11"/>
  <c r="AA697" i="11"/>
  <c r="DR707" i="11"/>
  <c r="AM719" i="11"/>
  <c r="BP694" i="11"/>
  <c r="AN690" i="11"/>
  <c r="EC685" i="11"/>
  <c r="CK708" i="11"/>
  <c r="AK698" i="11"/>
  <c r="DT693" i="11"/>
  <c r="CR689" i="11"/>
  <c r="BP685" i="11"/>
  <c r="DM711" i="11"/>
  <c r="EN698" i="11"/>
  <c r="CS694" i="11"/>
  <c r="BQ690" i="11"/>
  <c r="AO686" i="11"/>
  <c r="BL718" i="11"/>
  <c r="CD700" i="11"/>
  <c r="CA695" i="11"/>
  <c r="AY691" i="11"/>
  <c r="BZ688" i="11"/>
  <c r="CZ688" i="11"/>
  <c r="CX688" i="11"/>
  <c r="CR688" i="11"/>
  <c r="DV688" i="11"/>
  <c r="AE689" i="11"/>
  <c r="CA689" i="11"/>
  <c r="CT686" i="11"/>
  <c r="DJ723" i="11"/>
  <c r="CB731" i="11"/>
  <c r="AX719" i="11"/>
  <c r="AE707" i="11"/>
  <c r="CT717" i="11"/>
  <c r="DO704" i="11"/>
  <c r="DR708" i="11"/>
  <c r="BC709" i="11"/>
  <c r="BM700" i="11"/>
  <c r="CD712" i="11"/>
  <c r="BB686" i="11"/>
  <c r="BL691" i="11"/>
  <c r="EA695" i="11"/>
  <c r="CY691" i="11"/>
  <c r="BW687" i="11"/>
  <c r="BW717" i="11"/>
  <c r="BE700" i="11"/>
  <c r="BN695" i="11"/>
  <c r="AL691" i="11"/>
  <c r="EA686" i="11"/>
  <c r="DV724" i="11"/>
  <c r="EG701" i="11"/>
  <c r="AM696" i="11"/>
  <c r="EB691" i="11"/>
  <c r="CZ687" i="11"/>
  <c r="BX683" i="11"/>
  <c r="AY704" i="11"/>
  <c r="EL696" i="11"/>
  <c r="DJ692" i="11"/>
  <c r="EE700" i="11"/>
  <c r="EL701" i="11"/>
  <c r="DP701" i="11"/>
  <c r="CS701" i="11"/>
  <c r="DW702" i="11"/>
  <c r="AI704" i="11"/>
  <c r="DZ705" i="11"/>
  <c r="CP685" i="11"/>
  <c r="CV730" i="11"/>
  <c r="CK723" i="11"/>
  <c r="BR731" i="11"/>
  <c r="CK729" i="11"/>
  <c r="EN705" i="11"/>
  <c r="DP711" i="11"/>
  <c r="CE731" i="11"/>
  <c r="BG731" i="11"/>
  <c r="AO732" i="11"/>
  <c r="ED727" i="11"/>
  <c r="DB723" i="11"/>
  <c r="BZ719" i="11"/>
  <c r="AX715" i="11"/>
  <c r="CB732" i="11"/>
  <c r="AZ728" i="11"/>
  <c r="X724" i="11"/>
  <c r="DM719" i="11"/>
  <c r="CK715" i="11"/>
  <c r="BT731" i="11"/>
  <c r="AR727" i="11"/>
  <c r="EG722" i="11"/>
  <c r="DE718" i="11"/>
  <c r="CC714" i="11"/>
  <c r="DV731" i="11"/>
  <c r="CT727" i="11"/>
  <c r="BR723" i="11"/>
  <c r="AP719" i="11"/>
  <c r="EE714" i="11"/>
  <c r="BH732" i="11"/>
  <c r="AF728" i="11"/>
  <c r="DU723" i="11"/>
  <c r="BS731" i="11"/>
  <c r="AI719" i="11"/>
  <c r="AY711" i="11"/>
  <c r="EN706" i="11"/>
  <c r="DL702" i="11"/>
  <c r="BB729" i="11"/>
  <c r="Z718" i="11"/>
  <c r="DC710" i="11"/>
  <c r="CA706" i="11"/>
  <c r="AY702" i="11"/>
  <c r="AP728" i="11"/>
  <c r="CD717" i="11"/>
  <c r="BV710" i="11"/>
  <c r="AT706" i="11"/>
  <c r="EI701" i="11"/>
  <c r="AT721" i="11"/>
  <c r="CJ712" i="11"/>
  <c r="EB707" i="11"/>
  <c r="CZ703" i="11"/>
  <c r="BX699" i="11"/>
  <c r="CX720" i="11"/>
  <c r="AV712" i="11"/>
  <c r="DC707" i="11"/>
  <c r="ED729" i="11"/>
  <c r="DU721" i="11"/>
  <c r="EE712" i="11"/>
  <c r="AN708" i="11"/>
  <c r="EC703" i="11"/>
  <c r="DA699" i="11"/>
  <c r="BC710" i="11"/>
  <c r="CR698" i="11"/>
  <c r="BC694" i="11"/>
  <c r="AA690" i="11"/>
  <c r="DP685" i="11"/>
  <c r="CR707" i="11"/>
  <c r="DU697" i="11"/>
  <c r="CQ693" i="11"/>
  <c r="BO689" i="11"/>
  <c r="AM685" i="11"/>
  <c r="EM710" i="11"/>
  <c r="DQ698" i="11"/>
  <c r="BY694" i="11"/>
  <c r="AW690" i="11"/>
  <c r="CB727" i="11"/>
  <c r="CJ702" i="11"/>
  <c r="CT732" i="11"/>
  <c r="CQ727" i="11"/>
  <c r="EC728" i="11"/>
  <c r="DA724" i="11"/>
  <c r="BY720" i="11"/>
  <c r="AW716" i="11"/>
  <c r="EL711" i="11"/>
  <c r="AY729" i="11"/>
  <c r="EN724" i="11"/>
  <c r="DL720" i="11"/>
  <c r="CJ716" i="11"/>
  <c r="BS732" i="11"/>
  <c r="AQ728" i="11"/>
  <c r="EF723" i="11"/>
  <c r="DD719" i="11"/>
  <c r="CB715" i="11"/>
  <c r="DU732" i="11"/>
  <c r="CS728" i="11"/>
  <c r="BQ724" i="11"/>
  <c r="AO720" i="11"/>
  <c r="ED715" i="11"/>
  <c r="DB711" i="11"/>
  <c r="AE729" i="11"/>
  <c r="DT724" i="11"/>
  <c r="CR720" i="11"/>
  <c r="BY721" i="11"/>
  <c r="DB712" i="11"/>
  <c r="EM707" i="11"/>
  <c r="DK703" i="11"/>
  <c r="CI699" i="11"/>
  <c r="X720" i="11"/>
  <c r="DS711" i="11"/>
  <c r="BZ707" i="11"/>
  <c r="AX703" i="11"/>
  <c r="AL732" i="11"/>
  <c r="CB719" i="11"/>
  <c r="BU711" i="11"/>
  <c r="AS707" i="11"/>
  <c r="EH702" i="11"/>
  <c r="DT723" i="11"/>
  <c r="BX714" i="11"/>
  <c r="EA708" i="11"/>
  <c r="CY704" i="11"/>
  <c r="BW700" i="11"/>
  <c r="BG723" i="11"/>
  <c r="X714" i="11"/>
  <c r="DB708" i="11"/>
  <c r="BZ704" i="11"/>
  <c r="CD724" i="11"/>
  <c r="EC714" i="11"/>
  <c r="AM709" i="11"/>
  <c r="EB704" i="11"/>
  <c r="CZ700" i="11"/>
  <c r="CV716" i="11"/>
  <c r="AG700" i="11"/>
  <c r="BB695" i="11"/>
  <c r="Z691" i="11"/>
  <c r="DO686" i="11"/>
  <c r="CW711" i="11"/>
  <c r="EK698" i="11"/>
  <c r="CP694" i="11"/>
  <c r="BN690" i="11"/>
  <c r="AL686" i="11"/>
  <c r="AH718" i="11"/>
  <c r="BX700" i="11"/>
  <c r="BX695" i="11"/>
  <c r="AV691" i="11"/>
  <c r="EK686" i="11"/>
  <c r="DB705" i="11"/>
  <c r="BM697" i="11"/>
  <c r="CP728" i="11"/>
  <c r="EB729" i="11"/>
  <c r="CZ725" i="11"/>
  <c r="BX721" i="11"/>
  <c r="AV717" i="11"/>
  <c r="EK712" i="11"/>
  <c r="AX730" i="11"/>
  <c r="EM725" i="11"/>
  <c r="DK721" i="11"/>
  <c r="CI717" i="11"/>
  <c r="BG713" i="11"/>
  <c r="AP729" i="11"/>
  <c r="EE724" i="11"/>
  <c r="DC720" i="11"/>
  <c r="CA716" i="11"/>
  <c r="AY712" i="11"/>
  <c r="CR729" i="11"/>
  <c r="BP725" i="11"/>
  <c r="AN721" i="11"/>
  <c r="EC716" i="11"/>
  <c r="DA712" i="11"/>
  <c r="AD730" i="11"/>
  <c r="DS725" i="11"/>
  <c r="CQ721" i="11"/>
  <c r="AH724" i="11"/>
  <c r="CR714" i="11"/>
  <c r="EL708" i="11"/>
  <c r="DJ704" i="11"/>
  <c r="CH700" i="11"/>
  <c r="CW722" i="11"/>
  <c r="CI713" i="11"/>
  <c r="BY708" i="11"/>
  <c r="AW704" i="11"/>
  <c r="EL699" i="11"/>
  <c r="ED721" i="11"/>
  <c r="EM712" i="11"/>
  <c r="AR708" i="11"/>
  <c r="EG703" i="11"/>
  <c r="CC726" i="11"/>
  <c r="BV716" i="11"/>
  <c r="DZ709" i="11"/>
  <c r="CX705" i="11"/>
  <c r="BV701" i="11"/>
  <c r="EG725" i="11"/>
  <c r="EM715" i="11"/>
  <c r="DA709" i="11"/>
  <c r="BY705" i="11"/>
  <c r="AM727" i="11"/>
  <c r="EA716" i="11"/>
  <c r="AL710" i="11"/>
  <c r="EA705" i="11"/>
  <c r="CY701" i="11"/>
  <c r="AG726" i="11"/>
  <c r="BC702" i="11"/>
  <c r="BA696" i="11"/>
  <c r="Y692" i="11"/>
  <c r="DN687" i="11"/>
  <c r="BC719" i="11"/>
  <c r="DG700" i="11"/>
  <c r="CO695" i="11"/>
  <c r="BM691" i="11"/>
  <c r="AK687" i="11"/>
  <c r="DV729" i="11"/>
  <c r="DH702" i="11"/>
  <c r="BW696" i="11"/>
  <c r="AU692" i="11"/>
  <c r="EJ687" i="11"/>
  <c r="CX709" i="11"/>
  <c r="BW698" i="11"/>
  <c r="AK729" i="11"/>
  <c r="BO730" i="11"/>
  <c r="AM726" i="11"/>
  <c r="EB721" i="11"/>
  <c r="CZ717" i="11"/>
  <c r="BX713" i="11"/>
  <c r="DB730" i="11"/>
  <c r="BZ726" i="11"/>
  <c r="AX722" i="11"/>
  <c r="EM717" i="11"/>
  <c r="DK713" i="11"/>
  <c r="CT729" i="11"/>
  <c r="BR725" i="11"/>
  <c r="AP721" i="11"/>
  <c r="EE716" i="11"/>
  <c r="DC712" i="11"/>
  <c r="AE730" i="11"/>
  <c r="DT725" i="11"/>
  <c r="CR721" i="11"/>
  <c r="BP717" i="11"/>
  <c r="AN713" i="11"/>
  <c r="CH730" i="11"/>
  <c r="BF726" i="11"/>
  <c r="AD722" i="11"/>
  <c r="BI725" i="11"/>
  <c r="CI715" i="11"/>
  <c r="BY709" i="11"/>
  <c r="AW705" i="11"/>
  <c r="EL700" i="11"/>
  <c r="EA723" i="11"/>
  <c r="BZ714" i="11"/>
  <c r="EC708" i="11"/>
  <c r="DA704" i="11"/>
  <c r="BY700" i="11"/>
  <c r="AQ723" i="11"/>
  <c r="ED713" i="11"/>
  <c r="CV708" i="11"/>
  <c r="BT704" i="11"/>
  <c r="DX727" i="11"/>
  <c r="BM717" i="11"/>
  <c r="BM710" i="11"/>
  <c r="AK706" i="11"/>
  <c r="DZ701" i="11"/>
  <c r="AQ727" i="11"/>
  <c r="ED716" i="11"/>
  <c r="AN710" i="11"/>
  <c r="EC705" i="11"/>
  <c r="DR728" i="11"/>
  <c r="DR717" i="11"/>
  <c r="CP710" i="11"/>
  <c r="BN706" i="11"/>
  <c r="AL702" i="11"/>
  <c r="EA697" i="11"/>
  <c r="CF703" i="11"/>
  <c r="DE696" i="11"/>
  <c r="CC692" i="11"/>
  <c r="BA688" i="11"/>
  <c r="EE723" i="11"/>
  <c r="DF701" i="11"/>
  <c r="AB696" i="11"/>
  <c r="DQ691" i="11"/>
  <c r="CO687" i="11"/>
  <c r="BM683" i="11"/>
  <c r="EL703" i="11"/>
  <c r="EA696" i="11"/>
  <c r="CY692" i="11"/>
  <c r="BW688" i="11"/>
  <c r="CJ711" i="11"/>
  <c r="EI698" i="11"/>
  <c r="CW729" i="11"/>
  <c r="DS730" i="11"/>
  <c r="CQ726" i="11"/>
  <c r="BO722" i="11"/>
  <c r="AM718" i="11"/>
  <c r="EB713" i="11"/>
  <c r="AO731" i="11"/>
  <c r="ED726" i="11"/>
  <c r="DB722" i="11"/>
  <c r="BZ718" i="11"/>
  <c r="AX714" i="11"/>
  <c r="AG730" i="11"/>
  <c r="DV725" i="11"/>
  <c r="CT721" i="11"/>
  <c r="BR717" i="11"/>
  <c r="AP713" i="11"/>
  <c r="CI730" i="11"/>
  <c r="BG726" i="11"/>
  <c r="AE722" i="11"/>
  <c r="DT717" i="11"/>
  <c r="CR713" i="11"/>
  <c r="EL730" i="11"/>
  <c r="DJ726" i="11"/>
  <c r="CH722" i="11"/>
  <c r="CK726" i="11"/>
  <c r="BZ716" i="11"/>
  <c r="EC709" i="11"/>
  <c r="DA705" i="11"/>
  <c r="BY701" i="11"/>
  <c r="AK725" i="11"/>
  <c r="BQ715" i="11"/>
  <c r="BP709" i="11"/>
  <c r="AN705" i="11"/>
  <c r="EC700" i="11"/>
  <c r="BR724" i="11"/>
  <c r="DU714" i="11"/>
  <c r="AI709" i="11"/>
  <c r="DX704" i="11"/>
  <c r="DF729" i="11"/>
  <c r="BD718" i="11"/>
  <c r="DQ710" i="11"/>
  <c r="EL728" i="11"/>
  <c r="AY730" i="11"/>
  <c r="EN725" i="11"/>
  <c r="DL721" i="11"/>
  <c r="CJ717" i="11"/>
  <c r="BH713" i="11"/>
  <c r="CL730" i="11"/>
  <c r="BJ726" i="11"/>
  <c r="AH722" i="11"/>
  <c r="DW717" i="11"/>
  <c r="CU713" i="11"/>
  <c r="CD729" i="11"/>
  <c r="BB725" i="11"/>
  <c r="Z721" i="11"/>
  <c r="DO716" i="11"/>
  <c r="CM712" i="11"/>
  <c r="EF729" i="11"/>
  <c r="DD725" i="11"/>
  <c r="CB721" i="11"/>
  <c r="AZ717" i="11"/>
  <c r="X713" i="11"/>
  <c r="BR730" i="11"/>
  <c r="AP726" i="11"/>
  <c r="EE721" i="11"/>
  <c r="EI724" i="11"/>
  <c r="BC715" i="11"/>
  <c r="BI709" i="11"/>
  <c r="AG705" i="11"/>
  <c r="DV700" i="11"/>
  <c r="CI723" i="11"/>
  <c r="AT714" i="11"/>
  <c r="DM708" i="11"/>
  <c r="CK704" i="11"/>
  <c r="BI700" i="11"/>
  <c r="DP722" i="11"/>
  <c r="CX713" i="11"/>
  <c r="CF708" i="11"/>
  <c r="BD704" i="11"/>
  <c r="BO727" i="11"/>
  <c r="AG717" i="11"/>
  <c r="AW710" i="11"/>
  <c r="EL705" i="11"/>
  <c r="DJ701" i="11"/>
  <c r="DQ726" i="11"/>
  <c r="CX716" i="11"/>
  <c r="X710" i="11"/>
  <c r="DM705" i="11"/>
  <c r="BF728" i="11"/>
  <c r="CL717" i="11"/>
  <c r="BZ710" i="11"/>
  <c r="AX706" i="11"/>
  <c r="EM701" i="11"/>
  <c r="DK697" i="11"/>
  <c r="AM703" i="11"/>
  <c r="CO696" i="11"/>
  <c r="BM692" i="11"/>
  <c r="AK688" i="11"/>
  <c r="CG722" i="11"/>
  <c r="BR701" i="11"/>
  <c r="EC695" i="11"/>
  <c r="DA691" i="11"/>
  <c r="BY687" i="11"/>
  <c r="AW683" i="11"/>
  <c r="CV703" i="11"/>
  <c r="DK696" i="11"/>
  <c r="CI692" i="11"/>
  <c r="BG688" i="11"/>
  <c r="EK710" i="11"/>
  <c r="DP698" i="11"/>
  <c r="AJ730" i="11"/>
  <c r="AX731" i="11"/>
  <c r="EM726" i="11"/>
  <c r="DK722" i="11"/>
  <c r="CI718" i="11"/>
  <c r="BG714" i="11"/>
  <c r="CK731" i="11"/>
  <c r="BI727" i="11"/>
  <c r="AG723" i="11"/>
  <c r="DV718" i="11"/>
  <c r="CT714" i="11"/>
  <c r="CC730" i="11"/>
  <c r="BA726" i="11"/>
  <c r="Y722" i="11"/>
  <c r="DN717" i="11"/>
  <c r="CL713" i="11"/>
  <c r="EE730" i="11"/>
  <c r="DC726" i="11"/>
  <c r="CA722" i="11"/>
  <c r="AY718" i="11"/>
  <c r="EN713" i="11"/>
  <c r="BQ731" i="11"/>
  <c r="AO727" i="11"/>
  <c r="ED722" i="11"/>
  <c r="DC727" i="11"/>
  <c r="BA717" i="11"/>
  <c r="BH710" i="11"/>
  <c r="AF706" i="11"/>
  <c r="DU701" i="11"/>
  <c r="AR726" i="11"/>
  <c r="AR716" i="11"/>
  <c r="DL709" i="11"/>
  <c r="CJ705" i="11"/>
  <c r="BH701" i="11"/>
  <c r="BY725" i="11"/>
  <c r="CV715" i="11"/>
  <c r="CE709" i="11"/>
  <c r="BC705" i="11"/>
  <c r="BH731" i="11"/>
  <c r="AE719" i="11"/>
  <c r="AV711" i="11"/>
  <c r="EK706" i="11"/>
  <c r="DI702" i="11"/>
  <c r="CB730" i="11"/>
  <c r="CV718" i="11"/>
  <c r="EN710" i="11"/>
  <c r="DL706" i="11"/>
  <c r="BB732" i="11"/>
  <c r="CJ719" i="11"/>
  <c r="CA711" i="11"/>
  <c r="AW707" i="11"/>
  <c r="EL702" i="11"/>
  <c r="DJ698" i="11"/>
  <c r="CM706" i="11"/>
  <c r="CN697" i="11"/>
  <c r="BL693" i="11"/>
  <c r="AJ689" i="11"/>
  <c r="DY684" i="11"/>
  <c r="EM703" i="11"/>
  <c r="EB696" i="11"/>
  <c r="CZ692" i="11"/>
  <c r="BX688" i="11"/>
  <c r="AV684" i="11"/>
  <c r="BF707" i="11"/>
  <c r="DJ697" i="11"/>
  <c r="CH693" i="11"/>
  <c r="BF689" i="11"/>
  <c r="AF718" i="11"/>
  <c r="BV700" i="11"/>
  <c r="AB729" i="11"/>
  <c r="CZ716" i="11"/>
  <c r="CG724" i="11"/>
  <c r="EB712" i="11"/>
  <c r="CX732" i="11"/>
  <c r="BX707" i="11"/>
  <c r="CC711" i="11"/>
  <c r="AT712" i="11"/>
  <c r="BU708" i="11"/>
  <c r="BL685" i="11"/>
  <c r="EB688" i="11"/>
  <c r="EL693" i="11"/>
  <c r="CL696" i="11"/>
  <c r="BJ692" i="11"/>
  <c r="AH688" i="11"/>
  <c r="CU723" i="11"/>
  <c r="CX701" i="11"/>
  <c r="Y696" i="11"/>
  <c r="DN691" i="11"/>
  <c r="CL687" i="11"/>
  <c r="BJ683" i="11"/>
  <c r="DF703" i="11"/>
  <c r="DO696" i="11"/>
  <c r="CM692" i="11"/>
  <c r="BK688" i="11"/>
  <c r="AI684" i="11"/>
  <c r="DY706" i="11"/>
  <c r="CW697" i="11"/>
  <c r="BU693" i="11"/>
  <c r="AS689" i="11"/>
  <c r="AI683" i="11"/>
  <c r="AU683" i="11"/>
  <c r="AS683" i="11"/>
  <c r="AQ683" i="11"/>
  <c r="BC683" i="11"/>
  <c r="BN683" i="11"/>
  <c r="BY683" i="11"/>
  <c r="BD712" i="11"/>
  <c r="DT728" i="11"/>
  <c r="AF715" i="11"/>
  <c r="BX724" i="11"/>
  <c r="BF711" i="11"/>
  <c r="DM722" i="11"/>
  <c r="AQ724" i="11"/>
  <c r="BN725" i="11"/>
  <c r="EN700" i="11"/>
  <c r="BN691" i="11"/>
  <c r="ED694" i="11"/>
  <c r="AI701" i="11"/>
  <c r="X707" i="11"/>
  <c r="DU693" i="11"/>
  <c r="CS689" i="11"/>
  <c r="BQ685" i="11"/>
  <c r="BW706" i="11"/>
  <c r="CJ697" i="11"/>
  <c r="BH693" i="11"/>
  <c r="AF689" i="11"/>
  <c r="DU684" i="11"/>
  <c r="DR732" i="11"/>
  <c r="EJ730" i="11"/>
  <c r="CN730" i="11"/>
  <c r="CT731" i="11"/>
  <c r="BR727" i="11"/>
  <c r="AP723" i="11"/>
  <c r="EE718" i="11"/>
  <c r="DC714" i="11"/>
  <c r="EG731" i="11"/>
  <c r="DE727" i="11"/>
  <c r="CC723" i="11"/>
  <c r="BA719" i="11"/>
  <c r="Y715" i="11"/>
  <c r="DY730" i="11"/>
  <c r="CW726" i="11"/>
  <c r="BU722" i="11"/>
  <c r="AS718" i="11"/>
  <c r="EH713" i="11"/>
  <c r="BJ731" i="11"/>
  <c r="AH727" i="11"/>
  <c r="DW722" i="11"/>
  <c r="CU718" i="11"/>
  <c r="BS714" i="11"/>
  <c r="DM731" i="11"/>
  <c r="CK727" i="11"/>
  <c r="BI723" i="11"/>
  <c r="BE729" i="11"/>
  <c r="AB718" i="11"/>
  <c r="DD710" i="11"/>
  <c r="CB706" i="11"/>
  <c r="AZ702" i="11"/>
  <c r="AY727" i="11"/>
  <c r="EJ716" i="11"/>
  <c r="AQ710" i="11"/>
  <c r="EF705" i="11"/>
  <c r="DD701" i="11"/>
  <c r="CF726" i="11"/>
  <c r="BW716" i="11"/>
  <c r="EA709" i="11"/>
  <c r="CY705" i="11"/>
  <c r="EA732" i="11"/>
  <c r="DW719" i="11"/>
  <c r="DC711" i="11"/>
  <c r="BP707" i="11"/>
  <c r="AN703" i="11"/>
  <c r="AD732" i="11"/>
  <c r="BW719" i="11"/>
  <c r="BS711" i="11"/>
  <c r="AQ707" i="11"/>
  <c r="DP727" i="11"/>
  <c r="BV720" i="11"/>
  <c r="AF712" i="11"/>
  <c r="CS707" i="11"/>
  <c r="BQ703" i="11"/>
  <c r="AO699" i="11"/>
  <c r="AO708" i="11"/>
  <c r="EN697" i="11"/>
  <c r="DH693" i="11"/>
  <c r="CF689" i="11"/>
  <c r="BD685" i="11"/>
  <c r="CD705" i="11"/>
  <c r="BG697" i="11"/>
  <c r="AE693" i="11"/>
  <c r="DT688" i="11"/>
  <c r="CR684" i="11"/>
  <c r="DY708" i="11"/>
  <c r="AV698" i="11"/>
  <c r="ED693" i="11"/>
  <c r="DB689" i="11"/>
  <c r="CW721" i="11"/>
  <c r="AW701" i="11"/>
  <c r="EA731" i="11"/>
  <c r="CS732" i="11"/>
  <c r="BQ728" i="11"/>
  <c r="AO724" i="11"/>
  <c r="ED719" i="11"/>
  <c r="DB715" i="11"/>
  <c r="EF732" i="11"/>
  <c r="DD728" i="11"/>
  <c r="CB724" i="11"/>
  <c r="AZ720" i="11"/>
  <c r="X716" i="11"/>
  <c r="DX731" i="11"/>
  <c r="CV727" i="11"/>
  <c r="BT723" i="11"/>
  <c r="AR719" i="11"/>
  <c r="EG714" i="11"/>
  <c r="BI732" i="11"/>
  <c r="AG728" i="11"/>
  <c r="DV723" i="11"/>
  <c r="CT719" i="11"/>
  <c r="BR715" i="11"/>
  <c r="DL732" i="11"/>
  <c r="BF732" i="11"/>
  <c r="BX730" i="11"/>
  <c r="EK729" i="11"/>
  <c r="AH731" i="11"/>
  <c r="DW726" i="11"/>
  <c r="CU722" i="11"/>
  <c r="BS718" i="11"/>
  <c r="AQ714" i="11"/>
  <c r="BU731" i="11"/>
  <c r="AS727" i="11"/>
  <c r="EH722" i="11"/>
  <c r="DF718" i="11"/>
  <c r="CD714" i="11"/>
  <c r="BM730" i="11"/>
  <c r="AK726" i="11"/>
  <c r="DZ721" i="11"/>
  <c r="CX717" i="11"/>
  <c r="BV713" i="11"/>
  <c r="DO730" i="11"/>
  <c r="CM726" i="11"/>
  <c r="BK722" i="11"/>
  <c r="AI718" i="11"/>
  <c r="DX713" i="11"/>
  <c r="BA731" i="11"/>
  <c r="Y727" i="11"/>
  <c r="DN722" i="11"/>
  <c r="BC727" i="11"/>
  <c r="EL716" i="11"/>
  <c r="AR710" i="11"/>
  <c r="EG705" i="11"/>
  <c r="DE701" i="11"/>
  <c r="DR725" i="11"/>
  <c r="EC715" i="11"/>
  <c r="CV709" i="11"/>
  <c r="BT705" i="11"/>
  <c r="AR701" i="11"/>
  <c r="AH725" i="11"/>
  <c r="BP715" i="11"/>
  <c r="BO709" i="11"/>
  <c r="AM705" i="11"/>
  <c r="DM730" i="11"/>
  <c r="DP718" i="11"/>
  <c r="AF711" i="11"/>
  <c r="DU706" i="11"/>
  <c r="CS702" i="11"/>
  <c r="EG729" i="11"/>
  <c r="BP718" i="11"/>
  <c r="DX710" i="11"/>
  <c r="CV706" i="11"/>
  <c r="DG731" i="11"/>
  <c r="BD719" i="11"/>
  <c r="BI711" i="11"/>
  <c r="AG707" i="11"/>
  <c r="DV702" i="11"/>
  <c r="CT698" i="11"/>
  <c r="AA706" i="11"/>
  <c r="BX697" i="11"/>
  <c r="AV693" i="11"/>
  <c r="EK688" i="11"/>
  <c r="DI684" i="11"/>
  <c r="CX703" i="11"/>
  <c r="DL696" i="11"/>
  <c r="CJ692" i="11"/>
  <c r="BH688" i="11"/>
  <c r="AF684" i="11"/>
  <c r="DK706" i="11"/>
  <c r="CT697" i="11"/>
  <c r="BR693" i="11"/>
  <c r="AP689" i="11"/>
  <c r="Y717" i="11"/>
  <c r="AP700" i="11"/>
  <c r="AQ731" i="11"/>
  <c r="AG732" i="11"/>
  <c r="DV727" i="11"/>
  <c r="CT723" i="11"/>
  <c r="BR719" i="11"/>
  <c r="AP715" i="11"/>
  <c r="BT732" i="11"/>
  <c r="AR728" i="11"/>
  <c r="EG723" i="11"/>
  <c r="DE719" i="11"/>
  <c r="CC715" i="11"/>
  <c r="BL731" i="11"/>
  <c r="AJ727" i="11"/>
  <c r="DY722" i="11"/>
  <c r="CW718" i="11"/>
  <c r="BU714" i="11"/>
  <c r="DN731" i="11"/>
  <c r="CL727" i="11"/>
  <c r="BJ723" i="11"/>
  <c r="AH719" i="11"/>
  <c r="DW714" i="11"/>
  <c r="AZ732" i="11"/>
  <c r="X728" i="11"/>
  <c r="DM723" i="11"/>
  <c r="AM731" i="11"/>
  <c r="EJ718" i="11"/>
  <c r="AQ711" i="11"/>
  <c r="EF706" i="11"/>
  <c r="DD702" i="11"/>
  <c r="EM728" i="11"/>
  <c r="EA717" i="11"/>
  <c r="CU710" i="11"/>
  <c r="BS706" i="11"/>
  <c r="AQ702" i="11"/>
  <c r="EA727" i="11"/>
  <c r="BN717" i="11"/>
  <c r="BN710" i="11"/>
  <c r="AL706" i="11"/>
  <c r="EA701" i="11"/>
  <c r="Y721" i="11"/>
  <c r="BX712" i="11"/>
  <c r="DT707" i="11"/>
  <c r="CR703" i="11"/>
  <c r="BP699" i="11"/>
  <c r="CA720" i="11"/>
  <c r="AJ712" i="11"/>
  <c r="CU707" i="11"/>
  <c r="CX729" i="11"/>
  <c r="CX721" i="11"/>
  <c r="DR712" i="11"/>
  <c r="AF708" i="11"/>
  <c r="DU703" i="11"/>
  <c r="CS699" i="11"/>
  <c r="EN709" i="11"/>
  <c r="CI698" i="11"/>
  <c r="AU694" i="11"/>
  <c r="EJ689" i="11"/>
  <c r="DH685" i="11"/>
  <c r="BL707" i="11"/>
  <c r="DL697" i="11"/>
  <c r="CI693" i="11"/>
  <c r="BG689" i="11"/>
  <c r="AE685" i="11"/>
  <c r="DG710" i="11"/>
  <c r="DH698" i="11"/>
  <c r="BQ694" i="11"/>
  <c r="AO690" i="11"/>
  <c r="CN726" i="11"/>
  <c r="BQ702" i="11"/>
  <c r="CD732" i="11"/>
  <c r="CI727" i="11"/>
  <c r="DU728" i="11"/>
  <c r="CS724" i="11"/>
  <c r="BQ720" i="11"/>
  <c r="AO716" i="11"/>
  <c r="ED711" i="11"/>
  <c r="AQ729" i="11"/>
  <c r="EF724" i="11"/>
  <c r="DD720" i="11"/>
  <c r="CB716" i="11"/>
  <c r="BK732" i="11"/>
  <c r="AI728" i="11"/>
  <c r="DX723" i="11"/>
  <c r="CV719" i="11"/>
  <c r="BT715" i="11"/>
  <c r="DM732" i="11"/>
  <c r="CK728" i="11"/>
  <c r="BI724" i="11"/>
  <c r="AG720" i="11"/>
  <c r="DV715" i="11"/>
  <c r="CT711" i="11"/>
  <c r="EN728" i="11"/>
  <c r="DL724" i="11"/>
  <c r="CJ720" i="11"/>
  <c r="BB721" i="11"/>
  <c r="CP712" i="11"/>
  <c r="EE707" i="11"/>
  <c r="DC703" i="11"/>
  <c r="EI732" i="11"/>
  <c r="DY719" i="11"/>
  <c r="DG711" i="11"/>
  <c r="BR707" i="11"/>
  <c r="AP703" i="11"/>
  <c r="DW731" i="11"/>
  <c r="BL719" i="11"/>
  <c r="BM711" i="11"/>
  <c r="AK707" i="11"/>
  <c r="DZ702" i="11"/>
  <c r="CY723" i="11"/>
  <c r="BH714" i="11"/>
  <c r="DS708" i="11"/>
  <c r="CQ704" i="11"/>
  <c r="BO700" i="11"/>
  <c r="AJ723" i="11"/>
  <c r="DY713" i="11"/>
  <c r="CT708" i="11"/>
  <c r="BR704" i="11"/>
  <c r="BG724" i="11"/>
  <c r="DM714" i="11"/>
  <c r="AE709" i="11"/>
  <c r="DT704" i="11"/>
  <c r="CR700" i="11"/>
  <c r="AJ716" i="11"/>
  <c r="EH699" i="11"/>
  <c r="AT695" i="11"/>
  <c r="EI690" i="11"/>
  <c r="DG686" i="11"/>
  <c r="BH711" i="11"/>
  <c r="EB698" i="11"/>
  <c r="CH694" i="11"/>
  <c r="BF690" i="11"/>
  <c r="AD686" i="11"/>
  <c r="CM717" i="11"/>
  <c r="BH700" i="11"/>
  <c r="BP695" i="11"/>
  <c r="AN691" i="11"/>
  <c r="EC686" i="11"/>
  <c r="BV705" i="11"/>
  <c r="BE697" i="11"/>
  <c r="EM727" i="11"/>
  <c r="BH729" i="11"/>
  <c r="AF725" i="11"/>
  <c r="DU720" i="11"/>
  <c r="CS716" i="11"/>
  <c r="BQ712" i="11"/>
  <c r="CU729" i="11"/>
  <c r="BS725" i="11"/>
  <c r="AQ721" i="11"/>
  <c r="EF716" i="11"/>
  <c r="DO732" i="11"/>
  <c r="CM728" i="11"/>
  <c r="BK724" i="11"/>
  <c r="AI720" i="11"/>
  <c r="DX715" i="11"/>
  <c r="CV711" i="11"/>
  <c r="X729" i="11"/>
  <c r="DM724" i="11"/>
  <c r="CK720" i="11"/>
  <c r="BI716" i="11"/>
  <c r="AG712" i="11"/>
  <c r="CA729" i="11"/>
  <c r="AY725" i="11"/>
  <c r="EN720" i="11"/>
  <c r="CF722" i="11"/>
  <c r="BU713" i="11"/>
  <c r="BR708" i="11"/>
  <c r="AP704" i="11"/>
  <c r="EE699" i="11"/>
  <c r="AD721" i="11"/>
  <c r="CA712" i="11"/>
  <c r="DV707" i="11"/>
  <c r="CT703" i="11"/>
  <c r="BR699" i="11"/>
  <c r="BK720" i="11"/>
  <c r="Z712" i="11"/>
  <c r="CO707" i="11"/>
  <c r="BM703" i="11"/>
  <c r="EA724" i="11"/>
  <c r="AY715" i="11"/>
  <c r="BF709" i="11"/>
  <c r="AD705" i="11"/>
  <c r="DS700" i="11"/>
  <c r="BN724" i="11"/>
  <c r="DP714" i="11"/>
  <c r="AG709" i="11"/>
  <c r="DV704" i="11"/>
  <c r="CK725" i="11"/>
  <c r="DD715" i="11"/>
  <c r="CI709" i="11"/>
  <c r="BG705" i="11"/>
  <c r="AE701" i="11"/>
  <c r="DQ719" i="11"/>
  <c r="DY700" i="11"/>
  <c r="CX695" i="11"/>
  <c r="BV691" i="11"/>
  <c r="AT687" i="11"/>
  <c r="CF714" i="11"/>
  <c r="CJ699" i="11"/>
  <c r="EL694" i="11"/>
  <c r="DJ690" i="11"/>
  <c r="CH686" i="11"/>
  <c r="DA721" i="11"/>
  <c r="AY701" i="11"/>
  <c r="DT695" i="11"/>
  <c r="CR691" i="11"/>
  <c r="BP687" i="11"/>
  <c r="BD707" i="11"/>
  <c r="DI697" i="11"/>
  <c r="BZ728" i="11"/>
  <c r="DL729" i="11"/>
  <c r="CJ725" i="11"/>
  <c r="BH721" i="11"/>
  <c r="AF717" i="11"/>
  <c r="DU712" i="11"/>
  <c r="AH730" i="11"/>
  <c r="DW725" i="11"/>
  <c r="CU721" i="11"/>
  <c r="BS717" i="11"/>
  <c r="AQ713" i="11"/>
  <c r="Z729" i="11"/>
  <c r="DO724" i="11"/>
  <c r="CM720" i="11"/>
  <c r="BK716" i="11"/>
  <c r="AI712" i="11"/>
  <c r="CB729" i="11"/>
  <c r="AZ725" i="11"/>
  <c r="X721" i="11"/>
  <c r="DM716" i="11"/>
  <c r="CK712" i="11"/>
  <c r="EE729" i="11"/>
  <c r="DC725" i="11"/>
  <c r="CA721" i="11"/>
  <c r="DG723" i="11"/>
  <c r="BL714" i="11"/>
  <c r="DV708" i="11"/>
  <c r="CT704" i="11"/>
  <c r="BR700" i="11"/>
  <c r="BH722" i="11"/>
  <c r="BC713" i="11"/>
  <c r="BI708" i="11"/>
  <c r="AG704" i="11"/>
  <c r="DV699" i="11"/>
  <c r="CO721" i="11"/>
  <c r="DL712" i="11"/>
  <c r="AB708" i="11"/>
  <c r="DQ703" i="11"/>
  <c r="AN726" i="11"/>
  <c r="AP716" i="11"/>
  <c r="EH732" i="11"/>
  <c r="DW727" i="11"/>
  <c r="AR729" i="11"/>
  <c r="EG724" i="11"/>
  <c r="DE720" i="11"/>
  <c r="CC716" i="11"/>
  <c r="BA712" i="11"/>
  <c r="CE729" i="11"/>
  <c r="BC725" i="11"/>
  <c r="AA721" i="11"/>
  <c r="DP716" i="11"/>
  <c r="CY732" i="11"/>
  <c r="BW728" i="11"/>
  <c r="AU724" i="11"/>
  <c r="EJ719" i="11"/>
  <c r="DH715" i="11"/>
  <c r="CF711" i="11"/>
  <c r="DY728" i="11"/>
  <c r="CW724" i="11"/>
  <c r="BU720" i="11"/>
  <c r="AS716" i="11"/>
  <c r="EH711" i="11"/>
  <c r="BK729" i="11"/>
  <c r="AI725" i="11"/>
  <c r="DX720" i="11"/>
  <c r="AN722" i="11"/>
  <c r="AO713" i="11"/>
  <c r="BB708" i="11"/>
  <c r="Z704" i="11"/>
  <c r="DO699" i="11"/>
  <c r="DF720" i="11"/>
  <c r="BB712" i="11"/>
  <c r="DF707" i="11"/>
  <c r="CD703" i="11"/>
  <c r="BB699" i="11"/>
  <c r="EN719" i="11"/>
  <c r="DQ711" i="11"/>
  <c r="BY707" i="11"/>
  <c r="AW703" i="11"/>
  <c r="CL724" i="11"/>
  <c r="EJ714" i="11"/>
  <c r="AP709" i="11"/>
  <c r="EE704" i="11"/>
  <c r="DC700" i="11"/>
  <c r="EM723" i="11"/>
  <c r="CJ714" i="11"/>
  <c r="EH708" i="11"/>
  <c r="DF704" i="11"/>
  <c r="AS725" i="11"/>
  <c r="BX715" i="11"/>
  <c r="BS709" i="11"/>
  <c r="AQ705" i="11"/>
  <c r="EF700" i="11"/>
  <c r="DJ718" i="11"/>
  <c r="CS700" i="11"/>
  <c r="CH695" i="11"/>
  <c r="BF691" i="11"/>
  <c r="AD687" i="11"/>
  <c r="BY713" i="11"/>
  <c r="BI699" i="11"/>
  <c r="DV694" i="11"/>
  <c r="CT690" i="11"/>
  <c r="BR686" i="11"/>
  <c r="BC720" i="11"/>
  <c r="EJ700" i="11"/>
  <c r="DD695" i="11"/>
  <c r="CB691" i="11"/>
  <c r="AZ687" i="11"/>
  <c r="DI706" i="11"/>
  <c r="CS697" i="11"/>
  <c r="ED728" i="11"/>
  <c r="AQ730" i="11"/>
  <c r="EF725" i="11"/>
  <c r="DD721" i="11"/>
  <c r="CB717" i="11"/>
  <c r="AZ713" i="11"/>
  <c r="CD730" i="11"/>
  <c r="BB726" i="11"/>
  <c r="Z722" i="11"/>
  <c r="DO717" i="11"/>
  <c r="CM713" i="11"/>
  <c r="BV729" i="11"/>
  <c r="AT725" i="11"/>
  <c r="EI720" i="11"/>
  <c r="DG716" i="11"/>
  <c r="CE712" i="11"/>
  <c r="DX729" i="11"/>
  <c r="CV725" i="11"/>
  <c r="BT721" i="11"/>
  <c r="AR717" i="11"/>
  <c r="EG712" i="11"/>
  <c r="BJ730" i="11"/>
  <c r="AH726" i="11"/>
  <c r="DW721" i="11"/>
  <c r="DN724" i="11"/>
  <c r="AM715" i="11"/>
  <c r="BA709" i="11"/>
  <c r="Y705" i="11"/>
  <c r="DN700" i="11"/>
  <c r="BO723" i="11"/>
  <c r="AD714" i="11"/>
  <c r="DE708" i="11"/>
  <c r="CC704" i="11"/>
  <c r="BA700" i="11"/>
  <c r="CV722" i="11"/>
  <c r="CH713" i="11"/>
  <c r="BX708" i="11"/>
  <c r="AV704" i="11"/>
  <c r="AU727" i="11"/>
  <c r="EH716" i="11"/>
  <c r="AO710" i="11"/>
  <c r="ED705" i="11"/>
  <c r="DB701" i="11"/>
  <c r="CV726" i="11"/>
  <c r="CH716" i="11"/>
  <c r="EG709" i="11"/>
  <c r="DE705" i="11"/>
  <c r="Z728" i="11"/>
  <c r="BV717" i="11"/>
  <c r="BR710" i="11"/>
  <c r="AP706" i="11"/>
  <c r="EE701" i="11"/>
  <c r="CE732" i="11"/>
  <c r="EK702" i="11"/>
  <c r="CG696" i="11"/>
  <c r="BE692" i="11"/>
  <c r="AC688" i="11"/>
  <c r="DQ721" i="11"/>
  <c r="BB701" i="11"/>
  <c r="DU695" i="11"/>
  <c r="CS691" i="11"/>
  <c r="BQ687" i="11"/>
  <c r="AO683" i="11"/>
  <c r="BZ703" i="11"/>
  <c r="DC696" i="11"/>
  <c r="CA692" i="11"/>
  <c r="AY688" i="11"/>
  <c r="DE710" i="11"/>
  <c r="DG698" i="11"/>
  <c r="CO720" i="11"/>
  <c r="BG728" i="11"/>
  <c r="AC716" i="11"/>
  <c r="EA703" i="11"/>
  <c r="CR711" i="11"/>
  <c r="AV703" i="11"/>
  <c r="AY707" i="11"/>
  <c r="DA707" i="11"/>
  <c r="AF698" i="11"/>
  <c r="DJ705" i="11"/>
  <c r="CZ684" i="11"/>
  <c r="DJ689" i="11"/>
  <c r="CE695" i="11"/>
  <c r="BC691" i="11"/>
  <c r="AA687" i="11"/>
  <c r="BB714" i="11"/>
  <c r="CD699" i="11"/>
  <c r="EI694" i="11"/>
  <c r="DG690" i="11"/>
  <c r="CE686" i="11"/>
  <c r="CT720" i="11"/>
  <c r="AA701" i="11"/>
  <c r="DH695" i="11"/>
  <c r="CF691" i="11"/>
  <c r="BD687" i="11"/>
  <c r="AB683" i="11"/>
  <c r="AR703" i="11"/>
  <c r="CP696" i="11"/>
  <c r="BN692" i="11"/>
  <c r="DH696" i="11"/>
  <c r="AU697" i="11"/>
  <c r="AM697" i="11"/>
  <c r="AE697" i="11"/>
  <c r="CI697" i="11"/>
  <c r="AA698" i="11"/>
  <c r="CM698" i="11"/>
  <c r="BS689" i="11"/>
  <c r="DI732" i="11"/>
  <c r="BP720" i="11"/>
  <c r="AW728" i="11"/>
  <c r="BR720" i="11"/>
  <c r="DS702" i="11"/>
  <c r="AX709" i="11"/>
  <c r="CZ714" i="11"/>
  <c r="CN715" i="11"/>
  <c r="BE719" i="11"/>
  <c r="AL687" i="11"/>
  <c r="DB690" i="11"/>
  <c r="DL695" i="11"/>
  <c r="DA697" i="11"/>
  <c r="DN692" i="11"/>
  <c r="CL688" i="11"/>
  <c r="BX731" i="11"/>
  <c r="DX702" i="11"/>
  <c r="CC696" i="11"/>
  <c r="BA692" i="11"/>
  <c r="Y688" i="11"/>
  <c r="DN683" i="11"/>
  <c r="BH705" i="11"/>
  <c r="BB697" i="11"/>
  <c r="Z693" i="11"/>
  <c r="DO688" i="11"/>
  <c r="CM684" i="11"/>
  <c r="DG708" i="11"/>
  <c r="AQ698" i="11"/>
  <c r="DY693" i="11"/>
  <c r="CW689" i="11"/>
  <c r="DU683" i="11"/>
  <c r="EF683" i="11"/>
  <c r="EE683" i="11"/>
  <c r="EC683" i="11"/>
  <c r="EN683" i="11"/>
  <c r="AH684" i="11"/>
  <c r="AT684" i="11"/>
  <c r="BS684" i="11"/>
  <c r="CJ732" i="11"/>
  <c r="DM718" i="11"/>
  <c r="AN728" i="11"/>
  <c r="AP718" i="11"/>
  <c r="Z702" i="11"/>
  <c r="AV730" i="11"/>
  <c r="EM731" i="11"/>
  <c r="ED702" i="11"/>
  <c r="BD693" i="11"/>
  <c r="DT696" i="11"/>
  <c r="Z707" i="11"/>
  <c r="CK717" i="11"/>
  <c r="BH694" i="11"/>
  <c r="AF690" i="11"/>
  <c r="DU685" i="11"/>
  <c r="BE708" i="11"/>
  <c r="AB698" i="11"/>
  <c r="DL693" i="11"/>
  <c r="CJ689" i="11"/>
  <c r="BH685" i="11"/>
  <c r="BR711" i="11"/>
  <c r="EE698" i="11"/>
  <c r="CK694" i="11"/>
  <c r="BI690" i="11"/>
  <c r="AG686" i="11"/>
  <c r="DQ717" i="11"/>
  <c r="BN700" i="11"/>
  <c r="BS695" i="11"/>
  <c r="AQ691" i="11"/>
  <c r="AT688" i="11"/>
  <c r="BT688" i="11"/>
  <c r="BR688" i="11"/>
  <c r="BL688" i="11"/>
  <c r="CP688" i="11"/>
  <c r="DP688" i="11"/>
  <c r="AC689" i="11"/>
  <c r="AD685" i="11"/>
  <c r="AX723" i="11"/>
  <c r="EG730" i="11"/>
  <c r="DC718" i="11"/>
  <c r="CJ706" i="11"/>
  <c r="CM716" i="11"/>
  <c r="CA704" i="11"/>
  <c r="DK731" i="11"/>
  <c r="EC729" i="11"/>
  <c r="BI729" i="11"/>
  <c r="CM730" i="11"/>
  <c r="BK726" i="11"/>
  <c r="AI722" i="11"/>
  <c r="DX717" i="11"/>
  <c r="CV713" i="11"/>
  <c r="DZ730" i="11"/>
  <c r="CX726" i="11"/>
  <c r="BV722" i="11"/>
  <c r="AT718" i="11"/>
  <c r="EI713" i="11"/>
  <c r="DR729" i="11"/>
  <c r="CP725" i="11"/>
  <c r="BN721" i="11"/>
  <c r="AL717" i="11"/>
  <c r="EA712" i="11"/>
  <c r="BC730" i="11"/>
  <c r="AA726" i="11"/>
  <c r="DP721" i="11"/>
  <c r="CN717" i="11"/>
  <c r="BL713" i="11"/>
  <c r="DF730" i="11"/>
  <c r="CD726" i="11"/>
  <c r="BB722" i="11"/>
  <c r="DU725" i="11"/>
  <c r="EE715" i="11"/>
  <c r="CW709" i="11"/>
  <c r="BU705" i="11"/>
  <c r="AS701" i="11"/>
  <c r="BV724" i="11"/>
  <c r="DV714" i="11"/>
  <c r="AJ709" i="11"/>
  <c r="DY704" i="11"/>
  <c r="CW700" i="11"/>
  <c r="DC723" i="11"/>
  <c r="BI714" i="11"/>
  <c r="DT708" i="11"/>
  <c r="CR704" i="11"/>
  <c r="CY728" i="11"/>
  <c r="DI717" i="11"/>
  <c r="CK710" i="11"/>
  <c r="BI706" i="11"/>
  <c r="AG702" i="11"/>
  <c r="DS727" i="11"/>
  <c r="BI717" i="11"/>
  <c r="BL710" i="11"/>
  <c r="AJ706" i="11"/>
  <c r="CS729" i="11"/>
  <c r="AW718" i="11"/>
  <c r="DN710" i="11"/>
  <c r="CL706" i="11"/>
  <c r="BJ702" i="11"/>
  <c r="AH698" i="11"/>
  <c r="AA704" i="11"/>
  <c r="EC696" i="11"/>
  <c r="DA692" i="11"/>
  <c r="BY688" i="11"/>
  <c r="AB726" i="11"/>
  <c r="BA702" i="11"/>
  <c r="AZ696" i="11"/>
  <c r="X692" i="11"/>
  <c r="DM687" i="11"/>
  <c r="CK683" i="11"/>
  <c r="CW704" i="11"/>
  <c r="AH697" i="11"/>
  <c r="DW692" i="11"/>
  <c r="CU688" i="11"/>
  <c r="DP712" i="11"/>
  <c r="AT699" i="11"/>
  <c r="CF730" i="11"/>
  <c r="CL731" i="11"/>
  <c r="BJ727" i="11"/>
  <c r="AH723" i="11"/>
  <c r="DW718" i="11"/>
  <c r="CU714" i="11"/>
  <c r="DY731" i="11"/>
  <c r="CW727" i="11"/>
  <c r="BU723" i="11"/>
  <c r="AS719" i="11"/>
  <c r="EH714" i="11"/>
  <c r="DQ730" i="11"/>
  <c r="CO726" i="11"/>
  <c r="BM722" i="11"/>
  <c r="AK718" i="11"/>
  <c r="DZ713" i="11"/>
  <c r="BB731" i="11"/>
  <c r="Z727" i="11"/>
  <c r="DO722" i="11"/>
  <c r="CM718" i="11"/>
  <c r="BK714" i="11"/>
  <c r="DE731" i="11"/>
  <c r="CC727" i="11"/>
  <c r="BA723" i="11"/>
  <c r="Y729" i="11"/>
  <c r="EC717" i="11"/>
  <c r="CV710" i="11"/>
  <c r="BT706" i="11"/>
  <c r="AR702" i="11"/>
  <c r="AE727" i="11"/>
  <c r="DT716" i="11"/>
  <c r="AI710" i="11"/>
  <c r="DX705" i="11"/>
  <c r="CV701" i="11"/>
  <c r="BL726" i="11"/>
  <c r="BG716" i="11"/>
  <c r="DS709" i="11"/>
  <c r="CQ705" i="11"/>
  <c r="CU732" i="11"/>
  <c r="DG719" i="11"/>
  <c r="CQ711" i="11"/>
  <c r="BH707" i="11"/>
  <c r="AF703" i="11"/>
  <c r="DO731" i="11"/>
  <c r="BG719" i="11"/>
  <c r="BK711" i="11"/>
  <c r="AI707" i="11"/>
  <c r="CJ727" i="11"/>
  <c r="BB720" i="11"/>
  <c r="EK711" i="11"/>
  <c r="CK707" i="11"/>
  <c r="BI703" i="11"/>
  <c r="AG699" i="11"/>
  <c r="DZ707" i="11"/>
  <c r="EE697" i="11"/>
  <c r="CZ693" i="11"/>
  <c r="BX689" i="11"/>
  <c r="AV685" i="11"/>
  <c r="AX705" i="11"/>
  <c r="AY697" i="11"/>
  <c r="EN692" i="11"/>
  <c r="DL688" i="11"/>
  <c r="CJ684" i="11"/>
  <c r="CS708" i="11"/>
  <c r="AM698" i="11"/>
  <c r="DV693" i="11"/>
  <c r="CT689" i="11"/>
  <c r="EE720" i="11"/>
  <c r="AG701" i="11"/>
  <c r="DS731" i="11"/>
  <c r="CK732" i="11"/>
  <c r="BI728" i="11"/>
  <c r="AG724" i="11"/>
  <c r="DV719" i="11"/>
  <c r="CT715" i="11"/>
  <c r="DX732" i="11"/>
  <c r="CV728" i="11"/>
  <c r="BT724" i="11"/>
  <c r="AR720" i="11"/>
  <c r="EG715" i="11"/>
  <c r="DP731" i="11"/>
  <c r="CN727" i="11"/>
  <c r="BL723" i="11"/>
  <c r="AJ719" i="11"/>
  <c r="DY714" i="11"/>
  <c r="BA732" i="11"/>
  <c r="Y728" i="11"/>
  <c r="DN723" i="11"/>
  <c r="CL719" i="11"/>
  <c r="BJ715" i="11"/>
  <c r="DD732" i="11"/>
  <c r="CB728" i="11"/>
  <c r="AZ724" i="11"/>
  <c r="EL732" i="11"/>
  <c r="EA719" i="11"/>
  <c r="DH711" i="11"/>
  <c r="BS707" i="11"/>
  <c r="AQ703" i="11"/>
  <c r="DU730" i="11"/>
  <c r="DR718" i="11"/>
  <c r="AH711" i="11"/>
  <c r="DW706" i="11"/>
  <c r="CU702" i="11"/>
  <c r="DI729" i="11"/>
  <c r="BE718" i="11"/>
  <c r="DR710" i="11"/>
  <c r="CP706" i="11"/>
  <c r="BN702" i="11"/>
  <c r="BA722" i="11"/>
  <c r="BA713" i="11"/>
  <c r="BG708" i="11"/>
  <c r="AE704" i="11"/>
  <c r="DT699" i="11"/>
  <c r="DE721" i="11"/>
  <c r="DV712" i="11"/>
  <c r="AH708" i="11"/>
  <c r="CF731" i="11"/>
  <c r="EB722" i="11"/>
  <c r="DF713" i="11"/>
  <c r="CJ708" i="11"/>
  <c r="BH704" i="11"/>
  <c r="AF700" i="11"/>
  <c r="AH712" i="11"/>
  <c r="AD699" i="11"/>
  <c r="CY694" i="11"/>
  <c r="BW690" i="11"/>
  <c r="AU686" i="11"/>
  <c r="AT709" i="11"/>
  <c r="BG698" i="11"/>
  <c r="EM693" i="11"/>
  <c r="DK689" i="11"/>
  <c r="CI685" i="11"/>
  <c r="BK713" i="11"/>
  <c r="BG699" i="11"/>
  <c r="DU694" i="11"/>
  <c r="CS690" i="11"/>
  <c r="BQ686" i="11"/>
  <c r="CQ703" i="11"/>
  <c r="BV732" i="11"/>
  <c r="CA727" i="11"/>
  <c r="DM728" i="11"/>
  <c r="CK724" i="11"/>
  <c r="BI720" i="11"/>
  <c r="AG716" i="11"/>
  <c r="DV711" i="11"/>
  <c r="AI729" i="11"/>
  <c r="DX724" i="11"/>
  <c r="CV720" i="11"/>
  <c r="BT716" i="11"/>
  <c r="BC732" i="11"/>
  <c r="AA728" i="11"/>
  <c r="DP723" i="11"/>
  <c r="CN719" i="11"/>
  <c r="BL715" i="11"/>
  <c r="DE732" i="11"/>
  <c r="CC728" i="11"/>
  <c r="BA724" i="11"/>
  <c r="Y720" i="11"/>
  <c r="DN715" i="11"/>
  <c r="CL711" i="11"/>
  <c r="EF728" i="11"/>
  <c r="DD724" i="11"/>
  <c r="CB720" i="11"/>
  <c r="AG721" i="11"/>
  <c r="CB712" i="11"/>
  <c r="DW707" i="11"/>
  <c r="CU703" i="11"/>
  <c r="DC732" i="11"/>
  <c r="DI719" i="11"/>
  <c r="CS711" i="11"/>
  <c r="BJ707" i="11"/>
  <c r="AH703" i="11"/>
  <c r="CQ731" i="11"/>
  <c r="AV719" i="11"/>
  <c r="BE711" i="11"/>
  <c r="AC707" i="11"/>
  <c r="DR702" i="11"/>
  <c r="CE723" i="11"/>
  <c r="AR714" i="11"/>
  <c r="DK708" i="11"/>
  <c r="CI704" i="11"/>
  <c r="BG700" i="11"/>
  <c r="EF722" i="11"/>
  <c r="DI713" i="11"/>
  <c r="CL708" i="11"/>
  <c r="BJ704" i="11"/>
  <c r="AL724" i="11"/>
  <c r="CW714" i="11"/>
  <c r="EN708" i="11"/>
  <c r="DL704" i="11"/>
  <c r="CJ700" i="11"/>
  <c r="CO715" i="11"/>
  <c r="DR699" i="11"/>
  <c r="AL695" i="11"/>
  <c r="EA690" i="11"/>
  <c r="CY686" i="11"/>
  <c r="AB711" i="11"/>
  <c r="DS698" i="11"/>
  <c r="BZ694" i="11"/>
  <c r="AX690" i="11"/>
  <c r="EM685" i="11"/>
  <c r="AA717" i="11"/>
  <c r="AR700" i="11"/>
  <c r="BH695" i="11"/>
  <c r="AF691" i="11"/>
  <c r="DU686" i="11"/>
  <c r="AP705" i="11"/>
  <c r="AW697" i="11"/>
  <c r="EE727" i="11"/>
  <c r="AZ729" i="11"/>
  <c r="X725" i="11"/>
  <c r="DM720" i="11"/>
  <c r="CK716" i="11"/>
  <c r="BI712" i="11"/>
  <c r="CM729" i="11"/>
  <c r="BK725" i="11"/>
  <c r="AI721" i="11"/>
  <c r="DX716" i="11"/>
  <c r="DG732" i="11"/>
  <c r="CE728" i="11"/>
  <c r="BC724" i="11"/>
  <c r="AA720" i="11"/>
  <c r="DP715" i="11"/>
  <c r="CN711" i="11"/>
  <c r="EG728" i="11"/>
  <c r="DE724" i="11"/>
  <c r="CC720" i="11"/>
  <c r="BA716" i="11"/>
  <c r="Y712" i="11"/>
  <c r="BS729" i="11"/>
  <c r="AQ725" i="11"/>
  <c r="EF720" i="11"/>
  <c r="BI722" i="11"/>
  <c r="BE713" i="11"/>
  <c r="BJ708" i="11"/>
  <c r="AH704" i="11"/>
  <c r="DW699" i="11"/>
  <c r="DZ720" i="11"/>
  <c r="BN712" i="11"/>
  <c r="DN707" i="11"/>
  <c r="CL703" i="11"/>
  <c r="BJ699" i="11"/>
  <c r="AP720" i="11"/>
  <c r="EE711" i="11"/>
  <c r="CG707" i="11"/>
  <c r="BE703" i="11"/>
  <c r="DF724" i="11"/>
  <c r="AI715" i="11"/>
  <c r="AX732" i="11"/>
  <c r="DY732" i="11"/>
  <c r="CW728" i="11"/>
  <c r="BU724" i="11"/>
  <c r="AS720" i="11"/>
  <c r="EH715" i="11"/>
  <c r="DF711" i="11"/>
  <c r="EJ728" i="11"/>
  <c r="DH724" i="11"/>
  <c r="CF720" i="11"/>
  <c r="BD716" i="11"/>
  <c r="AM732" i="11"/>
  <c r="EB727" i="11"/>
  <c r="CZ723" i="11"/>
  <c r="BX719" i="11"/>
  <c r="AV715" i="11"/>
  <c r="CO732" i="11"/>
  <c r="BM728" i="11"/>
  <c r="AK724" i="11"/>
  <c r="DZ719" i="11"/>
  <c r="CX715" i="11"/>
  <c r="BV711" i="11"/>
  <c r="DP728" i="11"/>
  <c r="CN724" i="11"/>
  <c r="BL720" i="11"/>
  <c r="DG720" i="11"/>
  <c r="BC712" i="11"/>
  <c r="DG707" i="11"/>
  <c r="CE703" i="11"/>
  <c r="AQ732" i="11"/>
  <c r="CC719" i="11"/>
  <c r="BW711" i="11"/>
  <c r="AT707" i="11"/>
  <c r="EI702" i="11"/>
  <c r="AE731" i="11"/>
  <c r="EG718" i="11"/>
  <c r="AO711" i="11"/>
  <c r="ED706" i="11"/>
  <c r="DB702" i="11"/>
  <c r="AM723" i="11"/>
  <c r="EC713" i="11"/>
  <c r="CU708" i="11"/>
  <c r="BS704" i="11"/>
  <c r="AQ700" i="11"/>
  <c r="CO722" i="11"/>
  <c r="CC713" i="11"/>
  <c r="BV708" i="11"/>
  <c r="DS732" i="11"/>
  <c r="DL723" i="11"/>
  <c r="BQ714" i="11"/>
  <c r="DX708" i="11"/>
  <c r="CV704" i="11"/>
  <c r="BT700" i="11"/>
  <c r="CH714" i="11"/>
  <c r="CL699" i="11"/>
  <c r="EM694" i="11"/>
  <c r="DK690" i="11"/>
  <c r="CI686" i="11"/>
  <c r="CG710" i="11"/>
  <c r="CZ698" i="11"/>
  <c r="BJ694" i="11"/>
  <c r="AH690" i="11"/>
  <c r="DW685" i="11"/>
  <c r="EK715" i="11"/>
  <c r="EC699" i="11"/>
  <c r="AR695" i="11"/>
  <c r="EG690" i="11"/>
  <c r="DE686" i="11"/>
  <c r="CU704" i="11"/>
  <c r="AG697" i="11"/>
  <c r="BJ728" i="11"/>
  <c r="CV729" i="11"/>
  <c r="BT725" i="11"/>
  <c r="AR721" i="11"/>
  <c r="EG716" i="11"/>
  <c r="DE712" i="11"/>
  <c r="EI729" i="11"/>
  <c r="DG725" i="11"/>
  <c r="CE721" i="11"/>
  <c r="BC717" i="11"/>
  <c r="AA713" i="11"/>
  <c r="EA728" i="11"/>
  <c r="CY724" i="11"/>
  <c r="BW720" i="11"/>
  <c r="AU716" i="11"/>
  <c r="EJ711" i="11"/>
  <c r="BL729" i="11"/>
  <c r="AJ725" i="11"/>
  <c r="DY720" i="11"/>
  <c r="CW716" i="11"/>
  <c r="BU712" i="11"/>
  <c r="DO729" i="11"/>
  <c r="CM725" i="11"/>
  <c r="BK721" i="11"/>
  <c r="BP723" i="11"/>
  <c r="AF714" i="11"/>
  <c r="DF708" i="11"/>
  <c r="CD704" i="11"/>
  <c r="BB700" i="11"/>
  <c r="EG721" i="11"/>
  <c r="EN712" i="11"/>
  <c r="AS708" i="11"/>
  <c r="EH703" i="11"/>
  <c r="DF699" i="11"/>
  <c r="AW721" i="11"/>
  <c r="CL712" i="11"/>
  <c r="EC707" i="11"/>
  <c r="DA703" i="11"/>
  <c r="DM725" i="11"/>
  <c r="EA715" i="11"/>
  <c r="CT709" i="11"/>
  <c r="BR705" i="11"/>
  <c r="AP701" i="11"/>
  <c r="AX725" i="11"/>
  <c r="CA715" i="11"/>
  <c r="BU709" i="11"/>
  <c r="AS705" i="11"/>
  <c r="BU726" i="11"/>
  <c r="BO716" i="11"/>
  <c r="DW709" i="11"/>
  <c r="CU705" i="11"/>
  <c r="BS701" i="11"/>
  <c r="BC723" i="11"/>
  <c r="CK701" i="11"/>
  <c r="EL695" i="11"/>
  <c r="DJ691" i="11"/>
  <c r="CH687" i="11"/>
  <c r="AO717" i="11"/>
  <c r="AU700" i="11"/>
  <c r="BI695" i="11"/>
  <c r="AG691" i="11"/>
  <c r="DV686" i="11"/>
  <c r="AW725" i="11"/>
  <c r="AC702" i="11"/>
  <c r="AQ696" i="11"/>
  <c r="EF691" i="11"/>
  <c r="DD687" i="11"/>
  <c r="CQ708" i="11"/>
  <c r="AL698" i="11"/>
  <c r="BM716" i="11"/>
  <c r="AE724" i="11"/>
  <c r="DR711" i="11"/>
  <c r="CY699" i="11"/>
  <c r="BI707" i="11"/>
  <c r="AH701" i="11"/>
  <c r="AK705" i="11"/>
  <c r="CM705" i="11"/>
  <c r="ED695" i="11"/>
  <c r="AE700" i="11"/>
  <c r="CE724" i="11"/>
  <c r="CV687" i="11"/>
  <c r="EJ694" i="11"/>
  <c r="DH690" i="11"/>
  <c r="CF686" i="11"/>
  <c r="EE710" i="11"/>
  <c r="DO698" i="11"/>
  <c r="BW694" i="11"/>
  <c r="AU690" i="11"/>
  <c r="EJ685" i="11"/>
  <c r="AZ716" i="11"/>
  <c r="EK699" i="11"/>
  <c r="AV695" i="11"/>
  <c r="EK690" i="11"/>
  <c r="DI686" i="11"/>
  <c r="AI724" i="11"/>
  <c r="DI701" i="11"/>
  <c r="AD696" i="11"/>
  <c r="DS691" i="11"/>
  <c r="CF692" i="11"/>
  <c r="EJ692" i="11"/>
  <c r="EB692" i="11"/>
  <c r="DT692" i="11"/>
  <c r="BG693" i="11"/>
  <c r="DK693" i="11"/>
  <c r="AX694" i="11"/>
  <c r="EN688" i="11"/>
  <c r="CG728" i="11"/>
  <c r="AN716" i="11"/>
  <c r="EL723" i="11"/>
  <c r="AD712" i="11"/>
  <c r="CJ730" i="11"/>
  <c r="AJ707" i="11"/>
  <c r="AM711" i="11"/>
  <c r="CY711" i="11"/>
  <c r="AH707" i="11"/>
  <c r="X685" i="11"/>
  <c r="CN688" i="11"/>
  <c r="CX693" i="11"/>
  <c r="CD696" i="11"/>
  <c r="BB692" i="11"/>
  <c r="Z688" i="11"/>
  <c r="EC722" i="11"/>
  <c r="CB701" i="11"/>
  <c r="EH695" i="11"/>
  <c r="DF691" i="11"/>
  <c r="CD687" i="11"/>
  <c r="BB683" i="11"/>
  <c r="CI703" i="11"/>
  <c r="DG696" i="11"/>
  <c r="CE692" i="11"/>
  <c r="BC688" i="11"/>
  <c r="AA684" i="11"/>
  <c r="CS706" i="11"/>
  <c r="CO697" i="11"/>
  <c r="BM693" i="11"/>
  <c r="DB725" i="11"/>
  <c r="A683" i="11"/>
  <c r="AH683" i="11"/>
  <c r="AF683" i="11"/>
  <c r="AE683" i="11"/>
  <c r="AP683" i="11"/>
  <c r="BA683" i="11"/>
  <c r="BL683" i="11"/>
  <c r="DA687" i="11"/>
  <c r="BH728" i="11"/>
  <c r="CK714" i="11"/>
  <c r="EC723" i="11"/>
  <c r="DK710" i="11"/>
  <c r="BQ721" i="11"/>
  <c r="CV723" i="11"/>
  <c r="DS724" i="11"/>
  <c r="DP700" i="11"/>
  <c r="AP691" i="11"/>
  <c r="DF694" i="11"/>
  <c r="DD700" i="11"/>
  <c r="AW706" i="11"/>
  <c r="DM693" i="11"/>
  <c r="CK689" i="11"/>
  <c r="BI685" i="11"/>
  <c r="AQ706" i="11"/>
  <c r="CB697" i="11"/>
  <c r="AZ693" i="11"/>
  <c r="X689" i="11"/>
  <c r="DM684" i="11"/>
  <c r="BD709" i="11"/>
  <c r="BJ698" i="11"/>
  <c r="Y694" i="11"/>
  <c r="DN689" i="11"/>
  <c r="CL685" i="11"/>
  <c r="CO713" i="11"/>
  <c r="BL699" i="11"/>
  <c r="DX694" i="11"/>
  <c r="CV690" i="11"/>
  <c r="AH686" i="11"/>
  <c r="BF686" i="11"/>
  <c r="BD686" i="11"/>
  <c r="AX686" i="11"/>
  <c r="CB686" i="11"/>
  <c r="DB686" i="11"/>
  <c r="EF686" i="11"/>
  <c r="BN686" i="11"/>
  <c r="EM718" i="11"/>
  <c r="DE726" i="11"/>
  <c r="CA714" i="11"/>
  <c r="BH702" i="11"/>
  <c r="EI709" i="11"/>
  <c r="BM702" i="11"/>
  <c r="AY731" i="11"/>
  <c r="BQ729" i="11"/>
  <c r="DF728" i="11"/>
  <c r="AA730" i="11"/>
  <c r="DP725" i="11"/>
  <c r="CN721" i="11"/>
  <c r="BL717" i="11"/>
  <c r="AJ713" i="11"/>
  <c r="BN730" i="11"/>
  <c r="AL726" i="11"/>
  <c r="EA721" i="11"/>
  <c r="CY717" i="11"/>
  <c r="BW713" i="11"/>
  <c r="BF729" i="11"/>
  <c r="AD725" i="11"/>
  <c r="DS720" i="11"/>
  <c r="CQ716" i="11"/>
  <c r="BO712" i="11"/>
  <c r="DH729" i="11"/>
  <c r="CF725" i="11"/>
  <c r="BD721" i="11"/>
  <c r="AB717" i="11"/>
  <c r="DQ712" i="11"/>
  <c r="AT730" i="11"/>
  <c r="EI725" i="11"/>
  <c r="DG721" i="11"/>
  <c r="BW724" i="11"/>
  <c r="DX714" i="11"/>
  <c r="AK709" i="11"/>
  <c r="DZ704" i="11"/>
  <c r="CX700" i="11"/>
  <c r="EN722" i="11"/>
  <c r="DO713" i="11"/>
  <c r="CO708" i="11"/>
  <c r="BM704" i="11"/>
  <c r="AK700" i="11"/>
  <c r="BD722" i="11"/>
  <c r="BB713" i="11"/>
  <c r="BH708" i="11"/>
  <c r="AF704" i="11"/>
  <c r="DT726" i="11"/>
  <c r="DB716" i="11"/>
  <c r="Y710" i="11"/>
  <c r="DN705" i="11"/>
  <c r="CL701" i="11"/>
  <c r="BE726" i="11"/>
  <c r="BB716" i="11"/>
  <c r="DQ709" i="11"/>
  <c r="CO705" i="11"/>
  <c r="CE727" i="11"/>
  <c r="AP717" i="11"/>
  <c r="BB710" i="11"/>
  <c r="Z706" i="11"/>
  <c r="DO701" i="11"/>
  <c r="BC728" i="11"/>
  <c r="CR702" i="11"/>
  <c r="BQ696" i="11"/>
  <c r="AO692" i="11"/>
  <c r="ED687" i="11"/>
  <c r="BS720" i="11"/>
  <c r="EM700" i="11"/>
  <c r="DE695" i="11"/>
  <c r="CC691" i="11"/>
  <c r="BA687" i="11"/>
  <c r="Y683" i="11"/>
  <c r="AJ703" i="11"/>
  <c r="CM696" i="11"/>
  <c r="BK692" i="11"/>
  <c r="AI688" i="11"/>
  <c r="AS710" i="11"/>
  <c r="CO698" i="11"/>
  <c r="DU729" i="11"/>
  <c r="Z731" i="11"/>
  <c r="DO726" i="11"/>
  <c r="CM722" i="11"/>
  <c r="BK718" i="11"/>
  <c r="AI714" i="11"/>
  <c r="BM731" i="11"/>
  <c r="AK727" i="11"/>
  <c r="DZ722" i="11"/>
  <c r="CX718" i="11"/>
  <c r="BV714" i="11"/>
  <c r="BE730" i="11"/>
  <c r="AC726" i="11"/>
  <c r="DR721" i="11"/>
  <c r="CP717" i="11"/>
  <c r="BN713" i="11"/>
  <c r="DG730" i="11"/>
  <c r="CE726" i="11"/>
  <c r="BC722" i="11"/>
  <c r="AA718" i="11"/>
  <c r="DP713" i="11"/>
  <c r="AS731" i="11"/>
  <c r="EH726" i="11"/>
  <c r="DF722" i="11"/>
  <c r="AF727" i="11"/>
  <c r="DV716" i="11"/>
  <c r="AJ710" i="11"/>
  <c r="DY705" i="11"/>
  <c r="CW701" i="11"/>
  <c r="CW725" i="11"/>
  <c r="DM715" i="11"/>
  <c r="CN709" i="11"/>
  <c r="BL705" i="11"/>
  <c r="AJ701" i="11"/>
  <c r="ED724" i="11"/>
  <c r="AZ715" i="11"/>
  <c r="BG709" i="11"/>
  <c r="AE705" i="11"/>
  <c r="CG730" i="11"/>
  <c r="CZ718" i="11"/>
  <c r="X711" i="11"/>
  <c r="DM706" i="11"/>
  <c r="CK702" i="11"/>
  <c r="DA729" i="11"/>
  <c r="AZ718" i="11"/>
  <c r="DP710" i="11"/>
  <c r="CN706" i="11"/>
  <c r="CA731" i="11"/>
  <c r="AN719" i="11"/>
  <c r="BA711" i="11"/>
  <c r="Y707" i="11"/>
  <c r="DN702" i="11"/>
  <c r="CL698" i="11"/>
  <c r="DL705" i="11"/>
  <c r="BP697" i="11"/>
  <c r="AN693" i="11"/>
  <c r="EC688" i="11"/>
  <c r="DA684" i="11"/>
  <c r="CA703" i="11"/>
  <c r="DD696" i="11"/>
  <c r="CB692" i="11"/>
  <c r="AZ688" i="11"/>
  <c r="X684" i="11"/>
  <c r="CE706" i="11"/>
  <c r="CL697" i="11"/>
  <c r="BJ693" i="11"/>
  <c r="AH689" i="11"/>
  <c r="CD716" i="11"/>
  <c r="Z700" i="11"/>
  <c r="AI731" i="11"/>
  <c r="Y732" i="11"/>
  <c r="DN727" i="11"/>
  <c r="CL723" i="11"/>
  <c r="BJ719" i="11"/>
  <c r="AH715" i="11"/>
  <c r="BL732" i="11"/>
  <c r="AJ728" i="11"/>
  <c r="DY723" i="11"/>
  <c r="CW719" i="11"/>
  <c r="BU715" i="11"/>
  <c r="BD731" i="11"/>
  <c r="AB727" i="11"/>
  <c r="DQ722" i="11"/>
  <c r="CO718" i="11"/>
  <c r="BM714" i="11"/>
  <c r="DF731" i="11"/>
  <c r="CD727" i="11"/>
  <c r="BB723" i="11"/>
  <c r="Z719" i="11"/>
  <c r="DO714" i="11"/>
  <c r="AR732" i="11"/>
  <c r="EG727" i="11"/>
  <c r="DE723" i="11"/>
  <c r="DX730" i="11"/>
  <c r="DT718" i="11"/>
  <c r="AI711" i="11"/>
  <c r="DX706" i="11"/>
  <c r="CV702" i="11"/>
  <c r="DG728" i="11"/>
  <c r="DK717" i="11"/>
  <c r="CM710" i="11"/>
  <c r="BK706" i="11"/>
  <c r="AI702" i="11"/>
  <c r="CU727" i="11"/>
  <c r="AX717" i="11"/>
  <c r="BF710" i="11"/>
  <c r="AD706" i="11"/>
  <c r="DS701" i="11"/>
  <c r="DV720" i="11"/>
  <c r="BK712" i="11"/>
  <c r="DL707" i="11"/>
  <c r="CJ703" i="11"/>
  <c r="BH699" i="11"/>
  <c r="BF720" i="11"/>
  <c r="EN711" i="11"/>
  <c r="CM707" i="11"/>
  <c r="BR729" i="11"/>
  <c r="CC721" i="11"/>
  <c r="DF712" i="11"/>
  <c r="X708" i="11"/>
  <c r="DM703" i="11"/>
  <c r="CK699" i="11"/>
  <c r="DH709" i="11"/>
  <c r="BZ698" i="11"/>
  <c r="AM694" i="11"/>
  <c r="EB689" i="11"/>
  <c r="CZ685" i="11"/>
  <c r="AF707" i="11"/>
  <c r="DC697" i="11"/>
  <c r="CA693" i="11"/>
  <c r="AY689" i="11"/>
  <c r="EN684" i="11"/>
  <c r="CA710" i="11"/>
  <c r="CY698" i="11"/>
  <c r="BI694" i="11"/>
  <c r="AG690" i="11"/>
  <c r="DY725" i="11"/>
  <c r="AU702" i="11"/>
  <c r="DC731" i="11"/>
  <c r="CC732" i="11"/>
  <c r="BA728" i="11"/>
  <c r="Y724" i="11"/>
  <c r="DN719" i="11"/>
  <c r="CL715" i="11"/>
  <c r="DP732" i="11"/>
  <c r="CN728" i="11"/>
  <c r="BL724" i="11"/>
  <c r="AJ720" i="11"/>
  <c r="DY715" i="11"/>
  <c r="DH731" i="11"/>
  <c r="CF727" i="11"/>
  <c r="BD723" i="11"/>
  <c r="AB719" i="11"/>
  <c r="DQ714" i="11"/>
  <c r="AS732" i="11"/>
  <c r="EH727" i="11"/>
  <c r="DF723" i="11"/>
  <c r="CD719" i="11"/>
  <c r="BB715" i="11"/>
  <c r="CV732" i="11"/>
  <c r="BT728" i="11"/>
  <c r="AR724" i="11"/>
  <c r="DF732" i="11"/>
  <c r="DK719" i="11"/>
  <c r="CU711" i="11"/>
  <c r="BK707" i="11"/>
  <c r="AI703" i="11"/>
  <c r="CO730" i="11"/>
  <c r="DB718" i="11"/>
  <c r="Z711" i="11"/>
  <c r="DO706" i="11"/>
  <c r="CM702" i="11"/>
  <c r="CC729" i="11"/>
  <c r="AO718" i="11"/>
  <c r="DJ710" i="11"/>
  <c r="CH706" i="11"/>
  <c r="BF702" i="11"/>
  <c r="AF722" i="11"/>
  <c r="AK713" i="11"/>
  <c r="AY708" i="11"/>
  <c r="EN703" i="11"/>
  <c r="DL699" i="11"/>
  <c r="CH721" i="11"/>
  <c r="DH712" i="11"/>
  <c r="Z708" i="11"/>
  <c r="AZ731" i="11"/>
  <c r="DE722" i="11"/>
  <c r="CP713" i="11"/>
  <c r="CB708" i="11"/>
  <c r="AZ704" i="11"/>
  <c r="X700" i="11"/>
  <c r="CZ711" i="11"/>
  <c r="EL698" i="11"/>
  <c r="CQ694" i="11"/>
  <c r="BO690" i="11"/>
  <c r="AM686" i="11"/>
  <c r="EE708" i="11"/>
  <c r="AW698" i="11"/>
  <c r="EE693" i="11"/>
  <c r="DC689" i="11"/>
  <c r="CA685" i="11"/>
  <c r="DT712" i="11"/>
  <c r="AU699" i="11"/>
  <c r="DM694" i="11"/>
  <c r="CK690" i="11"/>
  <c r="BI686" i="11"/>
  <c r="BX703" i="11"/>
  <c r="BN732" i="11"/>
  <c r="EG732" i="11"/>
  <c r="DE728" i="11"/>
  <c r="CC724" i="11"/>
  <c r="BA720" i="11"/>
  <c r="Y716" i="11"/>
  <c r="DN711" i="11"/>
  <c r="AA729" i="11"/>
  <c r="DP724" i="11"/>
  <c r="CN720" i="11"/>
  <c r="BL716" i="11"/>
  <c r="AU732" i="11"/>
  <c r="EJ727" i="11"/>
  <c r="DH723" i="11"/>
  <c r="CF719" i="11"/>
  <c r="BD715" i="11"/>
  <c r="CW732" i="11"/>
  <c r="BU728" i="11"/>
  <c r="AS724" i="11"/>
  <c r="EH719" i="11"/>
  <c r="DF715" i="11"/>
  <c r="CD711" i="11"/>
  <c r="DX728" i="11"/>
  <c r="CV724" i="11"/>
  <c r="BT720" i="11"/>
  <c r="ED720" i="11"/>
  <c r="BP712" i="11"/>
  <c r="DO707" i="11"/>
  <c r="CM703" i="11"/>
  <c r="BW732" i="11"/>
  <c r="CS719" i="11"/>
  <c r="CH711" i="11"/>
  <c r="BB707" i="11"/>
  <c r="Z703" i="11"/>
  <c r="BK731" i="11"/>
  <c r="AF719" i="11"/>
  <c r="AW711" i="11"/>
  <c r="EL706" i="11"/>
  <c r="DJ702" i="11"/>
  <c r="BH723" i="11"/>
  <c r="AB714" i="11"/>
  <c r="CM731" i="11"/>
  <c r="BM732" i="11"/>
  <c r="AK728" i="11"/>
  <c r="DZ723" i="11"/>
  <c r="CX719" i="11"/>
  <c r="BV715" i="11"/>
  <c r="CZ732" i="11"/>
  <c r="BX728" i="11"/>
  <c r="AV724" i="11"/>
  <c r="EK719" i="11"/>
  <c r="DI715" i="11"/>
  <c r="CR731" i="11"/>
  <c r="BP727" i="11"/>
  <c r="AN723" i="11"/>
  <c r="EC718" i="11"/>
  <c r="DA714" i="11"/>
  <c r="AC732" i="11"/>
  <c r="DR727" i="11"/>
  <c r="CP723" i="11"/>
  <c r="BN719" i="11"/>
  <c r="AL715" i="11"/>
  <c r="CF732" i="11"/>
  <c r="BD728" i="11"/>
  <c r="AB724" i="11"/>
  <c r="AT732" i="11"/>
  <c r="CE719" i="11"/>
  <c r="BY711" i="11"/>
  <c r="AU707" i="11"/>
  <c r="EJ702" i="11"/>
  <c r="AC730" i="11"/>
  <c r="BV718" i="11"/>
  <c r="EA710" i="11"/>
  <c r="CY706" i="11"/>
  <c r="BW702" i="11"/>
  <c r="EH728" i="11"/>
  <c r="DZ717" i="11"/>
  <c r="CT710" i="11"/>
  <c r="BR706" i="11"/>
  <c r="AP702" i="11"/>
  <c r="DF721" i="11"/>
  <c r="DW712" i="11"/>
  <c r="AI708" i="11"/>
  <c r="DX703" i="11"/>
  <c r="CV699" i="11"/>
  <c r="AS721" i="11"/>
  <c r="CI712" i="11"/>
  <c r="EA707" i="11"/>
  <c r="DE730" i="11"/>
  <c r="BP722" i="11"/>
  <c r="BJ713" i="11"/>
  <c r="BL708" i="11"/>
  <c r="AJ704" i="11"/>
  <c r="DY699" i="11"/>
  <c r="AD711" i="11"/>
  <c r="DT698" i="11"/>
  <c r="CA694" i="11"/>
  <c r="AY690" i="11"/>
  <c r="EN685" i="11"/>
  <c r="BS708" i="11"/>
  <c r="AE698" i="11"/>
  <c r="DO693" i="11"/>
  <c r="CM689" i="11"/>
  <c r="BK685" i="11"/>
  <c r="EM711" i="11"/>
  <c r="AB699" i="11"/>
  <c r="CW694" i="11"/>
  <c r="BU690" i="11"/>
  <c r="AS686" i="11"/>
  <c r="AE703" i="11"/>
  <c r="DZ732" i="11"/>
  <c r="DO727" i="11"/>
  <c r="AJ729" i="11"/>
  <c r="DY724" i="11"/>
  <c r="CW720" i="11"/>
  <c r="BU716" i="11"/>
  <c r="AS712" i="11"/>
  <c r="BW729" i="11"/>
  <c r="AU725" i="11"/>
  <c r="EJ720" i="11"/>
  <c r="DH716" i="11"/>
  <c r="CQ732" i="11"/>
  <c r="BO728" i="11"/>
  <c r="AM724" i="11"/>
  <c r="EB719" i="11"/>
  <c r="CZ715" i="11"/>
  <c r="BX711" i="11"/>
  <c r="DQ728" i="11"/>
  <c r="CO724" i="11"/>
  <c r="BM720" i="11"/>
  <c r="AK716" i="11"/>
  <c r="DZ711" i="11"/>
  <c r="BC729" i="11"/>
  <c r="AA725" i="11"/>
  <c r="DP720" i="11"/>
  <c r="EK721" i="11"/>
  <c r="Y713" i="11"/>
  <c r="AT708" i="11"/>
  <c r="EI703" i="11"/>
  <c r="DG699" i="11"/>
  <c r="CI720" i="11"/>
  <c r="AN712" i="11"/>
  <c r="CX707" i="11"/>
  <c r="BV703" i="11"/>
  <c r="ED732" i="11"/>
  <c r="DX719" i="11"/>
  <c r="DE711" i="11"/>
  <c r="BQ707" i="11"/>
  <c r="AO703" i="11"/>
  <c r="BO724" i="11"/>
  <c r="DT714" i="11"/>
  <c r="AH709" i="11"/>
  <c r="DW704" i="11"/>
  <c r="CU700" i="11"/>
  <c r="DS723" i="11"/>
  <c r="BT714" i="11"/>
  <c r="DZ708" i="11"/>
  <c r="CX704" i="11"/>
  <c r="Y725" i="11"/>
  <c r="BH715" i="11"/>
  <c r="BK709" i="11"/>
  <c r="AI705" i="11"/>
  <c r="DX700" i="11"/>
  <c r="AX718" i="11"/>
  <c r="CC700" i="11"/>
  <c r="BZ695" i="11"/>
  <c r="AX691" i="11"/>
  <c r="EM686" i="11"/>
  <c r="ED712" i="11"/>
  <c r="AV699" i="11"/>
  <c r="DN694" i="11"/>
  <c r="CL690" i="11"/>
  <c r="BJ686" i="11"/>
  <c r="DA719" i="11"/>
  <c r="DT700" i="11"/>
  <c r="CV695" i="11"/>
  <c r="BT691" i="11"/>
  <c r="AR687" i="11"/>
  <c r="CC706" i="11"/>
  <c r="CK697" i="11"/>
  <c r="AK712" i="11"/>
  <c r="DT719" i="11"/>
  <c r="AU729" i="11"/>
  <c r="BN720" i="11"/>
  <c r="AG703" i="11"/>
  <c r="BJ732" i="11"/>
  <c r="AE728" i="11"/>
  <c r="BY703" i="11"/>
  <c r="DP693" i="11"/>
  <c r="BO697" i="11"/>
  <c r="AN709" i="11"/>
  <c r="BL722" i="11"/>
  <c r="BX694" i="11"/>
  <c r="AV690" i="11"/>
  <c r="EK685" i="11"/>
  <c r="DQ708" i="11"/>
  <c r="AT698" i="11"/>
  <c r="EB693" i="11"/>
  <c r="CZ689" i="11"/>
  <c r="BX685" i="11"/>
  <c r="AU712" i="11"/>
  <c r="AF699" i="11"/>
  <c r="DA694" i="11"/>
  <c r="BY690" i="11"/>
  <c r="AW686" i="11"/>
  <c r="DX718" i="11"/>
  <c r="CT700" i="11"/>
  <c r="CI695" i="11"/>
  <c r="BG691" i="11"/>
  <c r="DF688" i="11"/>
  <c r="EF688" i="11"/>
  <c r="ED688" i="11"/>
  <c r="DX688" i="11"/>
  <c r="AK689" i="11"/>
  <c r="CI689" i="11"/>
  <c r="EM689" i="11"/>
  <c r="DH688" i="11"/>
  <c r="BE724" i="11"/>
  <c r="EN731" i="11"/>
  <c r="DJ719" i="11"/>
  <c r="CQ707" i="11"/>
  <c r="DA718" i="11"/>
  <c r="EM704" i="11"/>
  <c r="Y709" i="11"/>
  <c r="CA709" i="11"/>
  <c r="DI700" i="11"/>
  <c r="EK713" i="11"/>
  <c r="BZ686" i="11"/>
  <c r="CJ691" i="11"/>
  <c r="EI695" i="11"/>
  <c r="DG691" i="11"/>
  <c r="CE687" i="11"/>
  <c r="EI717" i="11"/>
  <c r="BU700" i="11"/>
  <c r="BV695" i="11"/>
  <c r="AT691" i="11"/>
  <c r="EI686" i="11"/>
  <c r="CL725" i="11"/>
  <c r="AM702" i="11"/>
  <c r="AU696" i="11"/>
  <c r="EJ691" i="11"/>
  <c r="DH687" i="11"/>
  <c r="CF683" i="11"/>
  <c r="CE704" i="11"/>
  <c r="AC697" i="11"/>
  <c r="DR692" i="11"/>
  <c r="AN702" i="11"/>
  <c r="BR703" i="11"/>
  <c r="AU703" i="11"/>
  <c r="AB703" i="11"/>
  <c r="BG704" i="11"/>
  <c r="AO706" i="11"/>
  <c r="EN707" i="11"/>
  <c r="BU687" i="11"/>
  <c r="BO731" i="11"/>
  <c r="AF724" i="11"/>
  <c r="ED731" i="11"/>
  <c r="CY731" i="11"/>
  <c r="CI706" i="11"/>
  <c r="CX712" i="11"/>
  <c r="CF718" i="11"/>
  <c r="BT719" i="11"/>
  <c r="DB698" i="11"/>
  <c r="AB689" i="11"/>
  <c r="CR692" i="11"/>
  <c r="DB697" i="11"/>
  <c r="BF700" i="11"/>
  <c r="BA693" i="11"/>
  <c r="Y689" i="11"/>
  <c r="DN684" i="11"/>
  <c r="AK704" i="11"/>
  <c r="EG696" i="11"/>
  <c r="DE692" i="11"/>
  <c r="CC688" i="11"/>
  <c r="BA684" i="11"/>
  <c r="AP707" i="11"/>
  <c r="DF697" i="11"/>
  <c r="CD693" i="11"/>
  <c r="BB689" i="11"/>
  <c r="Z685" i="11"/>
  <c r="CO710" i="11"/>
  <c r="DC698" i="11"/>
  <c r="BL694" i="11"/>
  <c r="AJ690" i="11"/>
  <c r="DB684" i="11"/>
  <c r="DT684" i="11"/>
  <c r="DR684" i="11"/>
  <c r="DO684" i="11"/>
  <c r="EH684" i="11"/>
  <c r="AI685" i="11"/>
  <c r="BB685" i="11"/>
  <c r="AV688" i="11"/>
  <c r="DK714" i="11"/>
  <c r="CC722" i="11"/>
  <c r="DU731" i="11"/>
  <c r="BT727" i="11"/>
  <c r="DG705" i="11"/>
  <c r="AY700" i="11"/>
  <c r="CJ728" i="11"/>
  <c r="EH718" i="11"/>
  <c r="BV702" i="11"/>
  <c r="AP708" i="11"/>
  <c r="AM699" i="11"/>
  <c r="CQ685" i="11"/>
  <c r="AD728" i="11"/>
  <c r="AY721" i="11"/>
  <c r="AF729" i="11"/>
  <c r="CZ722" i="11"/>
  <c r="DB703" i="11"/>
  <c r="BN709" i="11"/>
  <c r="DT715" i="11"/>
  <c r="BB687" i="11"/>
  <c r="EB695" i="11"/>
  <c r="BP721" i="11"/>
  <c r="AH729" i="11"/>
  <c r="DU716" i="11"/>
  <c r="DB704" i="11"/>
  <c r="DX712" i="11"/>
  <c r="DJ725" i="11"/>
  <c r="CQ701" i="11"/>
  <c r="CG695" i="11"/>
  <c r="BR709" i="11"/>
  <c r="CT730" i="11"/>
  <c r="DW716" i="11"/>
  <c r="AX726" i="11"/>
  <c r="BJ714" i="11"/>
  <c r="CR727" i="11"/>
  <c r="DM712" i="11"/>
  <c r="CE720" i="11"/>
  <c r="DW729" i="11"/>
  <c r="AK722" i="11"/>
  <c r="DI703" i="11"/>
  <c r="CC709" i="11"/>
  <c r="DH701" i="11"/>
  <c r="ED686" i="11"/>
  <c r="CG729" i="11"/>
  <c r="CL722" i="11"/>
  <c r="BS730" i="11"/>
  <c r="AV726" i="11"/>
  <c r="X705" i="11"/>
  <c r="DA710" i="11"/>
  <c r="CC718" i="11"/>
  <c r="CO688" i="11"/>
  <c r="AX697" i="11"/>
  <c r="AL708" i="11"/>
  <c r="DX691" i="11"/>
  <c r="Z687" i="11"/>
  <c r="AK697" i="11"/>
  <c r="AK710" i="11"/>
  <c r="EB718" i="11"/>
  <c r="AG689" i="11"/>
  <c r="BV707" i="11"/>
  <c r="AH685" i="11"/>
  <c r="AR690" i="11"/>
  <c r="EJ684" i="11"/>
  <c r="CG691" i="11"/>
  <c r="CH729" i="11"/>
  <c r="AA705" i="11"/>
  <c r="AJ687" i="11"/>
  <c r="BS710" i="11"/>
  <c r="DT685" i="11"/>
  <c r="DU690" i="11"/>
  <c r="EE695" i="11"/>
  <c r="DU691" i="11"/>
  <c r="AQ693" i="11"/>
  <c r="EE722" i="11"/>
  <c r="DL722" i="11"/>
  <c r="EI723" i="11"/>
  <c r="CB700" i="11"/>
  <c r="DS690" i="11"/>
  <c r="BR694" i="11"/>
  <c r="AB700" i="11"/>
  <c r="EA704" i="11"/>
  <c r="DE693" i="11"/>
  <c r="CC689" i="11"/>
  <c r="BA685" i="11"/>
  <c r="EB705" i="11"/>
  <c r="BT697" i="11"/>
  <c r="AR693" i="11"/>
  <c r="EG688" i="11"/>
  <c r="DE684" i="11"/>
  <c r="X709" i="11"/>
  <c r="BA698" i="11"/>
  <c r="EH693" i="11"/>
  <c r="DF689" i="11"/>
  <c r="CD685" i="11"/>
  <c r="AC713" i="11"/>
  <c r="AY699" i="11"/>
  <c r="DP694" i="11"/>
  <c r="CN690" i="11"/>
  <c r="ED685" i="11"/>
  <c r="AF686" i="11"/>
  <c r="AC686" i="11"/>
  <c r="Z686" i="11"/>
  <c r="AV686" i="11"/>
  <c r="BV686" i="11"/>
  <c r="CZ686" i="11"/>
  <c r="DZ684" i="11"/>
  <c r="CA718" i="11"/>
  <c r="AS726" i="11"/>
  <c r="EF713" i="11"/>
  <c r="DM701" i="11"/>
  <c r="BW709" i="11"/>
  <c r="AO702" i="11"/>
  <c r="AR706" i="11"/>
  <c r="CT706" i="11"/>
  <c r="EK696" i="11"/>
  <c r="BT702" i="11"/>
  <c r="CS683" i="11"/>
  <c r="DC688" i="11"/>
  <c r="AY695" i="11"/>
  <c r="EN690" i="11"/>
  <c r="DL686" i="11"/>
  <c r="BH712" i="11"/>
  <c r="AI699" i="11"/>
  <c r="DC694" i="11"/>
  <c r="CA690" i="11"/>
  <c r="AY686" i="11"/>
  <c r="BN718" i="11"/>
  <c r="CF700" i="11"/>
  <c r="CB695" i="11"/>
  <c r="AZ691" i="11"/>
  <c r="X687" i="11"/>
  <c r="EF726" i="11"/>
  <c r="CA702" i="11"/>
  <c r="BJ696" i="11"/>
  <c r="AH692" i="11"/>
  <c r="CT694" i="11"/>
  <c r="AG695" i="11"/>
  <c r="Y695" i="11"/>
  <c r="EH694" i="11"/>
  <c r="BU695" i="11"/>
  <c r="DY695" i="11"/>
  <c r="BL696" i="11"/>
  <c r="BK683" i="11"/>
  <c r="CU730" i="11"/>
  <c r="BB718" i="11"/>
  <c r="AI726" i="11"/>
  <c r="AD716" i="11"/>
  <c r="DE700" i="11"/>
  <c r="AQ708" i="11"/>
  <c r="CV712" i="11"/>
  <c r="BZ713" i="11"/>
  <c r="BJ711" i="11"/>
  <c r="AE686" i="11"/>
  <c r="CU689" i="11"/>
  <c r="DE694" i="11"/>
  <c r="DJ696" i="11"/>
  <c r="CH692" i="11"/>
  <c r="BF688" i="11"/>
  <c r="DI725" i="11"/>
  <c r="AS702" i="11"/>
  <c r="AW696" i="11"/>
  <c r="EL691" i="11"/>
  <c r="DJ687" i="11"/>
  <c r="CH683" i="11"/>
  <c r="BA704" i="11"/>
  <c r="EM696" i="11"/>
  <c r="DK692" i="11"/>
  <c r="CI688" i="11"/>
  <c r="BG684" i="11"/>
  <c r="CZ707" i="11"/>
  <c r="DW697" i="11"/>
  <c r="CS693" i="11"/>
  <c r="BQ689" i="11"/>
  <c r="BV683" i="11"/>
  <c r="CG683" i="11"/>
  <c r="CE683" i="11"/>
  <c r="CD683" i="11"/>
  <c r="CO683" i="11"/>
  <c r="CZ683" i="11"/>
  <c r="DK683" i="11"/>
  <c r="CJ683" i="11"/>
  <c r="BV730" i="11"/>
  <c r="CY716" i="11"/>
  <c r="Z726" i="11"/>
  <c r="EE713" i="11"/>
  <c r="X727" i="11"/>
  <c r="CB726" i="11"/>
  <c r="DK727" i="11"/>
  <c r="DW701" i="11"/>
  <c r="AW692" i="11"/>
  <c r="DM695" i="11"/>
  <c r="BC703" i="11"/>
  <c r="BY710" i="11"/>
  <c r="AB694" i="11"/>
  <c r="DQ689" i="11"/>
  <c r="CO685" i="11"/>
  <c r="AX707" i="11"/>
  <c r="DH697" i="11"/>
  <c r="CF693" i="11"/>
  <c r="BD689" i="11"/>
  <c r="AB685" i="11"/>
  <c r="BK710" i="11"/>
  <c r="CU698" i="11"/>
  <c r="BE694" i="11"/>
  <c r="AC690" i="11"/>
  <c r="DR685" i="11"/>
  <c r="DC715" i="11"/>
  <c r="DS699" i="11"/>
  <c r="AM695" i="11"/>
  <c r="EB690" i="11"/>
  <c r="AM687" i="11"/>
  <c r="BM687" i="11"/>
  <c r="BK687" i="11"/>
  <c r="BE687" i="11"/>
  <c r="CI687" i="11"/>
  <c r="DI687" i="11"/>
  <c r="EM687" i="11"/>
  <c r="BK702" i="11"/>
  <c r="DZ703" i="11"/>
  <c r="BD698" i="11"/>
  <c r="ED683" i="11"/>
  <c r="X694" i="11"/>
  <c r="BU684" i="11"/>
  <c r="DO711" i="11"/>
  <c r="AP688" i="11"/>
  <c r="DW696" i="11"/>
  <c r="AV683" i="11"/>
  <c r="BL725" i="11"/>
  <c r="ED701" i="11"/>
  <c r="DA700" i="11"/>
  <c r="DX687" i="11"/>
  <c r="DA706" i="11"/>
  <c r="BV704" i="11"/>
  <c r="EH689" i="11"/>
  <c r="CM686" i="11"/>
  <c r="CX696" i="11"/>
  <c r="AQ699" i="11"/>
  <c r="BI705" i="11"/>
  <c r="CN686" i="11"/>
  <c r="BD695" i="11"/>
  <c r="CE693" i="11"/>
  <c r="BO720" i="11"/>
  <c r="CM697" i="11"/>
  <c r="EJ693" i="11"/>
  <c r="BS719" i="11"/>
  <c r="CQ689" i="11"/>
  <c r="CS725" i="11"/>
  <c r="EK693" i="11"/>
  <c r="AE710" i="11"/>
  <c r="DT690" i="11"/>
  <c r="BD696" i="11"/>
  <c r="BM685" i="11"/>
  <c r="EC692" i="11"/>
  <c r="CU685" i="11"/>
  <c r="DK715" i="11"/>
  <c r="BH724" i="11"/>
  <c r="AP711" i="11"/>
  <c r="BX722" i="11"/>
  <c r="DL731" i="11"/>
  <c r="DG694" i="11"/>
  <c r="DW713" i="11"/>
  <c r="BP729" i="11"/>
  <c r="EN716" i="11"/>
  <c r="DU724" i="11"/>
  <c r="CK713" i="11"/>
  <c r="BZ699" i="11"/>
  <c r="AL705" i="11"/>
  <c r="CQ709" i="11"/>
  <c r="AA715" i="11"/>
  <c r="CZ691" i="11"/>
  <c r="AN717" i="11"/>
  <c r="DW724" i="11"/>
  <c r="CS712" i="11"/>
  <c r="BZ700" i="11"/>
  <c r="AJ708" i="11"/>
  <c r="DW715" i="11"/>
  <c r="BQ725" i="11"/>
  <c r="BE691" i="11"/>
  <c r="BM698" i="11"/>
  <c r="BR726" i="11"/>
  <c r="CU712" i="11"/>
  <c r="EM721" i="11"/>
  <c r="DU708" i="11"/>
  <c r="AW717" i="11"/>
  <c r="Z730" i="11"/>
  <c r="BC716" i="11"/>
  <c r="CU725" i="11"/>
  <c r="AM713" i="11"/>
  <c r="EH725" i="11"/>
  <c r="BA705" i="11"/>
  <c r="AC696" i="11"/>
  <c r="EC725" i="11"/>
  <c r="DC730" i="11"/>
  <c r="BJ718" i="11"/>
  <c r="AQ726" i="11"/>
  <c r="AT716" i="11"/>
  <c r="DM700" i="11"/>
  <c r="BY706" i="11"/>
  <c r="ED710" i="11"/>
  <c r="EN727" i="11"/>
  <c r="EM692" i="11"/>
  <c r="DH719" i="11"/>
  <c r="Z696" i="11"/>
  <c r="BD726" i="11"/>
  <c r="DZ692" i="11"/>
  <c r="EE689" i="11"/>
  <c r="DP719" i="11"/>
  <c r="DV684" i="11"/>
  <c r="BS698" i="11"/>
  <c r="AJ714" i="11"/>
  <c r="BL686" i="11"/>
  <c r="DH686" i="11"/>
  <c r="CH719" i="11"/>
  <c r="CD710" i="11"/>
  <c r="CF697" i="11"/>
  <c r="BO695" i="11"/>
  <c r="BD699" i="11"/>
  <c r="BU719" i="11"/>
  <c r="AN687" i="11"/>
  <c r="AX692" i="11"/>
  <c r="X696" i="11"/>
  <c r="BU685" i="11"/>
  <c r="AR718" i="11"/>
  <c r="DU717" i="11"/>
  <c r="DI718" i="11"/>
  <c r="BN698" i="11"/>
  <c r="DE688" i="11"/>
  <c r="BD692" i="11"/>
  <c r="BN697" i="11"/>
  <c r="CU699" i="11"/>
  <c r="AS693" i="11"/>
  <c r="EH688" i="11"/>
  <c r="DF684" i="11"/>
  <c r="EE703" i="11"/>
  <c r="DY696" i="11"/>
  <c r="CW692" i="11"/>
  <c r="BU688" i="11"/>
  <c r="AS684" i="11"/>
  <c r="EA706" i="11"/>
  <c r="CX697" i="11"/>
  <c r="BV693" i="11"/>
  <c r="AT689" i="11"/>
  <c r="EI684" i="11"/>
  <c r="BI710" i="11"/>
  <c r="CS698" i="11"/>
  <c r="BD694" i="11"/>
  <c r="AB690" i="11"/>
  <c r="CF684" i="11"/>
  <c r="CY684" i="11"/>
  <c r="CV684" i="11"/>
  <c r="CT684" i="11"/>
  <c r="DL684" i="11"/>
  <c r="EE684" i="11"/>
  <c r="AG685" i="11"/>
  <c r="AK686" i="11"/>
  <c r="AY714" i="11"/>
  <c r="EH721" i="11"/>
  <c r="BI731" i="11"/>
  <c r="X726" i="11"/>
  <c r="AU705" i="11"/>
  <c r="AA700" i="11"/>
  <c r="BG732" i="11"/>
  <c r="CF704" i="11"/>
  <c r="DW694" i="11"/>
  <c r="CH698" i="11"/>
  <c r="ED714" i="11"/>
  <c r="CO686" i="11"/>
  <c r="DD694" i="11"/>
  <c r="CB690" i="11"/>
  <c r="AZ686" i="11"/>
  <c r="DX709" i="11"/>
  <c r="CE698" i="11"/>
  <c r="AQ694" i="11"/>
  <c r="EF689" i="11"/>
  <c r="DD685" i="11"/>
  <c r="AL714" i="11"/>
  <c r="CA699" i="11"/>
  <c r="EG694" i="11"/>
  <c r="DE690" i="11"/>
  <c r="CC686" i="11"/>
  <c r="BE721" i="11"/>
  <c r="AO701" i="11"/>
  <c r="DO695" i="11"/>
  <c r="CM691" i="11"/>
  <c r="BR690" i="11"/>
  <c r="DV690" i="11"/>
  <c r="DN690" i="11"/>
  <c r="DF690" i="11"/>
  <c r="AS691" i="11"/>
  <c r="CW691" i="11"/>
  <c r="AJ692" i="11"/>
  <c r="AX683" i="11"/>
  <c r="BS726" i="11"/>
  <c r="Z714" i="11"/>
  <c r="DX721" i="11"/>
  <c r="DE709" i="11"/>
  <c r="DW723" i="11"/>
  <c r="AC706" i="11"/>
  <c r="AF710" i="11"/>
  <c r="CH710" i="11"/>
  <c r="BJ703" i="11"/>
  <c r="AY723" i="11"/>
  <c r="CG687" i="11"/>
  <c r="CQ692" i="11"/>
  <c r="AX696" i="11"/>
  <c r="EM691" i="11"/>
  <c r="DK687" i="11"/>
  <c r="AH720" i="11"/>
  <c r="EG700" i="11"/>
  <c r="DB695" i="11"/>
  <c r="BZ691" i="11"/>
  <c r="AX687" i="11"/>
  <c r="EC730" i="11"/>
  <c r="DU702" i="11"/>
  <c r="CA696" i="11"/>
  <c r="AY692" i="11"/>
  <c r="EN687" i="11"/>
  <c r="DL683" i="11"/>
  <c r="CL705" i="11"/>
  <c r="BI697" i="11"/>
  <c r="AG693" i="11"/>
  <c r="CP709" i="11"/>
  <c r="BZ711" i="11"/>
  <c r="AR711" i="11"/>
  <c r="EC710" i="11"/>
  <c r="DE713" i="11"/>
  <c r="BU717" i="11"/>
  <c r="BZ721" i="11"/>
  <c r="DV709" i="11"/>
  <c r="AH699" i="11"/>
  <c r="AT726" i="11"/>
  <c r="BW712" i="11"/>
  <c r="DO721" i="11"/>
  <c r="CW708" i="11"/>
  <c r="DR716" i="11"/>
  <c r="DR720" i="11"/>
  <c r="X722" i="11"/>
  <c r="DI699" i="11"/>
  <c r="AI690" i="11"/>
  <c r="CY693" i="11"/>
  <c r="EA698" i="11"/>
  <c r="DG702" i="11"/>
  <c r="CG693" i="11"/>
  <c r="BE689" i="11"/>
  <c r="AC685" i="11"/>
  <c r="AJ705" i="11"/>
  <c r="AV697" i="11"/>
  <c r="EK692" i="11"/>
  <c r="DI688" i="11"/>
  <c r="CG684" i="11"/>
  <c r="AW708" i="11"/>
  <c r="Y698" i="11"/>
  <c r="DJ693" i="11"/>
  <c r="CH689" i="11"/>
  <c r="BF685" i="11"/>
  <c r="DI711" i="11"/>
  <c r="EM698" i="11"/>
  <c r="CR694" i="11"/>
  <c r="BP690" i="11"/>
  <c r="BR685" i="11"/>
  <c r="CK685" i="11"/>
  <c r="CH685" i="11"/>
  <c r="CE685" i="11"/>
  <c r="CX685" i="11"/>
  <c r="DQ685" i="11"/>
  <c r="EI685" i="11"/>
  <c r="DJ720" i="11"/>
  <c r="DJ709" i="11"/>
  <c r="ED692" i="11"/>
  <c r="DT705" i="11"/>
  <c r="DM689" i="11"/>
  <c r="CI684" i="11"/>
  <c r="CF712" i="11"/>
  <c r="BJ724" i="11"/>
  <c r="CU692" i="11"/>
  <c r="BG683" i="11"/>
  <c r="EJ712" i="11"/>
  <c r="AV718" i="11"/>
  <c r="CL695" i="11"/>
  <c r="CV683" i="11"/>
  <c r="CI708" i="11"/>
  <c r="BZ712" i="11"/>
  <c r="CM695" i="11"/>
  <c r="BJ721" i="11"/>
  <c r="BV692" i="11"/>
  <c r="CU693" i="11"/>
  <c r="DK705" i="11"/>
  <c r="AT711" i="11"/>
  <c r="AB691" i="11"/>
  <c r="BW693" i="11"/>
  <c r="DG729" i="11"/>
  <c r="EF709" i="11"/>
  <c r="DH689" i="11"/>
  <c r="DJ700" i="11"/>
  <c r="AD690" i="11"/>
  <c r="CO725" i="11"/>
  <c r="DI689" i="11"/>
  <c r="CK698" i="11"/>
  <c r="DX686" i="11"/>
  <c r="AL721" i="11"/>
  <c r="CY725" i="11"/>
  <c r="BP711" i="11"/>
  <c r="AW689" i="11"/>
  <c r="BY693" i="11"/>
  <c r="AF720" i="11"/>
  <c r="EE706" i="11"/>
  <c r="BQ713" i="11"/>
  <c r="AE723" i="11"/>
  <c r="CE690" i="11"/>
  <c r="BT699" i="11"/>
  <c r="AN725" i="11"/>
  <c r="DW732" i="11"/>
  <c r="CS720" i="11"/>
  <c r="BZ708" i="11"/>
  <c r="CH720" i="11"/>
  <c r="EA700" i="11"/>
  <c r="BO705" i="11"/>
  <c r="CZ699" i="11"/>
  <c r="BX687" i="11"/>
  <c r="EC712" i="11"/>
  <c r="CU720" i="11"/>
  <c r="EM729" i="11"/>
  <c r="CB722" i="11"/>
  <c r="DY703" i="11"/>
  <c r="CS709" i="11"/>
  <c r="AF702" i="11"/>
  <c r="AC687" i="11"/>
  <c r="AC729" i="11"/>
  <c r="AP722" i="11"/>
  <c r="EN729" i="11"/>
  <c r="AO725" i="11"/>
  <c r="CS704" i="11"/>
  <c r="BE710" i="11"/>
  <c r="DO725" i="11"/>
  <c r="AA712" i="11"/>
  <c r="BS721" i="11"/>
  <c r="BA708" i="11"/>
  <c r="Z716" i="11"/>
  <c r="CR726" i="11"/>
  <c r="DR691" i="11"/>
  <c r="AV702" i="11"/>
  <c r="CA726" i="11"/>
  <c r="AH714" i="11"/>
  <c r="EF721" i="11"/>
  <c r="DM709" i="11"/>
  <c r="AA724" i="11"/>
  <c r="AW702" i="11"/>
  <c r="DB706" i="11"/>
  <c r="CQ702" i="11"/>
  <c r="DK688" i="11"/>
  <c r="BJ705" i="11"/>
  <c r="DO691" i="11"/>
  <c r="BI702" i="11"/>
  <c r="CN703" i="11"/>
  <c r="AH732" i="11"/>
  <c r="DZ698" i="11"/>
  <c r="BI704" i="11"/>
  <c r="DO697" i="11"/>
  <c r="DU710" i="11"/>
  <c r="DW684" i="11"/>
  <c r="AL685" i="11"/>
  <c r="BF715" i="11"/>
  <c r="BB706" i="11"/>
  <c r="BR695" i="11"/>
  <c r="DT694" i="11"/>
  <c r="CW698" i="11"/>
  <c r="AS715" i="11"/>
  <c r="CS686" i="11"/>
  <c r="DC691" i="11"/>
  <c r="DM691" i="11"/>
  <c r="AY685" i="11"/>
  <c r="DL710" i="11"/>
  <c r="CS713" i="11"/>
  <c r="CG714" i="11"/>
  <c r="AC715" i="11"/>
  <c r="CQ686" i="11"/>
  <c r="AP690" i="11"/>
  <c r="AZ695" i="11"/>
  <c r="AO697" i="11"/>
  <c r="CX692" i="11"/>
  <c r="BV688" i="11"/>
  <c r="BD727" i="11"/>
  <c r="CI702" i="11"/>
  <c r="BM696" i="11"/>
  <c r="AK692" i="11"/>
  <c r="DZ687" i="11"/>
  <c r="CX683" i="11"/>
  <c r="DM704" i="11"/>
  <c r="AL697" i="11"/>
  <c r="EA692" i="11"/>
  <c r="CY688" i="11"/>
  <c r="BW684" i="11"/>
  <c r="AU708" i="11"/>
  <c r="X698" i="11"/>
  <c r="DI693" i="11"/>
  <c r="CG689" i="11"/>
  <c r="CU683" i="11"/>
  <c r="DG683" i="11"/>
  <c r="DE683" i="11"/>
  <c r="DC683" i="11"/>
  <c r="DO683" i="11"/>
  <c r="DZ683" i="11"/>
  <c r="EK683" i="11"/>
  <c r="CW683" i="11"/>
  <c r="CC731" i="11"/>
  <c r="DF717" i="11"/>
  <c r="AG727" i="11"/>
  <c r="AB716" i="11"/>
  <c r="AB731" i="11"/>
  <c r="AH728" i="11"/>
  <c r="DY729" i="11"/>
  <c r="BR702" i="11"/>
  <c r="DI692" i="11"/>
  <c r="BH696" i="11"/>
  <c r="EC704" i="11"/>
  <c r="BI713" i="11"/>
  <c r="AR694" i="11"/>
  <c r="EG689" i="11"/>
  <c r="DE685" i="11"/>
  <c r="DJ707" i="11"/>
  <c r="DZ697" i="11"/>
  <c r="CV693" i="11"/>
  <c r="BT689" i="11"/>
  <c r="AR685" i="11"/>
  <c r="DW710" i="11"/>
  <c r="DM698" i="11"/>
  <c r="BU694" i="11"/>
  <c r="AS690" i="11"/>
  <c r="EH685" i="11"/>
  <c r="DJ716" i="11"/>
  <c r="AH700" i="11"/>
  <c r="BC695" i="11"/>
  <c r="AA691" i="11"/>
  <c r="CY687" i="11"/>
  <c r="DY687" i="11"/>
  <c r="DW687" i="11"/>
  <c r="DQ687" i="11"/>
  <c r="AD688" i="11"/>
  <c r="BD688" i="11"/>
  <c r="CH688" i="11"/>
  <c r="AK683" i="11"/>
  <c r="AQ722" i="11"/>
  <c r="DZ729" i="11"/>
  <c r="CV717" i="11"/>
  <c r="CC705" i="11"/>
  <c r="BY714" i="11"/>
  <c r="EF703" i="11"/>
  <c r="EI707" i="11"/>
  <c r="BT708" i="11"/>
  <c r="EC698" i="11"/>
  <c r="CY708" i="11"/>
  <c r="BS685" i="11"/>
  <c r="CC690" i="11"/>
  <c r="DC695" i="11"/>
  <c r="CA691" i="11"/>
  <c r="AY687" i="11"/>
  <c r="DU715" i="11"/>
  <c r="DZ699" i="11"/>
  <c r="AP695" i="11"/>
  <c r="EE690" i="11"/>
  <c r="DC686" i="11"/>
  <c r="DH722" i="11"/>
  <c r="BW701" i="11"/>
  <c r="EF695" i="11"/>
  <c r="DD691" i="11"/>
  <c r="CB687" i="11"/>
  <c r="AZ683" i="11"/>
  <c r="DD703" i="11"/>
  <c r="DN696" i="11"/>
  <c r="CL692" i="11"/>
  <c r="BT698" i="11"/>
  <c r="EF698" i="11"/>
  <c r="DW698" i="11"/>
  <c r="DN698" i="11"/>
  <c r="BO699" i="11"/>
  <c r="BC700" i="11"/>
  <c r="AT701" i="11"/>
  <c r="DH707" i="11"/>
  <c r="DN728" i="11"/>
  <c r="EI721" i="11"/>
  <c r="DP729" i="11"/>
  <c r="CT724" i="11"/>
  <c r="BU704" i="11"/>
  <c r="AG710" i="11"/>
  <c r="BR716" i="11"/>
  <c r="BF717" i="11"/>
  <c r="BQ730" i="11"/>
  <c r="EL687" i="11"/>
  <c r="CK691" i="11"/>
  <c r="CU696" i="11"/>
  <c r="CX698" i="11"/>
  <c r="EL692" i="11"/>
  <c r="DJ688" i="11"/>
  <c r="CH684" i="11"/>
  <c r="BS703" i="11"/>
  <c r="DA696" i="11"/>
  <c r="BY692" i="11"/>
  <c r="AW688" i="11"/>
  <c r="EL683" i="11"/>
  <c r="AI706" i="11"/>
  <c r="BZ697" i="11"/>
  <c r="AX693" i="11"/>
  <c r="EM688" i="11"/>
  <c r="DK684" i="11"/>
  <c r="CH709" i="11"/>
  <c r="BR698" i="11"/>
  <c r="AF694" i="11"/>
  <c r="DU689" i="11"/>
  <c r="AP684" i="11"/>
  <c r="BB684" i="11"/>
  <c r="AZ684" i="11"/>
  <c r="AX684" i="11"/>
  <c r="BJ684" i="11"/>
  <c r="BV684" i="11"/>
  <c r="CL684" i="11"/>
  <c r="AW695" i="11"/>
  <c r="DG715" i="11"/>
  <c r="DB688" i="11"/>
  <c r="BR697" i="11"/>
  <c r="AD684" i="11"/>
  <c r="CN729" i="11"/>
  <c r="AV709" i="11"/>
  <c r="DQ701" i="11"/>
  <c r="BS688" i="11"/>
  <c r="BF683" i="11"/>
  <c r="DQ720" i="11"/>
  <c r="EL686" i="11"/>
  <c r="BJ691" i="11"/>
  <c r="Z705" i="11"/>
  <c r="BQ710" i="11"/>
  <c r="BT703" i="11"/>
  <c r="BK691" i="11"/>
  <c r="AQ701" i="11"/>
  <c r="BC697" i="11"/>
  <c r="DY716" i="11"/>
  <c r="AK696" i="11"/>
  <c r="DX698" i="11"/>
  <c r="DQ686" i="11"/>
  <c r="BO693" i="11"/>
  <c r="DM721" i="11"/>
  <c r="BZ724" i="11"/>
  <c r="CF685" i="11"/>
  <c r="CQ695" i="11"/>
  <c r="CH690" i="11"/>
  <c r="DL726" i="11"/>
  <c r="CG685" i="11"/>
  <c r="AW694" i="11"/>
  <c r="AG687" i="11"/>
  <c r="EL684" i="11"/>
  <c r="DL689" i="11"/>
  <c r="CC685" i="11"/>
  <c r="AK708" i="11"/>
  <c r="EH707" i="11"/>
  <c r="Z720" i="11"/>
  <c r="DC702" i="11"/>
  <c r="BO708" i="11"/>
  <c r="DV713" i="11"/>
  <c r="BC686" i="11"/>
  <c r="EC694" i="11"/>
  <c r="EC720" i="11"/>
  <c r="CU728" i="11"/>
  <c r="BQ716" i="11"/>
  <c r="AX704" i="11"/>
  <c r="AM712" i="11"/>
  <c r="CH724" i="11"/>
  <c r="AM701" i="11"/>
  <c r="AC695" i="11"/>
  <c r="CJ707" i="11"/>
  <c r="AP730" i="11"/>
  <c r="BS716" i="11"/>
  <c r="DK725" i="11"/>
  <c r="BS713" i="11"/>
  <c r="BH726" i="11"/>
  <c r="BQ705" i="11"/>
  <c r="AS696" i="11"/>
  <c r="DH727" i="11"/>
  <c r="BG730" i="11"/>
  <c r="EE717" i="11"/>
  <c r="DL725" i="11"/>
  <c r="BS715" i="11"/>
  <c r="BQ700" i="11"/>
  <c r="BR728" i="11"/>
  <c r="CM721" i="11"/>
  <c r="BT729" i="11"/>
  <c r="CM723" i="11"/>
  <c r="Y704" i="11"/>
  <c r="DB709" i="11"/>
  <c r="CE716" i="11"/>
  <c r="CP687" i="11"/>
  <c r="AY696" i="11"/>
  <c r="AY722" i="11"/>
  <c r="EH729" i="11"/>
  <c r="DD717" i="11"/>
  <c r="CK705" i="11"/>
  <c r="CO714" i="11"/>
  <c r="BN728" i="11"/>
  <c r="BZ702" i="11"/>
  <c r="BP696" i="11"/>
  <c r="DU713" i="11"/>
  <c r="BM709" i="11"/>
  <c r="CM687" i="11"/>
  <c r="BC696" i="11"/>
  <c r="AH705" i="11"/>
  <c r="CR724" i="11"/>
  <c r="AZ689" i="11"/>
  <c r="X697" i="11"/>
  <c r="AG694" i="11"/>
  <c r="BY699" i="11"/>
  <c r="CL686" i="11"/>
  <c r="EH686" i="11"/>
  <c r="AZ727" i="11"/>
  <c r="DA702" i="11"/>
  <c r="DT703" i="11"/>
  <c r="AM691" i="11"/>
  <c r="DS694" i="11"/>
  <c r="DL700" i="11"/>
  <c r="CW730" i="11"/>
  <c r="DA695" i="11"/>
  <c r="CB696" i="11"/>
  <c r="DB731" i="11"/>
  <c r="DL701" i="11"/>
  <c r="CR710" i="11"/>
  <c r="AC711" i="11"/>
  <c r="EK704" i="11"/>
  <c r="AY732" i="11"/>
  <c r="AB688" i="11"/>
  <c r="AL693" i="11"/>
  <c r="BN696" i="11"/>
  <c r="AL692" i="11"/>
  <c r="EA687" i="11"/>
  <c r="CG721" i="11"/>
  <c r="AV701" i="11"/>
  <c r="DR695" i="11"/>
  <c r="CP691" i="11"/>
  <c r="BN687" i="11"/>
  <c r="AL683" i="11"/>
  <c r="AT703" i="11"/>
  <c r="CQ696" i="11"/>
  <c r="BO692" i="11"/>
  <c r="AM688" i="11"/>
  <c r="EB683" i="11"/>
  <c r="AG706" i="11"/>
  <c r="BY697" i="11"/>
  <c r="AW693" i="11"/>
  <c r="DS715" i="11"/>
  <c r="CI719" i="11"/>
  <c r="EN718" i="11"/>
  <c r="CB718" i="11"/>
  <c r="DX722" i="11"/>
  <c r="AD729" i="11"/>
  <c r="AA683" i="11"/>
  <c r="AM683" i="11"/>
  <c r="EG685" i="11"/>
  <c r="BA727" i="11"/>
  <c r="CD713" i="11"/>
  <c r="DV722" i="11"/>
  <c r="DD709" i="11"/>
  <c r="EF718" i="11"/>
  <c r="AZ722" i="11"/>
  <c r="BW723" i="11"/>
  <c r="BD700" i="11"/>
  <c r="CU690" i="11"/>
  <c r="AT694" i="11"/>
  <c r="CW699" i="11"/>
  <c r="AL704" i="11"/>
  <c r="CW693" i="11"/>
  <c r="BU689" i="11"/>
  <c r="AS685" i="11"/>
  <c r="CV705" i="11"/>
  <c r="BL697" i="11"/>
  <c r="AJ693" i="11"/>
  <c r="DY688" i="11"/>
  <c r="CW684" i="11"/>
  <c r="DI708" i="11"/>
  <c r="AR698" i="11"/>
  <c r="DZ693" i="11"/>
  <c r="CX689" i="11"/>
  <c r="BV685" i="11"/>
  <c r="CQ712" i="11"/>
  <c r="AN699" i="11"/>
  <c r="DH694" i="11"/>
  <c r="CF690" i="11"/>
  <c r="DI685" i="11"/>
  <c r="EA685" i="11"/>
  <c r="DY685" i="11"/>
  <c r="DV685" i="11"/>
  <c r="X686" i="11"/>
  <c r="AP686" i="11"/>
  <c r="BT686" i="11"/>
  <c r="DW683" i="11"/>
  <c r="EF717" i="11"/>
  <c r="CX725" i="11"/>
  <c r="BT713" i="11"/>
  <c r="BA701" i="11"/>
  <c r="EB708" i="11"/>
  <c r="DR701" i="11"/>
  <c r="DU705" i="11"/>
  <c r="BF706" i="11"/>
  <c r="CW696" i="11"/>
  <c r="CJ701" i="11"/>
  <c r="BE683" i="11"/>
  <c r="BO688" i="11"/>
  <c r="AQ695" i="11"/>
  <c r="EF690" i="11"/>
  <c r="DD686" i="11"/>
  <c r="DY711" i="11"/>
  <c r="Z699" i="11"/>
  <c r="CU694" i="11"/>
  <c r="BS690" i="11"/>
  <c r="AQ686" i="11"/>
  <c r="DS717" i="11"/>
  <c r="BP700" i="11"/>
  <c r="BT695" i="11"/>
  <c r="AR691" i="11"/>
  <c r="EG686" i="11"/>
  <c r="AW726" i="11"/>
  <c r="BD702" i="11"/>
  <c r="BB696" i="11"/>
  <c r="Z692" i="11"/>
  <c r="AH694" i="11"/>
  <c r="CL694" i="11"/>
  <c r="CD694" i="11"/>
  <c r="BV694" i="11"/>
  <c r="DZ694" i="11"/>
  <c r="BM695" i="11"/>
  <c r="DQ695" i="11"/>
  <c r="CT705" i="11"/>
  <c r="AI730" i="11"/>
  <c r="DG717" i="11"/>
  <c r="CN725" i="11"/>
  <c r="EN714" i="11"/>
  <c r="AS700" i="11"/>
  <c r="EJ707" i="11"/>
  <c r="BJ712" i="11"/>
  <c r="AD713" i="11"/>
  <c r="CI710" i="11"/>
  <c r="DX685" i="11"/>
  <c r="BW689" i="11"/>
  <c r="CG694" i="11"/>
  <c r="DB696" i="11"/>
  <c r="BZ692" i="11"/>
  <c r="AX688" i="11"/>
  <c r="Z725" i="11"/>
  <c r="EN701" i="11"/>
  <c r="AO696" i="11"/>
  <c r="ED691" i="11"/>
  <c r="DB687" i="11"/>
  <c r="BZ683" i="11"/>
  <c r="AD704" i="11"/>
  <c r="EE696" i="11"/>
  <c r="DC692" i="11"/>
  <c r="CA688" i="11"/>
  <c r="AY684" i="11"/>
  <c r="BT707" i="11"/>
  <c r="DN697" i="11"/>
  <c r="CK693" i="11"/>
  <c r="BI689" i="11"/>
  <c r="BI683" i="11"/>
  <c r="BT683" i="11"/>
  <c r="BS683" i="11"/>
  <c r="BQ683" i="11"/>
  <c r="CB683" i="11"/>
  <c r="CM683" i="11"/>
  <c r="CY683" i="11"/>
  <c r="BN716" i="11"/>
  <c r="CU716" i="11"/>
  <c r="BZ684" i="11"/>
  <c r="AP693" i="11"/>
  <c r="AO684" i="11"/>
  <c r="AU717" i="11"/>
  <c r="CJ685" i="11"/>
  <c r="AG696" i="11"/>
  <c r="AQ684" i="11"/>
  <c r="BD683" i="11"/>
  <c r="CX708" i="11"/>
  <c r="AE692" i="11"/>
  <c r="AH687" i="11"/>
  <c r="AS697" i="11"/>
  <c r="DD712" i="11"/>
  <c r="BW707" i="11"/>
  <c r="AI687" i="11"/>
  <c r="DP695" i="11"/>
  <c r="DG697" i="11"/>
  <c r="CQ724" i="11"/>
  <c r="CA700" i="11"/>
  <c r="CE694" i="11"/>
  <c r="DR724" i="11"/>
  <c r="DS693" i="11"/>
  <c r="CS703" i="11"/>
  <c r="CF694" i="11"/>
  <c r="CT712" i="11"/>
  <c r="BO691" i="11"/>
  <c r="CN692" i="11"/>
  <c r="CI701" i="11"/>
  <c r="EI706" i="11"/>
  <c r="EL689" i="11"/>
  <c r="AE687" i="11"/>
  <c r="DB693" i="11"/>
  <c r="AN697" i="11"/>
  <c r="AW685" i="11"/>
  <c r="DV701" i="11"/>
  <c r="BH690" i="11"/>
  <c r="DU711" i="11"/>
  <c r="X730" i="11"/>
  <c r="AM704" i="11"/>
  <c r="CR708" i="11"/>
  <c r="BZ709" i="11"/>
  <c r="DA690" i="11"/>
  <c r="DA716" i="11"/>
  <c r="BS724" i="11"/>
  <c r="AO712" i="11"/>
  <c r="EM699" i="11"/>
  <c r="CW707" i="11"/>
  <c r="EF714" i="11"/>
  <c r="BZ720" i="11"/>
  <c r="DR690" i="11"/>
  <c r="DR697" i="11"/>
  <c r="EE725" i="11"/>
  <c r="AQ712" i="11"/>
  <c r="CI721" i="11"/>
  <c r="BQ708" i="11"/>
  <c r="BF716" i="11"/>
  <c r="EG726" i="11"/>
  <c r="EH691" i="11"/>
  <c r="CO702" i="11"/>
  <c r="AE726" i="11"/>
  <c r="DC713" i="11"/>
  <c r="CJ721" i="11"/>
  <c r="BQ709" i="11"/>
  <c r="EK722" i="11"/>
  <c r="DD729" i="11"/>
  <c r="BK717" i="11"/>
  <c r="AR725" i="11"/>
  <c r="AV714" i="11"/>
  <c r="DN699" i="11"/>
  <c r="BZ705" i="11"/>
  <c r="EE709" i="11"/>
  <c r="DA717" i="11"/>
  <c r="EN691" i="11"/>
  <c r="EN717" i="11"/>
  <c r="DF725" i="11"/>
  <c r="CB713" i="11"/>
  <c r="BI701" i="11"/>
  <c r="EJ708" i="11"/>
  <c r="CO717" i="11"/>
  <c r="AX698" i="11"/>
  <c r="AN692" i="11"/>
  <c r="BS699" i="11"/>
  <c r="DO709" i="11"/>
  <c r="CD718" i="11"/>
  <c r="AA692" i="11"/>
  <c r="DS704" i="11"/>
  <c r="BY732" i="11"/>
  <c r="DP692" i="11"/>
  <c r="DM692" i="11"/>
  <c r="CL693" i="11"/>
  <c r="DL698" i="11"/>
  <c r="Y685" i="11"/>
  <c r="BE685" i="11"/>
  <c r="X723" i="11"/>
  <c r="CM700" i="11"/>
  <c r="AL699" i="11"/>
  <c r="CR690" i="11"/>
  <c r="BG694" i="11"/>
  <c r="DE699" i="11"/>
  <c r="DD722" i="11"/>
  <c r="BY691" i="11"/>
  <c r="AZ692" i="11"/>
  <c r="BZ727" i="11"/>
  <c r="DA726" i="11"/>
  <c r="CD708" i="11"/>
  <c r="EF708" i="11"/>
  <c r="DB699" i="11"/>
  <c r="DM710" i="11"/>
  <c r="EE685" i="11"/>
  <c r="X691" i="11"/>
  <c r="DS695" i="11"/>
  <c r="CQ691" i="11"/>
  <c r="BO687" i="11"/>
  <c r="EB716" i="11"/>
  <c r="AO700" i="11"/>
  <c r="BF695" i="11"/>
  <c r="AD691" i="11"/>
  <c r="DS686" i="11"/>
  <c r="AP724" i="11"/>
  <c r="DN701" i="11"/>
  <c r="AE696" i="11"/>
  <c r="DT691" i="11"/>
  <c r="CR687" i="11"/>
  <c r="BP683" i="11"/>
  <c r="AC704" i="11"/>
  <c r="ED696" i="11"/>
  <c r="DB692" i="11"/>
  <c r="DX699" i="11"/>
  <c r="DO700" i="11"/>
  <c r="CY700" i="11"/>
  <c r="CI700" i="11"/>
  <c r="BZ701" i="11"/>
  <c r="CZ702" i="11"/>
  <c r="ED703" i="11"/>
  <c r="BE684" i="11"/>
  <c r="AB730" i="11"/>
  <c r="Y723" i="11"/>
  <c r="DW730" i="11"/>
  <c r="BW727" i="11"/>
  <c r="CB705" i="11"/>
  <c r="AN711" i="11"/>
  <c r="BY717" i="11"/>
  <c r="BM718" i="11"/>
  <c r="AP698" i="11"/>
  <c r="CG688" i="11"/>
  <c r="AF692" i="11"/>
  <c r="AP697" i="11"/>
  <c r="BF699" i="11"/>
  <c r="AK693" i="11"/>
  <c r="DZ688" i="11"/>
  <c r="CX684" i="11"/>
  <c r="DL703" i="11"/>
  <c r="DQ696" i="11"/>
  <c r="CO692" i="11"/>
  <c r="BM688" i="11"/>
  <c r="AK684" i="11"/>
  <c r="CU706" i="11"/>
  <c r="CP697" i="11"/>
  <c r="BN693" i="11"/>
  <c r="AL689" i="11"/>
  <c r="EA684" i="11"/>
  <c r="AC710" i="11"/>
  <c r="CJ698" i="11"/>
  <c r="AV694" i="11"/>
  <c r="EK689" i="11"/>
  <c r="BP684" i="11"/>
  <c r="CD684" i="11"/>
  <c r="CC684" i="11"/>
  <c r="CA684" i="11"/>
  <c r="CQ684" i="11"/>
  <c r="DJ684" i="11"/>
  <c r="EB684" i="11"/>
  <c r="DD684" i="11"/>
  <c r="DD713" i="11"/>
  <c r="BV721" i="11"/>
  <c r="DN730" i="11"/>
  <c r="CP724" i="11"/>
  <c r="CZ704" i="11"/>
  <c r="DD699" i="11"/>
  <c r="EK730" i="11"/>
  <c r="AR704" i="11"/>
  <c r="CI694" i="11"/>
  <c r="AN698" i="11"/>
  <c r="BT712" i="11"/>
  <c r="BA686" i="11"/>
  <c r="CV694" i="11"/>
  <c r="BT690" i="11"/>
  <c r="AR686" i="11"/>
  <c r="CR709" i="11"/>
  <c r="BU698" i="11"/>
  <c r="AI694" i="11"/>
  <c r="DX689" i="11"/>
  <c r="CV685" i="11"/>
  <c r="CQ713" i="11"/>
  <c r="BN699" i="11"/>
  <c r="DY694" i="11"/>
  <c r="CW690" i="11"/>
  <c r="BU686" i="11"/>
  <c r="CP720" i="11"/>
  <c r="Y701" i="11"/>
  <c r="DG695" i="11"/>
  <c r="CE691" i="11"/>
  <c r="DW689" i="11"/>
  <c r="BJ690" i="11"/>
  <c r="BB690" i="11"/>
  <c r="AT690" i="11"/>
  <c r="CX690" i="11"/>
  <c r="AK691" i="11"/>
  <c r="CO691" i="11"/>
  <c r="DG703" i="11"/>
  <c r="DX725" i="11"/>
  <c r="CE713" i="11"/>
  <c r="BL721" i="11"/>
  <c r="AS709" i="11"/>
  <c r="BY722" i="11"/>
  <c r="DV705" i="11"/>
  <c r="DY709" i="11"/>
  <c r="BJ710" i="11"/>
  <c r="DO702" i="11"/>
  <c r="AK721" i="11"/>
  <c r="BI687" i="11"/>
  <c r="BS692" i="11"/>
  <c r="AP696" i="11"/>
  <c r="EE691" i="11"/>
  <c r="DC687" i="11"/>
  <c r="CK719" i="11"/>
  <c r="DQ700" i="11"/>
  <c r="CT695" i="11"/>
  <c r="BR691" i="11"/>
  <c r="AP687" i="11"/>
  <c r="DO728" i="11"/>
  <c r="CY702" i="11"/>
  <c r="BS696" i="11"/>
  <c r="AQ692" i="11"/>
  <c r="EF687" i="11"/>
  <c r="DD683" i="11"/>
  <c r="BF705" i="11"/>
  <c r="BA697" i="11"/>
  <c r="Y693" i="11"/>
  <c r="CB707" i="11"/>
  <c r="BJ709" i="11"/>
  <c r="AD709" i="11"/>
  <c r="DO708" i="11"/>
  <c r="CW710" i="11"/>
  <c r="AS713" i="11"/>
  <c r="DZ716" i="11"/>
  <c r="CC698" i="11"/>
  <c r="BB728" i="11"/>
  <c r="DB724" i="11"/>
  <c r="AZ703" i="11"/>
  <c r="EE688" i="11"/>
  <c r="AM684" i="11"/>
  <c r="AB725" i="11"/>
  <c r="AI689" i="11"/>
  <c r="DV691" i="11"/>
  <c r="AN707" i="11"/>
  <c r="BO683" i="11"/>
  <c r="AC721" i="11"/>
  <c r="AH696" i="11"/>
  <c r="EJ726" i="11"/>
  <c r="EH692" i="11"/>
  <c r="AP694" i="11"/>
  <c r="DY707" i="11"/>
  <c r="DN714" i="11"/>
  <c r="CN691" i="11"/>
  <c r="CY697" i="11"/>
  <c r="BM712" i="11"/>
  <c r="CS726" i="11"/>
  <c r="BC690" i="11"/>
  <c r="EF701" i="11"/>
  <c r="BF694" i="11"/>
  <c r="AR699" i="11"/>
  <c r="BD690" i="11"/>
  <c r="AP699" i="11"/>
  <c r="EL688" i="11"/>
  <c r="EA729" i="11"/>
  <c r="DZ691" i="11"/>
  <c r="CZ697" i="11"/>
  <c r="DJ685" i="11"/>
  <c r="Y687" i="11"/>
  <c r="BO685" i="11"/>
  <c r="AX685" i="11"/>
  <c r="BC721" i="11"/>
  <c r="BY684" i="11"/>
  <c r="AD701" i="11"/>
  <c r="CA707" i="11"/>
  <c r="BU718" i="11"/>
  <c r="EB699" i="11"/>
  <c r="BP704" i="11"/>
  <c r="BP698" i="11"/>
  <c r="BY686" i="11"/>
  <c r="BY712" i="11"/>
  <c r="AQ720" i="11"/>
  <c r="CI729" i="11"/>
  <c r="BA721" i="11"/>
  <c r="BU703" i="11"/>
  <c r="AO709" i="11"/>
  <c r="X701" i="11"/>
  <c r="CP686" i="11"/>
  <c r="CH728" i="11"/>
  <c r="DC721" i="11"/>
  <c r="CJ729" i="11"/>
  <c r="EB723" i="11"/>
  <c r="AO704" i="11"/>
  <c r="DR709" i="11"/>
  <c r="DK716" i="11"/>
  <c r="DF687" i="11"/>
  <c r="BO696" i="11"/>
  <c r="DT721" i="11"/>
  <c r="CL729" i="11"/>
  <c r="BH717" i="11"/>
  <c r="AO705" i="11"/>
  <c r="DN713" i="11"/>
  <c r="CB725" i="11"/>
  <c r="AI713" i="11"/>
  <c r="EG720" i="11"/>
  <c r="DN708" i="11"/>
  <c r="BR721" i="11"/>
  <c r="AX701" i="11"/>
  <c r="DC705" i="11"/>
  <c r="BK700" i="11"/>
  <c r="DL687" i="11"/>
  <c r="DL713" i="11"/>
  <c r="CD721" i="11"/>
  <c r="DV730" i="11"/>
  <c r="DK724" i="11"/>
  <c r="DH704" i="11"/>
  <c r="CB710" i="11"/>
  <c r="BY704" i="11"/>
  <c r="EC687" i="11"/>
  <c r="DQ724" i="11"/>
  <c r="BT701" i="11"/>
  <c r="CK700" i="11"/>
  <c r="DP687" i="11"/>
  <c r="CM704" i="11"/>
  <c r="AV720" i="11"/>
  <c r="EC697" i="11"/>
  <c r="CK688" i="11"/>
  <c r="DV689" i="11"/>
  <c r="EF694" i="11"/>
  <c r="CJ686" i="11"/>
  <c r="AU687" i="11"/>
  <c r="EM714" i="11"/>
  <c r="DD706" i="11"/>
  <c r="AN684" i="11"/>
  <c r="EB686" i="11"/>
  <c r="CQ690" i="11"/>
  <c r="CR695" i="11"/>
  <c r="DP702" i="11"/>
  <c r="AN696" i="11"/>
  <c r="EF696" i="11"/>
  <c r="BI719" i="11"/>
  <c r="DC708" i="11"/>
  <c r="BP706" i="11"/>
  <c r="DR706" i="11"/>
  <c r="AR697" i="11"/>
  <c r="EF702" i="11"/>
  <c r="DQ683" i="11"/>
  <c r="EA688" i="11"/>
  <c r="BG695" i="11"/>
  <c r="AE691" i="11"/>
  <c r="DT686" i="11"/>
  <c r="DG712" i="11"/>
  <c r="AS699" i="11"/>
  <c r="DK694" i="11"/>
  <c r="CI690" i="11"/>
  <c r="BG686" i="11"/>
  <c r="DZ718" i="11"/>
  <c r="CV700" i="11"/>
  <c r="CJ695" i="11"/>
  <c r="BH691" i="11"/>
  <c r="AF687" i="11"/>
  <c r="CI728" i="11"/>
  <c r="CW702" i="11"/>
  <c r="BR696" i="11"/>
  <c r="AP692" i="11"/>
  <c r="AO695" i="11"/>
  <c r="CS695" i="11"/>
  <c r="CK695" i="11"/>
  <c r="CC695" i="11"/>
  <c r="EG695" i="11"/>
  <c r="BT696" i="11"/>
  <c r="DX696" i="11"/>
  <c r="AR684" i="11"/>
  <c r="AP731" i="11"/>
  <c r="DN718" i="11"/>
  <c r="CU726" i="11"/>
  <c r="AK717" i="11"/>
  <c r="AZ701" i="11"/>
  <c r="CE708" i="11"/>
  <c r="AW713" i="11"/>
  <c r="AK714" i="11"/>
  <c r="CA713" i="11"/>
  <c r="BS686" i="11"/>
  <c r="EI689" i="11"/>
  <c r="AB695" i="11"/>
  <c r="EH696" i="11"/>
  <c r="CP692" i="11"/>
  <c r="BN688" i="11"/>
  <c r="BX726" i="11"/>
  <c r="BL702" i="11"/>
  <c r="BE696" i="11"/>
  <c r="AC692" i="11"/>
  <c r="DR687" i="11"/>
  <c r="CP683" i="11"/>
  <c r="CG704" i="11"/>
  <c r="AD697" i="11"/>
  <c r="DS692" i="11"/>
  <c r="CQ688" i="11"/>
  <c r="BO684" i="11"/>
  <c r="EF707" i="11"/>
  <c r="EF697" i="11"/>
  <c r="DA693" i="11"/>
  <c r="BY689" i="11"/>
  <c r="CI683" i="11"/>
  <c r="CT683" i="11"/>
  <c r="CR683" i="11"/>
  <c r="CQ683" i="11"/>
  <c r="DB683" i="11"/>
  <c r="DM683" i="11"/>
  <c r="DX683" i="11"/>
  <c r="BZ690" i="11"/>
  <c r="EH730" i="11"/>
  <c r="AT717" i="11"/>
  <c r="CL726" i="11"/>
  <c r="EL714" i="11"/>
  <c r="EE728" i="11"/>
  <c r="EN726" i="11"/>
  <c r="CL728" i="11"/>
  <c r="AD702" i="11"/>
  <c r="BU692" i="11"/>
  <c r="EK695" i="11"/>
  <c r="DO703" i="11"/>
  <c r="AZ711" i="11"/>
  <c r="AJ694" i="11"/>
  <c r="DY689" i="11"/>
  <c r="CW685" i="11"/>
  <c r="CD707" i="11"/>
  <c r="DQ697" i="11"/>
  <c r="CN693" i="11"/>
  <c r="BL689" i="11"/>
  <c r="AJ685" i="11"/>
  <c r="CQ710" i="11"/>
  <c r="DD698" i="11"/>
  <c r="BM694" i="11"/>
  <c r="AK690" i="11"/>
  <c r="DZ685" i="11"/>
  <c r="AX716" i="11"/>
  <c r="EI699" i="11"/>
  <c r="AU695" i="11"/>
  <c r="EJ690" i="11"/>
  <c r="BS687" i="11"/>
  <c r="CS687" i="11"/>
  <c r="CQ687" i="11"/>
  <c r="CK687" i="11"/>
  <c r="DO687" i="11"/>
  <c r="X688" i="11"/>
  <c r="BB688" i="11"/>
  <c r="BT726" i="11"/>
  <c r="CV721" i="11"/>
  <c r="BN729" i="11"/>
  <c r="AJ717" i="11"/>
  <c r="EH704" i="11"/>
  <c r="BR713" i="11"/>
  <c r="DH703" i="11"/>
  <c r="DK707" i="11"/>
  <c r="AV708" i="11"/>
  <c r="DA698" i="11"/>
  <c r="DX707" i="11"/>
  <c r="AU685" i="11"/>
  <c r="BE690" i="11"/>
  <c r="CU695" i="11"/>
  <c r="BS691" i="11"/>
  <c r="AQ687" i="11"/>
  <c r="BI715" i="11"/>
  <c r="DJ699" i="11"/>
  <c r="AH695" i="11"/>
  <c r="DW690" i="11"/>
  <c r="CU686" i="11"/>
  <c r="AB722" i="11"/>
  <c r="BG701" i="11"/>
  <c r="DX695" i="11"/>
  <c r="CV691" i="11"/>
  <c r="BT687" i="11"/>
  <c r="AR683" i="11"/>
  <c r="CH703" i="11"/>
  <c r="DF696" i="11"/>
  <c r="CD692" i="11"/>
  <c r="DP697" i="11"/>
  <c r="BK698" i="11"/>
  <c r="BB698" i="11"/>
  <c r="AS698" i="11"/>
  <c r="DE698" i="11"/>
  <c r="BC699" i="11"/>
  <c r="AM700" i="11"/>
  <c r="DY697" i="11"/>
  <c r="BW721" i="11"/>
  <c r="CX687" i="11"/>
  <c r="CS696" i="11"/>
  <c r="DC684" i="11"/>
  <c r="AL684" i="11"/>
  <c r="EG713" i="11"/>
  <c r="AS694" i="11"/>
  <c r="CT687" i="11"/>
  <c r="DE697" i="11"/>
  <c r="CA683" i="11"/>
  <c r="CH705" i="11"/>
  <c r="DW691" i="11"/>
  <c r="CB702" i="11"/>
  <c r="BN705" i="11"/>
  <c r="AJ721" i="11"/>
  <c r="BH698" i="11"/>
  <c r="CT699" i="11"/>
  <c r="BL687" i="11"/>
  <c r="CQ697" i="11"/>
  <c r="AT700" i="11"/>
  <c r="DT687" i="11"/>
  <c r="AA686" i="11"/>
  <c r="AL696" i="11"/>
  <c r="DJ694" i="11"/>
  <c r="DW728" i="11"/>
  <c r="AB686" i="11"/>
  <c r="DI694" i="11"/>
  <c r="BC689" i="11"/>
  <c r="AM716" i="11"/>
  <c r="BY695" i="11"/>
  <c r="BX693" i="11"/>
  <c r="AQ715" i="11"/>
  <c r="BC687" i="11"/>
  <c r="BU699" i="11"/>
  <c r="BJ685" i="11"/>
  <c r="CG698" i="11"/>
  <c r="CJ694" i="11"/>
  <c r="EI719" i="11"/>
  <c r="AY703" i="11"/>
  <c r="DZ710" i="11"/>
  <c r="DY721" i="11"/>
  <c r="AN700" i="11"/>
  <c r="AD694" i="11"/>
  <c r="DN703" i="11"/>
  <c r="DC729" i="11"/>
  <c r="EF715" i="11"/>
  <c r="BG725" i="11"/>
  <c r="CN712" i="11"/>
  <c r="AG725" i="11"/>
  <c r="ED704" i="11"/>
  <c r="DF695" i="11"/>
  <c r="BQ722" i="11"/>
  <c r="DT729" i="11"/>
  <c r="CA717" i="11"/>
  <c r="BH725" i="11"/>
  <c r="CB714" i="11"/>
  <c r="ED699" i="11"/>
  <c r="CP705" i="11"/>
  <c r="AD710" i="11"/>
  <c r="DH718" i="11"/>
  <c r="AM692" i="11"/>
  <c r="CR717" i="11"/>
  <c r="BJ725" i="11"/>
  <c r="AF713" i="11"/>
  <c r="ED700" i="11"/>
  <c r="CN708" i="11"/>
  <c r="AZ721" i="11"/>
  <c r="EI728" i="11"/>
  <c r="DE716" i="11"/>
  <c r="CL704" i="11"/>
  <c r="CY712" i="11"/>
  <c r="BU725" i="11"/>
  <c r="CA701" i="11"/>
  <c r="BQ695" i="11"/>
  <c r="DW708" i="11"/>
  <c r="Y731" i="11"/>
  <c r="BB717" i="11"/>
  <c r="CT726" i="11"/>
  <c r="AK715" i="11"/>
  <c r="AT729" i="11"/>
  <c r="AZ706" i="11"/>
  <c r="AB697" i="11"/>
  <c r="DA683" i="11"/>
  <c r="CI732" i="11"/>
  <c r="CT716" i="11"/>
  <c r="CD695" i="11"/>
  <c r="CN683" i="11"/>
  <c r="BU706" i="11"/>
  <c r="AD707" i="11"/>
  <c r="DB700" i="11"/>
  <c r="BI684" i="11"/>
  <c r="BJ689" i="11"/>
  <c r="BT694" i="11"/>
  <c r="EM684" i="11"/>
  <c r="BW685" i="11"/>
  <c r="BP732" i="11"/>
  <c r="CP704" i="11"/>
  <c r="AO719" i="11"/>
  <c r="BP686" i="11"/>
  <c r="AE690" i="11"/>
  <c r="AF695" i="11"/>
  <c r="BU701" i="11"/>
  <c r="EC691" i="11"/>
  <c r="DD692" i="11"/>
  <c r="AG715" i="11"/>
  <c r="CO706" i="11"/>
  <c r="BB704" i="11"/>
  <c r="DD704" i="11"/>
  <c r="AD695" i="11"/>
  <c r="DI698" i="11"/>
  <c r="CF716" i="11"/>
  <c r="DM686" i="11"/>
  <c r="DL694" i="11"/>
  <c r="CJ690" i="11"/>
  <c r="BH686" i="11"/>
  <c r="AM710" i="11"/>
  <c r="CN698" i="11"/>
  <c r="AY694" i="11"/>
  <c r="EN689" i="11"/>
  <c r="DL685" i="11"/>
  <c r="CX714" i="11"/>
  <c r="CO699" i="11"/>
  <c r="X695" i="11"/>
  <c r="DM690" i="11"/>
  <c r="CK686" i="11"/>
  <c r="EL721" i="11"/>
  <c r="BE701" i="11"/>
  <c r="DW695" i="11"/>
  <c r="CU691" i="11"/>
  <c r="ED690" i="11"/>
  <c r="BQ691" i="11"/>
  <c r="BI691" i="11"/>
  <c r="BA691" i="11"/>
  <c r="DE691" i="11"/>
  <c r="AR692" i="11"/>
  <c r="CV692" i="11"/>
  <c r="AE684" i="11"/>
  <c r="EE726" i="11"/>
  <c r="CL714" i="11"/>
  <c r="BS722" i="11"/>
  <c r="AZ710" i="11"/>
  <c r="BE725" i="11"/>
  <c r="BQ706" i="11"/>
  <c r="BT710" i="11"/>
  <c r="DV710" i="11"/>
  <c r="AT704" i="11"/>
  <c r="DI726" i="11"/>
  <c r="DU687" i="11"/>
  <c r="EE692" i="11"/>
  <c r="BF696" i="11"/>
  <c r="AD692" i="11"/>
  <c r="DS687" i="11"/>
  <c r="DO720" i="11"/>
  <c r="AF701" i="11"/>
  <c r="DJ695" i="11"/>
  <c r="CH691" i="11"/>
  <c r="BF687" i="11"/>
  <c r="AD683" i="11"/>
  <c r="EN702" i="11"/>
  <c r="CI696" i="11"/>
  <c r="BG692" i="11"/>
  <c r="AE688" i="11"/>
  <c r="DT683" i="11"/>
  <c r="DR705" i="11"/>
  <c r="BQ697" i="11"/>
  <c r="AO693" i="11"/>
  <c r="DW711" i="11"/>
  <c r="BG715" i="11"/>
  <c r="DL714" i="11"/>
  <c r="AZ714" i="11"/>
  <c r="EG717" i="11"/>
  <c r="AR722" i="11"/>
  <c r="AI727" i="11"/>
  <c r="Z683" i="11"/>
  <c r="DK685" i="11"/>
  <c r="DF726" i="11"/>
  <c r="EI712" i="11"/>
  <c r="BJ722" i="11"/>
  <c r="AR709" i="11"/>
  <c r="DY717" i="11"/>
  <c r="BM721" i="11"/>
  <c r="CJ722" i="11"/>
  <c r="EG699" i="11"/>
  <c r="BG690" i="11"/>
  <c r="DW693" i="11"/>
  <c r="AK699" i="11"/>
  <c r="BB703" i="11"/>
  <c r="CO693" i="11"/>
  <c r="BM689" i="11"/>
  <c r="AK685" i="11"/>
  <c r="BP705" i="11"/>
  <c r="BD697" i="11"/>
  <c r="AB693" i="11"/>
  <c r="DQ688" i="11"/>
  <c r="CO684" i="11"/>
  <c r="CC708" i="11"/>
  <c r="AI698" i="11"/>
  <c r="DR693" i="11"/>
  <c r="CP689" i="11"/>
  <c r="BN685" i="11"/>
  <c r="AR712" i="11"/>
  <c r="AE699" i="11"/>
  <c r="CZ694" i="11"/>
  <c r="BX690" i="11"/>
  <c r="CM685" i="11"/>
  <c r="DF685" i="11"/>
  <c r="DC685" i="11"/>
  <c r="DA685" i="11"/>
  <c r="DS685" i="11"/>
  <c r="EL685" i="11"/>
  <c r="AN686" i="11"/>
  <c r="X683" i="11"/>
  <c r="BT717" i="11"/>
  <c r="AL725" i="11"/>
  <c r="DY712" i="11"/>
  <c r="DF700" i="11"/>
  <c r="BP708" i="11"/>
  <c r="CT701" i="11"/>
  <c r="CW705" i="11"/>
  <c r="AH706" i="11"/>
  <c r="BY696" i="11"/>
  <c r="AL701" i="11"/>
  <c r="AG683" i="11"/>
  <c r="AQ688" i="11"/>
  <c r="AI695" i="11"/>
  <c r="DX690" i="11"/>
  <c r="CV686" i="11"/>
  <c r="CB711" i="11"/>
  <c r="EG698" i="11"/>
  <c r="CM694" i="11"/>
  <c r="BK690" i="11"/>
  <c r="AI686" i="11"/>
  <c r="BG717" i="11"/>
  <c r="AZ700" i="11"/>
  <c r="BL695" i="11"/>
  <c r="AJ691" i="11"/>
  <c r="DY686" i="11"/>
  <c r="CG725" i="11"/>
  <c r="AK702" i="11"/>
  <c r="AT696" i="11"/>
  <c r="EI691" i="11"/>
  <c r="CM693" i="11"/>
  <c r="Z694" i="11"/>
  <c r="EI693" i="11"/>
  <c r="EA693" i="11"/>
  <c r="BN694" i="11"/>
  <c r="DR694" i="11"/>
  <c r="BE695" i="11"/>
  <c r="BK697" i="11"/>
  <c r="BD729" i="11"/>
  <c r="AW691" i="11"/>
  <c r="BQ692" i="11"/>
  <c r="BB709" i="11"/>
  <c r="AW684" i="11"/>
  <c r="CX699" i="11"/>
  <c r="CT696" i="11"/>
  <c r="BR683" i="11"/>
  <c r="CC693" i="11"/>
  <c r="CL683" i="11"/>
  <c r="CK709" i="11"/>
  <c r="CU687" i="11"/>
  <c r="BK696" i="11"/>
  <c r="AV707" i="11"/>
  <c r="DS728" i="11"/>
  <c r="CK706" i="11"/>
  <c r="Z695" i="11"/>
  <c r="AJ683" i="11"/>
  <c r="AJ698" i="11"/>
  <c r="DU707" i="11"/>
  <c r="AA695" i="11"/>
  <c r="DL716" i="11"/>
  <c r="EA691" i="11"/>
  <c r="AI693" i="11"/>
  <c r="CW703" i="11"/>
  <c r="AF709" i="11"/>
  <c r="CG690" i="11"/>
  <c r="AU689" i="11"/>
  <c r="CE725" i="11"/>
  <c r="BS702" i="11"/>
  <c r="AV689" i="11"/>
  <c r="DC699" i="11"/>
  <c r="CC687" i="11"/>
  <c r="DU704" i="11"/>
  <c r="EB711" i="11"/>
  <c r="DA688" i="11"/>
  <c r="DN685" i="11"/>
  <c r="AJ731" i="11"/>
  <c r="AE721" i="11"/>
  <c r="AF721" i="11"/>
  <c r="AH721" i="11"/>
  <c r="EK707" i="11"/>
  <c r="AZ709" i="11"/>
  <c r="DK704" i="11"/>
  <c r="CB688" i="11"/>
  <c r="AF696" i="11"/>
  <c r="DD705" i="11"/>
  <c r="CB689" i="11"/>
  <c r="AX700" i="11"/>
  <c r="CJ688" i="11"/>
  <c r="BC704" i="11"/>
  <c r="CI691" i="11"/>
  <c r="CR701" i="11"/>
  <c r="X699" i="11"/>
  <c r="BY729" i="11"/>
  <c r="DS697" i="11"/>
  <c r="CP703" i="11"/>
  <c r="AD689" i="11"/>
  <c r="BM684" i="11"/>
  <c r="BB730" i="11"/>
  <c r="BB711" i="11"/>
  <c r="DP689" i="11"/>
  <c r="DZ700" i="11"/>
  <c r="CP690" i="11"/>
  <c r="CV707" i="11"/>
  <c r="EG706" i="11"/>
  <c r="AJ700" i="11"/>
  <c r="AL709" i="11"/>
  <c r="CX706" i="11"/>
  <c r="ED707" i="11"/>
  <c r="ED708" i="11"/>
  <c r="BZ730" i="11"/>
  <c r="CQ715" i="11"/>
  <c r="X718" i="11"/>
  <c r="BC708" i="11"/>
  <c r="DT702" i="11"/>
  <c r="BS697" i="11"/>
  <c r="EB714" i="11"/>
  <c r="AZ685" i="11"/>
  <c r="BK695" i="11"/>
  <c r="DN688" i="11"/>
  <c r="BF708" i="11"/>
  <c r="BG687" i="11"/>
  <c r="EN695" i="11"/>
  <c r="DH699" i="11"/>
  <c r="CD722" i="11"/>
  <c r="AS688" i="11"/>
  <c r="DI696" i="11"/>
  <c r="DS684" i="11"/>
  <c r="BK684" i="11"/>
  <c r="AR723" i="11"/>
  <c r="CP729" i="11"/>
  <c r="CN685" i="11"/>
  <c r="CY695" i="11"/>
  <c r="AC691" i="11"/>
  <c r="BR692" i="11"/>
  <c r="CO716" i="11"/>
  <c r="AA693" i="11"/>
  <c r="EK684" i="11"/>
  <c r="EH712" i="11"/>
  <c r="BO715" i="11"/>
  <c r="DI721" i="11"/>
  <c r="DD723" i="11"/>
  <c r="EJ723" i="11"/>
  <c r="AN730" i="11"/>
  <c r="CW713" i="11"/>
  <c r="AO707" i="11"/>
  <c r="AP727" i="11"/>
  <c r="AZ694" i="11"/>
  <c r="AL711" i="11"/>
  <c r="AI691" i="11"/>
  <c r="EI683" i="11"/>
  <c r="DH708" i="11"/>
  <c r="BP716" i="11"/>
  <c r="DL691" i="11"/>
  <c r="CR699" i="11"/>
  <c r="BK730" i="11"/>
  <c r="DI691" i="11"/>
  <c r="CG692" i="11"/>
  <c r="DN709" i="11"/>
  <c r="BX684" i="11"/>
  <c r="AN704" i="11"/>
  <c r="CN694" i="11"/>
  <c r="AE713" i="11"/>
  <c r="BW691" i="11"/>
  <c r="DP696" i="11"/>
  <c r="EB703" i="11"/>
  <c r="DX684" i="11"/>
  <c r="CW712" i="11"/>
  <c r="AE695" i="11"/>
  <c r="CH712" i="11"/>
  <c r="DE725" i="11"/>
  <c r="BN701" i="11"/>
  <c r="BL704" i="11"/>
  <c r="AO691" i="11"/>
  <c r="DQ692" i="11"/>
  <c r="BI693" i="11"/>
  <c r="AX689" i="11"/>
  <c r="DZ728" i="11"/>
  <c r="X690" i="11"/>
  <c r="DV698" i="11"/>
  <c r="EE687" i="11"/>
  <c r="DC722" i="11"/>
  <c r="BK699" i="11"/>
  <c r="Y700" i="11"/>
  <c r="CJ687" i="11"/>
  <c r="CB699" i="11"/>
  <c r="Y726" i="11"/>
  <c r="DS696" i="11"/>
  <c r="BE688" i="11"/>
  <c r="CA698" i="11"/>
  <c r="CN684" i="11"/>
  <c r="CF699" i="11"/>
  <c r="BL690" i="11"/>
  <c r="BA699" i="11"/>
  <c r="BK689" i="11"/>
  <c r="AU723" i="11"/>
  <c r="BA689" i="11"/>
  <c r="DO690" i="11"/>
  <c r="EN693" i="11"/>
  <c r="DG687" i="11"/>
  <c r="DS689" i="11"/>
  <c r="CD691" i="11"/>
  <c r="DS705" i="11"/>
  <c r="X717" i="11"/>
  <c r="AU698" i="11"/>
  <c r="AR705" i="11"/>
  <c r="CJ709" i="11"/>
  <c r="AU713" i="11"/>
  <c r="CZ730" i="11"/>
  <c r="DM685" i="11"/>
  <c r="CC694" i="11"/>
  <c r="AN688" i="11"/>
  <c r="BU730" i="11"/>
  <c r="EL709" i="11"/>
  <c r="AX695" i="11"/>
  <c r="BH683" i="11"/>
  <c r="BS700" i="11"/>
  <c r="EG704" i="11"/>
  <c r="DY698" i="11"/>
  <c r="AC684" i="11"/>
  <c r="AN694" i="11"/>
  <c r="DG684" i="11"/>
  <c r="AS730" i="11"/>
  <c r="AJ686" i="11"/>
  <c r="DQ694" i="11"/>
  <c r="DO689" i="11"/>
  <c r="BG696" i="11"/>
  <c r="EG687" i="11"/>
  <c r="BK703" i="11"/>
  <c r="BC698" i="11"/>
  <c r="BZ689" i="11"/>
  <c r="DR696" i="11"/>
  <c r="BO701" i="11"/>
  <c r="CQ700" i="11"/>
  <c r="DG724" i="11"/>
  <c r="DN726" i="11"/>
  <c r="BE720" i="11"/>
  <c r="CT685" i="11"/>
  <c r="BO686" i="11"/>
  <c r="CP702" i="11"/>
  <c r="Y708" i="11"/>
  <c r="BA690" i="11"/>
  <c r="AL688" i="11"/>
  <c r="AQ718" i="11"/>
  <c r="DG685" i="11"/>
  <c r="EM690" i="11"/>
  <c r="DW703" i="11"/>
  <c r="BJ701" i="11"/>
  <c r="CS710" i="11"/>
  <c r="AC693" i="11"/>
  <c r="BO706" i="11"/>
  <c r="EC689" i="11"/>
  <c r="DJ683" i="11"/>
  <c r="EK703" i="11"/>
  <c r="BL709" i="11"/>
  <c r="CO690" i="11"/>
  <c r="DG689" i="11"/>
  <c r="AO688" i="11"/>
  <c r="EM709" i="11"/>
  <c r="CV698" i="11"/>
  <c r="BE686" i="11"/>
  <c r="BK693" i="11"/>
  <c r="CA725" i="11"/>
  <c r="CR725" i="11"/>
  <c r="EB687" i="11"/>
  <c r="CC712" i="11"/>
  <c r="Z713" i="11"/>
  <c r="DN686" i="11"/>
  <c r="DD690" i="11"/>
  <c r="BP691" i="11"/>
  <c r="EG692" i="11"/>
  <c r="EJ697" i="11"/>
  <c r="Y686" i="11"/>
  <c r="AF688" i="11"/>
  <c r="X706" i="11"/>
  <c r="DQ690" i="11"/>
  <c r="DK686" i="11"/>
  <c r="DV696" i="11"/>
  <c r="CG702" i="11"/>
  <c r="DN716" i="11"/>
  <c r="DR688" i="11"/>
  <c r="CH697" i="11"/>
  <c r="BC684" i="11"/>
  <c r="AR713" i="11"/>
  <c r="BK694" i="11"/>
  <c r="BL698" i="11"/>
  <c r="BM686" i="11"/>
  <c r="CY689" i="11"/>
  <c r="BI698" i="11"/>
  <c r="Y719" i="11"/>
  <c r="BF701" i="11"/>
  <c r="AM689" i="11"/>
  <c r="ED698" i="11"/>
  <c r="DD711" i="11"/>
  <c r="AY713" i="11"/>
  <c r="BP713" i="11"/>
  <c r="BJ700" i="11"/>
  <c r="BR722" i="11"/>
  <c r="BB691" i="11"/>
  <c r="CD686" i="11"/>
  <c r="BZ696" i="11"/>
  <c r="CF696" i="11"/>
  <c r="DD693" i="11"/>
  <c r="BE717" i="11"/>
  <c r="BJ688" i="11"/>
  <c r="CF715" i="11"/>
  <c r="DK695" i="11"/>
  <c r="BX723" i="11"/>
  <c r="CT692" i="11"/>
  <c r="BW683" i="11"/>
  <c r="DB717" i="11"/>
  <c r="CP684" i="11"/>
  <c r="BF693" i="11"/>
  <c r="BN684" i="11"/>
  <c r="EA720" i="11"/>
  <c r="ED697" i="11"/>
  <c r="AA694" i="11"/>
  <c r="EE719" i="11"/>
  <c r="AL690" i="11"/>
  <c r="BH684" i="11"/>
  <c r="AI692" i="11"/>
  <c r="DP690" i="11"/>
  <c r="DZ712" i="11"/>
  <c r="EG697" i="11"/>
  <c r="EL848" i="11"/>
  <c r="A791" i="11"/>
  <c r="EC848" i="11"/>
  <c r="DW848" i="11"/>
  <c r="CE848" i="11"/>
  <c r="DO848" i="11"/>
  <c r="DE848" i="11"/>
  <c r="CU848" i="11"/>
  <c r="BU848" i="11"/>
  <c r="BD848" i="11"/>
  <c r="BT848" i="11"/>
  <c r="CV848" i="11"/>
  <c r="BR848" i="11"/>
  <c r="AX848" i="11"/>
  <c r="CB848" i="11"/>
  <c r="CX848" i="11"/>
  <c r="CO848" i="11"/>
  <c r="AJ848" i="11"/>
  <c r="CF848" i="11"/>
  <c r="BJ848" i="11"/>
  <c r="Z848" i="11" l="1"/>
  <c r="DB848" i="11"/>
  <c r="AM848" i="11"/>
  <c r="EI848" i="11"/>
  <c r="CY848" i="11"/>
  <c r="CA848" i="11"/>
  <c r="EN848" i="11"/>
  <c r="DJ848" i="11"/>
  <c r="EM848" i="11"/>
  <c r="X848" i="11"/>
  <c r="BZ848" i="11"/>
  <c r="EH849" i="11"/>
  <c r="CP849" i="11"/>
  <c r="AB848" i="11"/>
  <c r="AH848" i="11"/>
  <c r="AN849" i="11"/>
  <c r="BX849" i="11"/>
  <c r="BT849" i="11"/>
  <c r="BP848" i="11"/>
  <c r="BF849" i="11"/>
  <c r="CW849" i="11"/>
  <c r="AZ849" i="11"/>
  <c r="BE849" i="11"/>
  <c r="EB848" i="11"/>
  <c r="DA848" i="11"/>
  <c r="DG848" i="11"/>
  <c r="EK848" i="11"/>
  <c r="AK848" i="11"/>
  <c r="BP849" i="11"/>
  <c r="EE849" i="11"/>
  <c r="CJ849" i="11"/>
  <c r="DM849" i="11"/>
  <c r="EF848" i="11"/>
  <c r="EE848" i="11"/>
  <c r="CI848" i="11"/>
  <c r="DX848" i="11"/>
  <c r="CQ848" i="11"/>
  <c r="AH849" i="11"/>
  <c r="BL847" i="11"/>
  <c r="BL874" i="11" s="1"/>
  <c r="EM847" i="11"/>
  <c r="EM874" i="11" s="1"/>
  <c r="AS847" i="11"/>
  <c r="AS874" i="11" s="1"/>
  <c r="CC399" i="11"/>
  <c r="CC801" i="11" s="1"/>
  <c r="AC846" i="11"/>
  <c r="CF846" i="11"/>
  <c r="AX846" i="11"/>
  <c r="CW846" i="11"/>
  <c r="CP846" i="11"/>
  <c r="CL846" i="11"/>
  <c r="AK846" i="11"/>
  <c r="EB846" i="11"/>
  <c r="BZ846" i="11"/>
  <c r="AV846" i="11"/>
  <c r="EM846" i="11"/>
  <c r="DZ846" i="11"/>
  <c r="CJ846" i="11"/>
  <c r="CX846" i="11"/>
  <c r="EK846" i="11"/>
  <c r="DD846" i="11"/>
  <c r="AJ846" i="11"/>
  <c r="EC846" i="11"/>
  <c r="BU846" i="11"/>
  <c r="EG846" i="11"/>
  <c r="AQ846" i="11"/>
  <c r="CY846" i="11"/>
  <c r="AY846" i="11"/>
  <c r="BC846" i="11"/>
  <c r="AU846" i="11"/>
  <c r="EE390" i="11"/>
  <c r="EE792" i="11" s="1"/>
  <c r="BD846" i="11"/>
  <c r="BM849" i="11"/>
  <c r="EL846" i="11"/>
  <c r="AM846" i="11"/>
  <c r="AZ846" i="11"/>
  <c r="AN846" i="11"/>
  <c r="BW846" i="11"/>
  <c r="CH847" i="11"/>
  <c r="CH874" i="11" s="1"/>
  <c r="Y846" i="11"/>
  <c r="AL846" i="11"/>
  <c r="CL848" i="11"/>
  <c r="BO848" i="11"/>
  <c r="AC847" i="11"/>
  <c r="AC874" i="11" s="1"/>
  <c r="DO847" i="11"/>
  <c r="DO874" i="11" s="1"/>
  <c r="CQ413" i="11"/>
  <c r="BS847" i="11"/>
  <c r="BS874" i="11" s="1"/>
  <c r="X847" i="11"/>
  <c r="X874" i="11" s="1"/>
  <c r="CI847" i="11"/>
  <c r="CI874" i="11" s="1"/>
  <c r="BT847" i="11"/>
  <c r="BT874" i="11" s="1"/>
  <c r="BI847" i="11"/>
  <c r="BI874" i="11" s="1"/>
  <c r="AR423" i="11"/>
  <c r="AG849" i="11"/>
  <c r="BK848" i="11"/>
  <c r="AV847" i="11"/>
  <c r="AV874" i="11" s="1"/>
  <c r="AU847" i="11"/>
  <c r="AU874" i="11" s="1"/>
  <c r="CP847" i="11"/>
  <c r="CP874" i="11" s="1"/>
  <c r="DE846" i="11"/>
  <c r="CB846" i="11"/>
  <c r="Y847" i="11"/>
  <c r="Y874" i="11" s="1"/>
  <c r="DP846" i="11"/>
  <c r="EN846" i="11"/>
  <c r="CS847" i="11"/>
  <c r="CS874" i="11" s="1"/>
  <c r="AH847" i="11"/>
  <c r="AH874" i="11" s="1"/>
  <c r="DK847" i="11"/>
  <c r="DK874" i="11" s="1"/>
  <c r="AX847" i="11"/>
  <c r="AX874" i="11" s="1"/>
  <c r="EE847" i="11"/>
  <c r="EE874" i="11" s="1"/>
  <c r="AD847" i="11"/>
  <c r="AD874" i="11" s="1"/>
  <c r="DN847" i="11"/>
  <c r="DN874" i="11" s="1"/>
  <c r="CN847" i="11"/>
  <c r="CN874" i="11" s="1"/>
  <c r="DC849" i="11"/>
  <c r="EF849" i="11"/>
  <c r="AV421" i="11"/>
  <c r="CC427" i="11"/>
  <c r="AT847" i="11"/>
  <c r="AT874" i="11" s="1"/>
  <c r="AP847" i="11"/>
  <c r="AP874" i="11" s="1"/>
  <c r="DP421" i="11"/>
  <c r="AR849" i="11"/>
  <c r="CK847" i="11"/>
  <c r="CK874" i="11" s="1"/>
  <c r="CC846" i="11"/>
  <c r="AO431" i="11"/>
  <c r="AO833" i="11" s="1"/>
  <c r="DJ432" i="11"/>
  <c r="AN412" i="11"/>
  <c r="AN814" i="11" s="1"/>
  <c r="EA849" i="11"/>
  <c r="DB849" i="11"/>
  <c r="DD848" i="11"/>
  <c r="CI405" i="11"/>
  <c r="CB847" i="11"/>
  <c r="CB874" i="11" s="1"/>
  <c r="CL849" i="11"/>
  <c r="DI849" i="11"/>
  <c r="DJ847" i="11"/>
  <c r="DJ874" i="11" s="1"/>
  <c r="D929" i="11" s="1"/>
  <c r="AN848" i="11"/>
  <c r="CM847" i="11"/>
  <c r="CM874" i="11" s="1"/>
  <c r="BV847" i="11"/>
  <c r="BV874" i="11" s="1"/>
  <c r="BR401" i="11"/>
  <c r="BR803" i="11" s="1"/>
  <c r="CG846" i="11"/>
  <c r="DX846" i="11"/>
  <c r="EA846" i="11"/>
  <c r="CZ846" i="11"/>
  <c r="BB846" i="11"/>
  <c r="DN846" i="11"/>
  <c r="CO846" i="11"/>
  <c r="DQ846" i="11"/>
  <c r="BT423" i="11"/>
  <c r="DW404" i="11"/>
  <c r="BR847" i="11"/>
  <c r="BR874" i="11" s="1"/>
  <c r="BG847" i="11"/>
  <c r="BG874" i="11" s="1"/>
  <c r="DX393" i="11"/>
  <c r="DX795" i="11" s="1"/>
  <c r="AQ409" i="11"/>
  <c r="AQ811" i="11" s="1"/>
  <c r="X846" i="11"/>
  <c r="BR389" i="11"/>
  <c r="DE403" i="11"/>
  <c r="CU849" i="11"/>
  <c r="DR849" i="11"/>
  <c r="DZ847" i="11"/>
  <c r="DZ874" i="11" s="1"/>
  <c r="CG847" i="11"/>
  <c r="CG874" i="11" s="1"/>
  <c r="BL419" i="11"/>
  <c r="CB436" i="11"/>
  <c r="DM405" i="11"/>
  <c r="DM807" i="11" s="1"/>
  <c r="BU849" i="11"/>
  <c r="DE847" i="11"/>
  <c r="DE874" i="11" s="1"/>
  <c r="BO849" i="11"/>
  <c r="EN849" i="11"/>
  <c r="AT849" i="11"/>
  <c r="DZ848" i="11"/>
  <c r="DQ848" i="11"/>
  <c r="BW848" i="11"/>
  <c r="AR848" i="11"/>
  <c r="AQ848" i="11"/>
  <c r="BB848" i="11"/>
  <c r="AI848" i="11"/>
  <c r="EH848" i="11"/>
  <c r="BI848" i="11"/>
  <c r="BH848" i="11"/>
  <c r="ED848" i="11"/>
  <c r="BN847" i="11"/>
  <c r="BN874" i="11" s="1"/>
  <c r="CT846" i="11"/>
  <c r="BD849" i="11"/>
  <c r="BU847" i="11"/>
  <c r="BU874" i="11" s="1"/>
  <c r="DA403" i="11"/>
  <c r="DI846" i="11"/>
  <c r="DA435" i="11"/>
  <c r="AH409" i="11"/>
  <c r="EC847" i="11"/>
  <c r="EC874" i="11" s="1"/>
  <c r="BJ429" i="11"/>
  <c r="BI431" i="11"/>
  <c r="AL406" i="11"/>
  <c r="AL808" i="11" s="1"/>
  <c r="CI430" i="11"/>
  <c r="CI832" i="11" s="1"/>
  <c r="CE847" i="11"/>
  <c r="CE874" i="11" s="1"/>
  <c r="AR847" i="11"/>
  <c r="AR874" i="11" s="1"/>
  <c r="DE805" i="11"/>
  <c r="DC398" i="11"/>
  <c r="DC800" i="11" s="1"/>
  <c r="CR412" i="11"/>
  <c r="AL848" i="11"/>
  <c r="DC846" i="11"/>
  <c r="CA404" i="11"/>
  <c r="CA806" i="11" s="1"/>
  <c r="CQ397" i="11"/>
  <c r="CQ799" i="11" s="1"/>
  <c r="CF400" i="11"/>
  <c r="CF802" i="11" s="1"/>
  <c r="CH395" i="11"/>
  <c r="CH797" i="11" s="1"/>
  <c r="AR393" i="11"/>
  <c r="DM409" i="11"/>
  <c r="DM811" i="11" s="1"/>
  <c r="AJ849" i="11"/>
  <c r="CY849" i="11"/>
  <c r="AT846" i="11"/>
  <c r="DF846" i="11"/>
  <c r="Z404" i="11"/>
  <c r="Z806" i="11" s="1"/>
  <c r="EL847" i="11"/>
  <c r="EL874" i="11" s="1"/>
  <c r="CD849" i="11"/>
  <c r="DE849" i="11"/>
  <c r="DP848" i="11"/>
  <c r="AL394" i="11"/>
  <c r="AL796" i="11" s="1"/>
  <c r="CY432" i="11"/>
  <c r="CY834" i="11" s="1"/>
  <c r="EC849" i="11"/>
  <c r="DN848" i="11"/>
  <c r="AL847" i="11"/>
  <c r="AL874" i="11" s="1"/>
  <c r="EH847" i="11"/>
  <c r="EH874" i="11" s="1"/>
  <c r="Z847" i="11"/>
  <c r="Z874" i="11" s="1"/>
  <c r="EN847" i="11"/>
  <c r="EN874" i="11" s="1"/>
  <c r="E929" i="11" s="1"/>
  <c r="BJ847" i="11"/>
  <c r="BJ874" i="11" s="1"/>
  <c r="DU847" i="11"/>
  <c r="DU874" i="11" s="1"/>
  <c r="DG847" i="11"/>
  <c r="DG874" i="11" s="1"/>
  <c r="BG846" i="11"/>
  <c r="AP846" i="11"/>
  <c r="BJ846" i="11"/>
  <c r="BM846" i="11"/>
  <c r="CE846" i="11"/>
  <c r="CQ846" i="11"/>
  <c r="AB846" i="11"/>
  <c r="CX849" i="11"/>
  <c r="EK849" i="11"/>
  <c r="CG849" i="11"/>
  <c r="DG849" i="11"/>
  <c r="CB849" i="11"/>
  <c r="EL849" i="11"/>
  <c r="BO847" i="11"/>
  <c r="BO874" i="11" s="1"/>
  <c r="Z846" i="11"/>
  <c r="BA846" i="11"/>
  <c r="DW806" i="11"/>
  <c r="CQ815" i="11"/>
  <c r="BI426" i="11"/>
  <c r="CO407" i="11"/>
  <c r="EI849" i="11"/>
  <c r="CZ849" i="11"/>
  <c r="BX848" i="11"/>
  <c r="CS846" i="11"/>
  <c r="BN849" i="11"/>
  <c r="CM394" i="11"/>
  <c r="CM796" i="11" s="1"/>
  <c r="BJ849" i="11"/>
  <c r="DF849" i="11"/>
  <c r="AP849" i="11"/>
  <c r="DQ847" i="11"/>
  <c r="DQ874" i="11" s="1"/>
  <c r="BQ849" i="11"/>
  <c r="BZ849" i="11"/>
  <c r="AA847" i="11"/>
  <c r="AA874" i="11" s="1"/>
  <c r="CF847" i="11"/>
  <c r="CF874" i="11" s="1"/>
  <c r="C929" i="11" s="1"/>
  <c r="CW847" i="11"/>
  <c r="CW874" i="11" s="1"/>
  <c r="CL847" i="11"/>
  <c r="CL874" i="11" s="1"/>
  <c r="DF847" i="11"/>
  <c r="DF874" i="11" s="1"/>
  <c r="DH847" i="11"/>
  <c r="DH874" i="11" s="1"/>
  <c r="DL847" i="11"/>
  <c r="DL874" i="11" s="1"/>
  <c r="EG866" i="11"/>
  <c r="BO409" i="11"/>
  <c r="BO811" i="11" s="1"/>
  <c r="ED847" i="11"/>
  <c r="ED874" i="11" s="1"/>
  <c r="BP847" i="11"/>
  <c r="BP874" i="11" s="1"/>
  <c r="AK847" i="11"/>
  <c r="AK874" i="11" s="1"/>
  <c r="CT847" i="11"/>
  <c r="CT874" i="11" s="1"/>
  <c r="DW847" i="11"/>
  <c r="DW874" i="11" s="1"/>
  <c r="CD846" i="11"/>
  <c r="DT424" i="11"/>
  <c r="DW392" i="11"/>
  <c r="DW794" i="11" s="1"/>
  <c r="DQ849" i="11"/>
  <c r="DL849" i="11"/>
  <c r="CC849" i="11"/>
  <c r="BI849" i="11"/>
  <c r="DS849" i="11"/>
  <c r="BK846" i="11"/>
  <c r="AL12" i="7"/>
  <c r="AA511" i="11" s="1"/>
  <c r="AA860" i="11" s="1"/>
  <c r="Q13" i="7"/>
  <c r="AC507" i="11" s="1"/>
  <c r="AH12" i="7"/>
  <c r="AA510" i="11" s="1"/>
  <c r="AA859" i="11" s="1"/>
  <c r="DS847" i="11"/>
  <c r="DS874" i="11" s="1"/>
  <c r="EJ847" i="11"/>
  <c r="EJ874" i="11" s="1"/>
  <c r="AO847" i="11"/>
  <c r="AO874" i="11" s="1"/>
  <c r="DC847" i="11"/>
  <c r="DC874" i="11" s="1"/>
  <c r="AJ847" i="11"/>
  <c r="AJ874" i="11" s="1"/>
  <c r="BZ391" i="11"/>
  <c r="BZ793" i="11" s="1"/>
  <c r="CK422" i="11"/>
  <c r="CK824" i="11" s="1"/>
  <c r="AN421" i="11"/>
  <c r="AN823" i="11" s="1"/>
  <c r="DX390" i="11"/>
  <c r="DX792" i="11" s="1"/>
  <c r="EG392" i="11"/>
  <c r="EG794" i="11" s="1"/>
  <c r="ED416" i="11"/>
  <c r="ED818" i="11" s="1"/>
  <c r="DB415" i="11"/>
  <c r="DB817" i="11" s="1"/>
  <c r="BI400" i="11"/>
  <c r="BI802" i="11" s="1"/>
  <c r="AN407" i="11"/>
  <c r="AN809" i="11" s="1"/>
  <c r="DX410" i="11"/>
  <c r="DX812" i="11" s="1"/>
  <c r="DN416" i="11"/>
  <c r="DN818" i="11" s="1"/>
  <c r="EK396" i="11"/>
  <c r="EK798" i="11" s="1"/>
  <c r="DS430" i="11"/>
  <c r="DS832" i="11" s="1"/>
  <c r="CB409" i="11"/>
  <c r="CB811" i="11" s="1"/>
  <c r="DA436" i="11"/>
  <c r="DA838" i="11" s="1"/>
  <c r="CB410" i="11"/>
  <c r="CB812" i="11" s="1"/>
  <c r="AR427" i="11"/>
  <c r="CM419" i="11"/>
  <c r="EH415" i="11"/>
  <c r="EH817" i="11" s="1"/>
  <c r="BD435" i="11"/>
  <c r="BD837" i="11" s="1"/>
  <c r="CV849" i="11"/>
  <c r="AX437" i="11"/>
  <c r="AX839" i="11" s="1"/>
  <c r="ED431" i="11"/>
  <c r="ED833" i="11" s="1"/>
  <c r="EB422" i="11"/>
  <c r="EB824" i="11" s="1"/>
  <c r="BV422" i="11"/>
  <c r="BV824" i="11" s="1"/>
  <c r="DL436" i="11"/>
  <c r="DL838" i="11" s="1"/>
  <c r="AQ419" i="11"/>
  <c r="CA415" i="11"/>
  <c r="CA817" i="11" s="1"/>
  <c r="DJ396" i="11"/>
  <c r="DJ798" i="11" s="1"/>
  <c r="CE396" i="11"/>
  <c r="CE798" i="11" s="1"/>
  <c r="BZ424" i="11"/>
  <c r="BZ826" i="11" s="1"/>
  <c r="EN425" i="11"/>
  <c r="EN827" i="11" s="1"/>
  <c r="CM389" i="11"/>
  <c r="CM407" i="11"/>
  <c r="CM809" i="11" s="1"/>
  <c r="CA392" i="11"/>
  <c r="CA794" i="11" s="1"/>
  <c r="DL416" i="11"/>
  <c r="DL818" i="11" s="1"/>
  <c r="EE438" i="11"/>
  <c r="EE840" i="11" s="1"/>
  <c r="DG433" i="11"/>
  <c r="DG835" i="11" s="1"/>
  <c r="CF419" i="11"/>
  <c r="CF830" i="11" s="1"/>
  <c r="CW432" i="11"/>
  <c r="CW834" i="11" s="1"/>
  <c r="CM424" i="11"/>
  <c r="CM826" i="11" s="1"/>
  <c r="EL437" i="11"/>
  <c r="EL839" i="11" s="1"/>
  <c r="DN849" i="11"/>
  <c r="AQ425" i="11"/>
  <c r="AQ827" i="11" s="1"/>
  <c r="BM427" i="11"/>
  <c r="BU402" i="11"/>
  <c r="BU804" i="11" s="1"/>
  <c r="BL849" i="11"/>
  <c r="AW389" i="11"/>
  <c r="BA390" i="11"/>
  <c r="BA792" i="11" s="1"/>
  <c r="AA409" i="11"/>
  <c r="CW425" i="11"/>
  <c r="CW827" i="11" s="1"/>
  <c r="AW408" i="11"/>
  <c r="AW810" i="11" s="1"/>
  <c r="ED426" i="11"/>
  <c r="BG426" i="11"/>
  <c r="BG828" i="11" s="1"/>
  <c r="AP425" i="11"/>
  <c r="AP827" i="11" s="1"/>
  <c r="DE414" i="11"/>
  <c r="DE816" i="11" s="1"/>
  <c r="AO435" i="11"/>
  <c r="AO837" i="11" s="1"/>
  <c r="DD426" i="11"/>
  <c r="AB403" i="11"/>
  <c r="AB805" i="11" s="1"/>
  <c r="DK408" i="11"/>
  <c r="DK810" i="11" s="1"/>
  <c r="DR433" i="11"/>
  <c r="DR835" i="11" s="1"/>
  <c r="CE401" i="11"/>
  <c r="CE803" i="11" s="1"/>
  <c r="DH849" i="11"/>
  <c r="EF429" i="11"/>
  <c r="EF831" i="11" s="1"/>
  <c r="BQ415" i="11"/>
  <c r="BQ817" i="11" s="1"/>
  <c r="BL436" i="11"/>
  <c r="BL838" i="11" s="1"/>
  <c r="DV848" i="11"/>
  <c r="BT825" i="11"/>
  <c r="AR825" i="11"/>
  <c r="AV407" i="11"/>
  <c r="AV809" i="11" s="1"/>
  <c r="DN412" i="11"/>
  <c r="DN814" i="11" s="1"/>
  <c r="BE408" i="11"/>
  <c r="BE810" i="11" s="1"/>
  <c r="AR420" i="11"/>
  <c r="AR822" i="11" s="1"/>
  <c r="CQ427" i="11"/>
  <c r="CD397" i="11"/>
  <c r="CD799" i="11" s="1"/>
  <c r="AJ400" i="11"/>
  <c r="AJ802" i="11" s="1"/>
  <c r="DK395" i="11"/>
  <c r="DK797" i="11" s="1"/>
  <c r="AE425" i="11"/>
  <c r="AE827" i="11" s="1"/>
  <c r="BH401" i="11"/>
  <c r="BH803" i="11" s="1"/>
  <c r="EG391" i="11"/>
  <c r="EG793" i="11" s="1"/>
  <c r="CZ409" i="11"/>
  <c r="CZ811" i="11" s="1"/>
  <c r="CT420" i="11"/>
  <c r="CT822" i="11" s="1"/>
  <c r="BF438" i="11"/>
  <c r="BF840" i="11" s="1"/>
  <c r="AQ422" i="11"/>
  <c r="AQ824" i="11" s="1"/>
  <c r="CR429" i="11"/>
  <c r="CR831" i="11" s="1"/>
  <c r="BL437" i="11"/>
  <c r="BL839" i="11" s="1"/>
  <c r="EI398" i="11"/>
  <c r="EI800" i="11" s="1"/>
  <c r="DQ432" i="11"/>
  <c r="DQ834" i="11" s="1"/>
  <c r="AI394" i="11"/>
  <c r="AI796" i="11" s="1"/>
  <c r="DM433" i="11"/>
  <c r="DM835" i="11" s="1"/>
  <c r="CQ435" i="11"/>
  <c r="CQ837" i="11" s="1"/>
  <c r="CA403" i="11"/>
  <c r="CA805" i="11" s="1"/>
  <c r="BZ400" i="11"/>
  <c r="BZ802" i="11" s="1"/>
  <c r="AP419" i="11"/>
  <c r="CG428" i="11"/>
  <c r="DC438" i="11"/>
  <c r="DC840" i="11" s="1"/>
  <c r="AD423" i="11"/>
  <c r="AD825" i="11" s="1"/>
  <c r="EI435" i="11"/>
  <c r="EI837" i="11" s="1"/>
  <c r="BT413" i="11"/>
  <c r="BT815" i="11" s="1"/>
  <c r="DT413" i="11"/>
  <c r="DT815" i="11" s="1"/>
  <c r="DI430" i="11"/>
  <c r="DI832" i="11" s="1"/>
  <c r="Z419" i="11"/>
  <c r="EB849" i="11"/>
  <c r="AF849" i="11"/>
  <c r="BY396" i="11"/>
  <c r="BY798" i="11" s="1"/>
  <c r="BM425" i="11"/>
  <c r="BM827" i="11" s="1"/>
  <c r="BP406" i="11"/>
  <c r="BP808" i="11" s="1"/>
  <c r="DF437" i="11"/>
  <c r="DF839" i="11" s="1"/>
  <c r="AS849" i="11"/>
  <c r="AH416" i="11"/>
  <c r="AH818" i="11" s="1"/>
  <c r="Z410" i="11"/>
  <c r="Z812" i="11" s="1"/>
  <c r="EI433" i="11"/>
  <c r="EI835" i="11" s="1"/>
  <c r="AM849" i="11"/>
  <c r="DX434" i="11"/>
  <c r="DX836" i="11" s="1"/>
  <c r="DI431" i="11"/>
  <c r="DI833" i="11" s="1"/>
  <c r="CY404" i="11"/>
  <c r="CY806" i="11" s="1"/>
  <c r="CQ428" i="11"/>
  <c r="CI413" i="11"/>
  <c r="DX849" i="11"/>
  <c r="CR849" i="11"/>
  <c r="AB425" i="11"/>
  <c r="AG427" i="11"/>
  <c r="EH409" i="11"/>
  <c r="EH811" i="11" s="1"/>
  <c r="BR430" i="11"/>
  <c r="BS418" i="11"/>
  <c r="DT401" i="11"/>
  <c r="DT803" i="11" s="1"/>
  <c r="CV420" i="11"/>
  <c r="CV822" i="11" s="1"/>
  <c r="DV437" i="11"/>
  <c r="DV839" i="11" s="1"/>
  <c r="AV849" i="11"/>
  <c r="DP395" i="11"/>
  <c r="DP797" i="11" s="1"/>
  <c r="BY414" i="11"/>
  <c r="BY816" i="11" s="1"/>
  <c r="CK849" i="11"/>
  <c r="DM397" i="11"/>
  <c r="DM799" i="11" s="1"/>
  <c r="EG849" i="11"/>
  <c r="BI399" i="11"/>
  <c r="BI801" i="11" s="1"/>
  <c r="DB432" i="11"/>
  <c r="DB834" i="11" s="1"/>
  <c r="AF419" i="11"/>
  <c r="DU416" i="11"/>
  <c r="CD427" i="11"/>
  <c r="AG405" i="11"/>
  <c r="AG807" i="11" s="1"/>
  <c r="AR408" i="11"/>
  <c r="AR810" i="11" s="1"/>
  <c r="BQ391" i="11"/>
  <c r="BQ793" i="11" s="1"/>
  <c r="BJ408" i="11"/>
  <c r="BJ810" i="11" s="1"/>
  <c r="DE426" i="11"/>
  <c r="BV404" i="11"/>
  <c r="BV806" i="11" s="1"/>
  <c r="CR413" i="11"/>
  <c r="BG409" i="11"/>
  <c r="BG811" i="11" s="1"/>
  <c r="Z390" i="11"/>
  <c r="AL427" i="11"/>
  <c r="BL406" i="11"/>
  <c r="AE431" i="11"/>
  <c r="AE833" i="11" s="1"/>
  <c r="EF390" i="11"/>
  <c r="EF792" i="11" s="1"/>
  <c r="DB846" i="11"/>
  <c r="DT846" i="11"/>
  <c r="BI846" i="11"/>
  <c r="AV823" i="11"/>
  <c r="BQ423" i="11"/>
  <c r="BQ825" i="11" s="1"/>
  <c r="Z430" i="11"/>
  <c r="BM405" i="11"/>
  <c r="BM807" i="11" s="1"/>
  <c r="DD849" i="11"/>
  <c r="EH846" i="11"/>
  <c r="EF846" i="11"/>
  <c r="AI846" i="11"/>
  <c r="DJ407" i="11"/>
  <c r="DJ809" i="11" s="1"/>
  <c r="CR422" i="11"/>
  <c r="CR824" i="11" s="1"/>
  <c r="EG410" i="11"/>
  <c r="EG812" i="11" s="1"/>
  <c r="EH418" i="11"/>
  <c r="EH820" i="11" s="1"/>
  <c r="BO427" i="11"/>
  <c r="BD413" i="11"/>
  <c r="BD815" i="11" s="1"/>
  <c r="BI432" i="11"/>
  <c r="BI834" i="11" s="1"/>
  <c r="EH392" i="11"/>
  <c r="EH794" i="11" s="1"/>
  <c r="CC416" i="11"/>
  <c r="CC818" i="11" s="1"/>
  <c r="DW399" i="11"/>
  <c r="DW801" i="11" s="1"/>
  <c r="AT432" i="11"/>
  <c r="AT834" i="11" s="1"/>
  <c r="DW415" i="11"/>
  <c r="DW817" i="11" s="1"/>
  <c r="AB417" i="11"/>
  <c r="AB819" i="11" s="1"/>
  <c r="DW409" i="11"/>
  <c r="DW811" i="11" s="1"/>
  <c r="DW418" i="11"/>
  <c r="BF437" i="11"/>
  <c r="BF839" i="11" s="1"/>
  <c r="EK434" i="11"/>
  <c r="EK836" i="11" s="1"/>
  <c r="AG429" i="11"/>
  <c r="AG831" i="11" s="1"/>
  <c r="BS392" i="11"/>
  <c r="BS794" i="11" s="1"/>
  <c r="BA418" i="11"/>
  <c r="BA820" i="11" s="1"/>
  <c r="AQ420" i="11"/>
  <c r="AQ822" i="11" s="1"/>
  <c r="DC407" i="11"/>
  <c r="DC809" i="11" s="1"/>
  <c r="AJ437" i="11"/>
  <c r="AJ839" i="11" s="1"/>
  <c r="ED399" i="11"/>
  <c r="ED801" i="11" s="1"/>
  <c r="EM437" i="11"/>
  <c r="EM839" i="11" s="1"/>
  <c r="BX417" i="11"/>
  <c r="EE400" i="11"/>
  <c r="EE802" i="11" s="1"/>
  <c r="EL410" i="11"/>
  <c r="EL812" i="11" s="1"/>
  <c r="CO435" i="11"/>
  <c r="CO837" i="11" s="1"/>
  <c r="DC424" i="11"/>
  <c r="DC826" i="11" s="1"/>
  <c r="BT437" i="11"/>
  <c r="BT839" i="11" s="1"/>
  <c r="AZ419" i="11"/>
  <c r="BR412" i="11"/>
  <c r="BR814" i="11" s="1"/>
  <c r="DH397" i="11"/>
  <c r="DH799" i="11" s="1"/>
  <c r="CY398" i="11"/>
  <c r="CY800" i="11" s="1"/>
  <c r="BG411" i="11"/>
  <c r="BG813" i="11" s="1"/>
  <c r="CV436" i="11"/>
  <c r="CV838" i="11" s="1"/>
  <c r="BF400" i="11"/>
  <c r="BF802" i="11" s="1"/>
  <c r="AW422" i="11"/>
  <c r="AW824" i="11" s="1"/>
  <c r="CD430" i="11"/>
  <c r="CD832" i="11" s="1"/>
  <c r="CV414" i="11"/>
  <c r="CV816" i="11" s="1"/>
  <c r="EE428" i="11"/>
  <c r="AA421" i="11"/>
  <c r="AA823" i="11" s="1"/>
  <c r="AU422" i="11"/>
  <c r="AU824" i="11" s="1"/>
  <c r="CM414" i="11"/>
  <c r="CM816" i="11" s="1"/>
  <c r="DP396" i="11"/>
  <c r="DP798" i="11" s="1"/>
  <c r="BZ437" i="11"/>
  <c r="BZ839" i="11" s="1"/>
  <c r="BR422" i="11"/>
  <c r="BR824" i="11" s="1"/>
  <c r="DV400" i="11"/>
  <c r="DV802" i="11" s="1"/>
  <c r="EG417" i="11"/>
  <c r="EG819" i="11" s="1"/>
  <c r="DQ394" i="11"/>
  <c r="DQ796" i="11" s="1"/>
  <c r="BK416" i="11"/>
  <c r="BK818" i="11" s="1"/>
  <c r="CN423" i="11"/>
  <c r="CN825" i="11" s="1"/>
  <c r="CE849" i="11"/>
  <c r="AQ431" i="11"/>
  <c r="AQ833" i="11" s="1"/>
  <c r="AT430" i="11"/>
  <c r="AT832" i="11" s="1"/>
  <c r="EI400" i="11"/>
  <c r="EI802" i="11" s="1"/>
  <c r="AV403" i="11"/>
  <c r="AV805" i="11" s="1"/>
  <c r="EM421" i="11"/>
  <c r="EM823" i="11" s="1"/>
  <c r="AO849" i="11"/>
  <c r="BZ429" i="11"/>
  <c r="BZ831" i="11" s="1"/>
  <c r="BP429" i="11"/>
  <c r="BP831" i="11" s="1"/>
  <c r="X849" i="11"/>
  <c r="AU437" i="11"/>
  <c r="AU839" i="11" s="1"/>
  <c r="DV438" i="11"/>
  <c r="DV840" i="11" s="1"/>
  <c r="CQ849" i="11"/>
  <c r="BL397" i="11"/>
  <c r="BL799" i="11" s="1"/>
  <c r="BA849" i="11"/>
  <c r="AW849" i="11"/>
  <c r="DX435" i="11"/>
  <c r="DX837" i="11" s="1"/>
  <c r="AW404" i="11"/>
  <c r="AW806" i="11" s="1"/>
  <c r="AA849" i="11"/>
  <c r="DU422" i="11"/>
  <c r="DU824" i="11" s="1"/>
  <c r="DA849" i="11"/>
  <c r="CS849" i="11"/>
  <c r="CY429" i="11"/>
  <c r="CY831" i="11" s="1"/>
  <c r="DX428" i="11"/>
  <c r="AJ408" i="11"/>
  <c r="AJ810" i="11" s="1"/>
  <c r="EB438" i="11"/>
  <c r="EB840" i="11" s="1"/>
  <c r="CD847" i="11"/>
  <c r="CD874" i="11" s="1"/>
  <c r="AQ847" i="11"/>
  <c r="AQ874" i="11" s="1"/>
  <c r="DT847" i="11"/>
  <c r="DT874" i="11" s="1"/>
  <c r="BX847" i="11"/>
  <c r="BX874" i="11" s="1"/>
  <c r="CJ847" i="11"/>
  <c r="CJ874" i="11" s="1"/>
  <c r="AF847" i="11"/>
  <c r="AF874" i="11" s="1"/>
  <c r="CC847" i="11"/>
  <c r="CC874" i="11" s="1"/>
  <c r="CY847" i="11"/>
  <c r="CY874" i="11" s="1"/>
  <c r="AW847" i="11"/>
  <c r="AW874" i="11" s="1"/>
  <c r="AE847" i="11"/>
  <c r="AE874" i="11" s="1"/>
  <c r="DV847" i="11"/>
  <c r="DV874" i="11" s="1"/>
  <c r="CA847" i="11"/>
  <c r="CA874" i="11" s="1"/>
  <c r="DY847" i="11"/>
  <c r="DY874" i="11" s="1"/>
  <c r="EF847" i="11"/>
  <c r="EF874" i="11" s="1"/>
  <c r="AV866" i="11"/>
  <c r="CX866" i="11"/>
  <c r="DZ866" i="11"/>
  <c r="CC866" i="11"/>
  <c r="AD866" i="11"/>
  <c r="CU866" i="11"/>
  <c r="BX866" i="11"/>
  <c r="CK866" i="11"/>
  <c r="BN850" i="11"/>
  <c r="BC850" i="11"/>
  <c r="AN850" i="11"/>
  <c r="AH850" i="11"/>
  <c r="DA850" i="11"/>
  <c r="DU862" i="11"/>
  <c r="EC863" i="11"/>
  <c r="EN863" i="11"/>
  <c r="AZ863" i="11"/>
  <c r="CL863" i="11"/>
  <c r="CQ863" i="11"/>
  <c r="AG863" i="11"/>
  <c r="DR863" i="11"/>
  <c r="DV863" i="11"/>
  <c r="BV851" i="11"/>
  <c r="AR851" i="11"/>
  <c r="BO851" i="11"/>
  <c r="CG851" i="11"/>
  <c r="BT846" i="11"/>
  <c r="AI847" i="11"/>
  <c r="AI874" i="11" s="1"/>
  <c r="DX847" i="11"/>
  <c r="DX874" i="11" s="1"/>
  <c r="AY847" i="11"/>
  <c r="AY874" i="11" s="1"/>
  <c r="DI847" i="11"/>
  <c r="DI874" i="11" s="1"/>
  <c r="BC847" i="11"/>
  <c r="BC874" i="11" s="1"/>
  <c r="DL420" i="11"/>
  <c r="DL822" i="11" s="1"/>
  <c r="CL403" i="11"/>
  <c r="CL805" i="11" s="1"/>
  <c r="DO431" i="11"/>
  <c r="DO833" i="11" s="1"/>
  <c r="DN428" i="11"/>
  <c r="DB436" i="11"/>
  <c r="DB838" i="11" s="1"/>
  <c r="AZ418" i="11"/>
  <c r="AZ820" i="11" s="1"/>
  <c r="AF821" i="11"/>
  <c r="EG434" i="11"/>
  <c r="EG836" i="11" s="1"/>
  <c r="AW402" i="11"/>
  <c r="AW804" i="11" s="1"/>
  <c r="BA415" i="11"/>
  <c r="BA817" i="11" s="1"/>
  <c r="BP408" i="11"/>
  <c r="BP810" i="11" s="1"/>
  <c r="CZ412" i="11"/>
  <c r="CZ814" i="11" s="1"/>
  <c r="AE398" i="11"/>
  <c r="AE800" i="11" s="1"/>
  <c r="DR407" i="11"/>
  <c r="DR809" i="11" s="1"/>
  <c r="DU818" i="11"/>
  <c r="BM395" i="11"/>
  <c r="BM797" i="11" s="1"/>
  <c r="AU429" i="11"/>
  <c r="AU831" i="11" s="1"/>
  <c r="CA399" i="11"/>
  <c r="CA801" i="11" s="1"/>
  <c r="BM403" i="11"/>
  <c r="BM805" i="11" s="1"/>
  <c r="DY411" i="11"/>
  <c r="DY813" i="11" s="1"/>
  <c r="AV397" i="11"/>
  <c r="AV799" i="11" s="1"/>
  <c r="CZ413" i="11"/>
  <c r="CZ815" i="11" s="1"/>
  <c r="AG395" i="11"/>
  <c r="AG797" i="11" s="1"/>
  <c r="EF428" i="11"/>
  <c r="CM396" i="11"/>
  <c r="CM798" i="11" s="1"/>
  <c r="CL399" i="11"/>
  <c r="CL801" i="11" s="1"/>
  <c r="DI405" i="11"/>
  <c r="DI807" i="11" s="1"/>
  <c r="BE390" i="11"/>
  <c r="BE792" i="11" s="1"/>
  <c r="CR438" i="11"/>
  <c r="CR840" i="11" s="1"/>
  <c r="BG395" i="11"/>
  <c r="BG797" i="11" s="1"/>
  <c r="AB434" i="11"/>
  <c r="AB836" i="11" s="1"/>
  <c r="EC393" i="11"/>
  <c r="EC795" i="11" s="1"/>
  <c r="CI417" i="11"/>
  <c r="CI819" i="11" s="1"/>
  <c r="BO392" i="11"/>
  <c r="BO794" i="11" s="1"/>
  <c r="BB420" i="11"/>
  <c r="BB822" i="11" s="1"/>
  <c r="CR437" i="11"/>
  <c r="CR839" i="11" s="1"/>
  <c r="CB400" i="11"/>
  <c r="CB802" i="11" s="1"/>
  <c r="DV393" i="11"/>
  <c r="DV795" i="11" s="1"/>
  <c r="EJ408" i="11"/>
  <c r="EJ810" i="11" s="1"/>
  <c r="DT393" i="11"/>
  <c r="DT795" i="11" s="1"/>
  <c r="DC436" i="11"/>
  <c r="DC838" i="11" s="1"/>
  <c r="CE417" i="11"/>
  <c r="CE819" i="11" s="1"/>
  <c r="DH405" i="11"/>
  <c r="CW391" i="11"/>
  <c r="CW793" i="11" s="1"/>
  <c r="AQ405" i="11"/>
  <c r="AQ807" i="11" s="1"/>
  <c r="AQ849" i="11"/>
  <c r="AG415" i="11"/>
  <c r="AG817" i="11" s="1"/>
  <c r="BP390" i="11"/>
  <c r="BP792" i="11" s="1"/>
  <c r="CD392" i="11"/>
  <c r="CD794" i="11" s="1"/>
  <c r="BN404" i="11"/>
  <c r="BN806" i="11" s="1"/>
  <c r="CH390" i="11"/>
  <c r="CH792" i="11" s="1"/>
  <c r="DN427" i="11"/>
  <c r="AB827" i="11"/>
  <c r="EE396" i="11"/>
  <c r="EE798" i="11" s="1"/>
  <c r="AY418" i="11"/>
  <c r="AF410" i="11"/>
  <c r="AF812" i="11" s="1"/>
  <c r="AG430" i="11"/>
  <c r="AG832" i="11" s="1"/>
  <c r="AV430" i="11"/>
  <c r="AV832" i="11" s="1"/>
  <c r="DP393" i="11"/>
  <c r="DP795" i="11" s="1"/>
  <c r="BZ418" i="11"/>
  <c r="AX408" i="11"/>
  <c r="AX810" i="11" s="1"/>
  <c r="CA426" i="11"/>
  <c r="CA828" i="11" s="1"/>
  <c r="BX423" i="11"/>
  <c r="BX825" i="11" s="1"/>
  <c r="EE433" i="11"/>
  <c r="EE835" i="11" s="1"/>
  <c r="CB413" i="11"/>
  <c r="CB815" i="11" s="1"/>
  <c r="CI416" i="11"/>
  <c r="CI818" i="11" s="1"/>
  <c r="BE422" i="11"/>
  <c r="BE824" i="11" s="1"/>
  <c r="CB429" i="11"/>
  <c r="CB831" i="11" s="1"/>
  <c r="AT396" i="11"/>
  <c r="AT798" i="11" s="1"/>
  <c r="AV409" i="11"/>
  <c r="AV811" i="11" s="1"/>
  <c r="DJ834" i="11"/>
  <c r="CR420" i="11"/>
  <c r="CR822" i="11" s="1"/>
  <c r="CT413" i="11"/>
  <c r="CT815" i="11" s="1"/>
  <c r="DM392" i="11"/>
  <c r="DM794" i="11" s="1"/>
  <c r="CK401" i="11"/>
  <c r="CK803" i="11" s="1"/>
  <c r="DZ399" i="11"/>
  <c r="DZ801" i="11" s="1"/>
  <c r="EC416" i="11"/>
  <c r="EC818" i="11" s="1"/>
  <c r="EH407" i="11"/>
  <c r="EH809" i="11" s="1"/>
  <c r="DR412" i="11"/>
  <c r="DR814" i="11" s="1"/>
  <c r="BM390" i="11"/>
  <c r="BM792" i="11" s="1"/>
  <c r="DZ393" i="11"/>
  <c r="DZ795" i="11" s="1"/>
  <c r="CB438" i="11"/>
  <c r="CB840" i="11" s="1"/>
  <c r="DQ425" i="11"/>
  <c r="DQ827" i="11" s="1"/>
  <c r="CS404" i="11"/>
  <c r="CS806" i="11" s="1"/>
  <c r="CX412" i="11"/>
  <c r="CX814" i="11" s="1"/>
  <c r="CI418" i="11"/>
  <c r="CI820" i="11" s="1"/>
  <c r="AA811" i="11"/>
  <c r="BH415" i="11"/>
  <c r="BH817" i="11" s="1"/>
  <c r="DW414" i="11"/>
  <c r="DW816" i="11" s="1"/>
  <c r="ED828" i="11"/>
  <c r="CT849" i="11"/>
  <c r="DR391" i="11"/>
  <c r="DR793" i="11" s="1"/>
  <c r="DD828" i="11"/>
  <c r="BD409" i="11"/>
  <c r="BD811" i="11" s="1"/>
  <c r="CB420" i="11"/>
  <c r="CB822" i="11" s="1"/>
  <c r="CM849" i="11"/>
  <c r="EI430" i="11"/>
  <c r="EI832" i="11" s="1"/>
  <c r="AU413" i="11"/>
  <c r="AU815" i="11" s="1"/>
  <c r="CQ396" i="11"/>
  <c r="BM852" i="11"/>
  <c r="DY852" i="11"/>
  <c r="DS852" i="11"/>
  <c r="AR795" i="11"/>
  <c r="CB852" i="11"/>
  <c r="AF830" i="11"/>
  <c r="CB838" i="11"/>
  <c r="DD397" i="11"/>
  <c r="DD799" i="11" s="1"/>
  <c r="BK849" i="11"/>
  <c r="AU849" i="11"/>
  <c r="BW423" i="11"/>
  <c r="BW825" i="11" s="1"/>
  <c r="DA423" i="11"/>
  <c r="DA825" i="11" s="1"/>
  <c r="AI410" i="11"/>
  <c r="AI812" i="11" s="1"/>
  <c r="AW393" i="11"/>
  <c r="AW795" i="11" s="1"/>
  <c r="CA865" i="11"/>
  <c r="DC865" i="11"/>
  <c r="CV389" i="11"/>
  <c r="BJ831" i="11"/>
  <c r="BI833" i="11"/>
  <c r="CF402" i="11"/>
  <c r="CF804" i="11" s="1"/>
  <c r="AF417" i="11"/>
  <c r="AF819" i="11" s="1"/>
  <c r="AY396" i="11"/>
  <c r="AY798" i="11" s="1"/>
  <c r="CO849" i="11"/>
  <c r="DJ849" i="11"/>
  <c r="BW433" i="11"/>
  <c r="BW835" i="11" s="1"/>
  <c r="CR814" i="11"/>
  <c r="EJ433" i="11"/>
  <c r="EJ835" i="11" s="1"/>
  <c r="CW399" i="11"/>
  <c r="CW801" i="11" s="1"/>
  <c r="CE433" i="11"/>
  <c r="CE835" i="11" s="1"/>
  <c r="DF416" i="11"/>
  <c r="DF818" i="11" s="1"/>
  <c r="EK392" i="11"/>
  <c r="EK794" i="11" s="1"/>
  <c r="DD416" i="11"/>
  <c r="DD818" i="11" s="1"/>
  <c r="AY425" i="11"/>
  <c r="AY827" i="11" s="1"/>
  <c r="EC432" i="11"/>
  <c r="EC834" i="11" s="1"/>
  <c r="DN423" i="11"/>
  <c r="DN825" i="11" s="1"/>
  <c r="DE828" i="11"/>
  <c r="AD434" i="11"/>
  <c r="AD836" i="11" s="1"/>
  <c r="CF417" i="11"/>
  <c r="CF819" i="11" s="1"/>
  <c r="AB402" i="11"/>
  <c r="AB804" i="11" s="1"/>
  <c r="EA435" i="11"/>
  <c r="EA837" i="11" s="1"/>
  <c r="EM436" i="11"/>
  <c r="EM838" i="11" s="1"/>
  <c r="AW428" i="11"/>
  <c r="CV411" i="11"/>
  <c r="CV813" i="11" s="1"/>
  <c r="DS426" i="11"/>
  <c r="DS828" i="11" s="1"/>
  <c r="AS389" i="11"/>
  <c r="AD412" i="11"/>
  <c r="AD814" i="11" s="1"/>
  <c r="AC437" i="11"/>
  <c r="AC839" i="11" s="1"/>
  <c r="CV390" i="11"/>
  <c r="CV792" i="11" s="1"/>
  <c r="AP409" i="11"/>
  <c r="AP811" i="11" s="1"/>
  <c r="CO392" i="11"/>
  <c r="CO794" i="11" s="1"/>
  <c r="BC405" i="11"/>
  <c r="BC807" i="11" s="1"/>
  <c r="BK419" i="11"/>
  <c r="DO421" i="11"/>
  <c r="DO823" i="11" s="1"/>
  <c r="EG395" i="11"/>
  <c r="EG797" i="11" s="1"/>
  <c r="DO429" i="11"/>
  <c r="DO831" i="11" s="1"/>
  <c r="DG400" i="11"/>
  <c r="DG802" i="11" s="1"/>
  <c r="CA398" i="11"/>
  <c r="CA800" i="11" s="1"/>
  <c r="AI418" i="11"/>
  <c r="AG420" i="11"/>
  <c r="AG822" i="11" s="1"/>
  <c r="X423" i="11"/>
  <c r="X825" i="11" s="1"/>
  <c r="DP413" i="11"/>
  <c r="DP815" i="11" s="1"/>
  <c r="BL398" i="11"/>
  <c r="BL800" i="11" s="1"/>
  <c r="CA410" i="11"/>
  <c r="CA812" i="11" s="1"/>
  <c r="EM414" i="11"/>
  <c r="EM816" i="11" s="1"/>
  <c r="EB404" i="11"/>
  <c r="EB806" i="11" s="1"/>
  <c r="BU398" i="11"/>
  <c r="BU800" i="11" s="1"/>
  <c r="CR815" i="11"/>
  <c r="CH402" i="11"/>
  <c r="CH804" i="11" s="1"/>
  <c r="DJ431" i="11"/>
  <c r="DJ833" i="11" s="1"/>
  <c r="BW407" i="11"/>
  <c r="BW809" i="11" s="1"/>
  <c r="BK410" i="11"/>
  <c r="BK812" i="11" s="1"/>
  <c r="BP423" i="11"/>
  <c r="BP825" i="11" s="1"/>
  <c r="CM393" i="11"/>
  <c r="CM795" i="11" s="1"/>
  <c r="AF412" i="11"/>
  <c r="AF814" i="11" s="1"/>
  <c r="AU405" i="11"/>
  <c r="AU807" i="11" s="1"/>
  <c r="CM401" i="11"/>
  <c r="CM803" i="11" s="1"/>
  <c r="AH410" i="11"/>
  <c r="AH812" i="11" s="1"/>
  <c r="BP396" i="11"/>
  <c r="BP798" i="11" s="1"/>
  <c r="AH418" i="11"/>
  <c r="BJ407" i="11"/>
  <c r="BJ809" i="11" s="1"/>
  <c r="AZ392" i="11"/>
  <c r="AZ794" i="11" s="1"/>
  <c r="AH426" i="11"/>
  <c r="AH828" i="11" s="1"/>
  <c r="BU436" i="11"/>
  <c r="BU838" i="11" s="1"/>
  <c r="DL400" i="11"/>
  <c r="DL802" i="11" s="1"/>
  <c r="AO421" i="11"/>
  <c r="AO823" i="11" s="1"/>
  <c r="AY394" i="11"/>
  <c r="AY796" i="11" s="1"/>
  <c r="Z792" i="11"/>
  <c r="DS417" i="11"/>
  <c r="DS819" i="11" s="1"/>
  <c r="CA406" i="11"/>
  <c r="CA808" i="11" s="1"/>
  <c r="BQ416" i="11"/>
  <c r="BQ818" i="11" s="1"/>
  <c r="ED400" i="11"/>
  <c r="ED802" i="11" s="1"/>
  <c r="DL434" i="11"/>
  <c r="DL836" i="11" s="1"/>
  <c r="BH419" i="11"/>
  <c r="BH821" i="11" s="1"/>
  <c r="CV394" i="11"/>
  <c r="CV796" i="11" s="1"/>
  <c r="CD428" i="11"/>
  <c r="DN402" i="11"/>
  <c r="DN804" i="11" s="1"/>
  <c r="DK392" i="11"/>
  <c r="DK794" i="11" s="1"/>
  <c r="BP435" i="11"/>
  <c r="BP837" i="11" s="1"/>
  <c r="BK431" i="11"/>
  <c r="BK833" i="11" s="1"/>
  <c r="BX437" i="11"/>
  <c r="BX839" i="11" s="1"/>
  <c r="AM402" i="11"/>
  <c r="AM804" i="11" s="1"/>
  <c r="CR419" i="11"/>
  <c r="DF414" i="11"/>
  <c r="DF816" i="11" s="1"/>
  <c r="CB423" i="11"/>
  <c r="CB825" i="11" s="1"/>
  <c r="EA419" i="11"/>
  <c r="DW397" i="11"/>
  <c r="DW799" i="11" s="1"/>
  <c r="DE431" i="11"/>
  <c r="DE833" i="11" s="1"/>
  <c r="CG409" i="11"/>
  <c r="CG811" i="11" s="1"/>
  <c r="AE416" i="11"/>
  <c r="AE818" i="11" s="1"/>
  <c r="BR414" i="11"/>
  <c r="BR816" i="11" s="1"/>
  <c r="AC400" i="11"/>
  <c r="AC802" i="11" s="1"/>
  <c r="DK432" i="11"/>
  <c r="DK834" i="11" s="1"/>
  <c r="CR421" i="11"/>
  <c r="CR823" i="11" s="1"/>
  <c r="AE397" i="11"/>
  <c r="AE799" i="11" s="1"/>
  <c r="ED430" i="11"/>
  <c r="ED832" i="11" s="1"/>
  <c r="BL808" i="11"/>
  <c r="CQ405" i="11"/>
  <c r="CQ807" i="11" s="1"/>
  <c r="AE390" i="11"/>
  <c r="AE792" i="11" s="1"/>
  <c r="DF409" i="11"/>
  <c r="DF811" i="11" s="1"/>
  <c r="AL414" i="11"/>
  <c r="AL816" i="11" s="1"/>
  <c r="DN399" i="11"/>
  <c r="DN801" i="11" s="1"/>
  <c r="AR391" i="11"/>
  <c r="AR793" i="11" s="1"/>
  <c r="AW397" i="11"/>
  <c r="AW799" i="11" s="1"/>
  <c r="CR415" i="11"/>
  <c r="CR817" i="11" s="1"/>
  <c r="BC401" i="11"/>
  <c r="BC803" i="11" s="1"/>
  <c r="BS406" i="11"/>
  <c r="BS808" i="11" s="1"/>
  <c r="DN424" i="11"/>
  <c r="DN826" i="11" s="1"/>
  <c r="AU402" i="11"/>
  <c r="AU804" i="11" s="1"/>
  <c r="AO422" i="11"/>
  <c r="AO824" i="11" s="1"/>
  <c r="AJ418" i="11"/>
  <c r="AK424" i="11"/>
  <c r="AK826" i="11" s="1"/>
  <c r="BY435" i="11"/>
  <c r="BY837" i="11" s="1"/>
  <c r="DK420" i="11"/>
  <c r="DK822" i="11" s="1"/>
  <c r="DS421" i="11"/>
  <c r="DS823" i="11" s="1"/>
  <c r="CF397" i="11"/>
  <c r="CF799" i="11" s="1"/>
  <c r="DL431" i="11"/>
  <c r="DL833" i="11" s="1"/>
  <c r="CL424" i="11"/>
  <c r="CL826" i="11" s="1"/>
  <c r="AZ415" i="11"/>
  <c r="AZ817" i="11" s="1"/>
  <c r="DQ396" i="11"/>
  <c r="DQ798" i="11" s="1"/>
  <c r="AN389" i="11"/>
  <c r="AP394" i="11"/>
  <c r="AP796" i="11" s="1"/>
  <c r="X428" i="11"/>
  <c r="DD394" i="11"/>
  <c r="DD796" i="11" s="1"/>
  <c r="DB402" i="11"/>
  <c r="DB804" i="11" s="1"/>
  <c r="CJ436" i="11"/>
  <c r="CJ838" i="11" s="1"/>
  <c r="DK435" i="11"/>
  <c r="DK837" i="11" s="1"/>
  <c r="CP402" i="11"/>
  <c r="CP804" i="11" s="1"/>
  <c r="DB418" i="11"/>
  <c r="EC408" i="11"/>
  <c r="EC810" i="11" s="1"/>
  <c r="BO393" i="11"/>
  <c r="BO795" i="11" s="1"/>
  <c r="AW427" i="11"/>
  <c r="CI391" i="11"/>
  <c r="CI793" i="11" s="1"/>
  <c r="EA401" i="11"/>
  <c r="EA803" i="11" s="1"/>
  <c r="DI435" i="11"/>
  <c r="DI837" i="11" s="1"/>
  <c r="BU429" i="11"/>
  <c r="BU831" i="11" s="1"/>
  <c r="BV410" i="11"/>
  <c r="BV812" i="11" s="1"/>
  <c r="CL395" i="11"/>
  <c r="CL797" i="11" s="1"/>
  <c r="DI399" i="11"/>
  <c r="DI801" i="11" s="1"/>
  <c r="CG393" i="11"/>
  <c r="CG795" i="11" s="1"/>
  <c r="EB411" i="11"/>
  <c r="EB813" i="11" s="1"/>
  <c r="BX396" i="11"/>
  <c r="BX798" i="11" s="1"/>
  <c r="EH417" i="11"/>
  <c r="EH819" i="11" s="1"/>
  <c r="CK436" i="11"/>
  <c r="CK838" i="11" s="1"/>
  <c r="AG421" i="11"/>
  <c r="AG823" i="11" s="1"/>
  <c r="X400" i="11"/>
  <c r="X802" i="11" s="1"/>
  <c r="DJ405" i="11"/>
  <c r="DJ807" i="11" s="1"/>
  <c r="DE401" i="11"/>
  <c r="DE803" i="11" s="1"/>
  <c r="DF407" i="11"/>
  <c r="DF809" i="11" s="1"/>
  <c r="AS395" i="11"/>
  <c r="AS797" i="11" s="1"/>
  <c r="BG392" i="11"/>
  <c r="BG794" i="11" s="1"/>
  <c r="AU417" i="11"/>
  <c r="AU819" i="11" s="1"/>
  <c r="EF394" i="11"/>
  <c r="EF796" i="11" s="1"/>
  <c r="DM415" i="11"/>
  <c r="DM817" i="11" s="1"/>
  <c r="EB408" i="11"/>
  <c r="EB810" i="11" s="1"/>
  <c r="AV429" i="11"/>
  <c r="AV831" i="11" s="1"/>
  <c r="EL398" i="11"/>
  <c r="EL800" i="11" s="1"/>
  <c r="AF414" i="11"/>
  <c r="AF816" i="11" s="1"/>
  <c r="EL406" i="11"/>
  <c r="EL808" i="11" s="1"/>
  <c r="CP391" i="11"/>
  <c r="CP793" i="11" s="1"/>
  <c r="DS420" i="11"/>
  <c r="DS822" i="11" s="1"/>
  <c r="EL414" i="11"/>
  <c r="EL816" i="11" s="1"/>
  <c r="DE400" i="11"/>
  <c r="DE802" i="11" s="1"/>
  <c r="CY389" i="11"/>
  <c r="AT398" i="11"/>
  <c r="AT800" i="11" s="1"/>
  <c r="EB410" i="11"/>
  <c r="EB812" i="11" s="1"/>
  <c r="DF406" i="11"/>
  <c r="DF808" i="11" s="1"/>
  <c r="BJ391" i="11"/>
  <c r="BJ793" i="11" s="1"/>
  <c r="DE418" i="11"/>
  <c r="DQ389" i="11"/>
  <c r="AU408" i="11"/>
  <c r="AU810" i="11" s="1"/>
  <c r="DH392" i="11"/>
  <c r="DH794" i="11" s="1"/>
  <c r="AH424" i="11"/>
  <c r="AH826" i="11" s="1"/>
  <c r="DU432" i="11"/>
  <c r="DU834" i="11" s="1"/>
  <c r="BQ417" i="11"/>
  <c r="BQ819" i="11" s="1"/>
  <c r="DH407" i="11"/>
  <c r="DH809" i="11" s="1"/>
  <c r="BB425" i="11"/>
  <c r="BB827" i="11" s="1"/>
  <c r="DG434" i="11"/>
  <c r="DG836" i="11" s="1"/>
  <c r="AI414" i="11"/>
  <c r="AI816" i="11" s="1"/>
  <c r="AX407" i="11"/>
  <c r="AX809" i="11" s="1"/>
  <c r="DG393" i="11"/>
  <c r="DG795" i="11" s="1"/>
  <c r="BY395" i="11"/>
  <c r="BY797" i="11" s="1"/>
  <c r="BY413" i="11"/>
  <c r="BY815" i="11" s="1"/>
  <c r="CH418" i="11"/>
  <c r="CH829" i="11" s="1"/>
  <c r="DO427" i="11"/>
  <c r="AR396" i="11"/>
  <c r="AR798" i="11" s="1"/>
  <c r="Z832" i="11"/>
  <c r="AR414" i="11"/>
  <c r="AR816" i="11" s="1"/>
  <c r="EL401" i="11"/>
  <c r="EL803" i="11" s="1"/>
  <c r="EN424" i="11"/>
  <c r="EN826" i="11" s="1"/>
  <c r="BS417" i="11"/>
  <c r="BS819" i="11" s="1"/>
  <c r="CV427" i="11"/>
  <c r="BO434" i="11"/>
  <c r="BO836" i="11" s="1"/>
  <c r="EK410" i="11"/>
  <c r="EK812" i="11" s="1"/>
  <c r="AA435" i="11"/>
  <c r="AA837" i="11" s="1"/>
  <c r="CE399" i="11"/>
  <c r="CE801" i="11" s="1"/>
  <c r="AL418" i="11"/>
  <c r="CU403" i="11"/>
  <c r="CU805" i="11" s="1"/>
  <c r="AB437" i="11"/>
  <c r="AB839" i="11" s="1"/>
  <c r="BQ437" i="11"/>
  <c r="BQ839" i="11" s="1"/>
  <c r="CE405" i="11"/>
  <c r="CE807" i="11" s="1"/>
  <c r="AB438" i="11"/>
  <c r="AB840" i="11" s="1"/>
  <c r="BC389" i="11"/>
  <c r="BT433" i="11"/>
  <c r="BT835" i="11" s="1"/>
  <c r="BT422" i="11"/>
  <c r="BT824" i="11" s="1"/>
  <c r="EH423" i="11"/>
  <c r="EH825" i="11" s="1"/>
  <c r="CF406" i="11"/>
  <c r="CF808" i="11" s="1"/>
  <c r="CJ398" i="11"/>
  <c r="CJ800" i="11" s="1"/>
  <c r="AG400" i="11"/>
  <c r="AG802" i="11" s="1"/>
  <c r="CE415" i="11"/>
  <c r="CE817" i="11" s="1"/>
  <c r="BM391" i="11"/>
  <c r="BM793" i="11" s="1"/>
  <c r="AF398" i="11"/>
  <c r="AF800" i="11" s="1"/>
  <c r="EE431" i="11"/>
  <c r="EE833" i="11" s="1"/>
  <c r="CD424" i="11"/>
  <c r="CD826" i="11" s="1"/>
  <c r="EG438" i="11"/>
  <c r="EG840" i="11" s="1"/>
  <c r="CY436" i="11"/>
  <c r="CY838" i="11" s="1"/>
  <c r="DP433" i="11"/>
  <c r="EH421" i="11"/>
  <c r="EH823" i="11" s="1"/>
  <c r="DJ412" i="11"/>
  <c r="DJ814" i="11" s="1"/>
  <c r="BJ423" i="11"/>
  <c r="BJ825" i="11" s="1"/>
  <c r="AX433" i="11"/>
  <c r="AX835" i="11" s="1"/>
  <c r="BT420" i="11"/>
  <c r="BT822" i="11" s="1"/>
  <c r="CP396" i="11"/>
  <c r="CP798" i="11" s="1"/>
  <c r="BR390" i="11"/>
  <c r="BR792" i="11" s="1"/>
  <c r="EF431" i="11"/>
  <c r="EF833" i="11" s="1"/>
  <c r="AZ426" i="11"/>
  <c r="AZ828" i="11" s="1"/>
  <c r="AM421" i="11"/>
  <c r="AM823" i="11" s="1"/>
  <c r="DQ395" i="11"/>
  <c r="DQ797" i="11" s="1"/>
  <c r="BQ401" i="11"/>
  <c r="BQ803" i="11" s="1"/>
  <c r="EG437" i="11"/>
  <c r="EG839" i="11" s="1"/>
  <c r="DQ411" i="11"/>
  <c r="DQ813" i="11" s="1"/>
  <c r="AN397" i="11"/>
  <c r="AN799" i="11" s="1"/>
  <c r="CU429" i="11"/>
  <c r="CU831" i="11" s="1"/>
  <c r="BL413" i="11"/>
  <c r="BL815" i="11" s="1"/>
  <c r="Y395" i="11"/>
  <c r="Y797" i="11" s="1"/>
  <c r="AV398" i="11"/>
  <c r="AV800" i="11" s="1"/>
  <c r="CK403" i="11"/>
  <c r="CK805" i="11" s="1"/>
  <c r="CH437" i="11"/>
  <c r="CH839" i="11" s="1"/>
  <c r="BJ393" i="11"/>
  <c r="BJ795" i="11" s="1"/>
  <c r="EH435" i="11"/>
  <c r="EH837" i="11" s="1"/>
  <c r="CD420" i="11"/>
  <c r="CD822" i="11" s="1"/>
  <c r="Z405" i="11"/>
  <c r="Z807" i="11" s="1"/>
  <c r="DD398" i="11"/>
  <c r="DD800" i="11" s="1"/>
  <c r="CZ429" i="11"/>
  <c r="CZ831" i="11" s="1"/>
  <c r="DI398" i="11"/>
  <c r="DI800" i="11" s="1"/>
  <c r="CS422" i="11"/>
  <c r="CS824" i="11" s="1"/>
  <c r="AO429" i="11"/>
  <c r="AO831" i="11" s="1"/>
  <c r="AJ425" i="11"/>
  <c r="AJ827" i="11" s="1"/>
  <c r="AA390" i="11"/>
  <c r="AA792" i="11" s="1"/>
  <c r="CO418" i="11"/>
  <c r="DK427" i="11"/>
  <c r="EN418" i="11"/>
  <c r="EB421" i="11"/>
  <c r="EB823" i="11" s="1"/>
  <c r="AZ389" i="11"/>
  <c r="DQ418" i="11"/>
  <c r="Z411" i="11"/>
  <c r="Z813" i="11" s="1"/>
  <c r="EN397" i="11"/>
  <c r="EN799" i="11" s="1"/>
  <c r="AU390" i="11"/>
  <c r="AU792" i="11" s="1"/>
  <c r="BW417" i="11"/>
  <c r="BW819" i="11" s="1"/>
  <c r="BT405" i="11"/>
  <c r="BT807" i="11" s="1"/>
  <c r="AJ392" i="11"/>
  <c r="AJ794" i="11" s="1"/>
  <c r="EI425" i="11"/>
  <c r="DZ435" i="11"/>
  <c r="DZ837" i="11" s="1"/>
  <c r="CF418" i="11"/>
  <c r="CF820" i="11" s="1"/>
  <c r="EC392" i="11"/>
  <c r="EC794" i="11" s="1"/>
  <c r="DR429" i="11"/>
  <c r="DR831" i="11" s="1"/>
  <c r="CV416" i="11"/>
  <c r="CV818" i="11" s="1"/>
  <c r="BF403" i="11"/>
  <c r="BF805" i="11" s="1"/>
  <c r="BI391" i="11"/>
  <c r="BI793" i="11" s="1"/>
  <c r="DU399" i="11"/>
  <c r="DU801" i="11" s="1"/>
  <c r="DC433" i="11"/>
  <c r="DC835" i="11" s="1"/>
  <c r="BY417" i="11"/>
  <c r="BY819" i="11" s="1"/>
  <c r="BJ401" i="11"/>
  <c r="BJ803" i="11" s="1"/>
  <c r="CQ418" i="11"/>
  <c r="EJ425" i="11"/>
  <c r="EJ827" i="11" s="1"/>
  <c r="CF410" i="11"/>
  <c r="CF812" i="11" s="1"/>
  <c r="AB395" i="11"/>
  <c r="AB797" i="11" s="1"/>
  <c r="BO411" i="11"/>
  <c r="BO813" i="11" s="1"/>
  <c r="BG406" i="11"/>
  <c r="BG808" i="11" s="1"/>
  <c r="BQ389" i="11"/>
  <c r="BQ791" i="11" s="1"/>
  <c r="BE392" i="11"/>
  <c r="BE794" i="11" s="1"/>
  <c r="CA436" i="11"/>
  <c r="CA838" i="11" s="1"/>
  <c r="Z433" i="11"/>
  <c r="Z835" i="11" s="1"/>
  <c r="DE423" i="11"/>
  <c r="DE825" i="11" s="1"/>
  <c r="DT416" i="11"/>
  <c r="DT818" i="11" s="1"/>
  <c r="EI409" i="11"/>
  <c r="EI811" i="11" s="1"/>
  <c r="BJ399" i="11"/>
  <c r="BJ801" i="11" s="1"/>
  <c r="AI415" i="11"/>
  <c r="AI817" i="11" s="1"/>
  <c r="BB422" i="11"/>
  <c r="BB824" i="11" s="1"/>
  <c r="AF421" i="11"/>
  <c r="AF823" i="11" s="1"/>
  <c r="BT404" i="11"/>
  <c r="BT806" i="11" s="1"/>
  <c r="BE416" i="11"/>
  <c r="BE818" i="11" s="1"/>
  <c r="CK428" i="11"/>
  <c r="AG413" i="11"/>
  <c r="AG815" i="11" s="1"/>
  <c r="CB431" i="11"/>
  <c r="CB833" i="11" s="1"/>
  <c r="DN403" i="11"/>
  <c r="DN805" i="11" s="1"/>
  <c r="DP406" i="11"/>
  <c r="DP808" i="11" s="1"/>
  <c r="BL391" i="11"/>
  <c r="BL793" i="11" s="1"/>
  <c r="CD395" i="11"/>
  <c r="CD797" i="11" s="1"/>
  <c r="BC432" i="11"/>
  <c r="BC834" i="11" s="1"/>
  <c r="ED438" i="11"/>
  <c r="ED840" i="11" s="1"/>
  <c r="AN398" i="11"/>
  <c r="AN800" i="11" s="1"/>
  <c r="EM425" i="11"/>
  <c r="EM827" i="11" s="1"/>
  <c r="CZ403" i="11"/>
  <c r="CZ805" i="11" s="1"/>
  <c r="EK411" i="11"/>
  <c r="EK813" i="11" s="1"/>
  <c r="DF428" i="11"/>
  <c r="BT403" i="11"/>
  <c r="BT805" i="11" s="1"/>
  <c r="CK406" i="11"/>
  <c r="CK808" i="11" s="1"/>
  <c r="AH395" i="11"/>
  <c r="AH797" i="11" s="1"/>
  <c r="DU395" i="11"/>
  <c r="DU797" i="11" s="1"/>
  <c r="CL418" i="11"/>
  <c r="CL426" i="11"/>
  <c r="CL828" i="11" s="1"/>
  <c r="DD400" i="11"/>
  <c r="DD802" i="11" s="1"/>
  <c r="CL434" i="11"/>
  <c r="CL836" i="11" s="1"/>
  <c r="EH420" i="11"/>
  <c r="EH822" i="11" s="1"/>
  <c r="AY409" i="11"/>
  <c r="AY811" i="11" s="1"/>
  <c r="AQ394" i="11"/>
  <c r="AQ796" i="11" s="1"/>
  <c r="CE389" i="11"/>
  <c r="DK417" i="11"/>
  <c r="DK819" i="11" s="1"/>
  <c r="BX392" i="11"/>
  <c r="BX794" i="11" s="1"/>
  <c r="BF426" i="11"/>
  <c r="BF828" i="11" s="1"/>
  <c r="AN437" i="11"/>
  <c r="AN839" i="11" s="1"/>
  <c r="DU424" i="11"/>
  <c r="DU826" i="11" s="1"/>
  <c r="BQ409" i="11"/>
  <c r="BQ811" i="11" s="1"/>
  <c r="DL427" i="11"/>
  <c r="EI438" i="11"/>
  <c r="EI840" i="11" s="1"/>
  <c r="CM418" i="11"/>
  <c r="AI403" i="11"/>
  <c r="AI805" i="11" s="1"/>
  <c r="EH436" i="11"/>
  <c r="EH838" i="11" s="1"/>
  <c r="EC425" i="11"/>
  <c r="EC827" i="11" s="1"/>
  <c r="BY432" i="11"/>
  <c r="BY834" i="11" s="1"/>
  <c r="DX415" i="11"/>
  <c r="DX817" i="11" s="1"/>
  <c r="CW430" i="11"/>
  <c r="CW832" i="11" s="1"/>
  <c r="CH420" i="11"/>
  <c r="CH822" i="11" s="1"/>
  <c r="AU396" i="11"/>
  <c r="AU798" i="11" s="1"/>
  <c r="AI399" i="11"/>
  <c r="AI801" i="11" s="1"/>
  <c r="CT417" i="11"/>
  <c r="CT819" i="11" s="1"/>
  <c r="BB406" i="11"/>
  <c r="BB808" i="11" s="1"/>
  <c r="DK402" i="11"/>
  <c r="DK804" i="11" s="1"/>
  <c r="BO394" i="11"/>
  <c r="BO796" i="11" s="1"/>
  <c r="BJ406" i="11"/>
  <c r="BJ808" i="11" s="1"/>
  <c r="DW390" i="11"/>
  <c r="DW792" i="11" s="1"/>
  <c r="CJ415" i="11"/>
  <c r="CJ817" i="11" s="1"/>
  <c r="DV414" i="11"/>
  <c r="DV816" i="11" s="1"/>
  <c r="CO400" i="11"/>
  <c r="CO802" i="11" s="1"/>
  <c r="DV422" i="11"/>
  <c r="DV824" i="11" s="1"/>
  <c r="DV430" i="11"/>
  <c r="DV832" i="11" s="1"/>
  <c r="AN406" i="11"/>
  <c r="AN808" i="11" s="1"/>
  <c r="EN389" i="11"/>
  <c r="AT409" i="11"/>
  <c r="AT811" i="11" s="1"/>
  <c r="AD414" i="11"/>
  <c r="AD816" i="11" s="1"/>
  <c r="CX399" i="11"/>
  <c r="CX801" i="11" s="1"/>
  <c r="BB436" i="11"/>
  <c r="BB838" i="11" s="1"/>
  <c r="CP422" i="11"/>
  <c r="CP824" i="11" s="1"/>
  <c r="BK422" i="11"/>
  <c r="BK824" i="11" s="1"/>
  <c r="DA405" i="11"/>
  <c r="DA807" i="11" s="1"/>
  <c r="AW390" i="11"/>
  <c r="AW792" i="11" s="1"/>
  <c r="AE424" i="11"/>
  <c r="AE826" i="11" s="1"/>
  <c r="BS399" i="11"/>
  <c r="BS801" i="11" s="1"/>
  <c r="BA433" i="11"/>
  <c r="BA835" i="11" s="1"/>
  <c r="DV435" i="11"/>
  <c r="DV837" i="11" s="1"/>
  <c r="AX419" i="11"/>
  <c r="DY415" i="11"/>
  <c r="DY817" i="11" s="1"/>
  <c r="CW402" i="11"/>
  <c r="CW804" i="11" s="1"/>
  <c r="CX408" i="11"/>
  <c r="CX810" i="11" s="1"/>
  <c r="CP410" i="11"/>
  <c r="CP812" i="11" s="1"/>
  <c r="EB390" i="11"/>
  <c r="EB792" i="11" s="1"/>
  <c r="EA415" i="11"/>
  <c r="EA817" i="11" s="1"/>
  <c r="DT431" i="11"/>
  <c r="DT833" i="11" s="1"/>
  <c r="BR392" i="11"/>
  <c r="BR794" i="11" s="1"/>
  <c r="CJ420" i="11"/>
  <c r="CJ822" i="11" s="1"/>
  <c r="CY413" i="11"/>
  <c r="CY815" i="11" s="1"/>
  <c r="CT402" i="11"/>
  <c r="CT804" i="11" s="1"/>
  <c r="DP823" i="11"/>
  <c r="EI426" i="11"/>
  <c r="EI828" i="11" s="1"/>
  <c r="BV406" i="11"/>
  <c r="BV808" i="11" s="1"/>
  <c r="AA419" i="11"/>
  <c r="DT426" i="11"/>
  <c r="DT828" i="11" s="1"/>
  <c r="EE408" i="11"/>
  <c r="EE810" i="11" s="1"/>
  <c r="AK394" i="11"/>
  <c r="AK796" i="11" s="1"/>
  <c r="DC403" i="11"/>
  <c r="DC805" i="11" s="1"/>
  <c r="BH425" i="11"/>
  <c r="BH827" i="11" s="1"/>
  <c r="CE392" i="11"/>
  <c r="CE794" i="11" s="1"/>
  <c r="CT416" i="11"/>
  <c r="CT818" i="11" s="1"/>
  <c r="BH407" i="11"/>
  <c r="BH809" i="11" s="1"/>
  <c r="AZ404" i="11"/>
  <c r="AZ806" i="11" s="1"/>
  <c r="BY849" i="11"/>
  <c r="DN394" i="11"/>
  <c r="DN796" i="11" s="1"/>
  <c r="EJ435" i="11"/>
  <c r="EJ837" i="11" s="1"/>
  <c r="DE397" i="11"/>
  <c r="DE799" i="11" s="1"/>
  <c r="EH413" i="11"/>
  <c r="EH815" i="11" s="1"/>
  <c r="Y438" i="11"/>
  <c r="Y840" i="11" s="1"/>
  <c r="DY849" i="11"/>
  <c r="CG397" i="11"/>
  <c r="CG799" i="11" s="1"/>
  <c r="AD390" i="11"/>
  <c r="AD792" i="11" s="1"/>
  <c r="EG433" i="11"/>
  <c r="EG835" i="11" s="1"/>
  <c r="EG404" i="11"/>
  <c r="EG806" i="11" s="1"/>
  <c r="DA805" i="11"/>
  <c r="CI807" i="11"/>
  <c r="DT826" i="11"/>
  <c r="EJ431" i="11"/>
  <c r="EJ833" i="11" s="1"/>
  <c r="BT401" i="11"/>
  <c r="BT803" i="11" s="1"/>
  <c r="AB394" i="11"/>
  <c r="AB796" i="11" s="1"/>
  <c r="AS402" i="11"/>
  <c r="AS804" i="11" s="1"/>
  <c r="BD415" i="11"/>
  <c r="BD817" i="11" s="1"/>
  <c r="CJ426" i="11"/>
  <c r="CJ828" i="11" s="1"/>
  <c r="BQ400" i="11"/>
  <c r="BQ802" i="11" s="1"/>
  <c r="CC407" i="11"/>
  <c r="CC809" i="11" s="1"/>
  <c r="EH397" i="11"/>
  <c r="EH799" i="11" s="1"/>
  <c r="CO397" i="11"/>
  <c r="CO799" i="11" s="1"/>
  <c r="DA837" i="11"/>
  <c r="AH811" i="11"/>
  <c r="BI828" i="11"/>
  <c r="CO809" i="11"/>
  <c r="BM430" i="11"/>
  <c r="BM832" i="11" s="1"/>
  <c r="AP396" i="11"/>
  <c r="AP798" i="11" s="1"/>
  <c r="DP407" i="11"/>
  <c r="DP809" i="11" s="1"/>
  <c r="DP849" i="11"/>
  <c r="BK406" i="11"/>
  <c r="BK808" i="11" s="1"/>
  <c r="CY423" i="11"/>
  <c r="CY825" i="11" s="1"/>
  <c r="DB410" i="11"/>
  <c r="DB812" i="11" s="1"/>
  <c r="DB396" i="11"/>
  <c r="DB798" i="11" s="1"/>
  <c r="DK393" i="11"/>
  <c r="DK795" i="11" s="1"/>
  <c r="DM402" i="11"/>
  <c r="DM804" i="11" s="1"/>
  <c r="DX397" i="11"/>
  <c r="DX799" i="11" s="1"/>
  <c r="EL392" i="11"/>
  <c r="EL794" i="11" s="1"/>
  <c r="BH435" i="11"/>
  <c r="BH837" i="11" s="1"/>
  <c r="AD421" i="11"/>
  <c r="AD823" i="11" s="1"/>
  <c r="DQ420" i="11"/>
  <c r="DQ822" i="11" s="1"/>
  <c r="CN430" i="11"/>
  <c r="CN832" i="11" s="1"/>
  <c r="EF408" i="11"/>
  <c r="EF810" i="11" s="1"/>
  <c r="DQ423" i="11"/>
  <c r="DQ825" i="11" s="1"/>
  <c r="AY432" i="11"/>
  <c r="AY834" i="11" s="1"/>
  <c r="AI400" i="11"/>
  <c r="AI802" i="11" s="1"/>
  <c r="CJ392" i="11"/>
  <c r="CJ794" i="11" s="1"/>
  <c r="AS424" i="11"/>
  <c r="AS826" i="11" s="1"/>
  <c r="AN416" i="11"/>
  <c r="AN818" i="11" s="1"/>
  <c r="CT434" i="11"/>
  <c r="CT836" i="11" s="1"/>
  <c r="CU431" i="11"/>
  <c r="CU833" i="11" s="1"/>
  <c r="DI408" i="11"/>
  <c r="DI810" i="11" s="1"/>
  <c r="CB417" i="11"/>
  <c r="CB819" i="11" s="1"/>
  <c r="EG418" i="11"/>
  <c r="CF423" i="11"/>
  <c r="CF825" i="11" s="1"/>
  <c r="AY435" i="11"/>
  <c r="AY837" i="11" s="1"/>
  <c r="AO411" i="11"/>
  <c r="AO813" i="11" s="1"/>
  <c r="BM396" i="11"/>
  <c r="BM798" i="11" s="1"/>
  <c r="CY409" i="11"/>
  <c r="CY811" i="11" s="1"/>
  <c r="AO419" i="11"/>
  <c r="AO830" i="11" s="1"/>
  <c r="AA410" i="11"/>
  <c r="AA812" i="11" s="1"/>
  <c r="BG393" i="11"/>
  <c r="BG795" i="11" s="1"/>
  <c r="AO427" i="11"/>
  <c r="BK391" i="11"/>
  <c r="BK793" i="11" s="1"/>
  <c r="DS401" i="11"/>
  <c r="DS803" i="11" s="1"/>
  <c r="DZ428" i="11"/>
  <c r="BN410" i="11"/>
  <c r="BN812" i="11" s="1"/>
  <c r="BV395" i="11"/>
  <c r="BV797" i="11" s="1"/>
  <c r="AG399" i="11"/>
  <c r="AG801" i="11" s="1"/>
  <c r="DZ418" i="11"/>
  <c r="EK401" i="11"/>
  <c r="EK803" i="11" s="1"/>
  <c r="DS435" i="11"/>
  <c r="DS837" i="11" s="1"/>
  <c r="BO420" i="11"/>
  <c r="BO822" i="11" s="1"/>
  <c r="DG409" i="11"/>
  <c r="DG811" i="11" s="1"/>
  <c r="AP411" i="11"/>
  <c r="AP813" i="11" s="1"/>
  <c r="DC395" i="11"/>
  <c r="DC797" i="11" s="1"/>
  <c r="CK429" i="11"/>
  <c r="CK831" i="11" s="1"/>
  <c r="AK411" i="11"/>
  <c r="AK813" i="11" s="1"/>
  <c r="DS402" i="11"/>
  <c r="DS804" i="11" s="1"/>
  <c r="CM435" i="11"/>
  <c r="CM837" i="11" s="1"/>
  <c r="BB392" i="11"/>
  <c r="BB794" i="11" s="1"/>
  <c r="DT438" i="11"/>
  <c r="DT840" i="11" s="1"/>
  <c r="CQ410" i="11"/>
  <c r="CQ812" i="11" s="1"/>
  <c r="CP435" i="11"/>
  <c r="CP837" i="11" s="1"/>
  <c r="AR389" i="11"/>
  <c r="AR791" i="11" s="1"/>
  <c r="AQ436" i="11"/>
  <c r="AQ838" i="11" s="1"/>
  <c r="ED398" i="11"/>
  <c r="ED800" i="11" s="1"/>
  <c r="DL432" i="11"/>
  <c r="DL834" i="11" s="1"/>
  <c r="DI413" i="11"/>
  <c r="DI815" i="11" s="1"/>
  <c r="BY407" i="11"/>
  <c r="BY809" i="11" s="1"/>
  <c r="AK392" i="11"/>
  <c r="AK794" i="11" s="1"/>
  <c r="CI424" i="11"/>
  <c r="CI826" i="11" s="1"/>
  <c r="BY415" i="11"/>
  <c r="BY817" i="11" s="1"/>
  <c r="CQ389" i="11"/>
  <c r="BY423" i="11"/>
  <c r="BY825" i="11" s="1"/>
  <c r="DT425" i="11"/>
  <c r="DT827" i="11" s="1"/>
  <c r="AL398" i="11"/>
  <c r="AL800" i="11" s="1"/>
  <c r="EK431" i="11"/>
  <c r="EK833" i="11" s="1"/>
  <c r="CN410" i="11"/>
  <c r="CN812" i="11" s="1"/>
  <c r="CX406" i="11"/>
  <c r="CX808" i="11" s="1"/>
  <c r="AT391" i="11"/>
  <c r="AT793" i="11" s="1"/>
  <c r="AS418" i="11"/>
  <c r="DH413" i="11"/>
  <c r="DH815" i="11" s="1"/>
  <c r="BD398" i="11"/>
  <c r="BD800" i="11" s="1"/>
  <c r="AL432" i="11"/>
  <c r="AL834" i="11" s="1"/>
  <c r="BZ407" i="11"/>
  <c r="BZ809" i="11" s="1"/>
  <c r="EM391" i="11"/>
  <c r="EM793" i="11" s="1"/>
  <c r="BD392" i="11"/>
  <c r="BD794" i="11" s="1"/>
  <c r="BZ419" i="11"/>
  <c r="BQ426" i="11"/>
  <c r="BQ828" i="11" s="1"/>
  <c r="BL422" i="11"/>
  <c r="BL824" i="11" s="1"/>
  <c r="AD403" i="11"/>
  <c r="AD805" i="11" s="1"/>
  <c r="EM424" i="11"/>
  <c r="EM826" i="11" s="1"/>
  <c r="BF430" i="11"/>
  <c r="BF832" i="11" s="1"/>
  <c r="EJ405" i="11"/>
  <c r="EJ807" i="11" s="1"/>
  <c r="DX408" i="11"/>
  <c r="DX810" i="11" s="1"/>
  <c r="Y433" i="11"/>
  <c r="Y835" i="11" s="1"/>
  <c r="DD423" i="11"/>
  <c r="DD825" i="11" s="1"/>
  <c r="CQ398" i="11"/>
  <c r="CQ800" i="11" s="1"/>
  <c r="AE429" i="11"/>
  <c r="AE831" i="11" s="1"/>
  <c r="EF398" i="11"/>
  <c r="EF800" i="11" s="1"/>
  <c r="DI411" i="11"/>
  <c r="DI813" i="11" s="1"/>
  <c r="X397" i="11"/>
  <c r="X799" i="11" s="1"/>
  <c r="EH402" i="11"/>
  <c r="EH804" i="11" s="1"/>
  <c r="CC411" i="11"/>
  <c r="CC813" i="11" s="1"/>
  <c r="DI396" i="11"/>
  <c r="DI798" i="11" s="1"/>
  <c r="AC419" i="11"/>
  <c r="CN394" i="11"/>
  <c r="CN796" i="11" s="1"/>
  <c r="EI412" i="11"/>
  <c r="EI814" i="11" s="1"/>
  <c r="DK397" i="11"/>
  <c r="DK799" i="11" s="1"/>
  <c r="AT425" i="11"/>
  <c r="AT827" i="11" s="1"/>
  <c r="DZ406" i="11"/>
  <c r="DZ808" i="11" s="1"/>
  <c r="EL409" i="11"/>
  <c r="EL811" i="11" s="1"/>
  <c r="EH411" i="11"/>
  <c r="EH813" i="11" s="1"/>
  <c r="CQ408" i="11"/>
  <c r="CQ810" i="11" s="1"/>
  <c r="CY425" i="11"/>
  <c r="CY827" i="11" s="1"/>
  <c r="AD436" i="11"/>
  <c r="AD838" i="11" s="1"/>
  <c r="BS403" i="11"/>
  <c r="BS805" i="11" s="1"/>
  <c r="BO438" i="11"/>
  <c r="BO840" i="11" s="1"/>
  <c r="AM401" i="11"/>
  <c r="AM803" i="11" s="1"/>
  <c r="EL434" i="11"/>
  <c r="EL836" i="11" s="1"/>
  <c r="CH419" i="11"/>
  <c r="AD404" i="11"/>
  <c r="AD806" i="11" s="1"/>
  <c r="BL438" i="11"/>
  <c r="BL840" i="11" s="1"/>
  <c r="BN422" i="11"/>
  <c r="BN824" i="11" s="1"/>
  <c r="EA406" i="11"/>
  <c r="EA808" i="11" s="1"/>
  <c r="BW391" i="11"/>
  <c r="BW793" i="11" s="1"/>
  <c r="BE425" i="11"/>
  <c r="BE827" i="11" s="1"/>
  <c r="CA438" i="11"/>
  <c r="CA840" i="11" s="1"/>
  <c r="CR402" i="11"/>
  <c r="CR804" i="11" s="1"/>
  <c r="BZ436" i="11"/>
  <c r="BZ838" i="11" s="1"/>
  <c r="AA398" i="11"/>
  <c r="AA800" i="11" s="1"/>
  <c r="DZ431" i="11"/>
  <c r="DZ833" i="11" s="1"/>
  <c r="BV416" i="11"/>
  <c r="BV818" i="11" s="1"/>
  <c r="AU404" i="11"/>
  <c r="AU806" i="11" s="1"/>
  <c r="EJ420" i="11"/>
  <c r="EJ822" i="11" s="1"/>
  <c r="CF405" i="11"/>
  <c r="CF807" i="11" s="1"/>
  <c r="AB390" i="11"/>
  <c r="AB792" i="11" s="1"/>
  <c r="EA423" i="11"/>
  <c r="EA825" i="11" s="1"/>
  <c r="DZ433" i="11"/>
  <c r="DZ835" i="11" s="1"/>
  <c r="DN434" i="11"/>
  <c r="DN836" i="11" s="1"/>
  <c r="BJ419" i="11"/>
  <c r="DW403" i="11"/>
  <c r="DW805" i="11" s="1"/>
  <c r="AP422" i="11"/>
  <c r="AP824" i="11" s="1"/>
  <c r="AY391" i="11"/>
  <c r="AY793" i="11" s="1"/>
  <c r="AG425" i="11"/>
  <c r="AG827" i="11" s="1"/>
  <c r="BO432" i="11"/>
  <c r="BO834" i="11" s="1"/>
  <c r="BQ422" i="11"/>
  <c r="BQ824" i="11" s="1"/>
  <c r="BS412" i="11"/>
  <c r="BS814" i="11" s="1"/>
  <c r="BC436" i="11"/>
  <c r="BC838" i="11" s="1"/>
  <c r="DL415" i="11"/>
  <c r="DL817" i="11" s="1"/>
  <c r="DO408" i="11"/>
  <c r="DO810" i="11" s="1"/>
  <c r="DV428" i="11"/>
  <c r="CG402" i="11"/>
  <c r="CG804" i="11" s="1"/>
  <c r="BO436" i="11"/>
  <c r="BO838" i="11" s="1"/>
  <c r="CG424" i="11"/>
  <c r="CG826" i="11" s="1"/>
  <c r="AC409" i="11"/>
  <c r="AC811" i="11" s="1"/>
  <c r="CP393" i="11"/>
  <c r="CP795" i="11" s="1"/>
  <c r="BX427" i="11"/>
  <c r="AA437" i="11"/>
  <c r="AA839" i="11" s="1"/>
  <c r="X405" i="11"/>
  <c r="X807" i="11" s="1"/>
  <c r="CK389" i="11"/>
  <c r="BS423" i="11"/>
  <c r="BS825" i="11" s="1"/>
  <c r="EF407" i="11"/>
  <c r="EF809" i="11" s="1"/>
  <c r="CB392" i="11"/>
  <c r="CB794" i="11" s="1"/>
  <c r="EK421" i="11"/>
  <c r="EK823" i="11" s="1"/>
  <c r="BT429" i="11"/>
  <c r="BT831" i="11" s="1"/>
  <c r="EG413" i="11"/>
  <c r="EG815" i="11" s="1"/>
  <c r="CC398" i="11"/>
  <c r="CC800" i="11" s="1"/>
  <c r="BF407" i="11"/>
  <c r="BF809" i="11" s="1"/>
  <c r="AL423" i="11"/>
  <c r="AL825" i="11" s="1"/>
  <c r="CY407" i="11"/>
  <c r="CY809" i="11" s="1"/>
  <c r="AU392" i="11"/>
  <c r="AU794" i="11" s="1"/>
  <c r="AC426" i="11"/>
  <c r="AC828" i="11" s="1"/>
  <c r="BU431" i="11"/>
  <c r="BU833" i="11" s="1"/>
  <c r="AL410" i="11"/>
  <c r="AL812" i="11" s="1"/>
  <c r="CY394" i="11"/>
  <c r="CY796" i="11" s="1"/>
  <c r="AC413" i="11"/>
  <c r="AC815" i="11" s="1"/>
  <c r="CP397" i="11"/>
  <c r="CP799" i="11" s="1"/>
  <c r="BM431" i="11"/>
  <c r="BM833" i="11" s="1"/>
  <c r="DZ415" i="11"/>
  <c r="DZ817" i="11" s="1"/>
  <c r="BV400" i="11"/>
  <c r="BV802" i="11" s="1"/>
  <c r="AD427" i="11"/>
  <c r="CQ411" i="11"/>
  <c r="CQ813" i="11" s="1"/>
  <c r="AM396" i="11"/>
  <c r="AM798" i="11" s="1"/>
  <c r="CD422" i="11"/>
  <c r="CD824" i="11" s="1"/>
  <c r="Z407" i="11"/>
  <c r="Z809" i="11" s="1"/>
  <c r="CM391" i="11"/>
  <c r="CM793" i="11" s="1"/>
  <c r="BU425" i="11"/>
  <c r="BU827" i="11" s="1"/>
  <c r="CE414" i="11"/>
  <c r="CE816" i="11" s="1"/>
  <c r="AA399" i="11"/>
  <c r="AA801" i="11" s="1"/>
  <c r="DZ432" i="11"/>
  <c r="DZ834" i="11" s="1"/>
  <c r="EE409" i="11"/>
  <c r="EE811" i="11" s="1"/>
  <c r="CA394" i="11"/>
  <c r="CA796" i="11" s="1"/>
  <c r="BI428" i="11"/>
  <c r="DV412" i="11"/>
  <c r="DV814" i="11" s="1"/>
  <c r="BR397" i="11"/>
  <c r="BR799" i="11" s="1"/>
  <c r="AX400" i="11"/>
  <c r="AX802" i="11" s="1"/>
  <c r="AF434" i="11"/>
  <c r="AF836" i="11" s="1"/>
  <c r="CF407" i="11"/>
  <c r="CF809" i="11" s="1"/>
  <c r="BM438" i="11"/>
  <c r="BM840" i="11" s="1"/>
  <c r="BP431" i="11"/>
  <c r="BP833" i="11" s="1"/>
  <c r="BR421" i="11"/>
  <c r="BR823" i="11" s="1"/>
  <c r="EA400" i="11"/>
  <c r="EA802" i="11" s="1"/>
  <c r="DI434" i="11"/>
  <c r="DI836" i="11" s="1"/>
  <c r="EK420" i="11"/>
  <c r="EK822" i="11" s="1"/>
  <c r="AE392" i="11"/>
  <c r="AE794" i="11" s="1"/>
  <c r="CS399" i="11"/>
  <c r="CS801" i="11" s="1"/>
  <c r="CA433" i="11"/>
  <c r="CA835" i="11" s="1"/>
  <c r="BI433" i="11"/>
  <c r="BI835" i="11" s="1"/>
  <c r="X401" i="11"/>
  <c r="X803" i="11" s="1"/>
  <c r="AM435" i="11"/>
  <c r="AM837" i="11" s="1"/>
  <c r="BH427" i="11"/>
  <c r="CA393" i="11"/>
  <c r="CA795" i="11" s="1"/>
  <c r="X407" i="11"/>
  <c r="X809" i="11" s="1"/>
  <c r="CM399" i="11"/>
  <c r="CM801" i="11" s="1"/>
  <c r="DK429" i="11"/>
  <c r="DK831" i="11" s="1"/>
  <c r="AG426" i="11"/>
  <c r="AG828" i="11" s="1"/>
  <c r="BW413" i="11"/>
  <c r="BW815" i="11" s="1"/>
  <c r="AP431" i="11"/>
  <c r="AP833" i="11" s="1"/>
  <c r="CX411" i="11"/>
  <c r="CX813" i="11" s="1"/>
  <c r="EF405" i="11"/>
  <c r="EF807" i="11" s="1"/>
  <c r="DT397" i="11"/>
  <c r="DT799" i="11" s="1"/>
  <c r="AX395" i="11"/>
  <c r="AX797" i="11" s="1"/>
  <c r="CJ403" i="11"/>
  <c r="CJ805" i="11" s="1"/>
  <c r="AO413" i="11"/>
  <c r="AO815" i="11" s="1"/>
  <c r="DC414" i="11"/>
  <c r="DC816" i="11" s="1"/>
  <c r="EJ414" i="11"/>
  <c r="EJ816" i="11" s="1"/>
  <c r="DT428" i="11"/>
  <c r="AW415" i="11"/>
  <c r="AW817" i="11" s="1"/>
  <c r="AO436" i="11"/>
  <c r="AO838" i="11" s="1"/>
  <c r="AN422" i="11"/>
  <c r="AN824" i="11" s="1"/>
  <c r="DT389" i="11"/>
  <c r="DT791" i="11" s="1"/>
  <c r="CC423" i="11"/>
  <c r="CC825" i="11" s="1"/>
  <c r="DD392" i="11"/>
  <c r="DD794" i="11" s="1"/>
  <c r="BS432" i="11"/>
  <c r="BS834" i="11" s="1"/>
  <c r="BN408" i="11"/>
  <c r="BN810" i="11" s="1"/>
  <c r="DA432" i="11"/>
  <c r="DA834" i="11" s="1"/>
  <c r="DU396" i="11"/>
  <c r="DU798" i="11" s="1"/>
  <c r="DC430" i="11"/>
  <c r="DC832" i="11" s="1"/>
  <c r="CQ421" i="11"/>
  <c r="CQ823" i="11" s="1"/>
  <c r="BU408" i="11"/>
  <c r="BU810" i="11" s="1"/>
  <c r="CY414" i="11"/>
  <c r="CY816" i="11" s="1"/>
  <c r="DN415" i="11"/>
  <c r="DN817" i="11" s="1"/>
  <c r="DX400" i="11"/>
  <c r="DX802" i="11" s="1"/>
  <c r="DF434" i="11"/>
  <c r="DF836" i="11" s="1"/>
  <c r="BU391" i="11"/>
  <c r="BU793" i="11" s="1"/>
  <c r="BC425" i="11"/>
  <c r="BC827" i="11" s="1"/>
  <c r="DH415" i="11"/>
  <c r="DH817" i="11" s="1"/>
  <c r="AB420" i="11"/>
  <c r="AB822" i="11" s="1"/>
  <c r="DL437" i="11"/>
  <c r="DL839" i="11" s="1"/>
  <c r="DT407" i="11"/>
  <c r="DT809" i="11" s="1"/>
  <c r="AA426" i="11"/>
  <c r="AA828" i="11" s="1"/>
  <c r="DJ391" i="11"/>
  <c r="DJ793" i="11" s="1"/>
  <c r="EM849" i="11"/>
  <c r="CO417" i="11"/>
  <c r="CO819" i="11" s="1"/>
  <c r="DJ422" i="11"/>
  <c r="DJ824" i="11" s="1"/>
  <c r="AK406" i="11"/>
  <c r="AK808" i="11" s="1"/>
  <c r="EA432" i="11"/>
  <c r="EA834" i="11" s="1"/>
  <c r="CM429" i="11"/>
  <c r="CM831" i="11" s="1"/>
  <c r="CZ402" i="11"/>
  <c r="CZ804" i="11" s="1"/>
  <c r="DG420" i="11"/>
  <c r="DG822" i="11" s="1"/>
  <c r="CN393" i="11"/>
  <c r="CN795" i="11" s="1"/>
  <c r="EN405" i="11"/>
  <c r="EN807" i="11" s="1"/>
  <c r="CR433" i="11"/>
  <c r="CR835" i="11" s="1"/>
  <c r="AZ399" i="11"/>
  <c r="AZ801" i="11" s="1"/>
  <c r="DL438" i="11"/>
  <c r="DL840" i="11" s="1"/>
  <c r="BK433" i="11"/>
  <c r="BK835" i="11" s="1"/>
  <c r="BG433" i="11"/>
  <c r="BG835" i="11" s="1"/>
  <c r="EB407" i="11"/>
  <c r="EB809" i="11" s="1"/>
  <c r="CT409" i="11"/>
  <c r="CT811" i="11" s="1"/>
  <c r="AK398" i="11"/>
  <c r="AK800" i="11" s="1"/>
  <c r="CV408" i="11"/>
  <c r="CV810" i="11" s="1"/>
  <c r="BF410" i="11"/>
  <c r="BF812" i="11" s="1"/>
  <c r="EA407" i="11"/>
  <c r="EA809" i="11" s="1"/>
  <c r="AT399" i="11"/>
  <c r="AT801" i="11" s="1"/>
  <c r="BZ438" i="11"/>
  <c r="BZ840" i="11" s="1"/>
  <c r="DM416" i="11"/>
  <c r="DM818" i="11" s="1"/>
  <c r="DQ431" i="11"/>
  <c r="DQ833" i="11" s="1"/>
  <c r="AN417" i="11"/>
  <c r="AN819" i="11" s="1"/>
  <c r="DR404" i="11"/>
  <c r="DR806" i="11" s="1"/>
  <c r="BA432" i="11"/>
  <c r="BA834" i="11" s="1"/>
  <c r="AC436" i="11"/>
  <c r="AC838" i="11" s="1"/>
  <c r="BJ436" i="11"/>
  <c r="BJ838" i="11" s="1"/>
  <c r="CQ417" i="11"/>
  <c r="CQ819" i="11" s="1"/>
  <c r="DC437" i="11"/>
  <c r="DC839" i="11" s="1"/>
  <c r="CK437" i="11"/>
  <c r="CK839" i="11" s="1"/>
  <c r="DC397" i="11"/>
  <c r="DC799" i="11" s="1"/>
  <c r="AY436" i="11"/>
  <c r="AY838" i="11" s="1"/>
  <c r="AH394" i="11"/>
  <c r="AH796" i="11" s="1"/>
  <c r="BA410" i="11"/>
  <c r="BA812" i="11" s="1"/>
  <c r="BL414" i="11"/>
  <c r="BL816" i="11" s="1"/>
  <c r="AP398" i="11"/>
  <c r="AP800" i="11" s="1"/>
  <c r="X432" i="11"/>
  <c r="X834" i="11" s="1"/>
  <c r="AL409" i="11"/>
  <c r="AL811" i="11" s="1"/>
  <c r="DF400" i="11"/>
  <c r="DF802" i="11" s="1"/>
  <c r="CH434" i="11"/>
  <c r="CH836" i="11" s="1"/>
  <c r="ED435" i="11"/>
  <c r="ED837" i="11" s="1"/>
  <c r="CU434" i="11"/>
  <c r="CU836" i="11" s="1"/>
  <c r="BA401" i="11"/>
  <c r="BA803" i="11" s="1"/>
  <c r="BU422" i="11"/>
  <c r="BU824" i="11" s="1"/>
  <c r="AW399" i="11"/>
  <c r="AW801" i="11" s="1"/>
  <c r="EB419" i="11"/>
  <c r="CU435" i="11"/>
  <c r="CU837" i="11" s="1"/>
  <c r="BP426" i="11"/>
  <c r="BP828" i="11" s="1"/>
  <c r="AE394" i="11"/>
  <c r="AE796" i="11" s="1"/>
  <c r="ED427" i="11"/>
  <c r="DE427" i="11"/>
  <c r="BJ396" i="11"/>
  <c r="BJ798" i="11" s="1"/>
  <c r="DT409" i="11"/>
  <c r="DT811" i="11" s="1"/>
  <c r="AV417" i="11"/>
  <c r="AV819" i="11" s="1"/>
  <c r="BN417" i="11"/>
  <c r="BN819" i="11" s="1"/>
  <c r="AB422" i="11"/>
  <c r="AB824" i="11" s="1"/>
  <c r="CO420" i="11"/>
  <c r="CO822" i="11" s="1"/>
  <c r="DV420" i="11"/>
  <c r="DV822" i="11" s="1"/>
  <c r="DJ418" i="11"/>
  <c r="AA413" i="11"/>
  <c r="AA815" i="11" s="1"/>
  <c r="DU408" i="11"/>
  <c r="DU810" i="11" s="1"/>
  <c r="BA411" i="11"/>
  <c r="BA813" i="11" s="1"/>
  <c r="AI411" i="11"/>
  <c r="AI813" i="11" s="1"/>
  <c r="DL419" i="11"/>
  <c r="BY425" i="11"/>
  <c r="BY827" i="11" s="1"/>
  <c r="BC418" i="11"/>
  <c r="BP413" i="11"/>
  <c r="BP815" i="11" s="1"/>
  <c r="DF415" i="11"/>
  <c r="DF817" i="11" s="1"/>
  <c r="BK420" i="11"/>
  <c r="BK822" i="11" s="1"/>
  <c r="CG422" i="11"/>
  <c r="CG824" i="11" s="1"/>
  <c r="EL425" i="11"/>
  <c r="EL827" i="11" s="1"/>
  <c r="BT435" i="11"/>
  <c r="BT837" i="11" s="1"/>
  <c r="DU407" i="11"/>
  <c r="DU809" i="11" s="1"/>
  <c r="BX435" i="11"/>
  <c r="BX837" i="11" s="1"/>
  <c r="EA409" i="11"/>
  <c r="EA811" i="11" s="1"/>
  <c r="EM392" i="11"/>
  <c r="EM794" i="11" s="1"/>
  <c r="BV409" i="11"/>
  <c r="BV811" i="11" s="1"/>
  <c r="CA413" i="11"/>
  <c r="CA815" i="11" s="1"/>
  <c r="DR395" i="11"/>
  <c r="DR797" i="11" s="1"/>
  <c r="CI437" i="11"/>
  <c r="CI839" i="11" s="1"/>
  <c r="DV413" i="11"/>
  <c r="DV815" i="11" s="1"/>
  <c r="EE418" i="11"/>
  <c r="AB405" i="11"/>
  <c r="AB807" i="11" s="1"/>
  <c r="BK396" i="11"/>
  <c r="BK798" i="11" s="1"/>
  <c r="BH431" i="11"/>
  <c r="BH833" i="11" s="1"/>
  <c r="CD433" i="11"/>
  <c r="CD835" i="11" s="1"/>
  <c r="BR832" i="11"/>
  <c r="CI815" i="11"/>
  <c r="DP835" i="11"/>
  <c r="BH830" i="11"/>
  <c r="DT864" i="11"/>
  <c r="CS395" i="11"/>
  <c r="CS797" i="11" s="1"/>
  <c r="AV404" i="11"/>
  <c r="AV806" i="11" s="1"/>
  <c r="BL411" i="11"/>
  <c r="BL813" i="11" s="1"/>
  <c r="DT399" i="11"/>
  <c r="DT801" i="11" s="1"/>
  <c r="AW417" i="11"/>
  <c r="AW819" i="11" s="1"/>
  <c r="DO407" i="11"/>
  <c r="DO809" i="11" s="1"/>
  <c r="EB435" i="11"/>
  <c r="EB837" i="11" s="1"/>
  <c r="EI415" i="11"/>
  <c r="EI817" i="11" s="1"/>
  <c r="AT416" i="11"/>
  <c r="AT818" i="11" s="1"/>
  <c r="DN417" i="11"/>
  <c r="DN819" i="11" s="1"/>
  <c r="AS396" i="11"/>
  <c r="AS798" i="11" s="1"/>
  <c r="DD413" i="11"/>
  <c r="DD815" i="11" s="1"/>
  <c r="AC428" i="11"/>
  <c r="EN428" i="11"/>
  <c r="EN409" i="11"/>
  <c r="EN811" i="11" s="1"/>
  <c r="CI411" i="11"/>
  <c r="CI813" i="11" s="1"/>
  <c r="CJ393" i="11"/>
  <c r="CJ795" i="11" s="1"/>
  <c r="BR427" i="11"/>
  <c r="CY418" i="11"/>
  <c r="AS427" i="11"/>
  <c r="EC394" i="11"/>
  <c r="EC796" i="11" s="1"/>
  <c r="BT416" i="11"/>
  <c r="BT818" i="11" s="1"/>
  <c r="CG403" i="11"/>
  <c r="CG805" i="11" s="1"/>
  <c r="AZ421" i="11"/>
  <c r="AZ823" i="11" s="1"/>
  <c r="DB429" i="11"/>
  <c r="DB831" i="11" s="1"/>
  <c r="EC427" i="11"/>
  <c r="CX436" i="11"/>
  <c r="CX838" i="11" s="1"/>
  <c r="AR436" i="11"/>
  <c r="AR838" i="11" s="1"/>
  <c r="Z418" i="11"/>
  <c r="DB428" i="11"/>
  <c r="AC421" i="11"/>
  <c r="AC823" i="11" s="1"/>
  <c r="CU419" i="11"/>
  <c r="BZ393" i="11"/>
  <c r="BZ795" i="11" s="1"/>
  <c r="BI429" i="11"/>
  <c r="BI831" i="11" s="1"/>
  <c r="CY416" i="11"/>
  <c r="CY818" i="11" s="1"/>
  <c r="DA437" i="11"/>
  <c r="DA839" i="11" s="1"/>
  <c r="BP394" i="11"/>
  <c r="BP796" i="11" s="1"/>
  <c r="AB412" i="11"/>
  <c r="AB814" i="11" s="1"/>
  <c r="EA395" i="11"/>
  <c r="EA797" i="11" s="1"/>
  <c r="AJ404" i="11"/>
  <c r="AJ806" i="11" s="1"/>
  <c r="AC432" i="11"/>
  <c r="AC834" i="11" s="1"/>
  <c r="EK430" i="11"/>
  <c r="EK832" i="11" s="1"/>
  <c r="AS422" i="11"/>
  <c r="AS824" i="11" s="1"/>
  <c r="BG438" i="11"/>
  <c r="BG840" i="11" s="1"/>
  <c r="DI403" i="11"/>
  <c r="DI805" i="11" s="1"/>
  <c r="CP424" i="11"/>
  <c r="CP826" i="11" s="1"/>
  <c r="AM426" i="11"/>
  <c r="AM828" i="11" s="1"/>
  <c r="BV433" i="11"/>
  <c r="BV835" i="11" s="1"/>
  <c r="AZ414" i="11"/>
  <c r="AZ816" i="11" s="1"/>
  <c r="AG411" i="11"/>
  <c r="AG813" i="11" s="1"/>
  <c r="CC394" i="11"/>
  <c r="CC796" i="11" s="1"/>
  <c r="BK428" i="11"/>
  <c r="BK432" i="11"/>
  <c r="BK834" i="11" s="1"/>
  <c r="AN403" i="11"/>
  <c r="AN805" i="11" s="1"/>
  <c r="CH422" i="11"/>
  <c r="CH824" i="11" s="1"/>
  <c r="CF394" i="11"/>
  <c r="CF796" i="11" s="1"/>
  <c r="AC396" i="11"/>
  <c r="AC798" i="11" s="1"/>
  <c r="BA407" i="11"/>
  <c r="BA809" i="11" s="1"/>
  <c r="ED405" i="11"/>
  <c r="ED807" i="11" s="1"/>
  <c r="DQ403" i="11"/>
  <c r="DQ805" i="11" s="1"/>
  <c r="DA434" i="11"/>
  <c r="DA836" i="11" s="1"/>
  <c r="ED393" i="11"/>
  <c r="ED795" i="11" s="1"/>
  <c r="CX391" i="11"/>
  <c r="CX793" i="11" s="1"/>
  <c r="CZ433" i="11"/>
  <c r="CZ835" i="11" s="1"/>
  <c r="BI403" i="11"/>
  <c r="BI805" i="11" s="1"/>
  <c r="BK424" i="11"/>
  <c r="BK826" i="11" s="1"/>
  <c r="EA403" i="11"/>
  <c r="EA805" i="11" s="1"/>
  <c r="AX435" i="11"/>
  <c r="AX837" i="11" s="1"/>
  <c r="CZ397" i="11"/>
  <c r="CZ799" i="11" s="1"/>
  <c r="DZ396" i="11"/>
  <c r="DZ798" i="11" s="1"/>
  <c r="BE432" i="11"/>
  <c r="BE834" i="11" s="1"/>
  <c r="CL432" i="11"/>
  <c r="CL834" i="11" s="1"/>
  <c r="DF392" i="11"/>
  <c r="DF794" i="11" s="1"/>
  <c r="BR428" i="11"/>
  <c r="BA389" i="11"/>
  <c r="EF400" i="11"/>
  <c r="EF802" i="11" s="1"/>
  <c r="CQ424" i="11"/>
  <c r="CQ826" i="11" s="1"/>
  <c r="BV389" i="11"/>
  <c r="BQ429" i="11"/>
  <c r="BQ831" i="11" s="1"/>
  <c r="BR423" i="11"/>
  <c r="BR825" i="11" s="1"/>
  <c r="DE417" i="11"/>
  <c r="DE819" i="11" s="1"/>
  <c r="EA413" i="11"/>
  <c r="EA815" i="11" s="1"/>
  <c r="DL397" i="11"/>
  <c r="DL799" i="11" s="1"/>
  <c r="CM415" i="11"/>
  <c r="CM817" i="11" s="1"/>
  <c r="CT391" i="11"/>
  <c r="CT793" i="11" s="1"/>
  <c r="AG437" i="11"/>
  <c r="AG839" i="11" s="1"/>
  <c r="DM404" i="11"/>
  <c r="DM806" i="11" s="1"/>
  <c r="CA434" i="11"/>
  <c r="CA836" i="11" s="1"/>
  <c r="AM406" i="11"/>
  <c r="AM808" i="11" s="1"/>
  <c r="X416" i="11"/>
  <c r="X818" i="11" s="1"/>
  <c r="DJ415" i="11"/>
  <c r="DJ817" i="11" s="1"/>
  <c r="EN402" i="11"/>
  <c r="EN804" i="11" s="1"/>
  <c r="DF402" i="11"/>
  <c r="DF804" i="11" s="1"/>
  <c r="AP421" i="11"/>
  <c r="AP823" i="11" s="1"/>
  <c r="BL431" i="11"/>
  <c r="BL833" i="11" s="1"/>
  <c r="CS407" i="11"/>
  <c r="CS809" i="11" s="1"/>
  <c r="EI421" i="11"/>
  <c r="EI823" i="11" s="1"/>
  <c r="AL400" i="11"/>
  <c r="AL802" i="11" s="1"/>
  <c r="DA396" i="11"/>
  <c r="DA798" i="11" s="1"/>
  <c r="BL426" i="11"/>
  <c r="BL828" i="11" s="1"/>
  <c r="AP395" i="11"/>
  <c r="AP797" i="11" s="1"/>
  <c r="DP424" i="11"/>
  <c r="DP826" i="11" s="1"/>
  <c r="EB400" i="11"/>
  <c r="EB802" i="11" s="1"/>
  <c r="CV412" i="11"/>
  <c r="CV814" i="11" s="1"/>
  <c r="BO430" i="11"/>
  <c r="BO832" i="11" s="1"/>
  <c r="BM420" i="11"/>
  <c r="BM822" i="11" s="1"/>
  <c r="CI396" i="11"/>
  <c r="CI798" i="11" s="1"/>
  <c r="DE398" i="11"/>
  <c r="DE800" i="11" s="1"/>
  <c r="EE435" i="11"/>
  <c r="EE837" i="11" s="1"/>
  <c r="BP407" i="11"/>
  <c r="BP809" i="11" s="1"/>
  <c r="BE400" i="11"/>
  <c r="BE802" i="11" s="1"/>
  <c r="CM416" i="11"/>
  <c r="CM818" i="11" s="1"/>
  <c r="CN405" i="11"/>
  <c r="CN807" i="11" s="1"/>
  <c r="DU405" i="11"/>
  <c r="DU807" i="11" s="1"/>
  <c r="ED436" i="11"/>
  <c r="ED838" i="11" s="1"/>
  <c r="DK424" i="11"/>
  <c r="DK826" i="11" s="1"/>
  <c r="CL413" i="11"/>
  <c r="CL815" i="11" s="1"/>
  <c r="CL398" i="11"/>
  <c r="CL800" i="11" s="1"/>
  <c r="DH422" i="11"/>
  <c r="DH824" i="11" s="1"/>
  <c r="BD407" i="11"/>
  <c r="BD809" i="11" s="1"/>
  <c r="DQ391" i="11"/>
  <c r="DQ793" i="11" s="1"/>
  <c r="DB416" i="11"/>
  <c r="DB818" i="11" s="1"/>
  <c r="BD429" i="11"/>
  <c r="BD831" i="11" s="1"/>
  <c r="DQ413" i="11"/>
  <c r="DQ815" i="11" s="1"/>
  <c r="BM398" i="11"/>
  <c r="BM800" i="11" s="1"/>
  <c r="AU432" i="11"/>
  <c r="AU834" i="11" s="1"/>
  <c r="DK406" i="11"/>
  <c r="DK808" i="11" s="1"/>
  <c r="DL409" i="11"/>
  <c r="DL811" i="11" s="1"/>
  <c r="BH394" i="11"/>
  <c r="BH796" i="11" s="1"/>
  <c r="AP428" i="11"/>
  <c r="DC412" i="11"/>
  <c r="DC814" i="11" s="1"/>
  <c r="BO397" i="11"/>
  <c r="BO799" i="11" s="1"/>
  <c r="CL438" i="11"/>
  <c r="CL840" i="11" s="1"/>
  <c r="AQ434" i="11"/>
  <c r="AQ836" i="11" s="1"/>
  <c r="DD418" i="11"/>
  <c r="AZ403" i="11"/>
  <c r="AZ805" i="11" s="1"/>
  <c r="AH437" i="11"/>
  <c r="AH839" i="11" s="1"/>
  <c r="DH433" i="11"/>
  <c r="DH835" i="11" s="1"/>
  <c r="DZ427" i="11"/>
  <c r="BV412" i="11"/>
  <c r="BV814" i="11" s="1"/>
  <c r="EI396" i="11"/>
  <c r="EI798" i="11" s="1"/>
  <c r="DQ430" i="11"/>
  <c r="DQ832" i="11" s="1"/>
  <c r="AN401" i="11"/>
  <c r="AN803" i="11" s="1"/>
  <c r="DZ414" i="11"/>
  <c r="DZ816" i="11" s="1"/>
  <c r="BV399" i="11"/>
  <c r="BV801" i="11" s="1"/>
  <c r="BD433" i="11"/>
  <c r="BD835" i="11" s="1"/>
  <c r="DQ417" i="11"/>
  <c r="DQ819" i="11" s="1"/>
  <c r="CL409" i="11"/>
  <c r="CL811" i="11" s="1"/>
  <c r="AJ436" i="11"/>
  <c r="AJ838" i="11" s="1"/>
  <c r="CW420" i="11"/>
  <c r="CW822" i="11" s="1"/>
  <c r="AS405" i="11"/>
  <c r="AS807" i="11" s="1"/>
  <c r="DF389" i="11"/>
  <c r="DR431" i="11"/>
  <c r="DR833" i="11" s="1"/>
  <c r="BN416" i="11"/>
  <c r="BN818" i="11" s="1"/>
  <c r="DH403" i="11"/>
  <c r="DH805" i="11" s="1"/>
  <c r="BA427" i="11"/>
  <c r="DN411" i="11"/>
  <c r="DN813" i="11" s="1"/>
  <c r="AR430" i="11"/>
  <c r="AR832" i="11" s="1"/>
  <c r="BB419" i="11"/>
  <c r="DO403" i="11"/>
  <c r="DO805" i="11" s="1"/>
  <c r="ED437" i="11"/>
  <c r="ED839" i="11" s="1"/>
  <c r="DB414" i="11"/>
  <c r="DB816" i="11" s="1"/>
  <c r="AX399" i="11"/>
  <c r="AX801" i="11" s="1"/>
  <c r="AF433" i="11"/>
  <c r="AF835" i="11" s="1"/>
  <c r="CS417" i="11"/>
  <c r="CS819" i="11" s="1"/>
  <c r="EI408" i="11"/>
  <c r="EI810" i="11" s="1"/>
  <c r="EC435" i="11"/>
  <c r="EC837" i="11" s="1"/>
  <c r="BY420" i="11"/>
  <c r="BY822" i="11" s="1"/>
  <c r="EL404" i="11"/>
  <c r="EL806" i="11" s="1"/>
  <c r="CH389" i="11"/>
  <c r="BC412" i="11"/>
  <c r="BC814" i="11" s="1"/>
  <c r="BE402" i="11"/>
  <c r="BE804" i="11" s="1"/>
  <c r="AM436" i="11"/>
  <c r="AM838" i="11" s="1"/>
  <c r="AO426" i="11"/>
  <c r="AO828" i="11" s="1"/>
  <c r="AQ416" i="11"/>
  <c r="AQ818" i="11" s="1"/>
  <c r="CX405" i="11"/>
  <c r="CX807" i="11" s="1"/>
  <c r="BK438" i="11"/>
  <c r="BK840" i="11" s="1"/>
  <c r="CH429" i="11"/>
  <c r="CH831" i="11" s="1"/>
  <c r="BI418" i="11"/>
  <c r="DK405" i="11"/>
  <c r="DK807" i="11" s="1"/>
  <c r="CE427" i="11"/>
  <c r="AA412" i="11"/>
  <c r="AA814" i="11" s="1"/>
  <c r="CN396" i="11"/>
  <c r="CN798" i="11" s="1"/>
  <c r="AA434" i="11"/>
  <c r="AA836" i="11" s="1"/>
  <c r="CN418" i="11"/>
  <c r="CN829" i="11" s="1"/>
  <c r="AJ403" i="11"/>
  <c r="AJ805" i="11" s="1"/>
  <c r="EI436" i="11"/>
  <c r="EI838" i="11" s="1"/>
  <c r="CI414" i="11"/>
  <c r="CI816" i="11" s="1"/>
  <c r="AE399" i="11"/>
  <c r="AE801" i="11" s="1"/>
  <c r="ED432" i="11"/>
  <c r="ED834" i="11" s="1"/>
  <c r="BZ417" i="11"/>
  <c r="BZ819" i="11" s="1"/>
  <c r="EC403" i="11"/>
  <c r="EC805" i="11" s="1"/>
  <c r="AF405" i="11"/>
  <c r="AF807" i="11" s="1"/>
  <c r="CS389" i="11"/>
  <c r="CA423" i="11"/>
  <c r="CA825" i="11" s="1"/>
  <c r="EN407" i="11"/>
  <c r="EN809" i="11" s="1"/>
  <c r="CF422" i="11"/>
  <c r="CF824" i="11" s="1"/>
  <c r="AS417" i="11"/>
  <c r="AS819" i="11" s="1"/>
  <c r="DF401" i="11"/>
  <c r="DF803" i="11" s="1"/>
  <c r="CO847" i="11"/>
  <c r="CO874" i="11" s="1"/>
  <c r="BO417" i="11"/>
  <c r="BO819" i="11" s="1"/>
  <c r="CG391" i="11"/>
  <c r="CG793" i="11" s="1"/>
  <c r="BO425" i="11"/>
  <c r="BX433" i="11"/>
  <c r="BX835" i="11" s="1"/>
  <c r="EA433" i="11"/>
  <c r="EA835" i="11" s="1"/>
  <c r="BH418" i="11"/>
  <c r="AB408" i="11"/>
  <c r="AB810" i="11" s="1"/>
  <c r="BF429" i="11"/>
  <c r="BF831" i="11" s="1"/>
  <c r="AB416" i="11"/>
  <c r="AB818" i="11" s="1"/>
  <c r="DF390" i="11"/>
  <c r="DF792" i="11" s="1"/>
  <c r="CN424" i="11"/>
  <c r="CN826" i="11" s="1"/>
  <c r="AM415" i="11"/>
  <c r="AM817" i="11" s="1"/>
  <c r="DM407" i="11"/>
  <c r="DM809" i="11" s="1"/>
  <c r="CG392" i="11"/>
  <c r="CG794" i="11" s="1"/>
  <c r="DF424" i="11"/>
  <c r="DF826" i="11" s="1"/>
  <c r="BB409" i="11"/>
  <c r="BB811" i="11" s="1"/>
  <c r="DO393" i="11"/>
  <c r="DO795" i="11" s="1"/>
  <c r="EB433" i="11"/>
  <c r="EB835" i="11" s="1"/>
  <c r="BX418" i="11"/>
  <c r="EJ411" i="11"/>
  <c r="EJ813" i="11" s="1"/>
  <c r="AX390" i="11"/>
  <c r="AX792" i="11" s="1"/>
  <c r="DK396" i="11"/>
  <c r="DK798" i="11" s="1"/>
  <c r="AC398" i="11"/>
  <c r="AC800" i="11" s="1"/>
  <c r="CF435" i="11"/>
  <c r="CF837" i="11" s="1"/>
  <c r="BP395" i="11"/>
  <c r="BP797" i="11" s="1"/>
  <c r="BZ420" i="11"/>
  <c r="BZ822" i="11" s="1"/>
  <c r="BI414" i="11"/>
  <c r="BI816" i="11" s="1"/>
  <c r="BX406" i="11"/>
  <c r="BX808" i="11" s="1"/>
  <c r="AH423" i="11"/>
  <c r="AH825" i="11" s="1"/>
  <c r="BG408" i="11"/>
  <c r="BG810" i="11" s="1"/>
  <c r="CT394" i="11"/>
  <c r="CT796" i="11" s="1"/>
  <c r="DD405" i="11"/>
  <c r="DD807" i="11" s="1"/>
  <c r="DM410" i="11"/>
  <c r="DM812" i="11" s="1"/>
  <c r="CY421" i="11"/>
  <c r="CY823" i="11" s="1"/>
  <c r="CU418" i="11"/>
  <c r="BL396" i="11"/>
  <c r="BL798" i="11" s="1"/>
  <c r="CE403" i="11"/>
  <c r="CE805" i="11" s="1"/>
  <c r="BL404" i="11"/>
  <c r="BL806" i="11" s="1"/>
  <c r="DN438" i="11"/>
  <c r="DN840" i="11" s="1"/>
  <c r="CZ399" i="11"/>
  <c r="CZ801" i="11" s="1"/>
  <c r="BL412" i="11"/>
  <c r="BL814" i="11" s="1"/>
  <c r="AZ397" i="11"/>
  <c r="AZ799" i="11" s="1"/>
  <c r="DX420" i="11"/>
  <c r="DX822" i="11" s="1"/>
  <c r="BZ415" i="11"/>
  <c r="BZ817" i="11" s="1"/>
  <c r="CK395" i="11"/>
  <c r="CK797" i="11" s="1"/>
  <c r="BS429" i="11"/>
  <c r="BS831" i="11" s="1"/>
  <c r="BP438" i="11"/>
  <c r="BP840" i="11" s="1"/>
  <c r="CL397" i="11"/>
  <c r="CL799" i="11" s="1"/>
  <c r="CC436" i="11"/>
  <c r="CC838" i="11" s="1"/>
  <c r="Y421" i="11"/>
  <c r="Y823" i="11" s="1"/>
  <c r="CL405" i="11"/>
  <c r="CL807" i="11" s="1"/>
  <c r="AH390" i="11"/>
  <c r="AH792" i="11" s="1"/>
  <c r="EF402" i="11"/>
  <c r="EF804" i="11" s="1"/>
  <c r="DH414" i="11"/>
  <c r="DH816" i="11" s="1"/>
  <c r="BD399" i="11"/>
  <c r="BD801" i="11" s="1"/>
  <c r="DA429" i="11"/>
  <c r="DA831" i="11" s="1"/>
  <c r="AJ419" i="11"/>
  <c r="BF428" i="11"/>
  <c r="DT390" i="11"/>
  <c r="DT792" i="11" s="1"/>
  <c r="AY423" i="11"/>
  <c r="AY825" i="11" s="1"/>
  <c r="CB393" i="11"/>
  <c r="CB795" i="11" s="1"/>
  <c r="AB423" i="11"/>
  <c r="AB825" i="11" s="1"/>
  <c r="CD426" i="11"/>
  <c r="CD828" i="11" s="1"/>
  <c r="CE438" i="11"/>
  <c r="CE840" i="11" s="1"/>
  <c r="CV400" i="11"/>
  <c r="CV802" i="11" s="1"/>
  <c r="AC434" i="11"/>
  <c r="AC836" i="11" s="1"/>
  <c r="AQ417" i="11"/>
  <c r="AQ819" i="11" s="1"/>
  <c r="DI404" i="11"/>
  <c r="DI806" i="11" s="1"/>
  <c r="BP400" i="11"/>
  <c r="BP802" i="11" s="1"/>
  <c r="DM432" i="11"/>
  <c r="DM834" i="11" s="1"/>
  <c r="BI417" i="11"/>
  <c r="BI819" i="11" s="1"/>
  <c r="DD435" i="11"/>
  <c r="DD837" i="11" s="1"/>
  <c r="CU422" i="11"/>
  <c r="CU824" i="11" s="1"/>
  <c r="AA411" i="11"/>
  <c r="AA813" i="11" s="1"/>
  <c r="CN395" i="11"/>
  <c r="CN797" i="11" s="1"/>
  <c r="ED409" i="11"/>
  <c r="ED811" i="11" s="1"/>
  <c r="BZ416" i="11"/>
  <c r="BZ818" i="11" s="1"/>
  <c r="BU412" i="11"/>
  <c r="BU814" i="11" s="1"/>
  <c r="DZ405" i="11"/>
  <c r="DZ807" i="11" s="1"/>
  <c r="EK418" i="11"/>
  <c r="AL412" i="11"/>
  <c r="AL814" i="11" s="1"/>
  <c r="BU435" i="11"/>
  <c r="BU837" i="11" s="1"/>
  <c r="BQ399" i="11"/>
  <c r="BQ801" i="11" s="1"/>
  <c r="CF392" i="11"/>
  <c r="CF794" i="11" s="1"/>
  <c r="DS433" i="11"/>
  <c r="DS835" i="11" s="1"/>
  <c r="EK417" i="11"/>
  <c r="EK819" i="11" s="1"/>
  <c r="CF408" i="11"/>
  <c r="CF810" i="11" s="1"/>
  <c r="BH393" i="11"/>
  <c r="BH795" i="11" s="1"/>
  <c r="EM432" i="11"/>
  <c r="EM834" i="11" s="1"/>
  <c r="CX390" i="11"/>
  <c r="CX792" i="11" s="1"/>
  <c r="CF424" i="11"/>
  <c r="CF826" i="11" s="1"/>
  <c r="AE430" i="11"/>
  <c r="AE832" i="11" s="1"/>
  <c r="AS399" i="11"/>
  <c r="AS801" i="11" s="1"/>
  <c r="AA433" i="11"/>
  <c r="AA835" i="11" s="1"/>
  <c r="DP414" i="11"/>
  <c r="DP816" i="11" s="1"/>
  <c r="DE407" i="11"/>
  <c r="DE809" i="11" s="1"/>
  <c r="BY392" i="11"/>
  <c r="BY794" i="11" s="1"/>
  <c r="CW426" i="11"/>
  <c r="CW828" i="11" s="1"/>
  <c r="AZ416" i="11"/>
  <c r="AZ818" i="11" s="1"/>
  <c r="DC402" i="11"/>
  <c r="DC804" i="11" s="1"/>
  <c r="DO414" i="11"/>
  <c r="DO816" i="11" s="1"/>
  <c r="BK399" i="11"/>
  <c r="BK801" i="11" s="1"/>
  <c r="AS433" i="11"/>
  <c r="AS835" i="11" s="1"/>
  <c r="DF417" i="11"/>
  <c r="DF819" i="11" s="1"/>
  <c r="BX404" i="11"/>
  <c r="BX806" i="11" s="1"/>
  <c r="CG408" i="11"/>
  <c r="CG810" i="11" s="1"/>
  <c r="AC393" i="11"/>
  <c r="AC795" i="11" s="1"/>
  <c r="EB426" i="11"/>
  <c r="EB828" i="11" s="1"/>
  <c r="CF396" i="11"/>
  <c r="CF798" i="11" s="1"/>
  <c r="EM403" i="11"/>
  <c r="EM805" i="11" s="1"/>
  <c r="CS430" i="11"/>
  <c r="CS832" i="11" s="1"/>
  <c r="CN426" i="11"/>
  <c r="CN828" i="11" s="1"/>
  <c r="CO432" i="11"/>
  <c r="CO834" i="11" s="1"/>
  <c r="AB421" i="11"/>
  <c r="AB823" i="11" s="1"/>
  <c r="AX429" i="11"/>
  <c r="AX831" i="11" s="1"/>
  <c r="BX389" i="11"/>
  <c r="BX791" i="11" s="1"/>
  <c r="BW414" i="11"/>
  <c r="BW816" i="11" s="1"/>
  <c r="BK417" i="11"/>
  <c r="BK819" i="11" s="1"/>
  <c r="AQ392" i="11"/>
  <c r="AQ794" i="11" s="1"/>
  <c r="AQ432" i="11"/>
  <c r="AQ834" i="11" s="1"/>
  <c r="CT396" i="11"/>
  <c r="CT798" i="11" s="1"/>
  <c r="BW418" i="11"/>
  <c r="BD396" i="11"/>
  <c r="BD798" i="11" s="1"/>
  <c r="AL430" i="11"/>
  <c r="AL832" i="11" s="1"/>
  <c r="AQ403" i="11"/>
  <c r="AQ805" i="11" s="1"/>
  <c r="DP404" i="11"/>
  <c r="DP806" i="11" s="1"/>
  <c r="BD389" i="11"/>
  <c r="BP403" i="11"/>
  <c r="BP805" i="11" s="1"/>
  <c r="DP412" i="11"/>
  <c r="DP814" i="11" s="1"/>
  <c r="BC398" i="11"/>
  <c r="BC800" i="11" s="1"/>
  <c r="AC412" i="11"/>
  <c r="AC814" i="11" s="1"/>
  <c r="DP420" i="11"/>
  <c r="DP822" i="11" s="1"/>
  <c r="BB415" i="11"/>
  <c r="BB817" i="11" s="1"/>
  <c r="CC395" i="11"/>
  <c r="CC797" i="11" s="1"/>
  <c r="BK429" i="11"/>
  <c r="BK831" i="11" s="1"/>
  <c r="EM399" i="11"/>
  <c r="EM801" i="11" s="1"/>
  <c r="X404" i="11"/>
  <c r="X806" i="11" s="1"/>
  <c r="BB438" i="11"/>
  <c r="BB840" i="11" s="1"/>
  <c r="Z397" i="11"/>
  <c r="Z799" i="11" s="1"/>
  <c r="CJ412" i="11"/>
  <c r="CJ814" i="11" s="1"/>
  <c r="EF397" i="11"/>
  <c r="EF799" i="11" s="1"/>
  <c r="CP403" i="11"/>
  <c r="CP805" i="11" s="1"/>
  <c r="CU395" i="11"/>
  <c r="CU797" i="11" s="1"/>
  <c r="CC429" i="11"/>
  <c r="CC831" i="11" s="1"/>
  <c r="Y414" i="11"/>
  <c r="Y816" i="11" s="1"/>
  <c r="DQ404" i="11"/>
  <c r="DQ806" i="11" s="1"/>
  <c r="BM389" i="11"/>
  <c r="AU423" i="11"/>
  <c r="AU825" i="11" s="1"/>
  <c r="BV429" i="11"/>
  <c r="BV831" i="11" s="1"/>
  <c r="DM419" i="11"/>
  <c r="AS416" i="11"/>
  <c r="AS818" i="11" s="1"/>
  <c r="BM407" i="11"/>
  <c r="BM809" i="11" s="1"/>
  <c r="DS412" i="11"/>
  <c r="DS814" i="11" s="1"/>
  <c r="AD437" i="11"/>
  <c r="AD839" i="11" s="1"/>
  <c r="AL434" i="11"/>
  <c r="AL836" i="11" s="1"/>
  <c r="AV395" i="11"/>
  <c r="AV797" i="11" s="1"/>
  <c r="DW411" i="11"/>
  <c r="DW813" i="11" s="1"/>
  <c r="CK402" i="11"/>
  <c r="CK804" i="11" s="1"/>
  <c r="DD432" i="11"/>
  <c r="DD834" i="11" s="1"/>
  <c r="DS425" i="11"/>
  <c r="DS827" i="11" s="1"/>
  <c r="EJ437" i="11"/>
  <c r="EJ839" i="11" s="1"/>
  <c r="AI409" i="11"/>
  <c r="AI811" i="11" s="1"/>
  <c r="AA394" i="11"/>
  <c r="AA796" i="11" s="1"/>
  <c r="AI417" i="11"/>
  <c r="AI819" i="11" s="1"/>
  <c r="CU425" i="11"/>
  <c r="CU827" i="11" s="1"/>
  <c r="CE434" i="11"/>
  <c r="CE836" i="11" s="1"/>
  <c r="BH400" i="11"/>
  <c r="BH802" i="11" s="1"/>
  <c r="AP434" i="11"/>
  <c r="AP836" i="11" s="1"/>
  <c r="DT408" i="11"/>
  <c r="DT810" i="11" s="1"/>
  <c r="DM425" i="11"/>
  <c r="DM827" i="11" s="1"/>
  <c r="BI410" i="11"/>
  <c r="BI812" i="11" s="1"/>
  <c r="DV394" i="11"/>
  <c r="DV796" i="11" s="1"/>
  <c r="EI434" i="11"/>
  <c r="EI836" i="11" s="1"/>
  <c r="AU416" i="11"/>
  <c r="AU818" i="11" s="1"/>
  <c r="BI409" i="11"/>
  <c r="BI811" i="11" s="1"/>
  <c r="AY433" i="11"/>
  <c r="AY835" i="11" s="1"/>
  <c r="BN426" i="11"/>
  <c r="BN828" i="11" s="1"/>
  <c r="CO438" i="11"/>
  <c r="CO840" i="11" s="1"/>
  <c r="CS398" i="11"/>
  <c r="CS800" i="11" s="1"/>
  <c r="DH412" i="11"/>
  <c r="DH814" i="11" s="1"/>
  <c r="AU398" i="11"/>
  <c r="AU800" i="11" s="1"/>
  <c r="EF409" i="11"/>
  <c r="EF811" i="11" s="1"/>
  <c r="DH420" i="11"/>
  <c r="DH822" i="11" s="1"/>
  <c r="EE414" i="11"/>
  <c r="EE816" i="11" s="1"/>
  <c r="DZ394" i="11"/>
  <c r="DZ796" i="11" s="1"/>
  <c r="DH428" i="11"/>
  <c r="DA397" i="11"/>
  <c r="DA799" i="11" s="1"/>
  <c r="BU403" i="11"/>
  <c r="BU805" i="11" s="1"/>
  <c r="BI437" i="11"/>
  <c r="BI839" i="11" s="1"/>
  <c r="BC392" i="11"/>
  <c r="BC794" i="11" s="1"/>
  <c r="EG411" i="11"/>
  <c r="EG813" i="11" s="1"/>
  <c r="BD397" i="11"/>
  <c r="BD799" i="11" s="1"/>
  <c r="DW433" i="11"/>
  <c r="DW835" i="11" s="1"/>
  <c r="DX413" i="11"/>
  <c r="DX815" i="11" s="1"/>
  <c r="CM403" i="11"/>
  <c r="CM805" i="11" s="1"/>
  <c r="Y415" i="11"/>
  <c r="Y817" i="11" s="1"/>
  <c r="BE397" i="11"/>
  <c r="BE799" i="11" s="1"/>
  <c r="DK410" i="11"/>
  <c r="DK812" i="11" s="1"/>
  <c r="DB398" i="11"/>
  <c r="DB800" i="11" s="1"/>
  <c r="AS394" i="11"/>
  <c r="AS796" i="11" s="1"/>
  <c r="AT400" i="11"/>
  <c r="AT802" i="11" s="1"/>
  <c r="BP409" i="11"/>
  <c r="BP811" i="11" s="1"/>
  <c r="DT396" i="11"/>
  <c r="DT798" i="11" s="1"/>
  <c r="BF423" i="11"/>
  <c r="BF825" i="11" s="1"/>
  <c r="DX401" i="11"/>
  <c r="DX803" i="11" s="1"/>
  <c r="EC414" i="11"/>
  <c r="EC816" i="11" s="1"/>
  <c r="AS423" i="11"/>
  <c r="AS825" i="11" s="1"/>
  <c r="DH396" i="11"/>
  <c r="DH798" i="11" s="1"/>
  <c r="BN434" i="11"/>
  <c r="BN836" i="11" s="1"/>
  <c r="AH420" i="11"/>
  <c r="AH822" i="11" s="1"/>
  <c r="EJ393" i="11"/>
  <c r="EJ795" i="11" s="1"/>
  <c r="BA437" i="11"/>
  <c r="BA839" i="11" s="1"/>
  <c r="AA417" i="11"/>
  <c r="AA819" i="11" s="1"/>
  <c r="BM404" i="11"/>
  <c r="BM806" i="11" s="1"/>
  <c r="AS391" i="11"/>
  <c r="AS793" i="11" s="1"/>
  <c r="AA425" i="11"/>
  <c r="AA827" i="11" s="1"/>
  <c r="AS432" i="11"/>
  <c r="AS834" i="11" s="1"/>
  <c r="DE399" i="11"/>
  <c r="DE801" i="11" s="1"/>
  <c r="AZ408" i="11"/>
  <c r="AZ810" i="11" s="1"/>
  <c r="AB393" i="11"/>
  <c r="AB795" i="11" s="1"/>
  <c r="DY430" i="11"/>
  <c r="DY832" i="11" s="1"/>
  <c r="DB403" i="11"/>
  <c r="DB805" i="11" s="1"/>
  <c r="BJ415" i="11"/>
  <c r="BJ817" i="11" s="1"/>
  <c r="DE433" i="11"/>
  <c r="DE835" i="11" s="1"/>
  <c r="AB409" i="11"/>
  <c r="AB811" i="11" s="1"/>
  <c r="CO393" i="11"/>
  <c r="CO795" i="11" s="1"/>
  <c r="BW427" i="11"/>
  <c r="AI397" i="11"/>
  <c r="AI799" i="11" s="1"/>
  <c r="AN431" i="11"/>
  <c r="AN833" i="11" s="1"/>
  <c r="AI427" i="11"/>
  <c r="AJ433" i="11"/>
  <c r="AJ835" i="11" s="1"/>
  <c r="BD425" i="11"/>
  <c r="BD827" i="11" s="1"/>
  <c r="CZ393" i="11"/>
  <c r="CZ795" i="11" s="1"/>
  <c r="CM421" i="11"/>
  <c r="CM823" i="11" s="1"/>
  <c r="BS396" i="11"/>
  <c r="BS798" i="11" s="1"/>
  <c r="BS436" i="11"/>
  <c r="BS838" i="11" s="1"/>
  <c r="BN435" i="11"/>
  <c r="BN837" i="11" s="1"/>
  <c r="CY415" i="11"/>
  <c r="CY817" i="11" s="1"/>
  <c r="CW437" i="11"/>
  <c r="CW839" i="11" s="1"/>
  <c r="BX408" i="11"/>
  <c r="BX810" i="11" s="1"/>
  <c r="AZ393" i="11"/>
  <c r="AZ795" i="11" s="1"/>
  <c r="CA432" i="11"/>
  <c r="CA834" i="11" s="1"/>
  <c r="EJ416" i="11"/>
  <c r="EJ818" i="11" s="1"/>
  <c r="AK391" i="11"/>
  <c r="AK793" i="11" s="1"/>
  <c r="EJ424" i="11"/>
  <c r="EJ826" i="11" s="1"/>
  <c r="DV431" i="11"/>
  <c r="DV833" i="11" s="1"/>
  <c r="AK399" i="11"/>
  <c r="AK801" i="11" s="1"/>
  <c r="EJ432" i="11"/>
  <c r="EJ834" i="11" s="1"/>
  <c r="CR414" i="11"/>
  <c r="CR816" i="11" s="1"/>
  <c r="CW407" i="11"/>
  <c r="CW809" i="11" s="1"/>
  <c r="AR416" i="11"/>
  <c r="AR818" i="11" s="1"/>
  <c r="CU402" i="11"/>
  <c r="CU804" i="11" s="1"/>
  <c r="DV390" i="11"/>
  <c r="DV792" i="11" s="1"/>
  <c r="DD424" i="11"/>
  <c r="DD826" i="11" s="1"/>
  <c r="DO430" i="11"/>
  <c r="DO832" i="11" s="1"/>
  <c r="BB423" i="11"/>
  <c r="BB825" i="11" s="1"/>
  <c r="BK392" i="11"/>
  <c r="BK794" i="11" s="1"/>
  <c r="AS426" i="11"/>
  <c r="AS828" i="11" s="1"/>
  <c r="EG431" i="11"/>
  <c r="EG833" i="11" s="1"/>
  <c r="CG401" i="11"/>
  <c r="CG803" i="11" s="1"/>
  <c r="BO435" i="11"/>
  <c r="BO837" i="11" s="1"/>
  <c r="AE420" i="11"/>
  <c r="AE822" i="11" s="1"/>
  <c r="DB427" i="11"/>
  <c r="BU400" i="11"/>
  <c r="BU802" i="11" s="1"/>
  <c r="AJ411" i="11"/>
  <c r="AJ813" i="11" s="1"/>
  <c r="AK417" i="11"/>
  <c r="AK819" i="11" s="1"/>
  <c r="DR432" i="11"/>
  <c r="DR834" i="11" s="1"/>
  <c r="DF435" i="11"/>
  <c r="DF837" i="11" s="1"/>
  <c r="EE404" i="11"/>
  <c r="EE806" i="11" s="1"/>
  <c r="Z402" i="11"/>
  <c r="Z804" i="11" s="1"/>
  <c r="CV437" i="11"/>
  <c r="CV839" i="11" s="1"/>
  <c r="DH404" i="11"/>
  <c r="DH806" i="11" s="1"/>
  <c r="AV389" i="11"/>
  <c r="BC413" i="11"/>
  <c r="BC815" i="11" s="1"/>
  <c r="DO398" i="11"/>
  <c r="DO800" i="11" s="1"/>
  <c r="BC421" i="11"/>
  <c r="BC823" i="11" s="1"/>
  <c r="BU395" i="11"/>
  <c r="BU797" i="11" s="1"/>
  <c r="BC429" i="11"/>
  <c r="BC831" i="11" s="1"/>
  <c r="DO399" i="11"/>
  <c r="DO801" i="11" s="1"/>
  <c r="EG403" i="11"/>
  <c r="EG805" i="11" s="1"/>
  <c r="AQ438" i="11"/>
  <c r="AQ840" i="11" s="1"/>
  <c r="CB412" i="11"/>
  <c r="CB814" i="11" s="1"/>
  <c r="CB401" i="11"/>
  <c r="CB803" i="11" s="1"/>
  <c r="EN420" i="11"/>
  <c r="EN822" i="11" s="1"/>
  <c r="EL415" i="11"/>
  <c r="EL817" i="11" s="1"/>
  <c r="CL419" i="11"/>
  <c r="AH404" i="11"/>
  <c r="AH806" i="11" s="1"/>
  <c r="BR438" i="11"/>
  <c r="BR840" i="11" s="1"/>
  <c r="CC422" i="11"/>
  <c r="CC824" i="11" s="1"/>
  <c r="AM417" i="11"/>
  <c r="AM819" i="11" s="1"/>
  <c r="DQ397" i="11"/>
  <c r="DQ799" i="11" s="1"/>
  <c r="CY431" i="11"/>
  <c r="CY833" i="11" s="1"/>
  <c r="CX395" i="11"/>
  <c r="CX797" i="11" s="1"/>
  <c r="BF411" i="11"/>
  <c r="BF813" i="11" s="1"/>
  <c r="BU399" i="11"/>
  <c r="BU801" i="11" s="1"/>
  <c r="EB409" i="11"/>
  <c r="EB811" i="11" s="1"/>
  <c r="CM397" i="11"/>
  <c r="CM799" i="11" s="1"/>
  <c r="CH427" i="11"/>
  <c r="AU403" i="11"/>
  <c r="AU805" i="11" s="1"/>
  <c r="AI406" i="11"/>
  <c r="AI808" i="11" s="1"/>
  <c r="AN419" i="11"/>
  <c r="EJ400" i="11"/>
  <c r="EJ802" i="11" s="1"/>
  <c r="CM409" i="11"/>
  <c r="CM811" i="11" s="1"/>
  <c r="CM425" i="11"/>
  <c r="CM827" i="11" s="1"/>
  <c r="BG434" i="11"/>
  <c r="BG836" i="11" s="1"/>
  <c r="AH434" i="11"/>
  <c r="AH836" i="11" s="1"/>
  <c r="CV393" i="11"/>
  <c r="CV795" i="11" s="1"/>
  <c r="BG417" i="11"/>
  <c r="BG819" i="11" s="1"/>
  <c r="AV405" i="11"/>
  <c r="AV807" i="11" s="1"/>
  <c r="DV415" i="11"/>
  <c r="DV817" i="11" s="1"/>
  <c r="BR400" i="11"/>
  <c r="BR802" i="11" s="1"/>
  <c r="DM418" i="11"/>
  <c r="CL406" i="11"/>
  <c r="CL808" i="11" s="1"/>
  <c r="CN409" i="11"/>
  <c r="CN811" i="11" s="1"/>
  <c r="AJ394" i="11"/>
  <c r="AJ796" i="11" s="1"/>
  <c r="EI427" i="11"/>
  <c r="AD402" i="11"/>
  <c r="AD804" i="11" s="1"/>
  <c r="AZ438" i="11"/>
  <c r="AZ840" i="11" s="1"/>
  <c r="CI392" i="11"/>
  <c r="CI794" i="11" s="1"/>
  <c r="AR438" i="11"/>
  <c r="AR840" i="11" s="1"/>
  <c r="CG413" i="11"/>
  <c r="CG815" i="11" s="1"/>
  <c r="BD431" i="11"/>
  <c r="BD833" i="11" s="1"/>
  <c r="AN391" i="11"/>
  <c r="AN793" i="11" s="1"/>
  <c r="EM411" i="11"/>
  <c r="EM813" i="11" s="1"/>
  <c r="AF395" i="11"/>
  <c r="AF797" i="11" s="1"/>
  <c r="EK397" i="11"/>
  <c r="EK799" i="11" s="1"/>
  <c r="CU414" i="11"/>
  <c r="CU816" i="11" s="1"/>
  <c r="CK407" i="11"/>
  <c r="CK809" i="11" s="1"/>
  <c r="AG398" i="11"/>
  <c r="AG800" i="11" s="1"/>
  <c r="AU407" i="11"/>
  <c r="AU809" i="11" s="1"/>
  <c r="BE395" i="11"/>
  <c r="BE797" i="11" s="1"/>
  <c r="AM429" i="11"/>
  <c r="AM831" i="11" s="1"/>
  <c r="BC399" i="11"/>
  <c r="BC801" i="11" s="1"/>
  <c r="BE403" i="11"/>
  <c r="BE805" i="11" s="1"/>
  <c r="BE411" i="11"/>
  <c r="BE813" i="11" s="1"/>
  <c r="DD412" i="11"/>
  <c r="DD814" i="11" s="1"/>
  <c r="DQ419" i="11"/>
  <c r="DQ821" i="11" s="1"/>
  <c r="DJ411" i="11"/>
  <c r="DJ813" i="11" s="1"/>
  <c r="CD394" i="11"/>
  <c r="CD796" i="11" s="1"/>
  <c r="BL428" i="11"/>
  <c r="AH396" i="11"/>
  <c r="AH798" i="11" s="1"/>
  <c r="Y403" i="11"/>
  <c r="Y805" i="11" s="1"/>
  <c r="DX436" i="11"/>
  <c r="DX838" i="11" s="1"/>
  <c r="AH389" i="11"/>
  <c r="BV435" i="11"/>
  <c r="BV837" i="11" s="1"/>
  <c r="CE404" i="11"/>
  <c r="CE806" i="11" s="1"/>
  <c r="AA389" i="11"/>
  <c r="CB394" i="11"/>
  <c r="CB796" i="11" s="1"/>
  <c r="DA413" i="11"/>
  <c r="DA815" i="11" s="1"/>
  <c r="AW398" i="11"/>
  <c r="AW800" i="11" s="1"/>
  <c r="CJ424" i="11"/>
  <c r="CJ826" i="11" s="1"/>
  <c r="DY414" i="11"/>
  <c r="DY816" i="11" s="1"/>
  <c r="AD424" i="11"/>
  <c r="AD826" i="11" s="1"/>
  <c r="DB431" i="11"/>
  <c r="DB833" i="11" s="1"/>
  <c r="DL414" i="11"/>
  <c r="DL816" i="11" s="1"/>
  <c r="CZ417" i="11"/>
  <c r="CZ819" i="11" s="1"/>
  <c r="BJ434" i="11"/>
  <c r="BJ836" i="11" s="1"/>
  <c r="CO414" i="11"/>
  <c r="CO816" i="11" s="1"/>
  <c r="BC427" i="11"/>
  <c r="CH426" i="11"/>
  <c r="CH828" i="11" s="1"/>
  <c r="CQ395" i="11"/>
  <c r="CQ797" i="11" s="1"/>
  <c r="BY429" i="11"/>
  <c r="BY831" i="11" s="1"/>
  <c r="BW398" i="11"/>
  <c r="BW800" i="11" s="1"/>
  <c r="DR416" i="11"/>
  <c r="DR818" i="11" s="1"/>
  <c r="AN394" i="11"/>
  <c r="AN796" i="11" s="1"/>
  <c r="EM427" i="11"/>
  <c r="AA405" i="11"/>
  <c r="AA807" i="11" s="1"/>
  <c r="CN389" i="11"/>
  <c r="EI407" i="11"/>
  <c r="EI809" i="11" s="1"/>
  <c r="AB397" i="11"/>
  <c r="AB799" i="11" s="1"/>
  <c r="EA430" i="11"/>
  <c r="EA832" i="11" s="1"/>
  <c r="BW415" i="11"/>
  <c r="BW817" i="11" s="1"/>
  <c r="AA400" i="11"/>
  <c r="AA802" i="11" s="1"/>
  <c r="BJ426" i="11"/>
  <c r="BJ828" i="11" s="1"/>
  <c r="DC413" i="11"/>
  <c r="DC815" i="11" s="1"/>
  <c r="AY398" i="11"/>
  <c r="AY800" i="11" s="1"/>
  <c r="AG432" i="11"/>
  <c r="AG834" i="11" s="1"/>
  <c r="EB423" i="11"/>
  <c r="EB825" i="11" s="1"/>
  <c r="ED413" i="11"/>
  <c r="ED815" i="11" s="1"/>
  <c r="EF403" i="11"/>
  <c r="EF805" i="11" s="1"/>
  <c r="AN438" i="11"/>
  <c r="AN840" i="11" s="1"/>
  <c r="DP427" i="11"/>
  <c r="AO438" i="11"/>
  <c r="AO840" i="11" s="1"/>
  <c r="AS434" i="11"/>
  <c r="AS836" i="11" s="1"/>
  <c r="EB427" i="11"/>
  <c r="CF389" i="11"/>
  <c r="AC416" i="11"/>
  <c r="AC818" i="11" s="1"/>
  <c r="CP400" i="11"/>
  <c r="CP802" i="11" s="1"/>
  <c r="BX434" i="11"/>
  <c r="BX836" i="11" s="1"/>
  <c r="Y407" i="11"/>
  <c r="Y809" i="11" s="1"/>
  <c r="CK396" i="11"/>
  <c r="CK798" i="11" s="1"/>
  <c r="BS430" i="11"/>
  <c r="BS832" i="11" s="1"/>
  <c r="EF414" i="11"/>
  <c r="EF816" i="11" s="1"/>
  <c r="CB399" i="11"/>
  <c r="CB801" i="11" s="1"/>
  <c r="BJ433" i="11"/>
  <c r="BJ835" i="11" s="1"/>
  <c r="AT411" i="11"/>
  <c r="AT813" i="11" s="1"/>
  <c r="CC405" i="11"/>
  <c r="CC807" i="11" s="1"/>
  <c r="Y390" i="11"/>
  <c r="Y792" i="11" s="1"/>
  <c r="DX423" i="11"/>
  <c r="DX825" i="11" s="1"/>
  <c r="AU399" i="11"/>
  <c r="AU801" i="11" s="1"/>
  <c r="CP417" i="11"/>
  <c r="CP819" i="11" s="1"/>
  <c r="CY401" i="11"/>
  <c r="CY803" i="11" s="1"/>
  <c r="CG435" i="11"/>
  <c r="CG837" i="11" s="1"/>
  <c r="AC420" i="11"/>
  <c r="AC822" i="11" s="1"/>
  <c r="CP404" i="11"/>
  <c r="CP806" i="11" s="1"/>
  <c r="AL389" i="11"/>
  <c r="DZ422" i="11"/>
  <c r="DZ824" i="11" s="1"/>
  <c r="BV407" i="11"/>
  <c r="BV809" i="11" s="1"/>
  <c r="EI391" i="11"/>
  <c r="EI793" i="11" s="1"/>
  <c r="DI438" i="11"/>
  <c r="DI840" i="11" s="1"/>
  <c r="AM403" i="11"/>
  <c r="AM805" i="11" s="1"/>
  <c r="EL436" i="11"/>
  <c r="EL838" i="11" s="1"/>
  <c r="Z414" i="11"/>
  <c r="Z816" i="11" s="1"/>
  <c r="CM398" i="11"/>
  <c r="CM800" i="11" s="1"/>
  <c r="BU432" i="11"/>
  <c r="BU834" i="11" s="1"/>
  <c r="EH416" i="11"/>
  <c r="EH818" i="11" s="1"/>
  <c r="BI406" i="11"/>
  <c r="BI808" i="11" s="1"/>
  <c r="CE421" i="11"/>
  <c r="CE823" i="11" s="1"/>
  <c r="AA406" i="11"/>
  <c r="AA808" i="11" s="1"/>
  <c r="CN390" i="11"/>
  <c r="CN792" i="11" s="1"/>
  <c r="BV424" i="11"/>
  <c r="BV826" i="11" s="1"/>
  <c r="EN435" i="11"/>
  <c r="EN837" i="11" s="1"/>
  <c r="BI435" i="11"/>
  <c r="BI837" i="11" s="1"/>
  <c r="DV419" i="11"/>
  <c r="BR404" i="11"/>
  <c r="BR806" i="11" s="1"/>
  <c r="DX438" i="11"/>
  <c r="DX840" i="11" s="1"/>
  <c r="DB422" i="11"/>
  <c r="DB824" i="11" s="1"/>
  <c r="DK391" i="11"/>
  <c r="DK793" i="11" s="1"/>
  <c r="CS425" i="11"/>
  <c r="CS827" i="11" s="1"/>
  <c r="DJ437" i="11"/>
  <c r="DJ839" i="11" s="1"/>
  <c r="EC422" i="11"/>
  <c r="EC824" i="11" s="1"/>
  <c r="EE412" i="11"/>
  <c r="EE814" i="11" s="1"/>
  <c r="EG402" i="11"/>
  <c r="EG804" i="11" s="1"/>
  <c r="BE426" i="11"/>
  <c r="BE828" i="11" s="1"/>
  <c r="BG416" i="11"/>
  <c r="BG818" i="11" s="1"/>
  <c r="AH405" i="11"/>
  <c r="AH807" i="11" s="1"/>
  <c r="CU389" i="11"/>
  <c r="AY399" i="11"/>
  <c r="AY801" i="11" s="1"/>
  <c r="DQ398" i="11"/>
  <c r="DQ800" i="11" s="1"/>
  <c r="CK408" i="11"/>
  <c r="CK810" i="11" s="1"/>
  <c r="DZ389" i="11"/>
  <c r="DH423" i="11"/>
  <c r="DH825" i="11" s="1"/>
  <c r="AX422" i="11"/>
  <c r="AX824" i="11" s="1"/>
  <c r="AP435" i="11"/>
  <c r="AP837" i="11" s="1"/>
  <c r="DC419" i="11"/>
  <c r="AY404" i="11"/>
  <c r="AY806" i="11" s="1"/>
  <c r="CU438" i="11"/>
  <c r="CU840" i="11" s="1"/>
  <c r="BN392" i="11"/>
  <c r="BN794" i="11" s="1"/>
  <c r="DD425" i="11"/>
  <c r="DD827" i="11" s="1"/>
  <c r="AZ410" i="11"/>
  <c r="AZ812" i="11" s="1"/>
  <c r="DM394" i="11"/>
  <c r="DM796" i="11" s="1"/>
  <c r="CC392" i="11"/>
  <c r="CC794" i="11" s="1"/>
  <c r="BV419" i="11"/>
  <c r="EI403" i="11"/>
  <c r="EI805" i="11" s="1"/>
  <c r="AS438" i="11"/>
  <c r="AS840" i="11" s="1"/>
  <c r="BM422" i="11"/>
  <c r="BM824" i="11" s="1"/>
  <c r="CR416" i="11"/>
  <c r="CR818" i="11" s="1"/>
  <c r="EI390" i="11"/>
  <c r="EI792" i="11" s="1"/>
  <c r="DQ424" i="11"/>
  <c r="DQ826" i="11" s="1"/>
  <c r="BM409" i="11"/>
  <c r="BM811" i="11" s="1"/>
  <c r="CW427" i="11"/>
  <c r="AS412" i="11"/>
  <c r="AS814" i="11" s="1"/>
  <c r="AJ401" i="11"/>
  <c r="AJ803" i="11" s="1"/>
  <c r="BM435" i="11"/>
  <c r="BM837" i="11" s="1"/>
  <c r="EB416" i="11"/>
  <c r="EB818" i="11" s="1"/>
  <c r="AO404" i="11"/>
  <c r="AO806" i="11" s="1"/>
  <c r="DL433" i="11"/>
  <c r="DL835" i="11" s="1"/>
  <c r="CO399" i="11"/>
  <c r="CO801" i="11" s="1"/>
  <c r="BR416" i="11"/>
  <c r="BR818" i="11" s="1"/>
  <c r="CP425" i="11"/>
  <c r="CP827" i="11" s="1"/>
  <c r="AJ416" i="11"/>
  <c r="AJ818" i="11" s="1"/>
  <c r="CM402" i="11"/>
  <c r="CM804" i="11" s="1"/>
  <c r="CV424" i="11"/>
  <c r="CV826" i="11" s="1"/>
  <c r="CQ430" i="11"/>
  <c r="CQ832" i="11" s="1"/>
  <c r="DF431" i="11"/>
  <c r="DF833" i="11" s="1"/>
  <c r="BB416" i="11"/>
  <c r="BB818" i="11" s="1"/>
  <c r="DO400" i="11"/>
  <c r="DO802" i="11" s="1"/>
  <c r="CW434" i="11"/>
  <c r="CW836" i="11" s="1"/>
  <c r="BX425" i="11"/>
  <c r="BX827" i="11" s="1"/>
  <c r="EK409" i="11"/>
  <c r="EK811" i="11" s="1"/>
  <c r="CG394" i="11"/>
  <c r="CG796" i="11" s="1"/>
  <c r="DB405" i="11"/>
  <c r="DB807" i="11" s="1"/>
  <c r="AX412" i="11"/>
  <c r="AX814" i="11" s="1"/>
  <c r="AS408" i="11"/>
  <c r="AS810" i="11" s="1"/>
  <c r="CW395" i="11"/>
  <c r="CW797" i="11" s="1"/>
  <c r="CX401" i="11"/>
  <c r="CX803" i="11" s="1"/>
  <c r="DT410" i="11"/>
  <c r="DT812" i="11" s="1"/>
  <c r="AE402" i="11"/>
  <c r="AE804" i="11" s="1"/>
  <c r="CA437" i="11"/>
  <c r="CA839" i="11" s="1"/>
  <c r="CJ419" i="11"/>
  <c r="DO428" i="11"/>
  <c r="CC419" i="11"/>
  <c r="CC821" i="11" s="1"/>
  <c r="DG405" i="11"/>
  <c r="DG807" i="11" s="1"/>
  <c r="DG398" i="11"/>
  <c r="DG800" i="11" s="1"/>
  <c r="CM430" i="11"/>
  <c r="CM832" i="11" s="1"/>
  <c r="DG421" i="11"/>
  <c r="DG823" i="11" s="1"/>
  <c r="EI418" i="11"/>
  <c r="DY395" i="11"/>
  <c r="DY797" i="11" s="1"/>
  <c r="DG429" i="11"/>
  <c r="DG831" i="11" s="1"/>
  <c r="CO401" i="11"/>
  <c r="CO803" i="11" s="1"/>
  <c r="DY403" i="11"/>
  <c r="DY805" i="11" s="1"/>
  <c r="AC438" i="11"/>
  <c r="AC840" i="11" s="1"/>
  <c r="EJ395" i="11"/>
  <c r="BT412" i="11"/>
  <c r="BT814" i="11" s="1"/>
  <c r="DP397" i="11"/>
  <c r="DP799" i="11" s="1"/>
  <c r="BN399" i="11"/>
  <c r="BN801" i="11" s="1"/>
  <c r="EF420" i="11"/>
  <c r="EF822" i="11" s="1"/>
  <c r="CH400" i="11"/>
  <c r="CH802" i="11" s="1"/>
  <c r="Y428" i="11"/>
  <c r="CL412" i="11"/>
  <c r="CL814" i="11" s="1"/>
  <c r="AH397" i="11"/>
  <c r="AH799" i="11" s="1"/>
  <c r="EG430" i="11"/>
  <c r="EG832" i="11" s="1"/>
  <c r="CZ401" i="11"/>
  <c r="CZ803" i="11" s="1"/>
  <c r="BD406" i="11"/>
  <c r="BD808" i="11" s="1"/>
  <c r="DQ390" i="11"/>
  <c r="DQ792" i="11" s="1"/>
  <c r="BF389" i="11"/>
  <c r="BF791" i="11" s="1"/>
  <c r="DS395" i="11"/>
  <c r="CM428" i="11"/>
  <c r="CN434" i="11"/>
  <c r="CN836" i="11" s="1"/>
  <c r="BX394" i="11"/>
  <c r="BX796" i="11" s="1"/>
  <c r="DK421" i="11"/>
  <c r="DK823" i="11" s="1"/>
  <c r="DI407" i="11"/>
  <c r="DI809" i="11" s="1"/>
  <c r="AX438" i="11"/>
  <c r="AX840" i="11" s="1"/>
  <c r="DW389" i="11"/>
  <c r="DW791" i="11" s="1"/>
  <c r="X422" i="11"/>
  <c r="X824" i="11" s="1"/>
  <c r="Z426" i="11"/>
  <c r="Z828" i="11" s="1"/>
  <c r="AG436" i="11"/>
  <c r="AG838" i="11" s="1"/>
  <c r="Z434" i="11"/>
  <c r="Z836" i="11" s="1"/>
  <c r="DT418" i="11"/>
  <c r="AY417" i="11"/>
  <c r="AY819" i="11" s="1"/>
  <c r="DY404" i="11"/>
  <c r="DY806" i="11" s="1"/>
  <c r="Z435" i="11"/>
  <c r="Z837" i="11" s="1"/>
  <c r="BI424" i="11"/>
  <c r="BI826" i="11" s="1"/>
  <c r="DV408" i="11"/>
  <c r="DV810" i="11" s="1"/>
  <c r="AZ427" i="11"/>
  <c r="CN402" i="11"/>
  <c r="CN804" i="11" s="1"/>
  <c r="BV436" i="11"/>
  <c r="BV838" i="11" s="1"/>
  <c r="CI410" i="11"/>
  <c r="CI812" i="11" s="1"/>
  <c r="CS393" i="11"/>
  <c r="CS795" i="11" s="1"/>
  <c r="CG396" i="11"/>
  <c r="CG798" i="11" s="1"/>
  <c r="AQ413" i="11"/>
  <c r="AQ815" i="11" s="1"/>
  <c r="BH437" i="11"/>
  <c r="BH839" i="11" s="1"/>
  <c r="EG427" i="11"/>
  <c r="AE421" i="11"/>
  <c r="AE823" i="11" s="1"/>
  <c r="AT414" i="11"/>
  <c r="AT816" i="11" s="1"/>
  <c r="BB414" i="11"/>
  <c r="BB816" i="11" s="1"/>
  <c r="CV399" i="11"/>
  <c r="CV801" i="11" s="1"/>
  <c r="DN422" i="11"/>
  <c r="DN824" i="11" s="1"/>
  <c r="AT423" i="11"/>
  <c r="AT825" i="11" s="1"/>
  <c r="EF396" i="11"/>
  <c r="EF798" i="11" s="1"/>
  <c r="DN430" i="11"/>
  <c r="DN832" i="11" s="1"/>
  <c r="DQ405" i="11"/>
  <c r="DQ807" i="11" s="1"/>
  <c r="EF404" i="11"/>
  <c r="EF806" i="11" s="1"/>
  <c r="BT389" i="11"/>
  <c r="BW404" i="11"/>
  <c r="BW806" i="11" s="1"/>
  <c r="EM398" i="11"/>
  <c r="EM800" i="11" s="1"/>
  <c r="AR398" i="11"/>
  <c r="AR800" i="11" s="1"/>
  <c r="Y420" i="11"/>
  <c r="Y822" i="11" s="1"/>
  <c r="CZ396" i="11"/>
  <c r="CZ798" i="11" s="1"/>
  <c r="CH430" i="11"/>
  <c r="CH832" i="11" s="1"/>
  <c r="DJ404" i="11"/>
  <c r="DJ806" i="11" s="1"/>
  <c r="AF429" i="11"/>
  <c r="AF831" i="11" s="1"/>
  <c r="CS413" i="11"/>
  <c r="CS815" i="11" s="1"/>
  <c r="AO398" i="11"/>
  <c r="AO800" i="11" s="1"/>
  <c r="EN431" i="11"/>
  <c r="EN833" i="11" s="1"/>
  <c r="EB405" i="11"/>
  <c r="EB807" i="11" s="1"/>
  <c r="DO422" i="11"/>
  <c r="DO824" i="11" s="1"/>
  <c r="BK407" i="11"/>
  <c r="BK809" i="11" s="1"/>
  <c r="DX391" i="11"/>
  <c r="DX793" i="11" s="1"/>
  <c r="AD400" i="11"/>
  <c r="AD802" i="11" s="1"/>
  <c r="Y396" i="11"/>
  <c r="Y798" i="11" s="1"/>
  <c r="CD389" i="11"/>
  <c r="CD791" i="11" s="1"/>
  <c r="CZ398" i="11"/>
  <c r="CZ800" i="11" s="1"/>
  <c r="AX430" i="11"/>
  <c r="AX832" i="11" s="1"/>
  <c r="CQ420" i="11"/>
  <c r="CQ822" i="11" s="1"/>
  <c r="AV416" i="11"/>
  <c r="AV818" i="11" s="1"/>
  <c r="EH432" i="11"/>
  <c r="EH834" i="11" s="1"/>
  <c r="CV407" i="11"/>
  <c r="CV809" i="11" s="1"/>
  <c r="BJ398" i="11"/>
  <c r="BJ800" i="11" s="1"/>
  <c r="BY391" i="11"/>
  <c r="BY793" i="11" s="1"/>
  <c r="AG391" i="11"/>
  <c r="AG793" i="11" s="1"/>
  <c r="CL410" i="11"/>
  <c r="CL812" i="11" s="1"/>
  <c r="DB395" i="11"/>
  <c r="DB797" i="11" s="1"/>
  <c r="AU401" i="11"/>
  <c r="AU803" i="11" s="1"/>
  <c r="AG419" i="11"/>
  <c r="EJ409" i="11"/>
  <c r="EJ811" i="11" s="1"/>
  <c r="AY393" i="11"/>
  <c r="AY795" i="11" s="1"/>
  <c r="EN390" i="11"/>
  <c r="EN792" i="11" s="1"/>
  <c r="AY401" i="11"/>
  <c r="AY803" i="11" s="1"/>
  <c r="AG435" i="11"/>
  <c r="AG837" i="11" s="1"/>
  <c r="AL424" i="11"/>
  <c r="AL826" i="11" s="1"/>
  <c r="DK409" i="11"/>
  <c r="DK811" i="11" s="1"/>
  <c r="DK394" i="11"/>
  <c r="DK796" i="11" s="1"/>
  <c r="BF418" i="11"/>
  <c r="DV407" i="11"/>
  <c r="DV809" i="11" s="1"/>
  <c r="EJ392" i="11"/>
  <c r="EJ794" i="11" s="1"/>
  <c r="DR426" i="11"/>
  <c r="DR828" i="11" s="1"/>
  <c r="EG389" i="11"/>
  <c r="BP425" i="11"/>
  <c r="BP827" i="11" s="1"/>
  <c r="EC409" i="11"/>
  <c r="EC811" i="11" s="1"/>
  <c r="BY394" i="11"/>
  <c r="BY796" i="11" s="1"/>
  <c r="BG428" i="11"/>
  <c r="AH391" i="11"/>
  <c r="AH793" i="11" s="1"/>
  <c r="AH419" i="11"/>
  <c r="AH821" i="11" s="1"/>
  <c r="CX437" i="11"/>
  <c r="CX839" i="11" s="1"/>
  <c r="CS429" i="11"/>
  <c r="CS831" i="11" s="1"/>
  <c r="CN419" i="11"/>
  <c r="CO425" i="11"/>
  <c r="CO827" i="11" s="1"/>
  <c r="DK434" i="11"/>
  <c r="DK836" i="11" s="1"/>
  <c r="CR400" i="11"/>
  <c r="CR802" i="11" s="1"/>
  <c r="AG402" i="11"/>
  <c r="AG804" i="11" s="1"/>
  <c r="BK403" i="11"/>
  <c r="BK805" i="11" s="1"/>
  <c r="DV421" i="11"/>
  <c r="DV823" i="11" s="1"/>
  <c r="DO390" i="11"/>
  <c r="DO792" i="11" s="1"/>
  <c r="AU414" i="11"/>
  <c r="AU816" i="11" s="1"/>
  <c r="BB399" i="11"/>
  <c r="BB801" i="11" s="1"/>
  <c r="DV406" i="11"/>
  <c r="DV808" i="11" s="1"/>
  <c r="BX401" i="11"/>
  <c r="BX803" i="11" s="1"/>
  <c r="CI389" i="11"/>
  <c r="CF425" i="11"/>
  <c r="CF827" i="11" s="1"/>
  <c r="CI397" i="11"/>
  <c r="CI799" i="11" s="1"/>
  <c r="BQ431" i="11"/>
  <c r="BQ833" i="11" s="1"/>
  <c r="BB408" i="11"/>
  <c r="BB810" i="11" s="1"/>
  <c r="AD406" i="11"/>
  <c r="AD808" i="11" s="1"/>
  <c r="CI390" i="11"/>
  <c r="CI792" i="11" s="1"/>
  <c r="BV413" i="11"/>
  <c r="BV815" i="11" s="1"/>
  <c r="CP414" i="11"/>
  <c r="CP816" i="11" s="1"/>
  <c r="AK423" i="11"/>
  <c r="AK825" i="11" s="1"/>
  <c r="BY424" i="11"/>
  <c r="BY826" i="11" s="1"/>
  <c r="CZ421" i="11"/>
  <c r="CZ823" i="11" s="1"/>
  <c r="AV406" i="11"/>
  <c r="AV808" i="11" s="1"/>
  <c r="DI390" i="11"/>
  <c r="DI792" i="11" s="1"/>
  <c r="CQ425" i="11"/>
  <c r="CQ827" i="11" s="1"/>
  <c r="BR415" i="11"/>
  <c r="BR817" i="11" s="1"/>
  <c r="EE399" i="11"/>
  <c r="EE801" i="11" s="1"/>
  <c r="DJ419" i="11"/>
  <c r="DJ821" i="11" s="1"/>
  <c r="EM417" i="11"/>
  <c r="EM819" i="11" s="1"/>
  <c r="AS409" i="11"/>
  <c r="AS811" i="11" s="1"/>
  <c r="BO418" i="11"/>
  <c r="BO829" i="11" s="1"/>
  <c r="BP412" i="11"/>
  <c r="BP814" i="11" s="1"/>
  <c r="AM395" i="11"/>
  <c r="AM797" i="11" s="1"/>
  <c r="AL420" i="11"/>
  <c r="AL822" i="11" s="1"/>
  <c r="Z423" i="11"/>
  <c r="Z825" i="11" s="1"/>
  <c r="AE436" i="11"/>
  <c r="AE838" i="11" s="1"/>
  <c r="DO397" i="11"/>
  <c r="DO799" i="11" s="1"/>
  <c r="DL424" i="11"/>
  <c r="DL826" i="11" s="1"/>
  <c r="EA417" i="11"/>
  <c r="EA819" i="11" s="1"/>
  <c r="AO403" i="11"/>
  <c r="AO805" i="11" s="1"/>
  <c r="EN436" i="11"/>
  <c r="EN838" i="11" s="1"/>
  <c r="AO390" i="11"/>
  <c r="AO792" i="11" s="1"/>
  <c r="DA411" i="11"/>
  <c r="DA813" i="11" s="1"/>
  <c r="EG396" i="11"/>
  <c r="EG798" i="11" s="1"/>
  <c r="DA419" i="11"/>
  <c r="CL411" i="11"/>
  <c r="CL813" i="11" s="1"/>
  <c r="DA427" i="11"/>
  <c r="BY393" i="11"/>
  <c r="BY795" i="11" s="1"/>
  <c r="AV436" i="11"/>
  <c r="AV838" i="11" s="1"/>
  <c r="AK433" i="11"/>
  <c r="AK835" i="11" s="1"/>
  <c r="DZ410" i="11"/>
  <c r="DZ812" i="11" s="1"/>
  <c r="AG396" i="11"/>
  <c r="AG798" i="11" s="1"/>
  <c r="BW405" i="11"/>
  <c r="BW807" i="11" s="1"/>
  <c r="BU419" i="11"/>
  <c r="DC410" i="11"/>
  <c r="DC812" i="11" s="1"/>
  <c r="EJ417" i="11"/>
  <c r="EJ819" i="11" s="1"/>
  <c r="BN436" i="11"/>
  <c r="BN838" i="11" s="1"/>
  <c r="EA420" i="11"/>
  <c r="EA822" i="11" s="1"/>
  <c r="DN410" i="11"/>
  <c r="DN812" i="11" s="1"/>
  <c r="DB411" i="11"/>
  <c r="DB813" i="11" s="1"/>
  <c r="AX396" i="11"/>
  <c r="AX798" i="11" s="1"/>
  <c r="EE425" i="11"/>
  <c r="EE827" i="11" s="1"/>
  <c r="CI406" i="11"/>
  <c r="CI808" i="11" s="1"/>
  <c r="EM393" i="11"/>
  <c r="EM795" i="11" s="1"/>
  <c r="EH389" i="11"/>
  <c r="EI395" i="11"/>
  <c r="EI797" i="11" s="1"/>
  <c r="AN405" i="11"/>
  <c r="AN807" i="11" s="1"/>
  <c r="CR392" i="11"/>
  <c r="CR794" i="11" s="1"/>
  <c r="DS414" i="11"/>
  <c r="DS816" i="11" s="1"/>
  <c r="CF390" i="11"/>
  <c r="CF792" i="11" s="1"/>
  <c r="BT393" i="11"/>
  <c r="BT795" i="11" s="1"/>
  <c r="BY406" i="11"/>
  <c r="BY808" i="11" s="1"/>
  <c r="AO395" i="11"/>
  <c r="AO797" i="11" s="1"/>
  <c r="BY399" i="11"/>
  <c r="BY801" i="11" s="1"/>
  <c r="EK407" i="11"/>
  <c r="EK809" i="11" s="1"/>
  <c r="DK428" i="11"/>
  <c r="EK415" i="11"/>
  <c r="EK817" i="11" s="1"/>
  <c r="AY402" i="11"/>
  <c r="AY804" i="11" s="1"/>
  <c r="EK423" i="11"/>
  <c r="EK825" i="11" s="1"/>
  <c r="EH427" i="11"/>
  <c r="DE415" i="11"/>
  <c r="DE817" i="11" s="1"/>
  <c r="EJ401" i="11"/>
  <c r="EJ803" i="11" s="1"/>
  <c r="BC414" i="11"/>
  <c r="BC816" i="11" s="1"/>
  <c r="DP398" i="11"/>
  <c r="DP800" i="11" s="1"/>
  <c r="AT417" i="11"/>
  <c r="AT819" i="11" s="1"/>
  <c r="EL407" i="11"/>
  <c r="EL809" i="11" s="1"/>
  <c r="CH392" i="11"/>
  <c r="CH794" i="11" s="1"/>
  <c r="DP392" i="11"/>
  <c r="DP794" i="11" s="1"/>
  <c r="EC426" i="11"/>
  <c r="EC828" i="11" s="1"/>
  <c r="DX422" i="11"/>
  <c r="DX824" i="11" s="1"/>
  <c r="DY428" i="11"/>
  <c r="AR405" i="11"/>
  <c r="AR807" i="11" s="1"/>
  <c r="CH425" i="11"/>
  <c r="CH827" i="11" s="1"/>
  <c r="AU410" i="11"/>
  <c r="AU812" i="11" s="1"/>
  <c r="AI413" i="11"/>
  <c r="AI815" i="11" s="1"/>
  <c r="BE437" i="11"/>
  <c r="BE839" i="11" s="1"/>
  <c r="EF427" i="11"/>
  <c r="BO405" i="11"/>
  <c r="BO807" i="11" s="1"/>
  <c r="EB389" i="11"/>
  <c r="X429" i="11"/>
  <c r="X831" i="11" s="1"/>
  <c r="BD405" i="11"/>
  <c r="BD807" i="11" s="1"/>
  <c r="CQ429" i="11"/>
  <c r="CQ831" i="11" s="1"/>
  <c r="AC401" i="11"/>
  <c r="AC803" i="11" s="1"/>
  <c r="BD404" i="11"/>
  <c r="BD806" i="11" s="1"/>
  <c r="AN399" i="11"/>
  <c r="AN801" i="11" s="1"/>
  <c r="BD412" i="11"/>
  <c r="BD814" i="11" s="1"/>
  <c r="BD420" i="11"/>
  <c r="BD822" i="11" s="1"/>
  <c r="AN413" i="11"/>
  <c r="AN815" i="11" s="1"/>
  <c r="EH394" i="11"/>
  <c r="EH796" i="11" s="1"/>
  <c r="DP428" i="11"/>
  <c r="DY397" i="11"/>
  <c r="DY799" i="11" s="1"/>
  <c r="CC403" i="11"/>
  <c r="CC805" i="11" s="1"/>
  <c r="DO392" i="11"/>
  <c r="DO794" i="11" s="1"/>
  <c r="X412" i="11"/>
  <c r="X814" i="11" s="1"/>
  <c r="EK435" i="11"/>
  <c r="EK837" i="11" s="1"/>
  <c r="AI395" i="11"/>
  <c r="AI797" i="11" s="1"/>
  <c r="EH428" i="11"/>
  <c r="CD413" i="11"/>
  <c r="CD815" i="11" s="1"/>
  <c r="BV398" i="11"/>
  <c r="BV800" i="11" s="1"/>
  <c r="DD438" i="11"/>
  <c r="DD840" i="11" s="1"/>
  <c r="CZ422" i="11"/>
  <c r="CZ824" i="11" s="1"/>
  <c r="EA428" i="11"/>
  <c r="CY417" i="11"/>
  <c r="CY819" i="11" s="1"/>
  <c r="DB413" i="11"/>
  <c r="DB815" i="11" s="1"/>
  <c r="CW409" i="11"/>
  <c r="CW811" i="11" s="1"/>
  <c r="CX415" i="11"/>
  <c r="CX817" i="11" s="1"/>
  <c r="BF406" i="11"/>
  <c r="BF808" i="11" s="1"/>
  <c r="BG412" i="11"/>
  <c r="BG814" i="11" s="1"/>
  <c r="EA429" i="11"/>
  <c r="EA831" i="11" s="1"/>
  <c r="EK390" i="11"/>
  <c r="EK792" i="11" s="1"/>
  <c r="CU407" i="11"/>
  <c r="CU809" i="11" s="1"/>
  <c r="BO437" i="11"/>
  <c r="BO839" i="11" s="1"/>
  <c r="CB428" i="11"/>
  <c r="AB392" i="11"/>
  <c r="AB794" i="11" s="1"/>
  <c r="EA425" i="11"/>
  <c r="EA827" i="11" s="1"/>
  <c r="CL435" i="11"/>
  <c r="CL837" i="11" s="1"/>
  <c r="CN400" i="11"/>
  <c r="CN802" i="11" s="1"/>
  <c r="BV434" i="11"/>
  <c r="BV836" i="11" s="1"/>
  <c r="BV420" i="11"/>
  <c r="BV822" i="11" s="1"/>
  <c r="CN408" i="11"/>
  <c r="CN810" i="11" s="1"/>
  <c r="BX393" i="11"/>
  <c r="BX795" i="11" s="1"/>
  <c r="CH433" i="11"/>
  <c r="CH835" i="11" s="1"/>
  <c r="CN416" i="11"/>
  <c r="CN818" i="11" s="1"/>
  <c r="AX403" i="11"/>
  <c r="AX805" i="11" s="1"/>
  <c r="BQ432" i="11"/>
  <c r="BQ834" i="11" s="1"/>
  <c r="DM399" i="11"/>
  <c r="DM801" i="11" s="1"/>
  <c r="CU433" i="11"/>
  <c r="CU835" i="11" s="1"/>
  <c r="BA417" i="11"/>
  <c r="BA819" i="11" s="1"/>
  <c r="AJ393" i="11"/>
  <c r="AJ795" i="11" s="1"/>
  <c r="BT431" i="11"/>
  <c r="BT833" i="11" s="1"/>
  <c r="BS391" i="11"/>
  <c r="BS793" i="11" s="1"/>
  <c r="BA425" i="11"/>
  <c r="BA827" i="11" s="1"/>
  <c r="DN409" i="11"/>
  <c r="DN811" i="11" s="1"/>
  <c r="BJ394" i="11"/>
  <c r="BJ796" i="11" s="1"/>
  <c r="DN436" i="11"/>
  <c r="DN838" i="11" s="1"/>
  <c r="BW434" i="11"/>
  <c r="BW836" i="11" s="1"/>
  <c r="EJ418" i="11"/>
  <c r="EJ829" i="11" s="1"/>
  <c r="DJ390" i="11"/>
  <c r="DJ792" i="11" s="1"/>
  <c r="BA393" i="11"/>
  <c r="BA795" i="11" s="1"/>
  <c r="AA436" i="11"/>
  <c r="AA838" i="11" s="1"/>
  <c r="EB395" i="11"/>
  <c r="EB797" i="11" s="1"/>
  <c r="DB424" i="11"/>
  <c r="DB826" i="11" s="1"/>
  <c r="CZ410" i="11"/>
  <c r="CZ812" i="11" s="1"/>
  <c r="BJ427" i="11"/>
  <c r="CI412" i="11"/>
  <c r="CI814" i="11" s="1"/>
  <c r="DV398" i="11"/>
  <c r="DV800" i="11" s="1"/>
  <c r="EK391" i="11"/>
  <c r="EK793" i="11" s="1"/>
  <c r="BI395" i="11"/>
  <c r="BI797" i="11" s="1"/>
  <c r="DI420" i="11"/>
  <c r="DI822" i="11" s="1"/>
  <c r="DX404" i="11"/>
  <c r="DX806" i="11" s="1"/>
  <c r="BL389" i="11"/>
  <c r="EB403" i="11"/>
  <c r="EB805" i="11" s="1"/>
  <c r="BK398" i="11"/>
  <c r="BK800" i="11" s="1"/>
  <c r="BS421" i="11"/>
  <c r="BS823" i="11" s="1"/>
  <c r="CN417" i="11"/>
  <c r="CN819" i="11" s="1"/>
  <c r="EE429" i="11"/>
  <c r="EE831" i="11" s="1"/>
  <c r="CR404" i="11"/>
  <c r="CR806" i="11" s="1"/>
  <c r="CK421" i="11"/>
  <c r="CK823" i="11" s="1"/>
  <c r="AG406" i="11"/>
  <c r="AG808" i="11" s="1"/>
  <c r="CT390" i="11"/>
  <c r="CT792" i="11" s="1"/>
  <c r="AQ407" i="11"/>
  <c r="AQ809" i="11" s="1"/>
  <c r="DG430" i="11"/>
  <c r="DG832" i="11" s="1"/>
  <c r="BC415" i="11"/>
  <c r="BC817" i="11" s="1"/>
  <c r="DP399" i="11"/>
  <c r="DP801" i="11" s="1"/>
  <c r="BZ394" i="11"/>
  <c r="BZ796" i="11" s="1"/>
  <c r="EM400" i="11"/>
  <c r="EM802" i="11" s="1"/>
  <c r="EH396" i="11"/>
  <c r="EH798" i="11" s="1"/>
  <c r="EI402" i="11"/>
  <c r="EI804" i="11" s="1"/>
  <c r="BV390" i="11"/>
  <c r="BV792" i="11" s="1"/>
  <c r="CR399" i="11"/>
  <c r="CR801" i="11" s="1"/>
  <c r="ED428" i="11"/>
  <c r="CF404" i="11"/>
  <c r="CF806" i="11" s="1"/>
  <c r="EB414" i="11"/>
  <c r="EB816" i="11" s="1"/>
  <c r="CL431" i="11"/>
  <c r="CL833" i="11" s="1"/>
  <c r="DK416" i="11"/>
  <c r="DK818" i="11" s="1"/>
  <c r="AG403" i="11"/>
  <c r="AG805" i="11" s="1"/>
  <c r="AV396" i="11"/>
  <c r="AV798" i="11" s="1"/>
  <c r="BT395" i="11"/>
  <c r="BT797" i="11" s="1"/>
  <c r="DF422" i="11"/>
  <c r="DF824" i="11" s="1"/>
  <c r="DW422" i="11"/>
  <c r="DW824" i="11" s="1"/>
  <c r="BS397" i="11"/>
  <c r="BS799" i="11" s="1"/>
  <c r="BA431" i="11"/>
  <c r="BA833" i="11" s="1"/>
  <c r="DG407" i="11"/>
  <c r="DG809" i="11" s="1"/>
  <c r="BS405" i="11"/>
  <c r="BS807" i="11" s="1"/>
  <c r="DX389" i="11"/>
  <c r="AM408" i="11"/>
  <c r="AM810" i="11" s="1"/>
  <c r="EE398" i="11"/>
  <c r="EE800" i="11" s="1"/>
  <c r="EG393" i="11"/>
  <c r="EG795" i="11" s="1"/>
  <c r="EE421" i="11"/>
  <c r="EE823" i="11" s="1"/>
  <c r="DB419" i="11"/>
  <c r="CR396" i="11"/>
  <c r="CR798" i="11" s="1"/>
  <c r="BZ430" i="11"/>
  <c r="BZ832" i="11" s="1"/>
  <c r="CL404" i="11"/>
  <c r="CL806" i="11" s="1"/>
  <c r="AM405" i="11"/>
  <c r="AM807" i="11" s="1"/>
  <c r="Y406" i="11"/>
  <c r="Y808" i="11" s="1"/>
  <c r="DI437" i="11"/>
  <c r="DI839" i="11" s="1"/>
  <c r="AF422" i="11"/>
  <c r="AF824" i="11" s="1"/>
  <c r="AO391" i="11"/>
  <c r="AO793" i="11" s="1"/>
  <c r="BS411" i="11"/>
  <c r="BS813" i="11" s="1"/>
  <c r="BB431" i="11"/>
  <c r="BB833" i="11" s="1"/>
  <c r="DO415" i="11"/>
  <c r="DO817" i="11" s="1"/>
  <c r="BK400" i="11"/>
  <c r="BK802" i="11" s="1"/>
  <c r="BP427" i="11"/>
  <c r="EC433" i="11"/>
  <c r="EC835" i="11" s="1"/>
  <c r="BL423" i="11"/>
  <c r="BL825" i="11" s="1"/>
  <c r="CH432" i="11"/>
  <c r="CH834" i="11" s="1"/>
  <c r="BG399" i="11"/>
  <c r="BG801" i="11" s="1"/>
  <c r="DC431" i="11"/>
  <c r="DC833" i="11" s="1"/>
  <c r="CQ434" i="11"/>
  <c r="CQ836" i="11" s="1"/>
  <c r="EF401" i="11"/>
  <c r="EF803" i="11" s="1"/>
  <c r="CF431" i="11"/>
  <c r="CF833" i="11" s="1"/>
  <c r="BW411" i="11"/>
  <c r="BW813" i="11" s="1"/>
  <c r="AZ433" i="11"/>
  <c r="AZ835" i="11" s="1"/>
  <c r="AC408" i="11"/>
  <c r="AC810" i="11" s="1"/>
  <c r="Y419" i="11"/>
  <c r="CV409" i="11"/>
  <c r="CV811" i="11" s="1"/>
  <c r="DC393" i="11"/>
  <c r="DC795" i="11" s="1"/>
  <c r="CK427" i="11"/>
  <c r="ED392" i="11"/>
  <c r="ED794" i="11" s="1"/>
  <c r="DC401" i="11"/>
  <c r="DC803" i="11" s="1"/>
  <c r="CK435" i="11"/>
  <c r="CK837" i="11" s="1"/>
  <c r="DS427" i="11"/>
  <c r="DC409" i="11"/>
  <c r="DC811" i="11" s="1"/>
  <c r="DC394" i="11"/>
  <c r="DC796" i="11" s="1"/>
  <c r="AU393" i="11"/>
  <c r="AU795" i="11" s="1"/>
  <c r="AX418" i="11"/>
  <c r="CH407" i="11"/>
  <c r="CH809" i="11" s="1"/>
  <c r="EB392" i="11"/>
  <c r="EB794" i="11" s="1"/>
  <c r="DJ426" i="11"/>
  <c r="DJ828" i="11" s="1"/>
  <c r="DI389" i="11"/>
  <c r="BW401" i="11"/>
  <c r="BW803" i="11" s="1"/>
  <c r="BE435" i="11"/>
  <c r="BE837" i="11" s="1"/>
  <c r="DE425" i="11"/>
  <c r="DE827" i="11" s="1"/>
  <c r="DT433" i="11"/>
  <c r="DT835" i="11" s="1"/>
  <c r="BP418" i="11"/>
  <c r="EC402" i="11"/>
  <c r="EC804" i="11" s="1"/>
  <c r="DK436" i="11"/>
  <c r="DK838" i="11" s="1"/>
  <c r="AH431" i="11"/>
  <c r="AH833" i="11" s="1"/>
  <c r="CL427" i="11"/>
  <c r="AH412" i="11"/>
  <c r="AH814" i="11" s="1"/>
  <c r="CU396" i="11"/>
  <c r="CU798" i="11" s="1"/>
  <c r="AO414" i="11"/>
  <c r="AO816" i="11" s="1"/>
  <c r="DB420" i="11"/>
  <c r="DB822" i="11" s="1"/>
  <c r="CW416" i="11"/>
  <c r="CW818" i="11" s="1"/>
  <c r="AN408" i="11"/>
  <c r="AN810" i="11" s="1"/>
  <c r="AK410" i="11"/>
  <c r="AK812" i="11" s="1"/>
  <c r="BG419" i="11"/>
  <c r="EM418" i="11"/>
  <c r="EM820" i="11" s="1"/>
  <c r="AF402" i="11"/>
  <c r="AF804" i="11" s="1"/>
  <c r="EK404" i="11"/>
  <c r="EK806" i="11" s="1"/>
  <c r="CU421" i="11"/>
  <c r="CU823" i="11" s="1"/>
  <c r="DZ401" i="11"/>
  <c r="DZ803" i="11" s="1"/>
  <c r="BT436" i="11"/>
  <c r="BT838" i="11" s="1"/>
  <c r="CI429" i="11"/>
  <c r="CI831" i="11" s="1"/>
  <c r="CX422" i="11"/>
  <c r="CX824" i="11" s="1"/>
  <c r="BI415" i="11"/>
  <c r="BI817" i="11" s="1"/>
  <c r="AR401" i="11"/>
  <c r="AR803" i="11" s="1"/>
  <c r="EM389" i="11"/>
  <c r="DU423" i="11"/>
  <c r="DU825" i="11" s="1"/>
  <c r="BV427" i="11"/>
  <c r="EM397" i="11"/>
  <c r="EM799" i="11" s="1"/>
  <c r="DU431" i="11"/>
  <c r="DU833" i="11" s="1"/>
  <c r="AB410" i="11"/>
  <c r="AB812" i="11" s="1"/>
  <c r="EM405" i="11"/>
  <c r="EM807" i="11" s="1"/>
  <c r="CA390" i="11"/>
  <c r="CA792" i="11" s="1"/>
  <c r="EA412" i="11"/>
  <c r="EA814" i="11" s="1"/>
  <c r="CH414" i="11"/>
  <c r="CH816" i="11" s="1"/>
  <c r="AS400" i="11"/>
  <c r="AS802" i="11" s="1"/>
  <c r="AU389" i="11"/>
  <c r="AC423" i="11"/>
  <c r="AC825" i="11" s="1"/>
  <c r="BA424" i="11"/>
  <c r="BA826" i="11" s="1"/>
  <c r="DG397" i="11"/>
  <c r="DG799" i="11" s="1"/>
  <c r="CO431" i="11"/>
  <c r="CO833" i="11" s="1"/>
  <c r="EL408" i="11"/>
  <c r="EL810" i="11" s="1"/>
  <c r="AM430" i="11"/>
  <c r="AM832" i="11" s="1"/>
  <c r="CZ414" i="11"/>
  <c r="CZ816" i="11" s="1"/>
  <c r="AV399" i="11"/>
  <c r="AV801" i="11" s="1"/>
  <c r="AD433" i="11"/>
  <c r="AD835" i="11" s="1"/>
  <c r="AM410" i="11"/>
  <c r="AM812" i="11" s="1"/>
  <c r="DV423" i="11"/>
  <c r="DV825" i="11" s="1"/>
  <c r="BR408" i="11"/>
  <c r="BR810" i="11" s="1"/>
  <c r="EE392" i="11"/>
  <c r="EE794" i="11" s="1"/>
  <c r="BF404" i="11"/>
  <c r="BF806" i="11" s="1"/>
  <c r="BA400" i="11"/>
  <c r="BA802" i="11" s="1"/>
  <c r="DF393" i="11"/>
  <c r="DF795" i="11" s="1"/>
  <c r="EB402" i="11"/>
  <c r="EB804" i="11" s="1"/>
  <c r="BP389" i="11"/>
  <c r="BP791" i="11" s="1"/>
  <c r="DL421" i="11"/>
  <c r="DL823" i="11" s="1"/>
  <c r="CZ424" i="11"/>
  <c r="CZ826" i="11" s="1"/>
  <c r="AI392" i="11"/>
  <c r="AI794" i="11" s="1"/>
  <c r="AI416" i="11"/>
  <c r="AI818" i="11" s="1"/>
  <c r="DN406" i="11"/>
  <c r="DN808" i="11" s="1"/>
  <c r="EC399" i="11"/>
  <c r="EC801" i="11" s="1"/>
  <c r="CS411" i="11"/>
  <c r="CS813" i="11" s="1"/>
  <c r="DY396" i="11"/>
  <c r="DY798" i="11" s="1"/>
  <c r="DA412" i="11"/>
  <c r="DA814" i="11" s="1"/>
  <c r="BF394" i="11"/>
  <c r="BF796" i="11" s="1"/>
  <c r="AN428" i="11"/>
  <c r="AY395" i="11"/>
  <c r="AY797" i="11" s="1"/>
  <c r="CP432" i="11"/>
  <c r="CP834" i="11" s="1"/>
  <c r="EH395" i="11"/>
  <c r="EH797" i="11" s="1"/>
  <c r="CM410" i="11"/>
  <c r="CM812" i="11" s="1"/>
  <c r="AR394" i="11"/>
  <c r="AR796" i="11" s="1"/>
  <c r="EJ410" i="11"/>
  <c r="EJ812" i="11" s="1"/>
  <c r="CF395" i="11"/>
  <c r="CF797" i="11" s="1"/>
  <c r="BN429" i="11"/>
  <c r="BN831" i="11" s="1"/>
  <c r="BJ395" i="11"/>
  <c r="BJ797" i="11" s="1"/>
  <c r="AO420" i="11"/>
  <c r="AO822" i="11" s="1"/>
  <c r="AX389" i="11"/>
  <c r="DU433" i="11"/>
  <c r="DU835" i="11" s="1"/>
  <c r="AE391" i="11"/>
  <c r="AE793" i="11" s="1"/>
  <c r="AN434" i="11"/>
  <c r="AN836" i="11" s="1"/>
  <c r="DQ429" i="11"/>
  <c r="DQ831" i="11" s="1"/>
  <c r="DA389" i="11"/>
  <c r="AE409" i="11"/>
  <c r="AE811" i="11" s="1"/>
  <c r="AW433" i="11"/>
  <c r="AW835" i="11" s="1"/>
  <c r="EF435" i="11"/>
  <c r="EF837" i="11" s="1"/>
  <c r="DO411" i="11"/>
  <c r="DO813" i="11" s="1"/>
  <c r="BI430" i="11"/>
  <c r="BI832" i="11" s="1"/>
  <c r="BE405" i="11"/>
  <c r="BE807" i="11" s="1"/>
  <c r="CR407" i="11"/>
  <c r="CR809" i="11" s="1"/>
  <c r="BK421" i="11"/>
  <c r="BK823" i="11" s="1"/>
  <c r="X396" i="11"/>
  <c r="X798" i="11" s="1"/>
  <c r="DW429" i="11"/>
  <c r="DW831" i="11" s="1"/>
  <c r="CJ404" i="11"/>
  <c r="CJ806" i="11" s="1"/>
  <c r="AI422" i="11"/>
  <c r="AI824" i="11" s="1"/>
  <c r="CK414" i="11"/>
  <c r="CK816" i="11" s="1"/>
  <c r="DY399" i="11"/>
  <c r="DY801" i="11" s="1"/>
  <c r="BL405" i="11"/>
  <c r="BL807" i="11" s="1"/>
  <c r="DY389" i="11"/>
  <c r="DG423" i="11"/>
  <c r="DG825" i="11" s="1"/>
  <c r="AL433" i="11"/>
  <c r="AL835" i="11" s="1"/>
  <c r="CP434" i="11"/>
  <c r="CP836" i="11" s="1"/>
  <c r="DY413" i="11"/>
  <c r="DY815" i="11" s="1"/>
  <c r="DZ419" i="11"/>
  <c r="BO413" i="11"/>
  <c r="BO815" i="11" s="1"/>
  <c r="AB389" i="11"/>
  <c r="BX399" i="11"/>
  <c r="BX801" i="11" s="1"/>
  <c r="DM406" i="11"/>
  <c r="DM808" i="11" s="1"/>
  <c r="EF436" i="11"/>
  <c r="EF838" i="11" s="1"/>
  <c r="AD430" i="11"/>
  <c r="AD832" i="11" s="1"/>
  <c r="AI393" i="11"/>
  <c r="AI795" i="11" s="1"/>
  <c r="EH426" i="11"/>
  <c r="EH828" i="11" s="1"/>
  <c r="CB390" i="11"/>
  <c r="CB792" i="11" s="1"/>
  <c r="CU401" i="11"/>
  <c r="CU803" i="11" s="1"/>
  <c r="CC435" i="11"/>
  <c r="CC837" i="11" s="1"/>
  <c r="BG427" i="11"/>
  <c r="CU409" i="11"/>
  <c r="CU811" i="11" s="1"/>
  <c r="CU394" i="11"/>
  <c r="CU796" i="11" s="1"/>
  <c r="CZ392" i="11"/>
  <c r="CZ794" i="11" s="1"/>
  <c r="CU417" i="11"/>
  <c r="CU819" i="11" s="1"/>
  <c r="BH392" i="11"/>
  <c r="BH794" i="11" s="1"/>
  <c r="AP426" i="11"/>
  <c r="AP828" i="11" s="1"/>
  <c r="CS436" i="11"/>
  <c r="CS838" i="11" s="1"/>
  <c r="DT400" i="11"/>
  <c r="DT802" i="11" s="1"/>
  <c r="DB434" i="11"/>
  <c r="DB836" i="11" s="1"/>
  <c r="CC421" i="11"/>
  <c r="CC823" i="11" s="1"/>
  <c r="BG394" i="11"/>
  <c r="BG796" i="11" s="1"/>
  <c r="CL390" i="11"/>
  <c r="CL792" i="11" s="1"/>
  <c r="BZ392" i="11"/>
  <c r="BZ794" i="11" s="1"/>
  <c r="BH426" i="11"/>
  <c r="BH828" i="11" s="1"/>
  <c r="BQ395" i="11"/>
  <c r="BQ797" i="11" s="1"/>
  <c r="EF395" i="11"/>
  <c r="EF797" i="11" s="1"/>
  <c r="CD435" i="11"/>
  <c r="CD837" i="11" s="1"/>
  <c r="Z420" i="11"/>
  <c r="Z822" i="11" s="1"/>
  <c r="EL394" i="11"/>
  <c r="EL796" i="11" s="1"/>
  <c r="CC397" i="11"/>
  <c r="CC799" i="11" s="1"/>
  <c r="CD403" i="11"/>
  <c r="CD805" i="11" s="1"/>
  <c r="AO433" i="11"/>
  <c r="AO835" i="11" s="1"/>
  <c r="DH408" i="11"/>
  <c r="DH810" i="11" s="1"/>
  <c r="AM419" i="11"/>
  <c r="DN435" i="11"/>
  <c r="DN837" i="11" s="1"/>
  <c r="EM420" i="11"/>
  <c r="EM822" i="11" s="1"/>
  <c r="BI407" i="11"/>
  <c r="BI809" i="11" s="1"/>
  <c r="BX400" i="11"/>
  <c r="BX802" i="11" s="1"/>
  <c r="BS389" i="11"/>
  <c r="BS791" i="11" s="1"/>
  <c r="BA423" i="11"/>
  <c r="BA825" i="11" s="1"/>
  <c r="EK424" i="11"/>
  <c r="EK826" i="11" s="1"/>
  <c r="EE397" i="11"/>
  <c r="EE799" i="11" s="1"/>
  <c r="DM431" i="11"/>
  <c r="DM833" i="11" s="1"/>
  <c r="DU409" i="11"/>
  <c r="DU811" i="11" s="1"/>
  <c r="BS390" i="11"/>
  <c r="BS792" i="11" s="1"/>
  <c r="BO412" i="11"/>
  <c r="BO814" i="11" s="1"/>
  <c r="EE413" i="11"/>
  <c r="EE815" i="11" s="1"/>
  <c r="CH399" i="11"/>
  <c r="CH801" i="11" s="1"/>
  <c r="BZ422" i="11"/>
  <c r="BZ824" i="11" s="1"/>
  <c r="AM397" i="11"/>
  <c r="AM799" i="11" s="1"/>
  <c r="EL430" i="11"/>
  <c r="EL832" i="11" s="1"/>
  <c r="CZ406" i="11"/>
  <c r="CZ808" i="11" s="1"/>
  <c r="CY405" i="11"/>
  <c r="CY807" i="11" s="1"/>
  <c r="AM390" i="11"/>
  <c r="AM792" i="11" s="1"/>
  <c r="CP438" i="11"/>
  <c r="CP840" i="11" s="1"/>
  <c r="DA391" i="11"/>
  <c r="DA793" i="11" s="1"/>
  <c r="CU415" i="11"/>
  <c r="CU817" i="11" s="1"/>
  <c r="DN431" i="11"/>
  <c r="DN833" i="11" s="1"/>
  <c r="BJ416" i="11"/>
  <c r="BJ818" i="11" s="1"/>
  <c r="CF403" i="11"/>
  <c r="CF805" i="11" s="1"/>
  <c r="AF431" i="11"/>
  <c r="AF833" i="11" s="1"/>
  <c r="DW437" i="11"/>
  <c r="DW839" i="11" s="1"/>
  <c r="CN433" i="11"/>
  <c r="CN835" i="11" s="1"/>
  <c r="EK428" i="11"/>
  <c r="AB427" i="11"/>
  <c r="AX436" i="11"/>
  <c r="AX838" i="11" s="1"/>
  <c r="CI403" i="11"/>
  <c r="CI805" i="11" s="1"/>
  <c r="CG389" i="11"/>
  <c r="AQ406" i="11"/>
  <c r="AQ808" i="11" s="1"/>
  <c r="DH435" i="11"/>
  <c r="DH837" i="11" s="1"/>
  <c r="DD434" i="11"/>
  <c r="DD836" i="11" s="1"/>
  <c r="CY422" i="11"/>
  <c r="CY824" i="11" s="1"/>
  <c r="CK419" i="11"/>
  <c r="AH411" i="11"/>
  <c r="AH813" i="11" s="1"/>
  <c r="AX394" i="11"/>
  <c r="AX796" i="11" s="1"/>
  <c r="AF428" i="11"/>
  <c r="AA395" i="11"/>
  <c r="AA797" i="11" s="1"/>
  <c r="AX402" i="11"/>
  <c r="AX804" i="11" s="1"/>
  <c r="AF436" i="11"/>
  <c r="AF838" i="11" s="1"/>
  <c r="AD432" i="11"/>
  <c r="AD834" i="11" s="1"/>
  <c r="AX410" i="11"/>
  <c r="AX812" i="11" s="1"/>
  <c r="BF395" i="11"/>
  <c r="BF797" i="11" s="1"/>
  <c r="CU397" i="11"/>
  <c r="CU799" i="11" s="1"/>
  <c r="EK408" i="11"/>
  <c r="EK810" i="11" s="1"/>
  <c r="BW393" i="11"/>
  <c r="BW795" i="11" s="1"/>
  <c r="BE427" i="11"/>
  <c r="DW391" i="11"/>
  <c r="DW793" i="11" s="1"/>
  <c r="EI401" i="11"/>
  <c r="EI803" i="11" s="1"/>
  <c r="DQ435" i="11"/>
  <c r="DQ837" i="11" s="1"/>
  <c r="EG429" i="11"/>
  <c r="EG831" i="11" s="1"/>
  <c r="EB418" i="11"/>
  <c r="BX403" i="11"/>
  <c r="BX805" i="11" s="1"/>
  <c r="BM437" i="11"/>
  <c r="BM839" i="11" s="1"/>
  <c r="BJ435" i="11"/>
  <c r="BJ837" i="11" s="1"/>
  <c r="AG428" i="11"/>
  <c r="CT412" i="11"/>
  <c r="CT814" i="11" s="1"/>
  <c r="AP397" i="11"/>
  <c r="AP799" i="11" s="1"/>
  <c r="AW421" i="11"/>
  <c r="AW823" i="11" s="1"/>
  <c r="AR417" i="11"/>
  <c r="AR819" i="11" s="1"/>
  <c r="AX423" i="11"/>
  <c r="AX825" i="11" s="1"/>
  <c r="BH406" i="11"/>
  <c r="BH808" i="11" s="1"/>
  <c r="DW425" i="11"/>
  <c r="DW827" i="11" s="1"/>
  <c r="BR391" i="11"/>
  <c r="BR793" i="11" s="1"/>
  <c r="DK433" i="11"/>
  <c r="DK835" i="11" s="1"/>
  <c r="DZ426" i="11"/>
  <c r="DZ828" i="11" s="1"/>
  <c r="DU415" i="11"/>
  <c r="DU817" i="11" s="1"/>
  <c r="AI402" i="11"/>
  <c r="AI804" i="11" s="1"/>
  <c r="CJ429" i="11"/>
  <c r="CJ831" i="11" s="1"/>
  <c r="CH398" i="11"/>
  <c r="CH800" i="11" s="1"/>
  <c r="BP432" i="11"/>
  <c r="BP834" i="11" s="1"/>
  <c r="AP412" i="11"/>
  <c r="AP814" i="11" s="1"/>
  <c r="CH406" i="11"/>
  <c r="CH808" i="11" s="1"/>
  <c r="AD391" i="11"/>
  <c r="AD793" i="11" s="1"/>
  <c r="AL417" i="11"/>
  <c r="AL819" i="11" s="1"/>
  <c r="AC415" i="11"/>
  <c r="AC817" i="11" s="1"/>
  <c r="EC400" i="11"/>
  <c r="EC802" i="11" s="1"/>
  <c r="DG389" i="11"/>
  <c r="CO423" i="11"/>
  <c r="CO825" i="11" s="1"/>
  <c r="BO426" i="11"/>
  <c r="BO828" i="11" s="1"/>
  <c r="AJ432" i="11"/>
  <c r="AJ834" i="11" s="1"/>
  <c r="CY430" i="11"/>
  <c r="CY832" i="11" s="1"/>
  <c r="AU415" i="11"/>
  <c r="AU817" i="11" s="1"/>
  <c r="DH399" i="11"/>
  <c r="DH801" i="11" s="1"/>
  <c r="CP433" i="11"/>
  <c r="CP835" i="11" s="1"/>
  <c r="BA412" i="11"/>
  <c r="BA814" i="11" s="1"/>
  <c r="BQ424" i="11"/>
  <c r="BQ826" i="11" s="1"/>
  <c r="ED408" i="11"/>
  <c r="ED810" i="11" s="1"/>
  <c r="BZ401" i="11"/>
  <c r="BZ803" i="11" s="1"/>
  <c r="EM407" i="11"/>
  <c r="EM809" i="11" s="1"/>
  <c r="EH403" i="11"/>
  <c r="EH805" i="11" s="1"/>
  <c r="BV397" i="11"/>
  <c r="BV799" i="11" s="1"/>
  <c r="CR393" i="11"/>
  <c r="CR795" i="11" s="1"/>
  <c r="EB428" i="11"/>
  <c r="Y411" i="11"/>
  <c r="Y813" i="11" s="1"/>
  <c r="AN404" i="11"/>
  <c r="AN806" i="11" s="1"/>
  <c r="BC397" i="11"/>
  <c r="BC799" i="11" s="1"/>
  <c r="CB397" i="11"/>
  <c r="CB799" i="11" s="1"/>
  <c r="EA390" i="11"/>
  <c r="EA792" i="11" s="1"/>
  <c r="CZ420" i="11"/>
  <c r="CZ822" i="11" s="1"/>
  <c r="DG414" i="11"/>
  <c r="DG816" i="11" s="1"/>
  <c r="DP430" i="11"/>
  <c r="DP832" i="11" s="1"/>
  <c r="DQ436" i="11"/>
  <c r="DQ838" i="11" s="1"/>
  <c r="CO405" i="11"/>
  <c r="CO807" i="11" s="1"/>
  <c r="BZ433" i="11"/>
  <c r="BZ835" i="11" s="1"/>
  <c r="EB397" i="11"/>
  <c r="EB799" i="11" s="1"/>
  <c r="EA422" i="11"/>
  <c r="EA824" i="11" s="1"/>
  <c r="DO425" i="11"/>
  <c r="DO827" i="11" s="1"/>
  <c r="DA402" i="11"/>
  <c r="DA804" i="11" s="1"/>
  <c r="CT437" i="11"/>
  <c r="CT839" i="11" s="1"/>
  <c r="CT389" i="11"/>
  <c r="EJ402" i="11"/>
  <c r="EJ804" i="11" s="1"/>
  <c r="BK397" i="11"/>
  <c r="BK799" i="11" s="1"/>
  <c r="AS431" i="11"/>
  <c r="AS833" i="11" s="1"/>
  <c r="BS407" i="11"/>
  <c r="BS809" i="11" s="1"/>
  <c r="DW405" i="11"/>
  <c r="DW807" i="11" s="1"/>
  <c r="BK390" i="11"/>
  <c r="BK792" i="11" s="1"/>
  <c r="DT411" i="11"/>
  <c r="DT813" i="11" s="1"/>
  <c r="DW413" i="11"/>
  <c r="DW815" i="11" s="1"/>
  <c r="BZ399" i="11"/>
  <c r="BZ801" i="11" s="1"/>
  <c r="CM423" i="11"/>
  <c r="CM825" i="11" s="1"/>
  <c r="DW421" i="11"/>
  <c r="DW823" i="11" s="1"/>
  <c r="CD419" i="11"/>
  <c r="CJ396" i="11"/>
  <c r="CJ798" i="11" s="1"/>
  <c r="AX404" i="11"/>
  <c r="AX806" i="11" s="1"/>
  <c r="CJ389" i="11"/>
  <c r="CJ791" i="11" s="1"/>
  <c r="CD405" i="11"/>
  <c r="CD807" i="11" s="1"/>
  <c r="AL399" i="11"/>
  <c r="AL801" i="11" s="1"/>
  <c r="CV406" i="11"/>
  <c r="CV808" i="11" s="1"/>
  <c r="CJ430" i="11"/>
  <c r="CJ832" i="11" s="1"/>
  <c r="AF415" i="11"/>
  <c r="AF817" i="11" s="1"/>
  <c r="CJ400" i="11"/>
  <c r="CJ802" i="11" s="1"/>
  <c r="DX405" i="11"/>
  <c r="DX807" i="11" s="1"/>
  <c r="BT390" i="11"/>
  <c r="BT792" i="11" s="1"/>
  <c r="BB424" i="11"/>
  <c r="BB826" i="11" s="1"/>
  <c r="CX433" i="11"/>
  <c r="CX835" i="11" s="1"/>
  <c r="BY418" i="11"/>
  <c r="BT414" i="11"/>
  <c r="BT816" i="11" s="1"/>
  <c r="BU420" i="11"/>
  <c r="BU822" i="11" s="1"/>
  <c r="BD393" i="11"/>
  <c r="BD795" i="11" s="1"/>
  <c r="DU414" i="11"/>
  <c r="DU816" i="11" s="1"/>
  <c r="BJ420" i="11"/>
  <c r="BJ822" i="11" s="1"/>
  <c r="X411" i="11"/>
  <c r="X813" i="11" s="1"/>
  <c r="EL391" i="11"/>
  <c r="EL793" i="11" s="1"/>
  <c r="BF434" i="11"/>
  <c r="BF836" i="11" s="1"/>
  <c r="CU393" i="11"/>
  <c r="CU795" i="11" s="1"/>
  <c r="CP392" i="11"/>
  <c r="CP794" i="11" s="1"/>
  <c r="AP402" i="11"/>
  <c r="AP804" i="11" s="1"/>
  <c r="X436" i="11"/>
  <c r="X838" i="11" s="1"/>
  <c r="CI431" i="11"/>
  <c r="CI833" i="11" s="1"/>
  <c r="AP410" i="11"/>
  <c r="AP812" i="11" s="1"/>
  <c r="EJ396" i="11"/>
  <c r="EJ798" i="11" s="1"/>
  <c r="AP418" i="11"/>
  <c r="AP820" i="11" s="1"/>
  <c r="BR407" i="11"/>
  <c r="BR809" i="11" s="1"/>
  <c r="DT392" i="11"/>
  <c r="DT794" i="11" s="1"/>
  <c r="DB426" i="11"/>
  <c r="DB828" i="11" s="1"/>
  <c r="BU389" i="11"/>
  <c r="BO401" i="11"/>
  <c r="BO803" i="11" s="1"/>
  <c r="AW435" i="11"/>
  <c r="AW837" i="11" s="1"/>
  <c r="AS425" i="11"/>
  <c r="AS827" i="11" s="1"/>
  <c r="BP411" i="11"/>
  <c r="BP813" i="11" s="1"/>
  <c r="EC395" i="11"/>
  <c r="EC797" i="11" s="1"/>
  <c r="Z401" i="11"/>
  <c r="Z803" i="11" s="1"/>
  <c r="Y436" i="11"/>
  <c r="Y838" i="11" s="1"/>
  <c r="CL420" i="11"/>
  <c r="CL822" i="11" s="1"/>
  <c r="BW420" i="11"/>
  <c r="BW822" i="11" s="1"/>
  <c r="BM399" i="11"/>
  <c r="BM801" i="11" s="1"/>
  <c r="AX405" i="11"/>
  <c r="AX807" i="11" s="1"/>
  <c r="AS401" i="11"/>
  <c r="AS803" i="11" s="1"/>
  <c r="AT407" i="11"/>
  <c r="AT809" i="11" s="1"/>
  <c r="CX394" i="11"/>
  <c r="CX796" i="11" s="1"/>
  <c r="DT403" i="11"/>
  <c r="DT805" i="11" s="1"/>
  <c r="CF437" i="11"/>
  <c r="CF839" i="11" s="1"/>
  <c r="EJ412" i="11"/>
  <c r="EJ814" i="11" s="1"/>
  <c r="BO423" i="11"/>
  <c r="BO825" i="11" s="1"/>
  <c r="DD390" i="11"/>
  <c r="DD792" i="11" s="1"/>
  <c r="AX425" i="11"/>
  <c r="AX827" i="11" s="1"/>
  <c r="CK411" i="11"/>
  <c r="CK813" i="11" s="1"/>
  <c r="CZ404" i="11"/>
  <c r="CZ806" i="11" s="1"/>
  <c r="EE389" i="11"/>
  <c r="DM423" i="11"/>
  <c r="DM825" i="11" s="1"/>
  <c r="AH427" i="11"/>
  <c r="BZ398" i="11"/>
  <c r="BZ800" i="11" s="1"/>
  <c r="BH432" i="11"/>
  <c r="BH834" i="11" s="1"/>
  <c r="EI411" i="11"/>
  <c r="EI813" i="11" s="1"/>
  <c r="BZ406" i="11"/>
  <c r="BZ808" i="11" s="1"/>
  <c r="EM390" i="11"/>
  <c r="EM792" i="11" s="1"/>
  <c r="CQ416" i="11"/>
  <c r="CQ818" i="11" s="1"/>
  <c r="BZ414" i="11"/>
  <c r="BZ816" i="11" s="1"/>
  <c r="AK400" i="11"/>
  <c r="AK802" i="11" s="1"/>
  <c r="AM389" i="11"/>
  <c r="EL422" i="11"/>
  <c r="EL824" i="11" s="1"/>
  <c r="ED423" i="11"/>
  <c r="ED825" i="11" s="1"/>
  <c r="CY397" i="11"/>
  <c r="CY799" i="11" s="1"/>
  <c r="CG431" i="11"/>
  <c r="CG833" i="11" s="1"/>
  <c r="DN408" i="11"/>
  <c r="DN810" i="11" s="1"/>
  <c r="AT406" i="11"/>
  <c r="AT808" i="11" s="1"/>
  <c r="CY390" i="11"/>
  <c r="CY792" i="11" s="1"/>
  <c r="CC414" i="11"/>
  <c r="CC816" i="11" s="1"/>
  <c r="BE389" i="11"/>
  <c r="BE791" i="11" s="1"/>
  <c r="AM423" i="11"/>
  <c r="AM825" i="11" s="1"/>
  <c r="CZ407" i="11"/>
  <c r="CZ809" i="11" s="1"/>
  <c r="AV392" i="11"/>
  <c r="AV794" i="11" s="1"/>
  <c r="DW419" i="11"/>
  <c r="DV416" i="11"/>
  <c r="DV818" i="11" s="1"/>
  <c r="CR431" i="11"/>
  <c r="CR833" i="11" s="1"/>
  <c r="DE438" i="11"/>
  <c r="DE840" i="11" s="1"/>
  <c r="AI434" i="11"/>
  <c r="AI836" i="11" s="1"/>
  <c r="AV433" i="11"/>
  <c r="AV835" i="11" s="1"/>
  <c r="CN427" i="11"/>
  <c r="DJ436" i="11"/>
  <c r="DJ838" i="11" s="1"/>
  <c r="DK407" i="11"/>
  <c r="DK809" i="11" s="1"/>
  <c r="DU390" i="11"/>
  <c r="DU792" i="11" s="1"/>
  <c r="DI393" i="11"/>
  <c r="DI795" i="11" s="1"/>
  <c r="BS410" i="11"/>
  <c r="BS812" i="11" s="1"/>
  <c r="DO438" i="11"/>
  <c r="DO840" i="11" s="1"/>
  <c r="DM417" i="11"/>
  <c r="DM819" i="11" s="1"/>
  <c r="BD390" i="11"/>
  <c r="BD792" i="11" s="1"/>
  <c r="CS412" i="11"/>
  <c r="CS814" i="11" s="1"/>
  <c r="DJ394" i="11"/>
  <c r="DJ796" i="11" s="1"/>
  <c r="DJ402" i="11"/>
  <c r="DJ804" i="11" s="1"/>
  <c r="CR436" i="11"/>
  <c r="CR838" i="11" s="1"/>
  <c r="BF436" i="11"/>
  <c r="BF838" i="11" s="1"/>
  <c r="DJ410" i="11"/>
  <c r="DJ812" i="11" s="1"/>
  <c r="DZ395" i="11"/>
  <c r="DZ797" i="11" s="1"/>
  <c r="BE419" i="11"/>
  <c r="CE410" i="11"/>
  <c r="CE812" i="11" s="1"/>
  <c r="EI393" i="11"/>
  <c r="EI795" i="11" s="1"/>
  <c r="DQ427" i="11"/>
  <c r="EK393" i="11"/>
  <c r="EK795" i="11" s="1"/>
  <c r="CD402" i="11"/>
  <c r="CD804" i="11" s="1"/>
  <c r="AR434" i="11"/>
  <c r="AR836" i="11" s="1"/>
  <c r="EA434" i="11"/>
  <c r="EA836" i="11" s="1"/>
  <c r="BW419" i="11"/>
  <c r="AT438" i="11"/>
  <c r="AT840" i="11" s="1"/>
  <c r="AZ390" i="11"/>
  <c r="AZ792" i="11" s="1"/>
  <c r="DB397" i="11"/>
  <c r="DB799" i="11" s="1"/>
  <c r="BQ418" i="11"/>
  <c r="BQ829" i="11" s="1"/>
  <c r="ED424" i="11"/>
  <c r="ED826" i="11" s="1"/>
  <c r="DY420" i="11"/>
  <c r="DY822" i="11" s="1"/>
  <c r="BM414" i="11"/>
  <c r="BM816" i="11" s="1"/>
  <c r="CI423" i="11"/>
  <c r="CI825" i="11" s="1"/>
  <c r="BZ427" i="11"/>
  <c r="CJ410" i="11"/>
  <c r="CJ812" i="11" s="1"/>
  <c r="BX413" i="11"/>
  <c r="BX815" i="11" s="1"/>
  <c r="AH430" i="11"/>
  <c r="AH832" i="11" s="1"/>
  <c r="BM410" i="11"/>
  <c r="BM812" i="11" s="1"/>
  <c r="AK431" i="11"/>
  <c r="AK833" i="11" s="1"/>
  <c r="BP416" i="11"/>
  <c r="BP818" i="11" s="1"/>
  <c r="Z403" i="11"/>
  <c r="Z805" i="11" s="1"/>
  <c r="AC391" i="11"/>
  <c r="AC793" i="11" s="1"/>
  <c r="EB424" i="11"/>
  <c r="EB826" i="11" s="1"/>
  <c r="CX431" i="11"/>
  <c r="CX833" i="11" s="1"/>
  <c r="AC399" i="11"/>
  <c r="AC801" i="11" s="1"/>
  <c r="BD414" i="11"/>
  <c r="BD816" i="11" s="1"/>
  <c r="AC407" i="11"/>
  <c r="AC809" i="11" s="1"/>
  <c r="BN421" i="11"/>
  <c r="BN823" i="11" s="1"/>
  <c r="CV401" i="11"/>
  <c r="CV803" i="11" s="1"/>
  <c r="AJ424" i="11"/>
  <c r="AJ826" i="11" s="1"/>
  <c r="CC428" i="11"/>
  <c r="DN398" i="11"/>
  <c r="DN800" i="11" s="1"/>
  <c r="CV432" i="11"/>
  <c r="CV834" i="11" s="1"/>
  <c r="AT431" i="11"/>
  <c r="AT833" i="11" s="1"/>
  <c r="BC400" i="11"/>
  <c r="BC802" i="11" s="1"/>
  <c r="AK434" i="11"/>
  <c r="AK836" i="11" s="1"/>
  <c r="BO414" i="11"/>
  <c r="BO816" i="11" s="1"/>
  <c r="EC424" i="11"/>
  <c r="EC826" i="11" s="1"/>
  <c r="BY409" i="11"/>
  <c r="BY811" i="11" s="1"/>
  <c r="CH408" i="11"/>
  <c r="CH810" i="11" s="1"/>
  <c r="CC404" i="11"/>
  <c r="CC806" i="11" s="1"/>
  <c r="AM407" i="11"/>
  <c r="AM809" i="11" s="1"/>
  <c r="DF396" i="11"/>
  <c r="DF798" i="11" s="1"/>
  <c r="BQ425" i="11"/>
  <c r="BQ827" i="11" s="1"/>
  <c r="BL417" i="11"/>
  <c r="BL819" i="11" s="1"/>
  <c r="BL415" i="11"/>
  <c r="BL817" i="11" s="1"/>
  <c r="BM421" i="11"/>
  <c r="BM823" i="11" s="1"/>
  <c r="BF416" i="11"/>
  <c r="BF818" i="11" s="1"/>
  <c r="EJ391" i="11"/>
  <c r="EJ793" i="11" s="1"/>
  <c r="DX394" i="11"/>
  <c r="DX796" i="11" s="1"/>
  <c r="BR413" i="11"/>
  <c r="BR815" i="11" s="1"/>
  <c r="CB430" i="11"/>
  <c r="CB832" i="11" s="1"/>
  <c r="BT397" i="11"/>
  <c r="BT799" i="11" s="1"/>
  <c r="CZ389" i="11"/>
  <c r="DO405" i="11"/>
  <c r="DO807" i="11" s="1"/>
  <c r="BC390" i="11"/>
  <c r="BC792" i="11" s="1"/>
  <c r="BJ414" i="11"/>
  <c r="BJ816" i="11" s="1"/>
  <c r="EL399" i="11"/>
  <c r="EL801" i="11" s="1"/>
  <c r="DT415" i="11"/>
  <c r="DT817" i="11" s="1"/>
  <c r="BJ422" i="11"/>
  <c r="BJ824" i="11" s="1"/>
  <c r="BD421" i="11"/>
  <c r="BD823" i="11" s="1"/>
  <c r="CB396" i="11"/>
  <c r="CB798" i="11" s="1"/>
  <c r="BJ430" i="11"/>
  <c r="BJ832" i="11" s="1"/>
  <c r="EN404" i="11"/>
  <c r="EN806" i="11" s="1"/>
  <c r="CB389" i="11"/>
  <c r="EI404" i="11"/>
  <c r="EI806" i="11" s="1"/>
  <c r="AD399" i="11"/>
  <c r="AD801" i="11" s="1"/>
  <c r="BT402" i="11"/>
  <c r="BT804" i="11" s="1"/>
  <c r="AD422" i="11"/>
  <c r="AD824" i="11" s="1"/>
  <c r="AW420" i="11"/>
  <c r="AW822" i="11" s="1"/>
  <c r="CS420" i="11"/>
  <c r="CS822" i="11" s="1"/>
  <c r="AO405" i="11"/>
  <c r="AO807" i="11" s="1"/>
  <c r="DB389" i="11"/>
  <c r="DB791" i="11" s="1"/>
  <c r="CJ423" i="11"/>
  <c r="CJ825" i="11" s="1"/>
  <c r="BO421" i="11"/>
  <c r="BO823" i="11" s="1"/>
  <c r="BK414" i="11"/>
  <c r="BK816" i="11" s="1"/>
  <c r="DX398" i="11"/>
  <c r="DX800" i="11" s="1"/>
  <c r="DF432" i="11"/>
  <c r="DF834" i="11" s="1"/>
  <c r="CO412" i="11"/>
  <c r="CO814" i="11" s="1"/>
  <c r="CH415" i="11"/>
  <c r="CH817" i="11" s="1"/>
  <c r="EH404" i="11"/>
  <c r="EH806" i="11" s="1"/>
  <c r="AS403" i="11"/>
  <c r="AS805" i="11" s="1"/>
  <c r="EL435" i="11"/>
  <c r="EL837" i="11" s="1"/>
  <c r="CY411" i="11"/>
  <c r="CY813" i="11" s="1"/>
  <c r="CR427" i="11"/>
  <c r="BU427" i="11"/>
  <c r="BW409" i="11"/>
  <c r="BW811" i="11" s="1"/>
  <c r="EG435" i="11"/>
  <c r="EG837" i="11" s="1"/>
  <c r="EN430" i="11"/>
  <c r="EN832" i="11" s="1"/>
  <c r="CT410" i="11"/>
  <c r="CT812" i="11" s="1"/>
  <c r="DJ395" i="11"/>
  <c r="DJ797" i="11" s="1"/>
  <c r="DW401" i="11"/>
  <c r="DW803" i="11" s="1"/>
  <c r="CT418" i="11"/>
  <c r="CO408" i="11"/>
  <c r="CO810" i="11" s="1"/>
  <c r="DL392" i="11"/>
  <c r="DL794" i="11" s="1"/>
  <c r="CT426" i="11"/>
  <c r="CT828" i="11" s="1"/>
  <c r="BG401" i="11"/>
  <c r="BG803" i="11" s="1"/>
  <c r="CX424" i="11"/>
  <c r="CX826" i="11" s="1"/>
  <c r="DS394" i="11"/>
  <c r="DS796" i="11" s="1"/>
  <c r="BB394" i="11"/>
  <c r="BB796" i="11" s="1"/>
  <c r="BN418" i="11"/>
  <c r="ED407" i="11"/>
  <c r="ED809" i="11" s="1"/>
  <c r="BY401" i="11"/>
  <c r="BY803" i="11" s="1"/>
  <c r="BG435" i="11"/>
  <c r="BG837" i="11" s="1"/>
  <c r="DT419" i="11"/>
  <c r="DT830" i="11" s="1"/>
  <c r="CZ408" i="11"/>
  <c r="CZ810" i="11" s="1"/>
  <c r="CU410" i="11"/>
  <c r="CU812" i="11" s="1"/>
  <c r="AQ395" i="11"/>
  <c r="AQ797" i="11" s="1"/>
  <c r="Y429" i="11"/>
  <c r="Y831" i="11" s="1"/>
  <c r="EM409" i="11"/>
  <c r="EM811" i="11" s="1"/>
  <c r="BG402" i="11"/>
  <c r="BG804" i="11" s="1"/>
  <c r="DK389" i="11"/>
  <c r="DG391" i="11"/>
  <c r="DG793" i="11" s="1"/>
  <c r="AK390" i="11"/>
  <c r="AK792" i="11" s="1"/>
  <c r="BO406" i="11"/>
  <c r="BO808" i="11" s="1"/>
  <c r="BN431" i="11"/>
  <c r="BN833" i="11" s="1"/>
  <c r="BB434" i="11"/>
  <c r="BB836" i="11" s="1"/>
  <c r="CI436" i="11"/>
  <c r="CI838" i="11" s="1"/>
  <c r="BY400" i="11"/>
  <c r="BY802" i="11" s="1"/>
  <c r="AQ421" i="11"/>
  <c r="AQ823" i="11" s="1"/>
  <c r="BI402" i="11"/>
  <c r="BI804" i="11" s="1"/>
  <c r="BR398" i="11"/>
  <c r="BR800" i="11" s="1"/>
  <c r="AZ432" i="11"/>
  <c r="AZ834" i="11" s="1"/>
  <c r="CU411" i="11"/>
  <c r="CU813" i="11" s="1"/>
  <c r="ED406" i="11"/>
  <c r="ED808" i="11" s="1"/>
  <c r="CH391" i="11"/>
  <c r="CH793" i="11" s="1"/>
  <c r="BG420" i="11"/>
  <c r="BG822" i="11" s="1"/>
  <c r="ED414" i="11"/>
  <c r="ED816" i="11" s="1"/>
  <c r="CW400" i="11"/>
  <c r="CW802" i="11" s="1"/>
  <c r="AE389" i="11"/>
  <c r="ED422" i="11"/>
  <c r="ED824" i="11" s="1"/>
  <c r="DJ423" i="11"/>
  <c r="DJ825" i="11" s="1"/>
  <c r="BF408" i="11"/>
  <c r="BF810" i="11" s="1"/>
  <c r="DS392" i="11"/>
  <c r="DS794" i="11" s="1"/>
  <c r="CP426" i="11"/>
  <c r="CP828" i="11" s="1"/>
  <c r="AL411" i="11"/>
  <c r="AL813" i="11" s="1"/>
  <c r="CY395" i="11"/>
  <c r="CY797" i="11" s="1"/>
  <c r="CG429" i="11"/>
  <c r="CG831" i="11" s="1"/>
  <c r="BG422" i="11"/>
  <c r="BG824" i="11" s="1"/>
  <c r="DT406" i="11"/>
  <c r="DT808" i="11" s="1"/>
  <c r="BP391" i="11"/>
  <c r="BP793" i="11" s="1"/>
  <c r="BC402" i="11"/>
  <c r="BC804" i="11" s="1"/>
  <c r="AK436" i="11"/>
  <c r="AK838" i="11" s="1"/>
  <c r="CX420" i="11"/>
  <c r="CX822" i="11" s="1"/>
  <c r="DH409" i="11"/>
  <c r="DH811" i="11" s="1"/>
  <c r="BD394" i="11"/>
  <c r="BD796" i="11" s="1"/>
  <c r="DD389" i="11"/>
  <c r="DD791" i="11" s="1"/>
  <c r="AH408" i="11"/>
  <c r="AH810" i="11" s="1"/>
  <c r="CU392" i="11"/>
  <c r="CU794" i="11" s="1"/>
  <c r="BR426" i="11"/>
  <c r="BR828" i="11" s="1"/>
  <c r="CA395" i="11"/>
  <c r="CA797" i="11" s="1"/>
  <c r="CU416" i="11"/>
  <c r="CU818" i="11" s="1"/>
  <c r="CW406" i="11"/>
  <c r="CW808" i="11" s="1"/>
  <c r="CD437" i="11"/>
  <c r="CD839" i="11" s="1"/>
  <c r="EL429" i="11"/>
  <c r="EL831" i="11" s="1"/>
  <c r="EN419" i="11"/>
  <c r="Z413" i="11"/>
  <c r="Z815" i="11" s="1"/>
  <c r="DS397" i="11"/>
  <c r="DS799" i="11" s="1"/>
  <c r="AV422" i="11"/>
  <c r="AV824" i="11" s="1"/>
  <c r="DI406" i="11"/>
  <c r="DI808" i="11" s="1"/>
  <c r="BE391" i="11"/>
  <c r="BE793" i="11" s="1"/>
  <c r="BZ412" i="11"/>
  <c r="BZ814" i="11" s="1"/>
  <c r="DI428" i="11"/>
  <c r="BE413" i="11"/>
  <c r="BE815" i="11" s="1"/>
  <c r="DR397" i="11"/>
  <c r="DR799" i="11" s="1"/>
  <c r="CZ431" i="11"/>
  <c r="CZ833" i="11" s="1"/>
  <c r="CW404" i="11"/>
  <c r="CW806" i="11" s="1"/>
  <c r="AZ409" i="11"/>
  <c r="AZ811" i="11" s="1"/>
  <c r="DM393" i="11"/>
  <c r="DM795" i="11" s="1"/>
  <c r="CU427" i="11"/>
  <c r="AQ412" i="11"/>
  <c r="AQ814" i="11" s="1"/>
  <c r="DD396" i="11"/>
  <c r="DD798" i="11" s="1"/>
  <c r="BU426" i="11"/>
  <c r="BU828" i="11" s="1"/>
  <c r="CV433" i="11"/>
  <c r="CV835" i="11" s="1"/>
  <c r="AR418" i="11"/>
  <c r="DE402" i="11"/>
  <c r="DE804" i="11" s="1"/>
  <c r="CM436" i="11"/>
  <c r="CM838" i="11" s="1"/>
  <c r="CF429" i="11"/>
  <c r="CF831" i="11" s="1"/>
  <c r="BN427" i="11"/>
  <c r="EA411" i="11"/>
  <c r="EA813" i="11" s="1"/>
  <c r="BW396" i="11"/>
  <c r="BW798" i="11" s="1"/>
  <c r="Z399" i="11"/>
  <c r="Z801" i="11" s="1"/>
  <c r="BN414" i="11"/>
  <c r="BN816" i="11" s="1"/>
  <c r="EA398" i="11"/>
  <c r="EA800" i="11" s="1"/>
  <c r="DI432" i="11"/>
  <c r="DI834" i="11" s="1"/>
  <c r="BE417" i="11"/>
  <c r="BE819" i="11" s="1"/>
  <c r="BX407" i="11"/>
  <c r="BX809" i="11" s="1"/>
  <c r="AK420" i="11"/>
  <c r="AK822" i="11" s="1"/>
  <c r="CX404" i="11"/>
  <c r="CX806" i="11" s="1"/>
  <c r="AT389" i="11"/>
  <c r="BF431" i="11"/>
  <c r="BF833" i="11" s="1"/>
  <c r="DS415" i="11"/>
  <c r="DS817" i="11" s="1"/>
  <c r="CT401" i="11"/>
  <c r="CT803" i="11" s="1"/>
  <c r="DF426" i="11"/>
  <c r="DF828" i="11" s="1"/>
  <c r="BB411" i="11"/>
  <c r="BB813" i="11" s="1"/>
  <c r="DO395" i="11"/>
  <c r="DO797" i="11" s="1"/>
  <c r="CW429" i="11"/>
  <c r="CW831" i="11" s="1"/>
  <c r="BL400" i="11"/>
  <c r="BL802" i="11" s="1"/>
  <c r="AT434" i="11"/>
  <c r="AT836" i="11" s="1"/>
  <c r="DG418" i="11"/>
  <c r="BC403" i="11"/>
  <c r="BC805" i="11" s="1"/>
  <c r="AK437" i="11"/>
  <c r="AK839" i="11" s="1"/>
  <c r="AP414" i="11"/>
  <c r="AP816" i="11" s="1"/>
  <c r="CK432" i="11"/>
  <c r="CK834" i="11" s="1"/>
  <c r="DU406" i="11"/>
  <c r="DU808" i="11" s="1"/>
  <c r="BQ435" i="11"/>
  <c r="BQ837" i="11" s="1"/>
  <c r="ED419" i="11"/>
  <c r="BZ404" i="11"/>
  <c r="BZ806" i="11" s="1"/>
  <c r="EK438" i="11"/>
  <c r="EK840" i="11" s="1"/>
  <c r="DH411" i="11"/>
  <c r="DH813" i="11" s="1"/>
  <c r="DJ401" i="11"/>
  <c r="DJ803" i="11" s="1"/>
  <c r="CR435" i="11"/>
  <c r="CR837" i="11" s="1"/>
  <c r="CT425" i="11"/>
  <c r="CT827" i="11" s="1"/>
  <c r="AL405" i="11"/>
  <c r="AL807" i="11" s="1"/>
  <c r="DP437" i="11"/>
  <c r="DP839" i="11" s="1"/>
  <c r="EM428" i="11"/>
  <c r="DD404" i="11"/>
  <c r="DD806" i="11" s="1"/>
  <c r="EJ426" i="11"/>
  <c r="EJ828" i="11" s="1"/>
  <c r="CF411" i="11"/>
  <c r="CF813" i="11" s="1"/>
  <c r="AB396" i="11"/>
  <c r="AB798" i="11" s="1"/>
  <c r="BB405" i="11"/>
  <c r="BB807" i="11" s="1"/>
  <c r="CF433" i="11"/>
  <c r="CF835" i="11" s="1"/>
  <c r="AB418" i="11"/>
  <c r="CO402" i="11"/>
  <c r="CO804" i="11" s="1"/>
  <c r="BW436" i="11"/>
  <c r="BW838" i="11" s="1"/>
  <c r="EN413" i="11"/>
  <c r="EN815" i="11" s="1"/>
  <c r="BR432" i="11"/>
  <c r="BR834" i="11" s="1"/>
  <c r="EE416" i="11"/>
  <c r="EE818" i="11" s="1"/>
  <c r="AC403" i="11"/>
  <c r="AC805" i="11" s="1"/>
  <c r="CK404" i="11"/>
  <c r="CK806" i="11" s="1"/>
  <c r="AG389" i="11"/>
  <c r="EF422" i="11"/>
  <c r="EF824" i="11" s="1"/>
  <c r="CB407" i="11"/>
  <c r="CB809" i="11" s="1"/>
  <c r="X392" i="11"/>
  <c r="X794" i="11" s="1"/>
  <c r="BD418" i="11"/>
  <c r="BD820" i="11" s="1"/>
  <c r="AK432" i="11"/>
  <c r="AK834" i="11" s="1"/>
  <c r="CX416" i="11"/>
  <c r="CX818" i="11" s="1"/>
  <c r="AT401" i="11"/>
  <c r="AT803" i="11" s="1"/>
  <c r="AB435" i="11"/>
  <c r="AB837" i="11" s="1"/>
  <c r="AE418" i="11"/>
  <c r="AK419" i="11"/>
  <c r="AK821" i="11" s="1"/>
  <c r="DU426" i="11"/>
  <c r="DU828" i="11" s="1"/>
  <c r="BQ433" i="11"/>
  <c r="BQ835" i="11" s="1"/>
  <c r="BL429" i="11"/>
  <c r="BL831" i="11" s="1"/>
  <c r="EI406" i="11"/>
  <c r="EI808" i="11" s="1"/>
  <c r="DQ422" i="11"/>
  <c r="DQ824" i="11" s="1"/>
  <c r="EM431" i="11"/>
  <c r="EM833" i="11" s="1"/>
  <c r="AE395" i="11"/>
  <c r="AE797" i="11" s="1"/>
  <c r="CA427" i="11"/>
  <c r="BD427" i="11"/>
  <c r="BI416" i="11"/>
  <c r="BI818" i="11" s="1"/>
  <c r="DV399" i="11"/>
  <c r="DV801" i="11" s="1"/>
  <c r="CD418" i="11"/>
  <c r="CD829" i="11" s="1"/>
  <c r="BQ408" i="11"/>
  <c r="BQ810" i="11" s="1"/>
  <c r="AQ393" i="11"/>
  <c r="AQ795" i="11" s="1"/>
  <c r="Y427" i="11"/>
  <c r="DP390" i="11"/>
  <c r="DP792" i="11" s="1"/>
  <c r="AQ401" i="11"/>
  <c r="AQ803" i="11" s="1"/>
  <c r="Y435" i="11"/>
  <c r="Y837" i="11" s="1"/>
  <c r="CQ423" i="11"/>
  <c r="CQ825" i="11" s="1"/>
  <c r="EF438" i="11"/>
  <c r="EF840" i="11" s="1"/>
  <c r="DC417" i="11"/>
  <c r="DC819" i="11" s="1"/>
  <c r="BC406" i="11"/>
  <c r="BC808" i="11" s="1"/>
  <c r="BP392" i="11"/>
  <c r="BP794" i="11" s="1"/>
  <c r="AX426" i="11"/>
  <c r="AX828" i="11" s="1"/>
  <c r="EG436" i="11"/>
  <c r="EG838" i="11" s="1"/>
  <c r="DJ434" i="11"/>
  <c r="DJ836" i="11" s="1"/>
  <c r="DA421" i="11"/>
  <c r="DA823" i="11" s="1"/>
  <c r="BH433" i="11"/>
  <c r="BH835" i="11" s="1"/>
  <c r="DU417" i="11"/>
  <c r="DU819" i="11" s="1"/>
  <c r="BQ402" i="11"/>
  <c r="BQ804" i="11" s="1"/>
  <c r="DW426" i="11"/>
  <c r="DW828" i="11" s="1"/>
  <c r="Z427" i="11"/>
  <c r="CM411" i="11"/>
  <c r="CM813" i="11" s="1"/>
  <c r="AI396" i="11"/>
  <c r="AI798" i="11" s="1"/>
  <c r="BY410" i="11"/>
  <c r="BY812" i="11" s="1"/>
  <c r="EL416" i="11"/>
  <c r="EL818" i="11" s="1"/>
  <c r="CQ401" i="11"/>
  <c r="CQ803" i="11" s="1"/>
  <c r="BU406" i="11"/>
  <c r="BU808" i="11" s="1"/>
  <c r="CQ415" i="11"/>
  <c r="CQ817" i="11" s="1"/>
  <c r="DK414" i="11"/>
  <c r="DK816" i="11" s="1"/>
  <c r="DU397" i="11"/>
  <c r="DU799" i="11" s="1"/>
  <c r="DI400" i="11"/>
  <c r="DI802" i="11" s="1"/>
  <c r="CC438" i="11"/>
  <c r="CC840" i="11" s="1"/>
  <c r="AR432" i="11"/>
  <c r="AR834" i="11" s="1"/>
  <c r="BG425" i="11"/>
  <c r="BG827" i="11" s="1"/>
  <c r="BV418" i="11"/>
  <c r="DN414" i="11"/>
  <c r="DN816" i="11" s="1"/>
  <c r="CG400" i="11"/>
  <c r="CG802" i="11" s="1"/>
  <c r="CA389" i="11"/>
  <c r="CA397" i="11"/>
  <c r="CA799" i="11" s="1"/>
  <c r="EE407" i="11"/>
  <c r="EE809" i="11" s="1"/>
  <c r="CA405" i="11"/>
  <c r="CA807" i="11" s="1"/>
  <c r="EF389" i="11"/>
  <c r="CY408" i="11"/>
  <c r="CY810" i="11" s="1"/>
  <c r="EM413" i="11"/>
  <c r="EM815" i="11" s="1"/>
  <c r="CP399" i="11"/>
  <c r="CP801" i="11" s="1"/>
  <c r="Z432" i="11"/>
  <c r="Z834" i="11" s="1"/>
  <c r="AM422" i="11"/>
  <c r="AM824" i="11" s="1"/>
  <c r="AU397" i="11"/>
  <c r="AU799" i="11" s="1"/>
  <c r="AC431" i="11"/>
  <c r="AC833" i="11" s="1"/>
  <c r="DX406" i="11"/>
  <c r="DX808" i="11" s="1"/>
  <c r="AN414" i="11"/>
  <c r="AN816" i="11" s="1"/>
  <c r="DA398" i="11"/>
  <c r="DA800" i="11" s="1"/>
  <c r="CI432" i="11"/>
  <c r="CI834" i="11" s="1"/>
  <c r="Y408" i="11"/>
  <c r="Y810" i="11" s="1"/>
  <c r="DW407" i="11"/>
  <c r="DW809" i="11" s="1"/>
  <c r="AX397" i="11"/>
  <c r="AX799" i="11" s="1"/>
  <c r="DK403" i="11"/>
  <c r="DK805" i="11" s="1"/>
  <c r="DF399" i="11"/>
  <c r="DF801" i="11" s="1"/>
  <c r="CE436" i="11"/>
  <c r="CE838" i="11" s="1"/>
  <c r="AT393" i="11"/>
  <c r="AT795" i="11" s="1"/>
  <c r="BP402" i="11"/>
  <c r="BP804" i="11" s="1"/>
  <c r="BZ434" i="11"/>
  <c r="BZ836" i="11" s="1"/>
  <c r="BX420" i="11"/>
  <c r="BX822" i="11" s="1"/>
  <c r="AS437" i="11"/>
  <c r="AS839" i="11" s="1"/>
  <c r="DX411" i="11"/>
  <c r="DX813" i="11" s="1"/>
  <c r="CL402" i="11"/>
  <c r="CL804" i="11" s="1"/>
  <c r="DA395" i="11"/>
  <c r="DA797" i="11" s="1"/>
  <c r="BE396" i="11"/>
  <c r="BE798" i="11" s="1"/>
  <c r="CS419" i="11"/>
  <c r="CS821" i="11" s="1"/>
  <c r="AX411" i="11"/>
  <c r="AX813" i="11" s="1"/>
  <c r="CS427" i="11"/>
  <c r="AK393" i="11"/>
  <c r="AK795" i="11" s="1"/>
  <c r="DK401" i="11"/>
  <c r="DK803" i="11" s="1"/>
  <c r="CS435" i="11"/>
  <c r="CS837" i="11" s="1"/>
  <c r="CD410" i="11"/>
  <c r="CD812" i="11" s="1"/>
  <c r="DH398" i="11"/>
  <c r="DH800" i="11" s="1"/>
  <c r="CK420" i="11"/>
  <c r="CK822" i="11" s="1"/>
  <c r="EC407" i="11"/>
  <c r="EC809" i="11" s="1"/>
  <c r="CW392" i="11"/>
  <c r="CW794" i="11" s="1"/>
  <c r="BX416" i="11"/>
  <c r="BX818" i="11" s="1"/>
  <c r="AH403" i="11"/>
  <c r="AH805" i="11" s="1"/>
  <c r="CP390" i="11"/>
  <c r="CP792" i="11" s="1"/>
  <c r="BX424" i="11"/>
  <c r="BX826" i="11" s="1"/>
  <c r="CP398" i="11"/>
  <c r="CP800" i="11" s="1"/>
  <c r="AK407" i="11"/>
  <c r="AK809" i="11" s="1"/>
  <c r="DZ421" i="11"/>
  <c r="DZ823" i="11" s="1"/>
  <c r="BJ390" i="11"/>
  <c r="BJ792" i="11" s="1"/>
  <c r="AR424" i="11"/>
  <c r="AR826" i="11" s="1"/>
  <c r="DA428" i="11"/>
  <c r="DG422" i="11"/>
  <c r="DG824" i="11" s="1"/>
  <c r="BC407" i="11"/>
  <c r="BC809" i="11" s="1"/>
  <c r="DP391" i="11"/>
  <c r="DP793" i="11" s="1"/>
  <c r="CX425" i="11"/>
  <c r="CX827" i="11" s="1"/>
  <c r="DS429" i="11"/>
  <c r="DS831" i="11" s="1"/>
  <c r="BY416" i="11"/>
  <c r="BY818" i="11" s="1"/>
  <c r="EL400" i="11"/>
  <c r="EL802" i="11" s="1"/>
  <c r="DT434" i="11"/>
  <c r="DT836" i="11" s="1"/>
  <c r="CT424" i="11"/>
  <c r="CT826" i="11" s="1"/>
  <c r="EL423" i="11"/>
  <c r="EL825" i="11" s="1"/>
  <c r="BT407" i="11"/>
  <c r="BT809" i="11" s="1"/>
  <c r="CQ422" i="11"/>
  <c r="CQ824" i="11" s="1"/>
  <c r="DO394" i="11"/>
  <c r="DO796" i="11" s="1"/>
  <c r="CQ403" i="11"/>
  <c r="CQ805" i="11" s="1"/>
  <c r="CP428" i="11"/>
  <c r="CD431" i="11"/>
  <c r="CD833" i="11" s="1"/>
  <c r="DC400" i="11"/>
  <c r="DC802" i="11" s="1"/>
  <c r="EC396" i="11"/>
  <c r="EC798" i="11" s="1"/>
  <c r="DS413" i="11"/>
  <c r="DS815" i="11" s="1"/>
  <c r="BO398" i="11"/>
  <c r="BO800" i="11" s="1"/>
  <c r="AW432" i="11"/>
  <c r="AW834" i="11" s="1"/>
  <c r="DJ416" i="11"/>
  <c r="DJ818" i="11" s="1"/>
  <c r="BJ405" i="11"/>
  <c r="BJ807" i="11" s="1"/>
  <c r="AC435" i="11"/>
  <c r="AC837" i="11" s="1"/>
  <c r="CP419" i="11"/>
  <c r="AL404" i="11"/>
  <c r="AL806" i="11" s="1"/>
  <c r="BY438" i="11"/>
  <c r="BY840" i="11" s="1"/>
  <c r="DK430" i="11"/>
  <c r="DK832" i="11" s="1"/>
  <c r="BG415" i="11"/>
  <c r="BG817" i="11" s="1"/>
  <c r="EB399" i="11"/>
  <c r="EB801" i="11" s="1"/>
  <c r="AT426" i="11"/>
  <c r="AT828" i="11" s="1"/>
  <c r="BC395" i="11"/>
  <c r="BC797" i="11" s="1"/>
  <c r="AK429" i="11"/>
  <c r="AK831" i="11" s="1"/>
  <c r="CY433" i="11"/>
  <c r="CY835" i="11" s="1"/>
  <c r="DH402" i="11"/>
  <c r="DH804" i="11" s="1"/>
  <c r="CP436" i="11"/>
  <c r="CP838" i="11" s="1"/>
  <c r="CU413" i="11"/>
  <c r="CU815" i="11" s="1"/>
  <c r="AQ398" i="11"/>
  <c r="AQ800" i="11" s="1"/>
  <c r="CL416" i="11"/>
  <c r="CL818" i="11" s="1"/>
  <c r="DG404" i="11"/>
  <c r="DG806" i="11" s="1"/>
  <c r="DV434" i="11"/>
  <c r="DV836" i="11" s="1"/>
  <c r="BR419" i="11"/>
  <c r="AL438" i="11"/>
  <c r="AL840" i="11" s="1"/>
  <c r="AX401" i="11"/>
  <c r="AX803" i="11" s="1"/>
  <c r="AF435" i="11"/>
  <c r="AF837" i="11" s="1"/>
  <c r="AH425" i="11"/>
  <c r="AH827" i="11" s="1"/>
  <c r="AJ415" i="11"/>
  <c r="AJ817" i="11" s="1"/>
  <c r="CQ404" i="11"/>
  <c r="CQ806" i="11" s="1"/>
  <c r="CA428" i="11"/>
  <c r="CD421" i="11"/>
  <c r="CD823" i="11" s="1"/>
  <c r="AY413" i="11"/>
  <c r="AY815" i="11" s="1"/>
  <c r="CZ430" i="11"/>
  <c r="CZ832" i="11" s="1"/>
  <c r="AV415" i="11"/>
  <c r="AV817" i="11" s="1"/>
  <c r="DH400" i="11"/>
  <c r="DH802" i="11" s="1"/>
  <c r="BN403" i="11"/>
  <c r="BN805" i="11" s="1"/>
  <c r="AW437" i="11"/>
  <c r="AW839" i="11" s="1"/>
  <c r="DI421" i="11"/>
  <c r="DI823" i="11" s="1"/>
  <c r="BE406" i="11"/>
  <c r="BE808" i="11" s="1"/>
  <c r="DR390" i="11"/>
  <c r="DR792" i="11" s="1"/>
  <c r="DJ408" i="11"/>
  <c r="DJ810" i="11" s="1"/>
  <c r="DD417" i="11"/>
  <c r="DD819" i="11" s="1"/>
  <c r="AZ402" i="11"/>
  <c r="AZ804" i="11" s="1"/>
  <c r="AH436" i="11"/>
  <c r="AH838" i="11" s="1"/>
  <c r="CU420" i="11"/>
  <c r="CU822" i="11" s="1"/>
  <c r="BB410" i="11"/>
  <c r="BB812" i="11" s="1"/>
  <c r="BA408" i="11"/>
  <c r="BA810" i="11" s="1"/>
  <c r="DN392" i="11"/>
  <c r="DN794" i="11" s="1"/>
  <c r="CV426" i="11"/>
  <c r="CV828" i="11" s="1"/>
  <c r="AR411" i="11"/>
  <c r="AR813" i="11" s="1"/>
  <c r="DE395" i="11"/>
  <c r="DE797" i="11" s="1"/>
  <c r="CO398" i="11"/>
  <c r="CO800" i="11" s="1"/>
  <c r="DR435" i="11"/>
  <c r="DR837" i="11" s="1"/>
  <c r="BN420" i="11"/>
  <c r="BN822" i="11" s="1"/>
  <c r="EA404" i="11"/>
  <c r="EA806" i="11" s="1"/>
  <c r="BW389" i="11"/>
  <c r="CW397" i="11"/>
  <c r="CW799" i="11" s="1"/>
  <c r="DR422" i="11"/>
  <c r="DR824" i="11" s="1"/>
  <c r="BN407" i="11"/>
  <c r="BN809" i="11" s="1"/>
  <c r="DR394" i="11"/>
  <c r="DR796" i="11" s="1"/>
  <c r="CZ428" i="11"/>
  <c r="DR402" i="11"/>
  <c r="DR804" i="11" s="1"/>
  <c r="CZ436" i="11"/>
  <c r="CZ838" i="11" s="1"/>
  <c r="DR436" i="11"/>
  <c r="DR838" i="11" s="1"/>
  <c r="DR414" i="11"/>
  <c r="DR816" i="11" s="1"/>
  <c r="DY419" i="11"/>
  <c r="CL394" i="11"/>
  <c r="CL796" i="11" s="1"/>
  <c r="BT428" i="11"/>
  <c r="CE411" i="11"/>
  <c r="CE813" i="11" s="1"/>
  <c r="BX397" i="11"/>
  <c r="BX799" i="11" s="1"/>
  <c r="DA420" i="11"/>
  <c r="DA822" i="11" s="1"/>
  <c r="AW405" i="11"/>
  <c r="AW807" i="11" s="1"/>
  <c r="DJ389" i="11"/>
  <c r="DJ791" i="11" s="1"/>
  <c r="CQ391" i="11"/>
  <c r="CQ793" i="11" s="1"/>
  <c r="AD389" i="11"/>
  <c r="AD791" i="11" s="1"/>
  <c r="AV390" i="11"/>
  <c r="AV792" i="11" s="1"/>
  <c r="BG413" i="11"/>
  <c r="BG815" i="11" s="1"/>
  <c r="CQ437" i="11"/>
  <c r="CQ839" i="11" s="1"/>
  <c r="BE399" i="11"/>
  <c r="BE801" i="11" s="1"/>
  <c r="Z416" i="11"/>
  <c r="Z818" i="11" s="1"/>
  <c r="CK434" i="11"/>
  <c r="CK836" i="11" s="1"/>
  <c r="CQ402" i="11"/>
  <c r="CQ804" i="11" s="1"/>
  <c r="EL420" i="11"/>
  <c r="EL822" i="11" s="1"/>
  <c r="BA422" i="11"/>
  <c r="BA824" i="11" s="1"/>
  <c r="EJ389" i="11"/>
  <c r="DR423" i="11"/>
  <c r="DR825" i="11" s="1"/>
  <c r="EA392" i="11"/>
  <c r="EA794" i="11" s="1"/>
  <c r="BW416" i="11"/>
  <c r="BW818" i="11" s="1"/>
  <c r="BM433" i="11"/>
  <c r="BM835" i="11" s="1"/>
  <c r="BI438" i="11"/>
  <c r="BI840" i="11" s="1"/>
  <c r="BW422" i="11"/>
  <c r="BW824" i="11" s="1"/>
  <c r="CF391" i="11"/>
  <c r="CF793" i="11" s="1"/>
  <c r="DW417" i="11"/>
  <c r="DW819" i="11" s="1"/>
  <c r="DL389" i="11"/>
  <c r="CT423" i="11"/>
  <c r="CT825" i="11" s="1"/>
  <c r="DC392" i="11"/>
  <c r="DC794" i="11" s="1"/>
  <c r="BZ405" i="11"/>
  <c r="BZ807" i="11" s="1"/>
  <c r="EA437" i="11"/>
  <c r="EA839" i="11" s="1"/>
  <c r="DC432" i="11"/>
  <c r="DC834" i="11" s="1"/>
  <c r="DF425" i="11"/>
  <c r="DF827" i="11" s="1"/>
  <c r="AP430" i="11"/>
  <c r="AP832" i="11" s="1"/>
  <c r="EB434" i="11"/>
  <c r="EB836" i="11" s="1"/>
  <c r="BX419" i="11"/>
  <c r="EG407" i="11"/>
  <c r="EG809" i="11" s="1"/>
  <c r="CP407" i="11"/>
  <c r="CP809" i="11" s="1"/>
  <c r="AL392" i="11"/>
  <c r="AL794" i="11" s="1"/>
  <c r="EK425" i="11"/>
  <c r="EK827" i="11" s="1"/>
  <c r="CG410" i="11"/>
  <c r="CG812" i="11" s="1"/>
  <c r="BF393" i="11"/>
  <c r="BF795" i="11" s="1"/>
  <c r="EF421" i="11"/>
  <c r="EF823" i="11" s="1"/>
  <c r="CB406" i="11"/>
  <c r="CB808" i="11" s="1"/>
  <c r="DW424" i="11"/>
  <c r="DW826" i="11" s="1"/>
  <c r="CX426" i="11"/>
  <c r="CX828" i="11" s="1"/>
  <c r="CC412" i="11"/>
  <c r="CC814" i="11" s="1"/>
  <c r="Y397" i="11"/>
  <c r="Y799" i="11" s="1"/>
  <c r="DX430" i="11"/>
  <c r="DX832" i="11" s="1"/>
  <c r="BT415" i="11"/>
  <c r="BT817" i="11" s="1"/>
  <c r="EN400" i="11"/>
  <c r="EN802" i="11" s="1"/>
  <c r="AU406" i="11"/>
  <c r="AU808" i="11" s="1"/>
  <c r="DH390" i="11"/>
  <c r="DH792" i="11" s="1"/>
  <c r="CY393" i="11"/>
  <c r="CY795" i="11" s="1"/>
  <c r="CE431" i="11"/>
  <c r="CE833" i="11" s="1"/>
  <c r="AC427" i="11"/>
  <c r="CP411" i="11"/>
  <c r="CP813" i="11" s="1"/>
  <c r="AL396" i="11"/>
  <c r="AL798" i="11" s="1"/>
  <c r="BV414" i="11"/>
  <c r="BV816" i="11" s="1"/>
  <c r="BM417" i="11"/>
  <c r="BM819" i="11" s="1"/>
  <c r="CZ394" i="11"/>
  <c r="CZ796" i="11" s="1"/>
  <c r="CH428" i="11"/>
  <c r="CM405" i="11"/>
  <c r="CM807" i="11" s="1"/>
  <c r="AI390" i="11"/>
  <c r="AI792" i="11" s="1"/>
  <c r="CD408" i="11"/>
  <c r="CD810" i="11" s="1"/>
  <c r="Z393" i="11"/>
  <c r="Z795" i="11" s="1"/>
  <c r="CN397" i="11"/>
  <c r="CN799" i="11" s="1"/>
  <c r="BV431" i="11"/>
  <c r="BV833" i="11" s="1"/>
  <c r="AO402" i="11"/>
  <c r="AO804" i="11" s="1"/>
  <c r="DV426" i="11"/>
  <c r="DV828" i="11" s="1"/>
  <c r="EE395" i="11"/>
  <c r="EE797" i="11" s="1"/>
  <c r="DM429" i="11"/>
  <c r="DM831" i="11" s="1"/>
  <c r="AX414" i="11"/>
  <c r="AX816" i="11" s="1"/>
  <c r="DK398" i="11"/>
  <c r="DK800" i="11" s="1"/>
  <c r="CS432" i="11"/>
  <c r="CS834" i="11" s="1"/>
  <c r="AY430" i="11"/>
  <c r="AY832" i="11" s="1"/>
  <c r="AM433" i="11"/>
  <c r="AM835" i="11" s="1"/>
  <c r="CS402" i="11"/>
  <c r="CS804" i="11" s="1"/>
  <c r="BU393" i="11"/>
  <c r="BU795" i="11" s="1"/>
  <c r="BF422" i="11"/>
  <c r="BF824" i="11" s="1"/>
  <c r="BO391" i="11"/>
  <c r="BO793" i="11" s="1"/>
  <c r="AW425" i="11"/>
  <c r="AW827" i="11" s="1"/>
  <c r="EN437" i="11"/>
  <c r="EN839" i="11" s="1"/>
  <c r="AU394" i="11"/>
  <c r="AU796" i="11" s="1"/>
  <c r="CP412" i="11"/>
  <c r="CP814" i="11" s="1"/>
  <c r="AL397" i="11"/>
  <c r="AL799" i="11" s="1"/>
  <c r="DK423" i="11"/>
  <c r="DK825" i="11" s="1"/>
  <c r="AT419" i="11"/>
  <c r="AT821" i="11" s="1"/>
  <c r="DG403" i="11"/>
  <c r="DG805" i="11" s="1"/>
  <c r="DQ437" i="11"/>
  <c r="DQ839" i="11" s="1"/>
  <c r="BD408" i="11"/>
  <c r="BD810" i="11" s="1"/>
  <c r="DQ392" i="11"/>
  <c r="DQ794" i="11" s="1"/>
  <c r="CY426" i="11"/>
  <c r="CY828" i="11" s="1"/>
  <c r="DH395" i="11"/>
  <c r="DH797" i="11" s="1"/>
  <c r="AH422" i="11"/>
  <c r="AH824" i="11" s="1"/>
  <c r="AQ391" i="11"/>
  <c r="AQ793" i="11" s="1"/>
  <c r="DV427" i="11"/>
  <c r="CZ419" i="11"/>
  <c r="DB409" i="11"/>
  <c r="DB811" i="11" s="1"/>
  <c r="CL433" i="11"/>
  <c r="CL835" i="11" s="1"/>
  <c r="AD413" i="11"/>
  <c r="AD815" i="11" s="1"/>
  <c r="AF403" i="11"/>
  <c r="AF805" i="11" s="1"/>
  <c r="EE436" i="11"/>
  <c r="EE838" i="11" s="1"/>
  <c r="EH429" i="11"/>
  <c r="EH831" i="11" s="1"/>
  <c r="DR389" i="11"/>
  <c r="CZ423" i="11"/>
  <c r="CZ825" i="11" s="1"/>
  <c r="EA421" i="11"/>
  <c r="EA823" i="11" s="1"/>
  <c r="DR411" i="11"/>
  <c r="DR813" i="11" s="1"/>
  <c r="BN396" i="11"/>
  <c r="BN798" i="11" s="1"/>
  <c r="DI414" i="11"/>
  <c r="DI816" i="11" s="1"/>
  <c r="AN400" i="11"/>
  <c r="AN802" i="11" s="1"/>
  <c r="BI392" i="11"/>
  <c r="BI794" i="11" s="1"/>
  <c r="AQ426" i="11"/>
  <c r="AQ828" i="11" s="1"/>
  <c r="DD410" i="11"/>
  <c r="DD812" i="11" s="1"/>
  <c r="AZ395" i="11"/>
  <c r="AZ797" i="11" s="1"/>
  <c r="AH429" i="11"/>
  <c r="AH831" i="11" s="1"/>
  <c r="BC394" i="11"/>
  <c r="BC796" i="11" s="1"/>
  <c r="DE416" i="11"/>
  <c r="DE818" i="11" s="1"/>
  <c r="AI435" i="11"/>
  <c r="AI837" i="11" s="1"/>
  <c r="CV419" i="11"/>
  <c r="CV821" i="11" s="1"/>
  <c r="BW410" i="11"/>
  <c r="BW812" i="11" s="1"/>
  <c r="EJ394" i="11"/>
  <c r="EJ796" i="11" s="1"/>
  <c r="DR428" i="11"/>
  <c r="BN413" i="11"/>
  <c r="BN815" i="11" s="1"/>
  <c r="BF398" i="11"/>
  <c r="BF800" i="11" s="1"/>
  <c r="BW397" i="11"/>
  <c r="BW799" i="11" s="1"/>
  <c r="BE431" i="11"/>
  <c r="BE833" i="11" s="1"/>
  <c r="DR415" i="11"/>
  <c r="DR817" i="11" s="1"/>
  <c r="BN400" i="11"/>
  <c r="BN802" i="11" s="1"/>
  <c r="CX418" i="11"/>
  <c r="AT403" i="11"/>
  <c r="AT805" i="11" s="1"/>
  <c r="CO421" i="11"/>
  <c r="CO823" i="11" s="1"/>
  <c r="DS424" i="11"/>
  <c r="DS826" i="11" s="1"/>
  <c r="EB398" i="11"/>
  <c r="EB800" i="11" s="1"/>
  <c r="DO409" i="11"/>
  <c r="DO811" i="11" s="1"/>
  <c r="BK394" i="11"/>
  <c r="BK796" i="11" s="1"/>
  <c r="AS428" i="11"/>
  <c r="DF412" i="11"/>
  <c r="DF814" i="11" s="1"/>
  <c r="BB397" i="11"/>
  <c r="BB799" i="11" s="1"/>
  <c r="BC417" i="11"/>
  <c r="BC819" i="11" s="1"/>
  <c r="DP401" i="11"/>
  <c r="DP803" i="11" s="1"/>
  <c r="CX435" i="11"/>
  <c r="CX837" i="11" s="1"/>
  <c r="AT420" i="11"/>
  <c r="AT822" i="11" s="1"/>
  <c r="AG431" i="11"/>
  <c r="AG833" i="11" s="1"/>
  <c r="CT415" i="11"/>
  <c r="CT817" i="11" s="1"/>
  <c r="AP400" i="11"/>
  <c r="AP802" i="11" s="1"/>
  <c r="X434" i="11"/>
  <c r="X836" i="11" s="1"/>
  <c r="EM402" i="11"/>
  <c r="EM804" i="11" s="1"/>
  <c r="DU436" i="11"/>
  <c r="DU838" i="11" s="1"/>
  <c r="BQ421" i="11"/>
  <c r="BQ823" i="11" s="1"/>
  <c r="DT423" i="11"/>
  <c r="DT825" i="11" s="1"/>
  <c r="CY428" i="11"/>
  <c r="DA418" i="11"/>
  <c r="DC408" i="11"/>
  <c r="DC810" i="11" s="1"/>
  <c r="DK437" i="11"/>
  <c r="DK839" i="11" s="1"/>
  <c r="CM432" i="11"/>
  <c r="CM834" i="11" s="1"/>
  <c r="AC422" i="11"/>
  <c r="AC824" i="11" s="1"/>
  <c r="AE412" i="11"/>
  <c r="AE814" i="11" s="1"/>
  <c r="DW400" i="11"/>
  <c r="DW802" i="11" s="1"/>
  <c r="DE434" i="11"/>
  <c r="DE836" i="11" s="1"/>
  <c r="DQ416" i="11"/>
  <c r="DQ818" i="11" s="1"/>
  <c r="CO394" i="11"/>
  <c r="CO796" i="11" s="1"/>
  <c r="BW428" i="11"/>
  <c r="CO416" i="11"/>
  <c r="CO818" i="11" s="1"/>
  <c r="AK401" i="11"/>
  <c r="AK803" i="11" s="1"/>
  <c r="EJ434" i="11"/>
  <c r="EJ836" i="11" s="1"/>
  <c r="AF408" i="11"/>
  <c r="AF810" i="11" s="1"/>
  <c r="AF397" i="11"/>
  <c r="AF799" i="11" s="1"/>
  <c r="EE430" i="11"/>
  <c r="EE832" i="11" s="1"/>
  <c r="EN399" i="11"/>
  <c r="EN801" i="11" s="1"/>
  <c r="DV433" i="11"/>
  <c r="DV835" i="11" s="1"/>
  <c r="BH413" i="11"/>
  <c r="BH815" i="11" s="1"/>
  <c r="CB421" i="11"/>
  <c r="CB823" i="11" s="1"/>
  <c r="X406" i="11"/>
  <c r="X808" i="11" s="1"/>
  <c r="CK390" i="11"/>
  <c r="CK792" i="11" s="1"/>
  <c r="BS424" i="11"/>
  <c r="BS826" i="11" s="1"/>
  <c r="DF423" i="11"/>
  <c r="DF825" i="11" s="1"/>
  <c r="BY431" i="11"/>
  <c r="BY833" i="11" s="1"/>
  <c r="BZ408" i="11"/>
  <c r="BZ810" i="11" s="1"/>
  <c r="CQ390" i="11"/>
  <c r="CQ792" i="11" s="1"/>
  <c r="CX414" i="11"/>
  <c r="CX816" i="11" s="1"/>
  <c r="DI397" i="11"/>
  <c r="DI799" i="11" s="1"/>
  <c r="CQ431" i="11"/>
  <c r="CQ833" i="11" s="1"/>
  <c r="AM416" i="11"/>
  <c r="AM818" i="11" s="1"/>
  <c r="EM401" i="11"/>
  <c r="EM803" i="11" s="1"/>
  <c r="EE406" i="11"/>
  <c r="EE808" i="11" s="1"/>
  <c r="CA391" i="11"/>
  <c r="CA793" i="11" s="1"/>
  <c r="BI425" i="11"/>
  <c r="BI827" i="11" s="1"/>
  <c r="BH438" i="11"/>
  <c r="BH840" i="11" s="1"/>
  <c r="DA422" i="11"/>
  <c r="DA824" i="11" s="1"/>
  <c r="CV418" i="11"/>
  <c r="CW424" i="11"/>
  <c r="CW826" i="11" s="1"/>
  <c r="DN437" i="11"/>
  <c r="DN839" i="11" s="1"/>
  <c r="AD426" i="11"/>
  <c r="AD828" i="11" s="1"/>
  <c r="DH401" i="11"/>
  <c r="DH803" i="11" s="1"/>
  <c r="CV404" i="11"/>
  <c r="CV806" i="11" s="1"/>
  <c r="CB419" i="11"/>
  <c r="AA402" i="11"/>
  <c r="AA804" i="11" s="1"/>
  <c r="DL393" i="11"/>
  <c r="DL795" i="11" s="1"/>
  <c r="DB394" i="11"/>
  <c r="DB796" i="11" s="1"/>
  <c r="DR396" i="11"/>
  <c r="DR798" i="11" s="1"/>
  <c r="AW403" i="11"/>
  <c r="AW805" i="11" s="1"/>
  <c r="DA390" i="11"/>
  <c r="DA792" i="11" s="1"/>
  <c r="AW411" i="11"/>
  <c r="AW813" i="11" s="1"/>
  <c r="BU396" i="11"/>
  <c r="BU798" i="11" s="1"/>
  <c r="AW419" i="11"/>
  <c r="AQ410" i="11"/>
  <c r="AQ812" i="11" s="1"/>
  <c r="CW393" i="11"/>
  <c r="CW795" i="11" s="1"/>
  <c r="BD436" i="11"/>
  <c r="BD838" i="11" s="1"/>
  <c r="CW433" i="11"/>
  <c r="CW835" i="11" s="1"/>
  <c r="AO396" i="11"/>
  <c r="AO798" i="11" s="1"/>
  <c r="CD406" i="11"/>
  <c r="CD808" i="11" s="1"/>
  <c r="EA427" i="11"/>
  <c r="BW412" i="11"/>
  <c r="BW814" i="11" s="1"/>
  <c r="AA397" i="11"/>
  <c r="AA799" i="11" s="1"/>
  <c r="AF437" i="11"/>
  <c r="AF839" i="11" s="1"/>
  <c r="CY424" i="11"/>
  <c r="CY826" i="11" s="1"/>
  <c r="DS405" i="11"/>
  <c r="DS807" i="11" s="1"/>
  <c r="BZ409" i="11"/>
  <c r="BZ811" i="11" s="1"/>
  <c r="BU405" i="11"/>
  <c r="BU807" i="11" s="1"/>
  <c r="BV411" i="11"/>
  <c r="BV813" i="11" s="1"/>
  <c r="AE408" i="11"/>
  <c r="AE810" i="11" s="1"/>
  <c r="BW421" i="11"/>
  <c r="BW823" i="11" s="1"/>
  <c r="DS431" i="11"/>
  <c r="DS833" i="11" s="1"/>
  <c r="AQ399" i="11"/>
  <c r="AQ801" i="11" s="1"/>
  <c r="DB433" i="11"/>
  <c r="DB835" i="11" s="1"/>
  <c r="EL390" i="11"/>
  <c r="EL792" i="11" s="1"/>
  <c r="CG399" i="11"/>
  <c r="CG801" i="11" s="1"/>
  <c r="BO433" i="11"/>
  <c r="BO835" i="11" s="1"/>
  <c r="CG407" i="11"/>
  <c r="CG809" i="11" s="1"/>
  <c r="AS392" i="11"/>
  <c r="AS794" i="11" s="1"/>
  <c r="AD425" i="11"/>
  <c r="AD827" i="11" s="1"/>
  <c r="CG415" i="11"/>
  <c r="CG817" i="11" s="1"/>
  <c r="CN401" i="11"/>
  <c r="CN803" i="11" s="1"/>
  <c r="AT390" i="11"/>
  <c r="AT792" i="11" s="1"/>
  <c r="DF398" i="11"/>
  <c r="DF800" i="11" s="1"/>
  <c r="EG422" i="11"/>
  <c r="EG824" i="11" s="1"/>
  <c r="BL390" i="11"/>
  <c r="BL792" i="11" s="1"/>
  <c r="DG408" i="11"/>
  <c r="DG810" i="11" s="1"/>
  <c r="BJ428" i="11"/>
  <c r="EC417" i="11"/>
  <c r="EC819" i="11" s="1"/>
  <c r="BC408" i="11"/>
  <c r="BC810" i="11" s="1"/>
  <c r="DT435" i="11"/>
  <c r="DT837" i="11" s="1"/>
  <c r="AD393" i="11"/>
  <c r="AD795" i="11" s="1"/>
  <c r="Y389" i="11"/>
  <c r="DI417" i="11"/>
  <c r="DI819" i="11" s="1"/>
  <c r="DP431" i="11"/>
  <c r="DP833" i="11" s="1"/>
  <c r="CZ391" i="11"/>
  <c r="CZ793" i="11" s="1"/>
  <c r="AX416" i="11"/>
  <c r="AX818" i="11" s="1"/>
  <c r="BH399" i="11"/>
  <c r="BH801" i="11" s="1"/>
  <c r="AV402" i="11"/>
  <c r="AV804" i="11" s="1"/>
  <c r="AE404" i="11"/>
  <c r="AE806" i="11" s="1"/>
  <c r="EB396" i="11"/>
  <c r="EB798" i="11" s="1"/>
  <c r="DJ430" i="11"/>
  <c r="DJ832" i="11" s="1"/>
  <c r="DS399" i="11"/>
  <c r="DS801" i="11" s="1"/>
  <c r="DA433" i="11"/>
  <c r="DA835" i="11" s="1"/>
  <c r="CY402" i="11"/>
  <c r="CY804" i="11" s="1"/>
  <c r="CX403" i="11"/>
  <c r="CX805" i="11" s="1"/>
  <c r="DD437" i="11"/>
  <c r="DD839" i="11" s="1"/>
  <c r="CC426" i="11"/>
  <c r="CC828" i="11" s="1"/>
  <c r="Z391" i="11"/>
  <c r="Z793" i="11" s="1"/>
  <c r="DY424" i="11"/>
  <c r="DY826" i="11" s="1"/>
  <c r="BU409" i="11"/>
  <c r="BU811" i="11" s="1"/>
  <c r="EH393" i="11"/>
  <c r="EH795" i="11" s="1"/>
  <c r="CP420" i="11"/>
  <c r="CP822" i="11" s="1"/>
  <c r="CY420" i="11"/>
  <c r="CY822" i="11" s="1"/>
  <c r="CC431" i="11"/>
  <c r="CC833" i="11" s="1"/>
  <c r="Y416" i="11"/>
  <c r="Y818" i="11" s="1"/>
  <c r="CL400" i="11"/>
  <c r="CL802" i="11" s="1"/>
  <c r="BT434" i="11"/>
  <c r="BT836" i="11" s="1"/>
  <c r="AI405" i="11"/>
  <c r="AI807" i="11" s="1"/>
  <c r="CD423" i="11"/>
  <c r="CD825" i="11" s="1"/>
  <c r="Z408" i="11"/>
  <c r="Z810" i="11" s="1"/>
  <c r="CM392" i="11"/>
  <c r="CM794" i="11" s="1"/>
  <c r="ED418" i="11"/>
  <c r="BZ403" i="11"/>
  <c r="BZ805" i="11" s="1"/>
  <c r="DU421" i="11"/>
  <c r="DU823" i="11" s="1"/>
  <c r="DZ425" i="11"/>
  <c r="DZ827" i="11" s="1"/>
  <c r="DS390" i="11"/>
  <c r="DS792" i="11" s="1"/>
  <c r="DA424" i="11"/>
  <c r="DA826" i="11" s="1"/>
  <c r="AW409" i="11"/>
  <c r="AW811" i="11" s="1"/>
  <c r="DJ393" i="11"/>
  <c r="DJ795" i="11" s="1"/>
  <c r="CE416" i="11"/>
  <c r="CE818" i="11" s="1"/>
  <c r="CG406" i="11"/>
  <c r="CG808" i="11" s="1"/>
  <c r="BN437" i="11"/>
  <c r="BN839" i="11" s="1"/>
  <c r="BQ430" i="11"/>
  <c r="BQ832" i="11" s="1"/>
  <c r="BS420" i="11"/>
  <c r="BS822" i="11" s="1"/>
  <c r="DZ409" i="11"/>
  <c r="DZ811" i="11" s="1"/>
  <c r="EH438" i="11"/>
  <c r="EH840" i="11" s="1"/>
  <c r="DJ433" i="11"/>
  <c r="DJ835" i="11" s="1"/>
  <c r="CA417" i="11"/>
  <c r="CA819" i="11" s="1"/>
  <c r="DG431" i="11"/>
  <c r="DG833" i="11" s="1"/>
  <c r="BC416" i="11"/>
  <c r="BC818" i="11" s="1"/>
  <c r="AL402" i="11"/>
  <c r="AL804" i="11" s="1"/>
  <c r="BU404" i="11"/>
  <c r="BU806" i="11" s="1"/>
  <c r="BN428" i="11"/>
  <c r="BN395" i="11"/>
  <c r="BN797" i="11" s="1"/>
  <c r="BN398" i="11"/>
  <c r="BN800" i="11" s="1"/>
  <c r="DR418" i="11"/>
  <c r="DR820" i="11" s="1"/>
  <c r="AJ409" i="11"/>
  <c r="AJ811" i="11" s="1"/>
  <c r="CE393" i="11"/>
  <c r="CE795" i="11" s="1"/>
  <c r="AD392" i="11"/>
  <c r="AD794" i="11" s="1"/>
  <c r="EB425" i="11"/>
  <c r="EB827" i="11" s="1"/>
  <c r="BX410" i="11"/>
  <c r="BX812" i="11" s="1"/>
  <c r="EK394" i="11"/>
  <c r="EK796" i="11" s="1"/>
  <c r="DS428" i="11"/>
  <c r="AV393" i="11"/>
  <c r="AV795" i="11" s="1"/>
  <c r="CT419" i="11"/>
  <c r="AP404" i="11"/>
  <c r="AP806" i="11" s="1"/>
  <c r="CF438" i="11"/>
  <c r="CF840" i="11" s="1"/>
  <c r="AI420" i="11"/>
  <c r="AI822" i="11" s="1"/>
  <c r="DT404" i="11"/>
  <c r="DT806" i="11" s="1"/>
  <c r="EL428" i="11"/>
  <c r="X419" i="11"/>
  <c r="X830" i="11" s="1"/>
  <c r="DO406" i="11"/>
  <c r="DO808" i="11" s="1"/>
  <c r="BQ407" i="11"/>
  <c r="BQ809" i="11" s="1"/>
  <c r="AC392" i="11"/>
  <c r="AC794" i="11" s="1"/>
  <c r="EN423" i="11"/>
  <c r="EN825" i="11" s="1"/>
  <c r="EC415" i="11"/>
  <c r="EC817" i="11" s="1"/>
  <c r="AQ402" i="11"/>
  <c r="AQ804" i="11" s="1"/>
  <c r="EC423" i="11"/>
  <c r="EC825" i="11" s="1"/>
  <c r="CT427" i="11"/>
  <c r="AL391" i="11"/>
  <c r="AL793" i="11" s="1"/>
  <c r="CX417" i="11"/>
  <c r="CX819" i="11" s="1"/>
  <c r="EK400" i="11"/>
  <c r="EK802" i="11" s="1"/>
  <c r="DO389" i="11"/>
  <c r="CW423" i="11"/>
  <c r="CW825" i="11" s="1"/>
  <c r="CM426" i="11"/>
  <c r="CM828" i="11" s="1"/>
  <c r="BD391" i="11"/>
  <c r="BD793" i="11" s="1"/>
  <c r="AL425" i="11"/>
  <c r="AL827" i="11" s="1"/>
  <c r="ED415" i="11"/>
  <c r="ED817" i="11" s="1"/>
  <c r="BR420" i="11"/>
  <c r="BR822" i="11" s="1"/>
  <c r="BZ423" i="11"/>
  <c r="BZ825" i="11" s="1"/>
  <c r="DP432" i="11"/>
  <c r="DP834" i="11" s="1"/>
  <c r="DY406" i="11"/>
  <c r="DY808" i="11" s="1"/>
  <c r="DZ412" i="11"/>
  <c r="DZ814" i="11" s="1"/>
  <c r="AE422" i="11"/>
  <c r="AE824" i="11" s="1"/>
  <c r="BO399" i="11"/>
  <c r="BO801" i="11" s="1"/>
  <c r="BN424" i="11"/>
  <c r="BN826" i="11" s="1"/>
  <c r="BB427" i="11"/>
  <c r="DG437" i="11"/>
  <c r="DG839" i="11" s="1"/>
  <c r="AV412" i="11"/>
  <c r="AV814" i="11" s="1"/>
  <c r="CJ397" i="11"/>
  <c r="CJ799" i="11" s="1"/>
  <c r="DQ412" i="11"/>
  <c r="DQ814" i="11" s="1"/>
  <c r="AV428" i="11"/>
  <c r="CM848" i="11"/>
  <c r="DZ402" i="11"/>
  <c r="DZ804" i="11" s="1"/>
  <c r="BU411" i="11"/>
  <c r="BU813" i="11" s="1"/>
  <c r="EF416" i="11"/>
  <c r="EF818" i="11" s="1"/>
  <c r="AO412" i="11"/>
  <c r="AO814" i="11" s="1"/>
  <c r="CE418" i="11"/>
  <c r="AA403" i="11"/>
  <c r="AA805" i="11" s="1"/>
  <c r="DZ436" i="11"/>
  <c r="DZ838" i="11" s="1"/>
  <c r="BV421" i="11"/>
  <c r="BV823" i="11" s="1"/>
  <c r="EB412" i="11"/>
  <c r="EB814" i="11" s="1"/>
  <c r="CR430" i="11"/>
  <c r="CR832" i="11" s="1"/>
  <c r="AB428" i="11"/>
  <c r="AD407" i="11"/>
  <c r="AD809" i="11" s="1"/>
  <c r="CH394" i="11"/>
  <c r="CH796" i="11" s="1"/>
  <c r="CD396" i="11"/>
  <c r="CD798" i="11" s="1"/>
  <c r="CZ405" i="11"/>
  <c r="CZ807" i="11" s="1"/>
  <c r="AD419" i="11"/>
  <c r="DH394" i="11"/>
  <c r="DH796" i="11" s="1"/>
  <c r="CV397" i="11"/>
  <c r="CV799" i="11" s="1"/>
  <c r="DA410" i="11"/>
  <c r="DA812" i="11" s="1"/>
  <c r="BG429" i="11"/>
  <c r="BG831" i="11" s="1"/>
  <c r="CQ409" i="11"/>
  <c r="CQ811" i="11" s="1"/>
  <c r="AM394" i="11"/>
  <c r="AM796" i="11" s="1"/>
  <c r="EL427" i="11"/>
  <c r="CH412" i="11"/>
  <c r="CH814" i="11" s="1"/>
  <c r="AD397" i="11"/>
  <c r="AD799" i="11" s="1"/>
  <c r="DR430" i="11"/>
  <c r="DR832" i="11" s="1"/>
  <c r="BN415" i="11"/>
  <c r="BN817" i="11" s="1"/>
  <c r="CI426" i="11"/>
  <c r="CI828" i="11" s="1"/>
  <c r="EA391" i="11"/>
  <c r="EA793" i="11" s="1"/>
  <c r="DI425" i="11"/>
  <c r="DI827" i="11" s="1"/>
  <c r="BE438" i="11"/>
  <c r="BE840" i="11" s="1"/>
  <c r="DG394" i="11"/>
  <c r="DG796" i="11" s="1"/>
  <c r="CO428" i="11"/>
  <c r="AK413" i="11"/>
  <c r="AK815" i="11" s="1"/>
  <c r="CX397" i="11"/>
  <c r="CX799" i="11" s="1"/>
  <c r="BX390" i="11"/>
  <c r="BX792" i="11" s="1"/>
  <c r="BF424" i="11"/>
  <c r="BF826" i="11" s="1"/>
  <c r="CB435" i="11"/>
  <c r="CB837" i="11" s="1"/>
  <c r="AS435" i="11"/>
  <c r="AS837" i="11" s="1"/>
  <c r="DF419" i="11"/>
  <c r="DF821" i="11" s="1"/>
  <c r="BB404" i="11"/>
  <c r="BB806" i="11" s="1"/>
  <c r="CX438" i="11"/>
  <c r="CX840" i="11" s="1"/>
  <c r="DP408" i="11"/>
  <c r="DP810" i="11" s="1"/>
  <c r="BL393" i="11"/>
  <c r="BL795" i="11" s="1"/>
  <c r="AT427" i="11"/>
  <c r="DG411" i="11"/>
  <c r="DG813" i="11" s="1"/>
  <c r="BC396" i="11"/>
  <c r="BC798" i="11" s="1"/>
  <c r="DC391" i="11"/>
  <c r="DC793" i="11" s="1"/>
  <c r="CK425" i="11"/>
  <c r="CK827" i="11" s="1"/>
  <c r="DB437" i="11"/>
  <c r="DB839" i="11" s="1"/>
  <c r="CI394" i="11"/>
  <c r="CI796" i="11" s="1"/>
  <c r="BQ428" i="11"/>
  <c r="ED412" i="11"/>
  <c r="ED814" i="11" s="1"/>
  <c r="BZ397" i="11"/>
  <c r="BZ799" i="11" s="1"/>
  <c r="AU420" i="11"/>
  <c r="AU822" i="11" s="1"/>
  <c r="AW410" i="11"/>
  <c r="AW812" i="11" s="1"/>
  <c r="AY400" i="11"/>
  <c r="AY802" i="11" s="1"/>
  <c r="AG434" i="11"/>
  <c r="AG836" i="11" s="1"/>
  <c r="AI424" i="11"/>
  <c r="AI826" i="11" s="1"/>
  <c r="CP413" i="11"/>
  <c r="CP815" i="11" s="1"/>
  <c r="CR403" i="11"/>
  <c r="CR805" i="11" s="1"/>
  <c r="CS437" i="11"/>
  <c r="CS839" i="11" s="1"/>
  <c r="BA426" i="11"/>
  <c r="BA828" i="11" s="1"/>
  <c r="BD432" i="11"/>
  <c r="BD834" i="11" s="1"/>
  <c r="BW435" i="11"/>
  <c r="BW837" i="11" s="1"/>
  <c r="EJ419" i="11"/>
  <c r="EN408" i="11"/>
  <c r="EN810" i="11" s="1"/>
  <c r="AK408" i="11"/>
  <c r="AK810" i="11" s="1"/>
  <c r="CX392" i="11"/>
  <c r="CX794" i="11" s="1"/>
  <c r="CF426" i="11"/>
  <c r="CF828" i="11" s="1"/>
  <c r="AB411" i="11"/>
  <c r="AB813" i="11" s="1"/>
  <c r="CO395" i="11"/>
  <c r="CO797" i="11" s="1"/>
  <c r="CH397" i="11"/>
  <c r="CH799" i="11" s="1"/>
  <c r="CA422" i="11"/>
  <c r="CA824" i="11" s="1"/>
  <c r="EN406" i="11"/>
  <c r="EN808" i="11" s="1"/>
  <c r="CJ391" i="11"/>
  <c r="CJ793" i="11" s="1"/>
  <c r="BR425" i="11"/>
  <c r="BR827" i="11" s="1"/>
  <c r="DL428" i="11"/>
  <c r="X413" i="11"/>
  <c r="X815" i="11" s="1"/>
  <c r="CK397" i="11"/>
  <c r="CK799" i="11" s="1"/>
  <c r="BS431" i="11"/>
  <c r="BS833" i="11" s="1"/>
  <c r="EF415" i="11"/>
  <c r="EF817" i="11" s="1"/>
  <c r="DG401" i="11"/>
  <c r="DG803" i="11" s="1"/>
  <c r="DG406" i="11"/>
  <c r="DG808" i="11" s="1"/>
  <c r="BC391" i="11"/>
  <c r="BC793" i="11" s="1"/>
  <c r="AK425" i="11"/>
  <c r="AK827" i="11" s="1"/>
  <c r="CX409" i="11"/>
  <c r="CX811" i="11" s="1"/>
  <c r="AT394" i="11"/>
  <c r="AT796" i="11" s="1"/>
  <c r="DG435" i="11"/>
  <c r="DG837" i="11" s="1"/>
  <c r="CO427" i="11"/>
  <c r="AK412" i="11"/>
  <c r="AK814" i="11" s="1"/>
  <c r="CX396" i="11"/>
  <c r="CX798" i="11" s="1"/>
  <c r="CF430" i="11"/>
  <c r="CF832" i="11" s="1"/>
  <c r="EH414" i="11"/>
  <c r="EH816" i="11" s="1"/>
  <c r="CD399" i="11"/>
  <c r="CD801" i="11" s="1"/>
  <c r="BL433" i="11"/>
  <c r="BL835" i="11" s="1"/>
  <c r="DY417" i="11"/>
  <c r="DY819" i="11" s="1"/>
  <c r="Y410" i="11"/>
  <c r="Y812" i="11" s="1"/>
  <c r="AU395" i="11"/>
  <c r="AU797" i="11" s="1"/>
  <c r="AC429" i="11"/>
  <c r="AC831" i="11" s="1"/>
  <c r="AH406" i="11"/>
  <c r="AH808" i="11" s="1"/>
  <c r="CU390" i="11"/>
  <c r="CU792" i="11" s="1"/>
  <c r="CC424" i="11"/>
  <c r="CC826" i="11" s="1"/>
  <c r="Y409" i="11"/>
  <c r="Y811" i="11" s="1"/>
  <c r="CL393" i="11"/>
  <c r="CL795" i="11" s="1"/>
  <c r="CM413" i="11"/>
  <c r="CM815" i="11" s="1"/>
  <c r="AI398" i="11"/>
  <c r="AI800" i="11" s="1"/>
  <c r="EH431" i="11"/>
  <c r="EH833" i="11" s="1"/>
  <c r="CD416" i="11"/>
  <c r="CD818" i="11" s="1"/>
  <c r="BC404" i="11"/>
  <c r="BC806" i="11" s="1"/>
  <c r="BQ427" i="11"/>
  <c r="ED411" i="11"/>
  <c r="ED813" i="11" s="1"/>
  <c r="BZ396" i="11"/>
  <c r="BZ798" i="11" s="1"/>
  <c r="BH430" i="11"/>
  <c r="BH832" i="11" s="1"/>
  <c r="DJ414" i="11"/>
  <c r="DJ816" i="11" s="1"/>
  <c r="BF399" i="11"/>
  <c r="BF801" i="11" s="1"/>
  <c r="AN433" i="11"/>
  <c r="AN835" i="11" s="1"/>
  <c r="AO417" i="11"/>
  <c r="AO819" i="11" s="1"/>
  <c r="EC406" i="11"/>
  <c r="EC808" i="11" s="1"/>
  <c r="BW424" i="11"/>
  <c r="BW826" i="11" s="1"/>
  <c r="EL438" i="11"/>
  <c r="EL840" i="11" s="1"/>
  <c r="DR417" i="11"/>
  <c r="DR819" i="11" s="1"/>
  <c r="DA438" i="11"/>
  <c r="DA840" i="11" s="1"/>
  <c r="CC430" i="11"/>
  <c r="CC832" i="11" s="1"/>
  <c r="AU424" i="11"/>
  <c r="AU826" i="11" s="1"/>
  <c r="BM412" i="11"/>
  <c r="BM814" i="11" s="1"/>
  <c r="DH430" i="11"/>
  <c r="DH832" i="11" s="1"/>
  <c r="DP400" i="11"/>
  <c r="DP802" i="11" s="1"/>
  <c r="DU392" i="11"/>
  <c r="DU794" i="11" s="1"/>
  <c r="DC426" i="11"/>
  <c r="DC828" i="11" s="1"/>
  <c r="AY411" i="11"/>
  <c r="AY813" i="11" s="1"/>
  <c r="DL395" i="11"/>
  <c r="DL797" i="11" s="1"/>
  <c r="CT429" i="11"/>
  <c r="CT831" i="11" s="1"/>
  <c r="BQ396" i="11"/>
  <c r="BQ798" i="11" s="1"/>
  <c r="AZ417" i="11"/>
  <c r="DM401" i="11"/>
  <c r="DM803" i="11" s="1"/>
  <c r="CA409" i="11"/>
  <c r="CA811" i="11" s="1"/>
  <c r="EI410" i="11"/>
  <c r="EI812" i="11" s="1"/>
  <c r="CE395" i="11"/>
  <c r="CE797" i="11" s="1"/>
  <c r="BM429" i="11"/>
  <c r="BM831" i="11" s="1"/>
  <c r="DZ413" i="11"/>
  <c r="DZ815" i="11" s="1"/>
  <c r="EH398" i="11"/>
  <c r="EH800" i="11" s="1"/>
  <c r="EI397" i="11"/>
  <c r="EI799" i="11" s="1"/>
  <c r="BM416" i="11"/>
  <c r="BM818" i="11" s="1"/>
  <c r="DZ400" i="11"/>
  <c r="DZ802" i="11" s="1"/>
  <c r="DH434" i="11"/>
  <c r="DH836" i="11" s="1"/>
  <c r="AS419" i="11"/>
  <c r="DF403" i="11"/>
  <c r="DF805" i="11" s="1"/>
  <c r="DO437" i="11"/>
  <c r="DO839" i="11" s="1"/>
  <c r="AJ422" i="11"/>
  <c r="AJ824" i="11" s="1"/>
  <c r="EG426" i="11"/>
  <c r="EG828" i="11" s="1"/>
  <c r="BW399" i="11"/>
  <c r="BW801" i="11" s="1"/>
  <c r="BE433" i="11"/>
  <c r="BE835" i="11" s="1"/>
  <c r="BJ410" i="11"/>
  <c r="BJ812" i="11" s="1"/>
  <c r="DW394" i="11"/>
  <c r="DW796" i="11" s="1"/>
  <c r="DE428" i="11"/>
  <c r="BA413" i="11"/>
  <c r="BA815" i="11" s="1"/>
  <c r="DN397" i="11"/>
  <c r="DN799" i="11" s="1"/>
  <c r="DO417" i="11"/>
  <c r="DO819" i="11" s="1"/>
  <c r="BK402" i="11"/>
  <c r="BK804" i="11" s="1"/>
  <c r="AS436" i="11"/>
  <c r="AS838" i="11" s="1"/>
  <c r="DF420" i="11"/>
  <c r="DF822" i="11" s="1"/>
  <c r="AT421" i="11"/>
  <c r="AT823" i="11" s="1"/>
  <c r="CS431" i="11"/>
  <c r="CS833" i="11" s="1"/>
  <c r="AO416" i="11"/>
  <c r="AO818" i="11" s="1"/>
  <c r="DB400" i="11"/>
  <c r="DB802" i="11" s="1"/>
  <c r="CJ434" i="11"/>
  <c r="CJ836" i="11" s="1"/>
  <c r="EL418" i="11"/>
  <c r="CH403" i="11"/>
  <c r="CH805" i="11" s="1"/>
  <c r="CC437" i="11"/>
  <c r="CC839" i="11" s="1"/>
  <c r="EC421" i="11"/>
  <c r="EC823" i="11" s="1"/>
  <c r="EH425" i="11"/>
  <c r="EH827" i="11" s="1"/>
  <c r="AT429" i="11"/>
  <c r="AT831" i="11" s="1"/>
  <c r="AV419" i="11"/>
  <c r="AV830" i="11" s="1"/>
  <c r="AX409" i="11"/>
  <c r="AX811" i="11" s="1"/>
  <c r="AH433" i="11"/>
  <c r="AH835" i="11" s="1"/>
  <c r="CO422" i="11"/>
  <c r="CO824" i="11" s="1"/>
  <c r="CQ412" i="11"/>
  <c r="CQ814" i="11" s="1"/>
  <c r="AZ435" i="11"/>
  <c r="AZ837" i="11" s="1"/>
  <c r="AJ395" i="11"/>
  <c r="EI428" i="11"/>
  <c r="DH393" i="11"/>
  <c r="DH795" i="11" s="1"/>
  <c r="AJ417" i="11"/>
  <c r="AJ819" i="11" s="1"/>
  <c r="CW401" i="11"/>
  <c r="CW803" i="11" s="1"/>
  <c r="CE435" i="11"/>
  <c r="CE837" i="11" s="1"/>
  <c r="AM409" i="11"/>
  <c r="AM811" i="11" s="1"/>
  <c r="CR397" i="11"/>
  <c r="CR799" i="11" s="1"/>
  <c r="BZ431" i="11"/>
  <c r="BZ833" i="11" s="1"/>
  <c r="EM415" i="11"/>
  <c r="EM817" i="11" s="1"/>
  <c r="CI400" i="11"/>
  <c r="CI802" i="11" s="1"/>
  <c r="BQ434" i="11"/>
  <c r="BQ836" i="11" s="1"/>
  <c r="BV415" i="11"/>
  <c r="BV817" i="11" s="1"/>
  <c r="EN421" i="11"/>
  <c r="EN823" i="11" s="1"/>
  <c r="CJ406" i="11"/>
  <c r="CJ808" i="11" s="1"/>
  <c r="AF391" i="11"/>
  <c r="AF793" i="11" s="1"/>
  <c r="EE424" i="11"/>
  <c r="EE826" i="11" s="1"/>
  <c r="EL426" i="11"/>
  <c r="EL828" i="11" s="1"/>
  <c r="BB400" i="11"/>
  <c r="BB802" i="11" s="1"/>
  <c r="AJ434" i="11"/>
  <c r="AJ836" i="11" s="1"/>
  <c r="CW418" i="11"/>
  <c r="BN406" i="11"/>
  <c r="BN808" i="11" s="1"/>
  <c r="CN436" i="11"/>
  <c r="CN838" i="11" s="1"/>
  <c r="DX424" i="11"/>
  <c r="DX826" i="11" s="1"/>
  <c r="AT415" i="11"/>
  <c r="AT817" i="11" s="1"/>
  <c r="DG399" i="11"/>
  <c r="DG801" i="11" s="1"/>
  <c r="CO433" i="11"/>
  <c r="CO835" i="11" s="1"/>
  <c r="AK418" i="11"/>
  <c r="BG405" i="11"/>
  <c r="BG807" i="11" s="1"/>
  <c r="AT402" i="11"/>
  <c r="AT804" i="11" s="1"/>
  <c r="AB436" i="11"/>
  <c r="AB838" i="11" s="1"/>
  <c r="AK405" i="11"/>
  <c r="AK807" i="11" s="1"/>
  <c r="CX389" i="11"/>
  <c r="CX791" i="11" s="1"/>
  <c r="BU423" i="11"/>
  <c r="BU825" i="11" s="1"/>
  <c r="AL419" i="11"/>
  <c r="AL830" i="11" s="1"/>
  <c r="CY403" i="11"/>
  <c r="CY805" i="11" s="1"/>
  <c r="DE437" i="11"/>
  <c r="DE839" i="11" s="1"/>
  <c r="CL414" i="11"/>
  <c r="CL816" i="11" s="1"/>
  <c r="AH399" i="11"/>
  <c r="AH801" i="11" s="1"/>
  <c r="EG432" i="11"/>
  <c r="EG834" i="11" s="1"/>
  <c r="CC417" i="11"/>
  <c r="CC819" i="11" s="1"/>
  <c r="BW408" i="11"/>
  <c r="BW810" i="11" s="1"/>
  <c r="Z422" i="11"/>
  <c r="Z824" i="11" s="1"/>
  <c r="CM406" i="11"/>
  <c r="CM808" i="11" s="1"/>
  <c r="AI391" i="11"/>
  <c r="AI793" i="11" s="1"/>
  <c r="EH424" i="11"/>
  <c r="EH826" i="11" s="1"/>
  <c r="CZ438" i="11"/>
  <c r="CZ840" i="11" s="1"/>
  <c r="DU435" i="11"/>
  <c r="DU837" i="11" s="1"/>
  <c r="BQ420" i="11"/>
  <c r="BQ822" i="11" s="1"/>
  <c r="ED404" i="11"/>
  <c r="ED806" i="11" s="1"/>
  <c r="BZ389" i="11"/>
  <c r="BZ791" i="11" s="1"/>
  <c r="AW423" i="11"/>
  <c r="AW825" i="11" s="1"/>
  <c r="BF392" i="11"/>
  <c r="BF794" i="11" s="1"/>
  <c r="AN426" i="11"/>
  <c r="AN828" i="11" s="1"/>
  <c r="AH438" i="11"/>
  <c r="AH840" i="11" s="1"/>
  <c r="BZ413" i="11"/>
  <c r="BZ815" i="11" s="1"/>
  <c r="CB403" i="11"/>
  <c r="CB805" i="11" s="1"/>
  <c r="BS437" i="11"/>
  <c r="BS839" i="11" s="1"/>
  <c r="DQ426" i="11"/>
  <c r="DQ828" i="11" s="1"/>
  <c r="DS416" i="11"/>
  <c r="DS818" i="11" s="1"/>
  <c r="CT405" i="11"/>
  <c r="CT807" i="11" s="1"/>
  <c r="AP390" i="11"/>
  <c r="AP792" i="11" s="1"/>
  <c r="BL399" i="11"/>
  <c r="BL801" i="11" s="1"/>
  <c r="AT433" i="11"/>
  <c r="AT835" i="11" s="1"/>
  <c r="CY410" i="11"/>
  <c r="CY812" i="11" s="1"/>
  <c r="BL421" i="11"/>
  <c r="BL823" i="11" s="1"/>
  <c r="DY405" i="11"/>
  <c r="DY807" i="11" s="1"/>
  <c r="BU390" i="11"/>
  <c r="BU792" i="11" s="1"/>
  <c r="BC424" i="11"/>
  <c r="BC826" i="11" s="1"/>
  <c r="BL424" i="11"/>
  <c r="BL826" i="11" s="1"/>
  <c r="DB435" i="11"/>
  <c r="DB837" i="11" s="1"/>
  <c r="AX420" i="11"/>
  <c r="AX822" i="11" s="1"/>
  <c r="DK404" i="11"/>
  <c r="DK806" i="11" s="1"/>
  <c r="BG389" i="11"/>
  <c r="AY426" i="11"/>
  <c r="AY828" i="11" s="1"/>
  <c r="DL410" i="11"/>
  <c r="DL812" i="11" s="1"/>
  <c r="BH395" i="11"/>
  <c r="BH797" i="11" s="1"/>
  <c r="AP429" i="11"/>
  <c r="AP831" i="11" s="1"/>
  <c r="CQ394" i="11"/>
  <c r="CQ796" i="11" s="1"/>
  <c r="EH419" i="11"/>
  <c r="EH821" i="11" s="1"/>
  <c r="CD404" i="11"/>
  <c r="CD806" i="11" s="1"/>
  <c r="Z389" i="11"/>
  <c r="DY422" i="11"/>
  <c r="DY824" i="11" s="1"/>
  <c r="DF418" i="11"/>
  <c r="EH406" i="11"/>
  <c r="EH808" i="11" s="1"/>
  <c r="CD391" i="11"/>
  <c r="CD793" i="11" s="1"/>
  <c r="BL425" i="11"/>
  <c r="BL827" i="11" s="1"/>
  <c r="DY409" i="11"/>
  <c r="DY811" i="11" s="1"/>
  <c r="BU394" i="11"/>
  <c r="BU796" i="11" s="1"/>
  <c r="AR428" i="11"/>
  <c r="DE412" i="11"/>
  <c r="DE814" i="11" s="1"/>
  <c r="BA397" i="11"/>
  <c r="BA799" i="11" s="1"/>
  <c r="AI431" i="11"/>
  <c r="AI833" i="11" s="1"/>
  <c r="DZ423" i="11"/>
  <c r="DZ825" i="11" s="1"/>
  <c r="BV408" i="11"/>
  <c r="BV810" i="11" s="1"/>
  <c r="EI392" i="11"/>
  <c r="EI794" i="11" s="1"/>
  <c r="BI419" i="11"/>
  <c r="BI830" i="11" s="1"/>
  <c r="DV403" i="11"/>
  <c r="DV805" i="11" s="1"/>
  <c r="X438" i="11"/>
  <c r="X840" i="11" s="1"/>
  <c r="AZ422" i="11"/>
  <c r="AZ824" i="11" s="1"/>
  <c r="CB427" i="11"/>
  <c r="DN426" i="11"/>
  <c r="DN828" i="11" s="1"/>
  <c r="BJ411" i="11"/>
  <c r="BJ813" i="11" s="1"/>
  <c r="DW395" i="11"/>
  <c r="DW797" i="11" s="1"/>
  <c r="DE429" i="11"/>
  <c r="DE831" i="11" s="1"/>
  <c r="DJ406" i="11"/>
  <c r="DJ808" i="11" s="1"/>
  <c r="BF391" i="11"/>
  <c r="BF793" i="11" s="1"/>
  <c r="AN425" i="11"/>
  <c r="AN827" i="11" s="1"/>
  <c r="CG436" i="11"/>
  <c r="CG838" i="11" s="1"/>
  <c r="DE422" i="11"/>
  <c r="DE824" i="11" s="1"/>
  <c r="BP398" i="11"/>
  <c r="BP800" i="11" s="1"/>
  <c r="AX432" i="11"/>
  <c r="AX834" i="11" s="1"/>
  <c r="AT412" i="11"/>
  <c r="AT814" i="11" s="1"/>
  <c r="DH416" i="11"/>
  <c r="DH818" i="11" s="1"/>
  <c r="AL435" i="11"/>
  <c r="AL837" i="11" s="1"/>
  <c r="CY419" i="11"/>
  <c r="EI416" i="11"/>
  <c r="EI818" i="11" s="1"/>
  <c r="CL430" i="11"/>
  <c r="CL832" i="11" s="1"/>
  <c r="EE417" i="11"/>
  <c r="EE819" i="11" s="1"/>
  <c r="CA402" i="11"/>
  <c r="CA804" i="11" s="1"/>
  <c r="BI436" i="11"/>
  <c r="BI838" i="11" s="1"/>
  <c r="CH421" i="11"/>
  <c r="CH823" i="11" s="1"/>
  <c r="CJ411" i="11"/>
  <c r="CJ813" i="11" s="1"/>
  <c r="CM404" i="11"/>
  <c r="CM806" i="11" s="1"/>
  <c r="AI389" i="11"/>
  <c r="EN394" i="11"/>
  <c r="EN796" i="11" s="1"/>
  <c r="AM432" i="11"/>
  <c r="AM834" i="11" s="1"/>
  <c r="BW406" i="11"/>
  <c r="BW808" i="11" s="1"/>
  <c r="BE420" i="11"/>
  <c r="BE822" i="11" s="1"/>
  <c r="BN389" i="11"/>
  <c r="AV423" i="11"/>
  <c r="AV825" i="11" s="1"/>
  <c r="AJ420" i="11"/>
  <c r="AJ822" i="11" s="1"/>
  <c r="DM400" i="11"/>
  <c r="DM802" i="11" s="1"/>
  <c r="DD403" i="11"/>
  <c r="DD805" i="11" s="1"/>
  <c r="DM437" i="11"/>
  <c r="DM839" i="11" s="1"/>
  <c r="CP437" i="11"/>
  <c r="CP839" i="11" s="1"/>
  <c r="DE409" i="11"/>
  <c r="DE811" i="11" s="1"/>
  <c r="BA394" i="11"/>
  <c r="BA796" i="11" s="1"/>
  <c r="AI428" i="11"/>
  <c r="BO390" i="11"/>
  <c r="BO792" i="11" s="1"/>
  <c r="EA418" i="11"/>
  <c r="BW403" i="11"/>
  <c r="BW805" i="11" s="1"/>
  <c r="BK437" i="11"/>
  <c r="BK839" i="11" s="1"/>
  <c r="DR421" i="11"/>
  <c r="DR823" i="11" s="1"/>
  <c r="CD414" i="11"/>
  <c r="CD816" i="11" s="1"/>
  <c r="BW390" i="11"/>
  <c r="BW792" i="11" s="1"/>
  <c r="BE424" i="11"/>
  <c r="BE826" i="11" s="1"/>
  <c r="DR408" i="11"/>
  <c r="DR810" i="11" s="1"/>
  <c r="BN393" i="11"/>
  <c r="BN795" i="11" s="1"/>
  <c r="AK427" i="11"/>
  <c r="DS422" i="11"/>
  <c r="DS824" i="11" s="1"/>
  <c r="BO407" i="11"/>
  <c r="BO809" i="11" s="1"/>
  <c r="BB418" i="11"/>
  <c r="BB820" i="11" s="1"/>
  <c r="DO402" i="11"/>
  <c r="DO804" i="11" s="1"/>
  <c r="CW436" i="11"/>
  <c r="CW838" i="11" s="1"/>
  <c r="AS421" i="11"/>
  <c r="AS823" i="11" s="1"/>
  <c r="AZ423" i="11"/>
  <c r="AZ825" i="11" s="1"/>
  <c r="DG425" i="11"/>
  <c r="DG827" i="11" s="1"/>
  <c r="BC410" i="11"/>
  <c r="BC812" i="11" s="1"/>
  <c r="DP394" i="11"/>
  <c r="DP796" i="11" s="1"/>
  <c r="CX428" i="11"/>
  <c r="DC405" i="11"/>
  <c r="DC807" i="11" s="1"/>
  <c r="AY390" i="11"/>
  <c r="AY792" i="11" s="1"/>
  <c r="AG424" i="11"/>
  <c r="AG826" i="11" s="1"/>
  <c r="CT408" i="11"/>
  <c r="CT810" i="11" s="1"/>
  <c r="AP393" i="11"/>
  <c r="AP795" i="11" s="1"/>
  <c r="BZ411" i="11"/>
  <c r="BZ813" i="11" s="1"/>
  <c r="EM395" i="11"/>
  <c r="EM797" i="11" s="1"/>
  <c r="DU429" i="11"/>
  <c r="DU831" i="11" s="1"/>
  <c r="BD403" i="11"/>
  <c r="BD805" i="11" s="1"/>
  <c r="AL437" i="11"/>
  <c r="AL839" i="11" s="1"/>
  <c r="AN427" i="11"/>
  <c r="AP417" i="11"/>
  <c r="AP819" i="11" s="1"/>
  <c r="CG430" i="11"/>
  <c r="CG832" i="11" s="1"/>
  <c r="CI420" i="11"/>
  <c r="CI822" i="11" s="1"/>
  <c r="BJ409" i="11"/>
  <c r="BJ811" i="11" s="1"/>
  <c r="DW393" i="11"/>
  <c r="DW795" i="11" s="1"/>
  <c r="AG433" i="11"/>
  <c r="AG835" i="11" s="1"/>
  <c r="EA436" i="11"/>
  <c r="EA838" i="11" s="1"/>
  <c r="AO432" i="11"/>
  <c r="AO834" i="11" s="1"/>
  <c r="CO409" i="11"/>
  <c r="CO811" i="11" s="1"/>
  <c r="EJ427" i="11"/>
  <c r="CJ405" i="11"/>
  <c r="CJ807" i="11" s="1"/>
  <c r="AF390" i="11"/>
  <c r="AF792" i="11" s="1"/>
  <c r="EE423" i="11"/>
  <c r="EE825" i="11" s="1"/>
  <c r="CA408" i="11"/>
  <c r="CA810" i="11" s="1"/>
  <c r="EN392" i="11"/>
  <c r="EN794" i="11" s="1"/>
  <c r="EC438" i="11"/>
  <c r="EC840" i="11" s="1"/>
  <c r="DP422" i="11"/>
  <c r="DP824" i="11" s="1"/>
  <c r="BL407" i="11"/>
  <c r="BL809" i="11" s="1"/>
  <c r="DY391" i="11"/>
  <c r="DY793" i="11" s="1"/>
  <c r="DK418" i="11"/>
  <c r="DK820" i="11" s="1"/>
  <c r="BG403" i="11"/>
  <c r="BG805" i="11" s="1"/>
  <c r="AO437" i="11"/>
  <c r="AO839" i="11" s="1"/>
  <c r="DB421" i="11"/>
  <c r="DB823" i="11" s="1"/>
  <c r="EI413" i="11"/>
  <c r="EI815" i="11" s="1"/>
  <c r="BH409" i="11"/>
  <c r="BH811" i="11" s="1"/>
  <c r="DU393" i="11"/>
  <c r="DU795" i="11" s="1"/>
  <c r="DC427" i="11"/>
  <c r="AY412" i="11"/>
  <c r="AY814" i="11" s="1"/>
  <c r="DL396" i="11"/>
  <c r="DL798" i="11" s="1"/>
  <c r="CI428" i="11"/>
  <c r="DY436" i="11"/>
  <c r="DY838" i="11" s="1"/>
  <c r="BU421" i="11"/>
  <c r="BU823" i="11" s="1"/>
  <c r="EH405" i="11"/>
  <c r="EH807" i="11" s="1"/>
  <c r="CD390" i="11"/>
  <c r="CD792" i="11" s="1"/>
  <c r="AJ406" i="11"/>
  <c r="AJ808" i="11" s="1"/>
  <c r="DY423" i="11"/>
  <c r="DY825" i="11" s="1"/>
  <c r="DP426" i="11"/>
  <c r="DP828" i="11" s="1"/>
  <c r="DN395" i="11"/>
  <c r="DN797" i="11" s="1"/>
  <c r="CV429" i="11"/>
  <c r="CV831" i="11" s="1"/>
  <c r="CE391" i="11"/>
  <c r="CE793" i="11" s="1"/>
  <c r="CI438" i="11"/>
  <c r="CI840" i="11" s="1"/>
  <c r="AZ436" i="11"/>
  <c r="AZ838" i="11" s="1"/>
  <c r="DM420" i="11"/>
  <c r="DM822" i="11" s="1"/>
  <c r="BI405" i="11"/>
  <c r="BI807" i="11" s="1"/>
  <c r="DV389" i="11"/>
  <c r="DV791" i="11" s="1"/>
  <c r="BS394" i="11"/>
  <c r="BS796" i="11" s="1"/>
  <c r="BA428" i="11"/>
  <c r="BJ397" i="11"/>
  <c r="BJ799" i="11" s="1"/>
  <c r="DJ392" i="11"/>
  <c r="DJ794" i="11" s="1"/>
  <c r="CR426" i="11"/>
  <c r="CR828" i="11" s="1"/>
  <c r="AC411" i="11"/>
  <c r="AC813" i="11" s="1"/>
  <c r="CP395" i="11"/>
  <c r="CP797" i="11" s="1"/>
  <c r="BX429" i="11"/>
  <c r="BX831" i="11" s="1"/>
  <c r="EK413" i="11"/>
  <c r="EK815" i="11" s="1"/>
  <c r="CG398" i="11"/>
  <c r="CG800" i="11" s="1"/>
  <c r="BB421" i="11"/>
  <c r="BB823" i="11" s="1"/>
  <c r="BD411" i="11"/>
  <c r="BD813" i="11" s="1"/>
  <c r="BF401" i="11"/>
  <c r="BF803" i="11" s="1"/>
  <c r="AN435" i="11"/>
  <c r="AN837" i="11" s="1"/>
  <c r="CW414" i="11"/>
  <c r="CW816" i="11" s="1"/>
  <c r="Z421" i="11"/>
  <c r="Z823" i="11" s="1"/>
  <c r="BI411" i="11"/>
  <c r="BI813" i="11" s="1"/>
  <c r="AR409" i="11"/>
  <c r="AR811" i="11" s="1"/>
  <c r="DE393" i="11"/>
  <c r="DE795" i="11" s="1"/>
  <c r="CM427" i="11"/>
  <c r="AI412" i="11"/>
  <c r="AI814" i="11" s="1"/>
  <c r="CH423" i="11"/>
  <c r="CH825" i="11" s="1"/>
  <c r="AD408" i="11"/>
  <c r="AD810" i="11" s="1"/>
  <c r="CQ392" i="11"/>
  <c r="CQ794" i="11" s="1"/>
  <c r="BY426" i="11"/>
  <c r="BY828" i="11" s="1"/>
  <c r="EN432" i="11"/>
  <c r="EN834" i="11" s="1"/>
  <c r="AE414" i="11"/>
  <c r="AE816" i="11" s="1"/>
  <c r="BZ432" i="11"/>
  <c r="BZ834" i="11" s="1"/>
  <c r="AK403" i="11"/>
  <c r="AK805" i="11" s="1"/>
  <c r="DN407" i="11"/>
  <c r="DN809" i="11" s="1"/>
  <c r="BJ392" i="11"/>
  <c r="BJ794" i="11" s="1"/>
  <c r="AR426" i="11"/>
  <c r="AR828" i="11" s="1"/>
  <c r="DE410" i="11"/>
  <c r="DE812" i="11" s="1"/>
  <c r="BA395" i="11"/>
  <c r="BA797" i="11" s="1"/>
  <c r="BS434" i="11"/>
  <c r="BS836" i="11" s="1"/>
  <c r="EF418" i="11"/>
  <c r="BA414" i="11"/>
  <c r="BA816" i="11" s="1"/>
  <c r="AJ430" i="11"/>
  <c r="AJ832" i="11" s="1"/>
  <c r="AE411" i="11"/>
  <c r="AE813" i="11" s="1"/>
  <c r="CR395" i="11"/>
  <c r="CR797" i="11" s="1"/>
  <c r="AA391" i="11"/>
  <c r="AA793" i="11" s="1"/>
  <c r="DZ424" i="11"/>
  <c r="DZ826" i="11" s="1"/>
  <c r="CN438" i="11"/>
  <c r="CN840" i="11" s="1"/>
  <c r="BW429" i="11"/>
  <c r="BW831" i="11" s="1"/>
  <c r="EJ413" i="11"/>
  <c r="EJ815" i="11" s="1"/>
  <c r="CF398" i="11"/>
  <c r="CF800" i="11" s="1"/>
  <c r="BN432" i="11"/>
  <c r="BN834" i="11" s="1"/>
  <c r="BS409" i="11"/>
  <c r="BS811" i="11" s="1"/>
  <c r="BJ412" i="11"/>
  <c r="BJ814" i="11" s="1"/>
  <c r="DW396" i="11"/>
  <c r="DW798" i="11" s="1"/>
  <c r="CT430" i="11"/>
  <c r="CT832" i="11" s="1"/>
  <c r="CK433" i="11"/>
  <c r="CK835" i="11" s="1"/>
  <c r="DR437" i="11"/>
  <c r="DR839" i="11" s="1"/>
  <c r="DU430" i="11"/>
  <c r="DU832" i="11" s="1"/>
  <c r="DW420" i="11"/>
  <c r="DW822" i="11" s="1"/>
  <c r="DY410" i="11"/>
  <c r="DY812" i="11" s="1"/>
  <c r="AY424" i="11"/>
  <c r="AY826" i="11" s="1"/>
  <c r="BB417" i="11"/>
  <c r="BB819" i="11" s="1"/>
  <c r="CW403" i="11"/>
  <c r="CW805" i="11" s="1"/>
  <c r="BX426" i="11"/>
  <c r="BX828" i="11" s="1"/>
  <c r="CG395" i="11"/>
  <c r="CG797" i="11" s="1"/>
  <c r="EM396" i="11"/>
  <c r="EM798" i="11" s="1"/>
  <c r="EK432" i="11"/>
  <c r="EK834" i="11" s="1"/>
  <c r="CG417" i="11"/>
  <c r="CG819" i="11" s="1"/>
  <c r="AC402" i="11"/>
  <c r="AC804" i="11" s="1"/>
  <c r="X398" i="11"/>
  <c r="X800" i="11" s="1"/>
  <c r="DW431" i="11"/>
  <c r="DW833" i="11" s="1"/>
  <c r="BJ402" i="11"/>
  <c r="BJ804" i="11" s="1"/>
  <c r="Y404" i="11"/>
  <c r="Y806" i="11" s="1"/>
  <c r="BD438" i="11"/>
  <c r="BD840" i="11" s="1"/>
  <c r="EG406" i="11"/>
  <c r="EG808" i="11" s="1"/>
  <c r="CC391" i="11"/>
  <c r="CC793" i="11" s="1"/>
  <c r="CP431" i="11"/>
  <c r="CP833" i="11" s="1"/>
  <c r="AL416" i="11"/>
  <c r="AL818" i="11" s="1"/>
  <c r="CY400" i="11"/>
  <c r="CY802" i="11" s="1"/>
  <c r="CP418" i="11"/>
  <c r="CP829" i="11" s="1"/>
  <c r="AL403" i="11"/>
  <c r="AL805" i="11" s="1"/>
  <c r="EK436" i="11"/>
  <c r="EK838" i="11" s="1"/>
  <c r="CG421" i="11"/>
  <c r="CG823" i="11" s="1"/>
  <c r="BO424" i="11"/>
  <c r="BO826" i="11" s="1"/>
  <c r="CE390" i="11"/>
  <c r="CE792" i="11" s="1"/>
  <c r="DZ408" i="11"/>
  <c r="DZ810" i="11" s="1"/>
  <c r="BV393" i="11"/>
  <c r="BV795" i="11" s="1"/>
  <c r="CH435" i="11"/>
  <c r="CH837" i="11" s="1"/>
  <c r="AD420" i="11"/>
  <c r="AD822" i="11" s="1"/>
  <c r="CK418" i="11"/>
  <c r="EH430" i="11"/>
  <c r="EH832" i="11" s="1"/>
  <c r="CD415" i="11"/>
  <c r="CD817" i="11" s="1"/>
  <c r="Z400" i="11"/>
  <c r="Z802" i="11" s="1"/>
  <c r="DY433" i="11"/>
  <c r="DY835" i="11" s="1"/>
  <c r="CN404" i="11"/>
  <c r="CN806" i="11" s="1"/>
  <c r="AJ389" i="11"/>
  <c r="EI422" i="11"/>
  <c r="EI824" i="11" s="1"/>
  <c r="CE407" i="11"/>
  <c r="CE809" i="11" s="1"/>
  <c r="AA392" i="11"/>
  <c r="AA794" i="11" s="1"/>
  <c r="BR418" i="11"/>
  <c r="BR829" i="11" s="1"/>
  <c r="EE402" i="11"/>
  <c r="EE804" i="11" s="1"/>
  <c r="DM436" i="11"/>
  <c r="DM838" i="11" s="1"/>
  <c r="BI421" i="11"/>
  <c r="BI823" i="11" s="1"/>
  <c r="DL423" i="11"/>
  <c r="DL825" i="11" s="1"/>
  <c r="BG390" i="11"/>
  <c r="BG792" i="11" s="1"/>
  <c r="AO424" i="11"/>
  <c r="AO826" i="11" s="1"/>
  <c r="AX393" i="11"/>
  <c r="AX795" i="11" s="1"/>
  <c r="EJ415" i="11"/>
  <c r="EJ817" i="11" s="1"/>
  <c r="EL405" i="11"/>
  <c r="EL807" i="11" s="1"/>
  <c r="CY438" i="11"/>
  <c r="CY840" i="11" s="1"/>
  <c r="DV429" i="11"/>
  <c r="DV831" i="11" s="1"/>
  <c r="DX419" i="11"/>
  <c r="BN409" i="11"/>
  <c r="BN811" i="11" s="1"/>
  <c r="BV438" i="11"/>
  <c r="BV840" i="11" s="1"/>
  <c r="Y422" i="11"/>
  <c r="Y824" i="11" s="1"/>
  <c r="BM415" i="11"/>
  <c r="BM817" i="11" s="1"/>
  <c r="AU431" i="11"/>
  <c r="AU833" i="11" s="1"/>
  <c r="CA401" i="11"/>
  <c r="CA803" i="11" s="1"/>
  <c r="DZ403" i="11"/>
  <c r="DZ805" i="11" s="1"/>
  <c r="AD438" i="11"/>
  <c r="AD840" i="11" s="1"/>
  <c r="BD422" i="11"/>
  <c r="BD824" i="11" s="1"/>
  <c r="DQ406" i="11"/>
  <c r="DQ808" i="11" s="1"/>
  <c r="EL412" i="11"/>
  <c r="EL814" i="11" s="1"/>
  <c r="DL402" i="11"/>
  <c r="DL804" i="11" s="1"/>
  <c r="DA417" i="11"/>
  <c r="DA819" i="11" s="1"/>
  <c r="Z409" i="11"/>
  <c r="Z811" i="11" s="1"/>
  <c r="EI424" i="11"/>
  <c r="EI826" i="11" s="1"/>
  <c r="EK414" i="11"/>
  <c r="EK816" i="11" s="1"/>
  <c r="EM404" i="11"/>
  <c r="EM806" i="11" s="1"/>
  <c r="CZ437" i="11"/>
  <c r="CZ839" i="11" s="1"/>
  <c r="DW428" i="11"/>
  <c r="BM418" i="11"/>
  <c r="BM820" i="11" s="1"/>
  <c r="BO408" i="11"/>
  <c r="BO810" i="11" s="1"/>
  <c r="BW437" i="11"/>
  <c r="BW839" i="11" s="1"/>
  <c r="X431" i="11"/>
  <c r="X833" i="11" s="1"/>
  <c r="EN401" i="11"/>
  <c r="EN803" i="11" s="1"/>
  <c r="DY390" i="11"/>
  <c r="DY792" i="11" s="1"/>
  <c r="DG424" i="11"/>
  <c r="DG826" i="11" s="1"/>
  <c r="AL426" i="11"/>
  <c r="AL828" i="11" s="1"/>
  <c r="DY412" i="11"/>
  <c r="DY814" i="11" s="1"/>
  <c r="BU397" i="11"/>
  <c r="BU799" i="11" s="1"/>
  <c r="BC431" i="11"/>
  <c r="BC833" i="11" s="1"/>
  <c r="DP415" i="11"/>
  <c r="DP817" i="11" s="1"/>
  <c r="CI401" i="11"/>
  <c r="CI803" i="11" s="1"/>
  <c r="BP393" i="11"/>
  <c r="BP795" i="11" s="1"/>
  <c r="AX427" i="11"/>
  <c r="DK411" i="11"/>
  <c r="DK813" i="11" s="1"/>
  <c r="BG396" i="11"/>
  <c r="BG798" i="11" s="1"/>
  <c r="AO430" i="11"/>
  <c r="AO832" i="11" s="1"/>
  <c r="CE398" i="11"/>
  <c r="CE800" i="11" s="1"/>
  <c r="DL417" i="11"/>
  <c r="DL819" i="11" s="1"/>
  <c r="BH402" i="11"/>
  <c r="BH804" i="11" s="1"/>
  <c r="AP436" i="11"/>
  <c r="AP838" i="11" s="1"/>
  <c r="DC420" i="11"/>
  <c r="DC822" i="11" s="1"/>
  <c r="CH410" i="11"/>
  <c r="CH812" i="11" s="1"/>
  <c r="CD411" i="11"/>
  <c r="CD813" i="11" s="1"/>
  <c r="Z396" i="11"/>
  <c r="Z798" i="11" s="1"/>
  <c r="DY429" i="11"/>
  <c r="DY831" i="11" s="1"/>
  <c r="BU414" i="11"/>
  <c r="BU816" i="11" s="1"/>
  <c r="DA399" i="11"/>
  <c r="DA801" i="11" s="1"/>
  <c r="CD398" i="11"/>
  <c r="CD800" i="11" s="1"/>
  <c r="BL432" i="11"/>
  <c r="BL834" i="11" s="1"/>
  <c r="DY416" i="11"/>
  <c r="DY818" i="11" s="1"/>
  <c r="BU401" i="11"/>
  <c r="BU803" i="11" s="1"/>
  <c r="BC435" i="11"/>
  <c r="BC837" i="11" s="1"/>
  <c r="DE419" i="11"/>
  <c r="DE830" i="11" s="1"/>
  <c r="BA404" i="11"/>
  <c r="BA806" i="11" s="1"/>
  <c r="CW438" i="11"/>
  <c r="CW840" i="11" s="1"/>
  <c r="CV422" i="11"/>
  <c r="CV824" i="11" s="1"/>
  <c r="AD429" i="11"/>
  <c r="AD831" i="11" s="1"/>
  <c r="EI399" i="11"/>
  <c r="EI801" i="11" s="1"/>
  <c r="DQ433" i="11"/>
  <c r="DQ835" i="11" s="1"/>
  <c r="DV410" i="11"/>
  <c r="DV812" i="11" s="1"/>
  <c r="BR395" i="11"/>
  <c r="BR797" i="11" s="1"/>
  <c r="AZ429" i="11"/>
  <c r="AZ831" i="11" s="1"/>
  <c r="DM413" i="11"/>
  <c r="DM815" i="11" s="1"/>
  <c r="BI398" i="11"/>
  <c r="BI800" i="11" s="1"/>
  <c r="BJ418" i="11"/>
  <c r="DW402" i="11"/>
  <c r="DW804" i="11" s="1"/>
  <c r="DE436" i="11"/>
  <c r="DE838" i="11" s="1"/>
  <c r="BA421" i="11"/>
  <c r="BA823" i="11" s="1"/>
  <c r="BH423" i="11"/>
  <c r="BH825" i="11" s="1"/>
  <c r="AN432" i="11"/>
  <c r="AN834" i="11" s="1"/>
  <c r="DA416" i="11"/>
  <c r="DA818" i="11" s="1"/>
  <c r="AW401" i="11"/>
  <c r="AW803" i="11" s="1"/>
  <c r="AE435" i="11"/>
  <c r="AE837" i="11" s="1"/>
  <c r="CG419" i="11"/>
  <c r="CG821" i="11" s="1"/>
  <c r="AC404" i="11"/>
  <c r="AC806" i="11" s="1"/>
  <c r="BJ438" i="11"/>
  <c r="BJ840" i="11" s="1"/>
  <c r="BX422" i="11"/>
  <c r="BX824" i="11" s="1"/>
  <c r="AE428" i="11"/>
  <c r="DF429" i="11"/>
  <c r="DF831" i="11" s="1"/>
  <c r="DH419" i="11"/>
  <c r="DJ409" i="11"/>
  <c r="DJ811" i="11" s="1"/>
  <c r="DR438" i="11"/>
  <c r="DR840" i="11" s="1"/>
  <c r="CT433" i="11"/>
  <c r="CT835" i="11" s="1"/>
  <c r="AJ423" i="11"/>
  <c r="AJ825" i="11" s="1"/>
  <c r="AL413" i="11"/>
  <c r="AL815" i="11" s="1"/>
  <c r="ED401" i="11"/>
  <c r="ED803" i="11" s="1"/>
  <c r="DL435" i="11"/>
  <c r="DL837" i="11" s="1"/>
  <c r="AP423" i="11"/>
  <c r="AP825" i="11" s="1"/>
  <c r="CV395" i="11"/>
  <c r="CV797" i="11" s="1"/>
  <c r="CD429" i="11"/>
  <c r="CD831" i="11" s="1"/>
  <c r="CV417" i="11"/>
  <c r="CV819" i="11" s="1"/>
  <c r="AR402" i="11"/>
  <c r="AR804" i="11" s="1"/>
  <c r="Z436" i="11"/>
  <c r="Z838" i="11" s="1"/>
  <c r="CM420" i="11"/>
  <c r="CM822" i="11" s="1"/>
  <c r="AT410" i="11"/>
  <c r="AT812" i="11" s="1"/>
  <c r="AJ421" i="11"/>
  <c r="AJ823" i="11" s="1"/>
  <c r="CW405" i="11"/>
  <c r="CW807" i="11" s="1"/>
  <c r="AS390" i="11"/>
  <c r="AS792" i="11" s="1"/>
  <c r="EG423" i="11"/>
  <c r="EG825" i="11" s="1"/>
  <c r="CC408" i="11"/>
  <c r="CC810" i="11" s="1"/>
  <c r="Y393" i="11"/>
  <c r="Y795" i="11" s="1"/>
  <c r="DX426" i="11"/>
  <c r="DX828" i="11" s="1"/>
  <c r="CX419" i="11"/>
  <c r="CX830" i="11" s="1"/>
  <c r="AT404" i="11"/>
  <c r="AT806" i="11" s="1"/>
  <c r="CM438" i="11"/>
  <c r="CM840" i="11" s="1"/>
  <c r="CT399" i="11"/>
  <c r="CT801" i="11" s="1"/>
  <c r="CB433" i="11"/>
  <c r="CB835" i="11" s="1"/>
  <c r="X418" i="11"/>
  <c r="X829" i="11" s="1"/>
  <c r="CK410" i="11"/>
  <c r="CK812" i="11" s="1"/>
  <c r="CL422" i="11"/>
  <c r="CL824" i="11" s="1"/>
  <c r="AH407" i="11"/>
  <c r="AH809" i="11" s="1"/>
  <c r="CU391" i="11"/>
  <c r="CU793" i="11" s="1"/>
  <c r="CC425" i="11"/>
  <c r="CC827" i="11" s="1"/>
  <c r="BP436" i="11"/>
  <c r="BP838" i="11" s="1"/>
  <c r="EC420" i="11"/>
  <c r="EC822" i="11" s="1"/>
  <c r="BY405" i="11"/>
  <c r="BY807" i="11" s="1"/>
  <c r="EL389" i="11"/>
  <c r="EL791" i="11" s="1"/>
  <c r="DI423" i="11"/>
  <c r="DI825" i="11" s="1"/>
  <c r="DR392" i="11"/>
  <c r="DR794" i="11" s="1"/>
  <c r="CZ426" i="11"/>
  <c r="CZ828" i="11" s="1"/>
  <c r="EH433" i="11"/>
  <c r="EH835" i="11" s="1"/>
  <c r="EJ423" i="11"/>
  <c r="EJ825" i="11" s="1"/>
  <c r="EL413" i="11"/>
  <c r="EL815" i="11" s="1"/>
  <c r="EN403" i="11"/>
  <c r="EN805" i="11" s="1"/>
  <c r="BA438" i="11"/>
  <c r="BA840" i="11" s="1"/>
  <c r="BL427" i="11"/>
  <c r="AO406" i="11"/>
  <c r="AO808" i="11" s="1"/>
  <c r="DX399" i="11"/>
  <c r="DX801" i="11" s="1"/>
  <c r="DF433" i="11"/>
  <c r="DF835" i="11" s="1"/>
  <c r="DM412" i="11"/>
  <c r="DM814" i="11" s="1"/>
  <c r="DX421" i="11"/>
  <c r="DX823" i="11" s="1"/>
  <c r="BT406" i="11"/>
  <c r="BT808" i="11" s="1"/>
  <c r="EG390" i="11"/>
  <c r="EG792" i="11" s="1"/>
  <c r="DO424" i="11"/>
  <c r="DO826" i="11" s="1"/>
  <c r="BZ426" i="11"/>
  <c r="BZ828" i="11" s="1"/>
  <c r="BO402" i="11"/>
  <c r="BO804" i="11" s="1"/>
  <c r="DJ420" i="11"/>
  <c r="DJ822" i="11" s="1"/>
  <c r="BF405" i="11"/>
  <c r="BF807" i="11" s="1"/>
  <c r="DS389" i="11"/>
  <c r="DS791" i="11" s="1"/>
  <c r="DK426" i="11"/>
  <c r="DK828" i="11" s="1"/>
  <c r="DT395" i="11"/>
  <c r="DT797" i="11" s="1"/>
  <c r="DE396" i="11"/>
  <c r="DE798" i="11" s="1"/>
  <c r="CC420" i="11"/>
  <c r="CC822" i="11" s="1"/>
  <c r="Y405" i="11"/>
  <c r="Y807" i="11" s="1"/>
  <c r="CL389" i="11"/>
  <c r="DT420" i="11"/>
  <c r="DT822" i="11" s="1"/>
  <c r="Y392" i="11"/>
  <c r="Y794" i="11" s="1"/>
  <c r="DX425" i="11"/>
  <c r="DX827" i="11" s="1"/>
  <c r="BT410" i="11"/>
  <c r="BT812" i="11" s="1"/>
  <c r="EG394" i="11"/>
  <c r="EG796" i="11" s="1"/>
  <c r="DD428" i="11"/>
  <c r="AZ413" i="11"/>
  <c r="AZ815" i="11" s="1"/>
  <c r="BU424" i="11"/>
  <c r="BU826" i="11" s="1"/>
  <c r="CD393" i="11"/>
  <c r="CD795" i="11" s="1"/>
  <c r="DU419" i="11"/>
  <c r="DU830" i="11" s="1"/>
  <c r="BQ404" i="11"/>
  <c r="BQ806" i="11" s="1"/>
  <c r="DL422" i="11"/>
  <c r="DL824" i="11" s="1"/>
  <c r="CP429" i="11"/>
  <c r="CP831" i="11" s="1"/>
  <c r="BI427" i="11"/>
  <c r="DV411" i="11"/>
  <c r="DV813" i="11" s="1"/>
  <c r="BR396" i="11"/>
  <c r="BR798" i="11" s="1"/>
  <c r="AZ430" i="11"/>
  <c r="AZ832" i="11" s="1"/>
  <c r="BE407" i="11"/>
  <c r="BE809" i="11" s="1"/>
  <c r="CZ425" i="11"/>
  <c r="CZ827" i="11" s="1"/>
  <c r="AV410" i="11"/>
  <c r="AV812" i="11" s="1"/>
  <c r="DI394" i="11"/>
  <c r="DI796" i="11" s="1"/>
  <c r="CF428" i="11"/>
  <c r="AB413" i="11"/>
  <c r="AB815" i="11" s="1"/>
  <c r="BW431" i="11"/>
  <c r="BW833" i="11" s="1"/>
  <c r="DI418" i="11"/>
  <c r="DI820" i="11" s="1"/>
  <c r="DS437" i="11"/>
  <c r="DS839" i="11" s="1"/>
  <c r="AI432" i="11"/>
  <c r="AI834" i="11" s="1"/>
  <c r="AK422" i="11"/>
  <c r="AK824" i="11" s="1"/>
  <c r="CU404" i="11"/>
  <c r="CU806" i="11" s="1"/>
  <c r="AQ389" i="11"/>
  <c r="AQ791" i="11" s="1"/>
  <c r="CU426" i="11"/>
  <c r="CU828" i="11" s="1"/>
  <c r="AQ411" i="11"/>
  <c r="AQ813" i="11" s="1"/>
  <c r="DD395" i="11"/>
  <c r="DD797" i="11" s="1"/>
  <c r="CL429" i="11"/>
  <c r="CL831" i="11" s="1"/>
  <c r="CY391" i="11"/>
  <c r="CY793" i="11" s="1"/>
  <c r="DA409" i="11"/>
  <c r="DA811" i="11" s="1"/>
  <c r="AW394" i="11"/>
  <c r="AW796" i="11" s="1"/>
  <c r="EK427" i="11"/>
  <c r="CG412" i="11"/>
  <c r="CG814" i="11" s="1"/>
  <c r="AC397" i="11"/>
  <c r="AC799" i="11" s="1"/>
  <c r="EB430" i="11"/>
  <c r="EB832" i="11" s="1"/>
  <c r="BK404" i="11"/>
  <c r="BK806" i="11" s="1"/>
  <c r="DM438" i="11"/>
  <c r="DM840" i="11" s="1"/>
  <c r="AU428" i="11"/>
  <c r="AW418" i="11"/>
  <c r="AY408" i="11"/>
  <c r="AY810" i="11" s="1"/>
  <c r="BG437" i="11"/>
  <c r="BG839" i="11" s="1"/>
  <c r="CN431" i="11"/>
  <c r="CN833" i="11" s="1"/>
  <c r="CP421" i="11"/>
  <c r="CP823" i="11" s="1"/>
  <c r="BQ410" i="11"/>
  <c r="BQ812" i="11" s="1"/>
  <c r="AI404" i="11"/>
  <c r="AI806" i="11" s="1"/>
  <c r="BT438" i="11"/>
  <c r="BT840" i="11" s="1"/>
  <c r="BG391" i="11"/>
  <c r="BG793" i="11" s="1"/>
  <c r="AI426" i="11"/>
  <c r="AI828" i="11" s="1"/>
  <c r="CV410" i="11"/>
  <c r="CV812" i="11" s="1"/>
  <c r="AR395" i="11"/>
  <c r="AR797" i="11" s="1"/>
  <c r="Z429" i="11"/>
  <c r="Z831" i="11" s="1"/>
  <c r="AM391" i="11"/>
  <c r="AM793" i="11" s="1"/>
  <c r="EL424" i="11"/>
  <c r="EL826" i="11" s="1"/>
  <c r="CH409" i="11"/>
  <c r="CH811" i="11" s="1"/>
  <c r="AD394" i="11"/>
  <c r="AD796" i="11" s="1"/>
  <c r="CZ434" i="11"/>
  <c r="CZ836" i="11" s="1"/>
  <c r="CI415" i="11"/>
  <c r="CI817" i="11" s="1"/>
  <c r="AE400" i="11"/>
  <c r="AE802" i="11" s="1"/>
  <c r="ED433" i="11"/>
  <c r="ED835" i="11" s="1"/>
  <c r="CV413" i="11"/>
  <c r="CV815" i="11" s="1"/>
  <c r="DE424" i="11"/>
  <c r="DE826" i="11" s="1"/>
  <c r="BA409" i="11"/>
  <c r="BA811" i="11" s="1"/>
  <c r="DN393" i="11"/>
  <c r="DN795" i="11" s="1"/>
  <c r="AJ438" i="11"/>
  <c r="AJ840" i="11" s="1"/>
  <c r="DE411" i="11"/>
  <c r="DE813" i="11" s="1"/>
  <c r="BA396" i="11"/>
  <c r="BA798" i="11" s="1"/>
  <c r="AI430" i="11"/>
  <c r="AI832" i="11" s="1"/>
  <c r="AR399" i="11"/>
  <c r="AR801" i="11" s="1"/>
  <c r="EF432" i="11"/>
  <c r="EF834" i="11" s="1"/>
  <c r="X402" i="11"/>
  <c r="X804" i="11" s="1"/>
  <c r="DW435" i="11"/>
  <c r="DW837" i="11" s="1"/>
  <c r="CW428" i="11"/>
  <c r="AS413" i="11"/>
  <c r="AS815" i="11" s="1"/>
  <c r="DF397" i="11"/>
  <c r="DF799" i="11" s="1"/>
  <c r="AF424" i="11"/>
  <c r="AF826" i="11" s="1"/>
  <c r="CS408" i="11"/>
  <c r="CS810" i="11" s="1"/>
  <c r="AO393" i="11"/>
  <c r="AO795" i="11" s="1"/>
  <c r="CK431" i="11"/>
  <c r="CK833" i="11" s="1"/>
  <c r="AG416" i="11"/>
  <c r="AG818" i="11" s="1"/>
  <c r="CB434" i="11"/>
  <c r="CB836" i="11" s="1"/>
  <c r="CG411" i="11"/>
  <c r="CG813" i="11" s="1"/>
  <c r="EB429" i="11"/>
  <c r="EB831" i="11" s="1"/>
  <c r="EK398" i="11"/>
  <c r="EK800" i="11" s="1"/>
  <c r="DH432" i="11"/>
  <c r="DH834" i="11" s="1"/>
  <c r="BD417" i="11"/>
  <c r="BD819" i="11" s="1"/>
  <c r="DQ401" i="11"/>
  <c r="DQ803" i="11" s="1"/>
  <c r="CY435" i="11"/>
  <c r="CY837" i="11" s="1"/>
  <c r="AP438" i="11"/>
  <c r="AP840" i="11" s="1"/>
  <c r="EI432" i="11"/>
  <c r="EI834" i="11" s="1"/>
  <c r="EK422" i="11"/>
  <c r="EK824" i="11" s="1"/>
  <c r="EM412" i="11"/>
  <c r="EM814" i="11" s="1"/>
  <c r="CC402" i="11"/>
  <c r="CC804" i="11" s="1"/>
  <c r="BK436" i="11"/>
  <c r="BK838" i="11" s="1"/>
  <c r="BM426" i="11"/>
  <c r="BM828" i="11" s="1"/>
  <c r="CZ400" i="11"/>
  <c r="CZ802" i="11" s="1"/>
  <c r="DW408" i="11"/>
  <c r="DW810" i="11" s="1"/>
  <c r="BS393" i="11"/>
  <c r="BS795" i="11" s="1"/>
  <c r="EF399" i="11"/>
  <c r="EF801" i="11" s="1"/>
  <c r="DN433" i="11"/>
  <c r="DN835" i="11" s="1"/>
  <c r="AJ413" i="11"/>
  <c r="AJ815" i="11" s="1"/>
  <c r="EB401" i="11"/>
  <c r="EB803" i="11" s="1"/>
  <c r="BF420" i="11"/>
  <c r="BF822" i="11" s="1"/>
  <c r="DS404" i="11"/>
  <c r="DS806" i="11" s="1"/>
  <c r="AK397" i="11"/>
  <c r="AK799" i="11" s="1"/>
  <c r="CK398" i="11"/>
  <c r="CK800" i="11" s="1"/>
  <c r="CD407" i="11"/>
  <c r="CD809" i="11" s="1"/>
  <c r="DW434" i="11"/>
  <c r="DW836" i="11" s="1"/>
  <c r="BS419" i="11"/>
  <c r="BS821" i="11" s="1"/>
  <c r="EB415" i="11"/>
  <c r="EB817" i="11" s="1"/>
  <c r="BH391" i="11"/>
  <c r="BH793" i="11" s="1"/>
  <c r="AG410" i="11"/>
  <c r="AG812" i="11" s="1"/>
  <c r="BN423" i="11"/>
  <c r="BN825" i="11" s="1"/>
  <c r="BW392" i="11"/>
  <c r="BW794" i="11" s="1"/>
  <c r="BJ403" i="11"/>
  <c r="BJ805" i="11" s="1"/>
  <c r="AR437" i="11"/>
  <c r="AR839" i="11" s="1"/>
  <c r="DE421" i="11"/>
  <c r="DE823" i="11" s="1"/>
  <c r="BN425" i="11"/>
  <c r="BN827" i="11" s="1"/>
  <c r="BB426" i="11"/>
  <c r="BB828" i="11" s="1"/>
  <c r="DO410" i="11"/>
  <c r="DO812" i="11" s="1"/>
  <c r="BK395" i="11"/>
  <c r="BK797" i="11" s="1"/>
  <c r="AS429" i="11"/>
  <c r="AS831" i="11" s="1"/>
  <c r="AX406" i="11"/>
  <c r="AX808" i="11" s="1"/>
  <c r="DK390" i="11"/>
  <c r="DK792" i="11" s="1"/>
  <c r="CS424" i="11"/>
  <c r="CS826" i="11" s="1"/>
  <c r="AO409" i="11"/>
  <c r="AO811" i="11" s="1"/>
  <c r="DB393" i="11"/>
  <c r="DB795" i="11" s="1"/>
  <c r="BY427" i="11"/>
  <c r="EL411" i="11"/>
  <c r="EL813" i="11" s="1"/>
  <c r="CH396" i="11"/>
  <c r="CH798" i="11" s="1"/>
  <c r="BP430" i="11"/>
  <c r="BP832" i="11" s="1"/>
  <c r="DP403" i="11"/>
  <c r="DP805" i="11" s="1"/>
  <c r="EE437" i="11"/>
  <c r="EE839" i="11" s="1"/>
  <c r="CZ427" i="11"/>
  <c r="DB417" i="11"/>
  <c r="DB819" i="11" s="1"/>
  <c r="DD407" i="11"/>
  <c r="DD809" i="11" s="1"/>
  <c r="CK438" i="11"/>
  <c r="CK840" i="11" s="1"/>
  <c r="AB431" i="11"/>
  <c r="AB833" i="11" s="1"/>
  <c r="DV409" i="11"/>
  <c r="DV811" i="11" s="1"/>
  <c r="BR394" i="11"/>
  <c r="BR796" i="11" s="1"/>
  <c r="BR437" i="11"/>
  <c r="BR839" i="11" s="1"/>
  <c r="CN403" i="11"/>
  <c r="CN805" i="11" s="1"/>
  <c r="CN437" i="11"/>
  <c r="CN839" i="11" s="1"/>
  <c r="BQ436" i="11"/>
  <c r="BQ838" i="11" s="1"/>
  <c r="CN425" i="11"/>
  <c r="CN827" i="11" s="1"/>
  <c r="AJ410" i="11"/>
  <c r="AJ812" i="11" s="1"/>
  <c r="CW394" i="11"/>
  <c r="CW796" i="11" s="1"/>
  <c r="CE428" i="11"/>
  <c r="EH391" i="11"/>
  <c r="EH793" i="11" s="1"/>
  <c r="AE406" i="11"/>
  <c r="AE808" i="11" s="1"/>
  <c r="CR390" i="11"/>
  <c r="CR792" i="11" s="1"/>
  <c r="EM408" i="11"/>
  <c r="EM810" i="11" s="1"/>
  <c r="CI393" i="11"/>
  <c r="CI795" i="11" s="1"/>
  <c r="BX430" i="11"/>
  <c r="BX832" i="11" s="1"/>
  <c r="CA430" i="11"/>
  <c r="CA832" i="11" s="1"/>
  <c r="EN414" i="11"/>
  <c r="EN816" i="11" s="1"/>
  <c r="CJ399" i="11"/>
  <c r="CJ801" i="11" s="1"/>
  <c r="BR433" i="11"/>
  <c r="BR835" i="11" s="1"/>
  <c r="CH411" i="11"/>
  <c r="CH813" i="11" s="1"/>
  <c r="DF408" i="11"/>
  <c r="DF810" i="11" s="1"/>
  <c r="BB393" i="11"/>
  <c r="BB795" i="11" s="1"/>
  <c r="AJ427" i="11"/>
  <c r="CW435" i="11"/>
  <c r="CW837" i="11" s="1"/>
  <c r="AS411" i="11"/>
  <c r="AS813" i="11" s="1"/>
  <c r="DF395" i="11"/>
  <c r="DF797" i="11" s="1"/>
  <c r="CN429" i="11"/>
  <c r="CN831" i="11" s="1"/>
  <c r="AJ414" i="11"/>
  <c r="AJ816" i="11" s="1"/>
  <c r="CW398" i="11"/>
  <c r="CW800" i="11" s="1"/>
  <c r="BT432" i="11"/>
  <c r="BT834" i="11" s="1"/>
  <c r="EG416" i="11"/>
  <c r="EG818" i="11" s="1"/>
  <c r="CC401" i="11"/>
  <c r="CC803" i="11" s="1"/>
  <c r="BK435" i="11"/>
  <c r="BK837" i="11" s="1"/>
  <c r="AK428" i="11"/>
  <c r="AT397" i="11"/>
  <c r="AT799" i="11" s="1"/>
  <c r="CK423" i="11"/>
  <c r="CK825" i="11" s="1"/>
  <c r="AG408" i="11"/>
  <c r="AG810" i="11" s="1"/>
  <c r="CT392" i="11"/>
  <c r="CT794" i="11" s="1"/>
  <c r="CB426" i="11"/>
  <c r="CB828" i="11" s="1"/>
  <c r="AQ397" i="11"/>
  <c r="AQ799" i="11" s="1"/>
  <c r="Y431" i="11"/>
  <c r="Y833" i="11" s="1"/>
  <c r="CL415" i="11"/>
  <c r="CL817" i="11" s="1"/>
  <c r="AH400" i="11"/>
  <c r="AH802" i="11" s="1"/>
  <c r="EC413" i="11"/>
  <c r="EC815" i="11" s="1"/>
  <c r="BY398" i="11"/>
  <c r="BY800" i="11" s="1"/>
  <c r="AV432" i="11"/>
  <c r="AV834" i="11" s="1"/>
  <c r="DI416" i="11"/>
  <c r="DI818" i="11" s="1"/>
  <c r="BE401" i="11"/>
  <c r="BE803" i="11" s="1"/>
  <c r="CM408" i="11"/>
  <c r="CM810" i="11" s="1"/>
  <c r="CU437" i="11"/>
  <c r="CU839" i="11" s="1"/>
  <c r="BW432" i="11"/>
  <c r="BW834" i="11" s="1"/>
  <c r="BY422" i="11"/>
  <c r="BY824" i="11" s="1"/>
  <c r="CA412" i="11"/>
  <c r="CA814" i="11" s="1"/>
  <c r="EH401" i="11"/>
  <c r="EH803" i="11" s="1"/>
  <c r="DP435" i="11"/>
  <c r="DP837" i="11" s="1"/>
  <c r="DR425" i="11"/>
  <c r="DR827" i="11" s="1"/>
  <c r="CS414" i="11"/>
  <c r="CS816" i="11" s="1"/>
  <c r="EG399" i="11"/>
  <c r="EG801" i="11" s="1"/>
  <c r="AV426" i="11"/>
  <c r="AV828" i="11" s="1"/>
  <c r="CB414" i="11"/>
  <c r="CB816" i="11" s="1"/>
  <c r="X399" i="11"/>
  <c r="X801" i="11" s="1"/>
  <c r="DW432" i="11"/>
  <c r="DW834" i="11" s="1"/>
  <c r="BT409" i="11"/>
  <c r="BT811" i="11" s="1"/>
  <c r="CX423" i="11"/>
  <c r="CX825" i="11" s="1"/>
  <c r="AT408" i="11"/>
  <c r="AT810" i="11" s="1"/>
  <c r="DG392" i="11"/>
  <c r="DG794" i="11" s="1"/>
  <c r="CI433" i="11"/>
  <c r="CI835" i="11" s="1"/>
  <c r="CX410" i="11"/>
  <c r="CX812" i="11" s="1"/>
  <c r="AT395" i="11"/>
  <c r="AT797" i="11" s="1"/>
  <c r="AB429" i="11"/>
  <c r="AB831" i="11" s="1"/>
  <c r="CO413" i="11"/>
  <c r="CO815" i="11" s="1"/>
  <c r="DY431" i="11"/>
  <c r="DY833" i="11" s="1"/>
  <c r="BU416" i="11"/>
  <c r="BU818" i="11" s="1"/>
  <c r="EH400" i="11"/>
  <c r="EH802" i="11" s="1"/>
  <c r="DP434" i="11"/>
  <c r="DP836" i="11" s="1"/>
  <c r="CP427" i="11"/>
  <c r="CY396" i="11"/>
  <c r="CY798" i="11" s="1"/>
  <c r="Y423" i="11"/>
  <c r="Y825" i="11" s="1"/>
  <c r="CL407" i="11"/>
  <c r="CL809" i="11" s="1"/>
  <c r="AH392" i="11"/>
  <c r="AH794" i="11" s="1"/>
  <c r="EG425" i="11"/>
  <c r="EG827" i="11" s="1"/>
  <c r="CE437" i="11"/>
  <c r="CE839" i="11" s="1"/>
  <c r="Z415" i="11"/>
  <c r="Z817" i="11" s="1"/>
  <c r="BU433" i="11"/>
  <c r="BU835" i="11" s="1"/>
  <c r="BZ410" i="11"/>
  <c r="BZ812" i="11" s="1"/>
  <c r="EM394" i="11"/>
  <c r="EM796" i="11" s="1"/>
  <c r="DU428" i="11"/>
  <c r="BQ413" i="11"/>
  <c r="BQ815" i="11" s="1"/>
  <c r="ED397" i="11"/>
  <c r="ED799" i="11" s="1"/>
  <c r="DA431" i="11"/>
  <c r="DA833" i="11" s="1"/>
  <c r="AW416" i="11"/>
  <c r="AW818" i="11" s="1"/>
  <c r="DJ400" i="11"/>
  <c r="DJ802" i="11" s="1"/>
  <c r="CR434" i="11"/>
  <c r="CR836" i="11" s="1"/>
  <c r="AA408" i="11"/>
  <c r="AA810" i="11" s="1"/>
  <c r="DY438" i="11"/>
  <c r="DY840" i="11" s="1"/>
  <c r="EB431" i="11"/>
  <c r="EB833" i="11" s="1"/>
  <c r="ED421" i="11"/>
  <c r="ED823" i="11" s="1"/>
  <c r="EF411" i="11"/>
  <c r="EF813" i="11" s="1"/>
  <c r="BV401" i="11"/>
  <c r="BV803" i="11" s="1"/>
  <c r="BF425" i="11"/>
  <c r="BF827" i="11" s="1"/>
  <c r="AG414" i="11"/>
  <c r="AG816" i="11" s="1"/>
  <c r="BC423" i="11"/>
  <c r="BC825" i="11" s="1"/>
  <c r="BL392" i="11"/>
  <c r="BL794" i="11" s="1"/>
  <c r="ED420" i="11"/>
  <c r="ED822" i="11" s="1"/>
  <c r="DP429" i="11"/>
  <c r="DP831" i="11" s="1"/>
  <c r="DY398" i="11"/>
  <c r="DY800" i="11" s="1"/>
  <c r="DG432" i="11"/>
  <c r="DG834" i="11" s="1"/>
  <c r="DY408" i="11"/>
  <c r="DY810" i="11" s="1"/>
  <c r="BG410" i="11"/>
  <c r="BG812" i="11" s="1"/>
  <c r="DT394" i="11"/>
  <c r="DT796" i="11" s="1"/>
  <c r="AX413" i="11"/>
  <c r="AX815" i="11" s="1"/>
  <c r="AH398" i="11"/>
  <c r="AH800" i="11" s="1"/>
  <c r="DU400" i="11"/>
  <c r="DU802" i="11" s="1"/>
  <c r="DC434" i="11"/>
  <c r="DC836" i="11" s="1"/>
  <c r="AY419" i="11"/>
  <c r="AY830" i="11" s="1"/>
  <c r="DL403" i="11"/>
  <c r="DL805" i="11" s="1"/>
  <c r="DY437" i="11"/>
  <c r="DY839" i="11" s="1"/>
  <c r="BX438" i="11"/>
  <c r="BX840" i="11" s="1"/>
  <c r="BU428" i="11"/>
  <c r="EH412" i="11"/>
  <c r="EH814" i="11" s="1"/>
  <c r="BB403" i="11"/>
  <c r="BB805" i="11" s="1"/>
  <c r="BU415" i="11"/>
  <c r="BU817" i="11" s="1"/>
  <c r="EH399" i="11"/>
  <c r="EH801" i="11" s="1"/>
  <c r="BL418" i="11"/>
  <c r="BL829" i="11" s="1"/>
  <c r="CZ411" i="11"/>
  <c r="CZ813" i="11" s="1"/>
  <c r="AR421" i="11"/>
  <c r="AR823" i="11" s="1"/>
  <c r="DE405" i="11"/>
  <c r="DE807" i="11" s="1"/>
  <c r="BM432" i="11"/>
  <c r="BM834" i="11" s="1"/>
  <c r="DZ416" i="11"/>
  <c r="DZ818" i="11" s="1"/>
  <c r="DV405" i="11"/>
  <c r="DV807" i="11" s="1"/>
  <c r="DM427" i="11"/>
  <c r="BI412" i="11"/>
  <c r="BI814" i="11" s="1"/>
  <c r="DV396" i="11"/>
  <c r="DV798" i="11" s="1"/>
  <c r="DD430" i="11"/>
  <c r="DD832" i="11" s="1"/>
  <c r="EA847" i="11"/>
  <c r="EA874" i="11" s="1"/>
  <c r="CT436" i="11"/>
  <c r="CT838" i="11" s="1"/>
  <c r="DU411" i="11"/>
  <c r="DU813" i="11" s="1"/>
  <c r="DM408" i="11"/>
  <c r="DM810" i="11" s="1"/>
  <c r="BI393" i="11"/>
  <c r="BI795" i="11" s="1"/>
  <c r="AQ427" i="11"/>
  <c r="DD411" i="11"/>
  <c r="DD813" i="11" s="1"/>
  <c r="AZ396" i="11"/>
  <c r="AZ798" i="11" s="1"/>
  <c r="CR411" i="11"/>
  <c r="CR813" i="11" s="1"/>
  <c r="BM436" i="11"/>
  <c r="BM838" i="11" s="1"/>
  <c r="DZ420" i="11"/>
  <c r="DZ822" i="11" s="1"/>
  <c r="BV405" i="11"/>
  <c r="BV807" i="11" s="1"/>
  <c r="EI389" i="11"/>
  <c r="DY401" i="11"/>
  <c r="DY803" i="11" s="1"/>
  <c r="BM423" i="11"/>
  <c r="BM825" i="11" s="1"/>
  <c r="DZ407" i="11"/>
  <c r="DZ809" i="11" s="1"/>
  <c r="BV392" i="11"/>
  <c r="BV794" i="11" s="1"/>
  <c r="BD426" i="11"/>
  <c r="BD828" i="11" s="1"/>
  <c r="CT438" i="11"/>
  <c r="CT840" i="11" s="1"/>
  <c r="BB395" i="11"/>
  <c r="BB797" i="11" s="1"/>
  <c r="AJ429" i="11"/>
  <c r="AJ831" i="11" s="1"/>
  <c r="CW413" i="11"/>
  <c r="CW815" i="11" s="1"/>
  <c r="AS398" i="11"/>
  <c r="AS800" i="11" s="1"/>
  <c r="EJ390" i="11"/>
  <c r="EJ792" i="11" s="1"/>
  <c r="DR424" i="11"/>
  <c r="DR826" i="11" s="1"/>
  <c r="DT437" i="11"/>
  <c r="DT839" i="11" s="1"/>
  <c r="DE435" i="11"/>
  <c r="DE837" i="11" s="1"/>
  <c r="BA420" i="11"/>
  <c r="BA822" i="11" s="1"/>
  <c r="DN404" i="11"/>
  <c r="DN806" i="11" s="1"/>
  <c r="BJ389" i="11"/>
  <c r="BJ791" i="11" s="1"/>
  <c r="BK409" i="11"/>
  <c r="BK811" i="11" s="1"/>
  <c r="DF427" i="11"/>
  <c r="BB412" i="11"/>
  <c r="BB814" i="11" s="1"/>
  <c r="DO396" i="11"/>
  <c r="DO798" i="11" s="1"/>
  <c r="AO423" i="11"/>
  <c r="AO825" i="11" s="1"/>
  <c r="DB407" i="11"/>
  <c r="DB809" i="11" s="1"/>
  <c r="AX392" i="11"/>
  <c r="AX794" i="11" s="1"/>
  <c r="AF426" i="11"/>
  <c r="AF828" i="11" s="1"/>
  <c r="Z438" i="11"/>
  <c r="Z840" i="11" s="1"/>
  <c r="AD395" i="11"/>
  <c r="AD797" i="11" s="1"/>
  <c r="EC428" i="11"/>
  <c r="EL397" i="11"/>
  <c r="EL799" i="11" s="1"/>
  <c r="DI410" i="11"/>
  <c r="DI812" i="11" s="1"/>
  <c r="DK400" i="11"/>
  <c r="DK802" i="11" s="1"/>
  <c r="CS434" i="11"/>
  <c r="CS836" i="11" s="1"/>
  <c r="CU424" i="11"/>
  <c r="CU826" i="11" s="1"/>
  <c r="AK414" i="11"/>
  <c r="AK816" i="11" s="1"/>
  <c r="AM404" i="11"/>
  <c r="AM806" i="11" s="1"/>
  <c r="DM426" i="11"/>
  <c r="DM828" i="11" s="1"/>
  <c r="BR434" i="11"/>
  <c r="BR836" i="11" s="1"/>
  <c r="CE420" i="11"/>
  <c r="CE822" i="11" s="1"/>
  <c r="AD410" i="11"/>
  <c r="AD812" i="11" s="1"/>
  <c r="CW408" i="11"/>
  <c r="CW810" i="11" s="1"/>
  <c r="AS393" i="11"/>
  <c r="AS795" i="11" s="1"/>
  <c r="AA427" i="11"/>
  <c r="CN411" i="11"/>
  <c r="CN813" i="11" s="1"/>
  <c r="AJ396" i="11"/>
  <c r="AJ798" i="11" s="1"/>
  <c r="EM422" i="11"/>
  <c r="EM824" i="11" s="1"/>
  <c r="CI407" i="11"/>
  <c r="CI809" i="11" s="1"/>
  <c r="ED425" i="11"/>
  <c r="ED827" i="11" s="1"/>
  <c r="DZ430" i="11"/>
  <c r="DZ832" i="11" s="1"/>
  <c r="AM398" i="11"/>
  <c r="AM800" i="11" s="1"/>
  <c r="CH416" i="11"/>
  <c r="CH818" i="11" s="1"/>
  <c r="AD401" i="11"/>
  <c r="AD803" i="11" s="1"/>
  <c r="EC434" i="11"/>
  <c r="EC836" i="11" s="1"/>
  <c r="CJ417" i="11"/>
  <c r="CJ819" i="11" s="1"/>
  <c r="CI422" i="11"/>
  <c r="CI824" i="11" s="1"/>
  <c r="AE407" i="11"/>
  <c r="AE809" i="11" s="1"/>
  <c r="CR391" i="11"/>
  <c r="CR793" i="11" s="1"/>
  <c r="AI429" i="11"/>
  <c r="AI831" i="11" s="1"/>
  <c r="BA416" i="11"/>
  <c r="BA818" i="11" s="1"/>
  <c r="DN400" i="11"/>
  <c r="DN802" i="11" s="1"/>
  <c r="CV434" i="11"/>
  <c r="CV836" i="11" s="1"/>
  <c r="AR419" i="11"/>
  <c r="AR821" i="11" s="1"/>
  <c r="BU407" i="11"/>
  <c r="BU809" i="11" s="1"/>
  <c r="BA403" i="11"/>
  <c r="BA805" i="11" s="1"/>
  <c r="AI437" i="11"/>
  <c r="AI839" i="11" s="1"/>
  <c r="CV421" i="11"/>
  <c r="CV823" i="11" s="1"/>
  <c r="AR406" i="11"/>
  <c r="AR808" i="11" s="1"/>
  <c r="DE390" i="11"/>
  <c r="DE792" i="11" s="1"/>
  <c r="CB424" i="11"/>
  <c r="CB826" i="11" s="1"/>
  <c r="X409" i="11"/>
  <c r="X811" i="11" s="1"/>
  <c r="CK393" i="11"/>
  <c r="CK795" i="11" s="1"/>
  <c r="BS427" i="11"/>
  <c r="AS420" i="11"/>
  <c r="AS822" i="11" s="1"/>
  <c r="CS415" i="11"/>
  <c r="CS817" i="11" s="1"/>
  <c r="AO400" i="11"/>
  <c r="AO802" i="11" s="1"/>
  <c r="CJ418" i="11"/>
  <c r="CJ829" i="11" s="1"/>
  <c r="AG423" i="11"/>
  <c r="AG825" i="11" s="1"/>
  <c r="CT407" i="11"/>
  <c r="CT809" i="11" s="1"/>
  <c r="X426" i="11"/>
  <c r="X828" i="11" s="1"/>
  <c r="CM437" i="11"/>
  <c r="CM839" i="11" s="1"/>
  <c r="EB436" i="11"/>
  <c r="EB838" i="11" s="1"/>
  <c r="BX421" i="11"/>
  <c r="BX823" i="11" s="1"/>
  <c r="EK405" i="11"/>
  <c r="EK807" i="11" s="1"/>
  <c r="CG390" i="11"/>
  <c r="CG792" i="11" s="1"/>
  <c r="BD424" i="11"/>
  <c r="BD826" i="11" s="1"/>
  <c r="DQ408" i="11"/>
  <c r="DQ810" i="11" s="1"/>
  <c r="CU400" i="11"/>
  <c r="CU802" i="11" s="1"/>
  <c r="CE424" i="11"/>
  <c r="CE826" i="11" s="1"/>
  <c r="CG414" i="11"/>
  <c r="CG816" i="11" s="1"/>
  <c r="AV437" i="11"/>
  <c r="AV839" i="11" s="1"/>
  <c r="DX427" i="11"/>
  <c r="AW391" i="11"/>
  <c r="AW793" i="11" s="1"/>
  <c r="BS422" i="11"/>
  <c r="BS824" i="11" s="1"/>
  <c r="CB391" i="11"/>
  <c r="CB793" i="11" s="1"/>
  <c r="CN428" i="11"/>
  <c r="EA402" i="11"/>
  <c r="EA804" i="11" s="1"/>
  <c r="BN390" i="11"/>
  <c r="BN792" i="11" s="1"/>
  <c r="AC848" i="11"/>
  <c r="DS411" i="11"/>
  <c r="DS813" i="11" s="1"/>
  <c r="BO396" i="11"/>
  <c r="BO798" i="11" s="1"/>
  <c r="AW430" i="11"/>
  <c r="AW832" i="11" s="1"/>
  <c r="DS398" i="11"/>
  <c r="DS800" i="11" s="1"/>
  <c r="X421" i="11"/>
  <c r="X823" i="11" s="1"/>
  <c r="AG390" i="11"/>
  <c r="AG792" i="11" s="1"/>
  <c r="EF423" i="11"/>
  <c r="EF825" i="11" s="1"/>
  <c r="EH422" i="11"/>
  <c r="EH824" i="11" s="1"/>
  <c r="X408" i="11"/>
  <c r="X810" i="11" s="1"/>
  <c r="CK392" i="11"/>
  <c r="CK794" i="11" s="1"/>
  <c r="BS426" i="11"/>
  <c r="BS828" i="11" s="1"/>
  <c r="EF410" i="11"/>
  <c r="EF812" i="11" s="1"/>
  <c r="CB395" i="11"/>
  <c r="CB797" i="11" s="1"/>
  <c r="AY429" i="11"/>
  <c r="AY831" i="11" s="1"/>
  <c r="AP432" i="11"/>
  <c r="AP834" i="11" s="1"/>
  <c r="CC409" i="11"/>
  <c r="CC811" i="11" s="1"/>
  <c r="CP394" i="11"/>
  <c r="CP796" i="11" s="1"/>
  <c r="CH431" i="11"/>
  <c r="CH833" i="11" s="1"/>
  <c r="AD416" i="11"/>
  <c r="AD818" i="11" s="1"/>
  <c r="CQ400" i="11"/>
  <c r="CQ802" i="11" s="1"/>
  <c r="BY434" i="11"/>
  <c r="BY836" i="11" s="1"/>
  <c r="AZ425" i="11"/>
  <c r="AZ827" i="11" s="1"/>
  <c r="BI394" i="11"/>
  <c r="BI796" i="11" s="1"/>
  <c r="AQ428" i="11"/>
  <c r="AZ412" i="11"/>
  <c r="AZ814" i="11" s="1"/>
  <c r="DM396" i="11"/>
  <c r="DM798" i="11" s="1"/>
  <c r="CU430" i="11"/>
  <c r="CU832" i="11" s="1"/>
  <c r="AQ415" i="11"/>
  <c r="AQ817" i="11" s="1"/>
  <c r="DD399" i="11"/>
  <c r="DD801" i="11" s="1"/>
  <c r="CJ402" i="11"/>
  <c r="CJ804" i="11" s="1"/>
  <c r="AR429" i="11"/>
  <c r="AR831" i="11" s="1"/>
  <c r="DE413" i="11"/>
  <c r="DE815" i="11" s="1"/>
  <c r="CR424" i="11"/>
  <c r="CR826" i="11" s="1"/>
  <c r="AN409" i="11"/>
  <c r="AN811" i="11" s="1"/>
  <c r="DA393" i="11"/>
  <c r="DA795" i="11" s="1"/>
  <c r="AO401" i="11"/>
  <c r="AO803" i="11" s="1"/>
  <c r="EN434" i="11"/>
  <c r="EN836" i="11" s="1"/>
  <c r="CO396" i="11"/>
  <c r="CO798" i="11" s="1"/>
  <c r="BW430" i="11"/>
  <c r="BW832" i="11" s="1"/>
  <c r="CF399" i="11"/>
  <c r="CF801" i="11" s="1"/>
  <c r="BC433" i="11"/>
  <c r="BC835" i="11" s="1"/>
  <c r="DP417" i="11"/>
  <c r="DP819" i="11" s="1"/>
  <c r="BL402" i="11"/>
  <c r="BL804" i="11" s="1"/>
  <c r="X403" i="11"/>
  <c r="X805" i="11" s="1"/>
  <c r="DW436" i="11"/>
  <c r="DW838" i="11" s="1"/>
  <c r="CT398" i="11"/>
  <c r="CT800" i="11" s="1"/>
  <c r="DL401" i="11"/>
  <c r="DL803" i="11" s="1"/>
  <c r="CT435" i="11"/>
  <c r="CT837" i="11" s="1"/>
  <c r="AP420" i="11"/>
  <c r="AP822" i="11" s="1"/>
  <c r="DC404" i="11"/>
  <c r="DC806" i="11" s="1"/>
  <c r="AY389" i="11"/>
  <c r="AD396" i="11"/>
  <c r="AD798" i="11" s="1"/>
  <c r="AK416" i="11"/>
  <c r="AK818" i="11" s="1"/>
  <c r="CX400" i="11"/>
  <c r="CX802" i="11" s="1"/>
  <c r="CF434" i="11"/>
  <c r="CF836" i="11" s="1"/>
  <c r="AB419" i="11"/>
  <c r="AB830" i="11" s="1"/>
  <c r="AG407" i="11"/>
  <c r="AG809" i="11" s="1"/>
  <c r="CY406" i="11"/>
  <c r="CY808" i="11" s="1"/>
  <c r="AU391" i="11"/>
  <c r="AU793" i="11" s="1"/>
  <c r="AC425" i="11"/>
  <c r="AC827" i="11" s="1"/>
  <c r="CP409" i="11"/>
  <c r="CP811" i="11" s="1"/>
  <c r="AU435" i="11"/>
  <c r="AU837" i="11" s="1"/>
  <c r="AY434" i="11"/>
  <c r="AY836" i="11" s="1"/>
  <c r="DL418" i="11"/>
  <c r="DL820" i="11" s="1"/>
  <c r="BH403" i="11"/>
  <c r="BH805" i="11" s="1"/>
  <c r="AP437" i="11"/>
  <c r="AP839" i="11" s="1"/>
  <c r="BC434" i="11"/>
  <c r="BC836" i="11" s="1"/>
  <c r="AY421" i="11"/>
  <c r="AY823" i="11" s="1"/>
  <c r="BH390" i="11"/>
  <c r="BH792" i="11" s="1"/>
  <c r="AP424" i="11"/>
  <c r="AP826" i="11" s="1"/>
  <c r="AN393" i="11"/>
  <c r="AN795" i="11" s="1"/>
  <c r="EM426" i="11"/>
  <c r="EM828" i="11" s="1"/>
  <c r="AE396" i="11"/>
  <c r="AE798" i="11" s="1"/>
  <c r="DK438" i="11"/>
  <c r="DK840" i="11" s="1"/>
  <c r="DD422" i="11"/>
  <c r="DD824" i="11" s="1"/>
  <c r="AL429" i="11"/>
  <c r="AL831" i="11" s="1"/>
  <c r="CQ433" i="11"/>
  <c r="CQ835" i="11" s="1"/>
  <c r="AM418" i="11"/>
  <c r="AM820" i="11" s="1"/>
  <c r="CH436" i="11"/>
  <c r="CH838" i="11" s="1"/>
  <c r="AW407" i="11"/>
  <c r="AW809" i="11" s="1"/>
  <c r="CR425" i="11"/>
  <c r="CR827" i="11" s="1"/>
  <c r="AN410" i="11"/>
  <c r="AN812" i="11" s="1"/>
  <c r="DA394" i="11"/>
  <c r="DA796" i="11" s="1"/>
  <c r="AJ390" i="11"/>
  <c r="AJ792" i="11" s="1"/>
  <c r="EI423" i="11"/>
  <c r="EI825" i="11" s="1"/>
  <c r="BM434" i="11"/>
  <c r="BM836" i="11" s="1"/>
  <c r="DO426" i="11"/>
  <c r="DO828" i="11" s="1"/>
  <c r="BK411" i="11"/>
  <c r="BK813" i="11" s="1"/>
  <c r="DX395" i="11"/>
  <c r="DX797" i="11" s="1"/>
  <c r="CS418" i="11"/>
  <c r="CS820" i="11" s="1"/>
  <c r="CU408" i="11"/>
  <c r="CU810" i="11" s="1"/>
  <c r="CE432" i="11"/>
  <c r="CE834" i="11" s="1"/>
  <c r="EN411" i="11"/>
  <c r="EN813" i="11" s="1"/>
  <c r="Y402" i="11"/>
  <c r="Y804" i="11" s="1"/>
  <c r="EC397" i="11"/>
  <c r="EC799" i="11" s="1"/>
  <c r="DK431" i="11"/>
  <c r="DK833" i="11" s="1"/>
  <c r="BQ405" i="11"/>
  <c r="BQ807" i="11" s="1"/>
  <c r="BD416" i="11"/>
  <c r="BD818" i="11" s="1"/>
  <c r="DQ400" i="11"/>
  <c r="DQ802" i="11" s="1"/>
  <c r="CY434" i="11"/>
  <c r="CY836" i="11" s="1"/>
  <c r="AA422" i="11"/>
  <c r="AA824" i="11" s="1"/>
  <c r="CN406" i="11"/>
  <c r="CN808" i="11" s="1"/>
  <c r="DX403" i="11"/>
  <c r="DX805" i="11" s="1"/>
  <c r="DJ417" i="11"/>
  <c r="DJ819" i="11" s="1"/>
  <c r="AZ407" i="11"/>
  <c r="AZ809" i="11" s="1"/>
  <c r="AG438" i="11"/>
  <c r="AG840" i="11" s="1"/>
  <c r="AJ431" i="11"/>
  <c r="AJ833" i="11" s="1"/>
  <c r="AM424" i="11"/>
  <c r="AM826" i="11" s="1"/>
  <c r="DV417" i="11"/>
  <c r="DV819" i="11" s="1"/>
  <c r="DL404" i="11"/>
  <c r="DL806" i="11" s="1"/>
  <c r="CJ390" i="11"/>
  <c r="CJ792" i="11" s="1"/>
  <c r="BR424" i="11"/>
  <c r="BR826" i="11" s="1"/>
  <c r="DZ404" i="11"/>
  <c r="DZ806" i="11" s="1"/>
  <c r="BD423" i="11"/>
  <c r="BD825" i="11" s="1"/>
  <c r="BH420" i="11"/>
  <c r="BH822" i="11" s="1"/>
  <c r="EA410" i="11"/>
  <c r="EA812" i="11" s="1"/>
  <c r="BE429" i="11"/>
  <c r="BE831" i="11" s="1"/>
  <c r="DR413" i="11"/>
  <c r="DR815" i="11" s="1"/>
  <c r="DZ398" i="11"/>
  <c r="DZ800" i="11" s="1"/>
  <c r="AO389" i="11"/>
  <c r="AO791" i="11" s="1"/>
  <c r="EN422" i="11"/>
  <c r="EN824" i="11" s="1"/>
  <c r="CJ407" i="11"/>
  <c r="CJ809" i="11" s="1"/>
  <c r="AF392" i="11"/>
  <c r="AF794" i="11" s="1"/>
  <c r="DP418" i="11"/>
  <c r="CA425" i="11"/>
  <c r="CA827" i="11" s="1"/>
  <c r="CJ394" i="11"/>
  <c r="CJ796" i="11" s="1"/>
  <c r="BP397" i="11"/>
  <c r="BP799" i="11" s="1"/>
  <c r="AX431" i="11"/>
  <c r="AX833" i="11" s="1"/>
  <c r="DK415" i="11"/>
  <c r="DK817" i="11" s="1"/>
  <c r="CL401" i="11"/>
  <c r="CL803" i="11" s="1"/>
  <c r="AG393" i="11"/>
  <c r="AG795" i="11" s="1"/>
  <c r="EF426" i="11"/>
  <c r="EF828" i="11" s="1"/>
  <c r="EK403" i="11"/>
  <c r="EK805" i="11" s="1"/>
  <c r="AV438" i="11"/>
  <c r="AV840" i="11" s="1"/>
  <c r="BO422" i="11"/>
  <c r="BO824" i="11" s="1"/>
  <c r="EB406" i="11"/>
  <c r="EB808" i="11" s="1"/>
  <c r="BX391" i="11"/>
  <c r="BX793" i="11" s="1"/>
  <c r="BY411" i="11"/>
  <c r="BY813" i="11" s="1"/>
  <c r="EL395" i="11"/>
  <c r="EL797" i="11" s="1"/>
  <c r="DT429" i="11"/>
  <c r="DT831" i="11" s="1"/>
  <c r="BP414" i="11"/>
  <c r="BP816" i="11" s="1"/>
  <c r="EC398" i="11"/>
  <c r="EC800" i="11" s="1"/>
  <c r="DP409" i="11"/>
  <c r="DP811" i="11" s="1"/>
  <c r="BL394" i="11"/>
  <c r="BL796" i="11" s="1"/>
  <c r="AT428" i="11"/>
  <c r="AR397" i="11"/>
  <c r="AR799" i="11" s="1"/>
  <c r="Z431" i="11"/>
  <c r="Z833" i="11" s="1"/>
  <c r="CM400" i="11"/>
  <c r="CM802" i="11" s="1"/>
  <c r="DW412" i="11"/>
  <c r="DW814" i="11" s="1"/>
  <c r="DY402" i="11"/>
  <c r="DY804" i="11" s="1"/>
  <c r="DG436" i="11"/>
  <c r="DG838" i="11" s="1"/>
  <c r="DI426" i="11"/>
  <c r="DI828" i="11" s="1"/>
  <c r="AY416" i="11"/>
  <c r="AY818" i="11" s="1"/>
  <c r="BA406" i="11"/>
  <c r="BA808" i="11" s="1"/>
  <c r="CJ413" i="11"/>
  <c r="CJ815" i="11" s="1"/>
  <c r="CA416" i="11"/>
  <c r="CA818" i="11" s="1"/>
  <c r="BR402" i="11"/>
  <c r="BR804" i="11" s="1"/>
  <c r="BB407" i="11"/>
  <c r="BB809" i="11" s="1"/>
  <c r="DO391" i="11"/>
  <c r="DO793" i="11" s="1"/>
  <c r="AS410" i="11"/>
  <c r="AS812" i="11" s="1"/>
  <c r="DF394" i="11"/>
  <c r="DF796" i="11" s="1"/>
  <c r="CW390" i="11"/>
  <c r="CW792" i="11" s="1"/>
  <c r="AJ428" i="11"/>
  <c r="CW412" i="11"/>
  <c r="CW814" i="11" s="1"/>
  <c r="AS397" i="11"/>
  <c r="AS799" i="11" s="1"/>
  <c r="AA431" i="11"/>
  <c r="AA833" i="11" s="1"/>
  <c r="CC415" i="11"/>
  <c r="CC817" i="11" s="1"/>
  <c r="Y400" i="11"/>
  <c r="Y802" i="11" s="1"/>
  <c r="DX433" i="11"/>
  <c r="DX835" i="11" s="1"/>
  <c r="BT418" i="11"/>
  <c r="BT829" i="11" s="1"/>
  <c r="AM412" i="11"/>
  <c r="AM814" i="11" s="1"/>
  <c r="DG395" i="11"/>
  <c r="DG797" i="11" s="1"/>
  <c r="CO429" i="11"/>
  <c r="CO831" i="11" s="1"/>
  <c r="CT406" i="11"/>
  <c r="CT808" i="11" s="1"/>
  <c r="AP391" i="11"/>
  <c r="AP793" i="11" s="1"/>
  <c r="X425" i="11"/>
  <c r="X827" i="11" s="1"/>
  <c r="CK409" i="11"/>
  <c r="CK811" i="11" s="1"/>
  <c r="AG394" i="11"/>
  <c r="AG796" i="11" s="1"/>
  <c r="AH414" i="11"/>
  <c r="AH816" i="11" s="1"/>
  <c r="CU398" i="11"/>
  <c r="CU800" i="11" s="1"/>
  <c r="CC432" i="11"/>
  <c r="CC834" i="11" s="1"/>
  <c r="Y417" i="11"/>
  <c r="Y819" i="11" s="1"/>
  <c r="BQ406" i="11"/>
  <c r="BQ808" i="11" s="1"/>
  <c r="BY412" i="11"/>
  <c r="BY814" i="11" s="1"/>
  <c r="EL396" i="11"/>
  <c r="EL798" i="11" s="1"/>
  <c r="DT430" i="11"/>
  <c r="DT832" i="11" s="1"/>
  <c r="BE415" i="11"/>
  <c r="BE817" i="11" s="1"/>
  <c r="DR399" i="11"/>
  <c r="DR801" i="11" s="1"/>
  <c r="AV418" i="11"/>
  <c r="AN411" i="11"/>
  <c r="AN813" i="11" s="1"/>
  <c r="CD425" i="11"/>
  <c r="CD827" i="11" s="1"/>
  <c r="CF415" i="11"/>
  <c r="CF817" i="11" s="1"/>
  <c r="CH405" i="11"/>
  <c r="CH807" i="11" s="1"/>
  <c r="AU438" i="11"/>
  <c r="AU840" i="11" s="1"/>
  <c r="BR429" i="11"/>
  <c r="BR831" i="11" s="1"/>
  <c r="DY418" i="11"/>
  <c r="EA408" i="11"/>
  <c r="EA810" i="11" s="1"/>
  <c r="EI437" i="11"/>
  <c r="EI839" i="11" s="1"/>
  <c r="CJ431" i="11"/>
  <c r="CJ833" i="11" s="1"/>
  <c r="AK404" i="11"/>
  <c r="AK806" i="11" s="1"/>
  <c r="BT391" i="11"/>
  <c r="BT793" i="11" s="1"/>
  <c r="EG397" i="11"/>
  <c r="EG799" i="11" s="1"/>
  <c r="BB402" i="11"/>
  <c r="BB804" i="11" s="1"/>
  <c r="EB393" i="11"/>
  <c r="EB795" i="11" s="1"/>
  <c r="DJ427" i="11"/>
  <c r="DS396" i="11"/>
  <c r="DS798" i="11" s="1"/>
  <c r="DA430" i="11"/>
  <c r="DA832" i="11" s="1"/>
  <c r="CS400" i="11"/>
  <c r="CS802" i="11" s="1"/>
  <c r="BG418" i="11"/>
  <c r="DT402" i="11"/>
  <c r="DT804" i="11" s="1"/>
  <c r="AX421" i="11"/>
  <c r="AX823" i="11" s="1"/>
  <c r="AR412" i="11"/>
  <c r="AR814" i="11" s="1"/>
  <c r="DA847" i="11"/>
  <c r="DA874" i="11" s="1"/>
  <c r="CQ847" i="11"/>
  <c r="CQ874" i="11" s="1"/>
  <c r="BF847" i="11"/>
  <c r="BF874" i="11" s="1"/>
  <c r="BK408" i="11"/>
  <c r="BK810" i="11" s="1"/>
  <c r="DX392" i="11"/>
  <c r="DX794" i="11" s="1"/>
  <c r="AO425" i="11"/>
  <c r="AO827" i="11" s="1"/>
  <c r="BK430" i="11"/>
  <c r="BK832" i="11" s="1"/>
  <c r="DX414" i="11"/>
  <c r="DX816" i="11" s="1"/>
  <c r="BT399" i="11"/>
  <c r="BT801" i="11" s="1"/>
  <c r="BB433" i="11"/>
  <c r="BB835" i="11" s="1"/>
  <c r="EM410" i="11"/>
  <c r="EM812" i="11" s="1"/>
  <c r="BO395" i="11"/>
  <c r="BO797" i="11" s="1"/>
  <c r="AW429" i="11"/>
  <c r="AW831" i="11" s="1"/>
  <c r="DJ413" i="11"/>
  <c r="DJ815" i="11" s="1"/>
  <c r="DR398" i="11"/>
  <c r="DR800" i="11" s="1"/>
  <c r="BP401" i="11"/>
  <c r="BP803" i="11" s="1"/>
  <c r="DK419" i="11"/>
  <c r="DF438" i="11"/>
  <c r="DF840" i="11" s="1"/>
  <c r="DZ392" i="11"/>
  <c r="DZ794" i="11" s="1"/>
  <c r="EG428" i="11"/>
  <c r="CC413" i="11"/>
  <c r="CC815" i="11" s="1"/>
  <c r="Y398" i="11"/>
  <c r="Y800" i="11" s="1"/>
  <c r="DX431" i="11"/>
  <c r="DX833" i="11" s="1"/>
  <c r="BP405" i="11"/>
  <c r="BP807" i="11" s="1"/>
  <c r="EG415" i="11"/>
  <c r="EG817" i="11" s="1"/>
  <c r="CC400" i="11"/>
  <c r="CC802" i="11" s="1"/>
  <c r="BK434" i="11"/>
  <c r="BK836" i="11" s="1"/>
  <c r="DX418" i="11"/>
  <c r="DX820" i="11" s="1"/>
  <c r="AQ437" i="11"/>
  <c r="AQ839" i="11" s="1"/>
  <c r="AZ406" i="11"/>
  <c r="AZ808" i="11" s="1"/>
  <c r="DM390" i="11"/>
  <c r="DM792" i="11" s="1"/>
  <c r="DY432" i="11"/>
  <c r="DY834" i="11" s="1"/>
  <c r="EJ407" i="11"/>
  <c r="EJ809" i="11" s="1"/>
  <c r="BH428" i="11"/>
  <c r="DU412" i="11"/>
  <c r="DU814" i="11" s="1"/>
  <c r="BQ397" i="11"/>
  <c r="BQ799" i="11" s="1"/>
  <c r="AY431" i="11"/>
  <c r="AY833" i="11" s="1"/>
  <c r="EE401" i="11"/>
  <c r="EE803" i="11" s="1"/>
  <c r="DM435" i="11"/>
  <c r="DM837" i="11" s="1"/>
  <c r="BI420" i="11"/>
  <c r="BI822" i="11" s="1"/>
  <c r="DI415" i="11"/>
  <c r="DI817" i="11" s="1"/>
  <c r="AM434" i="11"/>
  <c r="AM836" i="11" s="1"/>
  <c r="CZ418" i="11"/>
  <c r="AT413" i="11"/>
  <c r="AT815" i="11" s="1"/>
  <c r="EJ436" i="11"/>
  <c r="EJ838" i="11" s="1"/>
  <c r="CF421" i="11"/>
  <c r="CF823" i="11" s="1"/>
  <c r="AB406" i="11"/>
  <c r="AB808" i="11" s="1"/>
  <c r="CO390" i="11"/>
  <c r="CO792" i="11" s="1"/>
  <c r="BJ413" i="11"/>
  <c r="BJ815" i="11" s="1"/>
  <c r="BL403" i="11"/>
  <c r="BL805" i="11" s="1"/>
  <c r="AT437" i="11"/>
  <c r="AT839" i="11" s="1"/>
  <c r="AV427" i="11"/>
  <c r="AX417" i="11"/>
  <c r="AX819" i="11" s="1"/>
  <c r="DE406" i="11"/>
  <c r="DE808" i="11" s="1"/>
  <c r="CO430" i="11"/>
  <c r="CO832" i="11" s="1"/>
  <c r="BP419" i="11"/>
  <c r="DY407" i="11"/>
  <c r="DY809" i="11" s="1"/>
  <c r="EA397" i="11"/>
  <c r="EA799" i="11" s="1"/>
  <c r="AQ404" i="11"/>
  <c r="AQ806" i="11" s="1"/>
  <c r="DS391" i="11"/>
  <c r="DS793" i="11" s="1"/>
  <c r="CP415" i="11"/>
  <c r="CP817" i="11" s="1"/>
  <c r="CG418" i="11"/>
  <c r="CG820" i="11" s="1"/>
  <c r="Z406" i="11"/>
  <c r="Z808" i="11" s="1"/>
  <c r="CH424" i="11"/>
  <c r="CH826" i="11" s="1"/>
  <c r="AD409" i="11"/>
  <c r="AD811" i="11" s="1"/>
  <c r="EJ430" i="11"/>
  <c r="EJ832" i="11" s="1"/>
  <c r="DD433" i="11"/>
  <c r="DD835" i="11" s="1"/>
  <c r="CU436" i="11"/>
  <c r="CU838" i="11" s="1"/>
  <c r="AA430" i="11"/>
  <c r="AA832" i="11" s="1"/>
  <c r="DD420" i="11"/>
  <c r="DD822" i="11" s="1"/>
  <c r="AZ405" i="11"/>
  <c r="AZ807" i="11" s="1"/>
  <c r="CU423" i="11"/>
  <c r="CU825" i="11" s="1"/>
  <c r="DS432" i="11"/>
  <c r="DS834" i="11" s="1"/>
  <c r="CS392" i="11"/>
  <c r="CS794" i="11" s="1"/>
  <c r="EN410" i="11"/>
  <c r="EN812" i="11" s="1"/>
  <c r="CJ395" i="11"/>
  <c r="CJ797" i="11" s="1"/>
  <c r="EC437" i="11"/>
  <c r="EC839" i="11" s="1"/>
  <c r="AR422" i="11"/>
  <c r="AR824" i="11" s="1"/>
  <c r="X427" i="11"/>
  <c r="CR417" i="11"/>
  <c r="CR819" i="11" s="1"/>
  <c r="AN402" i="11"/>
  <c r="AN804" i="11" s="1"/>
  <c r="EM435" i="11"/>
  <c r="EM837" i="11" s="1"/>
  <c r="DB406" i="11"/>
  <c r="DB808" i="11" s="1"/>
  <c r="CS409" i="11"/>
  <c r="CS811" i="11" s="1"/>
  <c r="AO394" i="11"/>
  <c r="AO796" i="11" s="1"/>
  <c r="CF420" i="11"/>
  <c r="CF822" i="11" s="1"/>
  <c r="CO389" i="11"/>
  <c r="BS401" i="11"/>
  <c r="BS803" i="11" s="1"/>
  <c r="BA435" i="11"/>
  <c r="BA837" i="11" s="1"/>
  <c r="DN419" i="11"/>
  <c r="DN830" i="11" s="1"/>
  <c r="BJ404" i="11"/>
  <c r="BJ806" i="11" s="1"/>
  <c r="DJ399" i="11"/>
  <c r="DJ801" i="11" s="1"/>
  <c r="AN418" i="11"/>
  <c r="AF411" i="11"/>
  <c r="AF813" i="11" s="1"/>
  <c r="BX436" i="11"/>
  <c r="BX838" i="11" s="1"/>
  <c r="CG405" i="11"/>
  <c r="CG807" i="11" s="1"/>
  <c r="AC390" i="11"/>
  <c r="AC792" i="11" s="1"/>
  <c r="DO412" i="11"/>
  <c r="DO814" i="11" s="1"/>
  <c r="DQ402" i="11"/>
  <c r="DQ804" i="11" s="1"/>
  <c r="DA426" i="11"/>
  <c r="DA828" i="11" s="1"/>
  <c r="DC416" i="11"/>
  <c r="DC818" i="11" s="1"/>
  <c r="AS406" i="11"/>
  <c r="AS808" i="11" s="1"/>
  <c r="DW438" i="11"/>
  <c r="DW840" i="11" s="1"/>
  <c r="AC430" i="11"/>
  <c r="AC832" i="11" s="1"/>
  <c r="DU418" i="11"/>
  <c r="DU820" i="11" s="1"/>
  <c r="DR406" i="11"/>
  <c r="DR808" i="11" s="1"/>
  <c r="CM412" i="11"/>
  <c r="CM814" i="11" s="1"/>
  <c r="AY397" i="11"/>
  <c r="AY799" i="11" s="1"/>
  <c r="EF437" i="11"/>
  <c r="EF839" i="11" s="1"/>
  <c r="CM434" i="11"/>
  <c r="CM836" i="11" s="1"/>
  <c r="AI419" i="11"/>
  <c r="CV403" i="11"/>
  <c r="CV805" i="11" s="1"/>
  <c r="EC436" i="11"/>
  <c r="EC838" i="11" s="1"/>
  <c r="CQ399" i="11"/>
  <c r="CQ801" i="11" s="1"/>
  <c r="BY433" i="11"/>
  <c r="BY835" i="11" s="1"/>
  <c r="EL417" i="11"/>
  <c r="EL819" i="11" s="1"/>
  <c r="CR405" i="11"/>
  <c r="CR807" i="11" s="1"/>
  <c r="AN390" i="11"/>
  <c r="AN792" i="11" s="1"/>
  <c r="CN435" i="11"/>
  <c r="CN837" i="11" s="1"/>
  <c r="CN421" i="11"/>
  <c r="CN823" i="11" s="1"/>
  <c r="CW419" i="11"/>
  <c r="CW830" i="11" s="1"/>
  <c r="AS404" i="11"/>
  <c r="AS806" i="11" s="1"/>
  <c r="CJ438" i="11"/>
  <c r="CJ840" i="11" s="1"/>
  <c r="CN422" i="11"/>
  <c r="CN824" i="11" s="1"/>
  <c r="CL391" i="11"/>
  <c r="CL793" i="11" s="1"/>
  <c r="BT425" i="11"/>
  <c r="BT827" i="11" s="1"/>
  <c r="EG409" i="11"/>
  <c r="EG811" i="11" s="1"/>
  <c r="CO436" i="11"/>
  <c r="CO838" i="11" s="1"/>
  <c r="AK421" i="11"/>
  <c r="AK823" i="11" s="1"/>
  <c r="DM422" i="11"/>
  <c r="DM824" i="11" s="1"/>
  <c r="CK416" i="11"/>
  <c r="CK818" i="11" s="1"/>
  <c r="AG401" i="11"/>
  <c r="AG803" i="11" s="1"/>
  <c r="EF434" i="11"/>
  <c r="EF836" i="11" s="1"/>
  <c r="CU405" i="11"/>
  <c r="CU807" i="11" s="1"/>
  <c r="AQ390" i="11"/>
  <c r="AQ792" i="11" s="1"/>
  <c r="Y424" i="11"/>
  <c r="Y826" i="11" s="1"/>
  <c r="CL408" i="11"/>
  <c r="CL810" i="11" s="1"/>
  <c r="AH393" i="11"/>
  <c r="AH795" i="11" s="1"/>
  <c r="BY419" i="11"/>
  <c r="EL403" i="11"/>
  <c r="EL805" i="11" s="1"/>
  <c r="AY438" i="11"/>
  <c r="AY840" i="11" s="1"/>
  <c r="BP422" i="11"/>
  <c r="BP824" i="11" s="1"/>
  <c r="EN427" i="11"/>
  <c r="BN391" i="11"/>
  <c r="BN793" i="11" s="1"/>
  <c r="AV425" i="11"/>
  <c r="AV827" i="11" s="1"/>
  <c r="DI409" i="11"/>
  <c r="DI811" i="11" s="1"/>
  <c r="BE394" i="11"/>
  <c r="BE796" i="11" s="1"/>
  <c r="Z417" i="11"/>
  <c r="Z819" i="11" s="1"/>
  <c r="AB407" i="11"/>
  <c r="AB809" i="11" s="1"/>
  <c r="DZ437" i="11"/>
  <c r="DZ839" i="11" s="1"/>
  <c r="EC430" i="11"/>
  <c r="EC832" i="11" s="1"/>
  <c r="EE420" i="11"/>
  <c r="EE822" i="11" s="1"/>
  <c r="BU410" i="11"/>
  <c r="BU812" i="11" s="1"/>
  <c r="BW400" i="11"/>
  <c r="BW802" i="11" s="1"/>
  <c r="BE434" i="11"/>
  <c r="BE836" i="11" s="1"/>
  <c r="AF423" i="11"/>
  <c r="AF825" i="11" s="1"/>
  <c r="DO416" i="11"/>
  <c r="DO818" i="11" s="1"/>
  <c r="DV402" i="11"/>
  <c r="DV804" i="11" s="1"/>
  <c r="CC389" i="11"/>
  <c r="DX407" i="11"/>
  <c r="DX809" i="11" s="1"/>
  <c r="BF419" i="11"/>
  <c r="BF821" i="11" s="1"/>
  <c r="DS403" i="11"/>
  <c r="DS805" i="11" s="1"/>
  <c r="EK437" i="11"/>
  <c r="EK839" i="11" s="1"/>
  <c r="AX428" i="11"/>
  <c r="EG421" i="11"/>
  <c r="EG823" i="11" s="1"/>
  <c r="CC406" i="11"/>
  <c r="CC808" i="11" s="1"/>
  <c r="Y391" i="11"/>
  <c r="Y793" i="11" s="1"/>
  <c r="BL410" i="11"/>
  <c r="BL812" i="11" s="1"/>
  <c r="BT424" i="11"/>
  <c r="BT826" i="11" s="1"/>
  <c r="CC393" i="11"/>
  <c r="CC795" i="11" s="1"/>
  <c r="BK427" i="11"/>
  <c r="DM411" i="11"/>
  <c r="DM813" i="11" s="1"/>
  <c r="BI396" i="11"/>
  <c r="BI798" i="11" s="1"/>
  <c r="DD414" i="11"/>
  <c r="DD816" i="11" s="1"/>
  <c r="Z392" i="11"/>
  <c r="Z794" i="11" s="1"/>
  <c r="DY425" i="11"/>
  <c r="DY827" i="11" s="1"/>
  <c r="BH421" i="11"/>
  <c r="BH823" i="11" s="1"/>
  <c r="BQ390" i="11"/>
  <c r="BQ792" i="11" s="1"/>
  <c r="BR410" i="11"/>
  <c r="BR812" i="11" s="1"/>
  <c r="EE394" i="11"/>
  <c r="EE796" i="11" s="1"/>
  <c r="DM428" i="11"/>
  <c r="DV397" i="11"/>
  <c r="DV799" i="11" s="1"/>
  <c r="AV424" i="11"/>
  <c r="AV826" i="11" s="1"/>
  <c r="BE393" i="11"/>
  <c r="BE795" i="11" s="1"/>
  <c r="AM427" i="11"/>
  <c r="AK396" i="11"/>
  <c r="AK798" i="11" s="1"/>
  <c r="CF414" i="11"/>
  <c r="CF816" i="11" s="1"/>
  <c r="AB399" i="11"/>
  <c r="AB801" i="11" s="1"/>
  <c r="DR401" i="11"/>
  <c r="DR803" i="11" s="1"/>
  <c r="CZ435" i="11"/>
  <c r="CZ837" i="11" s="1"/>
  <c r="DB425" i="11"/>
  <c r="DB827" i="11" s="1"/>
  <c r="AR415" i="11"/>
  <c r="AR817" i="11" s="1"/>
  <c r="Y412" i="11"/>
  <c r="Y814" i="11" s="1"/>
  <c r="CL396" i="11"/>
  <c r="CL798" i="11" s="1"/>
  <c r="BT430" i="11"/>
  <c r="BT832" i="11" s="1"/>
  <c r="EG414" i="11"/>
  <c r="EG816" i="11" s="1"/>
  <c r="BT400" i="11"/>
  <c r="BT802" i="11" s="1"/>
  <c r="Y399" i="11"/>
  <c r="Y801" i="11" s="1"/>
  <c r="DX432" i="11"/>
  <c r="DX834" i="11" s="1"/>
  <c r="EG401" i="11"/>
  <c r="EG803" i="11" s="1"/>
  <c r="AZ420" i="11"/>
  <c r="AZ822" i="11" s="1"/>
  <c r="BI389" i="11"/>
  <c r="BI791" i="11" s="1"/>
  <c r="AQ423" i="11"/>
  <c r="AQ825" i="11" s="1"/>
  <c r="AR431" i="11"/>
  <c r="AR833" i="11" s="1"/>
  <c r="BL434" i="11"/>
  <c r="BL836" i="11" s="1"/>
  <c r="BQ411" i="11"/>
  <c r="BQ813" i="11" s="1"/>
  <c r="BH414" i="11"/>
  <c r="BH816" i="11" s="1"/>
  <c r="DU398" i="11"/>
  <c r="DU800" i="11" s="1"/>
  <c r="BR403" i="11"/>
  <c r="BR805" i="11" s="1"/>
  <c r="BC437" i="11"/>
  <c r="BC839" i="11" s="1"/>
  <c r="DM421" i="11"/>
  <c r="DM823" i="11" s="1"/>
  <c r="BV425" i="11"/>
  <c r="BV827" i="11" s="1"/>
  <c r="CZ432" i="11"/>
  <c r="CZ834" i="11" s="1"/>
  <c r="DI401" i="11"/>
  <c r="DI803" i="11" s="1"/>
  <c r="CO404" i="11"/>
  <c r="CO806" i="11" s="1"/>
  <c r="AK389" i="11"/>
  <c r="EJ422" i="11"/>
  <c r="EJ824" i="11" s="1"/>
  <c r="AS430" i="11"/>
  <c r="AS832" i="11" s="1"/>
  <c r="BC420" i="11"/>
  <c r="BC822" i="11" s="1"/>
  <c r="BE410" i="11"/>
  <c r="BE812" i="11" s="1"/>
  <c r="AO434" i="11"/>
  <c r="AO836" i="11" s="1"/>
  <c r="CV423" i="11"/>
  <c r="CV825" i="11" s="1"/>
  <c r="CX413" i="11"/>
  <c r="CX815" i="11" s="1"/>
  <c r="DD402" i="11"/>
  <c r="DD804" i="11" s="1"/>
  <c r="AH421" i="11"/>
  <c r="AH823" i="11" s="1"/>
  <c r="CG432" i="11"/>
  <c r="CG834" i="11" s="1"/>
  <c r="AC417" i="11"/>
  <c r="AC819" i="11" s="1"/>
  <c r="CP401" i="11"/>
  <c r="CP803" i="11" s="1"/>
  <c r="CG420" i="11"/>
  <c r="CG822" i="11" s="1"/>
  <c r="CQ407" i="11"/>
  <c r="CQ809" i="11" s="1"/>
  <c r="AM392" i="11"/>
  <c r="AM794" i="11" s="1"/>
  <c r="AW431" i="11"/>
  <c r="AW833" i="11" s="1"/>
  <c r="AQ435" i="11"/>
  <c r="AQ837" i="11" s="1"/>
  <c r="DD419" i="11"/>
  <c r="DD821" i="11" s="1"/>
  <c r="DM403" i="11"/>
  <c r="DM805" i="11" s="1"/>
  <c r="AZ391" i="11"/>
  <c r="AZ793" i="11" s="1"/>
  <c r="AF394" i="11"/>
  <c r="AF796" i="11" s="1"/>
  <c r="DE420" i="11"/>
  <c r="DE822" i="11" s="1"/>
  <c r="BA405" i="11"/>
  <c r="BA807" i="11" s="1"/>
  <c r="DN389" i="11"/>
  <c r="DA400" i="11"/>
  <c r="DA802" i="11" s="1"/>
  <c r="CI434" i="11"/>
  <c r="CI836" i="11" s="1"/>
  <c r="DM414" i="11"/>
  <c r="DM816" i="11" s="1"/>
  <c r="CS423" i="11"/>
  <c r="CS825" i="11" s="1"/>
  <c r="DB392" i="11"/>
  <c r="DB794" i="11" s="1"/>
  <c r="CO403" i="11"/>
  <c r="CO805" i="11" s="1"/>
  <c r="EC404" i="11"/>
  <c r="EC806" i="11" s="1"/>
  <c r="BY389" i="11"/>
  <c r="DU427" i="11"/>
  <c r="ED396" i="11"/>
  <c r="ED798" i="11" s="1"/>
  <c r="DL430" i="11"/>
  <c r="DL832" i="11" s="1"/>
  <c r="DQ407" i="11"/>
  <c r="DQ809" i="11" s="1"/>
  <c r="BM392" i="11"/>
  <c r="BM794" i="11" s="1"/>
  <c r="AU426" i="11"/>
  <c r="AU828" i="11" s="1"/>
  <c r="DH410" i="11"/>
  <c r="DH812" i="11" s="1"/>
  <c r="BD395" i="11"/>
  <c r="BD797" i="11" s="1"/>
  <c r="AA429" i="11"/>
  <c r="AA831" i="11" s="1"/>
  <c r="CN413" i="11"/>
  <c r="CN815" i="11" s="1"/>
  <c r="AJ398" i="11"/>
  <c r="AJ800" i="11" s="1"/>
  <c r="EI431" i="11"/>
  <c r="EI833" i="11" s="1"/>
  <c r="BR405" i="11"/>
  <c r="BR807" i="11" s="1"/>
  <c r="AE438" i="11"/>
  <c r="AE840" i="11" s="1"/>
  <c r="BB429" i="11"/>
  <c r="BB831" i="11" s="1"/>
  <c r="CU432" i="11"/>
  <c r="CU834" i="11" s="1"/>
  <c r="CW422" i="11"/>
  <c r="CW824" i="11" s="1"/>
  <c r="CZ415" i="11"/>
  <c r="CZ817" i="11" s="1"/>
  <c r="BK401" i="11"/>
  <c r="BK803" i="11" s="1"/>
  <c r="DV424" i="11"/>
  <c r="DV826" i="11" s="1"/>
  <c r="BR409" i="11"/>
  <c r="BR811" i="11" s="1"/>
  <c r="EE393" i="11"/>
  <c r="EE795" i="11" s="1"/>
  <c r="CS433" i="11"/>
  <c r="CS835" i="11" s="1"/>
  <c r="BR431" i="11"/>
  <c r="BR833" i="11" s="1"/>
  <c r="EE415" i="11"/>
  <c r="EE817" i="11" s="1"/>
  <c r="CA400" i="11"/>
  <c r="CA802" i="11" s="1"/>
  <c r="BI434" i="11"/>
  <c r="BI836" i="11" s="1"/>
  <c r="AX415" i="11"/>
  <c r="AX817" i="11" s="1"/>
  <c r="DZ411" i="11"/>
  <c r="DZ813" i="11" s="1"/>
  <c r="BV396" i="11"/>
  <c r="BV798" i="11" s="1"/>
  <c r="BD430" i="11"/>
  <c r="BD832" i="11" s="1"/>
  <c r="DQ414" i="11"/>
  <c r="DQ816" i="11" s="1"/>
  <c r="AV400" i="11"/>
  <c r="AV802" i="11" s="1"/>
  <c r="BW402" i="11"/>
  <c r="BW804" i="11" s="1"/>
  <c r="BE436" i="11"/>
  <c r="BE838" i="11" s="1"/>
  <c r="DR420" i="11"/>
  <c r="DR822" i="11" s="1"/>
  <c r="BN405" i="11"/>
  <c r="BN807" i="11" s="1"/>
  <c r="EA389" i="11"/>
  <c r="EA791" i="11" s="1"/>
  <c r="BM401" i="11"/>
  <c r="BM803" i="11" s="1"/>
  <c r="EN429" i="11"/>
  <c r="EN831" i="11" s="1"/>
  <c r="CJ414" i="11"/>
  <c r="CJ816" i="11" s="1"/>
  <c r="AF399" i="11"/>
  <c r="AF801" i="11" s="1"/>
  <c r="EE432" i="11"/>
  <c r="EE834" i="11" s="1"/>
  <c r="CR409" i="11"/>
  <c r="CR811" i="11" s="1"/>
  <c r="EN416" i="11"/>
  <c r="EN818" i="11" s="1"/>
  <c r="CJ401" i="11"/>
  <c r="CJ803" i="11" s="1"/>
  <c r="BR435" i="11"/>
  <c r="BR837" i="11" s="1"/>
  <c r="EE419" i="11"/>
  <c r="EE821" i="11" s="1"/>
  <c r="Y418" i="11"/>
  <c r="Y820" i="11" s="1"/>
  <c r="DU438" i="11"/>
  <c r="DU840" i="11" s="1"/>
  <c r="DK422" i="11"/>
  <c r="DK824" i="11" s="1"/>
  <c r="BG407" i="11"/>
  <c r="BG809" i="11" s="1"/>
  <c r="DT391" i="11"/>
  <c r="DT793" i="11" s="1"/>
  <c r="EF433" i="11"/>
  <c r="EF835" i="11" s="1"/>
  <c r="CB418" i="11"/>
  <c r="AU412" i="11"/>
  <c r="AU814" i="11" s="1"/>
  <c r="BO429" i="11"/>
  <c r="BO831" i="11" s="1"/>
  <c r="EB413" i="11"/>
  <c r="EB815" i="11" s="1"/>
  <c r="BX398" i="11"/>
  <c r="BX800" i="11" s="1"/>
  <c r="BF432" i="11"/>
  <c r="BF834" i="11" s="1"/>
  <c r="EL402" i="11"/>
  <c r="EL804" i="11" s="1"/>
  <c r="DT436" i="11"/>
  <c r="DT838" i="11" s="1"/>
  <c r="BP421" i="11"/>
  <c r="BP823" i="11" s="1"/>
  <c r="EC405" i="11"/>
  <c r="EC807" i="11" s="1"/>
  <c r="BY390" i="11"/>
  <c r="BY792" i="11" s="1"/>
  <c r="DP416" i="11"/>
  <c r="DP818" i="11" s="1"/>
  <c r="BL401" i="11"/>
  <c r="BL803" i="11" s="1"/>
  <c r="AT435" i="11"/>
  <c r="AT837" i="11" s="1"/>
  <c r="BV417" i="11"/>
  <c r="BV819" i="11" s="1"/>
  <c r="CH438" i="11"/>
  <c r="CH840" i="11" s="1"/>
  <c r="CM422" i="11"/>
  <c r="CM824" i="11" s="1"/>
  <c r="AI407" i="11"/>
  <c r="AI809" i="11" s="1"/>
  <c r="CV391" i="11"/>
  <c r="CV793" i="11" s="1"/>
  <c r="BQ414" i="11"/>
  <c r="BQ816" i="11" s="1"/>
  <c r="BS404" i="11"/>
  <c r="BS806" i="11" s="1"/>
  <c r="EA438" i="11"/>
  <c r="EA840" i="11" s="1"/>
  <c r="BC428" i="11"/>
  <c r="BE418" i="11"/>
  <c r="BE829" i="11" s="1"/>
  <c r="DL407" i="11"/>
  <c r="DL809" i="11" s="1"/>
  <c r="CS438" i="11"/>
  <c r="CS840" i="11" s="1"/>
  <c r="CV431" i="11"/>
  <c r="CV833" i="11" s="1"/>
  <c r="AE393" i="11"/>
  <c r="AE795" i="11" s="1"/>
  <c r="DH426" i="11"/>
  <c r="DH828" i="11" s="1"/>
  <c r="BA402" i="11"/>
  <c r="BA804" i="11" s="1"/>
  <c r="AI436" i="11"/>
  <c r="AI838" i="11" s="1"/>
  <c r="DP425" i="11"/>
  <c r="DP827" i="11" s="1"/>
  <c r="DE430" i="11"/>
  <c r="DE832" i="11" s="1"/>
  <c r="AG392" i="11"/>
  <c r="AG794" i="11" s="1"/>
  <c r="X395" i="11"/>
  <c r="X797" i="11" s="1"/>
  <c r="CW421" i="11"/>
  <c r="CW823" i="11" s="1"/>
  <c r="CJ432" i="11"/>
  <c r="CJ834" i="11" s="1"/>
  <c r="CS401" i="11"/>
  <c r="CS803" i="11" s="1"/>
  <c r="AP406" i="11"/>
  <c r="AP808" i="11" s="1"/>
  <c r="DC390" i="11"/>
  <c r="DC792" i="11" s="1"/>
  <c r="CK424" i="11"/>
  <c r="CK826" i="11" s="1"/>
  <c r="CT393" i="11"/>
  <c r="CT795" i="11" s="1"/>
  <c r="CG404" i="11"/>
  <c r="CG806" i="11" s="1"/>
  <c r="BD410" i="11"/>
  <c r="BD812" i="11" s="1"/>
  <c r="CL417" i="11"/>
  <c r="CL819" i="11" s="1"/>
  <c r="CN407" i="11"/>
  <c r="CN809" i="11" s="1"/>
  <c r="BU438" i="11"/>
  <c r="BU840" i="11" s="1"/>
  <c r="BX431" i="11"/>
  <c r="BX833" i="11" s="1"/>
  <c r="BZ421" i="11"/>
  <c r="BZ823" i="11" s="1"/>
  <c r="DC421" i="11"/>
  <c r="DC823" i="11" s="1"/>
  <c r="DN432" i="11"/>
  <c r="DN834" i="11" s="1"/>
  <c r="BJ417" i="11"/>
  <c r="BJ819" i="11" s="1"/>
  <c r="DW423" i="11"/>
  <c r="DW825" i="11" s="1"/>
  <c r="DA425" i="11"/>
  <c r="DA827" i="11" s="1"/>
  <c r="AT418" i="11"/>
  <c r="AT829" i="11" s="1"/>
  <c r="BO410" i="11"/>
  <c r="BO812" i="11" s="1"/>
  <c r="DJ428" i="11"/>
  <c r="BF413" i="11"/>
  <c r="BF815" i="11" s="1"/>
  <c r="AG404" i="11"/>
  <c r="AG806" i="11" s="1"/>
  <c r="BQ438" i="11"/>
  <c r="BQ840" i="11" s="1"/>
  <c r="CB422" i="11"/>
  <c r="CB824" i="11" s="1"/>
  <c r="CK391" i="11"/>
  <c r="CK793" i="11" s="1"/>
  <c r="CN414" i="11"/>
  <c r="CN816" i="11" s="1"/>
  <c r="X394" i="11"/>
  <c r="X796" i="11" s="1"/>
  <c r="DW427" i="11"/>
  <c r="BH412" i="11"/>
  <c r="BH814" i="11" s="1"/>
  <c r="DL399" i="11"/>
  <c r="DL801" i="11" s="1"/>
  <c r="CL392" i="11"/>
  <c r="CL794" i="11" s="1"/>
  <c r="BT426" i="11"/>
  <c r="BT828" i="11" s="1"/>
  <c r="BY403" i="11"/>
  <c r="BY805" i="11" s="1"/>
  <c r="BP437" i="11"/>
  <c r="BP839" i="11" s="1"/>
  <c r="DT421" i="11"/>
  <c r="DT823" i="11" s="1"/>
  <c r="EC390" i="11"/>
  <c r="EC792" i="11" s="1"/>
  <c r="ED410" i="11"/>
  <c r="ED812" i="11" s="1"/>
  <c r="BH429" i="11"/>
  <c r="BH831" i="11" s="1"/>
  <c r="DU413" i="11"/>
  <c r="DU815" i="11" s="1"/>
  <c r="DH424" i="11"/>
  <c r="DH826" i="11" s="1"/>
  <c r="AT405" i="11"/>
  <c r="AT807" i="11" s="1"/>
  <c r="DT427" i="11"/>
  <c r="BH389" i="11"/>
  <c r="BH791" i="11" s="1"/>
  <c r="Y437" i="11"/>
  <c r="Y839" i="11" s="1"/>
  <c r="AH428" i="11"/>
  <c r="CU412" i="11"/>
  <c r="CU814" i="11" s="1"/>
  <c r="BG397" i="11"/>
  <c r="BG799" i="11" s="1"/>
  <c r="AW438" i="11"/>
  <c r="AW840" i="11" s="1"/>
  <c r="CP408" i="11"/>
  <c r="CP810" i="11" s="1"/>
  <c r="AK435" i="11"/>
  <c r="AK837" i="11" s="1"/>
  <c r="CQ414" i="11"/>
  <c r="CQ816" i="11" s="1"/>
  <c r="EL432" i="11"/>
  <c r="EL834" i="11" s="1"/>
  <c r="CH417" i="11"/>
  <c r="CH819" i="11" s="1"/>
  <c r="AR404" i="11"/>
  <c r="AR806" i="11" s="1"/>
  <c r="BI408" i="11"/>
  <c r="BI810" i="11" s="1"/>
  <c r="AZ411" i="11"/>
  <c r="AZ813" i="11" s="1"/>
  <c r="DM395" i="11"/>
  <c r="DM797" i="11" s="1"/>
  <c r="AJ399" i="11"/>
  <c r="AJ801" i="11" s="1"/>
  <c r="AQ429" i="11"/>
  <c r="AQ831" i="11" s="1"/>
  <c r="AZ398" i="11"/>
  <c r="AZ800" i="11" s="1"/>
  <c r="AF401" i="11"/>
  <c r="AF803" i="11" s="1"/>
  <c r="EE434" i="11"/>
  <c r="EE836" i="11" s="1"/>
  <c r="CA419" i="11"/>
  <c r="CA830" i="11" s="1"/>
  <c r="DN396" i="11"/>
  <c r="DN798" i="11" s="1"/>
  <c r="DA407" i="11"/>
  <c r="DA809" i="11" s="1"/>
  <c r="AW392" i="11"/>
  <c r="AW794" i="11" s="1"/>
  <c r="AE426" i="11"/>
  <c r="AE828" i="11" s="1"/>
  <c r="AN395" i="11"/>
  <c r="AN797" i="11" s="1"/>
  <c r="AO415" i="11"/>
  <c r="AO817" i="11" s="1"/>
  <c r="DB399" i="11"/>
  <c r="DB801" i="11" s="1"/>
  <c r="CJ433" i="11"/>
  <c r="CJ835" i="11" s="1"/>
  <c r="AF418" i="11"/>
  <c r="AF829" i="11" s="1"/>
  <c r="CS410" i="11"/>
  <c r="CS812" i="11" s="1"/>
  <c r="EJ428" i="11"/>
  <c r="CF413" i="11"/>
  <c r="CF815" i="11" s="1"/>
  <c r="AB398" i="11"/>
  <c r="AB800" i="11" s="1"/>
  <c r="EA431" i="11"/>
  <c r="EA833" i="11" s="1"/>
  <c r="DY400" i="11"/>
  <c r="DY802" i="11" s="1"/>
  <c r="AO407" i="11"/>
  <c r="AO809" i="11" s="1"/>
  <c r="CS394" i="11"/>
  <c r="CS796" i="11" s="1"/>
  <c r="CT414" i="11"/>
  <c r="CT816" i="11" s="1"/>
  <c r="AP399" i="11"/>
  <c r="AP801" i="11" s="1"/>
  <c r="X433" i="11"/>
  <c r="X835" i="11" s="1"/>
  <c r="CK417" i="11"/>
  <c r="CK819" i="11" s="1"/>
  <c r="CE408" i="11"/>
  <c r="CE810" i="11" s="1"/>
  <c r="BX428" i="11"/>
  <c r="EK412" i="11"/>
  <c r="EK814" i="11" s="1"/>
  <c r="BO431" i="11"/>
  <c r="BO833" i="11" s="1"/>
  <c r="BM400" i="11"/>
  <c r="BM802" i="11" s="1"/>
  <c r="DH418" i="11"/>
  <c r="BB413" i="11"/>
  <c r="BB815" i="11" s="1"/>
  <c r="AA416" i="11"/>
  <c r="AA818" i="11" s="1"/>
  <c r="AC406" i="11"/>
  <c r="AC808" i="11" s="1"/>
  <c r="DG438" i="11"/>
  <c r="DG840" i="11" s="1"/>
  <c r="ED429" i="11"/>
  <c r="ED831" i="11" s="1"/>
  <c r="BT419" i="11"/>
  <c r="BT821" i="11" s="1"/>
  <c r="CD438" i="11"/>
  <c r="CD840" i="11" s="1"/>
  <c r="AY406" i="11"/>
  <c r="AY808" i="11" s="1"/>
  <c r="EF391" i="11"/>
  <c r="EF793" i="11" s="1"/>
  <c r="AV431" i="11"/>
  <c r="AV833" i="11" s="1"/>
  <c r="DG402" i="11"/>
  <c r="DG804" i="11" s="1"/>
  <c r="BF414" i="11"/>
  <c r="BF816" i="11" s="1"/>
  <c r="CK412" i="11"/>
  <c r="CK814" i="11" s="1"/>
  <c r="AG397" i="11"/>
  <c r="AG799" i="11" s="1"/>
  <c r="EF430" i="11"/>
  <c r="EF832" i="11" s="1"/>
  <c r="CB415" i="11"/>
  <c r="CB817" i="11" s="1"/>
  <c r="AE401" i="11"/>
  <c r="AE803" i="11" s="1"/>
  <c r="CK399" i="11"/>
  <c r="CK801" i="11" s="1"/>
  <c r="BS433" i="11"/>
  <c r="BS835" i="11" s="1"/>
  <c r="DC423" i="11"/>
  <c r="DC825" i="11" s="1"/>
  <c r="BF433" i="11"/>
  <c r="BF835" i="11" s="1"/>
  <c r="Y401" i="11"/>
  <c r="Y803" i="11" s="1"/>
  <c r="EC411" i="11"/>
  <c r="EC813" i="11" s="1"/>
  <c r="BG430" i="11"/>
  <c r="BG832" i="11" s="1"/>
  <c r="BP399" i="11"/>
  <c r="BP801" i="11" s="1"/>
  <c r="BQ419" i="11"/>
  <c r="ED403" i="11"/>
  <c r="ED805" i="11" s="1"/>
  <c r="AK438" i="11"/>
  <c r="AK840" i="11" s="1"/>
  <c r="BH422" i="11"/>
  <c r="BH824" i="11" s="1"/>
  <c r="DY846" i="11"/>
  <c r="CV846" i="11"/>
  <c r="AS846" i="11"/>
  <c r="DU846" i="11"/>
  <c r="DL846" i="11"/>
  <c r="EE846" i="11"/>
  <c r="BU392" i="11"/>
  <c r="BU794" i="11" s="1"/>
  <c r="BC426" i="11"/>
  <c r="BC828" i="11" s="1"/>
  <c r="DP410" i="11"/>
  <c r="DP812" i="11" s="1"/>
  <c r="BL395" i="11"/>
  <c r="BL797" i="11" s="1"/>
  <c r="AI408" i="11"/>
  <c r="AI810" i="11" s="1"/>
  <c r="CB411" i="11"/>
  <c r="CB813" i="11" s="1"/>
  <c r="CD401" i="11"/>
  <c r="CD803" i="11" s="1"/>
  <c r="BL435" i="11"/>
  <c r="BL837" i="11" s="1"/>
  <c r="BV391" i="11"/>
  <c r="BV793" i="11" s="1"/>
  <c r="AG422" i="11"/>
  <c r="AG824" i="11" s="1"/>
  <c r="CK415" i="11"/>
  <c r="CK817" i="11" s="1"/>
  <c r="AY410" i="11"/>
  <c r="AY812" i="11" s="1"/>
  <c r="DL394" i="11"/>
  <c r="DL796" i="11" s="1"/>
  <c r="CT428" i="11"/>
  <c r="AP413" i="11"/>
  <c r="AP815" i="11" s="1"/>
  <c r="Z398" i="11"/>
  <c r="Z800" i="11" s="1"/>
  <c r="DG390" i="11"/>
  <c r="DG792" i="11" s="1"/>
  <c r="CO424" i="11"/>
  <c r="CO826" i="11" s="1"/>
  <c r="AK409" i="11"/>
  <c r="AK811" i="11" s="1"/>
  <c r="CX393" i="11"/>
  <c r="CX795" i="11" s="1"/>
  <c r="CF427" i="11"/>
  <c r="BB437" i="11"/>
  <c r="BB839" i="11" s="1"/>
  <c r="AL415" i="11"/>
  <c r="AL817" i="11" s="1"/>
  <c r="CY399" i="11"/>
  <c r="CY801" i="11" s="1"/>
  <c r="CG433" i="11"/>
  <c r="CG835" i="11" s="1"/>
  <c r="AC418" i="11"/>
  <c r="AC829" i="11" s="1"/>
  <c r="AY405" i="11"/>
  <c r="AY807" i="11" s="1"/>
  <c r="BQ393" i="11"/>
  <c r="BQ795" i="11" s="1"/>
  <c r="AY427" i="11"/>
  <c r="DL411" i="11"/>
  <c r="DL813" i="11" s="1"/>
  <c r="BH396" i="11"/>
  <c r="BH798" i="11" s="1"/>
  <c r="DC429" i="11"/>
  <c r="DC831" i="11" s="1"/>
  <c r="AY414" i="11"/>
  <c r="AY816" i="11" s="1"/>
  <c r="CT432" i="11"/>
  <c r="CT834" i="11" s="1"/>
  <c r="AE417" i="11"/>
  <c r="AE819" i="11" s="1"/>
  <c r="CR401" i="11"/>
  <c r="CR803" i="11" s="1"/>
  <c r="BZ435" i="11"/>
  <c r="BZ837" i="11" s="1"/>
  <c r="EM419" i="11"/>
  <c r="EM830" i="11" s="1"/>
  <c r="CC418" i="11"/>
  <c r="BI397" i="11"/>
  <c r="BI799" i="11" s="1"/>
  <c r="AV408" i="11"/>
  <c r="AV810" i="11" s="1"/>
  <c r="DI392" i="11"/>
  <c r="DI794" i="11" s="1"/>
  <c r="CQ426" i="11"/>
  <c r="CQ828" i="11" s="1"/>
  <c r="AM411" i="11"/>
  <c r="AM813" i="11" s="1"/>
  <c r="CZ395" i="11"/>
  <c r="CZ797" i="11" s="1"/>
  <c r="DA415" i="11"/>
  <c r="DA817" i="11" s="1"/>
  <c r="AW400" i="11"/>
  <c r="AW802" i="11" s="1"/>
  <c r="AE434" i="11"/>
  <c r="AE836" i="11" s="1"/>
  <c r="CR418" i="11"/>
  <c r="CR829" i="11" s="1"/>
  <c r="DG412" i="11"/>
  <c r="DG814" i="11" s="1"/>
  <c r="CE429" i="11"/>
  <c r="CE831" i="11" s="1"/>
  <c r="AA414" i="11"/>
  <c r="AA816" i="11" s="1"/>
  <c r="CN398" i="11"/>
  <c r="CN800" i="11" s="1"/>
  <c r="BV432" i="11"/>
  <c r="BV834" i="11" s="1"/>
  <c r="DX416" i="11"/>
  <c r="DX818" i="11" s="1"/>
  <c r="BB435" i="11"/>
  <c r="BB837" i="11" s="1"/>
  <c r="DO419" i="11"/>
  <c r="DO830" i="11" s="1"/>
  <c r="CD417" i="11"/>
  <c r="CD819" i="11" s="1"/>
  <c r="AF427" i="11"/>
  <c r="AH417" i="11"/>
  <c r="AH819" i="11" s="1"/>
  <c r="AJ407" i="11"/>
  <c r="AJ809" i="11" s="1"/>
  <c r="EH437" i="11"/>
  <c r="EH839" i="11" s="1"/>
  <c r="CA420" i="11"/>
  <c r="CA822" i="11" s="1"/>
  <c r="CC410" i="11"/>
  <c r="CC812" i="11" s="1"/>
  <c r="DB847" i="11"/>
  <c r="DB874" i="11" s="1"/>
  <c r="DD847" i="11"/>
  <c r="DD874" i="11" s="1"/>
  <c r="DR847" i="11"/>
  <c r="DR874" i="11" s="1"/>
  <c r="EI847" i="11"/>
  <c r="EI874" i="11" s="1"/>
  <c r="CU847" i="11"/>
  <c r="CU874" i="11" s="1"/>
  <c r="BA847" i="11"/>
  <c r="BA874" i="11" s="1"/>
  <c r="BQ847" i="11"/>
  <c r="BQ874" i="11" s="1"/>
  <c r="CR847" i="11"/>
  <c r="CR874" i="11" s="1"/>
  <c r="AG847" i="11"/>
  <c r="AG874" i="11" s="1"/>
  <c r="BD847" i="11"/>
  <c r="BD874" i="11" s="1"/>
  <c r="EB847" i="11"/>
  <c r="EB874" i="11" s="1"/>
  <c r="BW847" i="11"/>
  <c r="BW874" i="11" s="1"/>
  <c r="CX847" i="11"/>
  <c r="CX874" i="11" s="1"/>
  <c r="BZ847" i="11"/>
  <c r="BZ874" i="11" s="1"/>
  <c r="EG847" i="11"/>
  <c r="EG874" i="11" s="1"/>
  <c r="AB847" i="11"/>
  <c r="AB874" i="11" s="1"/>
  <c r="CV847" i="11"/>
  <c r="CV874" i="11" s="1"/>
  <c r="DQ393" i="11"/>
  <c r="DQ795" i="11" s="1"/>
  <c r="CY427" i="11"/>
  <c r="AJ412" i="11"/>
  <c r="AJ814" i="11" s="1"/>
  <c r="CE430" i="11"/>
  <c r="CE832" i="11" s="1"/>
  <c r="AA415" i="11"/>
  <c r="AA817" i="11" s="1"/>
  <c r="BI422" i="11"/>
  <c r="BI824" i="11" s="1"/>
  <c r="BK412" i="11"/>
  <c r="BK814" i="11" s="1"/>
  <c r="AW426" i="11"/>
  <c r="AW828" i="11" s="1"/>
  <c r="DD415" i="11"/>
  <c r="DD817" i="11" s="1"/>
  <c r="DF405" i="11"/>
  <c r="DF807" i="11" s="1"/>
  <c r="CQ432" i="11"/>
  <c r="CQ834" i="11" s="1"/>
  <c r="BM408" i="11"/>
  <c r="BM810" i="11" s="1"/>
  <c r="CB432" i="11"/>
  <c r="CB834" i="11" s="1"/>
  <c r="CA414" i="11"/>
  <c r="CA816" i="11" s="1"/>
  <c r="EN398" i="11"/>
  <c r="EN800" i="11" s="1"/>
  <c r="DV432" i="11"/>
  <c r="DV834" i="11" s="1"/>
  <c r="BR417" i="11"/>
  <c r="BR819" i="11" s="1"/>
  <c r="DU403" i="11"/>
  <c r="DU805" i="11" s="1"/>
  <c r="EI394" i="11"/>
  <c r="EI796" i="11" s="1"/>
  <c r="DQ428" i="11"/>
  <c r="BM413" i="11"/>
  <c r="BM815" i="11" s="1"/>
  <c r="DZ397" i="11"/>
  <c r="DZ799" i="11" s="1"/>
  <c r="DH431" i="11"/>
  <c r="DH833" i="11" s="1"/>
  <c r="DU404" i="11"/>
  <c r="DU806" i="11" s="1"/>
  <c r="BN419" i="11"/>
  <c r="BN830" i="11" s="1"/>
  <c r="AF438" i="11"/>
  <c r="AF840" i="11" s="1"/>
  <c r="AF413" i="11"/>
  <c r="AF815" i="11" s="1"/>
  <c r="CS397" i="11"/>
  <c r="CS799" i="11" s="1"/>
  <c r="CA431" i="11"/>
  <c r="CA833" i="11" s="1"/>
  <c r="EN415" i="11"/>
  <c r="EN817" i="11" s="1"/>
  <c r="DO401" i="11"/>
  <c r="DO803" i="11" s="1"/>
  <c r="AF400" i="11"/>
  <c r="AF802" i="11" s="1"/>
  <c r="CA418" i="11"/>
  <c r="CA820" i="11" s="1"/>
  <c r="DV436" i="11"/>
  <c r="DV838" i="11" s="1"/>
  <c r="BG421" i="11"/>
  <c r="BG823" i="11" s="1"/>
  <c r="AX424" i="11"/>
  <c r="AX826" i="11" s="1"/>
  <c r="BS435" i="11"/>
  <c r="BS837" i="11" s="1"/>
  <c r="BX412" i="11"/>
  <c r="BX814" i="11" s="1"/>
  <c r="BO415" i="11"/>
  <c r="BO817" i="11" s="1"/>
  <c r="EJ399" i="11"/>
  <c r="EJ801" i="11" s="1"/>
  <c r="EC419" i="11"/>
  <c r="EC821" i="11" s="1"/>
  <c r="BY404" i="11"/>
  <c r="BY806" i="11" s="1"/>
  <c r="EJ438" i="11"/>
  <c r="EJ840" i="11" s="1"/>
  <c r="DT422" i="11"/>
  <c r="DT824" i="11" s="1"/>
  <c r="CX429" i="11"/>
  <c r="CX831" i="11" s="1"/>
  <c r="DP402" i="11"/>
  <c r="DP804" i="11" s="1"/>
  <c r="AI421" i="11"/>
  <c r="AI823" i="11" s="1"/>
  <c r="CV405" i="11"/>
  <c r="CV807" i="11" s="1"/>
  <c r="AR390" i="11"/>
  <c r="AR792" i="11" s="1"/>
  <c r="Z424" i="11"/>
  <c r="Z826" i="11" s="1"/>
  <c r="BU434" i="11"/>
  <c r="BU836" i="11" s="1"/>
  <c r="BJ421" i="11"/>
  <c r="BJ823" i="11" s="1"/>
  <c r="BN401" i="11"/>
  <c r="BN803" i="11" s="1"/>
  <c r="AV435" i="11"/>
  <c r="AV837" i="11" s="1"/>
  <c r="AW846" i="11"/>
  <c r="BC419" i="11"/>
  <c r="BC830" i="11" s="1"/>
  <c r="CK426" i="11"/>
  <c r="CK828" i="11" s="1"/>
  <c r="CO406" i="11"/>
  <c r="CO808" i="11" s="1"/>
  <c r="BV437" i="11"/>
  <c r="BV839" i="11" s="1"/>
  <c r="BY430" i="11"/>
  <c r="BY832" i="11" s="1"/>
  <c r="EK402" i="11"/>
  <c r="EK804" i="11" s="1"/>
  <c r="DS436" i="11"/>
  <c r="DS838" i="11" s="1"/>
  <c r="CT431" i="11"/>
  <c r="CT833" i="11" s="1"/>
  <c r="DC396" i="11"/>
  <c r="DC798" i="11" s="1"/>
  <c r="CK430" i="11"/>
  <c r="CK832" i="11" s="1"/>
  <c r="DC418" i="11"/>
  <c r="DC820" i="11" s="1"/>
  <c r="AY403" i="11"/>
  <c r="AY805" i="11" s="1"/>
  <c r="CT421" i="11"/>
  <c r="CT823" i="11" s="1"/>
  <c r="DK413" i="11"/>
  <c r="DK815" i="11" s="1"/>
  <c r="AB433" i="11"/>
  <c r="AB835" i="11" s="1"/>
  <c r="AK402" i="11"/>
  <c r="AK804" i="11" s="1"/>
  <c r="DI424" i="11"/>
  <c r="DI826" i="11" s="1"/>
  <c r="CP423" i="11"/>
  <c r="CP825" i="11" s="1"/>
  <c r="AL408" i="11"/>
  <c r="AL810" i="11" s="1"/>
  <c r="CY392" i="11"/>
  <c r="CY794" i="11" s="1"/>
  <c r="CG426" i="11"/>
  <c r="CG828" i="11" s="1"/>
  <c r="BH417" i="11"/>
  <c r="BH819" i="11" s="1"/>
  <c r="DU401" i="11"/>
  <c r="DU803" i="11" s="1"/>
  <c r="DC435" i="11"/>
  <c r="DC837" i="11" s="1"/>
  <c r="AY420" i="11"/>
  <c r="AY822" i="11" s="1"/>
  <c r="CI409" i="11"/>
  <c r="CI811" i="11" s="1"/>
  <c r="BH404" i="11"/>
  <c r="BH806" i="11" s="1"/>
  <c r="DH438" i="11"/>
  <c r="DH840" i="11" s="1"/>
  <c r="DC422" i="11"/>
  <c r="DC824" i="11" s="1"/>
  <c r="AY407" i="11"/>
  <c r="AY809" i="11" s="1"/>
  <c r="DL391" i="11"/>
  <c r="DL793" i="11" s="1"/>
  <c r="CI425" i="11"/>
  <c r="CI827" i="11" s="1"/>
  <c r="CR394" i="11"/>
  <c r="CR796" i="11" s="1"/>
  <c r="BZ428" i="11"/>
  <c r="BI390" i="11"/>
  <c r="BI792" i="11" s="1"/>
  <c r="CZ416" i="11"/>
  <c r="CZ818" i="11" s="1"/>
  <c r="AV401" i="11"/>
  <c r="AV803" i="11" s="1"/>
  <c r="AD435" i="11"/>
  <c r="AD837" i="11" s="1"/>
  <c r="CQ419" i="11"/>
  <c r="CQ830" i="11" s="1"/>
  <c r="EA416" i="11"/>
  <c r="EA818" i="11" s="1"/>
  <c r="AN424" i="11"/>
  <c r="AN826" i="11" s="1"/>
  <c r="DA408" i="11"/>
  <c r="DA810" i="11" s="1"/>
  <c r="AE427" i="11"/>
  <c r="BW438" i="11"/>
  <c r="BW840" i="11" s="1"/>
  <c r="CE422" i="11"/>
  <c r="CE824" i="11" s="1"/>
  <c r="AA407" i="11"/>
  <c r="AA809" i="11" s="1"/>
  <c r="CN391" i="11"/>
  <c r="CN793" i="11" s="1"/>
  <c r="BK425" i="11"/>
  <c r="BK827" i="11" s="1"/>
  <c r="DX409" i="11"/>
  <c r="DX811" i="11" s="1"/>
  <c r="BT394" i="11"/>
  <c r="BT796" i="11" s="1"/>
  <c r="BB428" i="11"/>
  <c r="DB401" i="11"/>
  <c r="DB803" i="11" s="1"/>
  <c r="CJ435" i="11"/>
  <c r="CJ837" i="11" s="1"/>
  <c r="CL425" i="11"/>
  <c r="CL827" i="11" s="1"/>
  <c r="CN415" i="11"/>
  <c r="CN817" i="11" s="1"/>
  <c r="CP405" i="11"/>
  <c r="CP807" i="11" s="1"/>
  <c r="BC438" i="11"/>
  <c r="BC840" i="11" s="1"/>
  <c r="DP847" i="11"/>
  <c r="DP874" i="11" s="1"/>
  <c r="AZ847" i="11"/>
  <c r="AZ874" i="11" s="1"/>
  <c r="BD402" i="11"/>
  <c r="BD804" i="11" s="1"/>
  <c r="AL436" i="11"/>
  <c r="AL838" i="11" s="1"/>
  <c r="CN420" i="11"/>
  <c r="CN822" i="11" s="1"/>
  <c r="AJ405" i="11"/>
  <c r="AJ807" i="11" s="1"/>
  <c r="CE423" i="11"/>
  <c r="CE825" i="11" s="1"/>
  <c r="DM430" i="11"/>
  <c r="DM832" i="11" s="1"/>
  <c r="DO420" i="11"/>
  <c r="DO822" i="11" s="1"/>
  <c r="DQ410" i="11"/>
  <c r="DQ812" i="11" s="1"/>
  <c r="AQ424" i="11"/>
  <c r="AQ826" i="11" s="1"/>
  <c r="AS414" i="11"/>
  <c r="AS816" i="11" s="1"/>
  <c r="DI391" i="11"/>
  <c r="DI793" i="11" s="1"/>
  <c r="AP416" i="11"/>
  <c r="AP818" i="11" s="1"/>
  <c r="DM434" i="11"/>
  <c r="DM836" i="11" s="1"/>
  <c r="X417" i="11"/>
  <c r="X819" i="11" s="1"/>
  <c r="EE422" i="11"/>
  <c r="EE824" i="11" s="1"/>
  <c r="CA407" i="11"/>
  <c r="CA809" i="11" s="1"/>
  <c r="EN391" i="11"/>
  <c r="EN793" i="11" s="1"/>
  <c r="DV425" i="11"/>
  <c r="DV827" i="11" s="1"/>
  <c r="DB430" i="11"/>
  <c r="DB832" i="11" s="1"/>
  <c r="BV403" i="11"/>
  <c r="BV805" i="11" s="1"/>
  <c r="BJ437" i="11"/>
  <c r="BJ839" i="11" s="1"/>
  <c r="DQ421" i="11"/>
  <c r="DQ823" i="11" s="1"/>
  <c r="BM406" i="11"/>
  <c r="BM808" i="11" s="1"/>
  <c r="DZ390" i="11"/>
  <c r="DZ792" i="11" s="1"/>
  <c r="BE409" i="11"/>
  <c r="BE811" i="11" s="1"/>
  <c r="DR427" i="11"/>
  <c r="BN412" i="11"/>
  <c r="BN814" i="11" s="1"/>
  <c r="EA396" i="11"/>
  <c r="EA798" i="11" s="1"/>
  <c r="EG400" i="11"/>
  <c r="EG802" i="11" s="1"/>
  <c r="CJ421" i="11"/>
  <c r="CJ823" i="11" s="1"/>
  <c r="AF406" i="11"/>
  <c r="AF808" i="11" s="1"/>
  <c r="CS390" i="11"/>
  <c r="CS792" i="11" s="1"/>
  <c r="CA424" i="11"/>
  <c r="CA826" i="11" s="1"/>
  <c r="CJ408" i="11"/>
  <c r="CJ810" i="11" s="1"/>
  <c r="AF393" i="11"/>
  <c r="AF795" i="11" s="1"/>
  <c r="EE426" i="11"/>
  <c r="EE828" i="11" s="1"/>
  <c r="CA411" i="11"/>
  <c r="CA813" i="11" s="1"/>
  <c r="EN395" i="11"/>
  <c r="EN797" i="11" s="1"/>
  <c r="BG414" i="11"/>
  <c r="BG816" i="11" s="1"/>
  <c r="DT398" i="11"/>
  <c r="DT800" i="11" s="1"/>
  <c r="CB425" i="11"/>
  <c r="CB827" i="11" s="1"/>
  <c r="CK394" i="11"/>
  <c r="CK796" i="11" s="1"/>
  <c r="EB420" i="11"/>
  <c r="EB822" i="11" s="1"/>
  <c r="BX405" i="11"/>
  <c r="BX807" i="11" s="1"/>
  <c r="EK389" i="11"/>
  <c r="DS423" i="11"/>
  <c r="DS825" i="11" s="1"/>
  <c r="BP428" i="11"/>
  <c r="EC412" i="11"/>
  <c r="EC814" i="11" s="1"/>
  <c r="BY397" i="11"/>
  <c r="BY799" i="11" s="1"/>
  <c r="BG431" i="11"/>
  <c r="BG833" i="11" s="1"/>
  <c r="BL408" i="11"/>
  <c r="BL810" i="11" s="1"/>
  <c r="DY392" i="11"/>
  <c r="DY794" i="11" s="1"/>
  <c r="DG426" i="11"/>
  <c r="DG828" i="11" s="1"/>
  <c r="BC411" i="11"/>
  <c r="BC813" i="11" s="1"/>
  <c r="CV398" i="11"/>
  <c r="CV800" i="11" s="1"/>
  <c r="CQ438" i="11"/>
  <c r="CQ840" i="11" s="1"/>
  <c r="DN429" i="11"/>
  <c r="DN831" i="11" s="1"/>
  <c r="DP419" i="11"/>
  <c r="DP830" i="11" s="1"/>
  <c r="DR409" i="11"/>
  <c r="DR811" i="11" s="1"/>
  <c r="DZ438" i="11"/>
  <c r="DZ840" i="11" s="1"/>
  <c r="AP433" i="11"/>
  <c r="AP835" i="11" s="1"/>
  <c r="DV846" i="11"/>
  <c r="CR846" i="11"/>
  <c r="CO437" i="11"/>
  <c r="CO839" i="11" s="1"/>
  <c r="EJ421" i="11"/>
  <c r="EJ823" i="11" s="1"/>
  <c r="BL409" i="11"/>
  <c r="BL811" i="11" s="1"/>
  <c r="DG427" i="11"/>
  <c r="AP401" i="11"/>
  <c r="AP803" i="11" s="1"/>
  <c r="X435" i="11"/>
  <c r="X837" i="11" s="1"/>
  <c r="AB415" i="11"/>
  <c r="AB817" i="11" s="1"/>
  <c r="BS428" i="11"/>
  <c r="BU418" i="11"/>
  <c r="BU820" i="11" s="1"/>
  <c r="BX411" i="11"/>
  <c r="BX813" i="11" s="1"/>
  <c r="EK395" i="11"/>
  <c r="EK797" i="11" s="1"/>
  <c r="AP405" i="11"/>
  <c r="AP807" i="11" s="1"/>
  <c r="DC389" i="11"/>
  <c r="DK399" i="11"/>
  <c r="DK801" i="11" s="1"/>
  <c r="AP427" i="11"/>
  <c r="DC411" i="11"/>
  <c r="DC813" i="11" s="1"/>
  <c r="BG398" i="11"/>
  <c r="BG800" i="11" s="1"/>
  <c r="CX407" i="11"/>
  <c r="CX809" i="11" s="1"/>
  <c r="AT392" i="11"/>
  <c r="AT794" i="11" s="1"/>
  <c r="AB426" i="11"/>
  <c r="AB828" i="11" s="1"/>
  <c r="CO410" i="11"/>
  <c r="CO812" i="11" s="1"/>
  <c r="AK395" i="11"/>
  <c r="AK797" i="11" s="1"/>
  <c r="DR393" i="11"/>
  <c r="DR795" i="11" s="1"/>
  <c r="CP416" i="11"/>
  <c r="CP818" i="11" s="1"/>
  <c r="AL401" i="11"/>
  <c r="AL803" i="11" s="1"/>
  <c r="DX417" i="11"/>
  <c r="DX819" i="11" s="1"/>
  <c r="DL425" i="11"/>
  <c r="DL827" i="11" s="1"/>
  <c r="DU394" i="11"/>
  <c r="DU796" i="11" s="1"/>
  <c r="DC428" i="11"/>
  <c r="DA392" i="11"/>
  <c r="DA794" i="11" s="1"/>
  <c r="DL412" i="11"/>
  <c r="DL814" i="11" s="1"/>
  <c r="BH397" i="11"/>
  <c r="BH799" i="11" s="1"/>
  <c r="DC415" i="11"/>
  <c r="DC817" i="11" s="1"/>
  <c r="AH401" i="11"/>
  <c r="AH803" i="11" s="1"/>
  <c r="EM433" i="11"/>
  <c r="EM835" i="11" s="1"/>
  <c r="AE403" i="11"/>
  <c r="AE805" i="11" s="1"/>
  <c r="DD429" i="11"/>
  <c r="DD831" i="11" s="1"/>
  <c r="DM398" i="11"/>
  <c r="DM800" i="11" s="1"/>
  <c r="AM425" i="11"/>
  <c r="AM827" i="11" s="1"/>
  <c r="AV394" i="11"/>
  <c r="AV796" i="11" s="1"/>
  <c r="AD428" i="11"/>
  <c r="DJ398" i="11"/>
  <c r="DJ800" i="11" s="1"/>
  <c r="CR432" i="11"/>
  <c r="CR834" i="11" s="1"/>
  <c r="DA401" i="11"/>
  <c r="DA803" i="11" s="1"/>
  <c r="CI435" i="11"/>
  <c r="CI837" i="11" s="1"/>
  <c r="CN412" i="11"/>
  <c r="CN814" i="11" s="1"/>
  <c r="AJ397" i="11"/>
  <c r="AJ799" i="11" s="1"/>
  <c r="CE400" i="11"/>
  <c r="CE802" i="11" s="1"/>
  <c r="DO433" i="11"/>
  <c r="DO835" i="11" s="1"/>
  <c r="BK418" i="11"/>
  <c r="BK820" i="11" s="1"/>
  <c r="DX402" i="11"/>
  <c r="DX804" i="11" s="1"/>
  <c r="DF436" i="11"/>
  <c r="DF838" i="11" s="1"/>
  <c r="AO410" i="11"/>
  <c r="AO812" i="11" s="1"/>
  <c r="AQ400" i="11"/>
  <c r="AQ802" i="11" s="1"/>
  <c r="Y434" i="11"/>
  <c r="Y836" i="11" s="1"/>
  <c r="AA424" i="11"/>
  <c r="AA826" i="11" s="1"/>
  <c r="AC414" i="11"/>
  <c r="AC816" i="11" s="1"/>
  <c r="CG437" i="11"/>
  <c r="CG839" i="11" s="1"/>
  <c r="BT427" i="11"/>
  <c r="DH821" i="11"/>
  <c r="DH830" i="11"/>
  <c r="CB820" i="11"/>
  <c r="CB829" i="11"/>
  <c r="BE820" i="11"/>
  <c r="CY829" i="11"/>
  <c r="CY820" i="11"/>
  <c r="Z820" i="11"/>
  <c r="Z829" i="11"/>
  <c r="CU821" i="11"/>
  <c r="CU830" i="11"/>
  <c r="DZ821" i="11"/>
  <c r="DZ830" i="11"/>
  <c r="AB791" i="11"/>
  <c r="AM830" i="11"/>
  <c r="AM821" i="11"/>
  <c r="CG791" i="11"/>
  <c r="CK830" i="11"/>
  <c r="CK821" i="11"/>
  <c r="EB820" i="11"/>
  <c r="EB829" i="11"/>
  <c r="DG791" i="11"/>
  <c r="DY821" i="11"/>
  <c r="DY830" i="11"/>
  <c r="EJ791" i="11"/>
  <c r="DL791" i="11"/>
  <c r="BX821" i="11"/>
  <c r="BX830" i="11"/>
  <c r="EL820" i="11"/>
  <c r="EL829" i="11"/>
  <c r="CW829" i="11"/>
  <c r="CW820" i="11"/>
  <c r="CX821" i="11"/>
  <c r="CL791" i="11"/>
  <c r="AY791" i="11"/>
  <c r="BR821" i="11"/>
  <c r="BR830" i="11"/>
  <c r="CL830" i="11"/>
  <c r="CL821" i="11"/>
  <c r="AN821" i="11"/>
  <c r="AN830" i="11"/>
  <c r="CT791" i="11"/>
  <c r="CD830" i="11"/>
  <c r="CD821" i="11"/>
  <c r="BY820" i="11"/>
  <c r="BY829" i="11"/>
  <c r="BU791" i="11"/>
  <c r="EE791" i="11"/>
  <c r="AM791" i="11"/>
  <c r="DW830" i="11"/>
  <c r="DW821" i="11"/>
  <c r="BE821" i="11"/>
  <c r="BE830" i="11"/>
  <c r="BW821" i="11"/>
  <c r="BW830" i="11"/>
  <c r="CZ821" i="11"/>
  <c r="CZ830" i="11"/>
  <c r="DR791" i="11"/>
  <c r="CX820" i="11"/>
  <c r="CX829" i="11"/>
  <c r="DA829" i="11"/>
  <c r="DA820" i="11"/>
  <c r="AK829" i="11"/>
  <c r="AK820" i="11"/>
  <c r="BG791" i="11"/>
  <c r="EH830" i="11"/>
  <c r="Z791" i="11"/>
  <c r="DF820" i="11"/>
  <c r="DF829" i="11"/>
  <c r="AW820" i="11"/>
  <c r="AW829" i="11"/>
  <c r="DP820" i="11"/>
  <c r="DP829" i="11"/>
  <c r="CI829" i="11"/>
  <c r="BM791" i="11"/>
  <c r="CP830" i="11"/>
  <c r="CP821" i="11"/>
  <c r="AV791" i="11"/>
  <c r="DM820" i="11"/>
  <c r="DM829" i="11"/>
  <c r="CV791" i="11"/>
  <c r="AP821" i="11"/>
  <c r="AP830" i="11"/>
  <c r="Z830" i="11"/>
  <c r="Z821" i="11"/>
  <c r="BS820" i="11"/>
  <c r="BS829" i="11"/>
  <c r="AY829" i="11"/>
  <c r="AY820" i="11"/>
  <c r="AS791" i="11"/>
  <c r="BK821" i="11"/>
  <c r="BK830" i="11"/>
  <c r="AI820" i="11"/>
  <c r="AI829" i="11"/>
  <c r="AH829" i="11"/>
  <c r="AH820" i="11"/>
  <c r="EA830" i="11"/>
  <c r="EA821" i="11"/>
  <c r="AJ820" i="11"/>
  <c r="AJ829" i="11"/>
  <c r="AN791" i="11"/>
  <c r="DB829" i="11"/>
  <c r="DB820" i="11"/>
  <c r="CY791" i="11"/>
  <c r="DQ791" i="11"/>
  <c r="AH791" i="11"/>
  <c r="AA791" i="11"/>
  <c r="CN791" i="11"/>
  <c r="CF791" i="11"/>
  <c r="AL791" i="11"/>
  <c r="DV821" i="11"/>
  <c r="DV830" i="11"/>
  <c r="CU791" i="11"/>
  <c r="DZ791" i="11"/>
  <c r="DC821" i="11"/>
  <c r="DC830" i="11"/>
  <c r="BV830" i="11"/>
  <c r="BV821" i="11"/>
  <c r="BP830" i="11"/>
  <c r="BP821" i="11"/>
  <c r="CO791" i="11"/>
  <c r="CC820" i="11"/>
  <c r="CC829" i="11"/>
  <c r="CQ798" i="11"/>
  <c r="BW829" i="11"/>
  <c r="BW820" i="11"/>
  <c r="BD791" i="11"/>
  <c r="Y830" i="11"/>
  <c r="Y821" i="11"/>
  <c r="AX829" i="11"/>
  <c r="AX820" i="11"/>
  <c r="DI791" i="11"/>
  <c r="BP829" i="11"/>
  <c r="BP820" i="11"/>
  <c r="BA791" i="11"/>
  <c r="BR791" i="11"/>
  <c r="AL829" i="11"/>
  <c r="AL820" i="11"/>
  <c r="BC791" i="11"/>
  <c r="EG829" i="11"/>
  <c r="EG820" i="11"/>
  <c r="CJ821" i="11"/>
  <c r="CJ830" i="11"/>
  <c r="EI829" i="11"/>
  <c r="EI820" i="11"/>
  <c r="DT820" i="11"/>
  <c r="DT829" i="11"/>
  <c r="CZ791" i="11"/>
  <c r="CT829" i="11"/>
  <c r="CT820" i="11"/>
  <c r="BN820" i="11"/>
  <c r="BN829" i="11"/>
  <c r="DK791" i="11"/>
  <c r="AE791" i="11"/>
  <c r="CB830" i="11"/>
  <c r="CB821" i="11"/>
  <c r="AW830" i="11"/>
  <c r="AW821" i="11"/>
  <c r="Y791" i="11"/>
  <c r="CY821" i="11"/>
  <c r="CY830" i="11"/>
  <c r="AI791" i="11"/>
  <c r="BN791" i="11"/>
  <c r="EA829" i="11"/>
  <c r="EA820" i="11"/>
  <c r="BL820" i="11"/>
  <c r="AN820" i="11"/>
  <c r="AN829" i="11"/>
  <c r="AI821" i="11"/>
  <c r="AI830" i="11"/>
  <c r="AQ821" i="11"/>
  <c r="AQ830" i="11"/>
  <c r="DA791" i="11"/>
  <c r="BW791" i="11"/>
  <c r="BJ829" i="11"/>
  <c r="BJ820" i="11"/>
  <c r="BV791" i="11"/>
  <c r="AR830" i="11"/>
  <c r="DW820" i="11"/>
  <c r="DW829" i="11"/>
  <c r="BZ829" i="11"/>
  <c r="BZ820" i="11"/>
  <c r="AZ830" i="11"/>
  <c r="AZ821" i="11"/>
  <c r="EN829" i="11"/>
  <c r="EN820" i="11"/>
  <c r="DQ820" i="11"/>
  <c r="DQ829" i="11"/>
  <c r="CQ829" i="11"/>
  <c r="CQ820" i="11"/>
  <c r="CL820" i="11"/>
  <c r="CL829" i="11"/>
  <c r="CE791" i="11"/>
  <c r="CM829" i="11"/>
  <c r="CM820" i="11"/>
  <c r="EN791" i="11"/>
  <c r="AX821" i="11"/>
  <c r="AX830" i="11"/>
  <c r="DZ820" i="11"/>
  <c r="DZ829" i="11"/>
  <c r="CQ791" i="11"/>
  <c r="BZ830" i="11"/>
  <c r="BZ821" i="11"/>
  <c r="AC830" i="11"/>
  <c r="AC821" i="11"/>
  <c r="CH821" i="11"/>
  <c r="CH830" i="11"/>
  <c r="BJ821" i="11"/>
  <c r="BJ830" i="11"/>
  <c r="CK791" i="11"/>
  <c r="DD820" i="11"/>
  <c r="DD829" i="11"/>
  <c r="DF791" i="11"/>
  <c r="BB830" i="11"/>
  <c r="BB821" i="11"/>
  <c r="CH791" i="11"/>
  <c r="BI820" i="11"/>
  <c r="BI829" i="11"/>
  <c r="CS791" i="11"/>
  <c r="BY821" i="11"/>
  <c r="BY830" i="11"/>
  <c r="CC791" i="11"/>
  <c r="BC821" i="11"/>
  <c r="DC829" i="11"/>
  <c r="DX791" i="11"/>
  <c r="BG821" i="11"/>
  <c r="BG830" i="11"/>
  <c r="CG830" i="11"/>
  <c r="AP829" i="11"/>
  <c r="EE830" i="11"/>
  <c r="AA830" i="11"/>
  <c r="AA821" i="11"/>
  <c r="BH829" i="11"/>
  <c r="BH820" i="11"/>
  <c r="BX820" i="11"/>
  <c r="BX829" i="11"/>
  <c r="CU829" i="11"/>
  <c r="CU820" i="11"/>
  <c r="AJ821" i="11"/>
  <c r="AJ830" i="11"/>
  <c r="BT791" i="11"/>
  <c r="AG821" i="11"/>
  <c r="AG830" i="11"/>
  <c r="BF820" i="11"/>
  <c r="BF829" i="11"/>
  <c r="EG791" i="11"/>
  <c r="CN830" i="11"/>
  <c r="CN821" i="11"/>
  <c r="CI791" i="11"/>
  <c r="DA830" i="11"/>
  <c r="DA821" i="11"/>
  <c r="BU830" i="11"/>
  <c r="BU821" i="11"/>
  <c r="EH791" i="11"/>
  <c r="EB791" i="11"/>
  <c r="EN821" i="11"/>
  <c r="EN830" i="11"/>
  <c r="AR820" i="11"/>
  <c r="AR829" i="11"/>
  <c r="AT791" i="11"/>
  <c r="DG829" i="11"/>
  <c r="DG820" i="11"/>
  <c r="ED830" i="11"/>
  <c r="ED821" i="11"/>
  <c r="AB820" i="11"/>
  <c r="AB829" i="11"/>
  <c r="AG791" i="11"/>
  <c r="AE829" i="11"/>
  <c r="AE820" i="11"/>
  <c r="ED820" i="11"/>
  <c r="ED829" i="11"/>
  <c r="EF820" i="11"/>
  <c r="EF829" i="11"/>
  <c r="DH829" i="11"/>
  <c r="DH820" i="11"/>
  <c r="BQ821" i="11"/>
  <c r="BQ830" i="11"/>
  <c r="EK791" i="11"/>
  <c r="CM821" i="11"/>
  <c r="CM830" i="11"/>
  <c r="CM791" i="11"/>
  <c r="AW791" i="11"/>
  <c r="DM830" i="11"/>
  <c r="DM821" i="11"/>
  <c r="DB830" i="11"/>
  <c r="DB821" i="11"/>
  <c r="AX791" i="11"/>
  <c r="EJ821" i="11"/>
  <c r="EJ830" i="11"/>
  <c r="BY791" i="11"/>
  <c r="DF830" i="11"/>
  <c r="BL821" i="11"/>
  <c r="BL830" i="11"/>
  <c r="EB830" i="11"/>
  <c r="EB821" i="11"/>
  <c r="DJ829" i="11"/>
  <c r="DJ820" i="11"/>
  <c r="DL821" i="11"/>
  <c r="DL830" i="11"/>
  <c r="BC829" i="11"/>
  <c r="BC820" i="11"/>
  <c r="EE820" i="11"/>
  <c r="EE829" i="11"/>
  <c r="EK829" i="11"/>
  <c r="EK820" i="11"/>
  <c r="BL791" i="11"/>
  <c r="BV829" i="11"/>
  <c r="BV820" i="11"/>
  <c r="CA791" i="11"/>
  <c r="EF791" i="11"/>
  <c r="CT830" i="11"/>
  <c r="CT821" i="11"/>
  <c r="DO791" i="11"/>
  <c r="CE820" i="11"/>
  <c r="CE829" i="11"/>
  <c r="AD821" i="11"/>
  <c r="AD830" i="11"/>
  <c r="CK820" i="11"/>
  <c r="CK829" i="11"/>
  <c r="AJ791" i="11"/>
  <c r="BR820" i="11"/>
  <c r="DX821" i="11"/>
  <c r="DX830" i="11"/>
  <c r="EI791" i="11"/>
  <c r="AV820" i="11"/>
  <c r="AV829" i="11"/>
  <c r="DY829" i="11"/>
  <c r="DY820" i="11"/>
  <c r="AK791" i="11"/>
  <c r="DN791" i="11"/>
  <c r="BU829" i="11"/>
  <c r="EA865" i="11"/>
  <c r="BX819" i="11"/>
  <c r="AZ819" i="11"/>
  <c r="BO827" i="11"/>
  <c r="AJ865" i="11"/>
  <c r="CL865" i="11"/>
  <c r="DT865" i="11"/>
  <c r="DA865" i="11"/>
  <c r="DB865" i="11"/>
  <c r="BQ865" i="11"/>
  <c r="EB865" i="11"/>
  <c r="AK865" i="11"/>
  <c r="DO865" i="11"/>
  <c r="CD865" i="11"/>
  <c r="BA865" i="11"/>
  <c r="AQ865" i="11"/>
  <c r="AY865" i="11"/>
  <c r="AT865" i="11"/>
  <c r="EM865" i="11"/>
  <c r="DO849" i="11"/>
  <c r="AL849" i="11"/>
  <c r="AI852" i="11"/>
  <c r="CU852" i="11"/>
  <c r="DF852" i="11"/>
  <c r="DP852" i="11"/>
  <c r="DW852" i="11"/>
  <c r="EN852" i="11"/>
  <c r="DQ852" i="11"/>
  <c r="EH852" i="11"/>
  <c r="CA852" i="11"/>
  <c r="BB852" i="11"/>
  <c r="BU852" i="11"/>
  <c r="CT852" i="11"/>
  <c r="AV852" i="11"/>
  <c r="BH852" i="11"/>
  <c r="CL852" i="11"/>
  <c r="BQ864" i="11"/>
  <c r="BK864" i="11"/>
  <c r="DP864" i="11"/>
  <c r="AQ864" i="11"/>
  <c r="CM864" i="11"/>
  <c r="CI864" i="11"/>
  <c r="EE864" i="11"/>
  <c r="ED864" i="11"/>
  <c r="BT864" i="11"/>
  <c r="EL864" i="11"/>
  <c r="CT864" i="11"/>
  <c r="CY864" i="11"/>
  <c r="DI848" i="11"/>
  <c r="BU437" i="11"/>
  <c r="BU839" i="11" s="1"/>
  <c r="BE404" i="11"/>
  <c r="BE806" i="11" s="1"/>
  <c r="AM420" i="11"/>
  <c r="AM822" i="11" s="1"/>
  <c r="BA391" i="11"/>
  <c r="BA793" i="11" s="1"/>
  <c r="AI425" i="11"/>
  <c r="AI827" i="11" s="1"/>
  <c r="BH408" i="11"/>
  <c r="BH810" i="11" s="1"/>
  <c r="CE412" i="11"/>
  <c r="CE814" i="11" s="1"/>
  <c r="BF397" i="11"/>
  <c r="BF799" i="11" s="1"/>
  <c r="CD409" i="11"/>
  <c r="CD811" i="11" s="1"/>
  <c r="AZ431" i="11"/>
  <c r="AZ833" i="11" s="1"/>
  <c r="AT422" i="11"/>
  <c r="AT824" i="11" s="1"/>
  <c r="DX396" i="11"/>
  <c r="DX798" i="11" s="1"/>
  <c r="DF430" i="11"/>
  <c r="DF832" i="11" s="1"/>
  <c r="CS405" i="11"/>
  <c r="DX412" i="11"/>
  <c r="DX814" i="11" s="1"/>
  <c r="AQ414" i="11"/>
  <c r="AQ816" i="11" s="1"/>
  <c r="AF396" i="11"/>
  <c r="AF798" i="11" s="1"/>
  <c r="BX402" i="11"/>
  <c r="BX804" i="11" s="1"/>
  <c r="AF389" i="11"/>
  <c r="DN401" i="11"/>
  <c r="DN803" i="11" s="1"/>
  <c r="X437" i="11"/>
  <c r="X839" i="11" s="1"/>
  <c r="EG412" i="11"/>
  <c r="EG814" i="11" s="1"/>
  <c r="BI423" i="11"/>
  <c r="BI825" i="11" s="1"/>
  <c r="CR408" i="11"/>
  <c r="CR810" i="11" s="1"/>
  <c r="AN430" i="11"/>
  <c r="AN832" i="11" s="1"/>
  <c r="CH404" i="11"/>
  <c r="CH806" i="11" s="1"/>
  <c r="AJ426" i="11"/>
  <c r="AJ828" i="11" s="1"/>
  <c r="BF435" i="11"/>
  <c r="BF837" i="11" s="1"/>
  <c r="X415" i="11"/>
  <c r="X817" i="11" s="1"/>
  <c r="AL431" i="11"/>
  <c r="AL833" i="11" s="1"/>
  <c r="AD398" i="11"/>
  <c r="AD800" i="11" s="1"/>
  <c r="EC431" i="11"/>
  <c r="EC833" i="11" s="1"/>
  <c r="BP410" i="11"/>
  <c r="BP812" i="11" s="1"/>
  <c r="CP406" i="11"/>
  <c r="CP808" i="11" s="1"/>
  <c r="AK415" i="11"/>
  <c r="AK817" i="11" s="1"/>
  <c r="DH406" i="11"/>
  <c r="DH808" i="11" s="1"/>
  <c r="BH434" i="11"/>
  <c r="BH836" i="11" s="1"/>
  <c r="CW431" i="11"/>
  <c r="CW833" i="11" s="1"/>
  <c r="AL422" i="11"/>
  <c r="AL824" i="11" s="1"/>
  <c r="BQ394" i="11"/>
  <c r="BQ796" i="11" s="1"/>
  <c r="X393" i="11"/>
  <c r="X795" i="11" s="1"/>
  <c r="AV420" i="11"/>
  <c r="AV822" i="11" s="1"/>
  <c r="BN394" i="11"/>
  <c r="BN796" i="11" s="1"/>
  <c r="DH436" i="11"/>
  <c r="DH838" i="11" s="1"/>
  <c r="BY437" i="11"/>
  <c r="BY839" i="11" s="1"/>
  <c r="EG419" i="11"/>
  <c r="AW412" i="11"/>
  <c r="AW814" i="11" s="1"/>
  <c r="CC390" i="11"/>
  <c r="CC792" i="11" s="1"/>
  <c r="AM393" i="11"/>
  <c r="AM795" i="11" s="1"/>
  <c r="EA399" i="11"/>
  <c r="EA801" i="11" s="1"/>
  <c r="DI433" i="11"/>
  <c r="DI835" i="11" s="1"/>
  <c r="CE406" i="11"/>
  <c r="CE808" i="11" s="1"/>
  <c r="EF393" i="11"/>
  <c r="EF795" i="11" s="1"/>
  <c r="AP415" i="11"/>
  <c r="AP817" i="11" s="1"/>
  <c r="DC399" i="11"/>
  <c r="DC801" i="11" s="1"/>
  <c r="EK406" i="11"/>
  <c r="EK808" i="11" s="1"/>
  <c r="BO400" i="11"/>
  <c r="BO802" i="11" s="1"/>
  <c r="AW434" i="11"/>
  <c r="AW836" i="11" s="1"/>
  <c r="AW424" i="11"/>
  <c r="AW826" i="11" s="1"/>
  <c r="BS416" i="11"/>
  <c r="BS818" i="11" s="1"/>
  <c r="AB414" i="11"/>
  <c r="AB816" i="11" s="1"/>
  <c r="CG434" i="11"/>
  <c r="CG836" i="11" s="1"/>
  <c r="BM424" i="11"/>
  <c r="BM826" i="11" s="1"/>
  <c r="DB408" i="11"/>
  <c r="DB810" i="11" s="1"/>
  <c r="AZ428" i="11"/>
  <c r="BF412" i="11"/>
  <c r="BF814" i="11" s="1"/>
  <c r="BT417" i="11"/>
  <c r="BT819" i="11" s="1"/>
  <c r="DO435" i="11"/>
  <c r="DO837" i="11" s="1"/>
  <c r="CD400" i="11"/>
  <c r="CD802" i="11" s="1"/>
  <c r="ED395" i="11"/>
  <c r="ED797" i="11" s="1"/>
  <c r="DL429" i="11"/>
  <c r="DL831" i="11" s="1"/>
  <c r="DV418" i="11"/>
  <c r="DV820" i="11" s="1"/>
  <c r="BA430" i="11"/>
  <c r="BA832" i="11" s="1"/>
  <c r="BG400" i="11"/>
  <c r="BG802" i="11" s="1"/>
  <c r="BY402" i="11"/>
  <c r="BG436" i="11"/>
  <c r="BG838" i="11" s="1"/>
  <c r="AQ396" i="11"/>
  <c r="AQ798" i="11" s="1"/>
  <c r="Y430" i="11"/>
  <c r="Y832" i="11" s="1"/>
  <c r="EJ397" i="11"/>
  <c r="AQ418" i="11"/>
  <c r="CL436" i="11"/>
  <c r="CL838" i="11" s="1"/>
  <c r="CW411" i="11"/>
  <c r="CW813" i="11" s="1"/>
  <c r="BI401" i="11"/>
  <c r="BI803" i="11" s="1"/>
  <c r="CB408" i="11"/>
  <c r="CB810" i="11" s="1"/>
  <c r="EB437" i="11"/>
  <c r="EB839" i="11" s="1"/>
  <c r="DD406" i="11"/>
  <c r="DD808" i="11" s="1"/>
  <c r="CJ409" i="11"/>
  <c r="CJ811" i="11" s="1"/>
  <c r="EE427" i="11"/>
  <c r="AE419" i="11"/>
  <c r="AO408" i="11"/>
  <c r="AO810" i="11" s="1"/>
  <c r="AB391" i="11"/>
  <c r="AB793" i="11" s="1"/>
  <c r="DY393" i="11"/>
  <c r="DY795" i="11" s="1"/>
  <c r="Z425" i="11"/>
  <c r="Z827" i="11" s="1"/>
  <c r="AD405" i="11"/>
  <c r="AD807" i="11" s="1"/>
  <c r="DH437" i="11"/>
  <c r="DH839" i="11" s="1"/>
  <c r="BH410" i="11"/>
  <c r="BH812" i="11" s="1"/>
  <c r="CF866" i="11"/>
  <c r="P29" i="6" a="1"/>
  <c r="P29" i="6" s="1"/>
  <c r="BW866" i="11"/>
  <c r="CJ866" i="11"/>
  <c r="EL866" i="11"/>
  <c r="DL866" i="11"/>
  <c r="AQ866" i="11"/>
  <c r="DA866" i="11"/>
  <c r="BI866" i="11"/>
  <c r="DV866" i="11"/>
  <c r="AH866" i="11"/>
  <c r="BB866" i="11"/>
  <c r="CG866" i="11"/>
  <c r="AX866" i="11"/>
  <c r="CM866" i="11"/>
  <c r="BV866" i="11"/>
  <c r="AE850" i="11"/>
  <c r="BY850" i="11"/>
  <c r="EN850" i="11"/>
  <c r="EG850" i="11"/>
  <c r="Z850" i="11"/>
  <c r="EJ850" i="11"/>
  <c r="DB850" i="11"/>
  <c r="BP850" i="11"/>
  <c r="BF850" i="11"/>
  <c r="EK850" i="11"/>
  <c r="AM850" i="11"/>
  <c r="ED850" i="11"/>
  <c r="BK862" i="11"/>
  <c r="DF862" i="11"/>
  <c r="BI862" i="11"/>
  <c r="CC862" i="11"/>
  <c r="AU862" i="11"/>
  <c r="BO862" i="11"/>
  <c r="BW862" i="11"/>
  <c r="DY862" i="11"/>
  <c r="CO862" i="11"/>
  <c r="EH862" i="11"/>
  <c r="BD862" i="11"/>
  <c r="AB862" i="11"/>
  <c r="CQ862" i="11"/>
  <c r="CE862" i="11"/>
  <c r="DW862" i="11"/>
  <c r="CI862" i="11"/>
  <c r="DS862" i="11"/>
  <c r="EL862" i="11"/>
  <c r="EE863" i="11"/>
  <c r="AV863" i="11"/>
  <c r="CY863" i="11"/>
  <c r="AH863" i="11"/>
  <c r="DH863" i="11"/>
  <c r="BD863" i="11"/>
  <c r="AW863" i="11"/>
  <c r="CI863" i="11"/>
  <c r="EH863" i="11"/>
  <c r="DC863" i="11"/>
  <c r="BS863" i="11"/>
  <c r="CX863" i="11"/>
  <c r="AT863" i="11"/>
  <c r="BP863" i="11"/>
  <c r="CO863" i="11"/>
  <c r="ED863" i="11"/>
  <c r="BZ863" i="11"/>
  <c r="CI851" i="11"/>
  <c r="DJ851" i="11"/>
  <c r="CD851" i="11"/>
  <c r="EE851" i="11"/>
  <c r="BR851" i="11"/>
  <c r="DC851" i="11"/>
  <c r="DZ851" i="11"/>
  <c r="Z851" i="11"/>
  <c r="CC851" i="11"/>
  <c r="BL851" i="11"/>
  <c r="BC851" i="11"/>
  <c r="DW851" i="11"/>
  <c r="BU851" i="11"/>
  <c r="EJ851" i="11"/>
  <c r="AJ851" i="11"/>
  <c r="CQ865" i="11"/>
  <c r="EN865" i="11"/>
  <c r="CX852" i="11"/>
  <c r="BR852" i="11"/>
  <c r="BS852" i="11"/>
  <c r="BK852" i="11"/>
  <c r="BZ852" i="11"/>
  <c r="AU852" i="11"/>
  <c r="BO852" i="11"/>
  <c r="EM852" i="11"/>
  <c r="Y852" i="11"/>
  <c r="DC852" i="11"/>
  <c r="AG852" i="11"/>
  <c r="CG852" i="11"/>
  <c r="AZ852" i="11"/>
  <c r="Y864" i="11"/>
  <c r="BZ864" i="11"/>
  <c r="CD864" i="11"/>
  <c r="DY864" i="11"/>
  <c r="BU864" i="11"/>
  <c r="DZ864" i="11"/>
  <c r="AY864" i="11"/>
  <c r="CH864" i="11"/>
  <c r="CJ864" i="11"/>
  <c r="CU864" i="11"/>
  <c r="AJ864" i="11"/>
  <c r="DE864" i="11"/>
  <c r="BO864" i="11"/>
  <c r="BK389" i="11"/>
  <c r="BK791" i="11" s="1"/>
  <c r="EK399" i="11"/>
  <c r="EK801" i="11" s="1"/>
  <c r="CF416" i="11"/>
  <c r="CF818" i="11" s="1"/>
  <c r="AP403" i="11"/>
  <c r="AP805" i="11" s="1"/>
  <c r="AO399" i="11"/>
  <c r="AO801" i="11" s="1"/>
  <c r="AW414" i="11"/>
  <c r="AW816" i="11" s="1"/>
  <c r="AR410" i="11"/>
  <c r="AR812" i="11" s="1"/>
  <c r="CN392" i="11"/>
  <c r="CN794" i="11" s="1"/>
  <c r="BV426" i="11"/>
  <c r="BV828" i="11" s="1"/>
  <c r="AI401" i="11"/>
  <c r="AI803" i="11" s="1"/>
  <c r="EH434" i="11"/>
  <c r="EH836" i="11" s="1"/>
  <c r="AE423" i="11"/>
  <c r="AE825" i="11" s="1"/>
  <c r="AI438" i="11"/>
  <c r="AI840" i="11" s="1"/>
  <c r="DA404" i="11"/>
  <c r="DA806" i="11" s="1"/>
  <c r="DM391" i="11"/>
  <c r="DM793" i="11" s="1"/>
  <c r="BO419" i="11"/>
  <c r="DD393" i="11"/>
  <c r="DD795" i="11" s="1"/>
  <c r="CV435" i="11"/>
  <c r="CV837" i="11" s="1"/>
  <c r="EE391" i="11"/>
  <c r="EE793" i="11" s="1"/>
  <c r="DD391" i="11"/>
  <c r="DD793" i="11" s="1"/>
  <c r="CE419" i="11"/>
  <c r="BS413" i="11"/>
  <c r="BS815" i="11" s="1"/>
  <c r="CR389" i="11"/>
  <c r="CS406" i="11"/>
  <c r="CS808" i="11" s="1"/>
  <c r="DX429" i="11"/>
  <c r="DX831" i="11" s="1"/>
  <c r="AF409" i="11"/>
  <c r="AF811" i="11" s="1"/>
  <c r="DJ397" i="11"/>
  <c r="DJ799" i="11" s="1"/>
  <c r="Z437" i="11"/>
  <c r="Z839" i="11" s="1"/>
  <c r="AA393" i="11"/>
  <c r="BE423" i="11"/>
  <c r="BE825" i="11" s="1"/>
  <c r="AN420" i="11"/>
  <c r="AN822" i="11" s="1"/>
  <c r="BF402" i="11"/>
  <c r="BF804" i="11" s="1"/>
  <c r="AN436" i="11"/>
  <c r="AN838" i="11" s="1"/>
  <c r="DR410" i="11"/>
  <c r="DR812" i="11" s="1"/>
  <c r="BP404" i="11"/>
  <c r="BP806" i="11" s="1"/>
  <c r="BM419" i="11"/>
  <c r="BM821" i="11" s="1"/>
  <c r="Z394" i="11"/>
  <c r="Z796" i="11" s="1"/>
  <c r="DY427" i="11"/>
  <c r="BW426" i="11"/>
  <c r="BW828" i="11" s="1"/>
  <c r="DB404" i="11"/>
  <c r="DB806" i="11" s="1"/>
  <c r="DP423" i="11"/>
  <c r="DP825" i="11" s="1"/>
  <c r="AY428" i="11"/>
  <c r="DH429" i="11"/>
  <c r="DH831" i="11" s="1"/>
  <c r="BX432" i="11"/>
  <c r="BX834" i="11" s="1"/>
  <c r="CD412" i="11"/>
  <c r="CD814" i="11" s="1"/>
  <c r="DF391" i="11"/>
  <c r="DF793" i="11" s="1"/>
  <c r="CW415" i="11"/>
  <c r="DD401" i="11"/>
  <c r="DD803" i="11" s="1"/>
  <c r="ED434" i="11"/>
  <c r="ED836" i="11" s="1"/>
  <c r="BU413" i="11"/>
  <c r="BU815" i="11" s="1"/>
  <c r="DG410" i="11"/>
  <c r="DG812" i="11" s="1"/>
  <c r="DQ399" i="11"/>
  <c r="DQ801" i="11" s="1"/>
  <c r="AU418" i="11"/>
  <c r="Y432" i="11"/>
  <c r="Y834" i="11" s="1"/>
  <c r="EE403" i="11"/>
  <c r="EE805" i="11" s="1"/>
  <c r="AV411" i="11"/>
  <c r="AV813" i="11" s="1"/>
  <c r="BD437" i="11"/>
  <c r="BD839" i="11" s="1"/>
  <c r="CT422" i="11"/>
  <c r="CT824" i="11" s="1"/>
  <c r="AP407" i="11"/>
  <c r="AP809" i="11" s="1"/>
  <c r="EL431" i="11"/>
  <c r="EL833" i="11" s="1"/>
  <c r="BZ425" i="11"/>
  <c r="BZ827" i="11" s="1"/>
  <c r="DF404" i="11"/>
  <c r="DF806" i="11" s="1"/>
  <c r="BB389" i="11"/>
  <c r="EN433" i="11"/>
  <c r="EN835" i="11" s="1"/>
  <c r="CY412" i="11"/>
  <c r="CY814" i="11" s="1"/>
  <c r="AP392" i="11"/>
  <c r="AP794" i="11" s="1"/>
  <c r="BM393" i="11"/>
  <c r="BM795" i="11" s="1"/>
  <c r="AU427" i="11"/>
  <c r="CC434" i="11"/>
  <c r="CC836" i="11" s="1"/>
  <c r="CI404" i="11"/>
  <c r="CI806" i="11" s="1"/>
  <c r="DZ417" i="11"/>
  <c r="DZ819" i="11" s="1"/>
  <c r="DA406" i="11"/>
  <c r="DA808" i="11" s="1"/>
  <c r="EE411" i="11"/>
  <c r="EE813" i="11" s="1"/>
  <c r="BS400" i="11"/>
  <c r="BS802" i="11" s="1"/>
  <c r="BA434" i="11"/>
  <c r="BA836" i="11" s="1"/>
  <c r="EA414" i="11"/>
  <c r="EA816" i="11" s="1"/>
  <c r="EF406" i="11"/>
  <c r="EF808" i="11" s="1"/>
  <c r="BJ425" i="11"/>
  <c r="BJ827" i="11" s="1"/>
  <c r="DI436" i="11"/>
  <c r="DI838" i="11" s="1"/>
  <c r="BE421" i="11"/>
  <c r="BE823" i="11" s="1"/>
  <c r="DR405" i="11"/>
  <c r="DR807" i="11" s="1"/>
  <c r="BF427" i="11"/>
  <c r="CK405" i="11"/>
  <c r="CK807" i="11" s="1"/>
  <c r="DL413" i="11"/>
  <c r="DL815" i="11" s="1"/>
  <c r="BH398" i="11"/>
  <c r="BH800" i="11" s="1"/>
  <c r="EG424" i="11"/>
  <c r="EG826" i="11" s="1"/>
  <c r="Y394" i="11"/>
  <c r="Y796" i="11" s="1"/>
  <c r="BP420" i="11"/>
  <c r="BP822" i="11" s="1"/>
  <c r="BG423" i="11"/>
  <c r="BG825" i="11" s="1"/>
  <c r="DD431" i="11"/>
  <c r="DD833" i="11" s="1"/>
  <c r="BQ412" i="11"/>
  <c r="BQ814" i="11" s="1"/>
  <c r="BD419" i="11"/>
  <c r="BF409" i="11"/>
  <c r="BF811" i="11" s="1"/>
  <c r="BN438" i="11"/>
  <c r="BN840" i="11" s="1"/>
  <c r="DG419" i="11"/>
  <c r="DG821" i="11" s="1"/>
  <c r="DT417" i="11"/>
  <c r="DT819" i="11" s="1"/>
  <c r="ED417" i="11"/>
  <c r="ED819" i="11" s="1"/>
  <c r="BH416" i="11"/>
  <c r="BH818" i="11" s="1"/>
  <c r="AA428" i="11"/>
  <c r="CI427" i="11"/>
  <c r="DL405" i="11"/>
  <c r="DL807" i="11" s="1"/>
  <c r="CU428" i="11"/>
  <c r="DN425" i="11"/>
  <c r="DN827" i="11" s="1"/>
  <c r="DV395" i="11"/>
  <c r="DV797" i="11" s="1"/>
  <c r="DN418" i="11"/>
  <c r="BW395" i="11"/>
  <c r="BW797" i="11" s="1"/>
  <c r="DO418" i="11"/>
  <c r="CO426" i="11"/>
  <c r="CO828" i="11" s="1"/>
  <c r="O29" i="6" a="1"/>
  <c r="O29" i="6" s="1"/>
  <c r="DN866" i="11"/>
  <c r="CP866" i="11"/>
  <c r="AE866" i="11"/>
  <c r="DQ866" i="11"/>
  <c r="BC866" i="11"/>
  <c r="AI866" i="11"/>
  <c r="CS866" i="11"/>
  <c r="Z866" i="11"/>
  <c r="BE866" i="11"/>
  <c r="BO850" i="11"/>
  <c r="BT850" i="11"/>
  <c r="BU850" i="11"/>
  <c r="CL850" i="11"/>
  <c r="BD850" i="11"/>
  <c r="CQ850" i="11"/>
  <c r="BR850" i="11"/>
  <c r="AL850" i="11"/>
  <c r="DE862" i="11"/>
  <c r="AX862" i="11"/>
  <c r="BP862" i="11"/>
  <c r="BV862" i="11"/>
  <c r="EA862" i="11"/>
  <c r="DH862" i="11"/>
  <c r="BJ862" i="11"/>
  <c r="BZ862" i="11"/>
  <c r="AG862" i="11"/>
  <c r="DR862" i="11"/>
  <c r="CV862" i="11"/>
  <c r="ED862" i="11"/>
  <c r="CN863" i="11"/>
  <c r="BL863" i="11"/>
  <c r="BO863" i="11"/>
  <c r="CV863" i="11"/>
  <c r="AB863" i="11"/>
  <c r="AN863" i="11"/>
  <c r="DY863" i="11"/>
  <c r="DL863" i="11"/>
  <c r="CM863" i="11"/>
  <c r="AL863" i="11"/>
  <c r="DF863" i="11"/>
  <c r="CW863" i="11"/>
  <c r="BZ851" i="11"/>
  <c r="AT851" i="11"/>
  <c r="AB851" i="11"/>
  <c r="AE851" i="11"/>
  <c r="AH851" i="11"/>
  <c r="CK851" i="11"/>
  <c r="AW851" i="11"/>
  <c r="CZ851" i="11"/>
  <c r="CA851" i="11"/>
  <c r="CR851" i="11"/>
  <c r="CM851" i="11"/>
  <c r="BV846" i="11"/>
  <c r="BH865" i="11"/>
  <c r="CV865" i="11"/>
  <c r="EI827" i="11"/>
  <c r="DS797" i="11"/>
  <c r="CW817" i="11"/>
  <c r="AZ791" i="11"/>
  <c r="EI865" i="11"/>
  <c r="BR865" i="11"/>
  <c r="CR865" i="11"/>
  <c r="BO865" i="11"/>
  <c r="BT865" i="11"/>
  <c r="DE865" i="11"/>
  <c r="CG865" i="11"/>
  <c r="BK865" i="11"/>
  <c r="CF865" i="11"/>
  <c r="Y865" i="11"/>
  <c r="AE865" i="11"/>
  <c r="CK865" i="11"/>
  <c r="EC865" i="11"/>
  <c r="AU865" i="11"/>
  <c r="EH865" i="11"/>
  <c r="DY865" i="11"/>
  <c r="AC865" i="11"/>
  <c r="DP865" i="11"/>
  <c r="CC865" i="11"/>
  <c r="BT852" i="11"/>
  <c r="DN852" i="11"/>
  <c r="EE852" i="11"/>
  <c r="BL852" i="11"/>
  <c r="BF852" i="11"/>
  <c r="ED852" i="11"/>
  <c r="DJ852" i="11"/>
  <c r="EB852" i="11"/>
  <c r="BW852" i="11"/>
  <c r="CN852" i="11"/>
  <c r="EG852" i="11"/>
  <c r="AA852" i="11"/>
  <c r="EL852" i="11"/>
  <c r="BD852" i="11"/>
  <c r="CQ852" i="11"/>
  <c r="DB852" i="11"/>
  <c r="CY852" i="11"/>
  <c r="EK852" i="11"/>
  <c r="AS864" i="11"/>
  <c r="CW864" i="11"/>
  <c r="BP864" i="11"/>
  <c r="EM864" i="11"/>
  <c r="BH864" i="11"/>
  <c r="DB864" i="11"/>
  <c r="BL864" i="11"/>
  <c r="BC864" i="11"/>
  <c r="DH864" i="11"/>
  <c r="BM864" i="11"/>
  <c r="AG864" i="11"/>
  <c r="DF864" i="11"/>
  <c r="BW864" i="11"/>
  <c r="CB864" i="11"/>
  <c r="BR864" i="11"/>
  <c r="AW864" i="11"/>
  <c r="DI412" i="11"/>
  <c r="DI814" i="11" s="1"/>
  <c r="AM431" i="11"/>
  <c r="AM833" i="11" s="1"/>
  <c r="EJ398" i="11"/>
  <c r="EJ800" i="11" s="1"/>
  <c r="CS403" i="11"/>
  <c r="CS805" i="11" s="1"/>
  <c r="CM433" i="11"/>
  <c r="CM835" i="11" s="1"/>
  <c r="DJ429" i="11"/>
  <c r="DJ831" i="11" s="1"/>
  <c r="CK413" i="11"/>
  <c r="CK815" i="11" s="1"/>
  <c r="CX430" i="11"/>
  <c r="CX832" i="11" s="1"/>
  <c r="DP389" i="11"/>
  <c r="BK413" i="11"/>
  <c r="BK815" i="11" s="1"/>
  <c r="DW398" i="11"/>
  <c r="DW800" i="11" s="1"/>
  <c r="DE389" i="11"/>
  <c r="BP417" i="11"/>
  <c r="BP819" i="11" s="1"/>
  <c r="AJ402" i="11"/>
  <c r="AJ804" i="11" s="1"/>
  <c r="X389" i="11"/>
  <c r="BB401" i="11"/>
  <c r="BB803" i="11" s="1"/>
  <c r="AE413" i="11"/>
  <c r="AE815" i="11" s="1"/>
  <c r="CI398" i="11"/>
  <c r="CI800" i="11" s="1"/>
  <c r="X430" i="11"/>
  <c r="X832" i="11" s="1"/>
  <c r="DU410" i="11"/>
  <c r="DU812" i="11" s="1"/>
  <c r="DG416" i="11"/>
  <c r="DG818" i="11" s="1"/>
  <c r="CH401" i="11"/>
  <c r="CH803" i="11" s="1"/>
  <c r="EH390" i="11"/>
  <c r="EH792" i="11" s="1"/>
  <c r="AM400" i="11"/>
  <c r="AM802" i="11" s="1"/>
  <c r="EE405" i="11"/>
  <c r="EE807" i="11" s="1"/>
  <c r="DA414" i="11"/>
  <c r="DA816" i="11" s="1"/>
  <c r="AU409" i="11"/>
  <c r="AU811" i="11" s="1"/>
  <c r="CW410" i="11"/>
  <c r="CW812" i="11" s="1"/>
  <c r="DS419" i="11"/>
  <c r="BP424" i="11"/>
  <c r="BP826" i="11" s="1"/>
  <c r="BB398" i="11"/>
  <c r="BB800" i="11" s="1"/>
  <c r="CR406" i="11"/>
  <c r="CR808" i="11" s="1"/>
  <c r="BM397" i="11"/>
  <c r="BM799" i="11" s="1"/>
  <c r="BM411" i="11"/>
  <c r="BM813" i="11" s="1"/>
  <c r="CS396" i="11"/>
  <c r="CS798" i="11" s="1"/>
  <c r="AG412" i="11"/>
  <c r="AG814" i="11" s="1"/>
  <c r="BF396" i="11"/>
  <c r="BF798" i="11" s="1"/>
  <c r="AA396" i="11"/>
  <c r="AA798" i="11" s="1"/>
  <c r="DZ429" i="11"/>
  <c r="DZ831" i="11" s="1"/>
  <c r="BP434" i="11"/>
  <c r="BP836" i="11" s="1"/>
  <c r="BL430" i="11"/>
  <c r="BL832" i="11" s="1"/>
  <c r="AD418" i="11"/>
  <c r="BY436" i="11"/>
  <c r="BY838" i="11" s="1"/>
  <c r="EM434" i="11"/>
  <c r="EM836" i="11" s="1"/>
  <c r="CI419" i="11"/>
  <c r="BV430" i="11"/>
  <c r="BV832" i="11" s="1"/>
  <c r="EI414" i="11"/>
  <c r="EI816" i="11" s="1"/>
  <c r="AB404" i="11"/>
  <c r="AB806" i="11" s="1"/>
  <c r="EJ406" i="11"/>
  <c r="EJ808" i="11" s="1"/>
  <c r="BS402" i="11"/>
  <c r="BS804" i="11" s="1"/>
  <c r="BA436" i="11"/>
  <c r="BA838" i="11" s="1"/>
  <c r="DN420" i="11"/>
  <c r="DN822" i="11" s="1"/>
  <c r="CX421" i="11"/>
  <c r="CX823" i="11" s="1"/>
  <c r="AP408" i="11"/>
  <c r="AP810" i="11" s="1"/>
  <c r="BX415" i="11"/>
  <c r="BX817" i="11" s="1"/>
  <c r="AM438" i="11"/>
  <c r="AM840" i="11" s="1"/>
  <c r="DS408" i="11"/>
  <c r="DS810" i="11" s="1"/>
  <c r="AC395" i="11"/>
  <c r="AC797" i="11" s="1"/>
  <c r="X391" i="11"/>
  <c r="X793" i="11" s="1"/>
  <c r="EK429" i="11"/>
  <c r="EK831" i="11" s="1"/>
  <c r="BR411" i="11"/>
  <c r="BR813" i="11" s="1"/>
  <c r="X424" i="11"/>
  <c r="X826" i="11" s="1"/>
  <c r="AA420" i="11"/>
  <c r="AA822" i="11" s="1"/>
  <c r="DB390" i="11"/>
  <c r="DB792" i="11" s="1"/>
  <c r="AW436" i="11"/>
  <c r="AW838" i="11" s="1"/>
  <c r="DR400" i="11"/>
  <c r="DR802" i="11" s="1"/>
  <c r="EH408" i="11"/>
  <c r="EH810" i="11" s="1"/>
  <c r="CJ437" i="11"/>
  <c r="CJ839" i="11" s="1"/>
  <c r="DG428" i="11"/>
  <c r="EC410" i="11"/>
  <c r="EC812" i="11" s="1"/>
  <c r="BY848" i="11"/>
  <c r="CA396" i="11"/>
  <c r="CA798" i="11" s="1"/>
  <c r="CI395" i="11"/>
  <c r="CI797" i="11" s="1"/>
  <c r="AL407" i="11"/>
  <c r="AL809" i="11" s="1"/>
  <c r="CG425" i="11"/>
  <c r="CG827" i="11" s="1"/>
  <c r="AC410" i="11"/>
  <c r="AC812" i="11" s="1"/>
  <c r="CP389" i="11"/>
  <c r="CM390" i="11"/>
  <c r="CM792" i="11" s="1"/>
  <c r="EN417" i="11"/>
  <c r="EN819" i="11" s="1"/>
  <c r="BR436" i="11"/>
  <c r="BR838" i="11" s="1"/>
  <c r="BA398" i="11"/>
  <c r="BA800" i="11" s="1"/>
  <c r="AX398" i="11"/>
  <c r="AX800" i="11" s="1"/>
  <c r="AF432" i="11"/>
  <c r="AF834" i="11" s="1"/>
  <c r="CS416" i="11"/>
  <c r="CS818" i="11" s="1"/>
  <c r="AT436" i="11"/>
  <c r="AT838" i="11" s="1"/>
  <c r="DB438" i="11"/>
  <c r="DB840" i="11" s="1"/>
  <c r="CH413" i="11"/>
  <c r="CH815" i="11" s="1"/>
  <c r="DY426" i="11"/>
  <c r="DY828" i="11" s="1"/>
  <c r="DP405" i="11"/>
  <c r="DP807" i="11" s="1"/>
  <c r="CM395" i="11"/>
  <c r="CM797" i="11" s="1"/>
  <c r="BX395" i="11"/>
  <c r="BX797" i="11" s="1"/>
  <c r="AC405" i="11"/>
  <c r="AC807" i="11" s="1"/>
  <c r="AL395" i="11"/>
  <c r="AL797" i="11" s="1"/>
  <c r="DS866" i="11"/>
  <c r="DU866" i="11"/>
  <c r="BF866" i="11"/>
  <c r="CT866" i="11"/>
  <c r="CR866" i="11"/>
  <c r="DJ866" i="11"/>
  <c r="CA866" i="11"/>
  <c r="CB866" i="11"/>
  <c r="CZ866" i="11"/>
  <c r="DR866" i="11"/>
  <c r="CQ866" i="11"/>
  <c r="BR866" i="11"/>
  <c r="BO866" i="11"/>
  <c r="DY866" i="11"/>
  <c r="AS850" i="11"/>
  <c r="BS850" i="11"/>
  <c r="BE850" i="11"/>
  <c r="DM850" i="11"/>
  <c r="DY850" i="11"/>
  <c r="CM850" i="11"/>
  <c r="DT850" i="11"/>
  <c r="DU850" i="11"/>
  <c r="AF850" i="11"/>
  <c r="DF850" i="11"/>
  <c r="DE850" i="11"/>
  <c r="AR850" i="11"/>
  <c r="EI850" i="11"/>
  <c r="CU850" i="11"/>
  <c r="DR850" i="11"/>
  <c r="BQ850" i="11"/>
  <c r="AQ850" i="11"/>
  <c r="DV850" i="11"/>
  <c r="CX850" i="11"/>
  <c r="CP850" i="11"/>
  <c r="AO862" i="11"/>
  <c r="DQ862" i="11"/>
  <c r="AV862" i="11"/>
  <c r="EE862" i="11"/>
  <c r="CR862" i="11"/>
  <c r="AM862" i="11"/>
  <c r="BM862" i="11"/>
  <c r="BG862" i="11"/>
  <c r="AQ862" i="11"/>
  <c r="BR862" i="11"/>
  <c r="DP863" i="11"/>
  <c r="BW863" i="11"/>
  <c r="DX863" i="11"/>
  <c r="EA863" i="11"/>
  <c r="AI863" i="11"/>
  <c r="X863" i="11"/>
  <c r="DI863" i="11"/>
  <c r="DD863" i="11"/>
  <c r="CD863" i="11"/>
  <c r="CP863" i="11"/>
  <c r="AJ863" i="11"/>
  <c r="AR863" i="11"/>
  <c r="DT863" i="11"/>
  <c r="AC863" i="11"/>
  <c r="BR863" i="11"/>
  <c r="DE863" i="11"/>
  <c r="BD851" i="11"/>
  <c r="DA851" i="11"/>
  <c r="DK851" i="11"/>
  <c r="BE851" i="11"/>
  <c r="DH851" i="11"/>
  <c r="CP851" i="11"/>
  <c r="AY851" i="11"/>
  <c r="DV851" i="11"/>
  <c r="AK851" i="11"/>
  <c r="AQ851" i="11"/>
  <c r="EF851" i="11"/>
  <c r="AO851" i="11"/>
  <c r="DN851" i="11"/>
  <c r="AC851" i="11"/>
  <c r="AZ851" i="11"/>
  <c r="BP851" i="11"/>
  <c r="BS865" i="11"/>
  <c r="CE865" i="11"/>
  <c r="AP865" i="11"/>
  <c r="EJ797" i="11"/>
  <c r="BW865" i="11"/>
  <c r="CT865" i="11"/>
  <c r="BD865" i="11"/>
  <c r="BI865" i="11"/>
  <c r="DG865" i="11"/>
  <c r="BV865" i="11"/>
  <c r="AF865" i="11"/>
  <c r="EE865" i="11"/>
  <c r="AI865" i="11"/>
  <c r="BM865" i="11"/>
  <c r="EJ865" i="11"/>
  <c r="DR865" i="11"/>
  <c r="BI852" i="11"/>
  <c r="AL852" i="11"/>
  <c r="DU852" i="11"/>
  <c r="DX852" i="11"/>
  <c r="DR852" i="11"/>
  <c r="AB852" i="11"/>
  <c r="AX852" i="11"/>
  <c r="DA852" i="11"/>
  <c r="AC852" i="11"/>
  <c r="EI852" i="11"/>
  <c r="CM852" i="11"/>
  <c r="DL852" i="11"/>
  <c r="CC852" i="11"/>
  <c r="CP852" i="11"/>
  <c r="CI852" i="11"/>
  <c r="AF852" i="11"/>
  <c r="CC864" i="11"/>
  <c r="EH864" i="11"/>
  <c r="BA864" i="11"/>
  <c r="BD864" i="11"/>
  <c r="BG864" i="11"/>
  <c r="BI864" i="11"/>
  <c r="DN864" i="11"/>
  <c r="AX864" i="11"/>
  <c r="DC864" i="11"/>
  <c r="CE864" i="11"/>
  <c r="AB864" i="11"/>
  <c r="BY864" i="11"/>
  <c r="BX864" i="11"/>
  <c r="AP864" i="11"/>
  <c r="AE864" i="11"/>
  <c r="EF864" i="11"/>
  <c r="CX864" i="11"/>
  <c r="BE864" i="11"/>
  <c r="AD864" i="11"/>
  <c r="AR864" i="11"/>
  <c r="EK864" i="11"/>
  <c r="BQ392" i="11"/>
  <c r="BQ794" i="11" s="1"/>
  <c r="AK426" i="11"/>
  <c r="AK828" i="11" s="1"/>
  <c r="EK416" i="11"/>
  <c r="EK818" i="11" s="1"/>
  <c r="DF411" i="11"/>
  <c r="DF813" i="11" s="1"/>
  <c r="DS407" i="11"/>
  <c r="DS809" i="11" s="1"/>
  <c r="CP430" i="11"/>
  <c r="CP832" i="11" s="1"/>
  <c r="DU402" i="11"/>
  <c r="DU804" i="11" s="1"/>
  <c r="DO434" i="11"/>
  <c r="DO836" i="11" s="1"/>
  <c r="DE394" i="11"/>
  <c r="DE796" i="11" s="1"/>
  <c r="DM424" i="11"/>
  <c r="DM826" i="11" s="1"/>
  <c r="AA401" i="11"/>
  <c r="AA803" i="11" s="1"/>
  <c r="DZ434" i="11"/>
  <c r="DZ836" i="11" s="1"/>
  <c r="CJ422" i="11"/>
  <c r="CJ824" i="11" s="1"/>
  <c r="AN392" i="11"/>
  <c r="AN794" i="11" s="1"/>
  <c r="CM417" i="11"/>
  <c r="CM819" i="11" s="1"/>
  <c r="DE391" i="11"/>
  <c r="DE793" i="11" s="1"/>
  <c r="AZ400" i="11"/>
  <c r="AZ802" i="11" s="1"/>
  <c r="DL408" i="11"/>
  <c r="DL810" i="11" s="1"/>
  <c r="AJ435" i="11"/>
  <c r="AJ837" i="11" s="1"/>
  <c r="AZ434" i="11"/>
  <c r="AZ836" i="11" s="1"/>
  <c r="DU434" i="11"/>
  <c r="DU836" i="11" s="1"/>
  <c r="AE405" i="11"/>
  <c r="AE807" i="11" s="1"/>
  <c r="DD436" i="11"/>
  <c r="DD838" i="11" s="1"/>
  <c r="AD417" i="11"/>
  <c r="AD819" i="11" s="1"/>
  <c r="EA394" i="11"/>
  <c r="EA796" i="11" s="1"/>
  <c r="AA404" i="11"/>
  <c r="AA806" i="11" s="1"/>
  <c r="AF420" i="11"/>
  <c r="AF822" i="11" s="1"/>
  <c r="CR428" i="11"/>
  <c r="AO397" i="11"/>
  <c r="AO799" i="11" s="1"/>
  <c r="EJ403" i="11"/>
  <c r="EJ805" i="11" s="1"/>
  <c r="CS428" i="11"/>
  <c r="AW396" i="11"/>
  <c r="AW798" i="11" s="1"/>
  <c r="EB432" i="11"/>
  <c r="EB834" i="11" s="1"/>
  <c r="CO415" i="11"/>
  <c r="CO817" i="11" s="1"/>
  <c r="BB390" i="11"/>
  <c r="BB792" i="11" s="1"/>
  <c r="AW413" i="11"/>
  <c r="AW815" i="11" s="1"/>
  <c r="DG415" i="11"/>
  <c r="DG817" i="11" s="1"/>
  <c r="EL393" i="11"/>
  <c r="EL795" i="11" s="1"/>
  <c r="DS406" i="11"/>
  <c r="DS808" i="11" s="1"/>
  <c r="EC389" i="11"/>
  <c r="BN433" i="11"/>
  <c r="BN835" i="11" s="1"/>
  <c r="CX434" i="11"/>
  <c r="CX836" i="11" s="1"/>
  <c r="AU411" i="11"/>
  <c r="AU813" i="11" s="1"/>
  <c r="CU406" i="11"/>
  <c r="CU808" i="11" s="1"/>
  <c r="Y425" i="11"/>
  <c r="Y827" i="11" s="1"/>
  <c r="EN393" i="11"/>
  <c r="EN795" i="11" s="1"/>
  <c r="DJ438" i="11"/>
  <c r="DJ840" i="11" s="1"/>
  <c r="BT408" i="11"/>
  <c r="BT810" i="11" s="1"/>
  <c r="AV434" i="11"/>
  <c r="AV836" i="11" s="1"/>
  <c r="ED394" i="11"/>
  <c r="ED796" i="11" s="1"/>
  <c r="AY392" i="11"/>
  <c r="AY794" i="11" s="1"/>
  <c r="CQ406" i="11"/>
  <c r="CQ808" i="11" s="1"/>
  <c r="EM430" i="11"/>
  <c r="EM832" i="11" s="1"/>
  <c r="EN426" i="11"/>
  <c r="EN828" i="11" s="1"/>
  <c r="CT400" i="11"/>
  <c r="CT802" i="11" s="1"/>
  <c r="BX414" i="11"/>
  <c r="BX816" i="11" s="1"/>
  <c r="AN415" i="11"/>
  <c r="AN817" i="11" s="1"/>
  <c r="BJ424" i="11"/>
  <c r="BJ826" i="11" s="1"/>
  <c r="DW430" i="11"/>
  <c r="DW832" i="11" s="1"/>
  <c r="BS415" i="11"/>
  <c r="BS817" i="11" s="1"/>
  <c r="BN411" i="11"/>
  <c r="BN813" i="11" s="1"/>
  <c r="EA848" i="11"/>
  <c r="DI429" i="11"/>
  <c r="DI831" i="11" s="1"/>
  <c r="BE414" i="11"/>
  <c r="BE816" i="11" s="1"/>
  <c r="DJ435" i="11"/>
  <c r="DJ837" i="11" s="1"/>
  <c r="BO389" i="11"/>
  <c r="BO791" i="11" s="1"/>
  <c r="X414" i="11"/>
  <c r="X816" i="11" s="1"/>
  <c r="CB416" i="11"/>
  <c r="CB818" i="11" s="1"/>
  <c r="AY422" i="11"/>
  <c r="AY824" i="11" s="1"/>
  <c r="DL406" i="11"/>
  <c r="DL808" i="11" s="1"/>
  <c r="BZ402" i="11"/>
  <c r="BZ804" i="11" s="1"/>
  <c r="BH436" i="11"/>
  <c r="BH838" i="11" s="1"/>
  <c r="DU420" i="11"/>
  <c r="DU822" i="11" s="1"/>
  <c r="ED389" i="11"/>
  <c r="AU419" i="11"/>
  <c r="AJ391" i="11"/>
  <c r="AJ793" i="11" s="1"/>
  <c r="DH427" i="11"/>
  <c r="EC429" i="11"/>
  <c r="EC831" i="11" s="1"/>
  <c r="DT412" i="11"/>
  <c r="DT814" i="11" s="1"/>
  <c r="BK405" i="11"/>
  <c r="BK807" i="11" s="1"/>
  <c r="C881" i="11"/>
  <c r="C903" i="11"/>
  <c r="C887" i="11"/>
  <c r="C885" i="11"/>
  <c r="C902" i="11"/>
  <c r="C899" i="11"/>
  <c r="C901" i="11"/>
  <c r="C882" i="11"/>
  <c r="C886" i="11"/>
  <c r="C898" i="11"/>
  <c r="C906" i="11"/>
  <c r="C900" i="11"/>
  <c r="C883" i="11"/>
  <c r="C888" i="11"/>
  <c r="C884" i="11"/>
  <c r="C905" i="11"/>
  <c r="C889" i="11"/>
  <c r="C904" i="11"/>
  <c r="AG866" i="11"/>
  <c r="AS866" i="11"/>
  <c r="CI866" i="11"/>
  <c r="BK866" i="11"/>
  <c r="DM866" i="11"/>
  <c r="CN866" i="11"/>
  <c r="CY866" i="11"/>
  <c r="DP866" i="11"/>
  <c r="DK866" i="11"/>
  <c r="CD866" i="11"/>
  <c r="EA866" i="11"/>
  <c r="BQ866" i="11"/>
  <c r="ED866" i="11"/>
  <c r="AY866" i="11"/>
  <c r="DI866" i="11"/>
  <c r="CV866" i="11"/>
  <c r="AZ866" i="11"/>
  <c r="AO866" i="11"/>
  <c r="Y850" i="11"/>
  <c r="EC850" i="11"/>
  <c r="EE850" i="11"/>
  <c r="DQ850" i="11"/>
  <c r="DN850" i="11"/>
  <c r="CG850" i="11"/>
  <c r="AI850" i="11"/>
  <c r="AO850" i="11"/>
  <c r="AA850" i="11"/>
  <c r="BV850" i="11"/>
  <c r="EH850" i="11"/>
  <c r="BX850" i="11"/>
  <c r="F882" i="11"/>
  <c r="F888" i="11"/>
  <c r="B89" i="19" s="1"/>
  <c r="F886" i="11"/>
  <c r="F885" i="11"/>
  <c r="F883" i="11"/>
  <c r="F884" i="11"/>
  <c r="F881" i="11"/>
  <c r="F889" i="11"/>
  <c r="B107" i="19" s="1"/>
  <c r="F887" i="11"/>
  <c r="AT850" i="11"/>
  <c r="AJ850" i="11"/>
  <c r="AX850" i="11"/>
  <c r="CI850" i="11"/>
  <c r="CN850" i="11"/>
  <c r="BB850" i="11"/>
  <c r="BJ850" i="11"/>
  <c r="EL850" i="11"/>
  <c r="AD850" i="11"/>
  <c r="AK862" i="11"/>
  <c r="BC862" i="11"/>
  <c r="DI862" i="11"/>
  <c r="DV862" i="11"/>
  <c r="DT862" i="11"/>
  <c r="BQ862" i="11"/>
  <c r="CG862" i="11"/>
  <c r="DJ862" i="11"/>
  <c r="AF862" i="11"/>
  <c r="BU862" i="11"/>
  <c r="EK862" i="11"/>
  <c r="AN862" i="11"/>
  <c r="DB862" i="11"/>
  <c r="EI862" i="11"/>
  <c r="CN862" i="11"/>
  <c r="DX862" i="11"/>
  <c r="BT862" i="11"/>
  <c r="DN862" i="11"/>
  <c r="CP862" i="11"/>
  <c r="L884" i="11"/>
  <c r="L881" i="11"/>
  <c r="L887" i="11"/>
  <c r="L882" i="11"/>
  <c r="L889" i="11"/>
  <c r="B115" i="19" s="1"/>
  <c r="L888" i="11"/>
  <c r="B97" i="19" s="1"/>
  <c r="L885" i="11"/>
  <c r="L883" i="11"/>
  <c r="L886" i="11"/>
  <c r="AE863" i="11"/>
  <c r="EI863" i="11"/>
  <c r="AY863" i="11"/>
  <c r="AP863" i="11"/>
  <c r="CS863" i="11"/>
  <c r="CZ863" i="11"/>
  <c r="BN863" i="11"/>
  <c r="AD863" i="11"/>
  <c r="CG863" i="11"/>
  <c r="BJ863" i="11"/>
  <c r="CF863" i="11"/>
  <c r="BX863" i="11"/>
  <c r="CQ851" i="11"/>
  <c r="AP851" i="11"/>
  <c r="CY851" i="11"/>
  <c r="CB851" i="11"/>
  <c r="ED851" i="11"/>
  <c r="AS851" i="11"/>
  <c r="DD851" i="11"/>
  <c r="G884" i="11"/>
  <c r="G883" i="11"/>
  <c r="G889" i="11"/>
  <c r="B108" i="19" s="1"/>
  <c r="G881" i="11"/>
  <c r="G888" i="11"/>
  <c r="B90" i="19" s="1"/>
  <c r="G887" i="11"/>
  <c r="G886" i="11"/>
  <c r="G882" i="11"/>
  <c r="G885" i="11"/>
  <c r="EK851" i="11"/>
  <c r="DR851" i="11"/>
  <c r="BT851" i="11"/>
  <c r="EC851" i="11"/>
  <c r="AX865" i="11"/>
  <c r="CB791" i="11"/>
  <c r="DJ865" i="11"/>
  <c r="AG865" i="11"/>
  <c r="CN865" i="11"/>
  <c r="CI865" i="11"/>
  <c r="BE865" i="11"/>
  <c r="BF865" i="11"/>
  <c r="CU865" i="11"/>
  <c r="ED865" i="11"/>
  <c r="CJ865" i="11"/>
  <c r="CS865" i="11"/>
  <c r="AH865" i="11"/>
  <c r="EF865" i="11"/>
  <c r="BX865" i="11"/>
  <c r="DV865" i="11"/>
  <c r="DI865" i="11"/>
  <c r="DS865" i="11"/>
  <c r="BN852" i="11"/>
  <c r="CE852" i="11"/>
  <c r="X852" i="11"/>
  <c r="DZ852" i="11"/>
  <c r="CJ852" i="11"/>
  <c r="CD852" i="11"/>
  <c r="BG852" i="11"/>
  <c r="CO852" i="11"/>
  <c r="AQ852" i="11"/>
  <c r="EC852" i="11"/>
  <c r="AN852" i="11"/>
  <c r="AY852" i="11"/>
  <c r="CH852" i="11"/>
  <c r="CS852" i="11"/>
  <c r="X864" i="11"/>
  <c r="DV864" i="11"/>
  <c r="AL864" i="11"/>
  <c r="AO864" i="11"/>
  <c r="AF864" i="11"/>
  <c r="DU864" i="11"/>
  <c r="CK864" i="11"/>
  <c r="EG864" i="11"/>
  <c r="BF864" i="11"/>
  <c r="DK864" i="11"/>
  <c r="BJ864" i="11"/>
  <c r="AZ864" i="11"/>
  <c r="CV864" i="11"/>
  <c r="Z864" i="11"/>
  <c r="EA864" i="11"/>
  <c r="AU421" i="11"/>
  <c r="AU823" i="11" s="1"/>
  <c r="DH391" i="11"/>
  <c r="DH793" i="11" s="1"/>
  <c r="BT398" i="11"/>
  <c r="BT800" i="11" s="1"/>
  <c r="Z412" i="11"/>
  <c r="Z814" i="11" s="1"/>
  <c r="BU430" i="11"/>
  <c r="BU832" i="11" s="1"/>
  <c r="BB391" i="11"/>
  <c r="BB793" i="11" s="1"/>
  <c r="CE425" i="11"/>
  <c r="CE827" i="11" s="1"/>
  <c r="CT403" i="11"/>
  <c r="CT805" i="11" s="1"/>
  <c r="CI402" i="11"/>
  <c r="CI804" i="11" s="1"/>
  <c r="CW417" i="11"/>
  <c r="CW819" i="11" s="1"/>
  <c r="DY435" i="11"/>
  <c r="DY837" i="11" s="1"/>
  <c r="DR434" i="11"/>
  <c r="DR836" i="11" s="1"/>
  <c r="DH389" i="11"/>
  <c r="AF407" i="11"/>
  <c r="AF809" i="11" s="1"/>
  <c r="DO413" i="11"/>
  <c r="DO815" i="11" s="1"/>
  <c r="BR399" i="11"/>
  <c r="BR801" i="11" s="1"/>
  <c r="EC401" i="11"/>
  <c r="EC803" i="11" s="1"/>
  <c r="CB404" i="11"/>
  <c r="CB806" i="11" s="1"/>
  <c r="EN438" i="11"/>
  <c r="EN840" i="11" s="1"/>
  <c r="EN412" i="11"/>
  <c r="EN814" i="11" s="1"/>
  <c r="CI421" i="11"/>
  <c r="CI823" i="11" s="1"/>
  <c r="CT404" i="11"/>
  <c r="CT806" i="11" s="1"/>
  <c r="AP389" i="11"/>
  <c r="BA419" i="11"/>
  <c r="BA830" i="11" s="1"/>
  <c r="DL426" i="11"/>
  <c r="DL828" i="11" s="1"/>
  <c r="DQ409" i="11"/>
  <c r="DQ811" i="11" s="1"/>
  <c r="EL433" i="11"/>
  <c r="EL835" i="11" s="1"/>
  <c r="BR406" i="11"/>
  <c r="BR808" i="11" s="1"/>
  <c r="EI420" i="11"/>
  <c r="EI822" i="11" s="1"/>
  <c r="BO404" i="11"/>
  <c r="BO806" i="11" s="1"/>
  <c r="BZ390" i="11"/>
  <c r="BZ792" i="11" s="1"/>
  <c r="BH424" i="11"/>
  <c r="BH826" i="11" s="1"/>
  <c r="DT432" i="11"/>
  <c r="DT834" i="11" s="1"/>
  <c r="CG423" i="11"/>
  <c r="CG825" i="11" s="1"/>
  <c r="AB432" i="11"/>
  <c r="AB834" i="11" s="1"/>
  <c r="BS414" i="11"/>
  <c r="BS816" i="11" s="1"/>
  <c r="AM437" i="11"/>
  <c r="AM839" i="11" s="1"/>
  <c r="AV391" i="11"/>
  <c r="AV793" i="11" s="1"/>
  <c r="CC396" i="11"/>
  <c r="CC798" i="11" s="1"/>
  <c r="EI419" i="11"/>
  <c r="AN429" i="11"/>
  <c r="AN831" i="11" s="1"/>
  <c r="EC418" i="11"/>
  <c r="BT421" i="11"/>
  <c r="BT823" i="11" s="1"/>
  <c r="AD411" i="11"/>
  <c r="AD813" i="11" s="1"/>
  <c r="BV423" i="11"/>
  <c r="BV825" i="11" s="1"/>
  <c r="CF412" i="11"/>
  <c r="CF814" i="11" s="1"/>
  <c r="DW410" i="11"/>
  <c r="DW812" i="11" s="1"/>
  <c r="BS395" i="11"/>
  <c r="BS797" i="11" s="1"/>
  <c r="BA429" i="11"/>
  <c r="BA831" i="11" s="1"/>
  <c r="DO404" i="11"/>
  <c r="DO806" i="11" s="1"/>
  <c r="BF417" i="11"/>
  <c r="BF819" i="11" s="1"/>
  <c r="AC394" i="11"/>
  <c r="AC796" i="11" s="1"/>
  <c r="EG420" i="11"/>
  <c r="EG822" i="11" s="1"/>
  <c r="AC433" i="11"/>
  <c r="AC835" i="11" s="1"/>
  <c r="DO436" i="11"/>
  <c r="DO838" i="11" s="1"/>
  <c r="DO423" i="11"/>
  <c r="DO825" i="11" s="1"/>
  <c r="DS410" i="11"/>
  <c r="DS812" i="11" s="1"/>
  <c r="BG404" i="11"/>
  <c r="BG806" i="11" s="1"/>
  <c r="DN413" i="11"/>
  <c r="DN815" i="11" s="1"/>
  <c r="DD421" i="11"/>
  <c r="DD823" i="11" s="1"/>
  <c r="BU417" i="11"/>
  <c r="BU819" i="11" s="1"/>
  <c r="DV404" i="11"/>
  <c r="DV806" i="11" s="1"/>
  <c r="CL437" i="11"/>
  <c r="CL839" i="11" s="1"/>
  <c r="CL428" i="11"/>
  <c r="AH413" i="11"/>
  <c r="AH815" i="11" s="1"/>
  <c r="AZ401" i="11"/>
  <c r="AZ803" i="11" s="1"/>
  <c r="AH435" i="11"/>
  <c r="AH837" i="11" s="1"/>
  <c r="CG438" i="11"/>
  <c r="CG840" i="11" s="1"/>
  <c r="EK433" i="11"/>
  <c r="EK835" i="11" s="1"/>
  <c r="CZ390" i="11"/>
  <c r="CZ792" i="11" s="1"/>
  <c r="CQ393" i="11"/>
  <c r="CQ795" i="11" s="1"/>
  <c r="DM389" i="11"/>
  <c r="AE433" i="11"/>
  <c r="AE835" i="11" s="1"/>
  <c r="AX391" i="11"/>
  <c r="AX793" i="11" s="1"/>
  <c r="AF425" i="11"/>
  <c r="AF827" i="11" s="1"/>
  <c r="AG418" i="11"/>
  <c r="EL421" i="11"/>
  <c r="EL823" i="11" s="1"/>
  <c r="BO428" i="11"/>
  <c r="DF413" i="11"/>
  <c r="DF815" i="11" s="1"/>
  <c r="DL398" i="11"/>
  <c r="DL800" i="11" s="1"/>
  <c r="CT395" i="11"/>
  <c r="CT797" i="11" s="1"/>
  <c r="BG866" i="11"/>
  <c r="DT866" i="11"/>
  <c r="BY866" i="11"/>
  <c r="AP866" i="11"/>
  <c r="EI866" i="11"/>
  <c r="AJ866" i="11"/>
  <c r="DX866" i="11"/>
  <c r="EH866" i="11"/>
  <c r="BS866" i="11"/>
  <c r="BH866" i="11"/>
  <c r="AF866" i="11"/>
  <c r="AM866" i="11"/>
  <c r="BT866" i="11"/>
  <c r="BP866" i="11"/>
  <c r="CZ850" i="11"/>
  <c r="AG850" i="11"/>
  <c r="DW850" i="11"/>
  <c r="DK850" i="11"/>
  <c r="DS850" i="11"/>
  <c r="BW850" i="11"/>
  <c r="BG850" i="11"/>
  <c r="AW850" i="11"/>
  <c r="EB850" i="11"/>
  <c r="CR850" i="11"/>
  <c r="BZ850" i="11"/>
  <c r="BF862" i="11"/>
  <c r="EF862" i="11"/>
  <c r="CB862" i="11"/>
  <c r="X862" i="11"/>
  <c r="BX862" i="11"/>
  <c r="DD862" i="11"/>
  <c r="AC862" i="11"/>
  <c r="CH862" i="11"/>
  <c r="EM862" i="11"/>
  <c r="AZ862" i="11"/>
  <c r="BY862" i="11"/>
  <c r="CT862" i="11"/>
  <c r="AR862" i="11"/>
  <c r="EJ862" i="11"/>
  <c r="EB862" i="11"/>
  <c r="CX862" i="11"/>
  <c r="DL862" i="11"/>
  <c r="AW862" i="11"/>
  <c r="DK862" i="11"/>
  <c r="AD862" i="11"/>
  <c r="AX863" i="11"/>
  <c r="DS863" i="11"/>
  <c r="DW863" i="11"/>
  <c r="AM863" i="11"/>
  <c r="BY863" i="11"/>
  <c r="AU863" i="11"/>
  <c r="DB863" i="11"/>
  <c r="CU863" i="11"/>
  <c r="CJ863" i="11"/>
  <c r="EM863" i="11"/>
  <c r="BE863" i="11"/>
  <c r="DK863" i="11"/>
  <c r="BI863" i="11"/>
  <c r="BH863" i="11"/>
  <c r="DN863" i="11"/>
  <c r="EL863" i="11"/>
  <c r="AK863" i="11"/>
  <c r="BG851" i="11"/>
  <c r="AI851" i="11"/>
  <c r="EH851" i="11"/>
  <c r="BM851" i="11"/>
  <c r="DP851" i="11"/>
  <c r="DU851" i="11"/>
  <c r="CN851" i="11"/>
  <c r="CT851" i="11"/>
  <c r="AM851" i="11"/>
  <c r="CL851" i="11"/>
  <c r="DX851" i="11"/>
  <c r="DO851" i="11"/>
  <c r="DL851" i="11"/>
  <c r="BH851" i="11"/>
  <c r="EB851" i="11"/>
  <c r="B906" i="11"/>
  <c r="B899" i="11"/>
  <c r="B885" i="11"/>
  <c r="B900" i="11"/>
  <c r="B901" i="11"/>
  <c r="B886" i="11"/>
  <c r="B902" i="11"/>
  <c r="B889" i="11"/>
  <c r="B884" i="11"/>
  <c r="B888" i="11"/>
  <c r="B882" i="11"/>
  <c r="B903" i="11"/>
  <c r="B898" i="11"/>
  <c r="B881" i="11"/>
  <c r="B904" i="11"/>
  <c r="B905" i="11"/>
  <c r="B887" i="11"/>
  <c r="B883" i="11"/>
  <c r="DY791" i="11"/>
  <c r="AU791" i="11"/>
  <c r="DC791" i="11"/>
  <c r="DH807" i="11"/>
  <c r="Z865" i="11"/>
  <c r="AD865" i="11"/>
  <c r="DQ865" i="11"/>
  <c r="CY865" i="11"/>
  <c r="BZ865" i="11"/>
  <c r="AM865" i="11"/>
  <c r="AL865" i="11"/>
  <c r="CW865" i="11"/>
  <c r="BG865" i="11"/>
  <c r="DK865" i="11"/>
  <c r="CH865" i="11"/>
  <c r="N889" i="11"/>
  <c r="B117" i="19" s="1"/>
  <c r="N887" i="11"/>
  <c r="N884" i="11"/>
  <c r="N882" i="11"/>
  <c r="N885" i="11"/>
  <c r="N883" i="11"/>
  <c r="N888" i="11"/>
  <c r="B99" i="19" s="1"/>
  <c r="N886" i="11"/>
  <c r="N881" i="11"/>
  <c r="DU865" i="11"/>
  <c r="BY865" i="11"/>
  <c r="BJ865" i="11"/>
  <c r="AW865" i="11"/>
  <c r="DH865" i="11"/>
  <c r="BH849" i="11"/>
  <c r="B75" i="19"/>
  <c r="EF852" i="11"/>
  <c r="BX852" i="11"/>
  <c r="BP852" i="11"/>
  <c r="CW852" i="11"/>
  <c r="DV852" i="11"/>
  <c r="BA852" i="11"/>
  <c r="CR852" i="11"/>
  <c r="DG852" i="11"/>
  <c r="AD852" i="11"/>
  <c r="AE852" i="11"/>
  <c r="AP852" i="11"/>
  <c r="DT852" i="11"/>
  <c r="AM852" i="11"/>
  <c r="DR864" i="11"/>
  <c r="DM864" i="11"/>
  <c r="CA864" i="11"/>
  <c r="DG864" i="11"/>
  <c r="AU864" i="11"/>
  <c r="CZ864" i="11"/>
  <c r="AA864" i="11"/>
  <c r="CF864" i="11"/>
  <c r="EB864" i="11"/>
  <c r="M889" i="11"/>
  <c r="B116" i="19" s="1"/>
  <c r="M884" i="11"/>
  <c r="M887" i="11"/>
  <c r="M886" i="11"/>
  <c r="M882" i="11"/>
  <c r="M881" i="11"/>
  <c r="M885" i="11"/>
  <c r="M883" i="11"/>
  <c r="M888" i="11"/>
  <c r="B98" i="19" s="1"/>
  <c r="CG864" i="11"/>
  <c r="BS864" i="11"/>
  <c r="DX864" i="11"/>
  <c r="DO864" i="11"/>
  <c r="CP864" i="11"/>
  <c r="DI864" i="11"/>
  <c r="EC864" i="11"/>
  <c r="BB864" i="11"/>
  <c r="AH864" i="11"/>
  <c r="EI864" i="11"/>
  <c r="AM864" i="11"/>
  <c r="EN864" i="11"/>
  <c r="AC864" i="11"/>
  <c r="CO391" i="11"/>
  <c r="CO793" i="11" s="1"/>
  <c r="BW425" i="11"/>
  <c r="BW827" i="11" s="1"/>
  <c r="BA392" i="11"/>
  <c r="BA794" i="11" s="1"/>
  <c r="DN390" i="11"/>
  <c r="DN792" i="11" s="1"/>
  <c r="AQ433" i="11"/>
  <c r="AQ835" i="11" s="1"/>
  <c r="BK415" i="11"/>
  <c r="BK817" i="11" s="1"/>
  <c r="CA429" i="11"/>
  <c r="CA831" i="11" s="1"/>
  <c r="DH421" i="11"/>
  <c r="DH823" i="11" s="1"/>
  <c r="DN391" i="11"/>
  <c r="DN793" i="11" s="1"/>
  <c r="DD427" i="11"/>
  <c r="CE409" i="11"/>
  <c r="CE811" i="11" s="1"/>
  <c r="CE394" i="11"/>
  <c r="CE796" i="11" s="1"/>
  <c r="CS391" i="11"/>
  <c r="CS793" i="11" s="1"/>
  <c r="EM406" i="11"/>
  <c r="EM808" i="11" s="1"/>
  <c r="AR392" i="11"/>
  <c r="AR794" i="11" s="1"/>
  <c r="AR400" i="11"/>
  <c r="AR802" i="11" s="1"/>
  <c r="DD408" i="11"/>
  <c r="DD810" i="11" s="1"/>
  <c r="CO434" i="11"/>
  <c r="CO836" i="11" s="1"/>
  <c r="EC391" i="11"/>
  <c r="EC793" i="11" s="1"/>
  <c r="DK425" i="11"/>
  <c r="DK827" i="11" s="1"/>
  <c r="BR393" i="11"/>
  <c r="BR795" i="11" s="1"/>
  <c r="AA418" i="11"/>
  <c r="AA423" i="11"/>
  <c r="AA825" i="11" s="1"/>
  <c r="BH411" i="11"/>
  <c r="BH813" i="11" s="1"/>
  <c r="EI405" i="11"/>
  <c r="EI807" i="11" s="1"/>
  <c r="EG398" i="11"/>
  <c r="EG800" i="11" s="1"/>
  <c r="AM414" i="11"/>
  <c r="AM816" i="11" s="1"/>
  <c r="AH402" i="11"/>
  <c r="AH804" i="11" s="1"/>
  <c r="DS409" i="11"/>
  <c r="DS811" i="11" s="1"/>
  <c r="AV413" i="11"/>
  <c r="AV815" i="11" s="1"/>
  <c r="BI404" i="11"/>
  <c r="BI806" i="11" s="1"/>
  <c r="BF421" i="11"/>
  <c r="BF823" i="11" s="1"/>
  <c r="CJ428" i="11"/>
  <c r="AE437" i="11"/>
  <c r="AE839" i="11" s="1"/>
  <c r="DF410" i="11"/>
  <c r="DF812" i="11" s="1"/>
  <c r="EA393" i="11"/>
  <c r="EA795" i="11" s="1"/>
  <c r="DI427" i="11"/>
  <c r="BV402" i="11"/>
  <c r="BV804" i="11" s="1"/>
  <c r="EH410" i="11"/>
  <c r="EH812" i="11" s="1"/>
  <c r="DY434" i="11"/>
  <c r="DY836" i="11" s="1"/>
  <c r="CS421" i="11"/>
  <c r="CS823" i="11" s="1"/>
  <c r="X420" i="11"/>
  <c r="X822" i="11" s="1"/>
  <c r="AM413" i="11"/>
  <c r="AM815" i="11" s="1"/>
  <c r="BJ431" i="11"/>
  <c r="BJ833" i="11" s="1"/>
  <c r="AB424" i="11"/>
  <c r="AB826" i="11" s="1"/>
  <c r="AO428" i="11"/>
  <c r="CN432" i="11"/>
  <c r="CN834" i="11" s="1"/>
  <c r="Y413" i="11"/>
  <c r="Y815" i="11" s="1"/>
  <c r="ED391" i="11"/>
  <c r="ED793" i="11" s="1"/>
  <c r="AT424" i="11"/>
  <c r="AT826" i="11" s="1"/>
  <c r="BC393" i="11"/>
  <c r="BC795" i="11" s="1"/>
  <c r="BP433" i="11"/>
  <c r="BP835" i="11" s="1"/>
  <c r="BF415" i="11"/>
  <c r="BF817" i="11" s="1"/>
  <c r="BC409" i="11"/>
  <c r="BC811" i="11" s="1"/>
  <c r="CX427" i="11"/>
  <c r="DG396" i="11"/>
  <c r="DG798" i="11" s="1"/>
  <c r="BD401" i="11"/>
  <c r="BD803" i="11" s="1"/>
  <c r="AH415" i="11"/>
  <c r="AH817" i="11" s="1"/>
  <c r="CU399" i="11"/>
  <c r="CU801" i="11" s="1"/>
  <c r="CC433" i="11"/>
  <c r="CC835" i="11" s="1"/>
  <c r="DF421" i="11"/>
  <c r="DF823" i="11" s="1"/>
  <c r="AM428" i="11"/>
  <c r="AO418" i="11"/>
  <c r="AQ408" i="11"/>
  <c r="AQ810" i="11" s="1"/>
  <c r="AY437" i="11"/>
  <c r="AY839" i="11" s="1"/>
  <c r="AA432" i="11"/>
  <c r="AA834" i="11" s="1"/>
  <c r="BE398" i="11"/>
  <c r="BE800" i="11" s="1"/>
  <c r="AR425" i="11"/>
  <c r="AR827" i="11" s="1"/>
  <c r="EA405" i="11"/>
  <c r="EA807" i="11" s="1"/>
  <c r="AB430" i="11"/>
  <c r="AB832" i="11" s="1"/>
  <c r="EB391" i="11"/>
  <c r="EB793" i="11" s="1"/>
  <c r="AR407" i="11"/>
  <c r="AR809" i="11" s="1"/>
  <c r="Z428" i="11"/>
  <c r="CY437" i="11"/>
  <c r="CY839" i="11" s="1"/>
  <c r="AD415" i="11"/>
  <c r="AD817" i="11" s="1"/>
  <c r="EJ404" i="11"/>
  <c r="EJ806" i="11" s="1"/>
  <c r="EM423" i="11"/>
  <c r="EM825" i="11" s="1"/>
  <c r="CI408" i="11"/>
  <c r="CI810" i="11" s="1"/>
  <c r="AR433" i="11"/>
  <c r="AR835" i="11" s="1"/>
  <c r="DE404" i="11"/>
  <c r="DE806" i="11" s="1"/>
  <c r="AI423" i="11"/>
  <c r="AI825" i="11" s="1"/>
  <c r="EF425" i="11"/>
  <c r="EF827" i="11" s="1"/>
  <c r="EA424" i="11"/>
  <c r="EA826" i="11" s="1"/>
  <c r="CA435" i="11"/>
  <c r="CA837" i="11" s="1"/>
  <c r="AG409" i="11"/>
  <c r="AG811" i="11" s="1"/>
  <c r="EK419" i="11"/>
  <c r="AC389" i="11"/>
  <c r="AK430" i="11"/>
  <c r="AK832" i="11" s="1"/>
  <c r="DZ391" i="11"/>
  <c r="DZ793" i="11" s="1"/>
  <c r="DH425" i="11"/>
  <c r="DH827" i="11" s="1"/>
  <c r="DQ434" i="11"/>
  <c r="DQ836" i="11" s="1"/>
  <c r="CR423" i="11"/>
  <c r="CR825" i="11" s="1"/>
  <c r="CB405" i="11"/>
  <c r="CB807" i="11" s="1"/>
  <c r="X390" i="11"/>
  <c r="X792" i="11" s="1"/>
  <c r="BS408" i="11"/>
  <c r="BS810" i="11" s="1"/>
  <c r="EF392" i="11"/>
  <c r="EF794" i="11" s="1"/>
  <c r="DR419" i="11"/>
  <c r="DS438" i="11"/>
  <c r="DS840" i="11" s="1"/>
  <c r="DI422" i="11"/>
  <c r="DI824" i="11" s="1"/>
  <c r="EB394" i="11"/>
  <c r="EB796" i="11" s="1"/>
  <c r="EF424" i="11"/>
  <c r="EF826" i="11" s="1"/>
  <c r="AY415" i="11"/>
  <c r="AY817" i="11" s="1"/>
  <c r="BZ395" i="11"/>
  <c r="BZ797" i="11" s="1"/>
  <c r="BQ398" i="11"/>
  <c r="BQ800" i="11" s="1"/>
  <c r="CW396" i="11"/>
  <c r="CW798" i="11" s="1"/>
  <c r="CN399" i="11"/>
  <c r="CN801" i="11" s="1"/>
  <c r="BM402" i="11"/>
  <c r="BM804" i="11" s="1"/>
  <c r="AU436" i="11"/>
  <c r="AU838" i="11" s="1"/>
  <c r="BS438" i="11"/>
  <c r="BS840" i="11" s="1"/>
  <c r="DT405" i="11"/>
  <c r="DT807" i="11" s="1"/>
  <c r="BY847" i="11"/>
  <c r="BY874" i="11" s="1"/>
  <c r="EM866" i="11"/>
  <c r="AK866" i="11"/>
  <c r="DB866" i="11"/>
  <c r="BN866" i="11"/>
  <c r="EJ866" i="11"/>
  <c r="O902" i="11"/>
  <c r="O889" i="11"/>
  <c r="O906" i="11"/>
  <c r="O901" i="11"/>
  <c r="O885" i="11"/>
  <c r="O887" i="11"/>
  <c r="O905" i="11"/>
  <c r="O900" i="11"/>
  <c r="O881" i="11"/>
  <c r="O884" i="11"/>
  <c r="O899" i="11"/>
  <c r="O886" i="11"/>
  <c r="O898" i="11"/>
  <c r="O904" i="11"/>
  <c r="O883" i="11"/>
  <c r="O882" i="11"/>
  <c r="O903" i="11"/>
  <c r="O888" i="11"/>
  <c r="BA866" i="11"/>
  <c r="CH866" i="11"/>
  <c r="AC866" i="11"/>
  <c r="EN866" i="11"/>
  <c r="EK866" i="11"/>
  <c r="AT866" i="11"/>
  <c r="BJ866" i="11"/>
  <c r="DC866" i="11"/>
  <c r="CL866" i="11"/>
  <c r="BM866" i="11"/>
  <c r="DO850" i="11"/>
  <c r="CC850" i="11"/>
  <c r="CO850" i="11"/>
  <c r="AY850" i="11"/>
  <c r="EF850" i="11"/>
  <c r="X850" i="11"/>
  <c r="CB850" i="11"/>
  <c r="DH850" i="11"/>
  <c r="CY850" i="11"/>
  <c r="CT850" i="11"/>
  <c r="AU850" i="11"/>
  <c r="AS862" i="11"/>
  <c r="AA862" i="11"/>
  <c r="Z862" i="11"/>
  <c r="EN862" i="11"/>
  <c r="CJ862" i="11"/>
  <c r="CD862" i="11"/>
  <c r="EC862" i="11"/>
  <c r="AL862" i="11"/>
  <c r="AE862" i="11"/>
  <c r="CF862" i="11"/>
  <c r="DM862" i="11"/>
  <c r="BS862" i="11"/>
  <c r="CA862" i="11"/>
  <c r="AJ862" i="11"/>
  <c r="BL862" i="11"/>
  <c r="BB862" i="11"/>
  <c r="CB863" i="11"/>
  <c r="DQ863" i="11"/>
  <c r="DM863" i="11"/>
  <c r="DJ863" i="11"/>
  <c r="DA863" i="11"/>
  <c r="CT863" i="11"/>
  <c r="DO863" i="11"/>
  <c r="CE863" i="11"/>
  <c r="BT863" i="11"/>
  <c r="AQ863" i="11"/>
  <c r="AO863" i="11"/>
  <c r="Z863" i="11"/>
  <c r="BQ863" i="11"/>
  <c r="EB863" i="11"/>
  <c r="AS863" i="11"/>
  <c r="EG851" i="11"/>
  <c r="X851" i="11"/>
  <c r="CO851" i="11"/>
  <c r="CJ851" i="11"/>
  <c r="EL851" i="11"/>
  <c r="DM851" i="11"/>
  <c r="BI851" i="11"/>
  <c r="BN851" i="11"/>
  <c r="DQ851" i="11"/>
  <c r="AN851" i="11"/>
  <c r="DI851" i="11"/>
  <c r="AF851" i="11"/>
  <c r="CH851" i="11"/>
  <c r="DK846" i="11"/>
  <c r="AS865" i="11"/>
  <c r="AN865" i="11"/>
  <c r="AJ797" i="11"/>
  <c r="EM791" i="11"/>
  <c r="AR865" i="11"/>
  <c r="DX865" i="11"/>
  <c r="CP865" i="11"/>
  <c r="CM865" i="11"/>
  <c r="AA865" i="11"/>
  <c r="EL865" i="11"/>
  <c r="AZ865" i="11"/>
  <c r="EK865" i="11"/>
  <c r="CX865" i="11"/>
  <c r="AV865" i="11"/>
  <c r="CZ865" i="11"/>
  <c r="BN865" i="11"/>
  <c r="EG865" i="11"/>
  <c r="DZ849" i="11"/>
  <c r="CH849" i="11"/>
  <c r="J890" i="11"/>
  <c r="J891" i="11" s="1"/>
  <c r="B57" i="19"/>
  <c r="AJ852" i="11"/>
  <c r="AO852" i="11"/>
  <c r="EA852" i="11"/>
  <c r="EJ852" i="11"/>
  <c r="AK852" i="11"/>
  <c r="BJ852" i="11"/>
  <c r="AR852" i="11"/>
  <c r="BC852" i="11"/>
  <c r="AW852" i="11"/>
  <c r="DM852" i="11"/>
  <c r="Z852" i="11"/>
  <c r="DH852" i="11"/>
  <c r="H884" i="11"/>
  <c r="H881" i="11"/>
  <c r="H887" i="11"/>
  <c r="H882" i="11"/>
  <c r="H889" i="11"/>
  <c r="B109" i="19" s="1"/>
  <c r="H888" i="11"/>
  <c r="B91" i="19" s="1"/>
  <c r="H885" i="11"/>
  <c r="H883" i="11"/>
  <c r="H886" i="11"/>
  <c r="CK852" i="11"/>
  <c r="AH852" i="11"/>
  <c r="CO864" i="11"/>
  <c r="BN864" i="11"/>
  <c r="DS864" i="11"/>
  <c r="DJ864" i="11"/>
  <c r="AI864" i="11"/>
  <c r="CN864" i="11"/>
  <c r="AK864" i="11"/>
  <c r="EJ864" i="11"/>
  <c r="CQ864" i="11"/>
  <c r="DD864" i="11"/>
  <c r="CG416" i="11"/>
  <c r="CG818" i="11" s="1"/>
  <c r="BL420" i="11"/>
  <c r="BL822" i="11" s="1"/>
  <c r="AV414" i="11"/>
  <c r="AV816" i="11" s="1"/>
  <c r="DE432" i="11"/>
  <c r="DE834" i="11" s="1"/>
  <c r="AR435" i="11"/>
  <c r="AR837" i="11" s="1"/>
  <c r="AW406" i="11"/>
  <c r="AW808" i="11" s="1"/>
  <c r="DE408" i="11"/>
  <c r="DE810" i="11" s="1"/>
  <c r="DG413" i="11"/>
  <c r="DG815" i="11" s="1"/>
  <c r="BT396" i="11"/>
  <c r="BT798" i="11" s="1"/>
  <c r="BB430" i="11"/>
  <c r="BB832" i="11" s="1"/>
  <c r="AU400" i="11"/>
  <c r="AU802" i="11" s="1"/>
  <c r="EF412" i="11"/>
  <c r="EF814" i="11" s="1"/>
  <c r="BS398" i="11"/>
  <c r="BS800" i="11" s="1"/>
  <c r="CA421" i="11"/>
  <c r="CA823" i="11" s="1"/>
  <c r="EB417" i="11"/>
  <c r="EB819" i="11" s="1"/>
  <c r="AN396" i="11"/>
  <c r="AN798" i="11" s="1"/>
  <c r="EM429" i="11"/>
  <c r="EM831" i="11" s="1"/>
  <c r="CV402" i="11"/>
  <c r="CV804" i="11" s="1"/>
  <c r="CT397" i="11"/>
  <c r="CT799" i="11" s="1"/>
  <c r="BC422" i="11"/>
  <c r="BC824" i="11" s="1"/>
  <c r="CI399" i="11"/>
  <c r="CI801" i="11" s="1"/>
  <c r="CV438" i="11"/>
  <c r="CV840" i="11" s="1"/>
  <c r="BY408" i="11"/>
  <c r="BY810" i="11" s="1"/>
  <c r="DP438" i="11"/>
  <c r="DP840" i="11" s="1"/>
  <c r="EL419" i="11"/>
  <c r="DY421" i="11"/>
  <c r="DY823" i="11" s="1"/>
  <c r="AD431" i="11"/>
  <c r="AD833" i="11" s="1"/>
  <c r="D903" i="11"/>
  <c r="D883" i="11"/>
  <c r="D898" i="11"/>
  <c r="D906" i="11"/>
  <c r="D888" i="11"/>
  <c r="B87" i="19" s="1"/>
  <c r="D905" i="11"/>
  <c r="D902" i="11"/>
  <c r="D884" i="11"/>
  <c r="D881" i="11"/>
  <c r="D882" i="11"/>
  <c r="D901" i="11"/>
  <c r="D889" i="11"/>
  <c r="B105" i="19" s="1"/>
  <c r="D904" i="11"/>
  <c r="D899" i="11"/>
  <c r="D885" i="11"/>
  <c r="D887" i="11"/>
  <c r="D900" i="11"/>
  <c r="D886" i="11"/>
  <c r="EN396" i="11"/>
  <c r="EN798" i="11" s="1"/>
  <c r="BX409" i="11"/>
  <c r="BX811" i="11" s="1"/>
  <c r="BF390" i="11"/>
  <c r="BF792" i="11" s="1"/>
  <c r="BM394" i="11"/>
  <c r="BM796" i="11" s="1"/>
  <c r="ED390" i="11"/>
  <c r="ED792" i="11" s="1"/>
  <c r="CF401" i="11"/>
  <c r="CF803" i="11" s="1"/>
  <c r="AS415" i="11"/>
  <c r="AS817" i="11" s="1"/>
  <c r="AB401" i="11"/>
  <c r="AB803" i="11" s="1"/>
  <c r="CX402" i="11"/>
  <c r="CX804" i="11" s="1"/>
  <c r="DU425" i="11"/>
  <c r="DU827" i="11" s="1"/>
  <c r="BM428" i="11"/>
  <c r="BE412" i="11"/>
  <c r="BE814" i="11" s="1"/>
  <c r="DU437" i="11"/>
  <c r="DU839" i="11" s="1"/>
  <c r="CG427" i="11"/>
  <c r="DI419" i="11"/>
  <c r="CT411" i="11"/>
  <c r="CT813" i="11" s="1"/>
  <c r="BV394" i="11"/>
  <c r="BV796" i="11" s="1"/>
  <c r="BD428" i="11"/>
  <c r="DP436" i="11"/>
  <c r="DP838" i="11" s="1"/>
  <c r="BV428" i="11"/>
  <c r="DJ403" i="11"/>
  <c r="DJ805" i="11" s="1"/>
  <c r="EG405" i="11"/>
  <c r="EG807" i="11" s="1"/>
  <c r="BD400" i="11"/>
  <c r="BD802" i="11" s="1"/>
  <c r="CE413" i="11"/>
  <c r="CE815" i="11" s="1"/>
  <c r="AA438" i="11"/>
  <c r="AA840" i="11" s="1"/>
  <c r="DC406" i="11"/>
  <c r="DC808" i="11" s="1"/>
  <c r="CB437" i="11"/>
  <c r="CB839" i="11" s="1"/>
  <c r="DJ425" i="11"/>
  <c r="DJ827" i="11" s="1"/>
  <c r="BK393" i="11"/>
  <c r="BK795" i="11" s="1"/>
  <c r="BD434" i="11"/>
  <c r="BD836" i="11" s="1"/>
  <c r="EM438" i="11"/>
  <c r="EM840" i="11" s="1"/>
  <c r="EI429" i="11"/>
  <c r="EI831" i="11" s="1"/>
  <c r="BT411" i="11"/>
  <c r="BT813" i="11" s="1"/>
  <c r="CO419" i="11"/>
  <c r="BB432" i="11"/>
  <c r="BB834" i="11" s="1"/>
  <c r="BK423" i="11"/>
  <c r="BK825" i="11" s="1"/>
  <c r="BT392" i="11"/>
  <c r="BT794" i="11" s="1"/>
  <c r="BY421" i="11"/>
  <c r="BY823" i="11" s="1"/>
  <c r="AF416" i="11"/>
  <c r="AF818" i="11" s="1"/>
  <c r="DK412" i="11"/>
  <c r="DK814" i="11" s="1"/>
  <c r="CE397" i="11"/>
  <c r="CE799" i="11" s="1"/>
  <c r="EG408" i="11"/>
  <c r="EG810" i="11" s="1"/>
  <c r="AQ430" i="11"/>
  <c r="AQ832" i="11" s="1"/>
  <c r="DQ438" i="11"/>
  <c r="DQ840" i="11" s="1"/>
  <c r="BI413" i="11"/>
  <c r="BI815" i="11" s="1"/>
  <c r="CO411" i="11"/>
  <c r="CO813" i="11" s="1"/>
  <c r="EJ429" i="11"/>
  <c r="EJ831" i="11" s="1"/>
  <c r="DN421" i="11"/>
  <c r="DN823" i="11" s="1"/>
  <c r="DP411" i="11"/>
  <c r="DP813" i="11" s="1"/>
  <c r="DX437" i="11"/>
  <c r="DX839" i="11" s="1"/>
  <c r="CL421" i="11"/>
  <c r="CL823" i="11" s="1"/>
  <c r="DD409" i="11"/>
  <c r="DD811" i="11" s="1"/>
  <c r="AZ394" i="11"/>
  <c r="AZ796" i="11" s="1"/>
  <c r="AC424" i="11"/>
  <c r="AC826" i="11" s="1"/>
  <c r="AL393" i="11"/>
  <c r="AL795" i="11" s="1"/>
  <c r="EK426" i="11"/>
  <c r="EK828" i="11" s="1"/>
  <c r="AM399" i="11"/>
  <c r="AM801" i="11" s="1"/>
  <c r="DV392" i="11"/>
  <c r="DV794" i="11" s="1"/>
  <c r="AH432" i="11"/>
  <c r="AH834" i="11" s="1"/>
  <c r="CJ416" i="11"/>
  <c r="CJ818" i="11" s="1"/>
  <c r="BO416" i="11"/>
  <c r="BO818" i="11" s="1"/>
  <c r="CV430" i="11"/>
  <c r="CV832" i="11" s="1"/>
  <c r="CR410" i="11"/>
  <c r="CR812" i="11" s="1"/>
  <c r="BL416" i="11"/>
  <c r="BL818" i="11" s="1"/>
  <c r="BP415" i="11"/>
  <c r="BP817" i="11" s="1"/>
  <c r="EF419" i="11"/>
  <c r="AE410" i="11"/>
  <c r="AE812" i="11" s="1"/>
  <c r="DI395" i="11"/>
  <c r="DI797" i="11" s="1"/>
  <c r="DN405" i="11"/>
  <c r="DN807" i="11" s="1"/>
  <c r="AW395" i="11"/>
  <c r="AW797" i="11" s="1"/>
  <c r="AW866" i="11"/>
  <c r="Y866" i="11"/>
  <c r="AA866" i="11"/>
  <c r="BZ866" i="11"/>
  <c r="EF866" i="11"/>
  <c r="AL866" i="11"/>
  <c r="DO866" i="11"/>
  <c r="DE866" i="11"/>
  <c r="EE866" i="11"/>
  <c r="DH866" i="11"/>
  <c r="AU866" i="11"/>
  <c r="AC850" i="11"/>
  <c r="DL850" i="11"/>
  <c r="CW850" i="11"/>
  <c r="AZ850" i="11"/>
  <c r="BM850" i="11"/>
  <c r="CD850" i="11"/>
  <c r="BL850" i="11"/>
  <c r="BA850" i="11"/>
  <c r="AV850" i="11"/>
  <c r="DX850" i="11"/>
  <c r="AK850" i="11"/>
  <c r="BK850" i="11"/>
  <c r="DI850" i="11"/>
  <c r="EA850" i="11"/>
  <c r="CK850" i="11"/>
  <c r="CZ862" i="11"/>
  <c r="CM862" i="11"/>
  <c r="CL862" i="11"/>
  <c r="BN862" i="11"/>
  <c r="AP862" i="11"/>
  <c r="K889" i="11"/>
  <c r="B114" i="19" s="1"/>
  <c r="K881" i="11"/>
  <c r="K882" i="11"/>
  <c r="K888" i="11"/>
  <c r="B96" i="19" s="1"/>
  <c r="K883" i="11"/>
  <c r="K886" i="11"/>
  <c r="K884" i="11"/>
  <c r="K885" i="11"/>
  <c r="K887" i="11"/>
  <c r="DO862" i="11"/>
  <c r="BA862" i="11"/>
  <c r="CU862" i="11"/>
  <c r="DG862" i="11"/>
  <c r="DA862" i="11"/>
  <c r="BH862" i="11"/>
  <c r="CY862" i="11"/>
  <c r="AY862" i="11"/>
  <c r="AT862" i="11"/>
  <c r="BC863" i="11"/>
  <c r="DU863" i="11"/>
  <c r="EK863" i="11"/>
  <c r="Y863" i="11"/>
  <c r="BG863" i="11"/>
  <c r="CA863" i="11"/>
  <c r="BK863" i="11"/>
  <c r="CC863" i="11"/>
  <c r="BV863" i="11"/>
  <c r="CH863" i="11"/>
  <c r="AA863" i="11"/>
  <c r="AF863" i="11"/>
  <c r="BB863" i="11"/>
  <c r="CS851" i="11"/>
  <c r="BA851" i="11"/>
  <c r="DF851" i="11"/>
  <c r="DB851" i="11"/>
  <c r="Y851" i="11"/>
  <c r="BS851" i="11"/>
  <c r="EM851" i="11"/>
  <c r="EN851" i="11"/>
  <c r="DG851" i="11"/>
  <c r="BJ851" i="11"/>
  <c r="DE851" i="11"/>
  <c r="AL851" i="11"/>
  <c r="EI851" i="11"/>
  <c r="BW851" i="11"/>
  <c r="AU851" i="11"/>
  <c r="BB851" i="11"/>
  <c r="CW851" i="11"/>
  <c r="CF851" i="11"/>
  <c r="EA851" i="11"/>
  <c r="CV851" i="11"/>
  <c r="BX851" i="11"/>
  <c r="DT851" i="11"/>
  <c r="X865" i="11"/>
  <c r="DM865" i="11"/>
  <c r="DD865" i="11"/>
  <c r="BP865" i="11"/>
  <c r="CB865" i="11"/>
  <c r="DW865" i="11"/>
  <c r="DZ865" i="11"/>
  <c r="DL865" i="11"/>
  <c r="CO865" i="11"/>
  <c r="BL865" i="11"/>
  <c r="BB865" i="11"/>
  <c r="DN865" i="11"/>
  <c r="AB865" i="11"/>
  <c r="AO865" i="11"/>
  <c r="BC865" i="11"/>
  <c r="BU865" i="11"/>
  <c r="DF865" i="11"/>
  <c r="E881" i="11"/>
  <c r="E882" i="11"/>
  <c r="E899" i="11"/>
  <c r="E906" i="11"/>
  <c r="E886" i="11"/>
  <c r="E889" i="11"/>
  <c r="B106" i="19" s="1"/>
  <c r="E902" i="11"/>
  <c r="E885" i="11"/>
  <c r="E900" i="11"/>
  <c r="E884" i="11"/>
  <c r="E883" i="11"/>
  <c r="E898" i="11"/>
  <c r="E905" i="11"/>
  <c r="E888" i="11"/>
  <c r="B88" i="19" s="1"/>
  <c r="E887" i="11"/>
  <c r="E903" i="11"/>
  <c r="E904" i="11"/>
  <c r="E901" i="11"/>
  <c r="AS852" i="11"/>
  <c r="CF852" i="11"/>
  <c r="DE852" i="11"/>
  <c r="AT852" i="11"/>
  <c r="CV852" i="11"/>
  <c r="BE852" i="11"/>
  <c r="BV852" i="11"/>
  <c r="DD852" i="11"/>
  <c r="DI852" i="11"/>
  <c r="DO852" i="11"/>
  <c r="BQ852" i="11"/>
  <c r="BY852" i="11"/>
  <c r="CZ852" i="11"/>
  <c r="DK852" i="11"/>
  <c r="AN864" i="11"/>
  <c r="CS864" i="11"/>
  <c r="DW864" i="11"/>
  <c r="AV864" i="11"/>
  <c r="DA864" i="11"/>
  <c r="CR864" i="11"/>
  <c r="AT864" i="11"/>
  <c r="BV864" i="11"/>
  <c r="DL864" i="11"/>
  <c r="DQ864" i="11"/>
  <c r="CL864" i="11"/>
  <c r="AZ424" i="11"/>
  <c r="AZ826" i="11" s="1"/>
  <c r="AB400" i="11"/>
  <c r="AB802" i="11" s="1"/>
  <c r="CE402" i="11"/>
  <c r="CE804" i="11" s="1"/>
  <c r="BC430" i="11"/>
  <c r="BC832" i="11" s="1"/>
  <c r="BA399" i="11"/>
  <c r="BA801" i="11" s="1"/>
  <c r="AI433" i="11"/>
  <c r="AI835" i="11" s="1"/>
  <c r="BJ400" i="11"/>
  <c r="BJ802" i="11" s="1"/>
  <c r="AF404" i="11"/>
  <c r="AF806" i="11" s="1"/>
  <c r="AU430" i="11"/>
  <c r="AU832" i="11" s="1"/>
  <c r="AN423" i="11"/>
  <c r="AN825" i="11" s="1"/>
  <c r="CV425" i="11"/>
  <c r="CV827" i="11" s="1"/>
  <c r="AO392" i="11"/>
  <c r="EA426" i="11"/>
  <c r="EA828" i="11" s="1"/>
  <c r="DR403" i="11"/>
  <c r="DR805" i="11" s="1"/>
  <c r="Z395" i="11"/>
  <c r="Z797" i="11" s="1"/>
  <c r="EI417" i="11"/>
  <c r="EI819" i="11" s="1"/>
  <c r="DW406" i="11"/>
  <c r="DW808" i="11" s="1"/>
  <c r="CV392" i="11"/>
  <c r="CV794" i="11" s="1"/>
  <c r="CD434" i="11"/>
  <c r="CD836" i="11" s="1"/>
  <c r="CF393" i="11"/>
  <c r="CF795" i="11" s="1"/>
  <c r="DU391" i="11"/>
  <c r="DU793" i="11" s="1"/>
  <c r="DC425" i="11"/>
  <c r="DC827" i="11" s="1"/>
  <c r="DS434" i="11"/>
  <c r="DS836" i="11" s="1"/>
  <c r="AX434" i="11"/>
  <c r="AX836" i="11" s="1"/>
  <c r="DV401" i="11"/>
  <c r="DV803" i="11" s="1"/>
  <c r="CE426" i="11"/>
  <c r="CE828" i="11" s="1"/>
  <c r="AE415" i="11"/>
  <c r="AE817" i="11" s="1"/>
  <c r="CH393" i="11"/>
  <c r="CH795" i="11" s="1"/>
  <c r="DO432" i="11"/>
  <c r="DO834" i="11" s="1"/>
  <c r="DJ424" i="11"/>
  <c r="DJ826" i="11" s="1"/>
  <c r="DL390" i="11"/>
  <c r="DL792" i="11" s="1"/>
  <c r="AR403" i="11"/>
  <c r="AR805" i="11" s="1"/>
  <c r="BS425" i="11"/>
  <c r="BS827" i="11" s="1"/>
  <c r="DS393" i="11"/>
  <c r="DS795" i="11" s="1"/>
  <c r="BN402" i="11"/>
  <c r="BN804" i="11" s="1"/>
  <c r="AF430" i="11"/>
  <c r="AF832" i="11" s="1"/>
  <c r="CF409" i="11"/>
  <c r="CF811" i="11" s="1"/>
  <c r="AO848" i="11"/>
  <c r="BK426" i="11"/>
  <c r="BK828" i="11" s="1"/>
  <c r="DE392" i="11"/>
  <c r="DE794" i="11" s="1"/>
  <c r="AL390" i="11"/>
  <c r="AL792" i="11" s="1"/>
  <c r="CX398" i="11"/>
  <c r="CX800" i="11" s="1"/>
  <c r="CF432" i="11"/>
  <c r="CF834" i="11" s="1"/>
  <c r="DB412" i="11"/>
  <c r="DB814" i="11" s="1"/>
  <c r="AS407" i="11"/>
  <c r="AS809" i="11" s="1"/>
  <c r="DV391" i="11"/>
  <c r="DV793" i="11" s="1"/>
  <c r="CX432" i="11"/>
  <c r="CX834" i="11" s="1"/>
  <c r="BQ403" i="11"/>
  <c r="BQ805" i="11" s="1"/>
  <c r="DB423" i="11"/>
  <c r="DB825" i="11" s="1"/>
  <c r="DG417" i="11"/>
  <c r="DG819" i="11" s="1"/>
  <c r="AL421" i="11"/>
  <c r="AL823" i="11" s="1"/>
  <c r="AU425" i="11"/>
  <c r="AU827" i="11" s="1"/>
  <c r="AL428" i="11"/>
  <c r="CL423" i="11"/>
  <c r="CL825" i="11" s="1"/>
  <c r="EE410" i="11"/>
  <c r="EE812" i="11" s="1"/>
  <c r="DI402" i="11"/>
  <c r="CQ436" i="11"/>
  <c r="CQ838" i="11" s="1"/>
  <c r="CS426" i="11"/>
  <c r="CS828" i="11" s="1"/>
  <c r="BE430" i="11"/>
  <c r="BE832" i="11" s="1"/>
  <c r="AG417" i="11"/>
  <c r="AG819" i="11" s="1"/>
  <c r="CV415" i="11"/>
  <c r="CV817" i="11" s="1"/>
  <c r="BY428" i="11"/>
  <c r="CF436" i="11"/>
  <c r="CF838" i="11" s="1"/>
  <c r="CD436" i="11"/>
  <c r="CD838" i="11" s="1"/>
  <c r="CV396" i="11"/>
  <c r="CV798" i="11" s="1"/>
  <c r="BG424" i="11"/>
  <c r="BG826" i="11" s="1"/>
  <c r="CR398" i="11"/>
  <c r="CR800" i="11" s="1"/>
  <c r="EM416" i="11"/>
  <c r="EM818" i="11" s="1"/>
  <c r="DY394" i="11"/>
  <c r="DY796" i="11" s="1"/>
  <c r="CV428" i="11"/>
  <c r="AR413" i="11"/>
  <c r="AR815" i="11" s="1"/>
  <c r="CM431" i="11"/>
  <c r="CM833" i="11" s="1"/>
  <c r="CK400" i="11"/>
  <c r="CK802" i="11" s="1"/>
  <c r="BB396" i="11"/>
  <c r="BB798" i="11" s="1"/>
  <c r="DB391" i="11"/>
  <c r="DB793" i="11" s="1"/>
  <c r="CJ425" i="11"/>
  <c r="CJ827" i="11" s="1"/>
  <c r="DQ415" i="11"/>
  <c r="DQ817" i="11" s="1"/>
  <c r="AU434" i="11"/>
  <c r="AU836" i="11" s="1"/>
  <c r="Y426" i="11"/>
  <c r="Y828" i="11" s="1"/>
  <c r="AE432" i="11"/>
  <c r="AE834" i="11" s="1"/>
  <c r="BN430" i="11"/>
  <c r="BN832" i="11" s="1"/>
  <c r="EF413" i="11"/>
  <c r="EF815" i="11" s="1"/>
  <c r="CB398" i="11"/>
  <c r="CB800" i="11" s="1"/>
  <c r="BJ432" i="11"/>
  <c r="BJ834" i="11" s="1"/>
  <c r="DW416" i="11"/>
  <c r="DW818" i="11" s="1"/>
  <c r="ED402" i="11"/>
  <c r="ED804" i="11" s="1"/>
  <c r="BW394" i="11"/>
  <c r="BW796" i="11" s="1"/>
  <c r="BE428" i="11"/>
  <c r="BN397" i="11"/>
  <c r="BN799" i="11" s="1"/>
  <c r="DS418" i="11"/>
  <c r="BO403" i="11"/>
  <c r="BO805" i="11" s="1"/>
  <c r="AZ437" i="11"/>
  <c r="AZ839" i="11" s="1"/>
  <c r="DJ421" i="11"/>
  <c r="DJ823" i="11" s="1"/>
  <c r="EF417" i="11"/>
  <c r="EF819" i="11" s="1"/>
  <c r="CB402" i="11"/>
  <c r="CB804" i="11" s="1"/>
  <c r="BH405" i="11"/>
  <c r="BH807" i="11" s="1"/>
  <c r="DU389" i="11"/>
  <c r="DT414" i="11"/>
  <c r="DT816" i="11" s="1"/>
  <c r="CJ427" i="11"/>
  <c r="AU433" i="11"/>
  <c r="AU835" i="11" s="1"/>
  <c r="DH417" i="11"/>
  <c r="DH819" i="11" s="1"/>
  <c r="CW389" i="11"/>
  <c r="BG432" i="11"/>
  <c r="BG834" i="11" s="1"/>
  <c r="DS400" i="11"/>
  <c r="DS802" i="11" s="1"/>
  <c r="X410" i="11"/>
  <c r="X812" i="11" s="1"/>
  <c r="CD432" i="11"/>
  <c r="CD834" i="11" s="1"/>
  <c r="EK847" i="11"/>
  <c r="EK874" i="11" s="1"/>
  <c r="EC866" i="11"/>
  <c r="BL866" i="11"/>
  <c r="DF866" i="11"/>
  <c r="BU866" i="11"/>
  <c r="AB866" i="11"/>
  <c r="CE866" i="11"/>
  <c r="CO866" i="11"/>
  <c r="X866" i="11"/>
  <c r="AN866" i="11"/>
  <c r="DW866" i="11"/>
  <c r="DD866" i="11"/>
  <c r="CW866" i="11"/>
  <c r="AR866" i="11"/>
  <c r="EB866" i="11"/>
  <c r="BD866" i="11"/>
  <c r="DG866" i="11"/>
  <c r="AP850" i="11"/>
  <c r="DC850" i="11"/>
  <c r="DZ850" i="11"/>
  <c r="CJ850" i="11"/>
  <c r="DG850" i="11"/>
  <c r="CF850" i="11"/>
  <c r="BH850" i="11"/>
  <c r="AB850" i="11"/>
  <c r="CA850" i="11"/>
  <c r="CE850" i="11"/>
  <c r="DJ850" i="11"/>
  <c r="DP850" i="11"/>
  <c r="BI850" i="11"/>
  <c r="DD850" i="11"/>
  <c r="CS850" i="11"/>
  <c r="CV850" i="11"/>
  <c r="EM850" i="11"/>
  <c r="CH850" i="11"/>
  <c r="CW862" i="11"/>
  <c r="DC862" i="11"/>
  <c r="AH862" i="11"/>
  <c r="CS862" i="11"/>
  <c r="AI862" i="11"/>
  <c r="BE862" i="11"/>
  <c r="CK862" i="11"/>
  <c r="DP862" i="11"/>
  <c r="Y862" i="11"/>
  <c r="EG862" i="11"/>
  <c r="DZ862" i="11"/>
  <c r="DZ863" i="11"/>
  <c r="BU863" i="11"/>
  <c r="DG863" i="11"/>
  <c r="CK863" i="11"/>
  <c r="EG863" i="11"/>
  <c r="CR863" i="11"/>
  <c r="BF863" i="11"/>
  <c r="BM863" i="11"/>
  <c r="BA863" i="11"/>
  <c r="EF863" i="11"/>
  <c r="EJ863" i="11"/>
  <c r="BK851" i="11"/>
  <c r="DS851" i="11"/>
  <c r="DY851" i="11"/>
  <c r="AV851" i="11"/>
  <c r="AD851" i="11"/>
  <c r="CX851" i="11"/>
  <c r="BY851" i="11"/>
  <c r="CU851" i="11"/>
  <c r="BF851" i="11"/>
  <c r="BQ851" i="11"/>
  <c r="CE851" i="11"/>
  <c r="AX851" i="11"/>
  <c r="AG851" i="11"/>
  <c r="AA851" i="11"/>
  <c r="BI821" i="11" l="1"/>
  <c r="DP821" i="11"/>
  <c r="DG830" i="11"/>
  <c r="DJ830" i="11"/>
  <c r="CC830" i="11"/>
  <c r="AZ829" i="11"/>
  <c r="EH829" i="11"/>
  <c r="CH820" i="11"/>
  <c r="CF821" i="11"/>
  <c r="DE821" i="11"/>
  <c r="AT830" i="11"/>
  <c r="BD829" i="11"/>
  <c r="AO821" i="11"/>
  <c r="DL829" i="11"/>
  <c r="BK829" i="11"/>
  <c r="AH830" i="11"/>
  <c r="DX829" i="11"/>
  <c r="AL821" i="11"/>
  <c r="CV830" i="11"/>
  <c r="AB821" i="11"/>
  <c r="AV821" i="11"/>
  <c r="BT820" i="11"/>
  <c r="EM821" i="11"/>
  <c r="BA829" i="11"/>
  <c r="CJ820" i="11"/>
  <c r="CS829" i="11"/>
  <c r="I886" i="11"/>
  <c r="P886" i="11" s="1"/>
  <c r="I884" i="11"/>
  <c r="I885" i="11"/>
  <c r="S885" i="11" s="1"/>
  <c r="I888" i="11"/>
  <c r="B92" i="19" s="1"/>
  <c r="I882" i="11"/>
  <c r="CF829" i="11"/>
  <c r="CA829" i="11"/>
  <c r="Q14" i="7"/>
  <c r="AD507" i="11" s="1"/>
  <c r="AH13" i="7"/>
  <c r="AB510" i="11" s="1"/>
  <c r="AB859" i="11" s="1"/>
  <c r="AL13" i="7"/>
  <c r="AB511" i="11" s="1"/>
  <c r="AB860" i="11" s="1"/>
  <c r="DD830" i="11"/>
  <c r="AC820" i="11"/>
  <c r="DK829" i="11"/>
  <c r="CA821" i="11"/>
  <c r="BN821" i="11"/>
  <c r="DN821" i="11"/>
  <c r="CS830" i="11"/>
  <c r="BT830" i="11"/>
  <c r="DO821" i="11"/>
  <c r="DI829" i="11"/>
  <c r="DI853" i="11"/>
  <c r="DI871" i="11" s="1"/>
  <c r="AO853" i="11"/>
  <c r="AO872" i="11" s="1"/>
  <c r="BF830" i="11"/>
  <c r="DT821" i="11"/>
  <c r="BS830" i="11"/>
  <c r="DU821" i="11"/>
  <c r="EC830" i="11"/>
  <c r="DU829" i="11"/>
  <c r="BB829" i="11"/>
  <c r="BM829" i="11"/>
  <c r="Y829" i="11"/>
  <c r="AA853" i="11"/>
  <c r="AA872" i="11" s="1"/>
  <c r="EJ853" i="11"/>
  <c r="EJ871" i="11" s="1"/>
  <c r="DB853" i="11"/>
  <c r="DB871" i="11" s="1"/>
  <c r="AS820" i="11"/>
  <c r="AS829" i="11"/>
  <c r="CG829" i="11"/>
  <c r="CP820" i="11"/>
  <c r="CS853" i="11"/>
  <c r="CS869" i="11" s="1"/>
  <c r="EJ799" i="11"/>
  <c r="Z853" i="11"/>
  <c r="Z868" i="11" s="1"/>
  <c r="DK830" i="11"/>
  <c r="DK821" i="11"/>
  <c r="AS821" i="11"/>
  <c r="AS830" i="11"/>
  <c r="CN820" i="11"/>
  <c r="AF820" i="11"/>
  <c r="AO794" i="11"/>
  <c r="DR829" i="11"/>
  <c r="I883" i="11"/>
  <c r="S883" i="11" s="1"/>
  <c r="AK853" i="11"/>
  <c r="AK871" i="11" s="1"/>
  <c r="DJ853" i="11"/>
  <c r="DJ872" i="11" s="1"/>
  <c r="CO829" i="11"/>
  <c r="CO820" i="11"/>
  <c r="CR821" i="11"/>
  <c r="CR830" i="11"/>
  <c r="CD820" i="11"/>
  <c r="CQ821" i="11"/>
  <c r="BO820" i="11"/>
  <c r="BY853" i="11"/>
  <c r="BY871" i="11" s="1"/>
  <c r="DC853" i="11"/>
  <c r="DC869" i="11" s="1"/>
  <c r="BI853" i="11"/>
  <c r="BI872" i="11" s="1"/>
  <c r="EH853" i="11"/>
  <c r="EH872" i="11" s="1"/>
  <c r="DV829" i="11"/>
  <c r="AM829" i="11"/>
  <c r="DQ830" i="11"/>
  <c r="DE820" i="11"/>
  <c r="DE829" i="11"/>
  <c r="BQ820" i="11"/>
  <c r="AK830" i="11"/>
  <c r="X821" i="11"/>
  <c r="BG829" i="11"/>
  <c r="BG820" i="11"/>
  <c r="AY821" i="11"/>
  <c r="EM829" i="11"/>
  <c r="CR820" i="11"/>
  <c r="EJ820" i="11"/>
  <c r="CO853" i="11"/>
  <c r="CO869" i="11" s="1"/>
  <c r="B73" i="19"/>
  <c r="B72" i="19"/>
  <c r="DT853" i="11"/>
  <c r="DT872" i="11" s="1"/>
  <c r="CV853" i="11"/>
  <c r="CV869" i="11" s="1"/>
  <c r="CZ820" i="11"/>
  <c r="CZ829" i="11"/>
  <c r="CV829" i="11"/>
  <c r="CV820" i="11"/>
  <c r="X820" i="11"/>
  <c r="CW821" i="11"/>
  <c r="AT820" i="11"/>
  <c r="U900" i="11"/>
  <c r="R900" i="11"/>
  <c r="BH853" i="11"/>
  <c r="BR853" i="11"/>
  <c r="BR871" i="11" s="1"/>
  <c r="C942" i="11"/>
  <c r="B907" i="11"/>
  <c r="B908" i="11" s="1"/>
  <c r="S898" i="11"/>
  <c r="P898" i="11"/>
  <c r="DE853" i="11"/>
  <c r="DE871" i="11" s="1"/>
  <c r="DE791" i="11"/>
  <c r="BJ853" i="11"/>
  <c r="DO853" i="11"/>
  <c r="DO869" i="11" s="1"/>
  <c r="BX853" i="11"/>
  <c r="EH871" i="11"/>
  <c r="CI853" i="11"/>
  <c r="CB853" i="11"/>
  <c r="CB871" i="11" s="1"/>
  <c r="BF853" i="11"/>
  <c r="BF871" i="11" s="1"/>
  <c r="AL853" i="11"/>
  <c r="AN853" i="11"/>
  <c r="AN871" i="11" s="1"/>
  <c r="AA795" i="11"/>
  <c r="CX853" i="11"/>
  <c r="CX869" i="11" s="1"/>
  <c r="AM853" i="11"/>
  <c r="CW853" i="11"/>
  <c r="CW791" i="11"/>
  <c r="E890" i="11"/>
  <c r="E891" i="11" s="1"/>
  <c r="B52" i="19"/>
  <c r="D907" i="11"/>
  <c r="D908" i="11" s="1"/>
  <c r="U904" i="11"/>
  <c r="R904" i="11"/>
  <c r="U887" i="11"/>
  <c r="R887" i="11"/>
  <c r="S903" i="11"/>
  <c r="P903" i="11"/>
  <c r="P900" i="11"/>
  <c r="S900" i="11"/>
  <c r="Q906" i="11"/>
  <c r="T906" i="11"/>
  <c r="T887" i="11"/>
  <c r="Q887" i="11"/>
  <c r="AU821" i="11"/>
  <c r="AU830" i="11"/>
  <c r="BD830" i="11"/>
  <c r="BD821" i="11"/>
  <c r="AK869" i="11"/>
  <c r="BI871" i="11"/>
  <c r="EH869" i="11"/>
  <c r="AJ853" i="11"/>
  <c r="CA853" i="11"/>
  <c r="CA872" i="11" s="1"/>
  <c r="AX853" i="11"/>
  <c r="AX869" i="11" s="1"/>
  <c r="BN853" i="11"/>
  <c r="CZ853" i="11"/>
  <c r="DI804" i="11"/>
  <c r="C927" i="11"/>
  <c r="DQ853" i="11"/>
  <c r="DQ872" i="11" s="1"/>
  <c r="AU853" i="11"/>
  <c r="AU871" i="11" s="1"/>
  <c r="AM869" i="11"/>
  <c r="CJ853" i="11"/>
  <c r="CJ871" i="11" s="1"/>
  <c r="AY853" i="11"/>
  <c r="AY871" i="11" s="1"/>
  <c r="CL853" i="11"/>
  <c r="DL853" i="11"/>
  <c r="DL871" i="11" s="1"/>
  <c r="CG853" i="11"/>
  <c r="DY853" i="11"/>
  <c r="C941" i="11"/>
  <c r="B890" i="11"/>
  <c r="B891" i="11" s="1"/>
  <c r="B50" i="19"/>
  <c r="B54" i="19"/>
  <c r="G890" i="11"/>
  <c r="G891" i="11" s="1"/>
  <c r="CI821" i="11"/>
  <c r="CI830" i="11"/>
  <c r="CV871" i="11"/>
  <c r="CO830" i="11"/>
  <c r="CO821" i="11"/>
  <c r="P901" i="11"/>
  <c r="S901" i="11"/>
  <c r="CI871" i="11"/>
  <c r="O907" i="11"/>
  <c r="O908" i="11" s="1"/>
  <c r="R898" i="11"/>
  <c r="H942" i="11" a="1"/>
  <c r="H942" i="11" s="1"/>
  <c r="U898" i="11"/>
  <c r="U885" i="11"/>
  <c r="R885" i="11"/>
  <c r="DR830" i="11"/>
  <c r="DR821" i="11"/>
  <c r="P882" i="11"/>
  <c r="S882" i="11"/>
  <c r="B68" i="19"/>
  <c r="BH871" i="11"/>
  <c r="DM853" i="11"/>
  <c r="DM791" i="11"/>
  <c r="EI830" i="11"/>
  <c r="EI821" i="11"/>
  <c r="DC871" i="11"/>
  <c r="T904" i="11"/>
  <c r="Q904" i="11"/>
  <c r="Q898" i="11"/>
  <c r="B942" i="11"/>
  <c r="C907" i="11"/>
  <c r="C908" i="11" s="1"/>
  <c r="T898" i="11"/>
  <c r="Q903" i="11"/>
  <c r="T903" i="11"/>
  <c r="ED853" i="11"/>
  <c r="ED869" i="11" s="1"/>
  <c r="ED791" i="11"/>
  <c r="BO853" i="11"/>
  <c r="AD820" i="11"/>
  <c r="AD829" i="11"/>
  <c r="CO871" i="11"/>
  <c r="BF869" i="11"/>
  <c r="DO829" i="11"/>
  <c r="DO820" i="11"/>
  <c r="AF853" i="11"/>
  <c r="AF872" i="11" s="1"/>
  <c r="AF791" i="11"/>
  <c r="CS872" i="11"/>
  <c r="EI853" i="11"/>
  <c r="EI871" i="11" s="1"/>
  <c r="AW853" i="11"/>
  <c r="AW871" i="11" s="1"/>
  <c r="EK853" i="11"/>
  <c r="CC853" i="11"/>
  <c r="CE853" i="11"/>
  <c r="CE872" i="11" s="1"/>
  <c r="BW853" i="11"/>
  <c r="BW872" i="11" s="1"/>
  <c r="AI853" i="11"/>
  <c r="BC853" i="11"/>
  <c r="BC871" i="11" s="1"/>
  <c r="BA853" i="11"/>
  <c r="BA869" i="11" s="1"/>
  <c r="DZ853" i="11"/>
  <c r="DZ869" i="11" s="1"/>
  <c r="CF853" i="11"/>
  <c r="CF872" i="11" s="1"/>
  <c r="B936" i="11" s="1"/>
  <c r="BM830" i="11"/>
  <c r="DR853" i="11"/>
  <c r="DR872" i="11" s="1"/>
  <c r="BS853" i="11"/>
  <c r="Q883" i="11"/>
  <c r="T883" i="11"/>
  <c r="CP853" i="11"/>
  <c r="CP791" i="11"/>
  <c r="DF853" i="11"/>
  <c r="DK853" i="11"/>
  <c r="AH853" i="11"/>
  <c r="EF821" i="11"/>
  <c r="EF830" i="11"/>
  <c r="AY869" i="11"/>
  <c r="B69" i="19"/>
  <c r="H890" i="11"/>
  <c r="H891" i="11" s="1"/>
  <c r="B55" i="19"/>
  <c r="K890" i="11"/>
  <c r="K891" i="11" s="1"/>
  <c r="G941" i="11"/>
  <c r="B60" i="19"/>
  <c r="B51" i="19"/>
  <c r="D890" i="11"/>
  <c r="D891" i="11" s="1"/>
  <c r="ED871" i="11"/>
  <c r="U886" i="11"/>
  <c r="R886" i="11"/>
  <c r="M890" i="11"/>
  <c r="M891" i="11" s="1"/>
  <c r="B62" i="19"/>
  <c r="P883" i="11"/>
  <c r="AP853" i="11"/>
  <c r="AP791" i="11"/>
  <c r="B79" i="19"/>
  <c r="B71" i="19"/>
  <c r="T889" i="11"/>
  <c r="Q889" i="11"/>
  <c r="B103" i="19"/>
  <c r="T886" i="11"/>
  <c r="Q886" i="11"/>
  <c r="C917" i="11"/>
  <c r="T881" i="11"/>
  <c r="B49" i="19"/>
  <c r="C890" i="11"/>
  <c r="C891" i="11" s="1"/>
  <c r="B941" i="11"/>
  <c r="Q881" i="11"/>
  <c r="AO871" i="11"/>
  <c r="AN869" i="11"/>
  <c r="DP853" i="11"/>
  <c r="DP791" i="11"/>
  <c r="CA871" i="11"/>
  <c r="I887" i="11"/>
  <c r="P887" i="11" s="1"/>
  <c r="CS871" i="11"/>
  <c r="DN853" i="11"/>
  <c r="DX853" i="11"/>
  <c r="DX872" i="11" s="1"/>
  <c r="CH853" i="11"/>
  <c r="CH871" i="11" s="1"/>
  <c r="CK853" i="11"/>
  <c r="CK872" i="11" s="1"/>
  <c r="AZ853" i="11"/>
  <c r="AZ869" i="11" s="1"/>
  <c r="BP853" i="11"/>
  <c r="BP869" i="11" s="1"/>
  <c r="CS807" i="11"/>
  <c r="AV853" i="11"/>
  <c r="AV869" i="11" s="1"/>
  <c r="BM853" i="11"/>
  <c r="BM871" i="11" s="1"/>
  <c r="BG853" i="11"/>
  <c r="BG871" i="11" s="1"/>
  <c r="EE853" i="11"/>
  <c r="AQ853" i="11"/>
  <c r="AQ871" i="11" s="1"/>
  <c r="DS853" i="11"/>
  <c r="DS872" i="11" s="1"/>
  <c r="DG853" i="11"/>
  <c r="DG869" i="11" s="1"/>
  <c r="EG830" i="11"/>
  <c r="EG821" i="11"/>
  <c r="B70" i="19"/>
  <c r="CZ871" i="11"/>
  <c r="DI872" i="11"/>
  <c r="R905" i="11"/>
  <c r="U905" i="11"/>
  <c r="AL872" i="11"/>
  <c r="Q885" i="11"/>
  <c r="T885" i="11"/>
  <c r="DF871" i="11"/>
  <c r="P888" i="11"/>
  <c r="S888" i="11"/>
  <c r="B86" i="19"/>
  <c r="B101" i="19" s="1"/>
  <c r="DJ869" i="11"/>
  <c r="ED872" i="11"/>
  <c r="R899" i="11"/>
  <c r="U899" i="11"/>
  <c r="U906" i="11"/>
  <c r="R906" i="11"/>
  <c r="AC853" i="11"/>
  <c r="AC872" i="11" s="1"/>
  <c r="AC791" i="11"/>
  <c r="AO829" i="11"/>
  <c r="AO820" i="11"/>
  <c r="B80" i="19"/>
  <c r="P884" i="11"/>
  <c r="S906" i="11"/>
  <c r="P906" i="11"/>
  <c r="BO871" i="11"/>
  <c r="T905" i="11"/>
  <c r="Q905" i="11"/>
  <c r="Q882" i="11"/>
  <c r="B67" i="19"/>
  <c r="T882" i="11"/>
  <c r="EC853" i="11"/>
  <c r="EC791" i="11"/>
  <c r="AO869" i="11"/>
  <c r="AA871" i="11"/>
  <c r="CE871" i="11"/>
  <c r="CO872" i="11"/>
  <c r="BF872" i="11"/>
  <c r="DN820" i="11"/>
  <c r="DN829" i="11"/>
  <c r="BK853" i="11"/>
  <c r="S884" i="11"/>
  <c r="I889" i="11"/>
  <c r="B110" i="19" s="1"/>
  <c r="AE830" i="11"/>
  <c r="AE821" i="11"/>
  <c r="CM853" i="11"/>
  <c r="DV853" i="11"/>
  <c r="DV869" i="11" s="1"/>
  <c r="DD853" i="11"/>
  <c r="CD853" i="11"/>
  <c r="CD871" i="11" s="1"/>
  <c r="AQ869" i="11"/>
  <c r="CQ853" i="11"/>
  <c r="CQ869" i="11" s="1"/>
  <c r="E927" i="11"/>
  <c r="DA853" i="11"/>
  <c r="AE853" i="11"/>
  <c r="AZ872" i="11"/>
  <c r="CU853" i="11"/>
  <c r="CU869" i="11" s="1"/>
  <c r="CN853" i="11"/>
  <c r="CY853" i="11"/>
  <c r="AS853" i="11"/>
  <c r="AS869" i="11" s="1"/>
  <c r="BU853" i="11"/>
  <c r="EL853" i="11"/>
  <c r="EA853" i="11"/>
  <c r="DB872" i="11"/>
  <c r="Y853" i="11"/>
  <c r="Y872" i="11" s="1"/>
  <c r="AU820" i="11"/>
  <c r="AU829" i="11"/>
  <c r="Z870" i="11"/>
  <c r="AX871" i="11"/>
  <c r="DX869" i="11"/>
  <c r="DI821" i="11"/>
  <c r="DI830" i="11"/>
  <c r="B81" i="19"/>
  <c r="CW871" i="11"/>
  <c r="DX871" i="11"/>
  <c r="DS829" i="11"/>
  <c r="DS820" i="11"/>
  <c r="BK871" i="11"/>
  <c r="BG872" i="11"/>
  <c r="R888" i="11"/>
  <c r="U888" i="11"/>
  <c r="B100" i="19"/>
  <c r="R884" i="11"/>
  <c r="U884" i="11"/>
  <c r="B118" i="19"/>
  <c r="U889" i="11"/>
  <c r="R889" i="11"/>
  <c r="EK830" i="11"/>
  <c r="EK821" i="11"/>
  <c r="AA820" i="11"/>
  <c r="AA829" i="11"/>
  <c r="S905" i="11"/>
  <c r="P905" i="11"/>
  <c r="B104" i="19"/>
  <c r="B119" i="19" s="1"/>
  <c r="CJ872" i="11"/>
  <c r="DH853" i="11"/>
  <c r="DH791" i="11"/>
  <c r="AP869" i="11"/>
  <c r="CF871" i="11"/>
  <c r="L890" i="11"/>
  <c r="L891" i="11" s="1"/>
  <c r="B61" i="19"/>
  <c r="B53" i="19"/>
  <c r="D941" i="11"/>
  <c r="F890" i="11"/>
  <c r="F891" i="11" s="1"/>
  <c r="T884" i="11"/>
  <c r="Q884" i="11"/>
  <c r="T901" i="11"/>
  <c r="Q901" i="11"/>
  <c r="CB872" i="11"/>
  <c r="X853" i="11"/>
  <c r="X869" i="11" s="1"/>
  <c r="X791" i="11"/>
  <c r="AC869" i="11"/>
  <c r="DY871" i="11"/>
  <c r="CI869" i="11"/>
  <c r="BO830" i="11"/>
  <c r="BO821" i="11"/>
  <c r="BY872" i="11"/>
  <c r="I881" i="11"/>
  <c r="AQ829" i="11"/>
  <c r="AQ820" i="11"/>
  <c r="BL853" i="11"/>
  <c r="BL869" i="11" s="1"/>
  <c r="AG853" i="11"/>
  <c r="AG869" i="11" s="1"/>
  <c r="AT853" i="11"/>
  <c r="AT871" i="11" s="1"/>
  <c r="D927" i="11"/>
  <c r="BA821" i="11"/>
  <c r="EN853" i="11"/>
  <c r="BV853" i="11"/>
  <c r="BV871" i="11" s="1"/>
  <c r="EM853" i="11"/>
  <c r="EM871" i="11" s="1"/>
  <c r="BD853" i="11"/>
  <c r="BY804" i="11"/>
  <c r="BZ853" i="11"/>
  <c r="CT853" i="11"/>
  <c r="AD853" i="11"/>
  <c r="B82" i="19"/>
  <c r="R882" i="11"/>
  <c r="U882" i="11"/>
  <c r="T902" i="11"/>
  <c r="Q902" i="11"/>
  <c r="DS821" i="11"/>
  <c r="DS830" i="11"/>
  <c r="CI872" i="11"/>
  <c r="Z871" i="11"/>
  <c r="U883" i="11"/>
  <c r="R883" i="11"/>
  <c r="EC820" i="11"/>
  <c r="EC829" i="11"/>
  <c r="T900" i="11"/>
  <c r="Q900" i="11"/>
  <c r="CE821" i="11"/>
  <c r="CE830" i="11"/>
  <c r="BI869" i="11"/>
  <c r="B78" i="19"/>
  <c r="BW871" i="11"/>
  <c r="R901" i="11"/>
  <c r="U901" i="11"/>
  <c r="S899" i="11"/>
  <c r="P899" i="11"/>
  <c r="DU853" i="11"/>
  <c r="DU872" i="11" s="1"/>
  <c r="DU791" i="11"/>
  <c r="E907" i="11"/>
  <c r="E908" i="11" s="1"/>
  <c r="EL830" i="11"/>
  <c r="EL821" i="11"/>
  <c r="DK871" i="11"/>
  <c r="DK872" i="11"/>
  <c r="DK869" i="11"/>
  <c r="U903" i="11"/>
  <c r="R903" i="11"/>
  <c r="O890" i="11"/>
  <c r="O891" i="11" s="1"/>
  <c r="R881" i="11"/>
  <c r="B64" i="19"/>
  <c r="H941" i="11" a="1"/>
  <c r="H941" i="11" s="1"/>
  <c r="AP13" i="13" s="1"/>
  <c r="U881" i="11"/>
  <c r="U902" i="11"/>
  <c r="R902" i="11"/>
  <c r="B63" i="19"/>
  <c r="N890" i="11"/>
  <c r="N891" i="11" s="1"/>
  <c r="S904" i="11"/>
  <c r="P904" i="11"/>
  <c r="P902" i="11"/>
  <c r="S902" i="11"/>
  <c r="AG829" i="11"/>
  <c r="AG820" i="11"/>
  <c r="B85" i="19"/>
  <c r="T888" i="11"/>
  <c r="Q888" i="11"/>
  <c r="T899" i="11"/>
  <c r="Q899" i="11"/>
  <c r="BB853" i="11"/>
  <c r="BB791" i="11"/>
  <c r="B927" i="11" s="1"/>
  <c r="CR853" i="11"/>
  <c r="CR791" i="11"/>
  <c r="EF853" i="11"/>
  <c r="EB853" i="11"/>
  <c r="EB869" i="11" s="1"/>
  <c r="EG853" i="11"/>
  <c r="BT853" i="11"/>
  <c r="AR853" i="11"/>
  <c r="BQ853" i="11"/>
  <c r="BQ871" i="11" s="1"/>
  <c r="DW853" i="11"/>
  <c r="BE853" i="11"/>
  <c r="BE871" i="11" s="1"/>
  <c r="AB853" i="11"/>
  <c r="AB870" i="11" s="1"/>
  <c r="N29" i="6" l="1" a="1"/>
  <c r="N29" i="6" s="1"/>
  <c r="AS872" i="11"/>
  <c r="AQ872" i="11"/>
  <c r="AA868" i="11"/>
  <c r="CA869" i="11"/>
  <c r="S886" i="11"/>
  <c r="AA869" i="11"/>
  <c r="DL872" i="11"/>
  <c r="DO871" i="11"/>
  <c r="BR872" i="11"/>
  <c r="BR869" i="11"/>
  <c r="AA870" i="11"/>
  <c r="DL869" i="11"/>
  <c r="DT871" i="11"/>
  <c r="P885" i="11"/>
  <c r="DB869" i="11"/>
  <c r="DT869" i="11"/>
  <c r="BA872" i="11"/>
  <c r="DJ871" i="11"/>
  <c r="BY869" i="11"/>
  <c r="S887" i="11"/>
  <c r="CJ869" i="11"/>
  <c r="Z872" i="11"/>
  <c r="BC872" i="11"/>
  <c r="DI869" i="11"/>
  <c r="AV871" i="11"/>
  <c r="EJ869" i="11"/>
  <c r="S889" i="11"/>
  <c r="AV872" i="11"/>
  <c r="EJ872" i="11"/>
  <c r="AH14" i="7"/>
  <c r="AC510" i="11" s="1"/>
  <c r="AC859" i="11" s="1"/>
  <c r="Q15" i="7"/>
  <c r="AE507" i="11" s="1"/>
  <c r="AL14" i="7"/>
  <c r="AC511" i="11" s="1"/>
  <c r="AC860" i="11" s="1"/>
  <c r="AC868" i="11" s="1"/>
  <c r="DE872" i="11"/>
  <c r="V902" i="11"/>
  <c r="P889" i="11"/>
  <c r="Z869" i="11"/>
  <c r="CN869" i="11"/>
  <c r="CE869" i="11"/>
  <c r="CV872" i="11"/>
  <c r="DU871" i="11"/>
  <c r="EB872" i="11"/>
  <c r="CY872" i="11"/>
  <c r="DR869" i="11"/>
  <c r="CU872" i="11"/>
  <c r="DM871" i="11"/>
  <c r="EG872" i="11"/>
  <c r="EG871" i="11"/>
  <c r="DV872" i="11"/>
  <c r="EG869" i="11"/>
  <c r="AT869" i="11"/>
  <c r="DC872" i="11"/>
  <c r="EF872" i="11"/>
  <c r="AU872" i="11"/>
  <c r="AK872" i="11"/>
  <c r="AX872" i="11"/>
  <c r="DW871" i="11"/>
  <c r="DW869" i="11"/>
  <c r="EA869" i="11"/>
  <c r="EA872" i="11"/>
  <c r="B56" i="19"/>
  <c r="E941" i="11"/>
  <c r="I890" i="11"/>
  <c r="I891" i="11" s="1"/>
  <c r="DA869" i="11"/>
  <c r="AH872" i="11"/>
  <c r="AH869" i="11"/>
  <c r="B934" i="11"/>
  <c r="E936" i="11"/>
  <c r="D936" i="11"/>
  <c r="F936" i="11"/>
  <c r="BU869" i="11"/>
  <c r="BU872" i="11"/>
  <c r="EF871" i="11"/>
  <c r="AG872" i="11"/>
  <c r="DP869" i="11"/>
  <c r="BS869" i="11"/>
  <c r="BQ872" i="11"/>
  <c r="X872" i="11"/>
  <c r="EL872" i="11"/>
  <c r="DZ872" i="11"/>
  <c r="CW869" i="11"/>
  <c r="CW872" i="11"/>
  <c r="V898" i="11"/>
  <c r="P910" i="11"/>
  <c r="DO872" i="11"/>
  <c r="DM872" i="11"/>
  <c r="BT871" i="11"/>
  <c r="CX871" i="11"/>
  <c r="BB869" i="11"/>
  <c r="BG869" i="11"/>
  <c r="BK869" i="11"/>
  <c r="CX872" i="11"/>
  <c r="BM869" i="11"/>
  <c r="DS871" i="11"/>
  <c r="BX869" i="11"/>
  <c r="DU869" i="11"/>
  <c r="U893" i="11"/>
  <c r="B21" i="19"/>
  <c r="AT872" i="11"/>
  <c r="BC869" i="11"/>
  <c r="BX871" i="11"/>
  <c r="CQ871" i="11"/>
  <c r="EE871" i="11"/>
  <c r="EE872" i="11"/>
  <c r="CK869" i="11"/>
  <c r="AP872" i="11"/>
  <c r="AP871" i="11"/>
  <c r="BS872" i="11"/>
  <c r="DF869" i="11"/>
  <c r="DF872" i="11"/>
  <c r="Q910" i="11"/>
  <c r="BO869" i="11"/>
  <c r="AN13" i="13"/>
  <c r="AN8" i="13"/>
  <c r="AN4" i="13"/>
  <c r="CL869" i="11"/>
  <c r="CL871" i="11"/>
  <c r="CL872" i="11"/>
  <c r="AB868" i="11"/>
  <c r="V900" i="11"/>
  <c r="DR871" i="11"/>
  <c r="DP871" i="11"/>
  <c r="AL869" i="11"/>
  <c r="AL871" i="11"/>
  <c r="BJ869" i="11"/>
  <c r="BJ871" i="11"/>
  <c r="S910" i="11"/>
  <c r="CY871" i="11"/>
  <c r="AD869" i="11"/>
  <c r="EB871" i="11"/>
  <c r="CR869" i="11"/>
  <c r="DS869" i="11"/>
  <c r="CT872" i="11"/>
  <c r="CT869" i="11"/>
  <c r="AE869" i="11"/>
  <c r="BZ871" i="11"/>
  <c r="BZ872" i="11"/>
  <c r="V899" i="11"/>
  <c r="BD872" i="11"/>
  <c r="BD871" i="11"/>
  <c r="BD869" i="11"/>
  <c r="V905" i="11"/>
  <c r="BB872" i="11"/>
  <c r="CT871" i="11"/>
  <c r="DA871" i="11"/>
  <c r="Y869" i="11"/>
  <c r="AR869" i="11"/>
  <c r="V906" i="11"/>
  <c r="CH869" i="11"/>
  <c r="BE869" i="11"/>
  <c r="BV869" i="11"/>
  <c r="T893" i="11"/>
  <c r="B20" i="19"/>
  <c r="BT872" i="11"/>
  <c r="CF869" i="11"/>
  <c r="CC869" i="11"/>
  <c r="CC871" i="11"/>
  <c r="CC872" i="11"/>
  <c r="CQ872" i="11"/>
  <c r="X871" i="11"/>
  <c r="S881" i="11"/>
  <c r="AY872" i="11"/>
  <c r="CZ869" i="11"/>
  <c r="CZ872" i="11"/>
  <c r="AH871" i="11"/>
  <c r="DM869" i="11"/>
  <c r="BM872" i="11"/>
  <c r="V903" i="11"/>
  <c r="EA871" i="11"/>
  <c r="CR872" i="11"/>
  <c r="DA872" i="11"/>
  <c r="BS871" i="11"/>
  <c r="X868" i="11"/>
  <c r="AE872" i="11"/>
  <c r="BB871" i="11"/>
  <c r="EL869" i="11"/>
  <c r="EL871" i="11"/>
  <c r="BQ869" i="11"/>
  <c r="AJ869" i="11"/>
  <c r="AE871" i="11"/>
  <c r="CN871" i="11"/>
  <c r="CN872" i="11"/>
  <c r="CD872" i="11"/>
  <c r="CD869" i="11"/>
  <c r="CU871" i="11"/>
  <c r="BV872" i="11"/>
  <c r="BW869" i="11"/>
  <c r="CP871" i="11"/>
  <c r="CP872" i="11"/>
  <c r="CP869" i="11"/>
  <c r="EK869" i="11"/>
  <c r="EK872" i="11"/>
  <c r="P881" i="11"/>
  <c r="V884" i="11" s="1"/>
  <c r="BN871" i="11"/>
  <c r="BN872" i="11"/>
  <c r="BN869" i="11"/>
  <c r="CR871" i="11"/>
  <c r="BH872" i="11"/>
  <c r="BT869" i="11"/>
  <c r="CB869" i="11"/>
  <c r="BK872" i="11"/>
  <c r="EI869" i="11"/>
  <c r="BJ872" i="11"/>
  <c r="AN872" i="11"/>
  <c r="BZ869" i="11"/>
  <c r="EM872" i="11"/>
  <c r="AJ871" i="11"/>
  <c r="CM869" i="11"/>
  <c r="CM872" i="11"/>
  <c r="CM871" i="11"/>
  <c r="AI871" i="11"/>
  <c r="AI869" i="11"/>
  <c r="CG872" i="11"/>
  <c r="BX872" i="11"/>
  <c r="V904" i="11"/>
  <c r="DH871" i="11"/>
  <c r="DH869" i="11"/>
  <c r="DH872" i="11"/>
  <c r="AB872" i="11"/>
  <c r="AB869" i="11"/>
  <c r="AB871" i="11"/>
  <c r="EF869" i="11"/>
  <c r="R893" i="11"/>
  <c r="BL871" i="11"/>
  <c r="BL872" i="11"/>
  <c r="DD872" i="11"/>
  <c r="EC871" i="11"/>
  <c r="EC869" i="11"/>
  <c r="DV871" i="11"/>
  <c r="DG872" i="11"/>
  <c r="AJ872" i="11"/>
  <c r="AZ871" i="11"/>
  <c r="AW869" i="11"/>
  <c r="AW872" i="11"/>
  <c r="AR871" i="11"/>
  <c r="U910" i="11"/>
  <c r="AI872" i="11"/>
  <c r="EK871" i="11"/>
  <c r="Y870" i="11"/>
  <c r="BH869" i="11"/>
  <c r="CH872" i="11"/>
  <c r="BO872" i="11"/>
  <c r="AR872" i="11"/>
  <c r="X870" i="11"/>
  <c r="B65" i="19"/>
  <c r="BP871" i="11"/>
  <c r="B74" i="19"/>
  <c r="AD872" i="11"/>
  <c r="EN872" i="11"/>
  <c r="EN871" i="11"/>
  <c r="EN869" i="11"/>
  <c r="EM869" i="11"/>
  <c r="DN871" i="11"/>
  <c r="DN872" i="11"/>
  <c r="DN869" i="11"/>
  <c r="Y868" i="11"/>
  <c r="Y871" i="11"/>
  <c r="CG869" i="11"/>
  <c r="AF871" i="11"/>
  <c r="B83" i="19"/>
  <c r="V901" i="11"/>
  <c r="AU869" i="11"/>
  <c r="BE872" i="11"/>
  <c r="EC872" i="11"/>
  <c r="BP872" i="11"/>
  <c r="DG871" i="11"/>
  <c r="CK871" i="11"/>
  <c r="AM871" i="11"/>
  <c r="AM872" i="11"/>
  <c r="DE869" i="11"/>
  <c r="DD869" i="11"/>
  <c r="AG871" i="11"/>
  <c r="AS871" i="11"/>
  <c r="BA871" i="11"/>
  <c r="BU871" i="11"/>
  <c r="Q893" i="11"/>
  <c r="AD871" i="11"/>
  <c r="T910" i="11"/>
  <c r="R910" i="11"/>
  <c r="DD871" i="11"/>
  <c r="DY872" i="11"/>
  <c r="DY869" i="11"/>
  <c r="DQ869" i="11"/>
  <c r="AC870" i="11"/>
  <c r="DW872" i="11"/>
  <c r="CY869" i="11"/>
  <c r="DQ871" i="11"/>
  <c r="DP872" i="11"/>
  <c r="DZ871" i="11"/>
  <c r="AF869" i="11"/>
  <c r="EE869" i="11"/>
  <c r="EI872" i="11"/>
  <c r="AC871" i="11"/>
  <c r="CG871" i="11"/>
  <c r="V883" i="11" l="1"/>
  <c r="V888" i="11"/>
  <c r="V882" i="11"/>
  <c r="Q16" i="7"/>
  <c r="AF507" i="11" s="1"/>
  <c r="AH15" i="7"/>
  <c r="AD510" i="11" s="1"/>
  <c r="AD859" i="11" s="1"/>
  <c r="AL15" i="7"/>
  <c r="AD511" i="11" s="1"/>
  <c r="AD860" i="11" s="1"/>
  <c r="V881" i="11"/>
  <c r="P893" i="11"/>
  <c r="Z32" i="12"/>
  <c r="B32" i="12"/>
  <c r="F934" i="11"/>
  <c r="AD50" i="12" s="1"/>
  <c r="E934" i="11"/>
  <c r="AD49" i="12" s="1"/>
  <c r="D934" i="11"/>
  <c r="Y32" i="12" s="1"/>
  <c r="V885" i="11"/>
  <c r="V886" i="11"/>
  <c r="AA24" i="12"/>
  <c r="B916" i="11"/>
  <c r="B19" i="19"/>
  <c r="AA25" i="12"/>
  <c r="C916" i="11"/>
  <c r="C918" i="11" s="1"/>
  <c r="S893" i="11"/>
  <c r="V889" i="11"/>
  <c r="V887" i="11"/>
  <c r="AD870" i="11" l="1"/>
  <c r="AD868" i="11"/>
  <c r="AH16" i="7"/>
  <c r="AE510" i="11" s="1"/>
  <c r="AE859" i="11" s="1"/>
  <c r="Q17" i="7"/>
  <c r="AG507" i="11" s="1"/>
  <c r="AL16" i="7"/>
  <c r="AE511" i="11" s="1"/>
  <c r="AE860" i="11" s="1"/>
  <c r="H917" i="11"/>
  <c r="I917" i="11"/>
  <c r="B917" i="11"/>
  <c r="B918" i="11" s="1"/>
  <c r="AE870" i="11" l="1"/>
  <c r="AE868" i="11"/>
  <c r="AL17" i="7"/>
  <c r="AF511" i="11" s="1"/>
  <c r="AF860" i="11" s="1"/>
  <c r="AH17" i="7"/>
  <c r="AF510" i="11" s="1"/>
  <c r="AF859" i="11" s="1"/>
  <c r="Q18" i="7"/>
  <c r="AH507" i="11" s="1"/>
  <c r="D920" i="11"/>
  <c r="G921" i="11"/>
  <c r="D921" i="11"/>
  <c r="E920" i="11"/>
  <c r="F921" i="11"/>
  <c r="F920" i="11"/>
  <c r="G920" i="11"/>
  <c r="E921" i="11"/>
  <c r="Q19" i="7" l="1"/>
  <c r="AI507" i="11" s="1"/>
  <c r="AH18" i="7"/>
  <c r="AG510" i="11" s="1"/>
  <c r="AG859" i="11" s="1"/>
  <c r="AL18" i="7"/>
  <c r="AG511" i="11" s="1"/>
  <c r="AG860" i="11" s="1"/>
  <c r="AF868" i="11"/>
  <c r="AF870" i="11"/>
  <c r="AG870" i="11" l="1"/>
  <c r="AG868" i="11"/>
  <c r="AL19" i="7"/>
  <c r="AH511" i="11" s="1"/>
  <c r="AH860" i="11" s="1"/>
  <c r="Q20" i="7"/>
  <c r="AJ507" i="11" s="1"/>
  <c r="AH19" i="7"/>
  <c r="AH510" i="11" s="1"/>
  <c r="AH859" i="11" s="1"/>
  <c r="AL20" i="7" l="1"/>
  <c r="AI511" i="11" s="1"/>
  <c r="AI860" i="11" s="1"/>
  <c r="Q21" i="7"/>
  <c r="AK507" i="11" s="1"/>
  <c r="AH20" i="7"/>
  <c r="AI510" i="11" s="1"/>
  <c r="AI859" i="11" s="1"/>
  <c r="AH870" i="11"/>
  <c r="AH868" i="11"/>
  <c r="AH21" i="7" l="1"/>
  <c r="AJ510" i="11" s="1"/>
  <c r="AJ859" i="11" s="1"/>
  <c r="AL21" i="7"/>
  <c r="AJ511" i="11" s="1"/>
  <c r="AJ860" i="11" s="1"/>
  <c r="Q22" i="7"/>
  <c r="AL507" i="11" s="1"/>
  <c r="AI870" i="11"/>
  <c r="AI868" i="11"/>
  <c r="AJ870" i="11" l="1"/>
  <c r="AJ868" i="11"/>
  <c r="AL22" i="7"/>
  <c r="AK511" i="11" s="1"/>
  <c r="AK860" i="11" s="1"/>
  <c r="AH22" i="7"/>
  <c r="AK510" i="11" s="1"/>
  <c r="AK859" i="11" s="1"/>
  <c r="Q23" i="7"/>
  <c r="AM507" i="11" s="1"/>
  <c r="AL23" i="7" l="1"/>
  <c r="AL511" i="11" s="1"/>
  <c r="AL860" i="11" s="1"/>
  <c r="Q24" i="7"/>
  <c r="AN507" i="11" s="1"/>
  <c r="AH23" i="7"/>
  <c r="AL510" i="11" s="1"/>
  <c r="AL859" i="11" s="1"/>
  <c r="AK868" i="11"/>
  <c r="AK870" i="11"/>
  <c r="AH24" i="7" l="1"/>
  <c r="AM510" i="11" s="1"/>
  <c r="AM859" i="11" s="1"/>
  <c r="AL24" i="7"/>
  <c r="AM511" i="11" s="1"/>
  <c r="AM860" i="11" s="1"/>
  <c r="Q25" i="7"/>
  <c r="AO507" i="11" s="1"/>
  <c r="AL870" i="11"/>
  <c r="AL868" i="11"/>
  <c r="AL25" i="7" l="1"/>
  <c r="AN511" i="11" s="1"/>
  <c r="AN860" i="11" s="1"/>
  <c r="AH25" i="7"/>
  <c r="AN510" i="11" s="1"/>
  <c r="AN859" i="11" s="1"/>
  <c r="Q26" i="7"/>
  <c r="AP507" i="11" s="1"/>
  <c r="AM868" i="11"/>
  <c r="AM870" i="11"/>
  <c r="AL26" i="7" l="1"/>
  <c r="AO511" i="11" s="1"/>
  <c r="AO860" i="11" s="1"/>
  <c r="AH26" i="7"/>
  <c r="AO510" i="11" s="1"/>
  <c r="AO859" i="11" s="1"/>
  <c r="Q27" i="7"/>
  <c r="AQ507" i="11" s="1"/>
  <c r="AN870" i="11"/>
  <c r="AN868" i="11"/>
  <c r="AH27" i="7" l="1"/>
  <c r="AP510" i="11" s="1"/>
  <c r="AP859" i="11" s="1"/>
  <c r="Q28" i="7"/>
  <c r="AR507" i="11" s="1"/>
  <c r="AL27" i="7"/>
  <c r="AP511" i="11" s="1"/>
  <c r="AP860" i="11" s="1"/>
  <c r="AO868" i="11"/>
  <c r="AO870" i="11"/>
  <c r="AP870" i="11" l="1"/>
  <c r="AP868" i="11"/>
  <c r="AL28" i="7"/>
  <c r="AQ511" i="11" s="1"/>
  <c r="AQ860" i="11" s="1"/>
  <c r="Q29" i="7"/>
  <c r="AS507" i="11" s="1"/>
  <c r="AH28" i="7"/>
  <c r="AQ510" i="11" s="1"/>
  <c r="AQ859" i="11" s="1"/>
  <c r="AL29" i="7" l="1"/>
  <c r="AR511" i="11" s="1"/>
  <c r="AR860" i="11" s="1"/>
  <c r="Q30" i="7"/>
  <c r="AT507" i="11" s="1"/>
  <c r="AH29" i="7"/>
  <c r="AR510" i="11" s="1"/>
  <c r="AR859" i="11" s="1"/>
  <c r="AQ870" i="11"/>
  <c r="AQ868" i="11"/>
  <c r="AR870" i="11" l="1"/>
  <c r="AR868" i="11"/>
  <c r="AL30" i="7"/>
  <c r="AS511" i="11" s="1"/>
  <c r="AS860" i="11" s="1"/>
  <c r="AH30" i="7"/>
  <c r="AS510" i="11" s="1"/>
  <c r="AS859" i="11" s="1"/>
  <c r="Q31" i="7"/>
  <c r="AU507" i="11" s="1"/>
  <c r="AS870" i="11" l="1"/>
  <c r="AS868" i="11"/>
  <c r="AH31" i="7"/>
  <c r="AT510" i="11" s="1"/>
  <c r="AT859" i="11" s="1"/>
  <c r="AL31" i="7"/>
  <c r="AT511" i="11" s="1"/>
  <c r="AT860" i="11" s="1"/>
  <c r="Q32" i="7"/>
  <c r="AV507" i="11" s="1"/>
  <c r="AL32" i="7" l="1"/>
  <c r="AU511" i="11" s="1"/>
  <c r="AU860" i="11" s="1"/>
  <c r="AH32" i="7"/>
  <c r="AU510" i="11" s="1"/>
  <c r="AU859" i="11" s="1"/>
  <c r="Q33" i="7"/>
  <c r="AW507" i="11" s="1"/>
  <c r="AT870" i="11"/>
  <c r="AT868" i="11"/>
  <c r="AH33" i="7" l="1"/>
  <c r="AV510" i="11" s="1"/>
  <c r="AV859" i="11" s="1"/>
  <c r="Q34" i="7"/>
  <c r="AX507" i="11" s="1"/>
  <c r="AL33" i="7"/>
  <c r="AV511" i="11" s="1"/>
  <c r="AV860" i="11" s="1"/>
  <c r="AU868" i="11"/>
  <c r="AU870" i="11"/>
  <c r="AL34" i="7" l="1"/>
  <c r="AW511" i="11" s="1"/>
  <c r="AW860" i="11" s="1"/>
  <c r="Q35" i="7"/>
  <c r="AY507" i="11" s="1"/>
  <c r="AH34" i="7"/>
  <c r="AW510" i="11" s="1"/>
  <c r="AW859" i="11" s="1"/>
  <c r="AV870" i="11"/>
  <c r="AV868" i="11"/>
  <c r="AL35" i="7" l="1"/>
  <c r="AX511" i="11" s="1"/>
  <c r="AX860" i="11" s="1"/>
  <c r="AH35" i="7"/>
  <c r="AX510" i="11" s="1"/>
  <c r="AX859" i="11" s="1"/>
  <c r="Q36" i="7"/>
  <c r="AZ507" i="11" s="1"/>
  <c r="AW870" i="11"/>
  <c r="AW868" i="11"/>
  <c r="AL36" i="7" l="1"/>
  <c r="AY511" i="11" s="1"/>
  <c r="AY860" i="11" s="1"/>
  <c r="Q37" i="7"/>
  <c r="BA507" i="11" s="1"/>
  <c r="AH36" i="7"/>
  <c r="AY510" i="11" s="1"/>
  <c r="AY859" i="11" s="1"/>
  <c r="AX868" i="11"/>
  <c r="AX870" i="11"/>
  <c r="AL37" i="7" l="1"/>
  <c r="AZ511" i="11" s="1"/>
  <c r="AZ860" i="11" s="1"/>
  <c r="Q38" i="7"/>
  <c r="BB507" i="11" s="1"/>
  <c r="AH37" i="7"/>
  <c r="AZ510" i="11" s="1"/>
  <c r="AZ859" i="11" s="1"/>
  <c r="AY870" i="11"/>
  <c r="AY868" i="11"/>
  <c r="AL38" i="7" l="1"/>
  <c r="BA511" i="11" s="1"/>
  <c r="BA860" i="11" s="1"/>
  <c r="Q39" i="7"/>
  <c r="BC507" i="11" s="1"/>
  <c r="AH38" i="7"/>
  <c r="BA510" i="11" s="1"/>
  <c r="BA859" i="11" s="1"/>
  <c r="AZ868" i="11"/>
  <c r="AZ870" i="11"/>
  <c r="AH39" i="7" l="1"/>
  <c r="BB510" i="11" s="1"/>
  <c r="BB859" i="11" s="1"/>
  <c r="AL39" i="7"/>
  <c r="BB511" i="11" s="1"/>
  <c r="BB860" i="11" s="1"/>
  <c r="Q40" i="7"/>
  <c r="BD507" i="11" s="1"/>
  <c r="BA868" i="11"/>
  <c r="BA870" i="11"/>
  <c r="Q41" i="7" l="1"/>
  <c r="BE507" i="11" s="1"/>
  <c r="AL40" i="7"/>
  <c r="BC511" i="11" s="1"/>
  <c r="BC860" i="11" s="1"/>
  <c r="AH40" i="7"/>
  <c r="BC510" i="11" s="1"/>
  <c r="BC859" i="11" s="1"/>
  <c r="BB868" i="11"/>
  <c r="BB870" i="11"/>
  <c r="BC868" i="11" l="1"/>
  <c r="BC870" i="11"/>
  <c r="AH41" i="7"/>
  <c r="BD510" i="11" s="1"/>
  <c r="BD859" i="11" s="1"/>
  <c r="AL41" i="7"/>
  <c r="BD511" i="11" s="1"/>
  <c r="BD860" i="11" s="1"/>
  <c r="Q42" i="7"/>
  <c r="BF507" i="11" s="1"/>
  <c r="Q43" i="7" l="1"/>
  <c r="BG507" i="11" s="1"/>
  <c r="AL42" i="7"/>
  <c r="BE511" i="11" s="1"/>
  <c r="BE860" i="11" s="1"/>
  <c r="AH42" i="7"/>
  <c r="BE510" i="11" s="1"/>
  <c r="BE859" i="11" s="1"/>
  <c r="BD868" i="11"/>
  <c r="BD870" i="11"/>
  <c r="BE870" i="11" l="1"/>
  <c r="BE868" i="11"/>
  <c r="AH43" i="7"/>
  <c r="BF510" i="11" s="1"/>
  <c r="BF859" i="11" s="1"/>
  <c r="Q44" i="7"/>
  <c r="BH507" i="11" s="1"/>
  <c r="AL43" i="7"/>
  <c r="BF511" i="11" s="1"/>
  <c r="BF860" i="11" s="1"/>
  <c r="BF870" i="11" l="1"/>
  <c r="BF868" i="11"/>
  <c r="Q45" i="7"/>
  <c r="BI507" i="11" s="1"/>
  <c r="AL44" i="7"/>
  <c r="BG511" i="11" s="1"/>
  <c r="BG860" i="11" s="1"/>
  <c r="AH44" i="7"/>
  <c r="BG510" i="11" s="1"/>
  <c r="BG859" i="11" s="1"/>
  <c r="BG868" i="11" l="1"/>
  <c r="BG870" i="11"/>
  <c r="Q46" i="7"/>
  <c r="BJ507" i="11" s="1"/>
  <c r="AL45" i="7"/>
  <c r="BH511" i="11" s="1"/>
  <c r="BH860" i="11" s="1"/>
  <c r="AH45" i="7"/>
  <c r="BH510" i="11" s="1"/>
  <c r="BH859" i="11" s="1"/>
  <c r="BH870" i="11" l="1"/>
  <c r="BH868" i="11"/>
  <c r="AH46" i="7"/>
  <c r="BI510" i="11" s="1"/>
  <c r="BI859" i="11" s="1"/>
  <c r="AL46" i="7"/>
  <c r="BI511" i="11" s="1"/>
  <c r="BI860" i="11" s="1"/>
  <c r="Q47" i="7"/>
  <c r="BK507" i="11" s="1"/>
  <c r="Q48" i="7" l="1"/>
  <c r="BL507" i="11" s="1"/>
  <c r="AL47" i="7"/>
  <c r="BJ511" i="11" s="1"/>
  <c r="BJ860" i="11" s="1"/>
  <c r="AH47" i="7"/>
  <c r="BJ510" i="11" s="1"/>
  <c r="BJ859" i="11" s="1"/>
  <c r="BI868" i="11"/>
  <c r="BI870" i="11"/>
  <c r="BJ868" i="11" l="1"/>
  <c r="BJ870" i="11"/>
  <c r="AL48" i="7"/>
  <c r="BK511" i="11" s="1"/>
  <c r="BK860" i="11" s="1"/>
  <c r="Q49" i="7"/>
  <c r="BM507" i="11" s="1"/>
  <c r="AH48" i="7"/>
  <c r="BK510" i="11" s="1"/>
  <c r="BK859" i="11" s="1"/>
  <c r="AL49" i="7" l="1"/>
  <c r="BL511" i="11" s="1"/>
  <c r="BL860" i="11" s="1"/>
  <c r="Q50" i="7"/>
  <c r="BN507" i="11" s="1"/>
  <c r="AH49" i="7"/>
  <c r="BL510" i="11" s="1"/>
  <c r="BL859" i="11" s="1"/>
  <c r="BK868" i="11"/>
  <c r="BK870" i="11"/>
  <c r="AL50" i="7" l="1"/>
  <c r="BM511" i="11" s="1"/>
  <c r="BM860" i="11" s="1"/>
  <c r="AH50" i="7"/>
  <c r="BM510" i="11" s="1"/>
  <c r="BM859" i="11" s="1"/>
  <c r="Q51" i="7"/>
  <c r="BO507" i="11" s="1"/>
  <c r="BL870" i="11"/>
  <c r="BL868" i="11"/>
  <c r="AH51" i="7" l="1"/>
  <c r="BN510" i="11" s="1"/>
  <c r="BN859" i="11" s="1"/>
  <c r="AL51" i="7"/>
  <c r="BN511" i="11" s="1"/>
  <c r="BN860" i="11" s="1"/>
  <c r="Q52" i="7"/>
  <c r="BP507" i="11" s="1"/>
  <c r="BM870" i="11"/>
  <c r="BM868" i="11"/>
  <c r="Q53" i="7" l="1"/>
  <c r="BQ507" i="11" s="1"/>
  <c r="AL52" i="7"/>
  <c r="BO511" i="11" s="1"/>
  <c r="BO860" i="11" s="1"/>
  <c r="AH52" i="7"/>
  <c r="BO510" i="11" s="1"/>
  <c r="BO859" i="11" s="1"/>
  <c r="BN870" i="11"/>
  <c r="BN868" i="11"/>
  <c r="BO868" i="11" l="1"/>
  <c r="BO870" i="11"/>
  <c r="Q54" i="7"/>
  <c r="BR507" i="11" s="1"/>
  <c r="AL53" i="7"/>
  <c r="BP511" i="11" s="1"/>
  <c r="BP860" i="11" s="1"/>
  <c r="AH53" i="7"/>
  <c r="BP510" i="11" s="1"/>
  <c r="BP859" i="11" s="1"/>
  <c r="BP868" i="11" l="1"/>
  <c r="BP870" i="11"/>
  <c r="AH54" i="7"/>
  <c r="BQ510" i="11" s="1"/>
  <c r="BQ859" i="11" s="1"/>
  <c r="AL54" i="7"/>
  <c r="BQ511" i="11" s="1"/>
  <c r="BQ860" i="11" s="1"/>
  <c r="Q55" i="7"/>
  <c r="BS507" i="11" s="1"/>
  <c r="Q56" i="7" l="1"/>
  <c r="BT507" i="11" s="1"/>
  <c r="AL55" i="7"/>
  <c r="BR511" i="11" s="1"/>
  <c r="BR860" i="11" s="1"/>
  <c r="AH55" i="7"/>
  <c r="BR510" i="11" s="1"/>
  <c r="BR859" i="11" s="1"/>
  <c r="BQ868" i="11"/>
  <c r="BQ870" i="11"/>
  <c r="BR870" i="11" l="1"/>
  <c r="BR868" i="11"/>
  <c r="AH56" i="7"/>
  <c r="BS510" i="11" s="1"/>
  <c r="BS859" i="11" s="1"/>
  <c r="AL56" i="7"/>
  <c r="BS511" i="11" s="1"/>
  <c r="BS860" i="11" s="1"/>
  <c r="Q57" i="7"/>
  <c r="BU507" i="11" s="1"/>
  <c r="AH57" i="7" l="1"/>
  <c r="BT510" i="11" s="1"/>
  <c r="BT859" i="11" s="1"/>
  <c r="AL57" i="7"/>
  <c r="BT511" i="11" s="1"/>
  <c r="BT860" i="11" s="1"/>
  <c r="Q58" i="7"/>
  <c r="BV507" i="11" s="1"/>
  <c r="BS868" i="11"/>
  <c r="BS870" i="11"/>
  <c r="Q59" i="7" l="1"/>
  <c r="BW507" i="11" s="1"/>
  <c r="AL58" i="7"/>
  <c r="BU511" i="11" s="1"/>
  <c r="BU860" i="11" s="1"/>
  <c r="AH58" i="7"/>
  <c r="BU510" i="11" s="1"/>
  <c r="BU859" i="11" s="1"/>
  <c r="BT868" i="11"/>
  <c r="BT870" i="11"/>
  <c r="BU870" i="11" l="1"/>
  <c r="BU868" i="11"/>
  <c r="AH59" i="7"/>
  <c r="BV510" i="11" s="1"/>
  <c r="BV859" i="11" s="1"/>
  <c r="AL59" i="7"/>
  <c r="BV511" i="11" s="1"/>
  <c r="BV860" i="11" s="1"/>
  <c r="Q60" i="7"/>
  <c r="BX507" i="11" s="1"/>
  <c r="AL60" i="7" l="1"/>
  <c r="BW511" i="11" s="1"/>
  <c r="BW860" i="11" s="1"/>
  <c r="AH60" i="7"/>
  <c r="BW510" i="11" s="1"/>
  <c r="BW859" i="11" s="1"/>
  <c r="Q61" i="7"/>
  <c r="BY507" i="11" s="1"/>
  <c r="BV870" i="11"/>
  <c r="BV868" i="11"/>
  <c r="AH61" i="7" l="1"/>
  <c r="BX510" i="11" s="1"/>
  <c r="BX859" i="11" s="1"/>
  <c r="Q62" i="7"/>
  <c r="BZ507" i="11" s="1"/>
  <c r="AL61" i="7"/>
  <c r="BX511" i="11" s="1"/>
  <c r="BX860" i="11" s="1"/>
  <c r="BW870" i="11"/>
  <c r="BW868" i="11"/>
  <c r="BX870" i="11" l="1"/>
  <c r="BX868" i="11"/>
  <c r="AL62" i="7"/>
  <c r="BY511" i="11" s="1"/>
  <c r="BY860" i="11" s="1"/>
  <c r="Q63" i="7"/>
  <c r="CA507" i="11" s="1"/>
  <c r="AH62" i="7"/>
  <c r="BY510" i="11" s="1"/>
  <c r="BY859" i="11" s="1"/>
  <c r="AL63" i="7" l="1"/>
  <c r="BZ511" i="11" s="1"/>
  <c r="BZ860" i="11" s="1"/>
  <c r="AH63" i="7"/>
  <c r="BZ510" i="11" s="1"/>
  <c r="BZ859" i="11" s="1"/>
  <c r="Q64" i="7"/>
  <c r="CB507" i="11" s="1"/>
  <c r="BY870" i="11"/>
  <c r="BY868" i="11"/>
  <c r="AL64" i="7" l="1"/>
  <c r="CA511" i="11" s="1"/>
  <c r="CA860" i="11" s="1"/>
  <c r="Q65" i="7"/>
  <c r="CC507" i="11" s="1"/>
  <c r="AH64" i="7"/>
  <c r="CA510" i="11" s="1"/>
  <c r="CA859" i="11" s="1"/>
  <c r="BZ868" i="11"/>
  <c r="BZ870" i="11"/>
  <c r="AL65" i="7" l="1"/>
  <c r="CB511" i="11" s="1"/>
  <c r="CB860" i="11" s="1"/>
  <c r="AH65" i="7"/>
  <c r="CB510" i="11" s="1"/>
  <c r="CB859" i="11" s="1"/>
  <c r="Q66" i="7"/>
  <c r="CD507" i="11" s="1"/>
  <c r="CA868" i="11"/>
  <c r="CA870" i="11"/>
  <c r="AL66" i="7" l="1"/>
  <c r="CC511" i="11" s="1"/>
  <c r="CC860" i="11" s="1"/>
  <c r="AH66" i="7"/>
  <c r="CC510" i="11" s="1"/>
  <c r="CC859" i="11" s="1"/>
  <c r="Q67" i="7"/>
  <c r="CE507" i="11" s="1"/>
  <c r="CB868" i="11"/>
  <c r="CB870" i="11"/>
  <c r="AH67" i="7" l="1"/>
  <c r="CD510" i="11" s="1"/>
  <c r="CD859" i="11" s="1"/>
  <c r="Q68" i="7"/>
  <c r="CF507" i="11" s="1"/>
  <c r="AL67" i="7"/>
  <c r="CD511" i="11" s="1"/>
  <c r="CD860" i="11" s="1"/>
  <c r="CC868" i="11"/>
  <c r="CC870" i="11"/>
  <c r="CD868" i="11" l="1"/>
  <c r="CD870" i="11"/>
  <c r="AL68" i="7"/>
  <c r="CE511" i="11" s="1"/>
  <c r="CE860" i="11" s="1"/>
  <c r="AH68" i="7"/>
  <c r="CE510" i="11" s="1"/>
  <c r="CE859" i="11" s="1"/>
  <c r="Q69" i="7"/>
  <c r="CG507" i="11" s="1"/>
  <c r="AH69" i="7" l="1"/>
  <c r="CF510" i="11" s="1"/>
  <c r="CF859" i="11" s="1"/>
  <c r="Q70" i="7"/>
  <c r="CH507" i="11" s="1"/>
  <c r="AL69" i="7"/>
  <c r="CF511" i="11" s="1"/>
  <c r="CF860" i="11" s="1"/>
  <c r="CE868" i="11"/>
  <c r="CE870" i="11"/>
  <c r="CF870" i="11" l="1"/>
  <c r="CF868" i="11"/>
  <c r="AL70" i="7"/>
  <c r="CG511" i="11" s="1"/>
  <c r="CG860" i="11" s="1"/>
  <c r="Q71" i="7"/>
  <c r="CI507" i="11" s="1"/>
  <c r="AH70" i="7"/>
  <c r="CG510" i="11" s="1"/>
  <c r="CG859" i="11" s="1"/>
  <c r="AH71" i="7" l="1"/>
  <c r="CH510" i="11" s="1"/>
  <c r="CH859" i="11" s="1"/>
  <c r="Q72" i="7"/>
  <c r="CJ507" i="11" s="1"/>
  <c r="AL71" i="7"/>
  <c r="CH511" i="11" s="1"/>
  <c r="CH860" i="11" s="1"/>
  <c r="CG870" i="11"/>
  <c r="CG868" i="11"/>
  <c r="Q73" i="7" l="1"/>
  <c r="CK507" i="11" s="1"/>
  <c r="AL72" i="7"/>
  <c r="CI511" i="11" s="1"/>
  <c r="CI860" i="11" s="1"/>
  <c r="AH72" i="7"/>
  <c r="CI510" i="11" s="1"/>
  <c r="CI859" i="11" s="1"/>
  <c r="CH870" i="11"/>
  <c r="CH868" i="11"/>
  <c r="Q74" i="7" l="1"/>
  <c r="CL507" i="11" s="1"/>
  <c r="AL73" i="7"/>
  <c r="CJ511" i="11" s="1"/>
  <c r="CJ860" i="11" s="1"/>
  <c r="AH73" i="7"/>
  <c r="CJ510" i="11" s="1"/>
  <c r="CJ859" i="11" s="1"/>
  <c r="CI868" i="11"/>
  <c r="CI870" i="11"/>
  <c r="CJ870" i="11" l="1"/>
  <c r="CJ868" i="11"/>
  <c r="AL74" i="7"/>
  <c r="CK511" i="11" s="1"/>
  <c r="CK860" i="11" s="1"/>
  <c r="AH74" i="7"/>
  <c r="CK510" i="11" s="1"/>
  <c r="CK859" i="11" s="1"/>
  <c r="Q75" i="7"/>
  <c r="CM507" i="11" s="1"/>
  <c r="AH75" i="7" l="1"/>
  <c r="CL510" i="11" s="1"/>
  <c r="CL859" i="11" s="1"/>
  <c r="AL75" i="7"/>
  <c r="CL511" i="11" s="1"/>
  <c r="CL860" i="11" s="1"/>
  <c r="Q76" i="7"/>
  <c r="CN507" i="11" s="1"/>
  <c r="CK870" i="11"/>
  <c r="CK868" i="11"/>
  <c r="Q77" i="7" l="1"/>
  <c r="CO507" i="11" s="1"/>
  <c r="AH76" i="7"/>
  <c r="CM510" i="11" s="1"/>
  <c r="CM859" i="11" s="1"/>
  <c r="AL76" i="7"/>
  <c r="CM511" i="11" s="1"/>
  <c r="CM860" i="11" s="1"/>
  <c r="CL870" i="11"/>
  <c r="CL868" i="11"/>
  <c r="CM868" i="11" l="1"/>
  <c r="CM870" i="11"/>
  <c r="Q78" i="7"/>
  <c r="CP507" i="11" s="1"/>
  <c r="AL77" i="7"/>
  <c r="CN511" i="11" s="1"/>
  <c r="CN860" i="11" s="1"/>
  <c r="AH77" i="7"/>
  <c r="CN510" i="11" s="1"/>
  <c r="CN859" i="11" s="1"/>
  <c r="CN870" i="11" l="1"/>
  <c r="CN868" i="11"/>
  <c r="AL78" i="7"/>
  <c r="CO511" i="11" s="1"/>
  <c r="CO860" i="11" s="1"/>
  <c r="Q79" i="7"/>
  <c r="CQ507" i="11" s="1"/>
  <c r="AH78" i="7"/>
  <c r="CO510" i="11" s="1"/>
  <c r="CO859" i="11" s="1"/>
  <c r="Q80" i="7" l="1"/>
  <c r="CR507" i="11" s="1"/>
  <c r="AL79" i="7"/>
  <c r="CP511" i="11" s="1"/>
  <c r="CP860" i="11" s="1"/>
  <c r="AH79" i="7"/>
  <c r="CP510" i="11" s="1"/>
  <c r="CP859" i="11" s="1"/>
  <c r="CO870" i="11"/>
  <c r="CO868" i="11"/>
  <c r="CP870" i="11" l="1"/>
  <c r="CP868" i="11"/>
  <c r="AH80" i="7"/>
  <c r="CQ510" i="11" s="1"/>
  <c r="CQ859" i="11" s="1"/>
  <c r="AL80" i="7"/>
  <c r="CQ511" i="11" s="1"/>
  <c r="CQ860" i="11" s="1"/>
  <c r="Q81" i="7"/>
  <c r="CS507" i="11" s="1"/>
  <c r="AH81" i="7" l="1"/>
  <c r="CR510" i="11" s="1"/>
  <c r="CR859" i="11" s="1"/>
  <c r="Q82" i="7"/>
  <c r="CT507" i="11" s="1"/>
  <c r="AL81" i="7"/>
  <c r="CR511" i="11" s="1"/>
  <c r="CR860" i="11" s="1"/>
  <c r="CQ868" i="11"/>
  <c r="CQ870" i="11"/>
  <c r="CR870" i="11" l="1"/>
  <c r="CR868" i="11"/>
  <c r="Q83" i="7"/>
  <c r="CU507" i="11" s="1"/>
  <c r="AH82" i="7"/>
  <c r="CS510" i="11" s="1"/>
  <c r="CS859" i="11" s="1"/>
  <c r="AL82" i="7"/>
  <c r="CS511" i="11" s="1"/>
  <c r="CS860" i="11" s="1"/>
  <c r="CS868" i="11" l="1"/>
  <c r="CS870" i="11"/>
  <c r="AH83" i="7"/>
  <c r="CT510" i="11" s="1"/>
  <c r="CT859" i="11" s="1"/>
  <c r="AL83" i="7"/>
  <c r="CT511" i="11" s="1"/>
  <c r="CT860" i="11" s="1"/>
  <c r="Q84" i="7"/>
  <c r="CV507" i="11" s="1"/>
  <c r="AL84" i="7" l="1"/>
  <c r="CU511" i="11" s="1"/>
  <c r="CU860" i="11" s="1"/>
  <c r="Q85" i="7"/>
  <c r="CW507" i="11" s="1"/>
  <c r="AH84" i="7"/>
  <c r="CU510" i="11" s="1"/>
  <c r="CU859" i="11" s="1"/>
  <c r="CT870" i="11"/>
  <c r="CT868" i="11"/>
  <c r="AL85" i="7" l="1"/>
  <c r="CV511" i="11" s="1"/>
  <c r="CV860" i="11" s="1"/>
  <c r="Q86" i="7"/>
  <c r="CX507" i="11" s="1"/>
  <c r="AH85" i="7"/>
  <c r="CV510" i="11" s="1"/>
  <c r="CV859" i="11" s="1"/>
  <c r="CU870" i="11"/>
  <c r="CU868" i="11"/>
  <c r="CV868" i="11" l="1"/>
  <c r="CV870" i="11"/>
  <c r="AL86" i="7"/>
  <c r="CW511" i="11" s="1"/>
  <c r="CW860" i="11" s="1"/>
  <c r="Q87" i="7"/>
  <c r="CY507" i="11" s="1"/>
  <c r="AH86" i="7"/>
  <c r="CW510" i="11" s="1"/>
  <c r="CW859" i="11" s="1"/>
  <c r="AL87" i="7" l="1"/>
  <c r="CX511" i="11" s="1"/>
  <c r="CX860" i="11" s="1"/>
  <c r="AH87" i="7"/>
  <c r="CX510" i="11" s="1"/>
  <c r="CX859" i="11" s="1"/>
  <c r="Q88" i="7"/>
  <c r="CZ507" i="11" s="1"/>
  <c r="CW868" i="11"/>
  <c r="CW870" i="11"/>
  <c r="AL88" i="7" l="1"/>
  <c r="CY511" i="11" s="1"/>
  <c r="CY860" i="11" s="1"/>
  <c r="AH88" i="7"/>
  <c r="CY510" i="11" s="1"/>
  <c r="CY859" i="11" s="1"/>
  <c r="Q89" i="7"/>
  <c r="DA507" i="11" s="1"/>
  <c r="CX868" i="11"/>
  <c r="CX870" i="11"/>
  <c r="Q90" i="7" l="1"/>
  <c r="DB507" i="11" s="1"/>
  <c r="AL89" i="7"/>
  <c r="CZ511" i="11" s="1"/>
  <c r="CZ860" i="11" s="1"/>
  <c r="AH89" i="7"/>
  <c r="CZ510" i="11" s="1"/>
  <c r="CZ859" i="11" s="1"/>
  <c r="CY868" i="11"/>
  <c r="CY870" i="11"/>
  <c r="CZ870" i="11" l="1"/>
  <c r="CZ868" i="11"/>
  <c r="AL90" i="7"/>
  <c r="DA511" i="11" s="1"/>
  <c r="DA860" i="11" s="1"/>
  <c r="Q91" i="7"/>
  <c r="DC507" i="11" s="1"/>
  <c r="AH90" i="7"/>
  <c r="DA510" i="11" s="1"/>
  <c r="DA859" i="11" s="1"/>
  <c r="AL91" i="7" l="1"/>
  <c r="DB511" i="11" s="1"/>
  <c r="DB860" i="11" s="1"/>
  <c r="Q92" i="7"/>
  <c r="DD507" i="11" s="1"/>
  <c r="AH91" i="7"/>
  <c r="DB510" i="11" s="1"/>
  <c r="DB859" i="11" s="1"/>
  <c r="DA868" i="11"/>
  <c r="DA870" i="11"/>
  <c r="AH92" i="7" l="1"/>
  <c r="DC510" i="11" s="1"/>
  <c r="DC859" i="11" s="1"/>
  <c r="AL92" i="7"/>
  <c r="DC511" i="11" s="1"/>
  <c r="DC860" i="11" s="1"/>
  <c r="Q93" i="7"/>
  <c r="DE507" i="11" s="1"/>
  <c r="DB868" i="11"/>
  <c r="DB870" i="11"/>
  <c r="AL93" i="7" l="1"/>
  <c r="DD511" i="11" s="1"/>
  <c r="DD860" i="11" s="1"/>
  <c r="Q94" i="7"/>
  <c r="DF507" i="11" s="1"/>
  <c r="AH93" i="7"/>
  <c r="DD510" i="11" s="1"/>
  <c r="DD859" i="11" s="1"/>
  <c r="DC868" i="11"/>
  <c r="DC870" i="11"/>
  <c r="AL94" i="7" l="1"/>
  <c r="DE511" i="11" s="1"/>
  <c r="DE860" i="11" s="1"/>
  <c r="Q95" i="7"/>
  <c r="DG507" i="11" s="1"/>
  <c r="AH94" i="7"/>
  <c r="DE510" i="11" s="1"/>
  <c r="DE859" i="11" s="1"/>
  <c r="DD868" i="11"/>
  <c r="DD870" i="11"/>
  <c r="AL95" i="7" l="1"/>
  <c r="DF511" i="11" s="1"/>
  <c r="DF860" i="11" s="1"/>
  <c r="Q96" i="7"/>
  <c r="DH507" i="11" s="1"/>
  <c r="AH95" i="7"/>
  <c r="DF510" i="11" s="1"/>
  <c r="DF859" i="11" s="1"/>
  <c r="DE868" i="11"/>
  <c r="DE870" i="11"/>
  <c r="AL96" i="7" l="1"/>
  <c r="DG511" i="11" s="1"/>
  <c r="DG860" i="11" s="1"/>
  <c r="Q97" i="7"/>
  <c r="DI507" i="11" s="1"/>
  <c r="AH96" i="7"/>
  <c r="DG510" i="11" s="1"/>
  <c r="DG859" i="11" s="1"/>
  <c r="DF868" i="11"/>
  <c r="DF870" i="11"/>
  <c r="AL97" i="7" l="1"/>
  <c r="DH511" i="11" s="1"/>
  <c r="DH860" i="11" s="1"/>
  <c r="AH97" i="7"/>
  <c r="DH510" i="11" s="1"/>
  <c r="DH859" i="11" s="1"/>
  <c r="Q98" i="7"/>
  <c r="DJ507" i="11" s="1"/>
  <c r="DG868" i="11"/>
  <c r="DG870" i="11"/>
  <c r="Q99" i="7" l="1"/>
  <c r="DK507" i="11" s="1"/>
  <c r="AH98" i="7"/>
  <c r="DI510" i="11" s="1"/>
  <c r="DI859" i="11" s="1"/>
  <c r="AL98" i="7"/>
  <c r="DI511" i="11" s="1"/>
  <c r="DI860" i="11" s="1"/>
  <c r="DH868" i="11"/>
  <c r="DH870" i="11"/>
  <c r="DI868" i="11" l="1"/>
  <c r="DI870" i="11"/>
  <c r="Q100" i="7"/>
  <c r="DL507" i="11" s="1"/>
  <c r="AL99" i="7"/>
  <c r="DJ511" i="11" s="1"/>
  <c r="DJ860" i="11" s="1"/>
  <c r="AH99" i="7"/>
  <c r="DJ510" i="11" s="1"/>
  <c r="DJ859" i="11" s="1"/>
  <c r="DJ870" i="11" l="1"/>
  <c r="DJ868" i="11"/>
  <c r="AL100" i="7"/>
  <c r="DK511" i="11" s="1"/>
  <c r="DK860" i="11" s="1"/>
  <c r="Q101" i="7"/>
  <c r="DM507" i="11" s="1"/>
  <c r="AH100" i="7"/>
  <c r="DK510" i="11" s="1"/>
  <c r="DK859" i="11" s="1"/>
  <c r="AL101" i="7" l="1"/>
  <c r="DL511" i="11" s="1"/>
  <c r="DL860" i="11" s="1"/>
  <c r="Q102" i="7"/>
  <c r="DN507" i="11" s="1"/>
  <c r="AH101" i="7"/>
  <c r="DL510" i="11" s="1"/>
  <c r="DL859" i="11" s="1"/>
  <c r="DK870" i="11"/>
  <c r="DK868" i="11"/>
  <c r="Q103" i="7" l="1"/>
  <c r="DO507" i="11" s="1"/>
  <c r="AL102" i="7"/>
  <c r="DM511" i="11" s="1"/>
  <c r="DM860" i="11" s="1"/>
  <c r="AH102" i="7"/>
  <c r="DM510" i="11" s="1"/>
  <c r="DM859" i="11" s="1"/>
  <c r="DL870" i="11"/>
  <c r="DL868" i="11"/>
  <c r="DM868" i="11" l="1"/>
  <c r="DM870" i="11"/>
  <c r="AH103" i="7"/>
  <c r="DN510" i="11" s="1"/>
  <c r="DN859" i="11" s="1"/>
  <c r="AL103" i="7"/>
  <c r="DN511" i="11" s="1"/>
  <c r="DN860" i="11" s="1"/>
  <c r="Q104" i="7"/>
  <c r="DP507" i="11" s="1"/>
  <c r="AL104" i="7" l="1"/>
  <c r="DO511" i="11" s="1"/>
  <c r="DO860" i="11" s="1"/>
  <c r="AH104" i="7"/>
  <c r="DO510" i="11" s="1"/>
  <c r="DO859" i="11" s="1"/>
  <c r="Q105" i="7"/>
  <c r="DQ507" i="11" s="1"/>
  <c r="DN870" i="11"/>
  <c r="DN868" i="11"/>
  <c r="AH105" i="7" l="1"/>
  <c r="DP510" i="11" s="1"/>
  <c r="DP859" i="11" s="1"/>
  <c r="Q106" i="7"/>
  <c r="DR507" i="11" s="1"/>
  <c r="AL105" i="7"/>
  <c r="DP511" i="11" s="1"/>
  <c r="DP860" i="11" s="1"/>
  <c r="DO870" i="11"/>
  <c r="DO868" i="11"/>
  <c r="DP868" i="11" l="1"/>
  <c r="DP870" i="11"/>
  <c r="AH106" i="7"/>
  <c r="DQ510" i="11" s="1"/>
  <c r="DQ859" i="11" s="1"/>
  <c r="AL106" i="7"/>
  <c r="DQ511" i="11" s="1"/>
  <c r="DQ860" i="11" s="1"/>
  <c r="Q107" i="7"/>
  <c r="DS507" i="11" s="1"/>
  <c r="AL107" i="7" l="1"/>
  <c r="DR511" i="11" s="1"/>
  <c r="DR860" i="11" s="1"/>
  <c r="Q108" i="7"/>
  <c r="DT507" i="11" s="1"/>
  <c r="AH107" i="7"/>
  <c r="DR510" i="11" s="1"/>
  <c r="DR859" i="11" s="1"/>
  <c r="DQ868" i="11"/>
  <c r="DQ870" i="11"/>
  <c r="AH108" i="7" l="1"/>
  <c r="DS510" i="11" s="1"/>
  <c r="DS859" i="11" s="1"/>
  <c r="Q109" i="7"/>
  <c r="DU507" i="11" s="1"/>
  <c r="AL108" i="7"/>
  <c r="DS511" i="11" s="1"/>
  <c r="DS860" i="11" s="1"/>
  <c r="DR868" i="11"/>
  <c r="DR870" i="11"/>
  <c r="DS870" i="11" l="1"/>
  <c r="DS868" i="11"/>
  <c r="AL109" i="7"/>
  <c r="DT511" i="11" s="1"/>
  <c r="DT860" i="11" s="1"/>
  <c r="AH109" i="7"/>
  <c r="DT510" i="11" s="1"/>
  <c r="DT859" i="11" s="1"/>
  <c r="Q110" i="7"/>
  <c r="DV507" i="11" s="1"/>
  <c r="AL110" i="7" l="1"/>
  <c r="DU511" i="11" s="1"/>
  <c r="DU860" i="11" s="1"/>
  <c r="AH110" i="7"/>
  <c r="DU510" i="11" s="1"/>
  <c r="DU859" i="11" s="1"/>
  <c r="Q111" i="7"/>
  <c r="DW507" i="11" s="1"/>
  <c r="DT868" i="11"/>
  <c r="DT870" i="11"/>
  <c r="AH111" i="7" l="1"/>
  <c r="DV510" i="11" s="1"/>
  <c r="DV859" i="11" s="1"/>
  <c r="Q112" i="7"/>
  <c r="DX507" i="11" s="1"/>
  <c r="AL111" i="7"/>
  <c r="DV511" i="11" s="1"/>
  <c r="DV860" i="11" s="1"/>
  <c r="DU868" i="11"/>
  <c r="DU870" i="11"/>
  <c r="DV868" i="11" l="1"/>
  <c r="DV870" i="11"/>
  <c r="Q113" i="7"/>
  <c r="DY507" i="11" s="1"/>
  <c r="AH112" i="7"/>
  <c r="DW510" i="11" s="1"/>
  <c r="DW859" i="11" s="1"/>
  <c r="AL112" i="7"/>
  <c r="DW511" i="11" s="1"/>
  <c r="DW860" i="11" s="1"/>
  <c r="DW868" i="11" l="1"/>
  <c r="DW870" i="11"/>
  <c r="AH113" i="7"/>
  <c r="DX510" i="11" s="1"/>
  <c r="DX859" i="11" s="1"/>
  <c r="AL113" i="7"/>
  <c r="DX511" i="11" s="1"/>
  <c r="DX860" i="11" s="1"/>
  <c r="Q114" i="7"/>
  <c r="DZ507" i="11" s="1"/>
  <c r="AL114" i="7" l="1"/>
  <c r="DY511" i="11" s="1"/>
  <c r="DY860" i="11" s="1"/>
  <c r="Q115" i="7"/>
  <c r="EA507" i="11" s="1"/>
  <c r="AH114" i="7"/>
  <c r="DY510" i="11" s="1"/>
  <c r="DY859" i="11" s="1"/>
  <c r="DX870" i="11"/>
  <c r="DX868" i="11"/>
  <c r="Q116" i="7" l="1"/>
  <c r="EB507" i="11" s="1"/>
  <c r="AL115" i="7"/>
  <c r="DZ511" i="11" s="1"/>
  <c r="DZ860" i="11" s="1"/>
  <c r="AH115" i="7"/>
  <c r="DZ510" i="11" s="1"/>
  <c r="DZ859" i="11" s="1"/>
  <c r="DY870" i="11"/>
  <c r="DY868" i="11"/>
  <c r="DZ868" i="11" l="1"/>
  <c r="DZ870" i="11"/>
  <c r="AH116" i="7"/>
  <c r="EA510" i="11" s="1"/>
  <c r="EA859" i="11" s="1"/>
  <c r="Q117" i="7"/>
  <c r="EC507" i="11" s="1"/>
  <c r="AL116" i="7"/>
  <c r="EA511" i="11" s="1"/>
  <c r="EA860" i="11" s="1"/>
  <c r="EA868" i="11" l="1"/>
  <c r="EA870" i="11"/>
  <c r="AL117" i="7"/>
  <c r="EB511" i="11" s="1"/>
  <c r="EB860" i="11" s="1"/>
  <c r="AH117" i="7"/>
  <c r="EB510" i="11" s="1"/>
  <c r="EB859" i="11" s="1"/>
  <c r="Q118" i="7"/>
  <c r="ED507" i="11" s="1"/>
  <c r="EB870" i="11" l="1"/>
  <c r="EB868" i="11"/>
  <c r="Q119" i="7"/>
  <c r="EE507" i="11" s="1"/>
  <c r="AL118" i="7"/>
  <c r="EC511" i="11" s="1"/>
  <c r="EC860" i="11" s="1"/>
  <c r="AH118" i="7"/>
  <c r="EC510" i="11" s="1"/>
  <c r="EC859" i="11" s="1"/>
  <c r="EC868" i="11" l="1"/>
  <c r="EC870" i="11"/>
  <c r="Q120" i="7"/>
  <c r="EF507" i="11" s="1"/>
  <c r="AH119" i="7"/>
  <c r="ED510" i="11" s="1"/>
  <c r="ED859" i="11" s="1"/>
  <c r="AL119" i="7"/>
  <c r="ED511" i="11" s="1"/>
  <c r="ED860" i="11" s="1"/>
  <c r="ED870" i="11" l="1"/>
  <c r="ED868" i="11"/>
  <c r="Q121" i="7"/>
  <c r="EG507" i="11" s="1"/>
  <c r="AL120" i="7"/>
  <c r="EE511" i="11" s="1"/>
  <c r="EE860" i="11" s="1"/>
  <c r="AH120" i="7"/>
  <c r="EE510" i="11" s="1"/>
  <c r="EE859" i="11" s="1"/>
  <c r="EE870" i="11" l="1"/>
  <c r="EE868" i="11"/>
  <c r="AH121" i="7"/>
  <c r="EF510" i="11" s="1"/>
  <c r="EF859" i="11" s="1"/>
  <c r="AL121" i="7"/>
  <c r="EF511" i="11" s="1"/>
  <c r="EF860" i="11" s="1"/>
  <c r="Q122" i="7"/>
  <c r="EH507" i="11" s="1"/>
  <c r="AH122" i="7" l="1"/>
  <c r="EG510" i="11" s="1"/>
  <c r="EG859" i="11" s="1"/>
  <c r="Q123" i="7"/>
  <c r="EI507" i="11" s="1"/>
  <c r="AL122" i="7"/>
  <c r="EG511" i="11" s="1"/>
  <c r="EG860" i="11" s="1"/>
  <c r="EF870" i="11"/>
  <c r="EF868" i="11"/>
  <c r="EG868" i="11" l="1"/>
  <c r="EG870" i="11"/>
  <c r="Q124" i="7"/>
  <c r="EJ507" i="11" s="1"/>
  <c r="AL123" i="7"/>
  <c r="EH511" i="11" s="1"/>
  <c r="EH860" i="11" s="1"/>
  <c r="AH123" i="7"/>
  <c r="EH510" i="11" s="1"/>
  <c r="EH859" i="11" s="1"/>
  <c r="EH868" i="11" l="1"/>
  <c r="EH870" i="11"/>
  <c r="AH124" i="7"/>
  <c r="EI510" i="11" s="1"/>
  <c r="EI859" i="11" s="1"/>
  <c r="Q125" i="7"/>
  <c r="EK507" i="11" s="1"/>
  <c r="AL124" i="7"/>
  <c r="EI511" i="11" s="1"/>
  <c r="EI860" i="11" s="1"/>
  <c r="EI870" i="11" l="1"/>
  <c r="EI868" i="11"/>
  <c r="Q126" i="7"/>
  <c r="EL507" i="11" s="1"/>
  <c r="AL125" i="7"/>
  <c r="EJ511" i="11" s="1"/>
  <c r="EJ860" i="11" s="1"/>
  <c r="AH125" i="7"/>
  <c r="EJ510" i="11" s="1"/>
  <c r="EJ859" i="11" s="1"/>
  <c r="EJ868" i="11" l="1"/>
  <c r="EJ870" i="11"/>
  <c r="Q127" i="7"/>
  <c r="EM507" i="11" s="1"/>
  <c r="AL126" i="7"/>
  <c r="EK511" i="11" s="1"/>
  <c r="EK860" i="11" s="1"/>
  <c r="AH126" i="7"/>
  <c r="EK510" i="11" s="1"/>
  <c r="EK859" i="11" s="1"/>
  <c r="EK870" i="11" l="1"/>
  <c r="EK868" i="11"/>
  <c r="AH127" i="7"/>
  <c r="EL510" i="11" s="1"/>
  <c r="EL859" i="11" s="1"/>
  <c r="AL127" i="7"/>
  <c r="EL511" i="11" s="1"/>
  <c r="EL860" i="11" s="1"/>
  <c r="Q128" i="7"/>
  <c r="EN507" i="11" s="1"/>
  <c r="Q129" i="7" l="1"/>
  <c r="AL128" i="7"/>
  <c r="EM511" i="11" s="1"/>
  <c r="EM860" i="11" s="1"/>
  <c r="AH128" i="7"/>
  <c r="EM510" i="11" s="1"/>
  <c r="EM859" i="11" s="1"/>
  <c r="EL870" i="11"/>
  <c r="EL868" i="11"/>
  <c r="EM868" i="11" l="1"/>
  <c r="EM870" i="11"/>
  <c r="AH129" i="7"/>
  <c r="EN510" i="11" s="1"/>
  <c r="EN859" i="11" s="1"/>
  <c r="AL129" i="7"/>
  <c r="EN511" i="11" s="1"/>
  <c r="EN860" i="11" s="1"/>
  <c r="Q130" i="7"/>
  <c r="AH130" i="7" l="1"/>
  <c r="AL130" i="7"/>
  <c r="Q131" i="7"/>
  <c r="EN870" i="11"/>
  <c r="EN868" i="11"/>
  <c r="AH131" i="7" l="1"/>
  <c r="Q132" i="7"/>
  <c r="AL131" i="7"/>
  <c r="AH132" i="7" l="1"/>
  <c r="Q133" i="7"/>
  <c r="AL132" i="7"/>
  <c r="AL133" i="7" l="1"/>
  <c r="AH133" i="7"/>
  <c r="Q134" i="7"/>
  <c r="AH134" i="7" l="1"/>
  <c r="AL134" i="7"/>
  <c r="Q135" i="7"/>
  <c r="Q136" i="7" l="1"/>
  <c r="AL135" i="7"/>
  <c r="AH135" i="7"/>
  <c r="Q137" i="7" l="1"/>
  <c r="AH136" i="7"/>
  <c r="AL136" i="7"/>
  <c r="AL137" i="7" l="1"/>
  <c r="Q138" i="7"/>
  <c r="AH137" i="7"/>
  <c r="AL138" i="7" l="1"/>
  <c r="Q139" i="7"/>
  <c r="AH138" i="7"/>
  <c r="Q140" i="7" l="1"/>
  <c r="AH139" i="7"/>
  <c r="AL139" i="7"/>
  <c r="AH140" i="7" l="1"/>
  <c r="AL140" i="7"/>
  <c r="Q141" i="7"/>
  <c r="AH141" i="7" l="1"/>
  <c r="Q142" i="7"/>
  <c r="AL141" i="7"/>
  <c r="Q143" i="7" l="1"/>
  <c r="AL142" i="7"/>
  <c r="AH142" i="7"/>
  <c r="AL143" i="7" l="1"/>
  <c r="AH143" i="7"/>
  <c r="Q144" i="7"/>
  <c r="AL144" i="7" l="1"/>
  <c r="AH144" i="7"/>
  <c r="Q145" i="7"/>
  <c r="AL145" i="7" l="1"/>
  <c r="AH145" i="7"/>
  <c r="Q146" i="7"/>
  <c r="AL146" i="7" l="1"/>
  <c r="AH146" i="7"/>
  <c r="Q147" i="7"/>
  <c r="Q148" i="7" l="1"/>
  <c r="AL147" i="7"/>
  <c r="AH147" i="7"/>
  <c r="AL148" i="7" l="1"/>
  <c r="Q149" i="7"/>
  <c r="AH148" i="7"/>
  <c r="Q150" i="7" l="1"/>
  <c r="AL149" i="7"/>
  <c r="AH149" i="7"/>
  <c r="Q151" i="7" l="1"/>
  <c r="AL150" i="7"/>
  <c r="AH150" i="7"/>
  <c r="AH151" i="7" l="1"/>
  <c r="AL151" i="7"/>
  <c r="Q152" i="7"/>
  <c r="AL152" i="7" l="1"/>
  <c r="Q153" i="7"/>
  <c r="AH152" i="7"/>
  <c r="AL153" i="7" l="1"/>
  <c r="AH153" i="7"/>
  <c r="Q154" i="7"/>
  <c r="AL154" i="7" l="1"/>
  <c r="Q155" i="7"/>
  <c r="AH154" i="7"/>
  <c r="Q156" i="7" l="1"/>
  <c r="AL155" i="7"/>
  <c r="AH155" i="7"/>
  <c r="Q157" i="7" l="1"/>
  <c r="AH156" i="7"/>
  <c r="AL156" i="7"/>
  <c r="Q158" i="7" l="1"/>
  <c r="AH157" i="7"/>
  <c r="AL157" i="7"/>
  <c r="AL158" i="7" l="1"/>
  <c r="AH158"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Joe Jack Williams</author>
  </authors>
  <commentList>
    <comment ref="AN8" authorId="0" shapeId="0" xr:uid="{76D5A573-D2F2-4762-8E52-52CE23791CDE}">
      <text>
        <r>
          <rPr>
            <b/>
            <sz val="9"/>
            <color indexed="81"/>
            <rFont val="Tahoma"/>
            <charset val="1"/>
          </rPr>
          <t>Joe Jack Williams:</t>
        </r>
        <r>
          <rPr>
            <sz val="9"/>
            <color indexed="81"/>
            <rFont val="Tahoma"/>
            <charset val="1"/>
          </rPr>
          <t xml:space="preserve">
This does not currently include released emissions from sequestered carbon in module C3, but will be included in future iterations.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<sst xmlns="http://schemas.openxmlformats.org/spreadsheetml/2006/main" count="4431" uniqueCount="1031">
  <si>
    <t>Substructure</t>
  </si>
  <si>
    <t>Piles</t>
  </si>
  <si>
    <t>Pile caps</t>
  </si>
  <si>
    <t>Raft</t>
  </si>
  <si>
    <t>Lowest floor slab</t>
  </si>
  <si>
    <t>Basement walls</t>
  </si>
  <si>
    <t>Capping beams</t>
  </si>
  <si>
    <t>Superstructure</t>
  </si>
  <si>
    <t>Core structure</t>
  </si>
  <si>
    <t>Columns</t>
  </si>
  <si>
    <t>Beams</t>
  </si>
  <si>
    <t>Upper floors</t>
  </si>
  <si>
    <t>Floor slab</t>
  </si>
  <si>
    <t>Joisted floors</t>
  </si>
  <si>
    <t>Roof</t>
  </si>
  <si>
    <t>Roof insulation</t>
  </si>
  <si>
    <t>Roof finishes</t>
  </si>
  <si>
    <t>External walls</t>
  </si>
  <si>
    <t>Wall insulation</t>
  </si>
  <si>
    <t>Windows</t>
  </si>
  <si>
    <t>Glazing</t>
  </si>
  <si>
    <t>Window frames</t>
  </si>
  <si>
    <t>Internal walls</t>
  </si>
  <si>
    <t>Partitions</t>
  </si>
  <si>
    <t>Internal finishes</t>
  </si>
  <si>
    <t>Ceilings</t>
  </si>
  <si>
    <t>Floors</t>
  </si>
  <si>
    <t>Building aspects</t>
  </si>
  <si>
    <t>Building elements</t>
  </si>
  <si>
    <t>Services</t>
  </si>
  <si>
    <t>Building aspect and element lists for dropdown interface</t>
  </si>
  <si>
    <t>Building Aspect</t>
  </si>
  <si>
    <t>Element</t>
  </si>
  <si>
    <t>Building Metric Value</t>
  </si>
  <si>
    <t>Building Metric Unit</t>
  </si>
  <si>
    <t>m3</t>
  </si>
  <si>
    <t>m2</t>
  </si>
  <si>
    <t>m</t>
  </si>
  <si>
    <t>No.</t>
  </si>
  <si>
    <t>Building element material lists</t>
  </si>
  <si>
    <t>Building element metrics list</t>
  </si>
  <si>
    <t>Embodied carbon (kgCO2e/unit)</t>
  </si>
  <si>
    <t>Sequestered carbon (kgCO2e/unit)</t>
  </si>
  <si>
    <t>Mass (kg/unit)</t>
  </si>
  <si>
    <t>Weight (kN/unit)</t>
  </si>
  <si>
    <t>Steel</t>
  </si>
  <si>
    <t>Assumptions</t>
  </si>
  <si>
    <t>Metric multiplier</t>
  </si>
  <si>
    <t>INSERT ROW HERE WHEN EXPANDING MATERIALS LIST</t>
  </si>
  <si>
    <t>600 mm raft thickness</t>
  </si>
  <si>
    <t>CLT</t>
  </si>
  <si>
    <t>200 mm wall thickness</t>
  </si>
  <si>
    <t>Glulam</t>
  </si>
  <si>
    <t>450 mm diameter</t>
  </si>
  <si>
    <t>UC 254 x 254</t>
  </si>
  <si>
    <t>500 x 500 mm section</t>
  </si>
  <si>
    <t>300 x 500 section</t>
  </si>
  <si>
    <t>UB 533 x 210</t>
  </si>
  <si>
    <t>Steel Concrete Composite</t>
  </si>
  <si>
    <t>150 mm slab thickness</t>
  </si>
  <si>
    <t>300 mm slab thickness</t>
  </si>
  <si>
    <t>See "Build-ups" sheet</t>
  </si>
  <si>
    <t>JJI Engineered Joists + OSB topper</t>
  </si>
  <si>
    <t>Timber Joists + OSB topper (Domestic)</t>
  </si>
  <si>
    <t>Timber Joists + OSB topper (Office)</t>
  </si>
  <si>
    <t>Timber Pitch Roof</t>
  </si>
  <si>
    <t>Roofing membrane (PVC)</t>
  </si>
  <si>
    <t>Asphalt (Mastic)</t>
  </si>
  <si>
    <t>Asphalt (Polymer modified)</t>
  </si>
  <si>
    <t>Fibre cement tile</t>
  </si>
  <si>
    <t>Slate tile</t>
  </si>
  <si>
    <t>1.5 mm sheet thickness</t>
  </si>
  <si>
    <t>20 mm thickness</t>
  </si>
  <si>
    <t>4 mm tile thickness, 270% mass increase for tile headlap</t>
  </si>
  <si>
    <t>7 mm tile thickness, 270% mass increase for tile headlap</t>
  </si>
  <si>
    <t>Rockwool</t>
  </si>
  <si>
    <t>XPS</t>
  </si>
  <si>
    <t>Woodfibre</t>
  </si>
  <si>
    <t>Expanded Perlite</t>
  </si>
  <si>
    <t>Expanded Vermiculite</t>
  </si>
  <si>
    <t>PIR</t>
  </si>
  <si>
    <t>Glass mineral wool</t>
  </si>
  <si>
    <t>Declared unit</t>
  </si>
  <si>
    <t>250 mm insulation thickness</t>
  </si>
  <si>
    <t>Curtain Walling</t>
  </si>
  <si>
    <t>Limestone</t>
  </si>
  <si>
    <t>Granite</t>
  </si>
  <si>
    <t>Double Glazing</t>
  </si>
  <si>
    <t>Triple Glazing</t>
  </si>
  <si>
    <t>Two panes of 6 mm glass</t>
  </si>
  <si>
    <t>Three panes of 6 mm glass</t>
  </si>
  <si>
    <t>uPVC</t>
  </si>
  <si>
    <t>Aluminium</t>
  </si>
  <si>
    <t>Al/Timber Composite</t>
  </si>
  <si>
    <t>Single Glazing</t>
  </si>
  <si>
    <t>One pane of 6mm glass</t>
  </si>
  <si>
    <t>Plasterboard + Steel Studs</t>
  </si>
  <si>
    <t>Plasterboard + Timber Studs</t>
  </si>
  <si>
    <t>Plywood + Timber Studs</t>
  </si>
  <si>
    <t>Exposed Soffit</t>
  </si>
  <si>
    <t>Steel grid system</t>
  </si>
  <si>
    <t>Steel tile</t>
  </si>
  <si>
    <t>Suspended plasterboard</t>
  </si>
  <si>
    <t>Steel tile with 18mm acoustic pad</t>
  </si>
  <si>
    <t>None</t>
  </si>
  <si>
    <t>70mm screed</t>
  </si>
  <si>
    <t>Raised floor</t>
  </si>
  <si>
    <t>Carpet</t>
  </si>
  <si>
    <t>Vinyl</t>
  </si>
  <si>
    <t>Terrazzo</t>
  </si>
  <si>
    <t>Solid timber floorboards</t>
  </si>
  <si>
    <t>Stoneware tile</t>
  </si>
  <si>
    <t>Earthenware tile</t>
  </si>
  <si>
    <t>70 mm slab thickness</t>
  </si>
  <si>
    <t>12 mm carpet thickness</t>
  </si>
  <si>
    <t>3 mm vinyl thickness</t>
  </si>
  <si>
    <t>18 mm floorboard thickness</t>
  </si>
  <si>
    <t>25 mm tile thickness</t>
  </si>
  <si>
    <t>10 mm tile thickness</t>
  </si>
  <si>
    <t>Building sector and sub-sector lists for dropdown interface</t>
  </si>
  <si>
    <t>Sector</t>
  </si>
  <si>
    <t>HE</t>
  </si>
  <si>
    <t>Education</t>
  </si>
  <si>
    <t>Housing</t>
  </si>
  <si>
    <t>Office</t>
  </si>
  <si>
    <t>Culture</t>
  </si>
  <si>
    <t>Hospital</t>
  </si>
  <si>
    <t>Primary healthcare</t>
  </si>
  <si>
    <t>Hotels</t>
  </si>
  <si>
    <t>Public buildings</t>
  </si>
  <si>
    <t>Sports and recreation</t>
  </si>
  <si>
    <t>Sub-sector</t>
  </si>
  <si>
    <t>Academic - art and design</t>
  </si>
  <si>
    <t>Academic - performance</t>
  </si>
  <si>
    <t>Academic - science - medical or biology</t>
  </si>
  <si>
    <t>Academic - science - chemistry</t>
  </si>
  <si>
    <t>Academic - engineering or physical lab</t>
  </si>
  <si>
    <t>Academic - science - physics</t>
  </si>
  <si>
    <t>Academic - library or learning centre</t>
  </si>
  <si>
    <t>Academic - administration</t>
  </si>
  <si>
    <t>Academic - geography</t>
  </si>
  <si>
    <t>Academic - law school</t>
  </si>
  <si>
    <t>Academic - general</t>
  </si>
  <si>
    <t>Academic - lecture theatre / conference facility</t>
  </si>
  <si>
    <t>Academic - catering / bar</t>
  </si>
  <si>
    <t>Academic - sports</t>
  </si>
  <si>
    <t>HE average</t>
  </si>
  <si>
    <t>Student Residential (&lt; 6 storeys)</t>
  </si>
  <si>
    <t>Student Residential (6 - 15 storeys)</t>
  </si>
  <si>
    <t>Student Residential (&gt; 15 storeys)</t>
  </si>
  <si>
    <t>Primary Schools</t>
  </si>
  <si>
    <t>Secondary Schools</t>
  </si>
  <si>
    <t>SEN Schools</t>
  </si>
  <si>
    <t>Flat/maisonette</t>
  </si>
  <si>
    <t>Single family house</t>
  </si>
  <si>
    <t>Multi-family (6 - 15 storeys)</t>
  </si>
  <si>
    <t>Multi-family (&gt; 15 storeys)</t>
  </si>
  <si>
    <t>Museums and Galleries</t>
  </si>
  <si>
    <t>Theatres and Concert Halls</t>
  </si>
  <si>
    <t>General Acute Hospital</t>
  </si>
  <si>
    <t>Teaching/Specialist Hospital</t>
  </si>
  <si>
    <t>Health Centre</t>
  </si>
  <si>
    <t>Primary Health Care Buildings</t>
  </si>
  <si>
    <t>Hotel - Cottage</t>
  </si>
  <si>
    <t>Hotel - Long Stay</t>
  </si>
  <si>
    <t>Hotel - Holiday</t>
  </si>
  <si>
    <t>Hotel - Luxury</t>
  </si>
  <si>
    <t>Hotel - Small</t>
  </si>
  <si>
    <t>Library</t>
  </si>
  <si>
    <t>Police Station</t>
  </si>
  <si>
    <t>Churches</t>
  </si>
  <si>
    <t>Swimming Pool</t>
  </si>
  <si>
    <t>Dry Sports Centres (local)</t>
  </si>
  <si>
    <t>Combined Centre</t>
  </si>
  <si>
    <t>Changing Facility</t>
  </si>
  <si>
    <t>Sub-sector information</t>
  </si>
  <si>
    <t>A1</t>
  </si>
  <si>
    <t>B1</t>
  </si>
  <si>
    <t>C13</t>
  </si>
  <si>
    <t>C39</t>
  </si>
  <si>
    <t>E12</t>
  </si>
  <si>
    <t>C22</t>
  </si>
  <si>
    <t>A3</t>
  </si>
  <si>
    <t>C51</t>
  </si>
  <si>
    <t>Concert Halls</t>
  </si>
  <si>
    <t>Theatres</t>
  </si>
  <si>
    <t>C21</t>
  </si>
  <si>
    <t>C41</t>
  </si>
  <si>
    <t>E204</t>
  </si>
  <si>
    <t>E208</t>
  </si>
  <si>
    <t>C11</t>
  </si>
  <si>
    <t>Imposed floor load (kN/m2)</t>
  </si>
  <si>
    <t>Partitions factor:</t>
  </si>
  <si>
    <t>Grid size:</t>
  </si>
  <si>
    <t>BS EN 1991-1 specific use classification</t>
  </si>
  <si>
    <t>RIBA 2030 Targets classification</t>
  </si>
  <si>
    <t>Non-domestic</t>
  </si>
  <si>
    <t>Domestic</t>
  </si>
  <si>
    <t>Typical</t>
  </si>
  <si>
    <t>Best Practice</t>
  </si>
  <si>
    <t>Innovative</t>
  </si>
  <si>
    <t>Total energy use benchmarks (kWh/m2/yr)</t>
  </si>
  <si>
    <t>Heating fuel use benchmarks (kWh/m2/yr)</t>
  </si>
  <si>
    <t>Electical energy use benchmarks (kWh/m2/yr)</t>
  </si>
  <si>
    <t>DEC A</t>
  </si>
  <si>
    <t>RIBA 2030 Targets</t>
  </si>
  <si>
    <t>Classification</t>
  </si>
  <si>
    <t>2020 Targets</t>
  </si>
  <si>
    <t>Current Benchmarks</t>
  </si>
  <si>
    <t>2025 Targets</t>
  </si>
  <si>
    <t>2030 Targets</t>
  </si>
  <si>
    <t>Operational Energy Targets (kWh/m2/y)</t>
  </si>
  <si>
    <t>Embodied Carbon Targets (kgCO2e/m2)</t>
  </si>
  <si>
    <t>Building Name</t>
  </si>
  <si>
    <t>GIA</t>
  </si>
  <si>
    <t>Project Number:</t>
  </si>
  <si>
    <t>Project Name:</t>
  </si>
  <si>
    <t>Building Name:</t>
  </si>
  <si>
    <t>Stage:</t>
  </si>
  <si>
    <t>Asssessment completed by:</t>
  </si>
  <si>
    <t>Assessment date:</t>
  </si>
  <si>
    <t>Stated environmental objectives:</t>
  </si>
  <si>
    <t>What are the drivers and aims of the assessment?</t>
  </si>
  <si>
    <t>Building Details</t>
  </si>
  <si>
    <t>Supplied on 0. INPUT Project Details</t>
  </si>
  <si>
    <t>Building perimeter</t>
  </si>
  <si>
    <t>Building footprint</t>
  </si>
  <si>
    <t>Building width</t>
  </si>
  <si>
    <t>Floor-to-floor height</t>
  </si>
  <si>
    <t>No. storeys below ground</t>
  </si>
  <si>
    <t>Glazing ratio</t>
  </si>
  <si>
    <t>Associated with selected sub-sector</t>
  </si>
  <si>
    <t>Grid size</t>
  </si>
  <si>
    <t>Partitions factor</t>
  </si>
  <si>
    <t>Imposed floor load</t>
  </si>
  <si>
    <t>kN/m2</t>
  </si>
  <si>
    <t>%</t>
  </si>
  <si>
    <t>Building Element</t>
  </si>
  <si>
    <t>Material</t>
  </si>
  <si>
    <t>Existing fabric?</t>
  </si>
  <si>
    <t>Age if existing?</t>
  </si>
  <si>
    <t>Component Life (years)</t>
  </si>
  <si>
    <t>Estimated Quantity</t>
  </si>
  <si>
    <t>Units</t>
  </si>
  <si>
    <t>A4</t>
  </si>
  <si>
    <t>A5</t>
  </si>
  <si>
    <t>B4</t>
  </si>
  <si>
    <t>Self-weight (kN)</t>
  </si>
  <si>
    <t>Facade</t>
  </si>
  <si>
    <t>Subsector Benchmarks</t>
  </si>
  <si>
    <t>Pioneering</t>
  </si>
  <si>
    <t>Typical (Electric)</t>
  </si>
  <si>
    <t>Best Practice (Electric)</t>
  </si>
  <si>
    <t>Innovative (Electric)</t>
  </si>
  <si>
    <t>Typical (Non-electric)</t>
  </si>
  <si>
    <t>Best Practice (Non-electric)</t>
  </si>
  <si>
    <t>Innovative (Non-electric)</t>
  </si>
  <si>
    <t>Typical (Total)</t>
  </si>
  <si>
    <t>Best Practice (Total)</t>
  </si>
  <si>
    <t>Innovative (Total)</t>
  </si>
  <si>
    <t>Max (Total)</t>
  </si>
  <si>
    <t>kWh/m2/yr</t>
  </si>
  <si>
    <t>User inputs required</t>
  </si>
  <si>
    <t>Total</t>
  </si>
  <si>
    <t>Space heating</t>
  </si>
  <si>
    <t>Hot water</t>
  </si>
  <si>
    <t>Cooling</t>
  </si>
  <si>
    <t>Fans and pumps</t>
  </si>
  <si>
    <t>Lighting</t>
  </si>
  <si>
    <t>Heating</t>
  </si>
  <si>
    <t>Anticipated unregulated energy use - electrical</t>
  </si>
  <si>
    <t>Computers</t>
  </si>
  <si>
    <t>Server rooms</t>
  </si>
  <si>
    <t>Appliances</t>
  </si>
  <si>
    <t>Other</t>
  </si>
  <si>
    <t>Cooking</t>
  </si>
  <si>
    <t>Power generation</t>
  </si>
  <si>
    <t>Electrical</t>
  </si>
  <si>
    <t>Non-electric (solar thermal etc)</t>
  </si>
  <si>
    <t>Energy emission factors (kgCO2e/kWh)</t>
  </si>
  <si>
    <t>Part L 2013</t>
  </si>
  <si>
    <t>SAP 10</t>
  </si>
  <si>
    <t>SAP 10.1</t>
  </si>
  <si>
    <t>Future Emission Scenario</t>
  </si>
  <si>
    <t>Year</t>
  </si>
  <si>
    <t>Years Since Project Handover</t>
  </si>
  <si>
    <t>Elec</t>
  </si>
  <si>
    <t>Gas</t>
  </si>
  <si>
    <t>Cumulative Regulated Emissions (kgCO2e)</t>
  </si>
  <si>
    <t>Cumulative Unregulated Emissions (kgCO2e)</t>
  </si>
  <si>
    <t>Cumulative Emissions Offset from Power Generation (kgCO2e)</t>
  </si>
  <si>
    <t>B2</t>
  </si>
  <si>
    <t>B3</t>
  </si>
  <si>
    <t>B5</t>
  </si>
  <si>
    <t>C1</t>
  </si>
  <si>
    <t>C2</t>
  </si>
  <si>
    <t>C3</t>
  </si>
  <si>
    <t>C4</t>
  </si>
  <si>
    <t>D</t>
  </si>
  <si>
    <t>A2</t>
  </si>
  <si>
    <t>PRODUCT stage</t>
  </si>
  <si>
    <t>CONSTRUCTION PROCESS stage</t>
  </si>
  <si>
    <t>USE stage</t>
  </si>
  <si>
    <t>END OF LIFE stage</t>
  </si>
  <si>
    <t>Benefits and loads beyond the system boundary</t>
  </si>
  <si>
    <t>Raw material extraction &amp; supply</t>
  </si>
  <si>
    <t>Transport to manufacturing plant</t>
  </si>
  <si>
    <t>Manufacturing &amp; fabrication</t>
  </si>
  <si>
    <t>Transport to project site</t>
  </si>
  <si>
    <t>Construction &amp; Installation process</t>
  </si>
  <si>
    <t>Use</t>
  </si>
  <si>
    <t>Maintenance</t>
  </si>
  <si>
    <t>Repair</t>
  </si>
  <si>
    <t>Replacement</t>
  </si>
  <si>
    <t>Refurbishment</t>
  </si>
  <si>
    <t>Transport to disposal facility</t>
  </si>
  <si>
    <t>Waste processing for reuse, recovery or recycling</t>
  </si>
  <si>
    <t>Disposal</t>
  </si>
  <si>
    <t>Reuse, Recovery, Recycling potential</t>
  </si>
  <si>
    <t>Deconstruction, Demolition</t>
  </si>
  <si>
    <t>Type</t>
  </si>
  <si>
    <t>Calculated</t>
  </si>
  <si>
    <t>Life cycle embodied carbon estimate A - C (kgCO2e/m2)</t>
  </si>
  <si>
    <t>Total /m2</t>
  </si>
  <si>
    <t>EN 15978 Module Uplifts</t>
  </si>
  <si>
    <t>Low</t>
  </si>
  <si>
    <t>Medium</t>
  </si>
  <si>
    <t>High</t>
  </si>
  <si>
    <t>0.75 x 2 x 1.5 m caps</t>
  </si>
  <si>
    <t>750 x 600 mm beam sections</t>
  </si>
  <si>
    <t>800 mm wall thickness</t>
  </si>
  <si>
    <t>500 x 240 mm section</t>
  </si>
  <si>
    <t>200 mm slab thickness</t>
  </si>
  <si>
    <t>120 mm wall thickness</t>
  </si>
  <si>
    <t>RC 32/40 (50kg/m3 reinforcement)</t>
  </si>
  <si>
    <t>RC 32/40 (200kg/m3 reinforcement)</t>
  </si>
  <si>
    <t>RC 32/40 (150kg/m3 reinforcement)</t>
  </si>
  <si>
    <t>RC 32/40 25% GGBS (50kg/m3 reinforcement)</t>
  </si>
  <si>
    <t>RC 32/40 70% GGBS (50kg/m3 reinforcement)</t>
  </si>
  <si>
    <t>RC 32/40 25% GGBS (200kg/m3 reinforcement)</t>
  </si>
  <si>
    <t>RC 32/40 70% GGBS (200kg/m3 reinforcement)</t>
  </si>
  <si>
    <t>RC 32/40 25% GGBS (150kg/m3 reinforcement)</t>
  </si>
  <si>
    <t>RC 32/40 70% GGBS (150kg/m3 reinforcement)</t>
  </si>
  <si>
    <t>RC 32/40 25% GGBS (125kg/m3 reinforcement)</t>
  </si>
  <si>
    <t>RC 32/40 70% GGBS (125kg/m3 reinforcement)</t>
  </si>
  <si>
    <t>RC 32/40 (125kg/m3 reinforcement)</t>
  </si>
  <si>
    <t>RC 32/40 25% GGBS (300kg/m3 reinforcement)</t>
  </si>
  <si>
    <t>RC 32/40 70% GGBS (100kg/m3 reinforcement)</t>
  </si>
  <si>
    <t>RC 32/40 70% GGBS (300kg/m3 reinforcement)</t>
  </si>
  <si>
    <t>Precast RC 32/40 (100kg/m3 reinforcement)</t>
  </si>
  <si>
    <t>Precast RC 32/40 (300kg/m3 reinforcement)</t>
  </si>
  <si>
    <t>RC 32/40 70% GGBS (250kg/m3 reinforcement)</t>
  </si>
  <si>
    <t>Precast RC 32/40 (250kg/m3 reinforcement)</t>
  </si>
  <si>
    <t>RC 32/40 25% GGBS (100kg/m3 reinforcement)</t>
  </si>
  <si>
    <t>RC 32/40 (100kg/m3 reinforcement)</t>
  </si>
  <si>
    <t>RC 32/40 (300kg/m3 reinforcement)</t>
  </si>
  <si>
    <t>RC 32/40 25% GGBS (250kg/m3 reinforcement)</t>
  </si>
  <si>
    <t>RC 32/40 (250kg/m3 reinforcement)</t>
  </si>
  <si>
    <t>EN 15978 reporting modules</t>
  </si>
  <si>
    <t>Comparison of 60 year life cycle estimate to RIBA 2030 Targets</t>
  </si>
  <si>
    <t>A1 - C4</t>
  </si>
  <si>
    <t>Stacked plot values</t>
  </si>
  <si>
    <t>Values to match axes</t>
  </si>
  <si>
    <t>Targets</t>
  </si>
  <si>
    <t>Total A1-C4 (kgCO2e/m2)</t>
  </si>
  <si>
    <t>Total A1-C4 (tCO2e)</t>
  </si>
  <si>
    <t>Normalised plot values</t>
  </si>
  <si>
    <t>Bubble plot bins</t>
  </si>
  <si>
    <t>Bubble plot</t>
  </si>
  <si>
    <t>Units for labels</t>
  </si>
  <si>
    <r>
      <t>kgCO</t>
    </r>
    <r>
      <rPr>
        <vertAlign val="subscript"/>
        <sz val="11"/>
        <color theme="1"/>
        <rFont val="HelveticaNeue LT 45 Light"/>
        <family val="2"/>
        <scheme val="minor"/>
      </rPr>
      <t>2</t>
    </r>
    <r>
      <rPr>
        <sz val="11"/>
        <color theme="1"/>
        <rFont val="HelveticaNeue LT 45 Light"/>
        <family val="2"/>
        <scheme val="minor"/>
      </rPr>
      <t>e/m</t>
    </r>
    <r>
      <rPr>
        <vertAlign val="superscript"/>
        <sz val="11"/>
        <color theme="1"/>
        <rFont val="HelveticaNeue LT 45 Light"/>
        <family val="2"/>
        <scheme val="minor"/>
      </rPr>
      <t>2</t>
    </r>
    <r>
      <rPr>
        <sz val="11"/>
        <color theme="1"/>
        <rFont val="HelveticaNeue LT 45 Light"/>
        <family val="2"/>
        <scheme val="minor"/>
      </rPr>
      <t xml:space="preserve"> </t>
    </r>
  </si>
  <si>
    <t>Real value for labels</t>
  </si>
  <si>
    <t>Electrical energy</t>
  </si>
  <si>
    <t>Non-electric energy</t>
  </si>
  <si>
    <t>Total energy</t>
  </si>
  <si>
    <t>Cumulative Operational Emissions Scenarios</t>
  </si>
  <si>
    <t>Electrical Energy</t>
  </si>
  <si>
    <t>Total Energy</t>
  </si>
  <si>
    <t>Non-Electric Energy</t>
  </si>
  <si>
    <t>Best practice</t>
  </si>
  <si>
    <t>Project scaling</t>
  </si>
  <si>
    <t>Benchmark scaling</t>
  </si>
  <si>
    <t>Regulated energy use - electrical</t>
  </si>
  <si>
    <t>Regulated energy use - non-electric</t>
  </si>
  <si>
    <t>Comparison of annual performance to CIBSE / AUDE operational benchmarks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</si>
  <si>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</si>
  <si>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</si>
  <si>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</si>
  <si>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</si>
  <si>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</si>
  <si>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</si>
  <si>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</si>
  <si>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</si>
  <si>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</si>
  <si>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</si>
  <si>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</si>
  <si>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</si>
  <si>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</si>
  <si>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</si>
  <si>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</si>
  <si>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</si>
  <si>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</si>
  <si>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</si>
  <si>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</si>
  <si>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</si>
  <si>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</si>
  <si>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</si>
  <si>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</si>
  <si>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</si>
  <si>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</si>
  <si>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</si>
  <si>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</si>
  <si>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</si>
  <si>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</si>
  <si>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</si>
  <si>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Comparison of annual performance to RIBA 2030 Targets</t>
  </si>
  <si>
    <t>Gross annual energy consumption</t>
  </si>
  <si>
    <t>Net annual energy consumption</t>
  </si>
  <si>
    <t>B6</t>
  </si>
  <si>
    <t>Cumulative Gross Emissions (kgCO2e)</t>
  </si>
  <si>
    <t>Cumulative Net Emissions (kgCO2e)</t>
  </si>
  <si>
    <t>Column31</t>
  </si>
  <si>
    <t>Column32</t>
  </si>
  <si>
    <t>Column33</t>
  </si>
  <si>
    <t>Column34</t>
  </si>
  <si>
    <t>Column35</t>
  </si>
  <si>
    <t>Column36</t>
  </si>
  <si>
    <t>Column37</t>
  </si>
  <si>
    <t>Column38</t>
  </si>
  <si>
    <t>B7</t>
  </si>
  <si>
    <t>No</t>
  </si>
  <si>
    <t>Yes</t>
  </si>
  <si>
    <t>Include?</t>
  </si>
  <si>
    <t>A1 - A3</t>
  </si>
  <si>
    <t>A1 - A3 Uplift</t>
  </si>
  <si>
    <t>Module uplift by subsector:</t>
  </si>
  <si>
    <t>Gross</t>
  </si>
  <si>
    <t>Net</t>
  </si>
  <si>
    <t>Future Emissions Scenario</t>
  </si>
  <si>
    <t>Operational water usage</t>
  </si>
  <si>
    <t>A1 - C4 total (excluding B6 + B7)</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</si>
  <si>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</si>
  <si>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</si>
  <si>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</si>
  <si>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</si>
  <si>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</si>
  <si>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</si>
  <si>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</si>
  <si>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</si>
  <si>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</si>
  <si>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</si>
  <si>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</si>
  <si>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</si>
  <si>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</si>
  <si>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</si>
  <si>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</si>
  <si>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</si>
  <si>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</si>
  <si>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</si>
  <si>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</si>
  <si>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</si>
  <si>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</si>
  <si>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</si>
  <si>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</si>
  <si>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</si>
  <si>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</si>
  <si>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</si>
  <si>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</si>
  <si>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</si>
  <si>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</si>
  <si>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</si>
  <si>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</si>
  <si>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</si>
  <si>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</si>
  <si>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</si>
  <si>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</si>
  <si>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</si>
  <si>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</si>
  <si>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</si>
  <si>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</si>
  <si>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</si>
  <si>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</si>
  <si>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</si>
  <si>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</si>
  <si>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</si>
  <si>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</si>
  <si>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</si>
  <si>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</si>
  <si>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</si>
  <si>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</si>
  <si>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</si>
  <si>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</si>
  <si>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</si>
  <si>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</si>
  <si>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</si>
  <si>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</si>
  <si>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</si>
  <si>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</si>
  <si>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</si>
  <si>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</si>
  <si>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</si>
  <si>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</si>
  <si>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</si>
  <si>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</si>
  <si>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</si>
  <si>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</si>
  <si>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</si>
  <si>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</si>
  <si>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</si>
  <si>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</si>
  <si>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</si>
  <si>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</si>
  <si>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</si>
  <si>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</si>
  <si>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</si>
  <si>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</si>
  <si>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</si>
  <si>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</si>
  <si>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</si>
  <si>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</si>
  <si>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</si>
  <si>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</si>
  <si>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</si>
  <si>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</si>
  <si>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</si>
  <si>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</si>
  <si>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</si>
  <si>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</si>
  <si>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</si>
  <si>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</si>
  <si>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</si>
  <si>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</si>
  <si>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</si>
  <si>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</si>
  <si>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</si>
  <si>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</si>
  <si>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</si>
  <si>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</si>
  <si>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</si>
  <si>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</si>
  <si>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</si>
  <si>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</si>
  <si>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</si>
  <si>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</si>
  <si>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</si>
  <si>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</si>
  <si>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</si>
  <si>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</si>
  <si>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</si>
  <si>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</si>
  <si>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</si>
  <si>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</si>
  <si>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</si>
  <si>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</si>
  <si>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</si>
  <si>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</si>
  <si>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</si>
  <si>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</si>
  <si>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</si>
  <si>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</si>
  <si>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</si>
  <si>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</si>
  <si>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Continuous data for lifetime carbon plots</t>
  </si>
  <si>
    <t>Plot 1</t>
  </si>
  <si>
    <t>Plot 2</t>
  </si>
  <si>
    <t>Sum</t>
  </si>
  <si>
    <t>Plot 3</t>
  </si>
  <si>
    <t>Plot 4</t>
  </si>
  <si>
    <t>Name</t>
  </si>
  <si>
    <t>Ref</t>
  </si>
  <si>
    <t>Annual Energy Usage</t>
  </si>
  <si>
    <t>Annual Carbon Emissions</t>
  </si>
  <si>
    <t>Forest:</t>
  </si>
  <si>
    <r>
      <t>at £25 per tCO</t>
    </r>
    <r>
      <rPr>
        <vertAlign val="subscript"/>
        <sz val="10"/>
        <color theme="1"/>
        <rFont val="HelveticaNeue LT 45 Light"/>
        <family val="2"/>
      </rPr>
      <t>2</t>
    </r>
    <r>
      <rPr>
        <sz val="10"/>
        <color theme="1"/>
        <rFont val="HelveticaNeue LT 45 Light"/>
        <family val="2"/>
      </rPr>
      <t>e (Woodland Trust)</t>
    </r>
  </si>
  <si>
    <r>
      <t>at £95 per tCO</t>
    </r>
    <r>
      <rPr>
        <vertAlign val="subscript"/>
        <sz val="10"/>
        <color theme="1"/>
        <rFont val="HelveticaNeue LT 45 Light"/>
        <family val="2"/>
      </rPr>
      <t>2</t>
    </r>
    <r>
      <rPr>
        <sz val="10"/>
        <color theme="1"/>
        <rFont val="HelveticaNeue LT 45 Light"/>
        <family val="2"/>
      </rPr>
      <t>e (Camden Warm &amp; Well fund)</t>
    </r>
  </si>
  <si>
    <t>kWhr/m2/yr</t>
  </si>
  <si>
    <t>kgCO2e/m2/yr</t>
  </si>
  <si>
    <t>tCO2e</t>
  </si>
  <si>
    <t>Embodied</t>
  </si>
  <si>
    <t>Operational</t>
  </si>
  <si>
    <t>Sequestered</t>
  </si>
  <si>
    <t>Total carbon offset</t>
  </si>
  <si>
    <t>Operational carbon offset</t>
  </si>
  <si>
    <t>Embodied carbon offset</t>
  </si>
  <si>
    <t>tCO2e/hectare mixed British woodland</t>
  </si>
  <si>
    <t>Cost tree planting</t>
  </si>
  <si>
    <t>Cost retrofit</t>
  </si>
  <si>
    <t>60 year Carbon Offset Calculations</t>
  </si>
  <si>
    <t>Hectares required</t>
  </si>
  <si>
    <t>Estimated offset cost</t>
  </si>
  <si>
    <t>Estate improvement:</t>
  </si>
  <si>
    <t>Impact</t>
  </si>
  <si>
    <t>60 Year Carbon Impact</t>
  </si>
  <si>
    <t>* based on projected 60 year sequestration rates from WCC Carbon Calculation Spreadsheet V2.2</t>
  </si>
  <si>
    <t>RIBA 2030 Challenge</t>
  </si>
  <si>
    <t>Pre - 2020</t>
  </si>
  <si>
    <t>Energy Use:</t>
  </si>
  <si>
    <t>Renewable Energy:</t>
  </si>
  <si>
    <t>Net Operational Energy:</t>
  </si>
  <si>
    <t>Current Carbon Factors:</t>
  </si>
  <si>
    <t>Actual Carbon Factors:</t>
  </si>
  <si>
    <t>* based on net energy demand. Current factors as defined in Part L 2013. Actual factors as defined in SAP 10.1.</t>
  </si>
  <si>
    <t>kgCO2e/m2 (assumes net energy demand supplied at SAP 10.1 carbon factors)</t>
  </si>
  <si>
    <t>SUM</t>
  </si>
  <si>
    <t>kgCO2e</t>
  </si>
  <si>
    <t>Decarbonising grid, no sequestration</t>
  </si>
  <si>
    <t>Current grid, with sequestration</t>
  </si>
  <si>
    <t>A1-A3</t>
  </si>
  <si>
    <t>kgCO2e/m2</t>
  </si>
  <si>
    <t>* Required for sheet calculations</t>
  </si>
  <si>
    <r>
      <rPr>
        <b/>
        <sz val="11"/>
        <color rgb="FFFF0000"/>
        <rFont val="HelveticaNeue LT 45 Light"/>
        <family val="2"/>
        <scheme val="minor"/>
      </rPr>
      <t>*</t>
    </r>
    <r>
      <rPr>
        <b/>
        <sz val="11"/>
        <color theme="1"/>
        <rFont val="HelveticaNeue LT 45 Light"/>
        <family val="2"/>
        <scheme val="minor"/>
      </rPr>
      <t xml:space="preserve"> Est. Year of project completion:</t>
    </r>
  </si>
  <si>
    <r>
      <rPr>
        <b/>
        <sz val="11"/>
        <color rgb="FFFF0000"/>
        <rFont val="HelveticaNeue LT 45 Light"/>
        <family val="2"/>
        <scheme val="minor"/>
      </rPr>
      <t>*</t>
    </r>
    <r>
      <rPr>
        <b/>
        <sz val="11"/>
        <color theme="1"/>
        <rFont val="HelveticaNeue LT 45 Light"/>
        <family val="2"/>
        <scheme val="minor"/>
      </rPr>
      <t xml:space="preserve"> Sector:</t>
    </r>
  </si>
  <si>
    <r>
      <rPr>
        <b/>
        <sz val="11"/>
        <color rgb="FFFF0000"/>
        <rFont val="HelveticaNeue LT 45 Light"/>
        <family val="2"/>
        <scheme val="minor"/>
      </rPr>
      <t>*</t>
    </r>
    <r>
      <rPr>
        <b/>
        <sz val="11"/>
        <color theme="1"/>
        <rFont val="HelveticaNeue LT 45 Light"/>
        <family val="2"/>
        <scheme val="minor"/>
      </rPr>
      <t xml:space="preserve"> Sub-sector:</t>
    </r>
  </si>
  <si>
    <t>RIBA 2030 Challenge Category</t>
  </si>
  <si>
    <t>Not considered</t>
  </si>
  <si>
    <t>Operational energy use</t>
  </si>
  <si>
    <t>Operational water use</t>
  </si>
  <si>
    <t>Current grid factors, gross energy demand, no sequestration</t>
  </si>
  <si>
    <t>Decarbonising grid, net energy demand, with sequestration</t>
  </si>
  <si>
    <t>60 Year Whole Life Carbon Offset</t>
  </si>
  <si>
    <t>Calculation methodology:</t>
  </si>
  <si>
    <t>Designed for disassembly?</t>
  </si>
  <si>
    <t>A1 - A3 BIOGENIC</t>
  </si>
  <si>
    <t>A1 - A3 Biogenic</t>
  </si>
  <si>
    <t>A1 - A3 Biogenic (tCO2e)</t>
  </si>
  <si>
    <t>D (tCO2e)</t>
  </si>
  <si>
    <t>A1 - A3 Biogenic (kgCO2e/m2)</t>
  </si>
  <si>
    <t>D (kgCO2e/m2)</t>
  </si>
  <si>
    <t>Generated</t>
  </si>
  <si>
    <t>Regulated</t>
  </si>
  <si>
    <t>Unregulated</t>
  </si>
  <si>
    <t>A1-A5</t>
  </si>
  <si>
    <t>A1-A3 Biogenic</t>
  </si>
  <si>
    <t>C1-C4</t>
  </si>
  <si>
    <t>B6-B7</t>
  </si>
  <si>
    <t>Embodied carbon over the life cycle</t>
  </si>
  <si>
    <t>Value of carbon in existing elements</t>
  </si>
  <si>
    <t>SAP 10.1 Operational emissions</t>
  </si>
  <si>
    <t>Term</t>
  </si>
  <si>
    <t>Definition</t>
  </si>
  <si>
    <t>Comprises stages  A1-A5</t>
  </si>
  <si>
    <t>Embodied carbon to practical completion</t>
  </si>
  <si>
    <t>Comprises stages  A1-A5, B1-B5, C1-C4</t>
  </si>
  <si>
    <t>Whole life carbon</t>
  </si>
  <si>
    <t>Comprises stages A, B &amp; C, with module D reported separately</t>
  </si>
  <si>
    <t>60 year carbon of module groups (kgCO2e/m2)</t>
  </si>
  <si>
    <t>A, B &amp; C</t>
  </si>
  <si>
    <t>Value (kgCO2e/m2)</t>
  </si>
  <si>
    <t>30, 60, 90, 120 year impact comparison plots (kgCO2e/m2)</t>
  </si>
  <si>
    <t>Embodied carbon in existing elements retained over the 60 year life cycle (kgCO2e)</t>
  </si>
  <si>
    <t>New embodied carbon emissions over the 60 year life cycle by building aspect (kgCO2e)</t>
  </si>
  <si>
    <t>B1-B3 &amp; B5</t>
  </si>
  <si>
    <t>Carbon emissions relating to the new building</t>
  </si>
  <si>
    <t>N.B. These totals consider emissions incurred over the life of the current building. The value of carbon in existing elements is therefore not included in the total, but is displayed for information. Biogenic carbon has been excluded from these totals to provide clarity on the unavoidable emissions arising from material use. Operational emissions consider gross demand, as opposed to net demand on 3. OUTPUT. Module D represents potential benefits from the reuse of elements designed for deconstruction, including continued lock-in of biogenic carbon, alongside projected operational savings from on-site generation.</t>
  </si>
  <si>
    <t>End of life emissions [C1-C4] have been applied at year zero such that reading the graph at any time point will include them. The red line represents the estimate reported elsewhere on this sheet.</t>
  </si>
  <si>
    <t>Global embodied carbon uplift factor (to account for uncertainty in averaged data/exclusion of fittings &amp; connections)</t>
  </si>
  <si>
    <t>Potential benefits beyond the system boundary D (kgCO2e/m2)</t>
  </si>
  <si>
    <t>A1 - A3 Biogenic carbon (sequestered kgCO2e/m2)</t>
  </si>
  <si>
    <t>150 mm slab thickness. For a flat slab, set an Adjustment Factor of 2 for 300 mm slab thickness and remove any beams.</t>
  </si>
  <si>
    <t>Secondary beams</t>
  </si>
  <si>
    <t>75% of material in primary beam</t>
  </si>
  <si>
    <t>PROJECT DETAILS</t>
  </si>
  <si>
    <t>SUBSECTOR DETAILS</t>
  </si>
  <si>
    <t>Sector:</t>
  </si>
  <si>
    <t>Sub-sector:</t>
  </si>
  <si>
    <t>Est. year of project completion:</t>
  </si>
  <si>
    <t>Assessment completed by:</t>
  </si>
  <si>
    <t>Grid size (m):</t>
  </si>
  <si>
    <t>RIBA 2030 Challenge category:</t>
  </si>
  <si>
    <t>Imposed floor load (kN):</t>
  </si>
  <si>
    <t>GIA (m2):</t>
  </si>
  <si>
    <t>OPERATIONAL - Regulated/Electrical</t>
  </si>
  <si>
    <t>OPERATIONAL - Regulated/Non-electric</t>
  </si>
  <si>
    <t xml:space="preserve">Heating </t>
  </si>
  <si>
    <t>UNITS</t>
  </si>
  <si>
    <t>kN</t>
  </si>
  <si>
    <t>OPERATIONAL - Unregulated/Electrical</t>
  </si>
  <si>
    <t>OPERATIONAL - Unregulated/Non-electric</t>
  </si>
  <si>
    <t>OPERATIONAL - Power generation</t>
  </si>
  <si>
    <t>EMBODIED - Substructure</t>
  </si>
  <si>
    <t>EMBODIED - Superstructure</t>
  </si>
  <si>
    <t>Embodied - Finishes</t>
  </si>
  <si>
    <t>Embodied - Services</t>
  </si>
  <si>
    <t>TOTAL A-C (exc. Biogenic)</t>
  </si>
  <si>
    <t>TOTAL A-C (exc.Biogenic)</t>
  </si>
  <si>
    <t>Project image</t>
  </si>
  <si>
    <t>Precast Concrete</t>
  </si>
  <si>
    <t>Project Gross</t>
  </si>
  <si>
    <t>Project Net</t>
  </si>
  <si>
    <t>A1 - C4 inc. biogenic</t>
  </si>
  <si>
    <t>Embodied carbon over the lifecycle</t>
  </si>
  <si>
    <t>Sequestered carbon</t>
  </si>
  <si>
    <t>Timber SIPs with Brick</t>
  </si>
  <si>
    <t>Multi-family (&lt; 6 storeys)</t>
  </si>
  <si>
    <t>Notes</t>
  </si>
  <si>
    <t>Adjustment Factor (%)</t>
  </si>
  <si>
    <t>Blockwork</t>
  </si>
  <si>
    <t>Metal Deck</t>
  </si>
  <si>
    <t>OPERATIONAL B6 60 YEARS</t>
  </si>
  <si>
    <t>EMBODIED A1-C4 60 YEARS</t>
  </si>
  <si>
    <t>EMBODIED BIOGENIC A1-A3</t>
  </si>
  <si>
    <t>MODULE D</t>
  </si>
  <si>
    <t>TOTALS</t>
  </si>
  <si>
    <t>No. storeys ground &amp; above</t>
  </si>
  <si>
    <t>* Est. Year of project completion:</t>
  </si>
  <si>
    <t>* Sector:</t>
  </si>
  <si>
    <t>* Sub-sector:</t>
  </si>
  <si>
    <t>* GIA:</t>
  </si>
  <si>
    <t>Element 01</t>
  </si>
  <si>
    <t>Element 02</t>
  </si>
  <si>
    <t>Element 03</t>
  </si>
  <si>
    <t>Element 04</t>
  </si>
  <si>
    <t>Element 05</t>
  </si>
  <si>
    <t>Element 06</t>
  </si>
  <si>
    <t>Element 07</t>
  </si>
  <si>
    <t>Element 08</t>
  </si>
  <si>
    <t>Element 09</t>
  </si>
  <si>
    <t>Element 10</t>
  </si>
  <si>
    <t>Element 11</t>
  </si>
  <si>
    <t>Element 12</t>
  </si>
  <si>
    <t>Element 13</t>
  </si>
  <si>
    <t>Element 14</t>
  </si>
  <si>
    <t>Element 15</t>
  </si>
  <si>
    <t>Element 16</t>
  </si>
  <si>
    <t>Element 17</t>
  </si>
  <si>
    <t>Element 18</t>
  </si>
  <si>
    <t>Element 19</t>
  </si>
  <si>
    <t>Element 20</t>
  </si>
  <si>
    <t>Element 21</t>
  </si>
  <si>
    <t>Element 22</t>
  </si>
  <si>
    <t>Element 23</t>
  </si>
  <si>
    <t>Element 24</t>
  </si>
  <si>
    <t>Element 25</t>
  </si>
  <si>
    <t>Element 26</t>
  </si>
  <si>
    <t>Element 27</t>
  </si>
  <si>
    <t>Element 28</t>
  </si>
  <si>
    <t>Element 29</t>
  </si>
  <si>
    <t>Element 30</t>
  </si>
  <si>
    <t>Element 31</t>
  </si>
  <si>
    <t>Element 32</t>
  </si>
  <si>
    <t>Element 33</t>
  </si>
  <si>
    <t>Element 34</t>
  </si>
  <si>
    <t>Element 35</t>
  </si>
  <si>
    <t>Element 36</t>
  </si>
  <si>
    <t>Element 37</t>
  </si>
  <si>
    <t>Element 38</t>
  </si>
  <si>
    <t>Element 39</t>
  </si>
  <si>
    <t>Element 40</t>
  </si>
  <si>
    <t>Element 41</t>
  </si>
  <si>
    <t>Element 42</t>
  </si>
  <si>
    <t>Element 43</t>
  </si>
  <si>
    <t>Element 44</t>
  </si>
  <si>
    <t>Element 45</t>
  </si>
  <si>
    <t>Element 46</t>
  </si>
  <si>
    <t>Element 47</t>
  </si>
  <si>
    <t>Element 48</t>
  </si>
  <si>
    <t>Element 49</t>
  </si>
  <si>
    <t>Element 50</t>
  </si>
  <si>
    <t>Build-up Reference</t>
  </si>
  <si>
    <t>Description</t>
  </si>
  <si>
    <t>Functional Unit</t>
  </si>
  <si>
    <t>Materials included</t>
  </si>
  <si>
    <t>Volume/FU (m3/FU)</t>
  </si>
  <si>
    <t>ICE V3 Reference</t>
  </si>
  <si>
    <t>ICE V3 kgCO2e/kg value</t>
  </si>
  <si>
    <t>ICE V3 biogenic kgCO2e/kg value</t>
  </si>
  <si>
    <t>Density used</t>
  </si>
  <si>
    <t>Source</t>
  </si>
  <si>
    <t>Buildup kgCO2e/FU</t>
  </si>
  <si>
    <t>Buildup biogenic kgCO2e/FU</t>
  </si>
  <si>
    <t>TOTAL kgCO2e/FU</t>
  </si>
  <si>
    <t>TOTAL BIOGENIC kgCO2e/FU</t>
  </si>
  <si>
    <t>Mass kg/FU</t>
  </si>
  <si>
    <t>Façade: Load Bearing Brick</t>
  </si>
  <si>
    <t>Brick and mortar wall held back to structure with stainless steel brickties</t>
  </si>
  <si>
    <t>Brick</t>
  </si>
  <si>
    <t>Clay, Brick</t>
  </si>
  <si>
    <t>Average of CIBSE material data for "Brick A" and "Brick B" quoted in ICE V3</t>
  </si>
  <si>
    <t>Mortar</t>
  </si>
  <si>
    <t>Mortar (1:1:6 Cement:Lime:Sand Mix)</t>
  </si>
  <si>
    <t>CIBSE material data for "cement mortar" quoted in ICE V3</t>
  </si>
  <si>
    <t>Stainless Steel</t>
  </si>
  <si>
    <t>Steel, Stainless</t>
  </si>
  <si>
    <t>CIBSE material data for "stainless steel, 5% Ni" quoted in ICE V3</t>
  </si>
  <si>
    <t>Façade: Brick with SFS</t>
  </si>
  <si>
    <t>Brick and mortar wall held back to steel framing system with steel brickties</t>
  </si>
  <si>
    <t>300mm high tiles supported on stainless steel hangers</t>
  </si>
  <si>
    <t>Ceramic (Stoneware)</t>
  </si>
  <si>
    <t>Ceramics, Tiles and Cladding Panels</t>
  </si>
  <si>
    <t>Dondi, M. (1999), The chemical composition of porcelain stoneware tiles and its influence on microstructure and mechanical properties, Intercam, 48(2):75-83</t>
  </si>
  <si>
    <t>1.5mm zinc sheet supported on stainless steel hangers</t>
  </si>
  <si>
    <t>Zinc</t>
  </si>
  <si>
    <t>Zinc, General</t>
  </si>
  <si>
    <t>https://en.wikipedia.org/wiki/Zinc, accessed 10/06/2020</t>
  </si>
  <si>
    <t>Softwood</t>
  </si>
  <si>
    <t>Timber, Softwood</t>
  </si>
  <si>
    <t>CIBSE material data for "softwood" quoted in ICE V3</t>
  </si>
  <si>
    <t>Façade: Curtain Walling</t>
  </si>
  <si>
    <t>Double glazing with aluminium framing at 1.2m horizontal and vertical centres</t>
  </si>
  <si>
    <t>Glass</t>
  </si>
  <si>
    <t>Glass, Glazing, Double</t>
  </si>
  <si>
    <t>CIBSE material data for "Glasss, solid (soda-lime)"</t>
  </si>
  <si>
    <t>Aluminium General, European Mix, Inc Imports</t>
  </si>
  <si>
    <t>CIBSE material data for "aluminium" quoted in ICE V3</t>
  </si>
  <si>
    <t>Façade: Precast Concrete</t>
  </si>
  <si>
    <t>150mm precast concrete panel</t>
  </si>
  <si>
    <t>Concrete - Ordinary Portland Cement (OPC) concrete - CEM I based - with total cementious content of 360 kg per m3 of concrete</t>
  </si>
  <si>
    <t>ICE V3</t>
  </si>
  <si>
    <t>Façade: Precast &amp; Brick Slips</t>
  </si>
  <si>
    <t>50mm brick slip (no mortar) on 150mm precast concrete panel</t>
  </si>
  <si>
    <t>Reinforcement Steel</t>
  </si>
  <si>
    <t>Steel, Rebar Module A1-3 with 97% recycled content</t>
  </si>
  <si>
    <t>CIBSE material data for "steel" quoted in ICE V3</t>
  </si>
  <si>
    <t>Façade: Limestone</t>
  </si>
  <si>
    <t>500mm high tiles supported on stainless steel hangers</t>
  </si>
  <si>
    <t>Stone, Limestone</t>
  </si>
  <si>
    <t>Manger, G. E. (1963), Porosity and Bulk Density of Sedimentary Rocks, Geological Survey Bulletin 1144-E</t>
  </si>
  <si>
    <t>Façade: Granite</t>
  </si>
  <si>
    <t>Stone, Granite</t>
  </si>
  <si>
    <t>https://en.wikipedia.org/wiki/Granite, accessed 11/06/2020</t>
  </si>
  <si>
    <t>Façade: Aluminium Cladding</t>
  </si>
  <si>
    <t>1.5mm aluminium sheet supported on stainless steel hangers</t>
  </si>
  <si>
    <t>Façade: Brick &amp; Block</t>
  </si>
  <si>
    <t>100mm medium density blockwork with brick façade as described above</t>
  </si>
  <si>
    <t>Precast concrete block</t>
  </si>
  <si>
    <t>Concrete block walls, with medium density solid blocks, 100mm thickness wall</t>
  </si>
  <si>
    <t>ICE data,  based on per m2 average</t>
  </si>
  <si>
    <t>Brick façade</t>
  </si>
  <si>
    <t>Façade: Timber SIPs Panel &amp; Brick</t>
  </si>
  <si>
    <t>Two layers of 11mm OSB, with timber spacers at 600mm centres and brick façade as described above</t>
  </si>
  <si>
    <t>OSB</t>
  </si>
  <si>
    <t>Timber, OSB</t>
  </si>
  <si>
    <t>An average of OSB sheet products supplied by: B&amp;Q, Travis Perkins, Wickes</t>
  </si>
  <si>
    <t>Partitions: Plasterboard + Steel Studs</t>
  </si>
  <si>
    <t>2 x 12.5mm plasterboards on both sides, MDF skirting both sides, steel studs at 0.6m spacings, top and bottom steel channels, softwood head plate, gypsum fire strip, mastic sealant, glass mineral wool insulation</t>
  </si>
  <si>
    <t>Plasterboard</t>
  </si>
  <si>
    <t>Plaster, Plasterboard</t>
  </si>
  <si>
    <t>British Gypsum (2015) Gyproc WallBoard Product Data Sheet</t>
  </si>
  <si>
    <t>Galvanised Steel</t>
  </si>
  <si>
    <t>Steel, hot-dip galvanised</t>
  </si>
  <si>
    <t>MDF</t>
  </si>
  <si>
    <t>Timber, MDF</t>
  </si>
  <si>
    <t>https://en.wikipedia.org/wiki/Medium-density_fibreboard accessed 11/06/2020</t>
  </si>
  <si>
    <t>Gypsum</t>
  </si>
  <si>
    <t>NA</t>
  </si>
  <si>
    <t>British Gypsum (2014) Thistle Universal OneCoat EPD-S-P-00610</t>
  </si>
  <si>
    <t>Mastic</t>
  </si>
  <si>
    <t>EMFI (2013) Emfimastic High power 290 ml Cartridge EPD-S-P-00591</t>
  </si>
  <si>
    <t>Insulation, Mineral wool</t>
  </si>
  <si>
    <t>CIBSE material data for "Glass fibre/wool" quoted in ICE V3</t>
  </si>
  <si>
    <t>Partitions: Plasterboard + Timber Studs</t>
  </si>
  <si>
    <t>2 x 12.5mm plasterboards on both sides, MDF skirting both sides, timber studs at 0.6m spacings, top and bottom steel channels, softwood head plate, gypsum fire strip, mastic sealant, glass mineral wool insulation</t>
  </si>
  <si>
    <t>Partitions: Plywood + Timber Studs</t>
  </si>
  <si>
    <t>2 x 12.5mm plywood boards on both sides, MDF skirting both sides, timber studs at 0.6m spacings, top and bottom steel channels, softwood head plate, gypsum fire strip, mastic sealant, glass mineral wool insulation</t>
  </si>
  <si>
    <t>Plywood</t>
  </si>
  <si>
    <t>Timber, Plywood</t>
  </si>
  <si>
    <t>CIBSE material data for "plywood" quoted in ICE V3</t>
  </si>
  <si>
    <t>Partitions: CLT</t>
  </si>
  <si>
    <t>200mm CLT panel</t>
  </si>
  <si>
    <t>Timber, CLT</t>
  </si>
  <si>
    <t>Sutton, A., Black, D., Walker, P. (2011) Cross-laminated timber: An introduction to low-impact building materials, Bracknell: IHS BRE Press</t>
  </si>
  <si>
    <t>Partitions: Blockwork</t>
  </si>
  <si>
    <t>100mm medium density blockwork with 5mm skim coat plaster both sides</t>
  </si>
  <si>
    <t>Plaster</t>
  </si>
  <si>
    <t>Glazing Frame: uPVC</t>
  </si>
  <si>
    <t>Frames are based on the schematic design for an opening window shown to the right of this table. For uPVC all elements bar F and G are internally supported uPVC sections with 3mm wall thickness and 2mm thick internal supports calculated as a proportion of the element perimeter. F is solid rubber. G is the glazing spacer with desiccant excluded as no embodied carbon data could be found.</t>
  </si>
  <si>
    <t>Plastics, PVC General</t>
  </si>
  <si>
    <t>https://en.wikipedia.org/wiki/Polyvinyl_chloride accessed 11/06/2020</t>
  </si>
  <si>
    <t>Rubber</t>
  </si>
  <si>
    <t>Rubber, General</t>
  </si>
  <si>
    <t>https://www.aqua-calc.com/page/density-table/substance/rubber-coma-and-blank-butyl accessed 11/06/2020</t>
  </si>
  <si>
    <t>Glazing Frame: Aluminium</t>
  </si>
  <si>
    <t>All elements bar D, F and G are hollow aluminium section with 2mm wall thickness. D is internally supported uPVC section as described in uPVC. F and G as described in uPVC.</t>
  </si>
  <si>
    <t>Glazing Frame: Timber</t>
  </si>
  <si>
    <t>Elements A-E assumed to be solid softwood. F and G as described in uPVC.</t>
  </si>
  <si>
    <t>Glazing Frame: Al/Timber Composite</t>
  </si>
  <si>
    <t>External elements A and E assumed to be hollow aluminium sections with 2mm wall thickness. Elements B and C are solid softwood. Element D is uPVC with 3mm wall thickness and 2mm internal supports as described in uPVC. F and G as described in uPVC.</t>
  </si>
  <si>
    <t>Glazing Frame: Steel</t>
  </si>
  <si>
    <t>The steel sections used are shown in a drawing to the right of this table (EZ7, F8, PF7).</t>
  </si>
  <si>
    <t>Steel, finished cold rolled coil</t>
  </si>
  <si>
    <t>Steel, finished cold-rolled coil</t>
  </si>
  <si>
    <t>Floor Slabs: Steel concrete composite</t>
  </si>
  <si>
    <t>Based on COMFLOR 46 decking 1.2mm sheet thickness, 150mm slab depth RC 32/40 25% GGBS 6.55kg/m2 reinforcement mesh, 19 x 100 mm shear studs x 2 per m2</t>
  </si>
  <si>
    <t>Reinforcement steel</t>
  </si>
  <si>
    <t>Concrete</t>
  </si>
  <si>
    <t>RC 32/40 (32/40 Mpa) listed under 25% Blast Furnace Slag replacement</t>
  </si>
  <si>
    <t>Joisted Floors: Timber Joists (Domestic)</t>
  </si>
  <si>
    <t>Joisted Floors: Timber Joists (Office)</t>
  </si>
  <si>
    <t>Joisted Floors: JJI Engineered Joists</t>
  </si>
  <si>
    <t>450 mm deep 9 mm thick OSB web with 97 x 45 mm softwood flanges. 400mm centres with a 7.5m clear span. 11mm OSB topper.</t>
  </si>
  <si>
    <t>JJI Joists</t>
  </si>
  <si>
    <t>James Jones &amp; Sons Limited (2017) Environmental Product Declaration JJI-Joists EPD-S-P-01072</t>
  </si>
  <si>
    <t>Per m2 buildup</t>
  </si>
  <si>
    <t>Roof: Timber Pitch Roof</t>
  </si>
  <si>
    <t>75 x 200 mm softwood joists, rafters, purlins and ridge. 5m clear span. Joists at 400mm centres. Rafters at 400mm centres with 9/12 pitch. Two purlins and ridge beam across span. 35 x 50mm battens at 400mm centres.</t>
  </si>
  <si>
    <t>Roof: Metal Deck Roof</t>
  </si>
  <si>
    <t>COMFLOR 46 decking 1.2mm sheet thickness</t>
  </si>
  <si>
    <t>Floor finishes: Raised floor</t>
  </si>
  <si>
    <t>600 mm square module of high-density chipboard. Bottom surface laminated with galvanised steel. Top surface laminated with vinyl surface finish. Panel encapsulated by full-depth ABS band. Pedestals are zinc-plated steel covering height range of 16 - 347 mm</t>
  </si>
  <si>
    <t>RG2 Europed Raised Access Floor</t>
  </si>
  <si>
    <t>Kingspan (2016) RG2 Europed Raised Access Flooring System EPD-S-P-00797</t>
  </si>
  <si>
    <t>Ceilings: Steel grid system</t>
  </si>
  <si>
    <t>SAS System 150 modular clip-in steel suspended ceiling system</t>
  </si>
  <si>
    <t>SAS Metal Ceiling System</t>
  </si>
  <si>
    <t>SAS (2014) Metal Ceiling System EPD-S-P-00614</t>
  </si>
  <si>
    <t>Ceilings: Suspended Plasterboard</t>
  </si>
  <si>
    <t>SAS System 150 modular clip-in steel suspended ceiling system carrying 12.5mm plasterboard</t>
  </si>
  <si>
    <t>Ceilings: Steel tile</t>
  </si>
  <si>
    <t>SAS System 150 modular clip-in steel suspended ceiling system carrying plain sheet steel tiles</t>
  </si>
  <si>
    <t>Ceilings: Perforated steel tile with 18mm acoustic board</t>
  </si>
  <si>
    <t>SAS System 150 modular clip-in steel suspended ceiling system carrying perforated steel tile with 18mm x 80kg/m3 acoustic pad</t>
  </si>
  <si>
    <t>Load Bearing Precast Concrete Panel</t>
  </si>
  <si>
    <t>300mm wide tiles supported, single fired, on stainless steel hangers</t>
  </si>
  <si>
    <t>500mm high tiles, at 30mm thick, supported on stainless steel hangers</t>
  </si>
  <si>
    <t>100mm medium density blockwork with seld-supported brick</t>
  </si>
  <si>
    <t>COMFLOR 46 decking 1.2mm sheet thickness, 150mm slab depth RC 32/40 25% GGBS 6.55kg/m2 reinforcement mesh, 19 x 100 mm shear studs x 2 per m2</t>
  </si>
  <si>
    <t>50 x 200mm softwood joists at 400mm centres with a 5m clear span. 11mm OSB topper.</t>
  </si>
  <si>
    <t>50 x 300mm softwood joists at 300mm centres with a 5m clear span. 11mm OSB topper.</t>
  </si>
  <si>
    <t>Solid soft wood timber with aluminium external finish</t>
  </si>
  <si>
    <t>2mm thick hollow aluminium frame with internal webbing.</t>
  </si>
  <si>
    <t>Simple 2mm thick steel frame, for existing buildings only.</t>
  </si>
  <si>
    <t>Steel (single glazed)</t>
  </si>
  <si>
    <t>Solid softwood timber frame</t>
  </si>
  <si>
    <t>3mm thick hollow uPVC frame with internal webbing</t>
  </si>
  <si>
    <t>Anticipated unregulated energy use - non-electric</t>
  </si>
  <si>
    <t>RC 32/40 50% GGBS (50kg/m3 reinforcement)</t>
  </si>
  <si>
    <t>RC 32/40 50% GGBS (150kg/m3 reinforcement)</t>
  </si>
  <si>
    <t>RC 32/40 50% GGBS (200kg/m3 reinforcement)</t>
  </si>
  <si>
    <t>RC 32/40 50% GGBC (125kg/m3 reinforcement)</t>
  </si>
  <si>
    <t>RC 32/40 50% GGBS (100kg/m3 reinforcement)</t>
  </si>
  <si>
    <t>RC 32/40 50% GGBS (250kg/m3 reinforcement)</t>
  </si>
  <si>
    <t>RC 32/40 50% GGBS (300kg/m3 reinforcement)</t>
  </si>
  <si>
    <t>12.5mm platerboard lining applied directly to upper floor/roof structure</t>
  </si>
  <si>
    <t>Ground Insulation</t>
  </si>
  <si>
    <t>EPS</t>
  </si>
  <si>
    <t>RC40/50 110 wides beams with 440mm medium density blocks</t>
  </si>
  <si>
    <t>RC40/50 beams</t>
  </si>
  <si>
    <t>RC 40/50</t>
  </si>
  <si>
    <t>ICE V3 RC40/50</t>
  </si>
  <si>
    <t>Medium Density block</t>
  </si>
  <si>
    <t>Medium Density Concrete Block</t>
  </si>
  <si>
    <t>ICE V3 Medium Density Concrete block</t>
  </si>
  <si>
    <t>Beam and Block</t>
  </si>
  <si>
    <t>RC40/50 110 wide beams with 440mm medium density blocks</t>
  </si>
  <si>
    <t>Ground insulation</t>
  </si>
  <si>
    <t>Vacuum Insulation</t>
  </si>
  <si>
    <t>50 mm insulation thickness</t>
  </si>
  <si>
    <t>Cellulose, loose fill</t>
  </si>
  <si>
    <t>Sheeps wool</t>
  </si>
  <si>
    <t>Green Roof</t>
  </si>
  <si>
    <t>Knauf Urbanscape system, with sedum blanket, green rool, and drainage layer</t>
  </si>
  <si>
    <t>Iron (existing buildings)</t>
  </si>
  <si>
    <t>Foamglass (domestic only)</t>
  </si>
  <si>
    <t>100 x 140 mm beam sections</t>
  </si>
  <si>
    <t>Two layers of 11mm OSB, with timber spacers at 600mm centres and self supported brick</t>
  </si>
  <si>
    <t>LVL T-Stud walls at 600mm centres with 30mm thick larch cladding</t>
  </si>
  <si>
    <t>LVL</t>
  </si>
  <si>
    <t>Timber, LVL</t>
  </si>
  <si>
    <t>Lower Floor: Beam and Block System</t>
  </si>
  <si>
    <t>Zinc Standing Seam</t>
  </si>
  <si>
    <t>1.5mm thick zinc.</t>
  </si>
  <si>
    <t>0.9mm thickness</t>
  </si>
  <si>
    <t>Bitumous Sheet</t>
  </si>
  <si>
    <t>1.5 mm thick sheet</t>
  </si>
  <si>
    <t>Ceramic tile</t>
  </si>
  <si>
    <t>15 mm average tile thickness, with 100 mm overlap.</t>
  </si>
  <si>
    <t>SFS with Aluminium Cladding</t>
  </si>
  <si>
    <t>Load Bearing Precast Concrete with Brick Slips</t>
  </si>
  <si>
    <t>SFS with Ceramic Tiles</t>
  </si>
  <si>
    <t>SFS with Granite</t>
  </si>
  <si>
    <t>SFS with Limestone</t>
  </si>
  <si>
    <t>SFS with Zinc Cladding</t>
  </si>
  <si>
    <t>SFS with Brick</t>
  </si>
  <si>
    <t>Façade: SFS with Ceramic Tiles</t>
  </si>
  <si>
    <t>Façade: SFS Zinc Cladding</t>
  </si>
  <si>
    <t>Solid Brick, single leaf</t>
  </si>
  <si>
    <t>Façade: Timber Cassette Panel with Larch Cladding</t>
  </si>
  <si>
    <t xml:space="preserve">Timber Cassette Panel with Larch Cladding </t>
  </si>
  <si>
    <t>Brick and mortar wall, single leaf</t>
  </si>
  <si>
    <t>Façade: Timber Cassette Panel with Brick</t>
  </si>
  <si>
    <t>T Stud Walls (39 x 89mm) fin columns at 600 mm centres, and brick wall with stainless steel wall ties</t>
  </si>
  <si>
    <t>T Stud Walls (39 x 89mm) fin columns at 600 mm centres, and timber cladding as described above</t>
  </si>
  <si>
    <t>Timber Cassette Panel with brick</t>
  </si>
  <si>
    <t>T-Stud walls at 600mm centres with external brickwork and stainless steel brickties</t>
  </si>
  <si>
    <t>150mm precast concrete panel with 360 kg/m3 of rebar</t>
  </si>
  <si>
    <t>50mm brick slip (no mortar) on 150mm precast concrete panel with 360 kg/m3 of rebar</t>
  </si>
  <si>
    <t>Façade: Timber Cassette Panel with Cementious Render</t>
  </si>
  <si>
    <t>Façade: Timber Cassette Panel with Lime Render</t>
  </si>
  <si>
    <t>T Stud walls (39 x 89mm) fin columns at 600mm centres, with lime rendered finish (insulation measured separately).</t>
  </si>
  <si>
    <t>T Stud walls (39 x 89mm) fin columns at 600mm centres, with cementious rendered finish (insulation measured separately).</t>
  </si>
  <si>
    <t>Render</t>
  </si>
  <si>
    <t>Mortar (1:1:6 Lime: Cement:Sand</t>
  </si>
  <si>
    <t>Lime Render</t>
  </si>
  <si>
    <t>Façade: Block with Rendered Insulation</t>
  </si>
  <si>
    <t>100mm medium density blockwork with cementious render</t>
  </si>
  <si>
    <t>Concrete block</t>
  </si>
  <si>
    <t>Medium Density Blockwork</t>
  </si>
  <si>
    <t>ICE v3</t>
  </si>
  <si>
    <t>Low tech, simple boilers and radiators, natural ventilation (40 kgCO2/m2)</t>
  </si>
  <si>
    <t>Medium tech, boilers/ASHP, plus MVHR. (60 kgCO2e/m2 flat rate estimate)</t>
  </si>
  <si>
    <t>High tech, full air conditioning (80 kgCO2e/m2)</t>
  </si>
  <si>
    <t>Façade: Blockwork with Timber Cladding</t>
  </si>
  <si>
    <t>30mm timber rainscreen supported on 200 x 40 mm battens at 0.5m centres with blockwork inner leaf</t>
  </si>
  <si>
    <t>Roof: Timber cassette system</t>
  </si>
  <si>
    <t>Two layers of 11mm OSB, with timber spacers at 600mm centres</t>
  </si>
  <si>
    <r>
      <rPr>
        <b/>
        <sz val="11"/>
        <color rgb="FFFF0000"/>
        <rFont val="HelveticaNeue LT 45 Light"/>
        <family val="2"/>
        <scheme val="minor"/>
      </rPr>
      <t>*</t>
    </r>
    <r>
      <rPr>
        <b/>
        <sz val="11"/>
        <color theme="1"/>
        <rFont val="HelveticaNeue LT 45 Light"/>
        <family val="2"/>
        <scheme val="minor"/>
      </rPr>
      <t xml:space="preserve"> GIA (m2):</t>
    </r>
  </si>
  <si>
    <t>Timber Cassette</t>
  </si>
  <si>
    <t>Two layers of OSB with timber spacers at 600mm centres</t>
  </si>
  <si>
    <t>Blockwork with Brick</t>
  </si>
  <si>
    <t>Blockwork with Timber</t>
  </si>
  <si>
    <t>30mm timber rainscreen supported on 200 x 40 battens with blockwork structure</t>
  </si>
  <si>
    <t>Blockwork with render</t>
  </si>
  <si>
    <t>100 mm medium density blockwork with cementiuous render</t>
  </si>
  <si>
    <t>Timber Cassette Panel with Lime Render</t>
  </si>
  <si>
    <t>T-Stud walls at 600mm centres with lime render. Note insulation calculated elsewhere</t>
  </si>
  <si>
    <t>Timber Cassette Panel with Cement Render</t>
  </si>
  <si>
    <t>T-Stud walls at 600mm centres with cementious render. Note insulation calculated elsewhere</t>
  </si>
  <si>
    <t>15 m depth, 600 mm diameter, 500 kN per pile, calculated dynamically based on building weight.</t>
  </si>
  <si>
    <t>15 m depth, 600 mm diameter, 500 kN per pile calculated dynamically based on building weight.</t>
  </si>
  <si>
    <t>15 m depth, 600 mm diameter, 16 mm thick, 500 kN per pile calculated dynamically based on building weight.</t>
  </si>
  <si>
    <r>
      <t xml:space="preserve">
FCBS CARBON is distributed as a beta version to provide guidance at early stages of building design. It is intended to provide a consistent methodology to understand the magnitude of design decisions, enabling whole life carbon to be compared between different options.
The tool provides an estimate of the whole life carbon, and users must ensure that the modelled parameters of any building represent it as accurately as possible for that design stage.  All claims relating to whole life carbon arising as result of this tool should be verified by a suitably qualified professional. FCBStudios provide no warranty as to the accuracy of the results from this tool.
The tool has been developed by FCBStudios Ltd using carbon factors derived from the Inventory of Carbon and Energy (ICE) database and Environmental Product Declarations (EPDs). 
Please credit any work using FCBS CARBON to FCBStudios.
By downloading the tool you consent to FCBStudios to contact you regarding your experience of using the tool to guide future development including an online version. Data provided during this exercise will be provided anonymously unless explicit permission has been granted by the user.
FCBStudios wish to thank Dr Joe Jack Williams and Joe Taylor for the development of the tool. 
FCBStudios also wish to thank the following individuals for their guidance in the preparation of the tool for free release to the industry: 
For discussion on structural assumptions: 
</t>
    </r>
    <r>
      <rPr>
        <b/>
        <sz val="14"/>
        <color theme="1"/>
        <rFont val="HelveticaNeue LT 45 Light"/>
        <family val="2"/>
        <scheme val="minor"/>
      </rPr>
      <t>Marta Galinanes Garcia</t>
    </r>
    <r>
      <rPr>
        <sz val="14"/>
        <color theme="1"/>
        <rFont val="HelveticaNeue LT 45 Light"/>
        <family val="2"/>
        <scheme val="minor"/>
      </rPr>
      <t xml:space="preserve"> and </t>
    </r>
    <r>
      <rPr>
        <b/>
        <sz val="14"/>
        <color theme="1"/>
        <rFont val="HelveticaNeue LT 45 Light"/>
        <family val="2"/>
        <scheme val="minor"/>
      </rPr>
      <t>Edoardo Tibuzz</t>
    </r>
    <r>
      <rPr>
        <sz val="14"/>
        <color theme="1"/>
        <rFont val="HelveticaNeue LT 45 Light"/>
        <family val="2"/>
        <scheme val="minor"/>
      </rPr>
      <t xml:space="preserve">i at </t>
    </r>
    <r>
      <rPr>
        <b/>
        <sz val="14"/>
        <color theme="1"/>
        <rFont val="HelveticaNeue LT 45 Light"/>
        <family val="2"/>
        <scheme val="minor"/>
      </rPr>
      <t>AKT II</t>
    </r>
    <r>
      <rPr>
        <sz val="14"/>
        <color theme="1"/>
        <rFont val="HelveticaNeue LT 45 Light"/>
        <family val="2"/>
        <scheme val="minor"/>
      </rPr>
      <t xml:space="preserve">  https://www.akt-uk.com/
</t>
    </r>
    <r>
      <rPr>
        <b/>
        <sz val="14"/>
        <color theme="1"/>
        <rFont val="HelveticaNeue LT 45 Light"/>
        <family val="2"/>
        <scheme val="minor"/>
      </rPr>
      <t>Steve Webb</t>
    </r>
    <r>
      <rPr>
        <sz val="14"/>
        <color theme="1"/>
        <rFont val="HelveticaNeue LT 45 Light"/>
        <family val="2"/>
        <scheme val="minor"/>
      </rPr>
      <t xml:space="preserve"> and </t>
    </r>
    <r>
      <rPr>
        <b/>
        <sz val="14"/>
        <color theme="1"/>
        <rFont val="HelveticaNeue LT 45 Light"/>
        <family val="2"/>
        <scheme val="minor"/>
      </rPr>
      <t>Alex Lynes</t>
    </r>
    <r>
      <rPr>
        <sz val="14"/>
        <color theme="1"/>
        <rFont val="HelveticaNeue LT 45 Light"/>
        <family val="2"/>
        <scheme val="minor"/>
      </rPr>
      <t xml:space="preserve">, at </t>
    </r>
    <r>
      <rPr>
        <b/>
        <sz val="14"/>
        <color theme="1"/>
        <rFont val="HelveticaNeue LT 45 Light"/>
        <family val="2"/>
        <scheme val="minor"/>
      </rPr>
      <t xml:space="preserve">Webb Yates </t>
    </r>
    <r>
      <rPr>
        <sz val="14"/>
        <color theme="1"/>
        <rFont val="HelveticaNeue LT 45 Light"/>
        <family val="2"/>
        <scheme val="minor"/>
      </rPr>
      <t xml:space="preserve"> https://www.webbyates.com/
</t>
    </r>
    <r>
      <rPr>
        <b/>
        <sz val="14"/>
        <color theme="1"/>
        <rFont val="HelveticaNeue LT 45 Light"/>
        <family val="2"/>
        <scheme val="minor"/>
      </rPr>
      <t>Julia Ratcliffe</t>
    </r>
    <r>
      <rPr>
        <sz val="14"/>
        <color theme="1"/>
        <rFont val="HelveticaNeue LT 45 Light"/>
        <family val="2"/>
        <scheme val="minor"/>
      </rPr>
      <t xml:space="preserve"> at </t>
    </r>
    <r>
      <rPr>
        <b/>
        <sz val="14"/>
        <color theme="1"/>
        <rFont val="HelveticaNeue LT 45 Light"/>
        <family val="2"/>
        <scheme val="minor"/>
      </rPr>
      <t>Scale Consulting</t>
    </r>
    <r>
      <rPr>
        <sz val="14"/>
        <color theme="1"/>
        <rFont val="HelveticaNeue LT 45 Light"/>
        <family val="2"/>
        <scheme val="minor"/>
      </rPr>
      <t xml:space="preserve">  https://www.scaleconsulting.co.uk/
For discussion on the benchmarking of whole life carbon methodologies:
</t>
    </r>
    <r>
      <rPr>
        <b/>
        <sz val="14"/>
        <color theme="1"/>
        <rFont val="HelveticaNeue LT 45 Light"/>
        <family val="2"/>
        <scheme val="minor"/>
      </rPr>
      <t>Simon Sturgis</t>
    </r>
    <r>
      <rPr>
        <sz val="14"/>
        <color theme="1"/>
        <rFont val="HelveticaNeue LT 45 Light"/>
        <family val="2"/>
        <scheme val="minor"/>
      </rPr>
      <t xml:space="preserve">  https://www.targetingzero.co.uk/
The tool is issued under the Creative Commons CC BY-NC-ND-4.0 International licence.
(link here: https://creativecommons.org/licenses/by-nc-nd/4.0/ )</t>
    </r>
  </si>
  <si>
    <t>Façade: Party Wall Blockwork</t>
  </si>
  <si>
    <t>100mm medium density blockwork</t>
  </si>
  <si>
    <t>Façade: Party Wall Brick</t>
  </si>
  <si>
    <t>Brick and mortar wall</t>
  </si>
  <si>
    <t>Façade: Party Wall Timber Cassette</t>
  </si>
  <si>
    <t xml:space="preserve">T Stud walls at 600mm centres. </t>
  </si>
  <si>
    <t>Party Wall Blockwork</t>
  </si>
  <si>
    <t>Party Wall Brick</t>
  </si>
  <si>
    <t>Party Wall Timber Cassette</t>
  </si>
  <si>
    <t>T Stud wall at 600mm centres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</si>
</sst>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quot;£&quot;#,##0"/>
    <numFmt numFmtId="167" formatCode="0.0000"/>
  </numFmts>
  <fonts count="51">
    <font>
      <sz val="11"/>
      <color theme="1"/>
      <name val="HelveticaNeue LT 45 Light"/>
      <family val="2"/>
      <scheme val="minor"/>
    </font>
    <font>
      <b/>
      <sz val="11"/>
      <color theme="0"/>
      <name val="HelveticaNeue LT 45 Light"/>
      <family val="2"/>
      <scheme val="minor"/>
    </font>
    <font>
      <sz val="11"/>
      <color theme="0"/>
      <name val="HelveticaNeue LT 45 Light"/>
      <family val="2"/>
      <scheme val="minor"/>
    </font>
    <font>
      <b/>
      <sz val="11"/>
      <name val="HelveticaNeue LT 45 Light"/>
      <family val="2"/>
      <scheme val="minor"/>
    </font>
    <font>
      <sz val="8"/>
      <name val="HelveticaNeue LT 45 Light"/>
      <family val="2"/>
      <scheme val="minor"/>
    </font>
    <font>
      <sz val="11"/>
      <color rgb="FFFF0000"/>
      <name val="HelveticaNeue LT 45 Light"/>
      <family val="2"/>
      <scheme val="minor"/>
    </font>
    <font>
      <b/>
      <sz val="11"/>
      <color theme="1"/>
      <name val="HelveticaNeue LT 45 Light"/>
      <family val="2"/>
      <scheme val="minor"/>
    </font>
    <font>
      <sz val="11"/>
      <color theme="1"/>
      <name val="HelveticaNeue LT 45 Light"/>
      <family val="2"/>
      <scheme val="minor"/>
    </font>
    <font>
      <sz val="11"/>
      <color theme="1"/>
      <name val="Arial"/>
      <family val="2"/>
    </font>
    <font>
      <b/>
      <sz val="11"/>
      <color theme="1"/>
      <name val="Arial"/>
      <family val="2"/>
    </font>
    <font>
      <vertAlign val="subscript"/>
      <sz val="11"/>
      <color theme="1"/>
      <name val="HelveticaNeue LT 45 Light"/>
      <family val="2"/>
      <scheme val="minor"/>
    </font>
    <font>
      <vertAlign val="superscript"/>
      <sz val="11"/>
      <color theme="1"/>
      <name val="HelveticaNeue LT 45 Light"/>
      <family val="2"/>
      <scheme val="minor"/>
    </font>
    <font>
      <sz val="10"/>
      <color theme="1"/>
      <name val="HelveticaNeue LT 45 Light"/>
      <family val="2"/>
    </font>
    <font>
      <vertAlign val="subscript"/>
      <sz val="10"/>
      <color theme="1"/>
      <name val="HelveticaNeue LT 45 Light"/>
      <family val="2"/>
    </font>
    <font>
      <sz val="11"/>
      <color rgb="FF5AC0CF"/>
      <name val="HelveticaNeue LT 45 Light"/>
      <family val="2"/>
      <scheme val="minor"/>
    </font>
    <font>
      <sz val="11"/>
      <color rgb="FF4F81BD"/>
      <name val="HelveticaNeue LT 45 Light"/>
      <family val="2"/>
      <scheme val="minor"/>
    </font>
    <font>
      <sz val="11"/>
      <color rgb="FFC9388D"/>
      <name val="HelveticaNeue LT 45 Light"/>
      <family val="2"/>
      <scheme val="minor"/>
    </font>
    <font>
      <sz val="11"/>
      <color rgb="FF9B3D7E"/>
      <name val="HelveticaNeue LT 45 Light"/>
      <family val="2"/>
      <scheme val="minor"/>
    </font>
    <font>
      <sz val="11"/>
      <color rgb="FFFFF301"/>
      <name val="HelveticaNeue LT 45 Light"/>
      <family val="2"/>
      <scheme val="minor"/>
    </font>
    <font>
      <sz val="11"/>
      <color rgb="FFCCC200"/>
      <name val="HelveticaNeue LT 45 Light"/>
      <family val="2"/>
      <scheme val="minor"/>
    </font>
    <font>
      <sz val="11"/>
      <color rgb="FF42CE7E"/>
      <name val="HelveticaNeue LT 45 Light"/>
      <family val="2"/>
      <scheme val="minor"/>
    </font>
    <font>
      <sz val="11"/>
      <color rgb="FF1A964F"/>
      <name val="HelveticaNeue LT 45 Light"/>
      <family val="2"/>
      <scheme val="minor"/>
    </font>
    <font>
      <sz val="11"/>
      <color rgb="FFFCB31D"/>
      <name val="HelveticaNeue LT 45 Light"/>
      <family val="2"/>
      <scheme val="minor"/>
    </font>
    <font>
      <sz val="12"/>
      <color theme="0"/>
      <name val="HelveticaNeue LT 45 Light"/>
      <family val="2"/>
      <scheme val="minor"/>
    </font>
    <font>
      <sz val="14"/>
      <color theme="0"/>
      <name val="HelveticaNeue LT 45 Light"/>
      <family val="2"/>
      <scheme val="minor"/>
    </font>
    <font>
      <sz val="11"/>
      <color theme="1"/>
      <name val="HelveticaNeue LT 65 Medium"/>
      <family val="2"/>
    </font>
    <font>
      <sz val="14"/>
      <color theme="1"/>
      <name val="HelveticaNeue LT 65 Medium"/>
      <family val="2"/>
    </font>
    <font>
      <sz val="12"/>
      <color theme="1"/>
      <name val="HelveticaNeue LT 45 Light"/>
      <family val="2"/>
      <scheme val="minor"/>
    </font>
    <font>
      <sz val="10"/>
      <color theme="0"/>
      <name val="HelveticaNeue LT 45 Light"/>
      <family val="2"/>
      <scheme val="minor"/>
    </font>
    <font>
      <sz val="8"/>
      <color theme="0"/>
      <name val="HelveticaNeue LT 45 Light"/>
      <family val="2"/>
      <scheme val="minor"/>
    </font>
    <font>
      <b/>
      <sz val="11"/>
      <color rgb="FFFF0000"/>
      <name val="HelveticaNeue LT 45 Light"/>
      <family val="2"/>
      <scheme val="minor"/>
    </font>
    <font>
      <sz val="9"/>
      <color theme="1"/>
      <name val="HelveticaNeue LT 45 Light"/>
      <family val="2"/>
      <scheme val="minor"/>
    </font>
    <font>
      <sz val="18"/>
      <color theme="5" tint="-0.249977111117893"/>
      <name val="HelveticaNeue LT 45 Light"/>
      <family val="2"/>
      <scheme val="minor"/>
    </font>
    <font>
      <sz val="12"/>
      <color rgb="FFFF0000"/>
      <name val="HelveticaNeue LT 45 Light"/>
      <family val="2"/>
      <scheme val="minor"/>
    </font>
    <font>
      <sz val="12"/>
      <name val="HelveticaNeue LT 45 Light"/>
      <family val="2"/>
      <scheme val="minor"/>
    </font>
    <font>
      <sz val="11"/>
      <color theme="0" tint="-4.9989318521683403E-2"/>
      <name val="HelveticaNeue LT 45 Light"/>
      <family val="2"/>
      <scheme val="minor"/>
    </font>
    <font>
      <sz val="11"/>
      <color theme="1"/>
      <name val="HelveticaNeue LT 45 Light"/>
      <family val="2"/>
    </font>
    <font>
      <sz val="12"/>
      <color theme="0" tint="-4.9989318521683403E-2"/>
      <name val="HelveticaNeue LT 65 Medium"/>
      <family val="2"/>
    </font>
    <font>
      <sz val="12"/>
      <color theme="0" tint="-4.9989318521683403E-2"/>
      <name val="HelveticaNeue LT 45 Light"/>
      <family val="2"/>
      <scheme val="minor"/>
    </font>
    <font>
      <sz val="12"/>
      <color theme="1"/>
      <name val="HelveticaNeue LT 45 Light"/>
      <family val="2"/>
    </font>
    <font>
      <sz val="14"/>
      <color theme="0" tint="-4.9989318521683403E-2"/>
      <name val="HelveticaNeue LT 45 Light"/>
      <family val="2"/>
      <scheme val="minor"/>
    </font>
    <font>
      <sz val="14"/>
      <color theme="1"/>
      <name val="HelveticaNeue LT 45 Light"/>
      <family val="2"/>
    </font>
    <font>
      <sz val="14"/>
      <color theme="0" tint="-4.9989318521683403E-2"/>
      <name val="HelveticaNeue LT 65 Medium"/>
      <family val="2"/>
    </font>
    <font>
      <sz val="14"/>
      <color theme="1"/>
      <name val="HelveticaNeue LT 45 Light"/>
      <family val="2"/>
      <scheme val="minor"/>
    </font>
    <font>
      <b/>
      <sz val="14"/>
      <color theme="1"/>
      <name val="HelveticaNeue LT 45 Light"/>
      <family val="2"/>
      <scheme val="minor"/>
    </font>
    <font>
      <b/>
      <sz val="11"/>
      <color rgb="FF00B050"/>
      <name val="HelveticaNeue LT 45 Light"/>
      <family val="2"/>
      <scheme val="minor"/>
    </font>
    <font>
      <sz val="11"/>
      <color rgb="FF00B050"/>
      <name val="HelveticaNeue LT 45 Light"/>
      <family val="2"/>
      <scheme val="minor"/>
    </font>
    <font>
      <sz val="11"/>
      <name val="HelveticaNeue LT 45 Light"/>
      <family val="2"/>
      <scheme val="minor"/>
    </font>
    <font>
      <sz val="8"/>
      <color theme="0"/>
      <name val="HelveticaNeue LT 45 Light"/>
      <family val="2"/>
    </font>
    <font>
      <sz val="9"/>
      <color indexed="81"/>
      <name val="Tahoma"/>
      <charset val="1"/>
    </font>
    <font>
      <b/>
      <sz val="9"/>
      <color indexed="81"/>
      <name val="Tahoma"/>
      <charset val="1"/>
    </font>
  </fonts>
  <fills count="49">
    <fill>
      <patternFill patternType="none"/>
    </fill>
    <fill>
      <patternFill patternType="gray125"/>
    </fill>
    <fill>
      <patternFill patternType="solid">
        <fgColor rgb="FF5AC0CF"/>
        <bgColor indexed="64"/>
      </patternFill>
    </fill>
    <fill>
      <patternFill patternType="solid">
        <fgColor rgb="FF4F81BD"/>
        <bgColor indexed="64"/>
      </patternFill>
    </fill>
    <fill>
      <patternFill patternType="solid">
        <fgColor rgb="FFC9388D"/>
        <bgColor indexed="64"/>
      </patternFill>
    </fill>
    <fill>
      <patternFill patternType="solid">
        <fgColor rgb="FF9B3D7E"/>
        <bgColor indexed="64"/>
      </patternFill>
    </fill>
    <fill>
      <patternFill patternType="solid">
        <fgColor rgb="FFFFF301"/>
        <bgColor indexed="64"/>
      </patternFill>
    </fill>
    <fill>
      <patternFill patternType="solid">
        <fgColor rgb="FFCCC200"/>
        <bgColor indexed="64"/>
      </patternFill>
    </fill>
    <fill>
      <patternFill patternType="solid">
        <fgColor rgb="FF42CE7E"/>
        <bgColor indexed="64"/>
      </patternFill>
    </fill>
    <fill>
      <patternFill patternType="solid">
        <fgColor rgb="FF1A964F"/>
        <bgColor indexed="64"/>
      </patternFill>
    </fill>
    <fill>
      <patternFill patternType="solid">
        <fgColor rgb="FFFCB31D"/>
        <bgColor indexed="64"/>
      </patternFill>
    </fill>
    <fill>
      <patternFill patternType="solid">
        <fgColor theme="1" tint="0.499984740745262"/>
        <bgColor indexed="64"/>
      </patternFill>
    </fill>
    <fill>
      <patternFill patternType="solid">
        <fgColor theme="7" tint="0.79998168889431442"/>
        <bgColor indexed="64"/>
      </patternFill>
    </fill>
    <fill>
      <patternFill patternType="solid">
        <fgColor theme="0" tint="-0.34998626667073579"/>
        <bgColor indexed="64"/>
      </patternFill>
    </fill>
    <fill>
      <patternFill patternType="solid">
        <fgColor theme="1" tint="0.499984740745262"/>
        <bgColor theme="4"/>
      </patternFill>
    </fill>
    <fill>
      <patternFill patternType="solid">
        <fgColor theme="0" tint="-0.34998626667073579"/>
        <bgColor theme="4"/>
      </patternFill>
    </fill>
    <fill>
      <patternFill patternType="solid">
        <fgColor theme="0"/>
        <bgColor theme="4"/>
      </patternFill>
    </fill>
    <fill>
      <patternFill patternType="solid">
        <fgColor theme="0"/>
        <bgColor theme="4" tint="0.79998168889431442"/>
      </patternFill>
    </fill>
    <fill>
      <patternFill patternType="solid">
        <fgColor theme="0"/>
        <bgColor indexed="64"/>
      </patternFill>
    </fill>
    <fill>
      <patternFill patternType="solid">
        <fgColor theme="0" tint="-4.9989318521683403E-2"/>
        <bgColor indexed="64"/>
      </patternFill>
    </fill>
    <fill>
      <patternFill patternType="solid">
        <fgColor rgb="FFFFCCFF"/>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rgb="FF4BACC6"/>
        <bgColor indexed="64"/>
      </patternFill>
    </fill>
    <fill>
      <patternFill patternType="solid">
        <fgColor rgb="FFC0504D"/>
        <bgColor indexed="64"/>
      </patternFill>
    </fill>
    <fill>
      <patternFill patternType="solid">
        <fgColor rgb="FFF79646"/>
        <bgColor indexed="64"/>
      </patternFill>
    </fill>
    <fill>
      <patternFill patternType="solid">
        <fgColor rgb="FF92CDDC"/>
        <bgColor indexed="64"/>
      </patternFill>
    </fill>
    <fill>
      <patternFill patternType="solid">
        <fgColor rgb="FFDA9694"/>
        <bgColor indexed="64"/>
      </patternFill>
    </fill>
    <fill>
      <patternFill patternType="solid">
        <fgColor rgb="FFFABF8F"/>
        <bgColor indexed="64"/>
      </patternFill>
    </fill>
    <fill>
      <patternFill patternType="solid">
        <fgColor rgb="FFB7DEE8"/>
        <bgColor indexed="64"/>
      </patternFill>
    </fill>
    <fill>
      <patternFill patternType="solid">
        <fgColor rgb="FFE6B8B7"/>
        <bgColor indexed="64"/>
      </patternFill>
    </fill>
    <fill>
      <patternFill patternType="solid">
        <fgColor rgb="FFFCD5B4"/>
        <bgColor indexed="64"/>
      </patternFill>
    </fill>
    <fill>
      <patternFill patternType="solid">
        <fgColor rgb="FFDAEEF3"/>
        <bgColor indexed="64"/>
      </patternFill>
    </fill>
    <fill>
      <patternFill patternType="solid">
        <fgColor rgb="FFF2DCDB"/>
        <bgColor indexed="64"/>
      </patternFill>
    </fill>
    <fill>
      <patternFill patternType="solid">
        <fgColor rgb="FFFDE9D9"/>
        <bgColor indexed="64"/>
      </patternFill>
    </fill>
    <fill>
      <patternFill patternType="solid">
        <fgColor rgb="FF507789"/>
        <bgColor indexed="64"/>
      </patternFill>
    </fill>
    <fill>
      <patternFill patternType="solid">
        <fgColor rgb="FF29363C"/>
        <bgColor indexed="64"/>
      </patternFill>
    </fill>
    <fill>
      <patternFill patternType="solid">
        <fgColor rgb="FFA8BCA2"/>
        <bgColor indexed="64"/>
      </patternFill>
    </fill>
    <fill>
      <patternFill patternType="solid">
        <fgColor rgb="FFE3CDAC"/>
        <bgColor indexed="64"/>
      </patternFill>
    </fill>
    <fill>
      <patternFill patternType="solid">
        <fgColor theme="9" tint="0.59999389629810485"/>
        <bgColor indexed="64"/>
      </patternFill>
    </fill>
    <fill>
      <patternFill patternType="solid">
        <fgColor rgb="FFFFCA00"/>
        <bgColor indexed="64"/>
      </patternFill>
    </fill>
    <fill>
      <patternFill patternType="solid">
        <fgColor rgb="FFFEE4B0"/>
        <bgColor indexed="64"/>
      </patternFill>
    </fill>
    <fill>
      <patternFill patternType="solid">
        <fgColor rgb="FFA5BFCB"/>
        <bgColor indexed="64"/>
      </patternFill>
    </fill>
    <fill>
      <patternFill patternType="solid">
        <fgColor rgb="FFC6E0B4"/>
        <bgColor indexed="64"/>
      </patternFill>
    </fill>
    <fill>
      <patternFill patternType="solid">
        <fgColor theme="5"/>
        <bgColor indexed="64"/>
      </patternFill>
    </fill>
    <fill>
      <patternFill patternType="solid">
        <fgColor rgb="FF00B050"/>
        <bgColor indexed="64"/>
      </patternFill>
    </fill>
  </fills>
  <borders count="48">
    <border>
      <left/>
      <right/>
      <top/>
      <bottom/>
      <diagonal/>
    </border>
    <border>
      <left style="thin">
        <color auto="1"/>
      </left>
      <right style="thin">
        <color auto="1"/>
      </right>
      <top style="thin">
        <color auto="1"/>
      </top>
      <bottom style="thin">
        <color indexed="64"/>
      </bottom>
      <diagonal/>
    </border>
    <border>
      <left/>
      <right style="thin">
        <color auto="1"/>
      </right>
      <top style="thin">
        <color auto="1"/>
      </top>
      <bottom style="thin">
        <color indexed="64"/>
      </bottom>
      <diagonal/>
    </border>
    <border>
      <left/>
      <right/>
      <top style="thin">
        <color auto="1"/>
      </top>
      <bottom style="thin">
        <color indexed="64"/>
      </bottom>
      <diagonal/>
    </border>
    <border>
      <left/>
      <right/>
      <top/>
      <bottom style="thin">
        <color indexed="64"/>
      </bottom>
      <diagonal/>
    </border>
    <border>
      <left/>
      <right/>
      <top style="thin">
        <color auto="1"/>
      </top>
      <bottom/>
      <diagonal/>
    </border>
    <border>
      <left style="thin">
        <color auto="1"/>
      </left>
      <right style="thin">
        <color auto="1"/>
      </right>
      <top style="thin">
        <color auto="1"/>
      </top>
      <bottom/>
      <diagonal/>
    </border>
    <border>
      <left style="thin">
        <color auto="1"/>
      </left>
      <right style="thin">
        <color auto="1"/>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style="thin">
        <color auto="1"/>
      </left>
      <right style="thin">
        <color auto="1"/>
      </right>
      <top/>
      <bottom/>
      <diagonal/>
    </border>
    <border>
      <left/>
      <right style="thin">
        <color auto="1"/>
      </right>
      <top/>
      <bottom/>
      <diagonal/>
    </border>
    <border>
      <left style="thin">
        <color auto="1"/>
      </left>
      <right/>
      <top/>
      <bottom/>
      <diagonal/>
    </border>
    <border>
      <left style="thin">
        <color theme="0"/>
      </left>
      <right/>
      <top/>
      <bottom style="thin">
        <color theme="0"/>
      </bottom>
      <diagonal/>
    </border>
    <border>
      <left style="thin">
        <color theme="0"/>
      </left>
      <right style="thin">
        <color theme="0"/>
      </right>
      <top style="thin">
        <color theme="0"/>
      </top>
      <bottom style="thin">
        <color theme="0"/>
      </bottom>
      <diagonal/>
    </border>
    <border>
      <left style="thin">
        <color auto="1"/>
      </left>
      <right style="thin">
        <color auto="1"/>
      </right>
      <top style="thin">
        <color indexed="64"/>
      </top>
      <bottom style="double">
        <color indexed="64"/>
      </bottom>
      <diagonal/>
    </border>
    <border>
      <left/>
      <right style="thin">
        <color auto="1"/>
      </right>
      <top style="thin">
        <color auto="1"/>
      </top>
      <bottom style="double">
        <color indexed="64"/>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top style="thin">
        <color theme="0"/>
      </top>
      <bottom style="thin">
        <color theme="0"/>
      </bottom>
      <diagonal/>
    </border>
    <border>
      <left/>
      <right/>
      <top/>
      <bottom style="thin">
        <color theme="0"/>
      </bottom>
      <diagonal/>
    </border>
    <border>
      <left/>
      <right/>
      <top style="thin">
        <color theme="0"/>
      </top>
      <bottom/>
      <diagonal/>
    </border>
    <border>
      <left style="thin">
        <color theme="0"/>
      </left>
      <right/>
      <top style="thin">
        <color theme="0"/>
      </top>
      <bottom/>
      <diagonal/>
    </border>
    <border>
      <left style="thin">
        <color theme="0"/>
      </left>
      <right/>
      <top/>
      <bottom/>
      <diagonal/>
    </border>
    <border>
      <left/>
      <right style="thin">
        <color theme="0"/>
      </right>
      <top style="thin">
        <color theme="0"/>
      </top>
      <bottom/>
      <diagonal/>
    </border>
    <border>
      <left/>
      <right style="thin">
        <color theme="0"/>
      </right>
      <top/>
      <bottom/>
      <diagonal/>
    </border>
    <border>
      <left/>
      <right style="thin">
        <color theme="0"/>
      </right>
      <top/>
      <bottom style="thin">
        <color theme="0"/>
      </bottom>
      <diagonal/>
    </border>
    <border>
      <left/>
      <right/>
      <top style="thin">
        <color theme="0"/>
      </top>
      <bottom style="thin">
        <color theme="0"/>
      </bottom>
      <diagonal/>
    </border>
    <border>
      <left style="thin">
        <color theme="1" tint="0.499984740745262"/>
      </left>
      <right/>
      <top style="thin">
        <color theme="1" tint="0.499984740745262"/>
      </top>
      <bottom/>
      <diagonal/>
    </border>
    <border>
      <left style="thin">
        <color theme="1" tint="0.499984740745262"/>
      </left>
      <right/>
      <top/>
      <bottom/>
      <diagonal/>
    </border>
    <border>
      <left style="thin">
        <color theme="1" tint="0.499984740745262"/>
      </left>
      <right/>
      <top/>
      <bottom style="thin">
        <color theme="1" tint="0.499984740745262"/>
      </bottom>
      <diagonal/>
    </border>
    <border>
      <left/>
      <right style="thin">
        <color theme="1" tint="0.499984740745262"/>
      </right>
      <top/>
      <bottom/>
      <diagonal/>
    </border>
    <border>
      <left/>
      <right/>
      <top/>
      <bottom style="thin">
        <color theme="1" tint="0.499984740745262"/>
      </bottom>
      <diagonal/>
    </border>
    <border>
      <left/>
      <right/>
      <top style="thin">
        <color theme="1" tint="0.499984740745262"/>
      </top>
      <bottom/>
      <diagonal/>
    </border>
    <border>
      <left/>
      <right style="thin">
        <color theme="1" tint="0.499984740745262"/>
      </right>
      <top style="thin">
        <color theme="1" tint="0.499984740745262"/>
      </top>
      <bottom/>
      <diagonal/>
    </border>
    <border>
      <left/>
      <right style="thin">
        <color theme="1" tint="0.499984740745262"/>
      </right>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style="thin">
        <color theme="1" tint="0.499984740745262"/>
      </top>
      <bottom/>
      <diagonal/>
    </border>
    <border>
      <left style="thin">
        <color theme="1" tint="0.499984740745262"/>
      </left>
      <right style="thin">
        <color theme="1" tint="0.499984740745262"/>
      </right>
      <top/>
      <bottom/>
      <diagonal/>
    </border>
    <border>
      <left style="thin">
        <color theme="1" tint="0.499984740745262"/>
      </left>
      <right style="thin">
        <color theme="1" tint="0.499984740745262"/>
      </right>
      <top/>
      <bottom style="thin">
        <color theme="1" tint="0.499984740745262"/>
      </bottom>
      <diagonal/>
    </border>
    <border>
      <left/>
      <right/>
      <top style="thin">
        <color theme="1" tint="0.499984740745262"/>
      </top>
      <bottom style="thin">
        <color theme="1" tint="0.499984740745262"/>
      </bottom>
      <diagonal/>
    </border>
    <border>
      <left style="thin">
        <color auto="1"/>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s>
  <cellStyleXfs count="2">
    <xf numFmtId="0" fontId="0" fillId="0" borderId="0"/>
    <xf numFmtId="0" fontId="7" fillId="0" borderId="0"/>
  </cellStyleXfs>
  <cellXfs count="455">
    <xf numFmtId="0" fontId="0" fillId="0" borderId="0" xfId="0"/>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7" borderId="1" xfId="0" applyFont="1" applyFill="1" applyBorder="1" applyAlignment="1">
      <alignment horizontal="center" vertical="center"/>
    </xf>
    <xf numFmtId="0" fontId="2" fillId="8" borderId="1" xfId="0" applyFont="1" applyFill="1" applyBorder="1" applyAlignment="1">
      <alignment horizontal="center" vertical="center"/>
    </xf>
    <xf numFmtId="0" fontId="2"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5"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4" xfId="0" applyFont="1" applyFill="1" applyBorder="1" applyAlignment="1">
      <alignment horizontal="center" vertical="center"/>
    </xf>
    <xf numFmtId="0" fontId="2" fillId="4" borderId="5" xfId="0" applyFont="1" applyFill="1" applyBorder="1" applyAlignment="1">
      <alignment horizontal="center" vertic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2" fillId="5" borderId="5" xfId="0" applyFont="1" applyFill="1" applyBorder="1" applyAlignment="1">
      <alignment horizontal="center" vertical="center"/>
    </xf>
    <xf numFmtId="0" fontId="2" fillId="6" borderId="2" xfId="0" applyFont="1" applyFill="1" applyBorder="1" applyAlignment="1">
      <alignment horizontal="center" vertical="center"/>
    </xf>
    <xf numFmtId="0" fontId="2" fillId="6" borderId="3" xfId="0"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5"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9" borderId="2" xfId="0" applyFont="1" applyFill="1" applyBorder="1" applyAlignment="1">
      <alignment horizontal="center" vertical="center"/>
    </xf>
    <xf numFmtId="0" fontId="0" fillId="11" borderId="0" xfId="0" applyFill="1"/>
    <xf numFmtId="0" fontId="0" fillId="12" borderId="0" xfId="0" applyFill="1"/>
    <xf numFmtId="0" fontId="1" fillId="13" borderId="8" xfId="0" applyFont="1" applyFill="1" applyBorder="1"/>
    <xf numFmtId="0" fontId="1" fillId="13" borderId="3" xfId="0" applyFont="1" applyFill="1" applyBorder="1"/>
    <xf numFmtId="0" fontId="0" fillId="17" borderId="1" xfId="0" applyFill="1" applyBorder="1"/>
    <xf numFmtId="0" fontId="0" fillId="18" borderId="8" xfId="0" applyFill="1" applyBorder="1"/>
    <xf numFmtId="0" fontId="0" fillId="17" borderId="8" xfId="0" applyFill="1" applyBorder="1"/>
    <xf numFmtId="0" fontId="0" fillId="18" borderId="1" xfId="0" applyFill="1" applyBorder="1"/>
    <xf numFmtId="0" fontId="0" fillId="18" borderId="10" xfId="0" applyFill="1" applyBorder="1"/>
    <xf numFmtId="0" fontId="1" fillId="14" borderId="11" xfId="0" applyFont="1" applyFill="1" applyBorder="1"/>
    <xf numFmtId="0" fontId="1" fillId="15" borderId="7" xfId="0" applyFont="1" applyFill="1" applyBorder="1"/>
    <xf numFmtId="0" fontId="3" fillId="16" borderId="7" xfId="0" applyFont="1" applyFill="1" applyBorder="1"/>
    <xf numFmtId="0" fontId="3" fillId="16" borderId="9" xfId="0" applyFont="1" applyFill="1" applyBorder="1"/>
    <xf numFmtId="0" fontId="2" fillId="9" borderId="12" xfId="0" applyFont="1" applyFill="1" applyBorder="1" applyAlignment="1">
      <alignment horizontal="center" vertical="center"/>
    </xf>
    <xf numFmtId="0" fontId="0" fillId="18" borderId="6" xfId="0" applyFill="1" applyBorder="1"/>
    <xf numFmtId="0" fontId="5" fillId="0" borderId="0" xfId="0" applyFont="1"/>
    <xf numFmtId="0" fontId="6" fillId="0" borderId="0" xfId="0" applyFont="1"/>
    <xf numFmtId="0" fontId="1" fillId="11" borderId="0" xfId="0" applyFont="1" applyFill="1"/>
    <xf numFmtId="0" fontId="1" fillId="13" borderId="0" xfId="0" applyFont="1" applyFill="1"/>
    <xf numFmtId="0" fontId="0" fillId="13" borderId="0" xfId="0" applyFill="1"/>
    <xf numFmtId="0" fontId="0" fillId="0" borderId="0" xfId="0" applyAlignment="1">
      <alignment wrapText="1"/>
    </xf>
    <xf numFmtId="164" fontId="0" fillId="0" borderId="0" xfId="0" applyNumberFormat="1"/>
    <xf numFmtId="165" fontId="0" fillId="0" borderId="0" xfId="0" applyNumberFormat="1"/>
    <xf numFmtId="0" fontId="8" fillId="0" borderId="1" xfId="0" applyFont="1" applyBorder="1"/>
    <xf numFmtId="0" fontId="6" fillId="24" borderId="1" xfId="0" applyFont="1" applyFill="1" applyBorder="1" applyAlignment="1">
      <alignment horizontal="center" wrapText="1"/>
    </xf>
    <xf numFmtId="0" fontId="0" fillId="0" borderId="0" xfId="0" applyAlignment="1">
      <alignment horizontal="center"/>
    </xf>
    <xf numFmtId="0" fontId="0" fillId="0" borderId="1" xfId="0" applyBorder="1"/>
    <xf numFmtId="0" fontId="0" fillId="0" borderId="0" xfId="0" applyAlignment="1">
      <alignment horizontal="center" vertical="center" textRotation="90" wrapText="1"/>
    </xf>
    <xf numFmtId="0" fontId="0" fillId="0" borderId="6" xfId="0" applyBorder="1"/>
    <xf numFmtId="0" fontId="0" fillId="0" borderId="10" xfId="0" applyBorder="1"/>
    <xf numFmtId="0" fontId="0" fillId="0" borderId="12" xfId="0" applyBorder="1"/>
    <xf numFmtId="9" fontId="0" fillId="0" borderId="0" xfId="0" applyNumberFormat="1"/>
    <xf numFmtId="0" fontId="0" fillId="0" borderId="11" xfId="0" applyBorder="1"/>
    <xf numFmtId="0" fontId="0" fillId="0" borderId="7" xfId="0" applyBorder="1"/>
    <xf numFmtId="0" fontId="0" fillId="0" borderId="2" xfId="0" applyBorder="1"/>
    <xf numFmtId="0" fontId="0" fillId="0" borderId="13" xfId="0" applyBorder="1"/>
    <xf numFmtId="1" fontId="0" fillId="0" borderId="1" xfId="0" applyNumberFormat="1" applyBorder="1"/>
    <xf numFmtId="1" fontId="0" fillId="37" borderId="1" xfId="0" applyNumberFormat="1" applyFill="1" applyBorder="1"/>
    <xf numFmtId="1" fontId="0" fillId="34" borderId="1" xfId="0" applyNumberFormat="1" applyFill="1" applyBorder="1"/>
    <xf numFmtId="1" fontId="0" fillId="31" borderId="1" xfId="0" applyNumberFormat="1" applyFill="1" applyBorder="1"/>
    <xf numFmtId="1" fontId="0" fillId="28" borderId="1" xfId="0" applyNumberFormat="1" applyFill="1" applyBorder="1"/>
    <xf numFmtId="1" fontId="0" fillId="36" borderId="1" xfId="0" applyNumberFormat="1" applyFill="1" applyBorder="1"/>
    <xf numFmtId="1" fontId="0" fillId="33" borderId="1" xfId="0" applyNumberFormat="1" applyFill="1" applyBorder="1"/>
    <xf numFmtId="1" fontId="0" fillId="30" borderId="1" xfId="0" applyNumberFormat="1" applyFill="1" applyBorder="1"/>
    <xf numFmtId="1" fontId="0" fillId="27" borderId="1" xfId="0" applyNumberFormat="1" applyFill="1" applyBorder="1"/>
    <xf numFmtId="1" fontId="0" fillId="35" borderId="1" xfId="0" applyNumberFormat="1" applyFill="1" applyBorder="1"/>
    <xf numFmtId="1" fontId="0" fillId="32" borderId="1" xfId="0" applyNumberFormat="1" applyFill="1" applyBorder="1"/>
    <xf numFmtId="1" fontId="0" fillId="29" borderId="1" xfId="0" applyNumberFormat="1" applyFill="1" applyBorder="1"/>
    <xf numFmtId="1" fontId="0" fillId="26" borderId="1" xfId="0" applyNumberFormat="1" applyFill="1" applyBorder="1"/>
    <xf numFmtId="0" fontId="0" fillId="0" borderId="8" xfId="0" applyBorder="1"/>
    <xf numFmtId="0" fontId="0" fillId="0" borderId="3" xfId="0" applyBorder="1"/>
    <xf numFmtId="0" fontId="8" fillId="0" borderId="6" xfId="0" applyFont="1" applyBorder="1"/>
    <xf numFmtId="0" fontId="8" fillId="0" borderId="6" xfId="0" applyFont="1" applyBorder="1" applyAlignment="1">
      <alignment wrapText="1"/>
    </xf>
    <xf numFmtId="0" fontId="0" fillId="24" borderId="0" xfId="0" applyFill="1"/>
    <xf numFmtId="0" fontId="0" fillId="0" borderId="0" xfId="0" applyAlignment="1">
      <alignment horizontal="center" vertical="center" wrapText="1"/>
    </xf>
    <xf numFmtId="0" fontId="6" fillId="23" borderId="1" xfId="0" applyFont="1" applyFill="1" applyBorder="1" applyAlignment="1">
      <alignment wrapText="1"/>
    </xf>
    <xf numFmtId="0" fontId="6" fillId="19" borderId="1" xfId="0" applyFont="1" applyFill="1" applyBorder="1" applyAlignment="1">
      <alignment wrapText="1"/>
    </xf>
    <xf numFmtId="0" fontId="0" fillId="24" borderId="0" xfId="0" applyFill="1" applyAlignment="1">
      <alignment horizontal="center" vertical="center" wrapText="1"/>
    </xf>
    <xf numFmtId="0" fontId="0" fillId="24" borderId="0" xfId="0" applyFill="1" applyAlignment="1">
      <alignment horizontal="center" vertical="center" textRotation="90" wrapText="1"/>
    </xf>
    <xf numFmtId="0" fontId="0" fillId="0" borderId="14" xfId="0" applyBorder="1"/>
    <xf numFmtId="0" fontId="0" fillId="0" borderId="4" xfId="0" applyBorder="1"/>
    <xf numFmtId="0" fontId="0" fillId="0" borderId="7" xfId="0" applyBorder="1" applyAlignment="1">
      <alignment wrapText="1"/>
    </xf>
    <xf numFmtId="0" fontId="0" fillId="0" borderId="11" xfId="0" applyBorder="1" applyAlignment="1">
      <alignment wrapText="1"/>
    </xf>
    <xf numFmtId="0" fontId="0" fillId="0" borderId="9" xfId="0" applyBorder="1" applyAlignment="1">
      <alignment wrapText="1"/>
    </xf>
    <xf numFmtId="0" fontId="0" fillId="38" borderId="0" xfId="0" applyFill="1"/>
    <xf numFmtId="0" fontId="0" fillId="39" borderId="0" xfId="0" applyFill="1"/>
    <xf numFmtId="0" fontId="22" fillId="39" borderId="0" xfId="0" applyFont="1" applyFill="1"/>
    <xf numFmtId="0" fontId="21" fillId="39" borderId="0" xfId="0" applyFont="1" applyFill="1"/>
    <xf numFmtId="0" fontId="20" fillId="39" borderId="0" xfId="0" applyFont="1" applyFill="1"/>
    <xf numFmtId="0" fontId="19" fillId="39" borderId="0" xfId="0" applyFont="1" applyFill="1"/>
    <xf numFmtId="0" fontId="18" fillId="39" borderId="0" xfId="0" applyFont="1" applyFill="1"/>
    <xf numFmtId="0" fontId="17" fillId="39" borderId="0" xfId="0" applyFont="1" applyFill="1"/>
    <xf numFmtId="0" fontId="16" fillId="39" borderId="0" xfId="0" applyFont="1" applyFill="1"/>
    <xf numFmtId="0" fontId="15" fillId="39" borderId="0" xfId="0" applyFont="1" applyFill="1"/>
    <xf numFmtId="0" fontId="14" fillId="39" borderId="0" xfId="0" applyFont="1" applyFill="1"/>
    <xf numFmtId="0" fontId="2" fillId="39" borderId="0" xfId="0" applyFont="1" applyFill="1"/>
    <xf numFmtId="0" fontId="0" fillId="40" borderId="0" xfId="0" applyFill="1"/>
    <xf numFmtId="0" fontId="0" fillId="40" borderId="0" xfId="0" applyFill="1" applyAlignment="1">
      <alignment horizontal="right"/>
    </xf>
    <xf numFmtId="0" fontId="0" fillId="41" borderId="0" xfId="0" applyFill="1"/>
    <xf numFmtId="1" fontId="0" fillId="41" borderId="0" xfId="0" applyNumberFormat="1" applyFill="1"/>
    <xf numFmtId="0" fontId="24" fillId="41" borderId="0" xfId="0" applyFont="1" applyFill="1"/>
    <xf numFmtId="0" fontId="24" fillId="40" borderId="0" xfId="0" applyFont="1" applyFill="1"/>
    <xf numFmtId="0" fontId="2" fillId="38" borderId="0" xfId="0" applyFont="1" applyFill="1"/>
    <xf numFmtId="0" fontId="23" fillId="38" borderId="0" xfId="0" applyFont="1" applyFill="1"/>
    <xf numFmtId="0" fontId="26" fillId="0" borderId="5" xfId="0" applyFont="1" applyBorder="1" applyAlignment="1">
      <alignment vertical="center"/>
    </xf>
    <xf numFmtId="0" fontId="26" fillId="0" borderId="0" xfId="0" applyFont="1" applyAlignment="1">
      <alignment vertical="center"/>
    </xf>
    <xf numFmtId="0" fontId="0" fillId="0" borderId="0" xfId="0" applyAlignment="1">
      <alignment horizontal="right"/>
    </xf>
    <xf numFmtId="0" fontId="27" fillId="40" borderId="0" xfId="0" applyFont="1" applyFill="1"/>
    <xf numFmtId="0" fontId="28" fillId="38" borderId="0" xfId="0" applyFont="1" applyFill="1"/>
    <xf numFmtId="0" fontId="28" fillId="38" borderId="0" xfId="0" applyFont="1" applyFill="1" applyAlignment="1">
      <alignment horizontal="right"/>
    </xf>
    <xf numFmtId="9" fontId="0" fillId="0" borderId="1" xfId="0" applyNumberFormat="1" applyBorder="1"/>
    <xf numFmtId="0" fontId="6" fillId="43" borderId="17" xfId="0" applyFont="1" applyFill="1" applyBorder="1" applyAlignment="1">
      <alignment horizontal="right"/>
    </xf>
    <xf numFmtId="0" fontId="0" fillId="44" borderId="16" xfId="0" applyFill="1" applyBorder="1" applyAlignment="1" applyProtection="1">
      <alignment horizontal="left"/>
      <protection locked="0"/>
    </xf>
    <xf numFmtId="14" fontId="0" fillId="44" borderId="16" xfId="0" applyNumberFormat="1" applyFill="1" applyBorder="1" applyAlignment="1" applyProtection="1">
      <alignment horizontal="left"/>
      <protection locked="0"/>
    </xf>
    <xf numFmtId="0" fontId="31" fillId="0" borderId="0" xfId="0" applyFont="1" applyAlignment="1">
      <alignment horizontal="left"/>
    </xf>
    <xf numFmtId="0" fontId="31" fillId="0" borderId="0" xfId="0" applyFont="1"/>
    <xf numFmtId="0" fontId="31" fillId="0" borderId="0" xfId="0" applyFont="1" applyAlignment="1">
      <alignment horizontal="right"/>
    </xf>
    <xf numFmtId="1" fontId="0" fillId="0" borderId="0" xfId="0" applyNumberFormat="1"/>
    <xf numFmtId="1" fontId="0" fillId="0" borderId="7" xfId="0" applyNumberFormat="1" applyBorder="1"/>
    <xf numFmtId="0" fontId="0" fillId="0" borderId="19" xfId="0" applyBorder="1"/>
    <xf numFmtId="0" fontId="0" fillId="0" borderId="18" xfId="0" applyBorder="1"/>
    <xf numFmtId="1" fontId="0" fillId="0" borderId="18" xfId="0" applyNumberFormat="1" applyBorder="1"/>
    <xf numFmtId="9" fontId="0" fillId="0" borderId="18" xfId="0" applyNumberFormat="1" applyBorder="1"/>
    <xf numFmtId="1" fontId="0" fillId="0" borderId="2" xfId="0" applyNumberFormat="1" applyBorder="1"/>
    <xf numFmtId="14" fontId="0" fillId="0" borderId="0" xfId="0" applyNumberFormat="1" applyAlignment="1">
      <alignment horizontal="right"/>
    </xf>
    <xf numFmtId="0" fontId="0" fillId="0" borderId="0" xfId="0" applyAlignment="1">
      <alignment horizontal="left" vertical="center" wrapText="1"/>
    </xf>
    <xf numFmtId="0" fontId="27" fillId="12" borderId="0" xfId="0" applyFont="1" applyFill="1"/>
    <xf numFmtId="0" fontId="27" fillId="0" borderId="0" xfId="0" applyFont="1"/>
    <xf numFmtId="0" fontId="27" fillId="2" borderId="0" xfId="0" applyFont="1" applyFill="1" applyAlignment="1">
      <alignment horizontal="left" vertical="center" wrapText="1"/>
    </xf>
    <xf numFmtId="0" fontId="27" fillId="19" borderId="0" xfId="0" applyFont="1" applyFill="1" applyAlignment="1">
      <alignment horizontal="left" vertical="center" wrapText="1"/>
    </xf>
    <xf numFmtId="0" fontId="27" fillId="19" borderId="0" xfId="0" applyFont="1" applyFill="1" applyAlignment="1">
      <alignment horizontal="center" vertical="center" wrapText="1"/>
    </xf>
    <xf numFmtId="0" fontId="27" fillId="0" borderId="0" xfId="0" applyFont="1" applyAlignment="1">
      <alignment horizontal="center"/>
    </xf>
    <xf numFmtId="0" fontId="27" fillId="20" borderId="0" xfId="0" applyFont="1" applyFill="1"/>
    <xf numFmtId="0" fontId="27" fillId="20" borderId="0" xfId="0" applyFont="1" applyFill="1" applyAlignment="1">
      <alignment horizontal="center"/>
    </xf>
    <xf numFmtId="0" fontId="27" fillId="3" borderId="0" xfId="0" applyFont="1" applyFill="1" applyAlignment="1">
      <alignment horizontal="left" vertical="center" wrapText="1"/>
    </xf>
    <xf numFmtId="0" fontId="27" fillId="4" borderId="0" xfId="0" applyFont="1" applyFill="1" applyAlignment="1">
      <alignment horizontal="left" vertical="center" wrapText="1"/>
    </xf>
    <xf numFmtId="0" fontId="33" fillId="0" borderId="0" xfId="0" applyFont="1"/>
    <xf numFmtId="0" fontId="27" fillId="5" borderId="0" xfId="0" applyFont="1" applyFill="1" applyAlignment="1">
      <alignment horizontal="left" vertical="center" wrapText="1"/>
    </xf>
    <xf numFmtId="0" fontId="27" fillId="6" borderId="0" xfId="0" applyFont="1" applyFill="1" applyAlignment="1">
      <alignment horizontal="left" vertical="center" wrapText="1"/>
    </xf>
    <xf numFmtId="0" fontId="27" fillId="7" borderId="0" xfId="0" applyFont="1" applyFill="1" applyAlignment="1">
      <alignment horizontal="left" vertical="center" wrapText="1"/>
    </xf>
    <xf numFmtId="0" fontId="27" fillId="8" borderId="0" xfId="0" applyFont="1" applyFill="1" applyAlignment="1">
      <alignment horizontal="left" vertical="center" wrapText="1"/>
    </xf>
    <xf numFmtId="0" fontId="34" fillId="0" borderId="0" xfId="0" applyFont="1"/>
    <xf numFmtId="0" fontId="27" fillId="9" borderId="0" xfId="0" applyFont="1" applyFill="1" applyAlignment="1">
      <alignment horizontal="left" vertical="center" wrapText="1"/>
    </xf>
    <xf numFmtId="0" fontId="27" fillId="10" borderId="0" xfId="0" applyFont="1" applyFill="1" applyAlignment="1">
      <alignment horizontal="left" vertical="center" wrapText="1"/>
    </xf>
    <xf numFmtId="0" fontId="0" fillId="23" borderId="17" xfId="0" applyFill="1" applyBorder="1"/>
    <xf numFmtId="0" fontId="0" fillId="39" borderId="0" xfId="0" applyFill="1" applyAlignment="1">
      <alignment horizontal="right"/>
    </xf>
    <xf numFmtId="0" fontId="35" fillId="39" borderId="0" xfId="0" applyFont="1" applyFill="1"/>
    <xf numFmtId="0" fontId="35" fillId="39" borderId="0" xfId="0" applyFont="1" applyFill="1" applyAlignment="1">
      <alignment horizontal="right"/>
    </xf>
    <xf numFmtId="1" fontId="14" fillId="39" borderId="0" xfId="0" applyNumberFormat="1" applyFont="1" applyFill="1"/>
    <xf numFmtId="1" fontId="2" fillId="39" borderId="0" xfId="0" applyNumberFormat="1" applyFont="1" applyFill="1"/>
    <xf numFmtId="164" fontId="0" fillId="45" borderId="17" xfId="0" applyNumberFormat="1" applyFill="1" applyBorder="1"/>
    <xf numFmtId="0" fontId="0" fillId="45" borderId="17" xfId="0" applyFill="1" applyBorder="1"/>
    <xf numFmtId="0" fontId="0" fillId="45" borderId="17" xfId="0" applyFill="1" applyBorder="1" applyAlignment="1">
      <alignment horizontal="left"/>
    </xf>
    <xf numFmtId="0" fontId="0" fillId="45" borderId="17" xfId="0" applyFill="1" applyBorder="1" applyAlignment="1">
      <alignment horizontal="right"/>
    </xf>
    <xf numFmtId="0" fontId="35" fillId="38" borderId="17" xfId="0" applyFont="1" applyFill="1" applyBorder="1" applyAlignment="1">
      <alignment horizontal="right"/>
    </xf>
    <xf numFmtId="0" fontId="0" fillId="45" borderId="17" xfId="0" applyFill="1" applyBorder="1" applyAlignment="1">
      <alignment horizontal="center"/>
    </xf>
    <xf numFmtId="0" fontId="0" fillId="44" borderId="17" xfId="0" applyFill="1" applyBorder="1" applyAlignment="1">
      <alignment horizontal="left"/>
    </xf>
    <xf numFmtId="0" fontId="0" fillId="44" borderId="17" xfId="0" applyFill="1" applyBorder="1" applyAlignment="1" applyProtection="1">
      <alignment horizontal="center"/>
      <protection locked="0"/>
    </xf>
    <xf numFmtId="0" fontId="38" fillId="38" borderId="17" xfId="0" applyFont="1" applyFill="1" applyBorder="1" applyAlignment="1">
      <alignment horizontal="center" vertical="center" wrapText="1"/>
    </xf>
    <xf numFmtId="0" fontId="38" fillId="38" borderId="17" xfId="0" applyFont="1" applyFill="1" applyBorder="1" applyAlignment="1">
      <alignment horizontal="left" vertical="center" wrapText="1"/>
    </xf>
    <xf numFmtId="0" fontId="0" fillId="44" borderId="17" xfId="0" applyFill="1" applyBorder="1" applyAlignment="1" applyProtection="1">
      <alignment horizontal="left"/>
      <protection locked="0"/>
    </xf>
    <xf numFmtId="0" fontId="36" fillId="43" borderId="17" xfId="0" applyFont="1" applyFill="1" applyBorder="1" applyAlignment="1">
      <alignment horizontal="right"/>
    </xf>
    <xf numFmtId="0" fontId="0" fillId="45" borderId="21" xfId="0" applyFill="1" applyBorder="1" applyAlignment="1">
      <alignment horizontal="center"/>
    </xf>
    <xf numFmtId="0" fontId="0" fillId="45" borderId="22" xfId="0" applyFill="1" applyBorder="1" applyAlignment="1">
      <alignment horizontal="center"/>
    </xf>
    <xf numFmtId="0" fontId="35" fillId="38" borderId="21" xfId="0" applyFont="1" applyFill="1" applyBorder="1" applyAlignment="1">
      <alignment horizontal="right"/>
    </xf>
    <xf numFmtId="1" fontId="0" fillId="26" borderId="0" xfId="0" applyNumberFormat="1" applyFill="1"/>
    <xf numFmtId="1" fontId="0" fillId="29" borderId="0" xfId="0" applyNumberFormat="1" applyFill="1"/>
    <xf numFmtId="1" fontId="0" fillId="32" borderId="0" xfId="0" applyNumberFormat="1" applyFill="1"/>
    <xf numFmtId="1" fontId="0" fillId="35" borderId="29" xfId="0" applyNumberFormat="1" applyFill="1" applyBorder="1"/>
    <xf numFmtId="1" fontId="0" fillId="27" borderId="0" xfId="0" applyNumberFormat="1" applyFill="1"/>
    <xf numFmtId="1" fontId="0" fillId="30" borderId="0" xfId="0" applyNumberFormat="1" applyFill="1"/>
    <xf numFmtId="1" fontId="0" fillId="33" borderId="0" xfId="0" applyNumberFormat="1" applyFill="1"/>
    <xf numFmtId="1" fontId="0" fillId="36" borderId="29" xfId="0" applyNumberFormat="1" applyFill="1" applyBorder="1"/>
    <xf numFmtId="1" fontId="0" fillId="28" borderId="24" xfId="0" applyNumberFormat="1" applyFill="1" applyBorder="1"/>
    <xf numFmtId="1" fontId="0" fillId="31" borderId="24" xfId="0" applyNumberFormat="1" applyFill="1" applyBorder="1"/>
    <xf numFmtId="1" fontId="0" fillId="34" borderId="24" xfId="0" applyNumberFormat="1" applyFill="1" applyBorder="1"/>
    <xf numFmtId="1" fontId="0" fillId="37" borderId="30" xfId="0" applyNumberFormat="1" applyFill="1" applyBorder="1"/>
    <xf numFmtId="0" fontId="0" fillId="45" borderId="23" xfId="0" applyFill="1" applyBorder="1"/>
    <xf numFmtId="0" fontId="0" fillId="45" borderId="31" xfId="0" applyFill="1" applyBorder="1"/>
    <xf numFmtId="0" fontId="0" fillId="45" borderId="20" xfId="0" applyFill="1" applyBorder="1"/>
    <xf numFmtId="1" fontId="0" fillId="29" borderId="17" xfId="0" applyNumberFormat="1" applyFill="1" applyBorder="1"/>
    <xf numFmtId="1" fontId="0" fillId="30" borderId="17" xfId="0" applyNumberFormat="1" applyFill="1" applyBorder="1"/>
    <xf numFmtId="1" fontId="0" fillId="35" borderId="17" xfId="0" applyNumberFormat="1" applyFill="1" applyBorder="1"/>
    <xf numFmtId="1" fontId="0" fillId="36" borderId="17" xfId="0" applyNumberFormat="1" applyFill="1" applyBorder="1"/>
    <xf numFmtId="0" fontId="0" fillId="42" borderId="17" xfId="0" applyFill="1" applyBorder="1"/>
    <xf numFmtId="0" fontId="0" fillId="46" borderId="17" xfId="0" applyFill="1" applyBorder="1"/>
    <xf numFmtId="1" fontId="25" fillId="45" borderId="17" xfId="0" applyNumberFormat="1" applyFont="1" applyFill="1" applyBorder="1"/>
    <xf numFmtId="0" fontId="39" fillId="43" borderId="22" xfId="0" applyFont="1" applyFill="1" applyBorder="1" applyAlignment="1">
      <alignment horizontal="center" vertical="center" wrapText="1"/>
    </xf>
    <xf numFmtId="0" fontId="0" fillId="44" borderId="20" xfId="0" applyFill="1" applyBorder="1" applyAlignment="1" applyProtection="1">
      <alignment horizontal="left"/>
      <protection locked="0"/>
    </xf>
    <xf numFmtId="0" fontId="0" fillId="23" borderId="23" xfId="0" applyFill="1" applyBorder="1"/>
    <xf numFmtId="0" fontId="0" fillId="44" borderId="28" xfId="0" applyFill="1" applyBorder="1" applyAlignment="1" applyProtection="1">
      <alignment horizontal="left"/>
      <protection locked="0"/>
    </xf>
    <xf numFmtId="0" fontId="0" fillId="44" borderId="21" xfId="0" applyFill="1" applyBorder="1" applyAlignment="1" applyProtection="1">
      <alignment horizontal="left"/>
      <protection locked="0"/>
    </xf>
    <xf numFmtId="0" fontId="0" fillId="44" borderId="21" xfId="0" applyFill="1" applyBorder="1" applyAlignment="1" applyProtection="1">
      <alignment horizontal="center"/>
      <protection locked="0"/>
    </xf>
    <xf numFmtId="0" fontId="0" fillId="23" borderId="21" xfId="0" applyFill="1" applyBorder="1"/>
    <xf numFmtId="0" fontId="0" fillId="23" borderId="26" xfId="0" applyFill="1" applyBorder="1"/>
    <xf numFmtId="0" fontId="0" fillId="44" borderId="17" xfId="0" applyFill="1" applyBorder="1" applyAlignment="1" applyProtection="1">
      <alignment horizontal="right"/>
      <protection locked="0"/>
    </xf>
    <xf numFmtId="0" fontId="38" fillId="38" borderId="20" xfId="0" applyFont="1" applyFill="1" applyBorder="1" applyAlignment="1">
      <alignment horizontal="center" vertical="center" wrapText="1"/>
    </xf>
    <xf numFmtId="164" fontId="0" fillId="45" borderId="20" xfId="0" applyNumberFormat="1" applyFill="1" applyBorder="1"/>
    <xf numFmtId="0" fontId="39" fillId="43" borderId="30" xfId="0" applyFont="1" applyFill="1" applyBorder="1" applyAlignment="1">
      <alignment horizontal="center" vertical="center" wrapText="1"/>
    </xf>
    <xf numFmtId="0" fontId="0" fillId="22" borderId="22" xfId="0" applyFill="1" applyBorder="1" applyAlignment="1">
      <alignment wrapText="1"/>
    </xf>
    <xf numFmtId="0" fontId="0" fillId="22" borderId="16" xfId="0" applyFill="1" applyBorder="1" applyAlignment="1">
      <alignment wrapText="1"/>
    </xf>
    <xf numFmtId="9" fontId="0" fillId="44" borderId="17" xfId="0" applyNumberFormat="1" applyFill="1" applyBorder="1" applyAlignment="1" applyProtection="1">
      <alignment horizontal="center"/>
      <protection locked="0"/>
    </xf>
    <xf numFmtId="9" fontId="0" fillId="44" borderId="21" xfId="0" applyNumberFormat="1" applyFill="1" applyBorder="1" applyAlignment="1" applyProtection="1">
      <alignment horizontal="center"/>
      <protection locked="0"/>
    </xf>
    <xf numFmtId="1" fontId="0" fillId="0" borderId="0" xfId="0" applyNumberFormat="1" applyAlignment="1">
      <alignment horizontal="right"/>
    </xf>
    <xf numFmtId="0" fontId="2" fillId="38" borderId="0" xfId="0" applyFont="1" applyFill="1" applyAlignment="1">
      <alignment horizontal="right"/>
    </xf>
    <xf numFmtId="14" fontId="0" fillId="0" borderId="0" xfId="0" applyNumberFormat="1"/>
    <xf numFmtId="0" fontId="25" fillId="45" borderId="17" xfId="0" applyFont="1" applyFill="1" applyBorder="1"/>
    <xf numFmtId="0" fontId="32" fillId="0" borderId="0" xfId="0" applyFont="1"/>
    <xf numFmtId="0" fontId="6" fillId="0" borderId="40" xfId="0" applyFont="1" applyBorder="1" applyAlignment="1">
      <alignment horizontal="left"/>
    </xf>
    <xf numFmtId="0" fontId="6" fillId="0" borderId="41" xfId="0" applyFont="1" applyBorder="1" applyAlignment="1">
      <alignment horizontal="left"/>
    </xf>
    <xf numFmtId="0" fontId="6" fillId="0" borderId="41" xfId="0" applyFont="1" applyBorder="1" applyAlignment="1">
      <alignment horizontal="center" wrapText="1"/>
    </xf>
    <xf numFmtId="0" fontId="6" fillId="0" borderId="41" xfId="0" applyFont="1" applyBorder="1" applyAlignment="1">
      <alignment vertical="center" wrapText="1"/>
    </xf>
    <xf numFmtId="0" fontId="6" fillId="0" borderId="41" xfId="0" applyFont="1" applyBorder="1" applyAlignment="1">
      <alignment wrapText="1"/>
    </xf>
    <xf numFmtId="0" fontId="6" fillId="0" borderId="41" xfId="0" applyFont="1" applyBorder="1"/>
    <xf numFmtId="0" fontId="30" fillId="0" borderId="41" xfId="0" applyFont="1" applyBorder="1" applyAlignment="1">
      <alignment wrapText="1"/>
    </xf>
    <xf numFmtId="0" fontId="45" fillId="0" borderId="41" xfId="0" applyFont="1" applyBorder="1" applyAlignment="1">
      <alignment wrapText="1"/>
    </xf>
    <xf numFmtId="0" fontId="0" fillId="0" borderId="42" xfId="0" applyBorder="1" applyAlignment="1">
      <alignment vertical="center"/>
    </xf>
    <xf numFmtId="0" fontId="0" fillId="0" borderId="42" xfId="0" applyBorder="1"/>
    <xf numFmtId="0" fontId="5" fillId="0" borderId="42" xfId="0" applyFont="1" applyBorder="1"/>
    <xf numFmtId="0" fontId="46" fillId="0" borderId="42" xfId="0" applyFont="1" applyBorder="1"/>
    <xf numFmtId="0" fontId="0" fillId="0" borderId="43" xfId="0" applyBorder="1" applyAlignment="1">
      <alignment vertical="center"/>
    </xf>
    <xf numFmtId="0" fontId="0" fillId="0" borderId="43" xfId="0" applyBorder="1"/>
    <xf numFmtId="0" fontId="5" fillId="0" borderId="43" xfId="0" applyFont="1" applyBorder="1"/>
    <xf numFmtId="0" fontId="46" fillId="0" borderId="43" xfId="0" applyFont="1" applyBorder="1"/>
    <xf numFmtId="0" fontId="0" fillId="0" borderId="34" xfId="0" applyBorder="1" applyAlignment="1">
      <alignment horizontal="left" vertical="center"/>
    </xf>
    <xf numFmtId="0" fontId="0" fillId="0" borderId="44" xfId="0" applyBorder="1" applyAlignment="1">
      <alignment horizontal="left" vertical="center"/>
    </xf>
    <xf numFmtId="0" fontId="0" fillId="0" borderId="44" xfId="0" applyBorder="1" applyAlignment="1">
      <alignment horizontal="center" vertical="center"/>
    </xf>
    <xf numFmtId="0" fontId="0" fillId="0" borderId="44" xfId="0" applyBorder="1" applyAlignment="1">
      <alignment vertical="center"/>
    </xf>
    <xf numFmtId="0" fontId="0" fillId="0" borderId="44" xfId="0" applyBorder="1"/>
    <xf numFmtId="0" fontId="5" fillId="0" borderId="44" xfId="0" applyFont="1" applyBorder="1"/>
    <xf numFmtId="0" fontId="46" fillId="0" borderId="44" xfId="0" applyFont="1" applyBorder="1"/>
    <xf numFmtId="0" fontId="0" fillId="0" borderId="32" xfId="0" applyBorder="1" applyAlignment="1">
      <alignment horizontal="left" vertical="center"/>
    </xf>
    <xf numFmtId="0" fontId="0" fillId="0" borderId="42" xfId="0" applyBorder="1" applyAlignment="1">
      <alignment horizontal="left" vertical="center"/>
    </xf>
    <xf numFmtId="0" fontId="0" fillId="0" borderId="42" xfId="0" applyBorder="1" applyAlignment="1">
      <alignment horizontal="center" vertical="center"/>
    </xf>
    <xf numFmtId="0" fontId="0" fillId="0" borderId="33" xfId="0" applyBorder="1" applyAlignment="1">
      <alignment horizontal="left" vertical="center"/>
    </xf>
    <xf numFmtId="0" fontId="0" fillId="0" borderId="43" xfId="0" applyBorder="1" applyAlignment="1">
      <alignment horizontal="left" vertical="center"/>
    </xf>
    <xf numFmtId="0" fontId="0" fillId="0" borderId="43" xfId="0" applyBorder="1" applyAlignment="1">
      <alignment horizontal="center" vertical="center"/>
    </xf>
    <xf numFmtId="0" fontId="47" fillId="0" borderId="42" xfId="0" applyFont="1" applyBorder="1" applyAlignment="1">
      <alignment vertical="center"/>
    </xf>
    <xf numFmtId="0" fontId="5" fillId="0" borderId="44" xfId="0" applyFont="1" applyBorder="1" applyAlignment="1">
      <alignment vertical="center"/>
    </xf>
    <xf numFmtId="0" fontId="0" fillId="25" borderId="15" xfId="0" applyFill="1" applyBorder="1" applyAlignment="1">
      <alignment horizontal="left" vertical="center"/>
    </xf>
    <xf numFmtId="0" fontId="0" fillId="25" borderId="45" xfId="0" applyFill="1" applyBorder="1" applyAlignment="1">
      <alignment horizontal="left" vertical="center"/>
    </xf>
    <xf numFmtId="0" fontId="0" fillId="25" borderId="45" xfId="0" applyFill="1" applyBorder="1" applyAlignment="1">
      <alignment horizontal="center" vertical="center"/>
    </xf>
    <xf numFmtId="0" fontId="0" fillId="25" borderId="45" xfId="0" applyFill="1" applyBorder="1" applyAlignment="1">
      <alignment vertical="center"/>
    </xf>
    <xf numFmtId="0" fontId="0" fillId="25" borderId="45" xfId="0" applyFill="1" applyBorder="1"/>
    <xf numFmtId="0" fontId="0" fillId="25" borderId="0" xfId="0" applyFill="1"/>
    <xf numFmtId="0" fontId="5" fillId="25" borderId="45" xfId="0" applyFont="1" applyFill="1" applyBorder="1"/>
    <xf numFmtId="0" fontId="46" fillId="25" borderId="45" xfId="0" applyFont="1" applyFill="1" applyBorder="1"/>
    <xf numFmtId="0" fontId="0" fillId="25" borderId="35" xfId="0" applyFill="1" applyBorder="1"/>
    <xf numFmtId="0" fontId="0" fillId="0" borderId="44" xfId="0" applyBorder="1" applyAlignment="1">
      <alignment horizontal="left" vertical="center" wrapText="1"/>
    </xf>
    <xf numFmtId="0" fontId="0" fillId="0" borderId="44" xfId="0" applyBorder="1" applyAlignment="1">
      <alignment horizontal="center" vertical="center" wrapText="1"/>
    </xf>
    <xf numFmtId="0" fontId="0" fillId="25" borderId="46" xfId="0" applyFill="1" applyBorder="1" applyAlignment="1">
      <alignment horizontal="left" vertical="center"/>
    </xf>
    <xf numFmtId="0" fontId="0" fillId="25" borderId="0" xfId="0" applyFill="1" applyAlignment="1">
      <alignment horizontal="center" vertical="center"/>
    </xf>
    <xf numFmtId="0" fontId="46" fillId="25" borderId="0" xfId="0" applyFont="1" applyFill="1"/>
    <xf numFmtId="0" fontId="0" fillId="25" borderId="47" xfId="0" applyFill="1" applyBorder="1"/>
    <xf numFmtId="0" fontId="5" fillId="25" borderId="0" xfId="0" applyFont="1" applyFill="1"/>
    <xf numFmtId="0" fontId="0" fillId="0" borderId="42" xfId="0" applyBorder="1" applyAlignment="1">
      <alignment horizontal="left" vertical="center" wrapText="1"/>
    </xf>
    <xf numFmtId="0" fontId="0" fillId="0" borderId="42" xfId="0" applyBorder="1" applyAlignment="1">
      <alignment horizontal="center" vertical="center" wrapText="1"/>
    </xf>
    <xf numFmtId="0" fontId="0" fillId="25" borderId="36" xfId="0" applyFill="1" applyBorder="1" applyAlignment="1">
      <alignment horizontal="left" vertical="center"/>
    </xf>
    <xf numFmtId="0" fontId="0" fillId="25" borderId="36" xfId="0" applyFill="1" applyBorder="1"/>
    <xf numFmtId="0" fontId="46" fillId="25" borderId="36" xfId="0" applyFont="1" applyFill="1" applyBorder="1"/>
    <xf numFmtId="0" fontId="0" fillId="0" borderId="0" xfId="0" applyAlignment="1">
      <alignment horizontal="left" vertical="center"/>
    </xf>
    <xf numFmtId="0" fontId="0" fillId="0" borderId="0" xfId="0" applyAlignment="1">
      <alignment horizontal="center" vertical="center"/>
    </xf>
    <xf numFmtId="0" fontId="0" fillId="0" borderId="0" xfId="0" applyAlignment="1">
      <alignment vertical="center"/>
    </xf>
    <xf numFmtId="0" fontId="46" fillId="0" borderId="0" xfId="0" applyFont="1"/>
    <xf numFmtId="0" fontId="0" fillId="0" borderId="33" xfId="0" applyBorder="1" applyAlignment="1">
      <alignment horizontal="left" vertical="center" wrapText="1"/>
    </xf>
    <xf numFmtId="0" fontId="0" fillId="0" borderId="43" xfId="0" applyBorder="1" applyAlignment="1">
      <alignment horizontal="left" vertical="center" wrapText="1"/>
    </xf>
    <xf numFmtId="1" fontId="27" fillId="0" borderId="0" xfId="0" applyNumberFormat="1" applyFont="1" applyAlignment="1">
      <alignment horizontal="center"/>
    </xf>
    <xf numFmtId="165" fontId="0" fillId="0" borderId="43" xfId="0" applyNumberFormat="1" applyBorder="1"/>
    <xf numFmtId="0" fontId="0" fillId="0" borderId="35" xfId="0" applyBorder="1"/>
    <xf numFmtId="164" fontId="27" fillId="0" borderId="0" xfId="0" applyNumberFormat="1" applyFont="1" applyAlignment="1">
      <alignment horizontal="center"/>
    </xf>
    <xf numFmtId="2" fontId="0" fillId="0" borderId="44" xfId="0" applyNumberFormat="1" applyBorder="1"/>
    <xf numFmtId="2" fontId="0" fillId="0" borderId="35" xfId="0" applyNumberFormat="1" applyBorder="1"/>
    <xf numFmtId="0" fontId="5" fillId="0" borderId="36" xfId="0" applyFont="1" applyBorder="1"/>
    <xf numFmtId="0" fontId="5" fillId="0" borderId="37" xfId="0" applyFont="1" applyBorder="1"/>
    <xf numFmtId="167" fontId="0" fillId="0" borderId="0" xfId="0" applyNumberFormat="1"/>
    <xf numFmtId="0" fontId="0" fillId="0" borderId="36" xfId="0" applyBorder="1" applyAlignment="1">
      <alignment horizontal="left" vertical="center"/>
    </xf>
    <xf numFmtId="0" fontId="0" fillId="0" borderId="36" xfId="0" applyBorder="1" applyAlignment="1">
      <alignment horizontal="left" vertical="center" wrapText="1"/>
    </xf>
    <xf numFmtId="0" fontId="0" fillId="0" borderId="37" xfId="0" applyBorder="1" applyAlignment="1">
      <alignment horizontal="left" vertical="center"/>
    </xf>
    <xf numFmtId="164" fontId="0" fillId="44" borderId="17" xfId="0" applyNumberFormat="1" applyFill="1" applyBorder="1" applyAlignment="1" applyProtection="1">
      <alignment horizontal="right"/>
      <protection locked="0"/>
    </xf>
    <xf numFmtId="164" fontId="25" fillId="45" borderId="17" xfId="0" applyNumberFormat="1" applyFont="1" applyFill="1" applyBorder="1"/>
    <xf numFmtId="2" fontId="0" fillId="44" borderId="16" xfId="0" applyNumberFormat="1" applyFill="1" applyBorder="1" applyAlignment="1" applyProtection="1">
      <alignment horizontal="left"/>
      <protection locked="0"/>
    </xf>
    <xf numFmtId="1" fontId="0" fillId="44" borderId="17" xfId="0" applyNumberFormat="1" applyFill="1" applyBorder="1" applyAlignment="1" applyProtection="1">
      <alignment horizontal="right"/>
      <protection locked="0"/>
    </xf>
    <xf numFmtId="0" fontId="47" fillId="44" borderId="17" xfId="0" applyFont="1" applyFill="1" applyBorder="1" applyProtection="1">
      <protection locked="0"/>
    </xf>
    <xf numFmtId="0" fontId="34" fillId="43" borderId="17" xfId="0" applyFont="1" applyFill="1" applyBorder="1" applyAlignment="1">
      <alignment horizontal="left" vertical="center" wrapText="1"/>
    </xf>
    <xf numFmtId="1" fontId="0" fillId="0" borderId="8" xfId="0" applyNumberFormat="1" applyBorder="1"/>
    <xf numFmtId="0" fontId="48" fillId="40" borderId="0" xfId="0" applyFont="1" applyFill="1"/>
    <xf numFmtId="0" fontId="2" fillId="47" borderId="4" xfId="0" applyFont="1" applyFill="1" applyBorder="1" applyAlignment="1">
      <alignment horizontal="center" vertical="center"/>
    </xf>
    <xf numFmtId="0" fontId="2" fillId="47" borderId="0" xfId="0" applyFont="1" applyFill="1" applyAlignment="1">
      <alignment horizontal="center" vertical="center"/>
    </xf>
    <xf numFmtId="0" fontId="2" fillId="48" borderId="4" xfId="0" applyFont="1" applyFill="1" applyBorder="1" applyAlignment="1">
      <alignment horizontal="center" vertical="center"/>
    </xf>
    <xf numFmtId="0" fontId="2" fillId="48" borderId="0" xfId="0" applyFont="1" applyFill="1" applyAlignment="1">
      <alignment horizontal="center" vertical="center"/>
    </xf>
    <xf numFmtId="0" fontId="2" fillId="48" borderId="5" xfId="0" applyFont="1" applyFill="1" applyBorder="1" applyAlignment="1">
      <alignment horizontal="center" vertical="center"/>
    </xf>
    <xf numFmtId="0" fontId="43" fillId="0" borderId="32" xfId="0" applyFont="1" applyBorder="1" applyAlignment="1">
      <alignment horizontal="center" vertical="center" wrapText="1"/>
    </xf>
    <xf numFmtId="0" fontId="0" fillId="0" borderId="37" xfId="0" applyBorder="1" applyAlignment="1">
      <alignment horizontal="center" vertical="center"/>
    </xf>
    <xf numFmtId="0" fontId="0" fillId="0" borderId="38" xfId="0" applyBorder="1" applyAlignment="1">
      <alignment horizontal="center" vertical="center"/>
    </xf>
    <xf numFmtId="0" fontId="0" fillId="0" borderId="33" xfId="0" applyBorder="1" applyAlignment="1">
      <alignment horizontal="center" vertical="center"/>
    </xf>
    <xf numFmtId="0" fontId="0" fillId="0" borderId="0" xfId="0"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36" xfId="0" applyBorder="1" applyAlignment="1">
      <alignment horizontal="center" vertical="center"/>
    </xf>
    <xf numFmtId="0" fontId="0" fillId="0" borderId="39" xfId="0" applyBorder="1" applyAlignment="1">
      <alignment horizontal="center" vertical="center"/>
    </xf>
    <xf numFmtId="0" fontId="0" fillId="0" borderId="32" xfId="0" applyBorder="1" applyAlignment="1" applyProtection="1">
      <alignment horizontal="left" vertical="top"/>
      <protection locked="0"/>
    </xf>
    <xf numFmtId="0" fontId="0" fillId="0" borderId="38" xfId="0" applyBorder="1" applyAlignment="1" applyProtection="1">
      <alignment horizontal="left" vertical="top"/>
      <protection locked="0"/>
    </xf>
    <xf numFmtId="0" fontId="0" fillId="0" borderId="33" xfId="0" applyBorder="1" applyAlignment="1" applyProtection="1">
      <alignment horizontal="left" vertical="top"/>
      <protection locked="0"/>
    </xf>
    <xf numFmtId="0" fontId="0" fillId="0" borderId="35" xfId="0" applyBorder="1" applyAlignment="1" applyProtection="1">
      <alignment horizontal="left" vertical="top"/>
      <protection locked="0"/>
    </xf>
    <xf numFmtId="0" fontId="0" fillId="0" borderId="34" xfId="0" applyBorder="1" applyAlignment="1" applyProtection="1">
      <alignment horizontal="left" vertical="top"/>
      <protection locked="0"/>
    </xf>
    <xf numFmtId="0" fontId="0" fillId="0" borderId="39" xfId="0" applyBorder="1" applyAlignment="1" applyProtection="1">
      <alignment horizontal="left" vertical="top"/>
      <protection locked="0"/>
    </xf>
    <xf numFmtId="0" fontId="0" fillId="44" borderId="17" xfId="0" applyFill="1" applyBorder="1"/>
    <xf numFmtId="0" fontId="25" fillId="45" borderId="17" xfId="0" applyFont="1" applyFill="1" applyBorder="1"/>
    <xf numFmtId="0" fontId="27" fillId="43" borderId="17" xfId="0" applyFont="1" applyFill="1" applyBorder="1" applyAlignment="1">
      <alignment horizontal="left" vertical="center"/>
    </xf>
    <xf numFmtId="0" fontId="41" fillId="43" borderId="17" xfId="0" applyFont="1" applyFill="1" applyBorder="1" applyAlignment="1">
      <alignment horizontal="left" vertical="center"/>
    </xf>
    <xf numFmtId="0" fontId="0" fillId="25" borderId="17" xfId="0" applyFill="1" applyBorder="1" applyAlignment="1">
      <alignment horizontal="center" vertical="center"/>
    </xf>
    <xf numFmtId="0" fontId="0" fillId="44" borderId="17" xfId="0" applyFill="1" applyBorder="1" applyAlignment="1" applyProtection="1">
      <alignment horizontal="left" vertical="center"/>
      <protection locked="0"/>
    </xf>
    <xf numFmtId="0" fontId="0" fillId="45" borderId="23" xfId="0" applyFill="1" applyBorder="1" applyAlignment="1">
      <alignment horizontal="center"/>
    </xf>
    <xf numFmtId="0" fontId="0" fillId="45" borderId="31" xfId="0" applyFill="1" applyBorder="1" applyAlignment="1">
      <alignment horizontal="center"/>
    </xf>
    <xf numFmtId="0" fontId="0" fillId="45" borderId="20" xfId="0" applyFill="1" applyBorder="1" applyAlignment="1">
      <alignment horizontal="center"/>
    </xf>
    <xf numFmtId="0" fontId="0" fillId="45" borderId="26" xfId="0" applyFill="1" applyBorder="1" applyAlignment="1">
      <alignment horizontal="right"/>
    </xf>
    <xf numFmtId="0" fontId="0" fillId="45" borderId="28" xfId="0" applyFill="1" applyBorder="1" applyAlignment="1">
      <alignment horizontal="right"/>
    </xf>
    <xf numFmtId="0" fontId="40" fillId="38" borderId="23" xfId="0" applyFont="1" applyFill="1" applyBorder="1" applyAlignment="1">
      <alignment horizontal="left"/>
    </xf>
    <xf numFmtId="0" fontId="40" fillId="38" borderId="31" xfId="0" applyFont="1" applyFill="1" applyBorder="1" applyAlignment="1">
      <alignment horizontal="left"/>
    </xf>
    <xf numFmtId="0" fontId="40" fillId="38" borderId="20" xfId="0" applyFont="1" applyFill="1" applyBorder="1" applyAlignment="1">
      <alignment horizontal="left"/>
    </xf>
    <xf numFmtId="0" fontId="38" fillId="38" borderId="26" xfId="0" applyFont="1" applyFill="1" applyBorder="1" applyAlignment="1">
      <alignment horizontal="left" vertical="center"/>
    </xf>
    <xf numFmtId="0" fontId="38" fillId="38" borderId="25" xfId="0" applyFont="1" applyFill="1" applyBorder="1" applyAlignment="1">
      <alignment horizontal="left" vertical="center"/>
    </xf>
    <xf numFmtId="0" fontId="38" fillId="38" borderId="28" xfId="0" applyFont="1" applyFill="1" applyBorder="1" applyAlignment="1">
      <alignment horizontal="left" vertical="center"/>
    </xf>
    <xf numFmtId="0" fontId="38" fillId="38" borderId="27" xfId="0" applyFont="1" applyFill="1" applyBorder="1" applyAlignment="1">
      <alignment horizontal="left" vertical="center"/>
    </xf>
    <xf numFmtId="0" fontId="38" fillId="38" borderId="0" xfId="0" applyFont="1" applyFill="1" applyAlignment="1">
      <alignment horizontal="left" vertical="center"/>
    </xf>
    <xf numFmtId="0" fontId="38" fillId="38" borderId="29" xfId="0" applyFont="1" applyFill="1" applyBorder="1" applyAlignment="1">
      <alignment horizontal="left" vertical="center"/>
    </xf>
    <xf numFmtId="0" fontId="38" fillId="38" borderId="16" xfId="0" applyFont="1" applyFill="1" applyBorder="1" applyAlignment="1">
      <alignment horizontal="left" vertical="center"/>
    </xf>
    <xf numFmtId="0" fontId="38" fillId="38" borderId="24" xfId="0" applyFont="1" applyFill="1" applyBorder="1" applyAlignment="1">
      <alignment horizontal="left" vertical="center"/>
    </xf>
    <xf numFmtId="0" fontId="38" fillId="38" borderId="30" xfId="0" applyFont="1" applyFill="1" applyBorder="1" applyAlignment="1">
      <alignment horizontal="left" vertical="center"/>
    </xf>
    <xf numFmtId="0" fontId="0" fillId="45" borderId="26" xfId="0" applyFill="1" applyBorder="1" applyAlignment="1">
      <alignment horizontal="left"/>
    </xf>
    <xf numFmtId="0" fontId="0" fillId="45" borderId="28" xfId="0" applyFill="1" applyBorder="1" applyAlignment="1">
      <alignment horizontal="left"/>
    </xf>
    <xf numFmtId="0" fontId="42" fillId="38" borderId="23" xfId="0" applyFont="1" applyFill="1" applyBorder="1" applyAlignment="1">
      <alignment horizontal="left"/>
    </xf>
    <xf numFmtId="0" fontId="42" fillId="38" borderId="31" xfId="0" applyFont="1" applyFill="1" applyBorder="1" applyAlignment="1">
      <alignment horizontal="left"/>
    </xf>
    <xf numFmtId="0" fontId="42" fillId="38" borderId="20" xfId="0" applyFont="1" applyFill="1" applyBorder="1" applyAlignment="1">
      <alignment horizontal="left"/>
    </xf>
    <xf numFmtId="0" fontId="37" fillId="38" borderId="26" xfId="0" applyFont="1" applyFill="1" applyBorder="1" applyAlignment="1">
      <alignment horizontal="left" vertical="center" wrapText="1"/>
    </xf>
    <xf numFmtId="0" fontId="37" fillId="38" borderId="25" xfId="0" applyFont="1" applyFill="1" applyBorder="1" applyAlignment="1">
      <alignment horizontal="left" vertical="center" wrapText="1"/>
    </xf>
    <xf numFmtId="0" fontId="37" fillId="38" borderId="28" xfId="0" applyFont="1" applyFill="1" applyBorder="1" applyAlignment="1">
      <alignment horizontal="left" vertical="center" wrapText="1"/>
    </xf>
    <xf numFmtId="0" fontId="37" fillId="38" borderId="27" xfId="0" applyFont="1" applyFill="1" applyBorder="1" applyAlignment="1">
      <alignment horizontal="left" vertical="center" wrapText="1"/>
    </xf>
    <xf numFmtId="0" fontId="37" fillId="38" borderId="0" xfId="0" applyFont="1" applyFill="1" applyAlignment="1">
      <alignment horizontal="left" vertical="center" wrapText="1"/>
    </xf>
    <xf numFmtId="0" fontId="37" fillId="38" borderId="29" xfId="0" applyFont="1" applyFill="1" applyBorder="1" applyAlignment="1">
      <alignment horizontal="left" vertical="center" wrapText="1"/>
    </xf>
    <xf numFmtId="0" fontId="37" fillId="38" borderId="16" xfId="0" applyFont="1" applyFill="1" applyBorder="1" applyAlignment="1">
      <alignment horizontal="left" vertical="center" wrapText="1"/>
    </xf>
    <xf numFmtId="0" fontId="37" fillId="38" borderId="24" xfId="0" applyFont="1" applyFill="1" applyBorder="1" applyAlignment="1">
      <alignment horizontal="left" vertical="center" wrapText="1"/>
    </xf>
    <xf numFmtId="0" fontId="37" fillId="38" borderId="30" xfId="0" applyFont="1" applyFill="1" applyBorder="1" applyAlignment="1">
      <alignment horizontal="left" vertical="center" wrapText="1"/>
    </xf>
    <xf numFmtId="0" fontId="41" fillId="43" borderId="26" xfId="0" applyFont="1" applyFill="1" applyBorder="1" applyAlignment="1">
      <alignment horizontal="left" vertical="center"/>
    </xf>
    <xf numFmtId="0" fontId="41" fillId="43" borderId="25" xfId="0" applyFont="1" applyFill="1" applyBorder="1" applyAlignment="1">
      <alignment horizontal="left" vertical="center"/>
    </xf>
    <xf numFmtId="0" fontId="41" fillId="43" borderId="28" xfId="0" applyFont="1" applyFill="1" applyBorder="1" applyAlignment="1">
      <alignment horizontal="left" vertical="center"/>
    </xf>
    <xf numFmtId="0" fontId="41" fillId="43" borderId="27" xfId="0" applyFont="1" applyFill="1" applyBorder="1" applyAlignment="1">
      <alignment horizontal="left" vertical="center"/>
    </xf>
    <xf numFmtId="0" fontId="41" fillId="43" borderId="0" xfId="0" applyFont="1" applyFill="1" applyAlignment="1">
      <alignment horizontal="left" vertical="center"/>
    </xf>
    <xf numFmtId="0" fontId="41" fillId="43" borderId="29" xfId="0" applyFont="1" applyFill="1" applyBorder="1" applyAlignment="1">
      <alignment horizontal="left" vertical="center"/>
    </xf>
    <xf numFmtId="0" fontId="41" fillId="43" borderId="16" xfId="0" applyFont="1" applyFill="1" applyBorder="1" applyAlignment="1">
      <alignment horizontal="left" vertical="center"/>
    </xf>
    <xf numFmtId="0" fontId="41" fillId="43" borderId="24" xfId="0" applyFont="1" applyFill="1" applyBorder="1" applyAlignment="1">
      <alignment horizontal="left" vertical="center"/>
    </xf>
    <xf numFmtId="0" fontId="41" fillId="43" borderId="30" xfId="0" applyFont="1" applyFill="1" applyBorder="1" applyAlignment="1">
      <alignment horizontal="left" vertical="center"/>
    </xf>
    <xf numFmtId="0" fontId="0" fillId="45" borderId="17" xfId="0" applyFill="1" applyBorder="1" applyAlignment="1">
      <alignment horizontal="center"/>
    </xf>
    <xf numFmtId="1" fontId="16" fillId="39" borderId="0" xfId="0" applyNumberFormat="1" applyFont="1" applyFill="1" applyAlignment="1">
      <alignment horizontal="right"/>
    </xf>
    <xf numFmtId="1" fontId="15" fillId="39" borderId="0" xfId="0" applyNumberFormat="1" applyFont="1" applyFill="1" applyAlignment="1">
      <alignment horizontal="right"/>
    </xf>
    <xf numFmtId="1" fontId="17" fillId="39" borderId="0" xfId="0" applyNumberFormat="1" applyFont="1" applyFill="1" applyAlignment="1">
      <alignment horizontal="right"/>
    </xf>
    <xf numFmtId="1" fontId="22" fillId="39" borderId="0" xfId="0" applyNumberFormat="1" applyFont="1" applyFill="1" applyAlignment="1">
      <alignment horizontal="right"/>
    </xf>
    <xf numFmtId="1" fontId="21" fillId="39" borderId="0" xfId="0" applyNumberFormat="1" applyFont="1" applyFill="1" applyAlignment="1">
      <alignment horizontal="right"/>
    </xf>
    <xf numFmtId="1" fontId="20" fillId="39" borderId="0" xfId="0" applyNumberFormat="1" applyFont="1" applyFill="1" applyAlignment="1">
      <alignment horizontal="right"/>
    </xf>
    <xf numFmtId="1" fontId="19" fillId="39" borderId="0" xfId="0" applyNumberFormat="1" applyFont="1" applyFill="1" applyAlignment="1">
      <alignment horizontal="right"/>
    </xf>
    <xf numFmtId="1" fontId="18" fillId="39" borderId="0" xfId="0" applyNumberFormat="1" applyFont="1" applyFill="1" applyAlignment="1">
      <alignment horizontal="right"/>
    </xf>
    <xf numFmtId="0" fontId="2" fillId="38" borderId="0" xfId="0" applyFont="1" applyFill="1" applyAlignment="1">
      <alignment horizontal="center"/>
    </xf>
    <xf numFmtId="1" fontId="28" fillId="38" borderId="0" xfId="0" applyNumberFormat="1" applyFont="1" applyFill="1" applyAlignment="1">
      <alignment horizontal="right"/>
    </xf>
    <xf numFmtId="166" fontId="0" fillId="40" borderId="0" xfId="0" applyNumberFormat="1" applyFill="1" applyAlignment="1">
      <alignment horizontal="right"/>
    </xf>
    <xf numFmtId="1" fontId="0" fillId="41" borderId="0" xfId="0" applyNumberFormat="1" applyFill="1" applyAlignment="1">
      <alignment horizontal="right"/>
    </xf>
    <xf numFmtId="0" fontId="29" fillId="38" borderId="0" xfId="0" applyFont="1" applyFill="1" applyAlignment="1">
      <alignment horizontal="center" vertical="center" wrapText="1"/>
    </xf>
    <xf numFmtId="164" fontId="28" fillId="38" borderId="0" xfId="0" applyNumberFormat="1" applyFont="1" applyFill="1" applyAlignment="1">
      <alignment horizontal="right"/>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2" xfId="0" applyBorder="1" applyAlignment="1">
      <alignment horizontal="left" vertical="center" wrapText="1"/>
    </xf>
    <xf numFmtId="0" fontId="0" fillId="0" borderId="15" xfId="0" applyBorder="1" applyAlignment="1">
      <alignment horizontal="left" vertical="center" wrapText="1"/>
    </xf>
    <xf numFmtId="0" fontId="0" fillId="0" borderId="0" xfId="0" applyAlignment="1">
      <alignment horizontal="left" vertical="center" wrapText="1"/>
    </xf>
    <xf numFmtId="0" fontId="0" fillId="0" borderId="14" xfId="0" applyBorder="1" applyAlignment="1">
      <alignment horizontal="left" vertical="center" wrapText="1"/>
    </xf>
    <xf numFmtId="0" fontId="0" fillId="0" borderId="9" xfId="0" applyBorder="1" applyAlignment="1">
      <alignment horizontal="left" vertical="center" wrapText="1"/>
    </xf>
    <xf numFmtId="0" fontId="0" fillId="0" borderId="4" xfId="0" applyBorder="1" applyAlignment="1">
      <alignment horizontal="left" vertical="center" wrapText="1"/>
    </xf>
    <xf numFmtId="0" fontId="0" fillId="0" borderId="11" xfId="0" applyBorder="1" applyAlignment="1">
      <alignment horizontal="left" vertical="center" wrapText="1"/>
    </xf>
    <xf numFmtId="1" fontId="0" fillId="0" borderId="10" xfId="0" applyNumberFormat="1" applyBorder="1" applyAlignment="1">
      <alignment horizontal="center" vertical="center"/>
    </xf>
    <xf numFmtId="1" fontId="0" fillId="0" borderId="5" xfId="0" applyNumberFormat="1" applyBorder="1" applyAlignment="1">
      <alignment horizontal="center" vertical="center"/>
    </xf>
    <xf numFmtId="1" fontId="0" fillId="0" borderId="12" xfId="0" applyNumberFormat="1" applyBorder="1" applyAlignment="1">
      <alignment horizontal="center" vertical="center"/>
    </xf>
    <xf numFmtId="1" fontId="0" fillId="0" borderId="15" xfId="0" applyNumberFormat="1" applyBorder="1" applyAlignment="1">
      <alignment horizontal="center" vertical="center"/>
    </xf>
    <xf numFmtId="1" fontId="0" fillId="0" borderId="0" xfId="0" applyNumberFormat="1" applyAlignment="1">
      <alignment horizontal="center" vertical="center"/>
    </xf>
    <xf numFmtId="1" fontId="0" fillId="0" borderId="14" xfId="0" applyNumberFormat="1" applyBorder="1" applyAlignment="1">
      <alignment horizontal="center" vertical="center"/>
    </xf>
    <xf numFmtId="1" fontId="0" fillId="0" borderId="9" xfId="0" applyNumberFormat="1" applyBorder="1" applyAlignment="1">
      <alignment horizontal="center" vertical="center"/>
    </xf>
    <xf numFmtId="1" fontId="0" fillId="0" borderId="4" xfId="0" applyNumberFormat="1" applyBorder="1" applyAlignment="1">
      <alignment horizontal="center" vertical="center"/>
    </xf>
    <xf numFmtId="1" fontId="0" fillId="0" borderId="11" xfId="0" applyNumberFormat="1" applyBorder="1" applyAlignment="1">
      <alignment horizontal="center" vertical="center"/>
    </xf>
    <xf numFmtId="0" fontId="0" fillId="0" borderId="10" xfId="0" applyBorder="1" applyAlignment="1">
      <alignment horizontal="left" vertical="center"/>
    </xf>
    <xf numFmtId="0" fontId="0" fillId="0" borderId="5" xfId="0" applyBorder="1" applyAlignment="1">
      <alignment horizontal="left" vertical="center"/>
    </xf>
    <xf numFmtId="0" fontId="0" fillId="0" borderId="12" xfId="0" applyBorder="1" applyAlignment="1">
      <alignment horizontal="left" vertical="center"/>
    </xf>
    <xf numFmtId="0" fontId="0" fillId="0" borderId="15" xfId="0" applyBorder="1" applyAlignment="1">
      <alignment horizontal="left" vertical="center"/>
    </xf>
    <xf numFmtId="0" fontId="0" fillId="0" borderId="0" xfId="0" applyAlignment="1">
      <alignment horizontal="left" vertical="center"/>
    </xf>
    <xf numFmtId="0" fontId="0" fillId="0" borderId="14" xfId="0" applyBorder="1" applyAlignment="1">
      <alignment horizontal="left" vertical="center"/>
    </xf>
    <xf numFmtId="0" fontId="0" fillId="0" borderId="9" xfId="0" applyBorder="1" applyAlignment="1">
      <alignment horizontal="left" vertical="center"/>
    </xf>
    <xf numFmtId="0" fontId="0" fillId="0" borderId="4" xfId="0" applyBorder="1" applyAlignment="1">
      <alignment horizontal="left" vertical="center"/>
    </xf>
    <xf numFmtId="0" fontId="0" fillId="0" borderId="11" xfId="0" applyBorder="1" applyAlignment="1">
      <alignment horizontal="left" vertical="center"/>
    </xf>
    <xf numFmtId="0" fontId="0" fillId="0" borderId="8" xfId="0" applyBorder="1" applyAlignment="1">
      <alignment horizontal="center" vertical="top"/>
    </xf>
    <xf numFmtId="0" fontId="0" fillId="0" borderId="2" xfId="0" applyBorder="1" applyAlignment="1">
      <alignment horizontal="center" vertical="top"/>
    </xf>
    <xf numFmtId="0" fontId="0" fillId="0" borderId="3" xfId="0" applyBorder="1" applyAlignment="1">
      <alignment horizontal="center" vertical="top"/>
    </xf>
    <xf numFmtId="0" fontId="0" fillId="0" borderId="0" xfId="0" applyAlignment="1">
      <alignment horizontal="left" vertical="top"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0" fillId="0" borderId="42" xfId="0" applyBorder="1" applyAlignment="1">
      <alignment horizontal="left" vertical="center" wrapText="1"/>
    </xf>
    <xf numFmtId="0" fontId="0" fillId="0" borderId="43" xfId="0" applyBorder="1" applyAlignment="1">
      <alignment horizontal="left"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7" xfId="0" applyBorder="1" applyAlignment="1">
      <alignment horizontal="left" vertical="top" wrapText="1"/>
    </xf>
    <xf numFmtId="0" fontId="0" fillId="0" borderId="38" xfId="0" applyBorder="1" applyAlignment="1">
      <alignment horizontal="center" vertical="center" wrapText="1"/>
    </xf>
    <xf numFmtId="0" fontId="0" fillId="0" borderId="35" xfId="0" applyBorder="1" applyAlignment="1">
      <alignment horizontal="center" vertical="center" wrapText="1"/>
    </xf>
    <xf numFmtId="0" fontId="0" fillId="0" borderId="42" xfId="0" applyBorder="1" applyAlignment="1">
      <alignment horizontal="left" vertical="center"/>
    </xf>
    <xf numFmtId="0" fontId="0" fillId="0" borderId="43" xfId="0" applyBorder="1" applyAlignment="1">
      <alignment horizontal="left" vertical="center"/>
    </xf>
    <xf numFmtId="0" fontId="0" fillId="0" borderId="42" xfId="0" applyBorder="1" applyAlignment="1">
      <alignment horizontal="center" vertical="center"/>
    </xf>
    <xf numFmtId="0" fontId="0" fillId="0" borderId="43" xfId="0" applyBorder="1" applyAlignment="1">
      <alignment horizontal="center" vertical="center"/>
    </xf>
    <xf numFmtId="0" fontId="0" fillId="0" borderId="32" xfId="0" applyBorder="1" applyAlignment="1">
      <alignment horizontal="left" vertical="center"/>
    </xf>
    <xf numFmtId="0" fontId="0" fillId="0" borderId="33" xfId="0" applyBorder="1" applyAlignment="1">
      <alignment horizontal="left" vertical="center"/>
    </xf>
    <xf numFmtId="0" fontId="0" fillId="0" borderId="0" xfId="0" applyAlignment="1">
      <alignment horizontal="center" vertical="center" wrapText="1"/>
    </xf>
    <xf numFmtId="0" fontId="0" fillId="0" borderId="8"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6" fillId="23" borderId="1" xfId="0" applyFont="1" applyFill="1" applyBorder="1" applyAlignment="1">
      <alignment horizontal="center"/>
    </xf>
    <xf numFmtId="0" fontId="6" fillId="19" borderId="1" xfId="0" applyFont="1" applyFill="1" applyBorder="1" applyAlignment="1">
      <alignment horizontal="center"/>
    </xf>
    <xf numFmtId="0" fontId="6" fillId="24" borderId="8" xfId="0" applyFont="1" applyFill="1" applyBorder="1" applyAlignment="1">
      <alignment horizontal="center"/>
    </xf>
    <xf numFmtId="0" fontId="6" fillId="24" borderId="3" xfId="0" applyFont="1" applyFill="1" applyBorder="1" applyAlignment="1">
      <alignment horizontal="center"/>
    </xf>
    <xf numFmtId="0" fontId="6" fillId="24" borderId="2" xfId="0" applyFont="1" applyFill="1" applyBorder="1" applyAlignment="1">
      <alignment horizontal="center"/>
    </xf>
    <xf numFmtId="0" fontId="9" fillId="0" borderId="8" xfId="0" applyFont="1" applyBorder="1" applyAlignment="1">
      <alignment horizontal="center"/>
    </xf>
    <xf numFmtId="0" fontId="9" fillId="0" borderId="3" xfId="0" applyFont="1" applyBorder="1" applyAlignment="1">
      <alignment horizontal="center"/>
    </xf>
    <xf numFmtId="0" fontId="9" fillId="0" borderId="2" xfId="0" applyFont="1" applyBorder="1" applyAlignment="1">
      <alignment horizontal="center"/>
    </xf>
    <xf numFmtId="0" fontId="6" fillId="12" borderId="8" xfId="0" applyFont="1" applyFill="1" applyBorder="1" applyAlignment="1">
      <alignment horizontal="center"/>
    </xf>
    <xf numFmtId="0" fontId="6" fillId="12" borderId="3" xfId="0" applyFont="1" applyFill="1" applyBorder="1" applyAlignment="1">
      <alignment horizontal="center"/>
    </xf>
    <xf numFmtId="0" fontId="6" fillId="12" borderId="2" xfId="0" applyFont="1" applyFill="1" applyBorder="1" applyAlignment="1">
      <alignment horizontal="center"/>
    </xf>
    <xf numFmtId="0" fontId="9" fillId="0" borderId="8" xfId="0" applyFont="1" applyBorder="1" applyAlignment="1">
      <alignment horizontal="center" wrapText="1"/>
    </xf>
    <xf numFmtId="0" fontId="9" fillId="0" borderId="2" xfId="0" applyFont="1" applyBorder="1" applyAlignment="1">
      <alignment horizontal="center" wrapText="1"/>
    </xf>
    <xf numFmtId="0" fontId="9" fillId="12" borderId="8" xfId="0" applyFont="1" applyFill="1" applyBorder="1" applyAlignment="1">
      <alignment horizontal="center" wrapText="1"/>
    </xf>
    <xf numFmtId="0" fontId="9" fillId="12" borderId="2" xfId="0" applyFont="1" applyFill="1" applyBorder="1" applyAlignment="1">
      <alignment horizontal="center" wrapText="1"/>
    </xf>
    <xf numFmtId="0" fontId="6" fillId="21" borderId="8" xfId="0" applyFont="1" applyFill="1" applyBorder="1" applyAlignment="1">
      <alignment horizontal="center"/>
    </xf>
    <xf numFmtId="0" fontId="6" fillId="21" borderId="3" xfId="0" applyFont="1" applyFill="1" applyBorder="1" applyAlignment="1">
      <alignment horizontal="center"/>
    </xf>
    <xf numFmtId="0" fontId="6" fillId="21" borderId="2" xfId="0" applyFont="1" applyFill="1" applyBorder="1" applyAlignment="1">
      <alignment horizontal="center"/>
    </xf>
    <xf numFmtId="0" fontId="9" fillId="21" borderId="8" xfId="0" applyFont="1" applyFill="1" applyBorder="1" applyAlignment="1">
      <alignment horizontal="center" wrapText="1"/>
    </xf>
    <xf numFmtId="0" fontId="9" fillId="21" borderId="2" xfId="0" applyFont="1" applyFill="1" applyBorder="1" applyAlignment="1">
      <alignment horizontal="center" wrapText="1"/>
    </xf>
  </cellXfs>
  <cellStyles count="2">
    <cellStyle name="Normal" xfId="0" builtinId="0"/>
    <cellStyle name="Normal 2" xfId="1" xr:uid="{D19EB06C-1812-49F0-91C0-FCD2D4D8670F}"/>
  </cellStyles>
  <dxfs count="48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border outline="0">
        <top style="thin">
          <color indexed="64"/>
        </top>
      </border>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numFmt numFmtId="0" formatCode="General"/>
      <fill>
        <patternFill patternType="solid">
          <fgColor indexed="64"/>
          <bgColor theme="9" tint="0.79998168889431442"/>
        </patternFill>
      </fill>
    </dxf>
    <dxf>
      <border diagonalUp="0" diagonalDown="0">
        <left style="thin">
          <color indexed="64"/>
        </left>
        <right/>
        <top style="thin">
          <color indexed="64"/>
        </top>
        <bottom style="thin">
          <color indexed="64"/>
        </bottom>
        <vertical/>
        <horizontal/>
      </border>
    </dxf>
    <dxf>
      <border diagonalUp="0" diagonalDown="0">
        <left style="thin">
          <color auto="1"/>
        </left>
        <right style="thin">
          <color auto="1"/>
        </right>
        <top style="thin">
          <color auto="1"/>
        </top>
        <bottom style="thin">
          <color indexed="64"/>
        </bottom>
        <vertical/>
        <horizontal/>
      </border>
    </dxf>
    <dxf>
      <border diagonalUp="0" diagonalDown="0">
        <left style="thin">
          <color auto="1"/>
        </left>
        <right style="thin">
          <color auto="1"/>
        </right>
        <top style="thin">
          <color auto="1"/>
        </top>
        <bottom style="thin">
          <color indexed="64"/>
        </bottom>
        <vertical/>
        <horizontal/>
      </border>
    </dxf>
    <dxf>
      <border diagonalUp="0" diagonalDown="0">
        <left style="thin">
          <color auto="1"/>
        </left>
        <right style="thin">
          <color auto="1"/>
        </right>
        <top style="thin">
          <color auto="1"/>
        </top>
        <bottom style="thin">
          <color indexed="64"/>
        </bottom>
        <vertical/>
        <horizontal/>
      </border>
    </dxf>
    <dxf>
      <border diagonalUp="0" diagonalDown="0">
        <left style="thin">
          <color auto="1"/>
        </left>
        <right style="thin">
          <color auto="1"/>
        </right>
        <top style="thin">
          <color auto="1"/>
        </top>
        <bottom style="thin">
          <color indexed="64"/>
        </bottom>
        <vertical/>
        <horizontal/>
      </border>
    </dxf>
    <dxf>
      <border diagonalUp="0" diagonalDown="0">
        <left/>
        <right style="thin">
          <color auto="1"/>
        </right>
        <top style="thin">
          <color auto="1"/>
        </top>
        <bottom style="thin">
          <color indexed="64"/>
        </bottom>
        <vertical/>
        <horizontal/>
      </border>
    </dxf>
    <dxf>
      <border outline="0">
        <top style="thin">
          <color indexed="64"/>
        </top>
      </border>
    </dxf>
    <dxf>
      <border outline="0">
        <left style="thin">
          <color auto="1"/>
        </left>
        <right style="thin">
          <color auto="1"/>
        </right>
        <top style="thin">
          <color indexed="64"/>
        </top>
        <bottom style="thin">
          <color indexed="64"/>
        </bottom>
      </border>
    </dxf>
    <dxf>
      <border outline="0">
        <bottom style="thin">
          <color indexed="64"/>
        </bottom>
      </border>
    </dxf>
    <dxf>
      <alignment horizontal="general" vertical="bottom" textRotation="0" wrapText="1" indent="0" justifyLastLine="0" shrinkToFit="0" readingOrder="0"/>
      <border diagonalUp="0" diagonalDown="0" outline="0">
        <left style="thin">
          <color auto="1"/>
        </left>
        <right style="thin">
          <color auto="1"/>
        </right>
        <top/>
        <bottom/>
      </border>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numFmt numFmtId="0" formatCode="General"/>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numFmt numFmtId="0" formatCode="General"/>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numFmt numFmtId="0" formatCode="General"/>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numFmt numFmtId="0" formatCode="General"/>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numFmt numFmtId="0" formatCode="General"/>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numFmt numFmtId="0" formatCode="General"/>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none">
          <fgColor indexed="64"/>
          <bgColor indexed="65"/>
        </patternFill>
      </fill>
    </dxf>
    <dxf>
      <fill>
        <patternFill patternType="none">
          <fgColor indexed="64"/>
          <bgColor indexed="65"/>
        </patternFill>
      </fill>
    </dxf>
    <dxf>
      <numFmt numFmtId="0" formatCode="General"/>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numFmt numFmtId="0" formatCode="General"/>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numFmt numFmtId="0" formatCode="General"/>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numFmt numFmtId="0" formatCode="General"/>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numFmt numFmtId="0" formatCode="General"/>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numFmt numFmtId="0" formatCode="General"/>
      <fill>
        <patternFill patternType="solid">
          <fgColor indexed="64"/>
          <bgColor theme="9" tint="0.79998168889431442"/>
        </patternFill>
      </fill>
    </dxf>
    <dxf>
      <numFmt numFmtId="1" formatCode="0"/>
      <border diagonalUp="0" diagonalDown="0">
        <left style="thin">
          <color auto="1"/>
        </left>
        <right style="thin">
          <color auto="1"/>
        </right>
        <top style="thin">
          <color auto="1"/>
        </top>
        <bottom style="thin">
          <color indexed="64"/>
        </bottom>
        <vertical/>
        <horizontal/>
      </border>
    </dxf>
    <dxf>
      <numFmt numFmtId="1" formatCode="0"/>
      <border diagonalUp="0" diagonalDown="0">
        <left style="thin">
          <color auto="1"/>
        </left>
        <right style="thin">
          <color auto="1"/>
        </right>
        <top style="thin">
          <color auto="1"/>
        </top>
        <bottom style="thin">
          <color indexed="64"/>
        </bottom>
        <vertical/>
        <horizontal/>
      </border>
    </dxf>
    <dxf>
      <numFmt numFmtId="1" formatCode="0"/>
      <border diagonalUp="0" diagonalDown="0">
        <left style="thin">
          <color auto="1"/>
        </left>
        <right style="thin">
          <color auto="1"/>
        </right>
        <top style="thin">
          <color auto="1"/>
        </top>
        <bottom style="thin">
          <color indexed="64"/>
        </bottom>
        <vertical/>
        <horizontal/>
      </border>
    </dxf>
    <dxf>
      <numFmt numFmtId="1" formatCode="0"/>
      <border diagonalUp="0" diagonalDown="0">
        <left style="thin">
          <color auto="1"/>
        </left>
        <right style="thin">
          <color auto="1"/>
        </right>
        <top style="thin">
          <color auto="1"/>
        </top>
        <bottom style="thin">
          <color indexed="64"/>
        </bottom>
        <vertical/>
        <horizontal/>
      </border>
    </dxf>
    <dxf>
      <numFmt numFmtId="1" formatCode="0"/>
      <border diagonalUp="0" diagonalDown="0">
        <left style="thin">
          <color auto="1"/>
        </left>
        <right style="thin">
          <color auto="1"/>
        </right>
        <top style="thin">
          <color auto="1"/>
        </top>
        <bottom style="thin">
          <color indexed="64"/>
        </bottom>
        <vertical/>
        <horizontal/>
      </border>
    </dxf>
    <dxf>
      <numFmt numFmtId="1" formatCode="0"/>
      <border diagonalUp="0" diagonalDown="0">
        <left style="thin">
          <color auto="1"/>
        </left>
        <right style="thin">
          <color auto="1"/>
        </right>
        <top style="thin">
          <color auto="1"/>
        </top>
        <bottom style="thin">
          <color indexed="64"/>
        </bottom>
        <vertical/>
        <horizontal/>
      </border>
    </dxf>
    <dxf>
      <numFmt numFmtId="1" formatCode="0"/>
      <border diagonalUp="0" diagonalDown="0">
        <left style="thin">
          <color auto="1"/>
        </left>
        <right style="thin">
          <color auto="1"/>
        </right>
        <top style="thin">
          <color auto="1"/>
        </top>
        <bottom style="thin">
          <color indexed="64"/>
        </bottom>
        <vertical/>
        <horizontal/>
      </border>
    </dxf>
    <dxf>
      <numFmt numFmtId="0" formatCode="General"/>
      <border diagonalUp="0" diagonalDown="0">
        <left style="thin">
          <color auto="1"/>
        </left>
        <right style="thin">
          <color auto="1"/>
        </right>
        <top style="thin">
          <color auto="1"/>
        </top>
        <bottom style="thin">
          <color indexed="64"/>
        </bottom>
        <vertical/>
        <horizontal/>
      </border>
    </dxf>
    <dxf>
      <numFmt numFmtId="0" formatCode="General"/>
      <border diagonalUp="0" diagonalDown="0">
        <left style="thin">
          <color auto="1"/>
        </left>
        <right style="thin">
          <color auto="1"/>
        </right>
        <top style="thin">
          <color auto="1"/>
        </top>
        <bottom style="thin">
          <color indexed="64"/>
        </bottom>
        <vertical/>
        <horizontal/>
      </border>
    </dxf>
    <dxf>
      <border diagonalUp="0" diagonalDown="0">
        <left style="thin">
          <color auto="1"/>
        </left>
        <right style="thin">
          <color auto="1"/>
        </right>
        <top style="thin">
          <color auto="1"/>
        </top>
        <bottom style="thin">
          <color indexed="64"/>
        </bottom>
        <vertical/>
        <horizontal/>
      </border>
    </dxf>
    <dxf>
      <border diagonalUp="0" diagonalDown="0">
        <left style="thin">
          <color auto="1"/>
        </left>
        <right style="thin">
          <color auto="1"/>
        </right>
        <top style="thin">
          <color auto="1"/>
        </top>
        <bottom style="thin">
          <color indexed="64"/>
        </bottom>
        <vertical/>
        <horizontal/>
      </border>
    </dxf>
    <dxf>
      <border diagonalUp="0" diagonalDown="0">
        <left style="thin">
          <color auto="1"/>
        </left>
        <right style="thin">
          <color auto="1"/>
        </right>
        <top style="thin">
          <color auto="1"/>
        </top>
        <bottom style="thin">
          <color indexed="64"/>
        </bottom>
        <vertical/>
        <horizontal/>
      </border>
    </dxf>
    <dxf>
      <border diagonalUp="0" diagonalDown="0">
        <left style="thin">
          <color auto="1"/>
        </left>
        <right style="thin">
          <color auto="1"/>
        </right>
        <top style="thin">
          <color auto="1"/>
        </top>
        <bottom style="thin">
          <color indexed="64"/>
        </bottom>
        <vertical/>
        <horizontal/>
      </border>
    </dxf>
    <dxf>
      <border diagonalUp="0" diagonalDown="0">
        <left style="thin">
          <color auto="1"/>
        </left>
        <right style="thin">
          <color auto="1"/>
        </right>
        <top style="thin">
          <color auto="1"/>
        </top>
        <bottom style="thin">
          <color indexed="64"/>
        </bottom>
        <vertical/>
        <horizontal/>
      </border>
    </dxf>
    <dxf>
      <border diagonalUp="0" diagonalDown="0">
        <left style="thin">
          <color auto="1"/>
        </left>
        <right style="thin">
          <color auto="1"/>
        </right>
        <top style="thin">
          <color auto="1"/>
        </top>
        <bottom style="thin">
          <color indexed="64"/>
        </bottom>
        <vertical/>
        <horizontal/>
      </border>
    </dxf>
    <dxf>
      <border diagonalUp="0" diagonalDown="0">
        <left style="thin">
          <color auto="1"/>
        </left>
        <right style="thin">
          <color auto="1"/>
        </right>
        <top style="thin">
          <color auto="1"/>
        </top>
        <bottom style="thin">
          <color indexed="64"/>
        </bottom>
        <vertical/>
        <horizontal/>
      </border>
    </dxf>
    <dxf>
      <border diagonalUp="0" diagonalDown="0">
        <left style="thin">
          <color auto="1"/>
        </left>
        <right style="thin">
          <color auto="1"/>
        </right>
        <top style="thin">
          <color auto="1"/>
        </top>
        <bottom style="thin">
          <color indexed="64"/>
        </bottom>
        <vertical/>
        <horizontal/>
      </border>
    </dxf>
    <dxf>
      <numFmt numFmtId="0" formatCode="General"/>
      <border diagonalUp="0" diagonalDown="0">
        <left style="thin">
          <color auto="1"/>
        </left>
        <right style="thin">
          <color auto="1"/>
        </right>
        <top style="thin">
          <color auto="1"/>
        </top>
        <bottom style="thin">
          <color indexed="64"/>
        </bottom>
        <vertical/>
        <horizontal/>
      </border>
    </dxf>
    <dxf>
      <numFmt numFmtId="0" formatCode="General"/>
      <border diagonalUp="0" diagonalDown="0">
        <left style="thin">
          <color auto="1"/>
        </left>
        <right style="thin">
          <color auto="1"/>
        </right>
        <top style="thin">
          <color auto="1"/>
        </top>
        <bottom style="thin">
          <color indexed="64"/>
        </bottom>
        <vertical/>
        <horizontal/>
      </border>
    </dxf>
    <dxf>
      <numFmt numFmtId="0" formatCode="General"/>
      <border diagonalUp="0" diagonalDown="0">
        <left style="thin">
          <color auto="1"/>
        </left>
        <right style="thin">
          <color auto="1"/>
        </right>
        <top style="thin">
          <color auto="1"/>
        </top>
        <bottom style="thin">
          <color indexed="64"/>
        </bottom>
        <vertical/>
        <horizontal/>
      </border>
    </dxf>
    <dxf>
      <border diagonalUp="0" diagonalDown="0">
        <left style="thin">
          <color auto="1"/>
        </left>
        <right style="thin">
          <color auto="1"/>
        </right>
        <top style="thin">
          <color auto="1"/>
        </top>
        <bottom style="thin">
          <color indexed="64"/>
        </bottom>
        <vertical/>
        <horizontal/>
      </border>
    </dxf>
    <dxf>
      <border diagonalUp="0" diagonalDown="0">
        <left/>
        <right style="thin">
          <color auto="1"/>
        </right>
        <top style="thin">
          <color auto="1"/>
        </top>
        <bottom style="thin">
          <color indexed="64"/>
        </bottom>
        <vertical/>
        <horizontal/>
      </border>
    </dxf>
    <dxf>
      <border outline="0">
        <left style="thin">
          <color auto="1"/>
        </left>
        <top style="thin">
          <color auto="1"/>
        </top>
      </border>
    </dxf>
    <dxf>
      <border outline="0">
        <bottom style="thin">
          <color indexed="64"/>
        </bottom>
      </border>
    </dxf>
    <dxf>
      <alignment horizontal="general" vertical="bottom" textRotation="0" wrapText="1" indent="0" justifyLastLine="0" shrinkToFit="0" readingOrder="0"/>
      <border diagonalUp="0" diagonalDown="0" outline="0">
        <left style="thin">
          <color auto="1"/>
        </left>
        <right style="thin">
          <color auto="1"/>
        </right>
        <top/>
        <bottom/>
      </border>
    </dxf>
    <dxf>
      <numFmt numFmtId="13" formatCode="0%"/>
      <border diagonalUp="0" diagonalDown="0">
        <left style="thin">
          <color auto="1"/>
        </left>
        <right style="thin">
          <color auto="1"/>
        </right>
        <top style="thin">
          <color auto="1"/>
        </top>
        <bottom style="thin">
          <color indexed="64"/>
        </bottom>
        <vertical/>
        <horizontal/>
      </border>
    </dxf>
    <dxf>
      <numFmt numFmtId="1" formatCode="0"/>
      <border diagonalUp="0" diagonalDown="0">
        <left style="thin">
          <color auto="1"/>
        </left>
        <right style="thin">
          <color auto="1"/>
        </right>
        <top style="thin">
          <color auto="1"/>
        </top>
        <bottom style="thin">
          <color indexed="64"/>
        </bottom>
        <vertical/>
        <horizontal/>
      </border>
    </dxf>
    <dxf>
      <numFmt numFmtId="1" formatCode="0"/>
      <border diagonalUp="0" diagonalDown="0">
        <left style="thin">
          <color auto="1"/>
        </left>
        <right style="thin">
          <color auto="1"/>
        </right>
        <top style="thin">
          <color auto="1"/>
        </top>
        <bottom style="thin">
          <color indexed="64"/>
        </bottom>
        <vertical/>
        <horizontal/>
      </border>
    </dxf>
    <dxf>
      <numFmt numFmtId="1" formatCode="0"/>
      <border diagonalUp="0" diagonalDown="0">
        <left style="thin">
          <color auto="1"/>
        </left>
        <right style="thin">
          <color auto="1"/>
        </right>
        <top style="thin">
          <color auto="1"/>
        </top>
        <bottom style="thin">
          <color indexed="64"/>
        </bottom>
        <vertical/>
        <horizontal/>
      </border>
    </dxf>
    <dxf>
      <numFmt numFmtId="1" formatCode="0"/>
      <border diagonalUp="0" diagonalDown="0">
        <left style="thin">
          <color auto="1"/>
        </left>
        <right style="thin">
          <color auto="1"/>
        </right>
        <top style="thin">
          <color auto="1"/>
        </top>
        <bottom style="thin">
          <color indexed="64"/>
        </bottom>
        <vertical/>
        <horizontal/>
      </border>
    </dxf>
    <dxf>
      <numFmt numFmtId="1" formatCode="0"/>
      <border diagonalUp="0" diagonalDown="0">
        <left style="thin">
          <color auto="1"/>
        </left>
        <right style="thin">
          <color auto="1"/>
        </right>
        <top style="thin">
          <color auto="1"/>
        </top>
        <bottom style="thin">
          <color indexed="64"/>
        </bottom>
        <vertical/>
        <horizontal/>
      </border>
    </dxf>
    <dxf>
      <numFmt numFmtId="1" formatCode="0"/>
      <border diagonalUp="0" diagonalDown="0">
        <left style="thin">
          <color auto="1"/>
        </left>
        <right style="thin">
          <color auto="1"/>
        </right>
        <top style="thin">
          <color auto="1"/>
        </top>
        <bottom style="thin">
          <color indexed="64"/>
        </bottom>
        <vertical/>
        <horizontal/>
      </border>
    </dxf>
    <dxf>
      <numFmt numFmtId="0" formatCode="General"/>
      <border diagonalUp="0" diagonalDown="0">
        <left style="thin">
          <color auto="1"/>
        </left>
        <right style="thin">
          <color auto="1"/>
        </right>
        <top style="thin">
          <color auto="1"/>
        </top>
        <bottom style="thin">
          <color indexed="64"/>
        </bottom>
        <vertical/>
        <horizontal/>
      </border>
    </dxf>
    <dxf>
      <numFmt numFmtId="0" formatCode="General"/>
      <border diagonalUp="0" diagonalDown="0">
        <left style="thin">
          <color auto="1"/>
        </left>
        <right style="thin">
          <color auto="1"/>
        </right>
        <top style="thin">
          <color auto="1"/>
        </top>
        <bottom style="thin">
          <color indexed="64"/>
        </bottom>
        <vertical/>
        <horizontal/>
      </border>
    </dxf>
    <dxf>
      <numFmt numFmtId="0" formatCode="General"/>
      <border diagonalUp="0" diagonalDown="0">
        <left style="thin">
          <color auto="1"/>
        </left>
        <right style="thin">
          <color auto="1"/>
        </right>
        <top style="thin">
          <color auto="1"/>
        </top>
        <bottom style="thin">
          <color indexed="64"/>
        </bottom>
        <vertical/>
        <horizontal/>
      </border>
    </dxf>
    <dxf>
      <numFmt numFmtId="0" formatCode="General"/>
      <border diagonalUp="0" diagonalDown="0">
        <left style="thin">
          <color auto="1"/>
        </left>
        <right style="thin">
          <color auto="1"/>
        </right>
        <top style="thin">
          <color auto="1"/>
        </top>
        <bottom style="thin">
          <color indexed="64"/>
        </bottom>
        <vertical/>
        <horizontal/>
      </border>
    </dxf>
    <dxf>
      <numFmt numFmtId="0" formatCode="General"/>
      <border diagonalUp="0" diagonalDown="0">
        <left style="thin">
          <color auto="1"/>
        </left>
        <right style="thin">
          <color auto="1"/>
        </right>
        <top style="thin">
          <color auto="1"/>
        </top>
        <bottom style="thin">
          <color indexed="64"/>
        </bottom>
        <vertical/>
        <horizontal/>
      </border>
    </dxf>
    <dxf>
      <numFmt numFmtId="0" formatCode="General"/>
      <border diagonalUp="0" diagonalDown="0">
        <left style="thin">
          <color auto="1"/>
        </left>
        <right style="thin">
          <color auto="1"/>
        </right>
        <top style="thin">
          <color auto="1"/>
        </top>
        <bottom style="thin">
          <color indexed="64"/>
        </bottom>
        <vertical/>
        <horizontal/>
      </border>
    </dxf>
    <dxf>
      <numFmt numFmtId="0" formatCode="General"/>
      <border diagonalUp="0" diagonalDown="0">
        <left style="thin">
          <color auto="1"/>
        </left>
        <right style="thin">
          <color auto="1"/>
        </right>
        <top style="thin">
          <color auto="1"/>
        </top>
        <bottom style="thin">
          <color indexed="64"/>
        </bottom>
        <vertical/>
        <horizontal/>
      </border>
    </dxf>
    <dxf>
      <numFmt numFmtId="0" formatCode="General"/>
      <border diagonalUp="0" diagonalDown="0">
        <left style="thin">
          <color auto="1"/>
        </left>
        <right style="thin">
          <color auto="1"/>
        </right>
        <top style="thin">
          <color auto="1"/>
        </top>
        <bottom style="thin">
          <color indexed="64"/>
        </bottom>
        <vertical/>
        <horizontal/>
      </border>
    </dxf>
    <dxf>
      <numFmt numFmtId="0" formatCode="General"/>
      <border diagonalUp="0" diagonalDown="0">
        <left style="thin">
          <color auto="1"/>
        </left>
        <right style="thin">
          <color auto="1"/>
        </right>
        <top style="thin">
          <color auto="1"/>
        </top>
        <bottom style="thin">
          <color indexed="64"/>
        </bottom>
        <vertical/>
        <horizontal/>
      </border>
    </dxf>
    <dxf>
      <numFmt numFmtId="0" formatCode="General"/>
      <border diagonalUp="0" diagonalDown="0">
        <left style="thin">
          <color auto="1"/>
        </left>
        <right style="thin">
          <color auto="1"/>
        </right>
        <top style="thin">
          <color auto="1"/>
        </top>
        <bottom style="thin">
          <color indexed="64"/>
        </bottom>
        <vertical/>
        <horizontal/>
      </border>
    </dxf>
    <dxf>
      <numFmt numFmtId="0" formatCode="General"/>
      <border diagonalUp="0" diagonalDown="0">
        <left style="thin">
          <color auto="1"/>
        </left>
        <right style="thin">
          <color auto="1"/>
        </right>
        <top style="thin">
          <color auto="1"/>
        </top>
        <bottom style="thin">
          <color indexed="64"/>
        </bottom>
        <vertical/>
        <horizontal/>
      </border>
    </dxf>
    <dxf>
      <numFmt numFmtId="0" formatCode="General"/>
      <border diagonalUp="0" diagonalDown="0">
        <left style="thin">
          <color auto="1"/>
        </left>
        <right style="thin">
          <color auto="1"/>
        </right>
        <top style="thin">
          <color auto="1"/>
        </top>
        <bottom style="thin">
          <color indexed="64"/>
        </bottom>
        <vertical/>
        <horizontal/>
      </border>
    </dxf>
    <dxf>
      <numFmt numFmtId="0" formatCode="General"/>
      <border diagonalUp="0" diagonalDown="0">
        <left style="thin">
          <color auto="1"/>
        </left>
        <right style="thin">
          <color auto="1"/>
        </right>
        <top style="thin">
          <color auto="1"/>
        </top>
        <bottom style="thin">
          <color indexed="64"/>
        </bottom>
        <vertical/>
        <horizontal/>
      </border>
    </dxf>
    <dxf>
      <border diagonalUp="0" diagonalDown="0">
        <left style="thin">
          <color auto="1"/>
        </left>
        <right style="thin">
          <color auto="1"/>
        </right>
        <top style="thin">
          <color auto="1"/>
        </top>
        <bottom style="thin">
          <color indexed="64"/>
        </bottom>
        <vertical/>
        <horizontal/>
      </border>
    </dxf>
    <dxf>
      <border diagonalUp="0" diagonalDown="0">
        <left/>
        <right style="thin">
          <color auto="1"/>
        </right>
        <top style="thin">
          <color auto="1"/>
        </top>
        <bottom style="thin">
          <color indexed="64"/>
        </bottom>
        <vertical/>
        <horizontal/>
      </border>
    </dxf>
    <dxf>
      <border outline="0">
        <left style="thin">
          <color auto="1"/>
        </left>
        <top style="thin">
          <color auto="1"/>
        </top>
      </border>
    </dxf>
    <dxf>
      <border outline="0">
        <bottom style="thin">
          <color indexed="64"/>
        </bottom>
      </border>
    </dxf>
    <dxf>
      <border diagonalUp="0" diagonalDown="0" outline="0">
        <left style="thin">
          <color auto="1"/>
        </left>
        <right style="thin">
          <color auto="1"/>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0.0"/>
    </dxf>
    <dxf>
      <alignment horizontal="general" vertical="bottom" textRotation="0" wrapText="1" indent="0" justifyLastLine="0" shrinkToFit="0" readingOrder="0"/>
    </dxf>
    <dxf>
      <font>
        <b/>
        <i val="0"/>
        <strike val="0"/>
        <condense val="0"/>
        <extend val="0"/>
        <outline val="0"/>
        <shadow val="0"/>
        <u val="none"/>
        <vertAlign val="baseline"/>
        <sz val="11"/>
        <color theme="1"/>
        <name val="HelveticaNeue LT 45 Light"/>
        <family val="2"/>
        <scheme val="minor"/>
      </font>
    </dxf>
    <dxf>
      <font>
        <b/>
        <i val="0"/>
        <strike val="0"/>
        <condense val="0"/>
        <extend val="0"/>
        <outline val="0"/>
        <shadow val="0"/>
        <u val="none"/>
        <vertAlign val="baseline"/>
        <sz val="11"/>
        <color theme="1"/>
        <name val="HelveticaNeue LT 45 Light"/>
        <family val="2"/>
        <scheme val="minor"/>
      </font>
    </dxf>
    <dxf>
      <font>
        <b/>
        <i val="0"/>
        <strike val="0"/>
        <condense val="0"/>
        <extend val="0"/>
        <outline val="0"/>
        <shadow val="0"/>
        <u val="none"/>
        <vertAlign val="baseline"/>
        <sz val="11"/>
        <color theme="1"/>
        <name val="HelveticaNeue LT 45 Light"/>
        <family val="2"/>
        <scheme val="minor"/>
      </font>
    </dxf>
    <dxf>
      <font>
        <b/>
        <i val="0"/>
        <strike val="0"/>
        <condense val="0"/>
        <extend val="0"/>
        <outline val="0"/>
        <shadow val="0"/>
        <u val="none"/>
        <vertAlign val="baseline"/>
        <sz val="11"/>
        <color theme="1"/>
        <name val="HelveticaNeue LT 45 Light"/>
        <family val="2"/>
        <scheme val="minor"/>
      </font>
    </dxf>
    <dxf>
      <font>
        <b/>
        <i val="0"/>
        <strike val="0"/>
        <condense val="0"/>
        <extend val="0"/>
        <outline val="0"/>
        <shadow val="0"/>
        <u val="none"/>
        <vertAlign val="baseline"/>
        <sz val="11"/>
        <color theme="1"/>
        <name val="HelveticaNeue LT 45 Light"/>
        <family val="2"/>
        <scheme val="minor"/>
      </font>
    </dxf>
    <dxf>
      <font>
        <b/>
        <i val="0"/>
        <strike val="0"/>
        <condense val="0"/>
        <extend val="0"/>
        <outline val="0"/>
        <shadow val="0"/>
        <u val="none"/>
        <vertAlign val="baseline"/>
        <sz val="11"/>
        <color theme="1"/>
        <name val="HelveticaNeue LT 45 Light"/>
        <family val="2"/>
        <scheme val="minor"/>
      </font>
    </dxf>
    <dxf>
      <font>
        <b/>
        <i val="0"/>
        <strike val="0"/>
        <condense val="0"/>
        <extend val="0"/>
        <outline val="0"/>
        <shadow val="0"/>
        <u val="none"/>
        <vertAlign val="baseline"/>
        <sz val="11"/>
        <color theme="1"/>
        <name val="HelveticaNeue LT 45 Light"/>
        <family val="2"/>
        <scheme val="minor"/>
      </font>
    </dxf>
    <dxf>
      <font>
        <b/>
        <i val="0"/>
        <strike val="0"/>
        <condense val="0"/>
        <extend val="0"/>
        <outline val="0"/>
        <shadow val="0"/>
        <u val="none"/>
        <vertAlign val="baseline"/>
        <sz val="11"/>
        <color theme="1"/>
        <name val="HelveticaNeue LT 45 Light"/>
        <family val="2"/>
        <scheme val="minor"/>
      </font>
    </dxf>
    <dxf>
      <font>
        <b/>
        <i val="0"/>
        <strike val="0"/>
        <condense val="0"/>
        <extend val="0"/>
        <outline val="0"/>
        <shadow val="0"/>
        <u val="none"/>
        <vertAlign val="baseline"/>
        <sz val="11"/>
        <color theme="1"/>
        <name val="HelveticaNeue LT 45 Light"/>
        <family val="2"/>
        <scheme val="minor"/>
      </font>
    </dxf>
    <dxf>
      <font>
        <b/>
        <i val="0"/>
        <strike val="0"/>
        <condense val="0"/>
        <extend val="0"/>
        <outline val="0"/>
        <shadow val="0"/>
        <u val="none"/>
        <vertAlign val="baseline"/>
        <sz val="11"/>
        <color theme="1"/>
        <name val="HelveticaNeue LT 45 Light"/>
        <family val="2"/>
        <scheme val="minor"/>
      </font>
    </dxf>
    <dxf>
      <font>
        <b/>
        <strike val="0"/>
        <outline val="0"/>
        <shadow val="0"/>
        <u val="none"/>
        <vertAlign val="baseline"/>
        <sz val="11"/>
        <color theme="0"/>
        <name val="HelveticaNeue LT 45 Light"/>
        <family val="2"/>
        <scheme val="minor"/>
      </font>
      <fill>
        <patternFill patternType="solid">
          <fgColor indexed="64"/>
          <bgColor theme="1" tint="0.499984740745262"/>
        </patternFill>
      </fill>
    </dxf>
    <dxf>
      <font>
        <b val="0"/>
        <i val="0"/>
        <strike val="0"/>
        <condense val="0"/>
        <extend val="0"/>
        <outline val="0"/>
        <shadow val="0"/>
        <u val="none"/>
        <vertAlign val="baseline"/>
        <sz val="11"/>
        <color theme="0"/>
        <name val="HelveticaNeue LT 45 Light"/>
        <family val="2"/>
        <scheme val="minor"/>
      </font>
      <fill>
        <patternFill patternType="solid">
          <fgColor indexed="64"/>
          <bgColor theme="5"/>
        </patternFill>
      </fill>
      <alignment horizontal="center" vertical="center" textRotation="0" wrapText="0" indent="0" justifyLastLine="0" shrinkToFit="0" readingOrder="0"/>
    </dxf>
    <dxf>
      <font>
        <b val="0"/>
        <i val="0"/>
        <strike val="0"/>
        <condense val="0"/>
        <extend val="0"/>
        <outline val="0"/>
        <shadow val="0"/>
        <u val="none"/>
        <vertAlign val="baseline"/>
        <sz val="11"/>
        <color theme="0"/>
        <name val="HelveticaNeue LT 45 Light"/>
        <family val="2"/>
        <scheme val="minor"/>
      </font>
      <fill>
        <patternFill patternType="solid">
          <fgColor indexed="64"/>
          <bgColor theme="5"/>
        </patternFill>
      </fill>
      <alignment horizontal="center" vertical="center"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0"/>
        <name val="HelveticaNeue LT 45 Light"/>
        <family val="2"/>
        <scheme val="minor"/>
      </font>
      <fill>
        <patternFill patternType="solid">
          <fgColor indexed="64"/>
          <bgColor theme="5"/>
        </patternFill>
      </fill>
      <alignment horizontal="center" vertical="center" textRotation="0" wrapText="0" indent="0" justifyLastLine="0" shrinkToFit="0" readingOrder="0"/>
    </dxf>
    <dxf>
      <font>
        <b val="0"/>
        <i val="0"/>
        <strike val="0"/>
        <condense val="0"/>
        <extend val="0"/>
        <outline val="0"/>
        <shadow val="0"/>
        <u val="none"/>
        <vertAlign val="baseline"/>
        <sz val="11"/>
        <color theme="0"/>
        <name val="HelveticaNeue LT 45 Light"/>
        <family val="2"/>
        <scheme val="minor"/>
      </font>
      <fill>
        <patternFill patternType="solid">
          <fgColor indexed="64"/>
          <bgColor rgb="FF00B050"/>
        </patternFill>
      </fill>
      <alignment horizontal="center" vertical="center" textRotation="0" wrapText="0" indent="0" justifyLastLine="0" shrinkToFit="0" readingOrder="0"/>
    </dxf>
    <dxf>
      <font>
        <b val="0"/>
        <i val="0"/>
        <strike val="0"/>
        <condense val="0"/>
        <extend val="0"/>
        <outline val="0"/>
        <shadow val="0"/>
        <u val="none"/>
        <vertAlign val="baseline"/>
        <sz val="11"/>
        <color theme="0"/>
        <name val="HelveticaNeue LT 45 Light"/>
        <family val="2"/>
        <scheme val="minor"/>
      </font>
      <fill>
        <patternFill patternType="solid">
          <fgColor indexed="64"/>
          <bgColor rgb="FF00B050"/>
        </patternFill>
      </fill>
      <alignment horizontal="center" vertical="center"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0"/>
        <name val="HelveticaNeue LT 45 Light"/>
        <family val="2"/>
        <scheme val="minor"/>
      </font>
      <fill>
        <patternFill patternType="solid">
          <fgColor indexed="64"/>
          <bgColor rgb="FF00B050"/>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HelveticaNeue LT 45 Light"/>
        <family val="2"/>
        <scheme val="minor"/>
      </font>
      <fill>
        <patternFill patternType="none">
          <fgColor indexed="64"/>
          <bgColor indexed="65"/>
        </patternFill>
      </fill>
    </dxf>
    <dxf>
      <font>
        <b val="0"/>
        <i val="0"/>
        <strike val="0"/>
        <condense val="0"/>
        <extend val="0"/>
        <outline val="0"/>
        <shadow val="0"/>
        <u val="none"/>
        <vertAlign val="baseline"/>
        <sz val="12"/>
        <color theme="1"/>
        <name val="HelveticaNeue LT 45 Light"/>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HelveticaNeue LT 45 Light"/>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HelveticaNeue LT 45 Light"/>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HelveticaNeue LT 45 Light"/>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HelveticaNeue LT 45 Light"/>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HelveticaNeue LT 45 Light"/>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HelveticaNeue LT 45 Light"/>
        <family val="2"/>
        <scheme val="minor"/>
      </font>
      <fill>
        <patternFill patternType="none">
          <fgColor indexed="64"/>
          <bgColor indexed="65"/>
        </patternFill>
      </fill>
    </dxf>
    <dxf>
      <font>
        <b val="0"/>
        <i val="0"/>
        <strike val="0"/>
        <condense val="0"/>
        <extend val="0"/>
        <outline val="0"/>
        <shadow val="0"/>
        <u val="none"/>
        <vertAlign val="baseline"/>
        <sz val="12"/>
        <color theme="1"/>
        <name val="HelveticaNeue LT 45 Light"/>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HelveticaNeue LT 45 Light"/>
        <family val="2"/>
        <scheme val="minor"/>
      </font>
      <fill>
        <patternFill patternType="solid">
          <fgColor indexed="64"/>
          <bgColor theme="0" tint="-4.9989318521683403E-2"/>
        </patternFill>
      </fill>
      <alignment horizontal="center" vertical="center" textRotation="0" wrapText="1"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fill>
        <patternFill patternType="solid">
          <fgColor indexed="64"/>
          <bgColor theme="0" tint="-4.9989318521683403E-2"/>
        </patternFill>
      </fill>
      <alignment horizontal="left" vertical="center" textRotation="0" wrapText="1"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fill>
        <patternFill patternType="solid">
          <fgColor indexed="64"/>
          <bgColor theme="0" tint="-4.9989318521683403E-2"/>
        </patternFill>
      </fill>
      <alignment horizontal="left" vertical="center" textRotation="0" wrapText="1"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alignment horizontal="center" vertical="bottom" textRotation="0" wrapText="0" indent="0" justifyLastLine="0" shrinkToFit="0" readingOrder="0"/>
    </dxf>
    <dxf>
      <font>
        <strike val="0"/>
        <outline val="0"/>
        <shadow val="0"/>
        <u val="none"/>
        <vertAlign val="baseline"/>
        <sz val="12"/>
        <name val="HelveticaNeue LT 45 Light"/>
        <family val="2"/>
        <scheme val="minor"/>
      </font>
      <alignment horizontal="center" vertical="bottom" textRotation="0" wrapText="0" indent="0" justifyLastLine="0" shrinkToFit="0" readingOrder="0"/>
    </dxf>
    <dxf>
      <font>
        <strike val="0"/>
        <outline val="0"/>
        <shadow val="0"/>
        <u val="none"/>
        <vertAlign val="baseline"/>
        <sz val="12"/>
        <name val="HelveticaNeue LT 45 Light"/>
        <family val="2"/>
        <scheme val="minor"/>
      </font>
      <alignment horizontal="center" vertical="bottom" textRotation="0" wrapText="0" indent="0" justifyLastLine="0" shrinkToFit="0" readingOrder="0"/>
    </dxf>
    <dxf>
      <font>
        <strike val="0"/>
        <outline val="0"/>
        <shadow val="0"/>
        <u val="none"/>
        <vertAlign val="baseline"/>
        <sz val="12"/>
        <name val="HelveticaNeue LT 45 Light"/>
        <family val="2"/>
        <scheme val="minor"/>
      </font>
      <alignment horizontal="center" vertical="bottom" textRotation="0" wrapText="0" indent="0" justifyLastLine="0" shrinkToFit="0" readingOrder="0"/>
    </dxf>
    <dxf>
      <font>
        <strike val="0"/>
        <outline val="0"/>
        <shadow val="0"/>
        <u val="none"/>
        <vertAlign val="baseline"/>
        <sz val="12"/>
        <name val="HelveticaNeue LT 45 Light"/>
        <family val="2"/>
        <scheme val="minor"/>
      </font>
      <alignment horizontal="center" vertical="bottom" textRotation="0" wrapText="0" indent="0" justifyLastLine="0" shrinkToFit="0" readingOrder="0"/>
    </dxf>
    <dxf>
      <font>
        <strike val="0"/>
        <outline val="0"/>
        <shadow val="0"/>
        <u val="none"/>
        <vertAlign val="baseline"/>
        <sz val="12"/>
        <name val="HelveticaNeue LT 45 Light"/>
        <family val="2"/>
        <scheme val="minor"/>
      </font>
      <alignment horizontal="center" vertical="bottom" textRotation="0" wrapText="0"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alignment horizontal="center" vertical="bottom" textRotation="0" wrapText="0" indent="0" justifyLastLine="0" shrinkToFit="0" readingOrder="0"/>
    </dxf>
    <dxf>
      <font>
        <strike val="0"/>
        <outline val="0"/>
        <shadow val="0"/>
        <u val="none"/>
        <vertAlign val="baseline"/>
        <sz val="12"/>
        <name val="HelveticaNeue LT 45 Light"/>
        <family val="2"/>
        <scheme val="minor"/>
      </font>
      <fill>
        <patternFill patternType="solid">
          <fgColor indexed="64"/>
          <bgColor theme="0" tint="-4.9989318521683403E-2"/>
        </patternFill>
      </fill>
      <alignment horizontal="left" vertical="center" textRotation="0" wrapText="1"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numFmt numFmtId="0" formatCode="General"/>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fill>
        <patternFill patternType="solid">
          <fgColor indexed="64"/>
          <bgColor theme="0" tint="-4.9989318521683403E-2"/>
        </patternFill>
      </fill>
      <alignment horizontal="left" vertical="center" textRotation="0" wrapText="1"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fill>
        <patternFill patternType="solid">
          <fgColor indexed="64"/>
          <bgColor theme="0" tint="-4.9989318521683403E-2"/>
        </patternFill>
      </fill>
      <alignment horizontal="left" vertical="center" textRotation="0" wrapText="1" indent="0" justifyLastLine="0" shrinkToFit="0" readingOrder="0"/>
    </dxf>
    <dxf>
      <font>
        <b val="0"/>
        <i val="0"/>
        <strike val="0"/>
        <condense val="0"/>
        <extend val="0"/>
        <outline val="0"/>
        <shadow val="0"/>
        <u val="none"/>
        <vertAlign val="baseline"/>
        <sz val="12"/>
        <color rgb="FFFF0000"/>
        <name val="HelveticaNeue LT 45 Light"/>
        <family val="2"/>
        <scheme val="minor"/>
      </font>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fill>
        <patternFill patternType="solid">
          <fgColor indexed="64"/>
          <bgColor theme="0" tint="-4.9989318521683403E-2"/>
        </patternFill>
      </fill>
      <alignment horizontal="left" vertical="center" textRotation="0" wrapText="1" indent="0" justifyLastLine="0" shrinkToFit="0" readingOrder="0"/>
    </dxf>
    <dxf>
      <font>
        <b val="0"/>
        <i val="0"/>
        <strike val="0"/>
        <condense val="0"/>
        <extend val="0"/>
        <outline val="0"/>
        <shadow val="0"/>
        <u val="none"/>
        <vertAlign val="baseline"/>
        <sz val="12"/>
        <color rgb="FFFF0000"/>
        <name val="HelveticaNeue LT 45 Light"/>
        <family val="2"/>
        <scheme val="minor"/>
      </font>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b val="0"/>
        <i val="0"/>
        <strike val="0"/>
        <condense val="0"/>
        <extend val="0"/>
        <outline val="0"/>
        <shadow val="0"/>
        <u val="none"/>
        <vertAlign val="baseline"/>
        <sz val="12"/>
        <color rgb="FFFF0000"/>
        <name val="HelveticaNeue LT 45 Light"/>
        <family val="2"/>
        <scheme val="minor"/>
      </font>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fill>
        <patternFill patternType="solid">
          <fgColor indexed="64"/>
          <bgColor theme="0" tint="-4.9989318521683403E-2"/>
        </patternFill>
      </fill>
      <alignment horizontal="left" vertical="center" textRotation="0" wrapText="1" indent="0" justifyLastLine="0" shrinkToFit="0" readingOrder="0"/>
    </dxf>
    <dxf>
      <font>
        <b val="0"/>
        <i val="0"/>
        <strike val="0"/>
        <condense val="0"/>
        <extend val="0"/>
        <outline val="0"/>
        <shadow val="0"/>
        <u val="none"/>
        <vertAlign val="baseline"/>
        <sz val="12"/>
        <color rgb="FFFF0000"/>
        <name val="HelveticaNeue LT 45 Light"/>
        <family val="2"/>
        <scheme val="minor"/>
      </font>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b val="0"/>
        <i val="0"/>
        <strike val="0"/>
        <condense val="0"/>
        <extend val="0"/>
        <outline val="0"/>
        <shadow val="0"/>
        <u val="none"/>
        <vertAlign val="baseline"/>
        <sz val="12"/>
        <color rgb="FFFF0000"/>
        <name val="HelveticaNeue LT 45 Light"/>
        <family val="2"/>
        <scheme val="minor"/>
      </font>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fill>
        <patternFill patternType="solid">
          <fgColor indexed="64"/>
          <bgColor theme="0" tint="-4.9989318521683403E-2"/>
        </patternFill>
      </fill>
      <alignment horizontal="left" vertical="center" textRotation="0" wrapText="1"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fill>
        <patternFill patternType="solid">
          <fgColor indexed="64"/>
          <bgColor theme="0" tint="-4.9989318521683403E-2"/>
        </patternFill>
      </fill>
      <alignment horizontal="left" vertical="center" textRotation="0" wrapText="1"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fill>
        <patternFill patternType="solid">
          <fgColor indexed="64"/>
          <bgColor theme="0" tint="-4.9989318521683403E-2"/>
        </patternFill>
      </fill>
      <alignment horizontal="left" vertical="center" textRotation="0" wrapText="1" indent="0" justifyLastLine="0" shrinkToFit="0" readingOrder="0"/>
    </dxf>
    <dxf>
      <font>
        <b val="0"/>
        <i val="0"/>
        <strike val="0"/>
        <condense val="0"/>
        <extend val="0"/>
        <outline val="0"/>
        <shadow val="0"/>
        <u val="none"/>
        <vertAlign val="baseline"/>
        <sz val="12"/>
        <color rgb="FFFF0000"/>
        <name val="HelveticaNeue LT 45 Light"/>
        <family val="2"/>
        <scheme val="minor"/>
      </font>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b val="0"/>
        <i val="0"/>
        <strike val="0"/>
        <condense val="0"/>
        <extend val="0"/>
        <outline val="0"/>
        <shadow val="0"/>
        <u val="none"/>
        <vertAlign val="baseline"/>
        <sz val="12"/>
        <color rgb="FFFF0000"/>
        <name val="HelveticaNeue LT 45 Light"/>
        <family val="2"/>
        <scheme val="minor"/>
      </font>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fill>
        <patternFill patternType="solid">
          <fgColor indexed="64"/>
          <bgColor theme="0" tint="-4.9989318521683403E-2"/>
        </patternFill>
      </fill>
      <alignment horizontal="left" vertical="center" textRotation="0" wrapText="1"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fill>
        <patternFill patternType="solid">
          <fgColor indexed="64"/>
          <bgColor theme="0" tint="-4.9989318521683403E-2"/>
        </patternFill>
      </fill>
      <alignment horizontal="left" vertical="center" textRotation="0" wrapText="1"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fill>
        <patternFill patternType="solid">
          <fgColor indexed="64"/>
          <bgColor theme="0" tint="-4.9989318521683403E-2"/>
        </patternFill>
      </fill>
      <alignment horizontal="left" vertical="center" textRotation="0" wrapText="1" indent="0" justifyLastLine="0" shrinkToFit="0" readingOrder="0"/>
    </dxf>
    <dxf>
      <font>
        <b val="0"/>
        <i val="0"/>
        <strike val="0"/>
        <condense val="0"/>
        <extend val="0"/>
        <outline val="0"/>
        <shadow val="0"/>
        <u val="none"/>
        <vertAlign val="baseline"/>
        <sz val="12"/>
        <color rgb="FFFF0000"/>
        <name val="HelveticaNeue LT 45 Light"/>
        <family val="2"/>
        <scheme val="minor"/>
      </font>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b val="0"/>
        <i val="0"/>
        <strike val="0"/>
        <condense val="0"/>
        <extend val="0"/>
        <outline val="0"/>
        <shadow val="0"/>
        <u val="none"/>
        <vertAlign val="baseline"/>
        <sz val="12"/>
        <color rgb="FFFF0000"/>
        <name val="HelveticaNeue LT 45 Light"/>
        <family val="2"/>
        <scheme val="minor"/>
      </font>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fill>
        <patternFill patternType="solid">
          <fgColor indexed="64"/>
          <bgColor theme="0" tint="-4.9989318521683403E-2"/>
        </patternFill>
      </fill>
      <alignment horizontal="left" vertical="center" textRotation="0" wrapText="1"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fill>
        <patternFill patternType="solid">
          <fgColor indexed="64"/>
          <bgColor theme="0" tint="-4.9989318521683403E-2"/>
        </patternFill>
      </fill>
      <alignment horizontal="left" vertical="center" textRotation="0" wrapText="1"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fill>
        <patternFill patternType="solid">
          <fgColor indexed="64"/>
          <bgColor theme="0" tint="-4.9989318521683403E-2"/>
        </patternFill>
      </fill>
      <alignment horizontal="left" vertical="center" textRotation="0" wrapText="1"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fill>
        <patternFill patternType="solid">
          <fgColor indexed="64"/>
          <bgColor theme="0" tint="-4.9989318521683403E-2"/>
        </patternFill>
      </fill>
      <alignment horizontal="left" vertical="center" textRotation="0" wrapText="1"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fill>
        <patternFill patternType="solid">
          <fgColor indexed="64"/>
          <bgColor theme="0" tint="-4.9989318521683403E-2"/>
        </patternFill>
      </fill>
      <alignment horizontal="left" vertical="center" textRotation="0" wrapText="1"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fill>
        <patternFill patternType="solid">
          <fgColor indexed="64"/>
          <bgColor theme="0" tint="-4.9989318521683403E-2"/>
        </patternFill>
      </fill>
      <alignment horizontal="left" vertical="center" textRotation="0" wrapText="1"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fill>
        <patternFill patternType="solid">
          <fgColor indexed="64"/>
          <bgColor theme="0" tint="-4.9989318521683403E-2"/>
        </patternFill>
      </fill>
      <alignment horizontal="left" vertical="center" textRotation="0" wrapText="1"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numFmt numFmtId="0" formatCode="General"/>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fill>
        <patternFill patternType="solid">
          <fgColor indexed="64"/>
          <bgColor theme="0" tint="-4.9989318521683403E-2"/>
        </patternFill>
      </fill>
      <alignment horizontal="left" vertical="center" textRotation="0" wrapText="1"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fill>
        <patternFill patternType="solid">
          <fgColor indexed="64"/>
          <bgColor theme="0" tint="-4.9989318521683403E-2"/>
        </patternFill>
      </fill>
      <alignment horizontal="left" vertical="center" textRotation="0" wrapText="1"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alignment horizontal="center" textRotation="0" indent="0" justifyLastLine="0" shrinkToFit="0" readingOrder="0"/>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dxf>
    <dxf>
      <font>
        <strike val="0"/>
        <outline val="0"/>
        <shadow val="0"/>
        <u val="none"/>
        <vertAlign val="baseline"/>
        <sz val="12"/>
        <name val="HelveticaNeue LT 45 Light"/>
        <family val="2"/>
        <scheme val="minor"/>
      </font>
      <fill>
        <patternFill patternType="solid">
          <fgColor indexed="64"/>
          <bgColor theme="0" tint="-4.9989318521683403E-2"/>
        </patternFill>
      </fill>
      <alignment horizontal="left" vertical="center" textRotation="0" wrapText="1" indent="0" justifyLastLine="0" shrinkToFit="0" readingOrder="0"/>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0"/>
        <name val="HelveticaNeue LT 45 Light"/>
        <family val="2"/>
        <scheme val="minor"/>
      </font>
      <fill>
        <patternFill patternType="solid">
          <fgColor theme="4"/>
          <bgColor theme="4"/>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0"/>
        <name val="HelveticaNeue LT 45 Light"/>
        <family val="2"/>
        <scheme val="minor"/>
      </font>
      <fill>
        <patternFill patternType="solid">
          <fgColor indexed="64"/>
          <bgColor rgb="FF42CE7E"/>
        </patternFill>
      </fill>
      <alignment horizontal="center" vertical="center" textRotation="0" wrapText="0" indent="0" justifyLastLine="0" shrinkToFit="0" readingOrder="0"/>
      <border diagonalUp="0" diagonalDown="0">
        <left/>
        <right/>
        <top style="thin">
          <color auto="1"/>
        </top>
        <bottom/>
        <vertical/>
        <horizontal/>
      </border>
    </dxf>
    <dxf>
      <border outline="0">
        <left style="thin">
          <color auto="1"/>
        </left>
        <right style="thin">
          <color auto="1"/>
        </right>
        <top style="thin">
          <color auto="1"/>
        </top>
        <bottom style="thin">
          <color indexed="64"/>
        </bottom>
      </border>
    </dxf>
    <dxf>
      <font>
        <b val="0"/>
        <i val="0"/>
        <strike val="0"/>
        <condense val="0"/>
        <extend val="0"/>
        <outline val="0"/>
        <shadow val="0"/>
        <u val="none"/>
        <vertAlign val="baseline"/>
        <sz val="11"/>
        <color theme="0"/>
        <name val="HelveticaNeue LT 45 Light"/>
        <family val="2"/>
        <scheme val="minor"/>
      </font>
      <fill>
        <patternFill patternType="solid">
          <fgColor indexed="64"/>
          <bgColor rgb="FF42CE7E"/>
        </patternFill>
      </fill>
      <alignment horizontal="center" vertical="center"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0"/>
        <name val="HelveticaNeue LT 45 Light"/>
        <family val="2"/>
        <scheme val="minor"/>
      </font>
      <fill>
        <patternFill patternType="solid">
          <fgColor indexed="64"/>
          <bgColor rgb="FF42CE7E"/>
        </patternFill>
      </fill>
      <alignment horizontal="center" vertical="center" textRotation="0" wrapText="0" indent="0" justifyLastLine="0" shrinkToFit="0" readingOrder="0"/>
    </dxf>
    <dxf>
      <font>
        <b val="0"/>
        <i val="0"/>
        <strike val="0"/>
        <condense val="0"/>
        <extend val="0"/>
        <outline val="0"/>
        <shadow val="0"/>
        <u val="none"/>
        <vertAlign val="baseline"/>
        <sz val="11"/>
        <color theme="0"/>
        <name val="HelveticaNeue LT 45 Light"/>
        <family val="2"/>
        <scheme val="minor"/>
      </font>
      <fill>
        <patternFill patternType="solid">
          <fgColor indexed="64"/>
          <bgColor rgb="FFCCC200"/>
        </patternFill>
      </fill>
      <alignment horizontal="center" vertical="center" textRotation="0" wrapText="0" indent="0" justifyLastLine="0" shrinkToFit="0" readingOrder="0"/>
      <border diagonalUp="0" diagonalDown="0">
        <left/>
        <right/>
        <top style="thin">
          <color auto="1"/>
        </top>
        <bottom style="thin">
          <color indexed="64"/>
        </bottom>
        <vertical/>
        <horizontal/>
      </border>
    </dxf>
    <dxf>
      <border outline="0">
        <left style="thin">
          <color auto="1"/>
        </left>
        <right style="thin">
          <color auto="1"/>
        </right>
        <top style="thin">
          <color auto="1"/>
        </top>
        <bottom style="thin">
          <color indexed="64"/>
        </bottom>
      </border>
    </dxf>
    <dxf>
      <font>
        <b val="0"/>
        <i val="0"/>
        <strike val="0"/>
        <condense val="0"/>
        <extend val="0"/>
        <outline val="0"/>
        <shadow val="0"/>
        <u val="none"/>
        <vertAlign val="baseline"/>
        <sz val="11"/>
        <color theme="0"/>
        <name val="HelveticaNeue LT 45 Light"/>
        <family val="2"/>
        <scheme val="minor"/>
      </font>
      <fill>
        <patternFill patternType="solid">
          <fgColor indexed="64"/>
          <bgColor rgb="FFCCC200"/>
        </patternFill>
      </fill>
      <alignment horizontal="center" vertical="center"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0"/>
        <name val="HelveticaNeue LT 45 Light"/>
        <family val="2"/>
        <scheme val="minor"/>
      </font>
      <fill>
        <patternFill patternType="solid">
          <fgColor indexed="64"/>
          <bgColor rgb="FFCCC200"/>
        </patternFill>
      </fill>
      <alignment horizontal="center" vertical="center" textRotation="0" wrapText="0" indent="0" justifyLastLine="0" shrinkToFit="0" readingOrder="0"/>
    </dxf>
    <dxf>
      <font>
        <b val="0"/>
        <i val="0"/>
        <strike val="0"/>
        <condense val="0"/>
        <extend val="0"/>
        <outline val="0"/>
        <shadow val="0"/>
        <u val="none"/>
        <vertAlign val="baseline"/>
        <sz val="11"/>
        <color theme="0"/>
        <name val="HelveticaNeue LT 45 Light"/>
        <family val="2"/>
        <scheme val="minor"/>
      </font>
      <fill>
        <patternFill patternType="solid">
          <fgColor indexed="64"/>
          <bgColor rgb="FFFFF301"/>
        </patternFill>
      </fill>
      <alignment horizontal="center" vertical="center" textRotation="0" wrapText="0" indent="0" justifyLastLine="0" shrinkToFit="0" readingOrder="0"/>
      <border diagonalUp="0" diagonalDown="0">
        <left/>
        <right/>
        <top style="thin">
          <color auto="1"/>
        </top>
        <bottom style="thin">
          <color indexed="64"/>
        </bottom>
        <vertical/>
        <horizontal/>
      </border>
    </dxf>
    <dxf>
      <border outline="0">
        <left style="thin">
          <color auto="1"/>
        </left>
        <right style="thin">
          <color auto="1"/>
        </right>
        <top style="thin">
          <color auto="1"/>
        </top>
        <bottom style="thin">
          <color indexed="64"/>
        </bottom>
      </border>
    </dxf>
    <dxf>
      <font>
        <b val="0"/>
        <i val="0"/>
        <strike val="0"/>
        <condense val="0"/>
        <extend val="0"/>
        <outline val="0"/>
        <shadow val="0"/>
        <u val="none"/>
        <vertAlign val="baseline"/>
        <sz val="11"/>
        <color theme="0"/>
        <name val="HelveticaNeue LT 45 Light"/>
        <family val="2"/>
        <scheme val="minor"/>
      </font>
      <fill>
        <patternFill patternType="solid">
          <fgColor indexed="64"/>
          <bgColor rgb="FFFFF301"/>
        </patternFill>
      </fill>
      <alignment horizontal="center" vertical="center"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0"/>
        <name val="HelveticaNeue LT 45 Light"/>
        <family val="2"/>
        <scheme val="minor"/>
      </font>
      <fill>
        <patternFill patternType="solid">
          <fgColor indexed="64"/>
          <bgColor rgb="FFFFF301"/>
        </patternFill>
      </fill>
      <alignment horizontal="center" vertical="center" textRotation="0" wrapText="0" indent="0" justifyLastLine="0" shrinkToFit="0" readingOrder="0"/>
    </dxf>
    <dxf>
      <font>
        <b val="0"/>
        <i val="0"/>
        <strike val="0"/>
        <condense val="0"/>
        <extend val="0"/>
        <outline val="0"/>
        <shadow val="0"/>
        <u val="none"/>
        <vertAlign val="baseline"/>
        <sz val="11"/>
        <color theme="0"/>
        <name val="HelveticaNeue LT 45 Light"/>
        <family val="2"/>
        <scheme val="minor"/>
      </font>
      <fill>
        <patternFill patternType="solid">
          <fgColor indexed="64"/>
          <bgColor rgb="FF9B3D7E"/>
        </patternFill>
      </fill>
      <alignment horizontal="center" vertical="center" textRotation="0" wrapText="0" indent="0" justifyLastLine="0" shrinkToFit="0" readingOrder="0"/>
      <border diagonalUp="0" diagonalDown="0">
        <left/>
        <right/>
        <top style="thin">
          <color auto="1"/>
        </top>
        <bottom style="thin">
          <color indexed="64"/>
        </bottom>
        <vertical/>
        <horizontal/>
      </border>
    </dxf>
    <dxf>
      <border outline="0">
        <left style="thin">
          <color auto="1"/>
        </left>
        <right style="thin">
          <color auto="1"/>
        </right>
        <top style="thin">
          <color auto="1"/>
        </top>
        <bottom style="thin">
          <color indexed="64"/>
        </bottom>
      </border>
    </dxf>
    <dxf>
      <font>
        <b val="0"/>
        <i val="0"/>
        <strike val="0"/>
        <condense val="0"/>
        <extend val="0"/>
        <outline val="0"/>
        <shadow val="0"/>
        <u val="none"/>
        <vertAlign val="baseline"/>
        <sz val="11"/>
        <color theme="0"/>
        <name val="HelveticaNeue LT 45 Light"/>
        <family val="2"/>
        <scheme val="minor"/>
      </font>
      <fill>
        <patternFill patternType="solid">
          <fgColor indexed="64"/>
          <bgColor rgb="FF9B3D7E"/>
        </patternFill>
      </fill>
      <alignment horizontal="center" vertical="center"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0"/>
        <name val="HelveticaNeue LT 45 Light"/>
        <family val="2"/>
        <scheme val="minor"/>
      </font>
      <fill>
        <patternFill patternType="solid">
          <fgColor indexed="64"/>
          <bgColor rgb="FF9B3D7E"/>
        </patternFill>
      </fill>
      <alignment horizontal="center" vertical="center" textRotation="0" wrapText="0" indent="0" justifyLastLine="0" shrinkToFit="0" readingOrder="0"/>
    </dxf>
    <dxf>
      <font>
        <b val="0"/>
        <i val="0"/>
        <strike val="0"/>
        <condense val="0"/>
        <extend val="0"/>
        <outline val="0"/>
        <shadow val="0"/>
        <u val="none"/>
        <vertAlign val="baseline"/>
        <sz val="11"/>
        <color theme="0"/>
        <name val="HelveticaNeue LT 45 Light"/>
        <family val="2"/>
        <scheme val="minor"/>
      </font>
      <fill>
        <patternFill patternType="solid">
          <fgColor indexed="64"/>
          <bgColor rgb="FFC9388D"/>
        </patternFill>
      </fill>
      <alignment horizontal="center" vertical="center" textRotation="0" wrapText="0" indent="0" justifyLastLine="0" shrinkToFit="0" readingOrder="0"/>
      <border diagonalUp="0" diagonalDown="0">
        <left/>
        <right/>
        <top style="thin">
          <color auto="1"/>
        </top>
        <bottom style="thin">
          <color indexed="64"/>
        </bottom>
        <vertical/>
        <horizontal/>
      </border>
    </dxf>
    <dxf>
      <border outline="0">
        <left style="thin">
          <color auto="1"/>
        </left>
        <right style="thin">
          <color auto="1"/>
        </right>
        <top style="thin">
          <color auto="1"/>
        </top>
        <bottom style="thin">
          <color indexed="64"/>
        </bottom>
      </border>
    </dxf>
    <dxf>
      <font>
        <b val="0"/>
        <i val="0"/>
        <strike val="0"/>
        <condense val="0"/>
        <extend val="0"/>
        <outline val="0"/>
        <shadow val="0"/>
        <u val="none"/>
        <vertAlign val="baseline"/>
        <sz val="11"/>
        <color theme="0"/>
        <name val="HelveticaNeue LT 45 Light"/>
        <family val="2"/>
        <scheme val="minor"/>
      </font>
      <fill>
        <patternFill patternType="solid">
          <fgColor indexed="64"/>
          <bgColor rgb="FFC9388D"/>
        </patternFill>
      </fill>
      <alignment horizontal="center" vertical="center"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0"/>
        <name val="HelveticaNeue LT 45 Light"/>
        <family val="2"/>
        <scheme val="minor"/>
      </font>
      <fill>
        <patternFill patternType="solid">
          <fgColor indexed="64"/>
          <bgColor rgb="FFC9388D"/>
        </patternFill>
      </fill>
      <alignment horizontal="center" vertical="center" textRotation="0" wrapText="0" indent="0" justifyLastLine="0" shrinkToFit="0" readingOrder="0"/>
    </dxf>
    <dxf>
      <font>
        <b val="0"/>
        <i val="0"/>
        <strike val="0"/>
        <condense val="0"/>
        <extend val="0"/>
        <outline val="0"/>
        <shadow val="0"/>
        <u val="none"/>
        <vertAlign val="baseline"/>
        <sz val="11"/>
        <color theme="0"/>
        <name val="HelveticaNeue LT 45 Light"/>
        <family val="2"/>
        <scheme val="minor"/>
      </font>
      <fill>
        <patternFill patternType="solid">
          <fgColor indexed="64"/>
          <bgColor rgb="FF4F81BD"/>
        </patternFill>
      </fill>
      <alignment horizontal="center" vertical="center" textRotation="0" wrapText="0" indent="0" justifyLastLine="0" shrinkToFit="0" readingOrder="0"/>
      <border diagonalUp="0" diagonalDown="0">
        <left/>
        <right/>
        <top style="thin">
          <color auto="1"/>
        </top>
        <bottom style="thin">
          <color indexed="64"/>
        </bottom>
        <vertical/>
        <horizontal/>
      </border>
    </dxf>
    <dxf>
      <border outline="0">
        <left style="thin">
          <color auto="1"/>
        </left>
        <right style="thin">
          <color auto="1"/>
        </right>
        <top style="thin">
          <color auto="1"/>
        </top>
        <bottom style="thin">
          <color indexed="64"/>
        </bottom>
      </border>
    </dxf>
    <dxf>
      <font>
        <b val="0"/>
        <i val="0"/>
        <strike val="0"/>
        <condense val="0"/>
        <extend val="0"/>
        <outline val="0"/>
        <shadow val="0"/>
        <u val="none"/>
        <vertAlign val="baseline"/>
        <sz val="11"/>
        <color theme="0"/>
        <name val="HelveticaNeue LT 45 Light"/>
        <family val="2"/>
        <scheme val="minor"/>
      </font>
      <fill>
        <patternFill patternType="solid">
          <fgColor indexed="64"/>
          <bgColor rgb="FF4F81BD"/>
        </patternFill>
      </fill>
      <alignment horizontal="center" vertical="center"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0"/>
        <name val="HelveticaNeue LT 45 Light"/>
        <family val="2"/>
        <scheme val="minor"/>
      </font>
      <fill>
        <patternFill patternType="solid">
          <fgColor indexed="64"/>
          <bgColor rgb="FF4F81BD"/>
        </patternFill>
      </fill>
      <alignment horizontal="center" vertical="center" textRotation="0" wrapText="0" indent="0" justifyLastLine="0" shrinkToFit="0" readingOrder="0"/>
    </dxf>
    <dxf>
      <font>
        <b val="0"/>
        <i val="0"/>
        <strike val="0"/>
        <condense val="0"/>
        <extend val="0"/>
        <outline val="0"/>
        <shadow val="0"/>
        <u val="none"/>
        <vertAlign val="baseline"/>
        <sz val="11"/>
        <color theme="0"/>
        <name val="HelveticaNeue LT 45 Light"/>
        <family val="2"/>
        <scheme val="minor"/>
      </font>
      <fill>
        <patternFill patternType="solid">
          <fgColor indexed="64"/>
          <bgColor rgb="FF5AC0CF"/>
        </patternFill>
      </fill>
      <alignment horizontal="center" vertical="center" textRotation="0" wrapText="0" indent="0" justifyLastLine="0" shrinkToFit="0" readingOrder="0"/>
      <border diagonalUp="0" diagonalDown="0">
        <left/>
        <right/>
        <top style="thin">
          <color auto="1"/>
        </top>
        <bottom style="thin">
          <color indexed="64"/>
        </bottom>
        <vertical/>
        <horizontal/>
      </border>
    </dxf>
    <dxf>
      <border outline="0">
        <left style="thin">
          <color auto="1"/>
        </left>
        <right style="thin">
          <color auto="1"/>
        </right>
        <top style="thin">
          <color auto="1"/>
        </top>
        <bottom style="thin">
          <color indexed="64"/>
        </bottom>
      </border>
    </dxf>
    <dxf>
      <font>
        <b val="0"/>
        <i val="0"/>
        <strike val="0"/>
        <condense val="0"/>
        <extend val="0"/>
        <outline val="0"/>
        <shadow val="0"/>
        <u val="none"/>
        <vertAlign val="baseline"/>
        <sz val="11"/>
        <color theme="0"/>
        <name val="HelveticaNeue LT 45 Light"/>
        <family val="2"/>
        <scheme val="minor"/>
      </font>
      <fill>
        <patternFill patternType="solid">
          <fgColor indexed="64"/>
          <bgColor rgb="FF5AC0CF"/>
        </patternFill>
      </fill>
      <alignment horizontal="center" vertical="center"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0"/>
        <name val="HelveticaNeue LT 45 Light"/>
        <family val="2"/>
        <scheme val="minor"/>
      </font>
      <fill>
        <patternFill patternType="solid">
          <fgColor indexed="64"/>
          <bgColor rgb="FF5AC0CF"/>
        </patternFill>
      </fill>
      <alignment horizontal="center" vertical="center" textRotation="0" wrapText="0" indent="0" justifyLastLine="0" shrinkToFit="0" readingOrder="0"/>
    </dxf>
    <dxf>
      <fill>
        <patternFill patternType="solid">
          <fgColor indexed="64"/>
          <bgColor theme="1" tint="0.499984740745262"/>
        </patternFill>
      </fill>
    </dxf>
    <dxf>
      <numFmt numFmtId="0" formatCode="General"/>
      <fill>
        <patternFill patternType="solid">
          <fgColor indexed="64"/>
          <bgColor theme="5" tint="0.79998168889431442"/>
        </patternFill>
      </fill>
      <border diagonalUp="0" diagonalDown="0">
        <left style="thin">
          <color theme="0"/>
        </left>
        <right/>
        <top style="thin">
          <color theme="0"/>
        </top>
        <bottom style="thin">
          <color theme="0"/>
        </bottom>
        <vertical style="thin">
          <color theme="0"/>
        </vertical>
        <horizontal style="thin">
          <color theme="0"/>
        </horizontal>
      </border>
    </dxf>
    <dxf>
      <numFmt numFmtId="0" formatCode="General"/>
      <fill>
        <patternFill patternType="solid">
          <fgColor indexed="64"/>
          <bgColor theme="5" tint="0.79998168889431442"/>
        </patternFill>
      </fill>
      <border diagonalUp="0" diagonalDown="0">
        <left style="thin">
          <color theme="0"/>
        </left>
        <right style="thin">
          <color theme="0"/>
        </right>
        <top style="thin">
          <color theme="0"/>
        </top>
        <bottom style="thin">
          <color theme="0"/>
        </bottom>
        <vertical style="thin">
          <color theme="0"/>
        </vertical>
        <horizontal style="thin">
          <color theme="0"/>
        </horizontal>
      </border>
    </dxf>
    <dxf>
      <numFmt numFmtId="0" formatCode="General"/>
      <fill>
        <patternFill patternType="solid">
          <fgColor indexed="64"/>
          <bgColor theme="5" tint="0.79998168889431442"/>
        </patternFill>
      </fill>
      <border diagonalUp="0" diagonalDown="0">
        <left style="thin">
          <color theme="0"/>
        </left>
        <right style="thin">
          <color theme="0"/>
        </right>
        <top style="thin">
          <color theme="0"/>
        </top>
        <bottom style="thin">
          <color theme="0"/>
        </bottom>
        <vertical style="thin">
          <color theme="0"/>
        </vertical>
        <horizontal style="thin">
          <color theme="0"/>
        </horizontal>
      </border>
    </dxf>
    <dxf>
      <numFmt numFmtId="164" formatCode="0.0"/>
      <fill>
        <patternFill patternType="solid">
          <fgColor indexed="64"/>
          <bgColor rgb="FFA5BFCB"/>
        </patternFill>
      </fill>
      <alignment horizontal="center" vertical="bottom" textRotation="0" indent="0" justifyLastLine="0" shrinkToFit="0" readingOrder="0"/>
      <border diagonalUp="0" diagonalDown="0">
        <left/>
        <right style="thin">
          <color theme="0"/>
        </right>
        <top style="thin">
          <color theme="0"/>
        </top>
        <bottom style="thin">
          <color theme="0"/>
        </bottom>
        <vertical/>
        <horizontal/>
      </border>
    </dxf>
    <dxf>
      <numFmt numFmtId="164" formatCode="0.0"/>
      <fill>
        <patternFill patternType="solid">
          <fgColor indexed="64"/>
          <bgColor rgb="FFA5BFCB"/>
        </patternFill>
      </fill>
      <border diagonalUp="0" diagonalDown="0">
        <left/>
        <right style="thin">
          <color theme="0"/>
        </right>
        <top style="thin">
          <color theme="0"/>
        </top>
        <bottom style="thin">
          <color theme="0"/>
        </bottom>
        <vertical/>
        <horizontal/>
      </border>
    </dxf>
    <dxf>
      <numFmt numFmtId="0" formatCode="General"/>
      <fill>
        <patternFill patternType="solid">
          <fgColor indexed="64"/>
          <bgColor rgb="FFFEE4B0"/>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protection locked="0" hidden="0"/>
    </dxf>
    <dxf>
      <fill>
        <patternFill patternType="solid">
          <fgColor indexed="64"/>
          <bgColor rgb="FFFEE4B0"/>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protection locked="0" hidden="0"/>
    </dxf>
    <dxf>
      <numFmt numFmtId="13" formatCode="0%"/>
      <fill>
        <patternFill patternType="solid">
          <fgColor indexed="64"/>
          <bgColor rgb="FFFEE4B0"/>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protection locked="0" hidden="0"/>
    </dxf>
    <dxf>
      <fill>
        <patternFill patternType="solid">
          <fgColor indexed="64"/>
          <bgColor rgb="FFFEE4B0"/>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protection locked="0" hidden="0"/>
    </dxf>
    <dxf>
      <fill>
        <patternFill patternType="solid">
          <fgColor indexed="64"/>
          <bgColor rgb="FFFEE4B0"/>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protection locked="0" hidden="0"/>
    </dxf>
    <dxf>
      <fill>
        <patternFill patternType="solid">
          <fgColor indexed="64"/>
          <bgColor rgb="FFFEE4B0"/>
        </patternFill>
      </fill>
      <alignment horizontal="left" vertical="bottom" textRotation="0" wrapText="0"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protection locked="0" hidden="0"/>
    </dxf>
    <dxf>
      <fill>
        <patternFill patternType="solid">
          <fgColor indexed="64"/>
          <bgColor rgb="FFFEE4B0"/>
        </patternFill>
      </fill>
      <alignment horizontal="left" vertical="bottom" textRotation="0" wrapText="0"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protection locked="0" hidden="0"/>
    </dxf>
    <dxf>
      <fill>
        <patternFill patternType="solid">
          <fgColor indexed="64"/>
          <bgColor rgb="FFFEE4B0"/>
        </patternFill>
      </fill>
      <alignment horizontal="left" vertical="bottom" textRotation="0" wrapText="0" indent="0" justifyLastLine="0" shrinkToFit="0" readingOrder="0"/>
      <border diagonalUp="0" diagonalDown="0">
        <left/>
        <right style="thin">
          <color theme="0"/>
        </right>
        <top style="thin">
          <color theme="0"/>
        </top>
        <bottom style="thin">
          <color theme="0"/>
        </bottom>
        <vertical style="thin">
          <color theme="0"/>
        </vertical>
        <horizontal style="thin">
          <color theme="0"/>
        </horizontal>
      </border>
      <protection locked="0" hidden="0"/>
    </dxf>
    <dxf>
      <border>
        <top style="thin">
          <color theme="0"/>
        </top>
      </border>
    </dxf>
    <dxf>
      <border diagonalUp="0" diagonalDown="0">
        <left style="thin">
          <color theme="0"/>
        </left>
        <right style="thin">
          <color theme="0"/>
        </right>
        <top style="thin">
          <color theme="0"/>
        </top>
        <bottom style="thin">
          <color theme="0"/>
        </bottom>
      </border>
    </dxf>
    <dxf>
      <border>
        <bottom style="thin">
          <color theme="0"/>
        </bottom>
      </border>
    </dxf>
    <dxf>
      <alignment horizontal="general" vertical="bottom" textRotation="0" wrapText="1" indent="0" justifyLastLine="0" shrinkToFit="0" readingOrder="0"/>
      <border diagonalUp="0" diagonalDown="0">
        <left style="thin">
          <color theme="0"/>
        </left>
        <right style="thin">
          <color theme="0"/>
        </right>
        <top/>
        <bottom/>
        <vertical style="thin">
          <color theme="0"/>
        </vertical>
        <horizontal style="thin">
          <color theme="0"/>
        </horizontal>
      </border>
    </dxf>
  </dxfs>
  <tableStyles count="0" defaultTableStyle="TableStyleMedium2" defaultPivotStyle="PivotStyleLight16"/>
  <colors>
    <mruColors>
      <color rgb="FFFFCA00"/>
      <color rgb="FFFEE4B0"/>
      <color rgb="FFCCC0DA"/>
      <color rgb="FF507789"/>
      <color rgb="FFA5BFCB"/>
      <color rgb="FF87BE62"/>
      <color rgb="FFC6E0B4"/>
      <color rgb="FF9FB4BD"/>
      <color rgb="FF29363C"/>
      <color rgb="FFA5DD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RIBA 2030 Challenge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'Operational Carbon Calculations'!$G$173</c:f>
              <c:strCache>
                <c:ptCount val="1"/>
                <c:pt idx="0">
                  <c:v>2030</c:v>
                </c:pt>
              </c:strCache>
            </c:strRef>
          </c:tx>
          <c:spPr>
            <a:solidFill>
              <a:srgbClr val="12B999"/>
            </a:solidFill>
            <a:ln>
              <a:noFill/>
            </a:ln>
            <a:effectLst/>
          </c:spPr>
          <c:invertIfNegative val="0"/>
          <c:val>
            <c:numRef>
              <c:f>'Operational Carbon Calculations'!$G$175</c:f>
              <c:numCache>
                <c:formatCode>0</c:formatCode>
                <c:ptCount val="1"/>
                <c:pt idx="0">
                  <c:v>#N/A</c:v>
                </c:pt>
              </c:numCache>
            </c:numRef>
          </c:val>
          <c:extLst>
            <c:ext xmlns:c16="http://schemas.microsoft.com/office/drawing/2014/chart" uri="{C3380CC4-5D6E-409C-BE32-E72D297353CC}">
              <c16:uniqueId val="{00000000-1046-4543-BDBF-5860CCA4B3FF}"/>
            </c:ext>
          </c:extLst>
        </c:ser>
        <c:ser>
          <c:idx val="1"/>
          <c:order val="1"/>
          <c:tx>
            <c:strRef>
              <c:f>'Operational Carbon Calculations'!$F$173</c:f>
              <c:strCache>
                <c:ptCount val="1"/>
                <c:pt idx="0">
                  <c:v>2025</c:v>
                </c:pt>
              </c:strCache>
            </c:strRef>
          </c:tx>
          <c:spPr>
            <a:solidFill>
              <a:srgbClr val="A1D06D"/>
            </a:solidFill>
            <a:ln>
              <a:noFill/>
            </a:ln>
            <a:effectLst/>
          </c:spPr>
          <c:invertIfNegative val="0"/>
          <c:val>
            <c:numRef>
              <c:f>'Operational Carbon Calculations'!$F$175</c:f>
              <c:numCache>
                <c:formatCode>0</c:formatCode>
                <c:ptCount val="1"/>
                <c:pt idx="0">
                  <c:v>#N/A</c:v>
                </c:pt>
              </c:numCache>
            </c:numRef>
          </c:val>
          <c:extLst>
            <c:ext xmlns:c16="http://schemas.microsoft.com/office/drawing/2014/chart" uri="{C3380CC4-5D6E-409C-BE32-E72D297353CC}">
              <c16:uniqueId val="{00000001-1046-4543-BDBF-5860CCA4B3FF}"/>
            </c:ext>
          </c:extLst>
        </c:ser>
        <c:ser>
          <c:idx val="2"/>
          <c:order val="2"/>
          <c:tx>
            <c:strRef>
              <c:f>'Operational Carbon Calculations'!$E$173</c:f>
              <c:strCache>
                <c:ptCount val="1"/>
                <c:pt idx="0">
                  <c:v>2020</c:v>
                </c:pt>
              </c:strCache>
            </c:strRef>
          </c:tx>
          <c:spPr>
            <a:solidFill>
              <a:srgbClr val="FEC55A"/>
            </a:solidFill>
            <a:ln>
              <a:noFill/>
            </a:ln>
            <a:effectLst/>
          </c:spPr>
          <c:invertIfNegative val="0"/>
          <c:val>
            <c:numRef>
              <c:f>'Operational Carbon Calculations'!$E$175</c:f>
              <c:numCache>
                <c:formatCode>0</c:formatCode>
                <c:ptCount val="1"/>
                <c:pt idx="0">
                  <c:v>#N/A</c:v>
                </c:pt>
              </c:numCache>
            </c:numRef>
          </c:val>
          <c:extLst>
            <c:ext xmlns:c16="http://schemas.microsoft.com/office/drawing/2014/chart" uri="{C3380CC4-5D6E-409C-BE32-E72D297353CC}">
              <c16:uniqueId val="{00000002-1046-4543-BDBF-5860CCA4B3FF}"/>
            </c:ext>
          </c:extLst>
        </c:ser>
        <c:ser>
          <c:idx val="3"/>
          <c:order val="3"/>
          <c:tx>
            <c:strRef>
              <c:f>'Operational Carbon Calculations'!$D$173</c:f>
              <c:strCache>
                <c:ptCount val="1"/>
                <c:pt idx="0">
                  <c:v>Pre - 2020</c:v>
                </c:pt>
              </c:strCache>
            </c:strRef>
          </c:tx>
          <c:spPr>
            <a:solidFill>
              <a:srgbClr val="F595A0"/>
            </a:solidFill>
            <a:ln>
              <a:noFill/>
            </a:ln>
            <a:effectLst/>
          </c:spPr>
          <c:invertIfNegative val="0"/>
          <c:val>
            <c:numRef>
              <c:f>'Operational Carbon Calculations'!$D$175</c:f>
              <c:numCache>
                <c:formatCode>0</c:formatCode>
                <c:ptCount val="1"/>
                <c:pt idx="0">
                  <c:v>#N/A</c:v>
                </c:pt>
              </c:numCache>
            </c:numRef>
          </c:val>
          <c:extLst>
            <c:ext xmlns:c16="http://schemas.microsoft.com/office/drawing/2014/chart" uri="{C3380CC4-5D6E-409C-BE32-E72D297353CC}">
              <c16:uniqueId val="{00000003-1046-4543-BDBF-5860CCA4B3FF}"/>
            </c:ext>
          </c:extLst>
        </c:ser>
        <c:ser>
          <c:idx val="6"/>
          <c:order val="7"/>
          <c:tx>
            <c:v>Targets axes match</c:v>
          </c:tx>
          <c:spPr>
            <a:noFill/>
            <a:ln>
              <a:noFill/>
            </a:ln>
            <a:effectLst/>
          </c:spPr>
          <c:invertIfNegative val="0"/>
          <c:val>
            <c:numRef>
              <c:f>'Operational Carbon Calculations'!$H$175</c:f>
              <c:numCache>
                <c:formatCode>0</c:formatCode>
                <c:ptCount val="1"/>
                <c:pt idx="0">
                  <c:v>#N/A</c:v>
                </c:pt>
              </c:numCache>
            </c:numRef>
          </c:val>
          <c:extLst>
            <c:ext xmlns:c16="http://schemas.microsoft.com/office/drawing/2014/chart" uri="{C3380CC4-5D6E-409C-BE32-E72D297353CC}">
              <c16:uniqueId val="{00000004-1046-4543-BDBF-5860CCA4B3FF}"/>
            </c:ext>
          </c:extLst>
        </c:ser>
        <c:dLbls>
          <c:showLegendKey val="0"/>
          <c:showVal val="0"/>
          <c:showCatName val="0"/>
          <c:showSerName val="0"/>
          <c:showPercent val="0"/>
          <c:showBubbleSize val="0"/>
        </c:dLbls>
        <c:gapWidth val="25"/>
        <c:overlap val="100"/>
        <c:axId val="436268008"/>
        <c:axId val="436269976"/>
      </c:barChart>
      <c:barChart>
        <c:barDir val="bar"/>
        <c:grouping val="stacked"/>
        <c:varyColors val="0"/>
        <c:ser>
          <c:idx val="7"/>
          <c:order val="4"/>
          <c:tx>
            <c:strRef>
              <c:f>'Operational Carbon Calculations'!$C$175</c:f>
              <c:strCache>
                <c:ptCount val="1"/>
                <c:pt idx="0">
                  <c:v>0</c:v>
                </c:pt>
              </c:strCache>
            </c:strRef>
          </c:tx>
          <c:spPr>
            <a:noFill/>
            <a:ln>
              <a:noFill/>
            </a:ln>
            <a:effectLst>
              <a:outerShdw dist="38100" algn="l" rotWithShape="0">
                <a:schemeClr val="bg1">
                  <a:lumMod val="50000"/>
                </a:schemeClr>
              </a:out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'Operational Carbon Calculations'!$C$175</c:f>
              <c:numCache>
                <c:formatCode>0</c:formatCode>
                <c:ptCount val="1"/>
                <c:pt idx="0">
                  <c:v>0</c:v>
                </c:pt>
              </c:numCache>
            </c:numRef>
          </c:val>
          <c:extLst>
            <c:ext xmlns:c16="http://schemas.microsoft.com/office/drawing/2014/chart" uri="{C3380CC4-5D6E-409C-BE32-E72D297353CC}">
              <c16:uniqueId val="{00000000-3EAF-41DA-8430-DC3275399E1D}"/>
            </c:ext>
          </c:extLst>
        </c:ser>
        <c:ser>
          <c:idx val="4"/>
          <c:order val="5"/>
          <c:tx>
            <c:strRef>
              <c:f>'Operational Carbon Calculations'!$B$174</c:f>
              <c:strCache>
                <c:ptCount val="1"/>
                <c:pt idx="0">
                  <c:v>0</c:v>
                </c:pt>
              </c:strCache>
            </c:strRef>
          </c:tx>
          <c:spPr>
            <a:noFill/>
            <a:ln>
              <a:noFill/>
            </a:ln>
            <a:effectLst>
              <a:outerShdw dist="38100" algn="l" rotWithShape="0">
                <a:prstClr val="black"/>
              </a:out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'Operational Carbon Calculations'!$B$175</c:f>
              <c:numCache>
                <c:formatCode>0</c:formatCode>
                <c:ptCount val="1"/>
                <c:pt idx="0">
                  <c:v>0</c:v>
                </c:pt>
              </c:numCache>
            </c:numRef>
          </c:val>
          <c:extLst>
            <c:ext xmlns:c16="http://schemas.microsoft.com/office/drawing/2014/chart" uri="{C3380CC4-5D6E-409C-BE32-E72D297353CC}">
              <c16:uniqueId val="{00000005-1046-4543-BDBF-5860CCA4B3FF}"/>
            </c:ext>
          </c:extLst>
        </c:ser>
        <c:ser>
          <c:idx val="5"/>
          <c:order val="6"/>
          <c:tx>
            <c:v>Building axes match</c:v>
          </c:tx>
          <c:spPr>
            <a:noFill/>
            <a:ln>
              <a:noFill/>
            </a:ln>
            <a:effectLst/>
          </c:spPr>
          <c:invertIfNegative val="0"/>
          <c:val>
            <c:numRef>
              <c:f>'Operational Carbon Calculations'!$I$175</c:f>
              <c:numCache>
                <c:formatCode>0</c:formatCode>
                <c:ptCount val="1"/>
                <c:pt idx="0">
                  <c:v>#N/A</c:v>
                </c:pt>
              </c:numCache>
            </c:numRef>
          </c:val>
          <c:extLst>
            <c:ext xmlns:c16="http://schemas.microsoft.com/office/drawing/2014/chart" uri="{C3380CC4-5D6E-409C-BE32-E72D297353CC}">
              <c16:uniqueId val="{00000006-1046-4543-BDBF-5860CCA4B3FF}"/>
            </c:ext>
          </c:extLst>
        </c:ser>
        <c:dLbls>
          <c:showLegendKey val="0"/>
          <c:showVal val="0"/>
          <c:showCatName val="0"/>
          <c:showSerName val="0"/>
          <c:showPercent val="0"/>
          <c:showBubbleSize val="0"/>
        </c:dLbls>
        <c:gapWidth val="0"/>
        <c:overlap val="100"/>
        <c:axId val="830815664"/>
        <c:axId val="830823864"/>
      </c:barChart>
      <c:catAx>
        <c:axId val="436268008"/>
        <c:scaling>
          <c:orientation val="minMax"/>
        </c:scaling>
        <c:delete val="1"/>
        <c:axPos val="l"/>
        <c:majorTickMark val="none"/>
        <c:minorTickMark val="none"/>
        <c:tickLblPos val="nextTo"/>
        <c:crossAx val="436269976"/>
        <c:crosses val="autoZero"/>
        <c:auto val="1"/>
        <c:lblAlgn val="ctr"/>
        <c:lblOffset val="100"/>
        <c:noMultiLvlLbl val="0"/>
      </c:catAx>
      <c:valAx>
        <c:axId val="4362699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kWh/m2/yr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268008"/>
        <c:crosses val="autoZero"/>
        <c:crossBetween val="between"/>
      </c:valAx>
      <c:valAx>
        <c:axId val="830823864"/>
        <c:scaling>
          <c:orientation val="minMax"/>
        </c:scaling>
        <c:delete val="1"/>
        <c:axPos val="t"/>
        <c:numFmt formatCode="0" sourceLinked="1"/>
        <c:majorTickMark val="out"/>
        <c:minorTickMark val="none"/>
        <c:tickLblPos val="nextTo"/>
        <c:crossAx val="830815664"/>
        <c:crosses val="max"/>
        <c:crossBetween val="between"/>
      </c:valAx>
      <c:catAx>
        <c:axId val="830815664"/>
        <c:scaling>
          <c:orientation val="minMax"/>
        </c:scaling>
        <c:delete val="1"/>
        <c:axPos val="l"/>
        <c:majorTickMark val="out"/>
        <c:minorTickMark val="none"/>
        <c:tickLblPos val="nextTo"/>
        <c:crossAx val="830823864"/>
        <c:crosses val="autoZero"/>
        <c:auto val="1"/>
        <c:lblAlgn val="ctr"/>
        <c:lblOffset val="100"/>
        <c:noMultiLvlLbl val="0"/>
      </c:catAx>
      <c:spPr>
        <a:noFill/>
        <a:ln>
          <a:noFill/>
        </a:ln>
        <a:effectLst/>
      </c:spPr>
    </c:plotArea>
    <c:legend>
      <c:legendPos val="b"/>
      <c:legendEntry>
        <c:idx val="4"/>
        <c:delete val="1"/>
      </c:legendEntry>
      <c:legendEntry>
        <c:idx val="5"/>
        <c:delete val="1"/>
      </c:legendEntry>
      <c:legendEntry>
        <c:idx val="6"/>
        <c:delete val="1"/>
      </c:legendEntry>
      <c:legendEntry>
        <c:idx val="7"/>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Energy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'Operational Carbon Calculations'!$C$162</c:f>
              <c:strCache>
                <c:ptCount val="1"/>
                <c:pt idx="0">
                  <c:v>Innovative</c:v>
                </c:pt>
              </c:strCache>
            </c:strRef>
          </c:tx>
          <c:spPr>
            <a:solidFill>
              <a:srgbClr val="FCD5B4"/>
            </a:solidFill>
            <a:ln>
              <a:noFill/>
            </a:ln>
            <a:effectLst/>
          </c:spPr>
          <c:invertIfNegative val="0"/>
          <c:val>
            <c:numRef>
              <c:f>'Operational Carbon Calculations'!$C$164</c:f>
              <c:numCache>
                <c:formatCode>0</c:formatCode>
                <c:ptCount val="1"/>
                <c:pt idx="0">
                  <c:v>#N/A</c:v>
                </c:pt>
              </c:numCache>
            </c:numRef>
          </c:val>
          <c:extLst>
            <c:ext xmlns:c16="http://schemas.microsoft.com/office/drawing/2014/chart" uri="{C3380CC4-5D6E-409C-BE32-E72D297353CC}">
              <c16:uniqueId val="{00000000-03CB-4640-889E-D2263B316BAC}"/>
            </c:ext>
          </c:extLst>
        </c:ser>
        <c:ser>
          <c:idx val="1"/>
          <c:order val="1"/>
          <c:tx>
            <c:strRef>
              <c:f>'Operational Carbon Calculations'!$D$162</c:f>
              <c:strCache>
                <c:ptCount val="1"/>
                <c:pt idx="0">
                  <c:v>Best practice</c:v>
                </c:pt>
              </c:strCache>
            </c:strRef>
          </c:tx>
          <c:spPr>
            <a:solidFill>
              <a:srgbClr val="FABF8F"/>
            </a:solidFill>
            <a:ln>
              <a:noFill/>
            </a:ln>
            <a:effectLst/>
          </c:spPr>
          <c:invertIfNegative val="0"/>
          <c:val>
            <c:numRef>
              <c:f>'Operational Carbon Calculations'!$D$164</c:f>
              <c:numCache>
                <c:formatCode>0</c:formatCode>
                <c:ptCount val="1"/>
                <c:pt idx="0">
                  <c:v>#N/A</c:v>
                </c:pt>
              </c:numCache>
            </c:numRef>
          </c:val>
          <c:extLst>
            <c:ext xmlns:c16="http://schemas.microsoft.com/office/drawing/2014/chart" uri="{C3380CC4-5D6E-409C-BE32-E72D297353CC}">
              <c16:uniqueId val="{00000001-03CB-4640-889E-D2263B316BAC}"/>
            </c:ext>
          </c:extLst>
        </c:ser>
        <c:ser>
          <c:idx val="2"/>
          <c:order val="2"/>
          <c:tx>
            <c:strRef>
              <c:f>'Operational Carbon Calculations'!$E$162</c:f>
              <c:strCache>
                <c:ptCount val="1"/>
                <c:pt idx="0">
                  <c:v>Typical</c:v>
                </c:pt>
              </c:strCache>
            </c:strRef>
          </c:tx>
          <c:spPr>
            <a:solidFill>
              <a:srgbClr val="F79646"/>
            </a:solidFill>
            <a:ln>
              <a:noFill/>
            </a:ln>
            <a:effectLst/>
          </c:spPr>
          <c:invertIfNegative val="0"/>
          <c:val>
            <c:numRef>
              <c:f>'Operational Carbon Calculations'!$E$164</c:f>
              <c:numCache>
                <c:formatCode>0</c:formatCode>
                <c:ptCount val="1"/>
                <c:pt idx="0">
                  <c:v>#N/A</c:v>
                </c:pt>
              </c:numCache>
            </c:numRef>
          </c:val>
          <c:extLst>
            <c:ext xmlns:c16="http://schemas.microsoft.com/office/drawing/2014/chart" uri="{C3380CC4-5D6E-409C-BE32-E72D297353CC}">
              <c16:uniqueId val="{00000002-03CB-4640-889E-D2263B316BAC}"/>
            </c:ext>
          </c:extLst>
        </c:ser>
        <c:ser>
          <c:idx val="3"/>
          <c:order val="3"/>
          <c:tx>
            <c:strRef>
              <c:f>'Operational Carbon Calculations'!$F$162</c:f>
              <c:strCache>
                <c:ptCount val="1"/>
                <c:pt idx="0">
                  <c:v>Benchmark scaling</c:v>
                </c:pt>
              </c:strCache>
            </c:strRef>
          </c:tx>
          <c:spPr>
            <a:solidFill>
              <a:schemeClr val="accent4"/>
            </a:solidFill>
            <a:ln>
              <a:noFill/>
            </a:ln>
            <a:effectLst/>
          </c:spPr>
          <c:invertIfNegative val="0"/>
          <c:val>
            <c:numRef>
              <c:f>'Operational Carbon Calculations'!$F$164</c:f>
              <c:numCache>
                <c:formatCode>0</c:formatCode>
                <c:ptCount val="1"/>
                <c:pt idx="0">
                  <c:v>#N/A</c:v>
                </c:pt>
              </c:numCache>
            </c:numRef>
          </c:val>
          <c:extLst>
            <c:ext xmlns:c16="http://schemas.microsoft.com/office/drawing/2014/chart" uri="{C3380CC4-5D6E-409C-BE32-E72D297353CC}">
              <c16:uniqueId val="{00000003-03CB-4640-889E-D2263B316BAC}"/>
            </c:ext>
          </c:extLst>
        </c:ser>
        <c:dLbls>
          <c:showLegendKey val="0"/>
          <c:showVal val="0"/>
          <c:showCatName val="0"/>
          <c:showSerName val="0"/>
          <c:showPercent val="0"/>
          <c:showBubbleSize val="0"/>
        </c:dLbls>
        <c:gapWidth val="10"/>
        <c:overlap val="100"/>
        <c:axId val="58712848"/>
        <c:axId val="58712192"/>
      </c:barChart>
      <c:barChart>
        <c:barDir val="bar"/>
        <c:grouping val="stacked"/>
        <c:varyColors val="0"/>
        <c:ser>
          <c:idx val="4"/>
          <c:order val="4"/>
          <c:tx>
            <c:strRef>
              <c:f>'Operational Carbon Calculations'!$H$163</c:f>
              <c:strCache>
                <c:ptCount val="1"/>
                <c:pt idx="0">
                  <c:v>0</c:v>
                </c:pt>
              </c:strCache>
            </c:strRef>
          </c:tx>
          <c:spPr>
            <a:noFill/>
            <a:ln>
              <a:noFill/>
            </a:ln>
            <a:effectLst>
              <a:outerShdw dist="38100" algn="l" rotWithShape="0">
                <a:schemeClr val="bg1">
                  <a:lumMod val="50000"/>
                </a:schemeClr>
              </a:outerShdw>
            </a:effectLst>
          </c:spPr>
          <c:invertIfNegative val="0"/>
          <c:dLbls>
            <c:numFmt formatCode="0;\-0;;@" sourceLinked="0"/>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'Operational Carbon Calculations'!$H$164</c:f>
              <c:numCache>
                <c:formatCode>0</c:formatCode>
                <c:ptCount val="1"/>
                <c:pt idx="0">
                  <c:v>0</c:v>
                </c:pt>
              </c:numCache>
            </c:numRef>
          </c:val>
          <c:extLst>
            <c:ext xmlns:c16="http://schemas.microsoft.com/office/drawing/2014/chart" uri="{C3380CC4-5D6E-409C-BE32-E72D297353CC}">
              <c16:uniqueId val="{00000004-03CB-4640-889E-D2263B316BAC}"/>
            </c:ext>
          </c:extLst>
        </c:ser>
        <c:ser>
          <c:idx val="5"/>
          <c:order val="5"/>
          <c:tx>
            <c:strRef>
              <c:f>'Operational Carbon Calculations'!$G$163</c:f>
              <c:strCache>
                <c:ptCount val="1"/>
                <c:pt idx="0">
                  <c:v>0</c:v>
                </c:pt>
              </c:strCache>
            </c:strRef>
          </c:tx>
          <c:spPr>
            <a:noFill/>
            <a:ln>
              <a:noFill/>
            </a:ln>
            <a:effectLst>
              <a:outerShdw dist="38100" algn="l" rotWithShape="0">
                <a:prstClr val="black"/>
              </a:outerShdw>
            </a:effectLst>
          </c:spPr>
          <c:invertIfNegative val="0"/>
          <c:dLbls>
            <c:numFmt formatCod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'Operational Carbon Calculations'!$G$164</c:f>
              <c:numCache>
                <c:formatCode>0</c:formatCode>
                <c:ptCount val="1"/>
                <c:pt idx="0">
                  <c:v>0</c:v>
                </c:pt>
              </c:numCache>
            </c:numRef>
          </c:val>
          <c:extLst>
            <c:ext xmlns:c16="http://schemas.microsoft.com/office/drawing/2014/chart" uri="{C3380CC4-5D6E-409C-BE32-E72D297353CC}">
              <c16:uniqueId val="{00000005-03CB-4640-889E-D2263B316BAC}"/>
            </c:ext>
          </c:extLst>
        </c:ser>
        <c:ser>
          <c:idx val="6"/>
          <c:order val="6"/>
          <c:tx>
            <c:strRef>
              <c:f>'Operational Carbon Calculations'!$I$162</c:f>
              <c:strCache>
                <c:ptCount val="1"/>
                <c:pt idx="0">
                  <c:v>Project scaling</c:v>
                </c:pt>
              </c:strCache>
            </c:strRef>
          </c:tx>
          <c:spPr>
            <a:noFill/>
            <a:ln>
              <a:noFill/>
            </a:ln>
            <a:effectLst/>
          </c:spPr>
          <c:invertIfNegative val="0"/>
          <c:val>
            <c:numRef>
              <c:f>'Operational Carbon Calculations'!$I$164</c:f>
              <c:numCache>
                <c:formatCode>0</c:formatCode>
                <c:ptCount val="1"/>
                <c:pt idx="0">
                  <c:v>#N/A</c:v>
                </c:pt>
              </c:numCache>
            </c:numRef>
          </c:val>
          <c:extLst>
            <c:ext xmlns:c16="http://schemas.microsoft.com/office/drawing/2014/chart" uri="{C3380CC4-5D6E-409C-BE32-E72D297353CC}">
              <c16:uniqueId val="{00000006-03CB-4640-889E-D2263B316BAC}"/>
            </c:ext>
          </c:extLst>
        </c:ser>
        <c:dLbls>
          <c:showLegendKey val="0"/>
          <c:showVal val="0"/>
          <c:showCatName val="0"/>
          <c:showSerName val="0"/>
          <c:showPercent val="0"/>
          <c:showBubbleSize val="0"/>
        </c:dLbls>
        <c:gapWidth val="0"/>
        <c:overlap val="100"/>
        <c:axId val="552796480"/>
        <c:axId val="552802056"/>
      </c:barChart>
      <c:catAx>
        <c:axId val="58712848"/>
        <c:scaling>
          <c:orientation val="minMax"/>
        </c:scaling>
        <c:delete val="1"/>
        <c:axPos val="l"/>
        <c:majorTickMark val="none"/>
        <c:minorTickMark val="none"/>
        <c:tickLblPos val="nextTo"/>
        <c:crossAx val="58712192"/>
        <c:crosses val="autoZero"/>
        <c:auto val="1"/>
        <c:lblAlgn val="ctr"/>
        <c:lblOffset val="100"/>
        <c:noMultiLvlLbl val="0"/>
      </c:catAx>
      <c:valAx>
        <c:axId val="587121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kWh/m2/year</a:t>
                </a:r>
              </a:p>
            </c:rich>
          </c:tx>
          <c:layout>
            <c:manualLayout>
              <c:xMode val="edge"/>
              <c:yMode val="edge"/>
              <c:x val="0.45875754039932204"/>
              <c:y val="0.8867659504355055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12848"/>
        <c:crosses val="autoZero"/>
        <c:crossBetween val="between"/>
        <c:majorUnit val="50"/>
      </c:valAx>
      <c:valAx>
        <c:axId val="552802056"/>
        <c:scaling>
          <c:orientation val="minMax"/>
        </c:scaling>
        <c:delete val="1"/>
        <c:axPos val="t"/>
        <c:numFmt formatCode="0" sourceLinked="1"/>
        <c:majorTickMark val="out"/>
        <c:minorTickMark val="none"/>
        <c:tickLblPos val="nextTo"/>
        <c:crossAx val="552796480"/>
        <c:crosses val="max"/>
        <c:crossBetween val="between"/>
      </c:valAx>
      <c:catAx>
        <c:axId val="552796480"/>
        <c:scaling>
          <c:orientation val="minMax"/>
        </c:scaling>
        <c:delete val="1"/>
        <c:axPos val="l"/>
        <c:majorTickMark val="out"/>
        <c:minorTickMark val="none"/>
        <c:tickLblPos val="nextTo"/>
        <c:crossAx val="552802056"/>
        <c:crosses val="autoZero"/>
        <c:auto val="1"/>
        <c:lblAlgn val="ctr"/>
        <c:lblOffset val="100"/>
        <c:noMultiLvlLbl val="0"/>
      </c:catAx>
      <c:spPr>
        <a:noFill/>
        <a:ln>
          <a:noFill/>
        </a:ln>
        <a:effectLst/>
      </c:spPr>
    </c:plotArea>
    <c:legend>
      <c:legendPos val="r"/>
      <c:legendEntry>
        <c:idx val="3"/>
        <c:delete val="1"/>
      </c:legendEntry>
      <c:legendEntry>
        <c:idx val="4"/>
        <c:delete val="1"/>
      </c:legendEntry>
      <c:legendEntry>
        <c:idx val="5"/>
        <c:delete val="1"/>
      </c:legendEntry>
      <c:legendEntry>
        <c:idx val="6"/>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atin typeface="+mn-lt"/>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Non-Electric Energy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'Operational Carbon Calculations'!$C$162</c:f>
              <c:strCache>
                <c:ptCount val="1"/>
                <c:pt idx="0">
                  <c:v>Innovative</c:v>
                </c:pt>
              </c:strCache>
            </c:strRef>
          </c:tx>
          <c:spPr>
            <a:solidFill>
              <a:srgbClr val="E6B8B7"/>
            </a:solidFill>
            <a:ln>
              <a:noFill/>
            </a:ln>
            <a:effectLst/>
          </c:spPr>
          <c:invertIfNegative val="0"/>
          <c:val>
            <c:numRef>
              <c:f>'Operational Carbon Calculations'!$C$166</c:f>
              <c:numCache>
                <c:formatCode>0</c:formatCode>
                <c:ptCount val="1"/>
                <c:pt idx="0">
                  <c:v>#N/A</c:v>
                </c:pt>
              </c:numCache>
            </c:numRef>
          </c:val>
          <c:extLst>
            <c:ext xmlns:c16="http://schemas.microsoft.com/office/drawing/2014/chart" uri="{C3380CC4-5D6E-409C-BE32-E72D297353CC}">
              <c16:uniqueId val="{00000000-C470-4723-905C-E2D2AAE90499}"/>
            </c:ext>
          </c:extLst>
        </c:ser>
        <c:ser>
          <c:idx val="1"/>
          <c:order val="1"/>
          <c:tx>
            <c:strRef>
              <c:f>'Operational Carbon Calculations'!$D$162</c:f>
              <c:strCache>
                <c:ptCount val="1"/>
                <c:pt idx="0">
                  <c:v>Best practice</c:v>
                </c:pt>
              </c:strCache>
            </c:strRef>
          </c:tx>
          <c:spPr>
            <a:solidFill>
              <a:srgbClr val="DA9694"/>
            </a:solidFill>
            <a:ln>
              <a:noFill/>
            </a:ln>
            <a:effectLst/>
          </c:spPr>
          <c:invertIfNegative val="0"/>
          <c:val>
            <c:numRef>
              <c:f>'Operational Carbon Calculations'!$D$166</c:f>
              <c:numCache>
                <c:formatCode>0</c:formatCode>
                <c:ptCount val="1"/>
                <c:pt idx="0">
                  <c:v>#N/A</c:v>
                </c:pt>
              </c:numCache>
            </c:numRef>
          </c:val>
          <c:extLst>
            <c:ext xmlns:c16="http://schemas.microsoft.com/office/drawing/2014/chart" uri="{C3380CC4-5D6E-409C-BE32-E72D297353CC}">
              <c16:uniqueId val="{00000001-C470-4723-905C-E2D2AAE90499}"/>
            </c:ext>
          </c:extLst>
        </c:ser>
        <c:ser>
          <c:idx val="2"/>
          <c:order val="2"/>
          <c:tx>
            <c:strRef>
              <c:f>'Operational Carbon Calculations'!$E$162</c:f>
              <c:strCache>
                <c:ptCount val="1"/>
                <c:pt idx="0">
                  <c:v>Typical</c:v>
                </c:pt>
              </c:strCache>
            </c:strRef>
          </c:tx>
          <c:spPr>
            <a:solidFill>
              <a:srgbClr val="C0504D"/>
            </a:solidFill>
            <a:ln>
              <a:noFill/>
            </a:ln>
            <a:effectLst/>
          </c:spPr>
          <c:invertIfNegative val="0"/>
          <c:val>
            <c:numRef>
              <c:f>'Operational Carbon Calculations'!$E$166</c:f>
              <c:numCache>
                <c:formatCode>0</c:formatCode>
                <c:ptCount val="1"/>
                <c:pt idx="0">
                  <c:v>#N/A</c:v>
                </c:pt>
              </c:numCache>
            </c:numRef>
          </c:val>
          <c:extLst>
            <c:ext xmlns:c16="http://schemas.microsoft.com/office/drawing/2014/chart" uri="{C3380CC4-5D6E-409C-BE32-E72D297353CC}">
              <c16:uniqueId val="{00000002-C470-4723-905C-E2D2AAE90499}"/>
            </c:ext>
          </c:extLst>
        </c:ser>
        <c:ser>
          <c:idx val="3"/>
          <c:order val="3"/>
          <c:tx>
            <c:strRef>
              <c:f>'Operational Carbon Calculations'!$F$162</c:f>
              <c:strCache>
                <c:ptCount val="1"/>
                <c:pt idx="0">
                  <c:v>Benchmark scaling</c:v>
                </c:pt>
              </c:strCache>
            </c:strRef>
          </c:tx>
          <c:spPr>
            <a:noFill/>
            <a:ln>
              <a:noFill/>
            </a:ln>
            <a:effectLst/>
          </c:spPr>
          <c:invertIfNegative val="0"/>
          <c:val>
            <c:numRef>
              <c:f>'Operational Carbon Calculations'!$F$166</c:f>
              <c:numCache>
                <c:formatCode>0</c:formatCode>
                <c:ptCount val="1"/>
                <c:pt idx="0">
                  <c:v>#N/A</c:v>
                </c:pt>
              </c:numCache>
            </c:numRef>
          </c:val>
          <c:extLst>
            <c:ext xmlns:c16="http://schemas.microsoft.com/office/drawing/2014/chart" uri="{C3380CC4-5D6E-409C-BE32-E72D297353CC}">
              <c16:uniqueId val="{00000003-C470-4723-905C-E2D2AAE90499}"/>
            </c:ext>
          </c:extLst>
        </c:ser>
        <c:dLbls>
          <c:showLegendKey val="0"/>
          <c:showVal val="0"/>
          <c:showCatName val="0"/>
          <c:showSerName val="0"/>
          <c:showPercent val="0"/>
          <c:showBubbleSize val="0"/>
        </c:dLbls>
        <c:gapWidth val="10"/>
        <c:overlap val="100"/>
        <c:axId val="58712848"/>
        <c:axId val="58712192"/>
      </c:barChart>
      <c:barChart>
        <c:barDir val="bar"/>
        <c:grouping val="stacked"/>
        <c:varyColors val="0"/>
        <c:ser>
          <c:idx val="4"/>
          <c:order val="4"/>
          <c:tx>
            <c:strRef>
              <c:f>'Operational Carbon Calculations'!$H$165</c:f>
              <c:strCache>
                <c:ptCount val="1"/>
                <c:pt idx="0">
                  <c:v>0</c:v>
                </c:pt>
              </c:strCache>
            </c:strRef>
          </c:tx>
          <c:spPr>
            <a:noFill/>
            <a:ln>
              <a:noFill/>
            </a:ln>
            <a:effectLst>
              <a:outerShdw dist="38100" algn="l" rotWithShape="0">
                <a:schemeClr val="bg1">
                  <a:lumMod val="50000"/>
                </a:schemeClr>
              </a:outerShdw>
            </a:effectLst>
          </c:spPr>
          <c:invertIfNegative val="0"/>
          <c:dLbls>
            <c:numFmt formatCode="0;\-0;;@" sourceLinked="0"/>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'Operational Carbon Calculations'!$H$166</c:f>
              <c:numCache>
                <c:formatCode>0</c:formatCode>
                <c:ptCount val="1"/>
                <c:pt idx="0">
                  <c:v>0</c:v>
                </c:pt>
              </c:numCache>
            </c:numRef>
          </c:val>
          <c:extLst>
            <c:ext xmlns:c16="http://schemas.microsoft.com/office/drawing/2014/chart" uri="{C3380CC4-5D6E-409C-BE32-E72D297353CC}">
              <c16:uniqueId val="{00000004-C470-4723-905C-E2D2AAE90499}"/>
            </c:ext>
          </c:extLst>
        </c:ser>
        <c:ser>
          <c:idx val="5"/>
          <c:order val="5"/>
          <c:tx>
            <c:strRef>
              <c:f>'Operational Carbon Calculations'!$G$165</c:f>
              <c:strCache>
                <c:ptCount val="1"/>
                <c:pt idx="0">
                  <c:v>0</c:v>
                </c:pt>
              </c:strCache>
            </c:strRef>
          </c:tx>
          <c:spPr>
            <a:noFill/>
            <a:ln>
              <a:noFill/>
            </a:ln>
            <a:effectLst>
              <a:outerShdw dist="38100" algn="l" rotWithShape="0">
                <a:prstClr val="black"/>
              </a:outerShdw>
            </a:effectLst>
          </c:spPr>
          <c:invertIfNegative val="0"/>
          <c:dLbls>
            <c:numFmt formatCod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'Operational Carbon Calculations'!$G$166</c:f>
              <c:numCache>
                <c:formatCode>0</c:formatCode>
                <c:ptCount val="1"/>
                <c:pt idx="0">
                  <c:v>0</c:v>
                </c:pt>
              </c:numCache>
            </c:numRef>
          </c:val>
          <c:extLst>
            <c:ext xmlns:c16="http://schemas.microsoft.com/office/drawing/2014/chart" uri="{C3380CC4-5D6E-409C-BE32-E72D297353CC}">
              <c16:uniqueId val="{00000005-C470-4723-905C-E2D2AAE90499}"/>
            </c:ext>
          </c:extLst>
        </c:ser>
        <c:ser>
          <c:idx val="6"/>
          <c:order val="6"/>
          <c:tx>
            <c:strRef>
              <c:f>'Operational Carbon Calculations'!$I$162</c:f>
              <c:strCache>
                <c:ptCount val="1"/>
                <c:pt idx="0">
                  <c:v>Project scaling</c:v>
                </c:pt>
              </c:strCache>
            </c:strRef>
          </c:tx>
          <c:spPr>
            <a:noFill/>
            <a:ln>
              <a:noFill/>
            </a:ln>
            <a:effectLst/>
          </c:spPr>
          <c:invertIfNegative val="0"/>
          <c:val>
            <c:numRef>
              <c:f>'Operational Carbon Calculations'!$I$166</c:f>
              <c:numCache>
                <c:formatCode>0</c:formatCode>
                <c:ptCount val="1"/>
                <c:pt idx="0">
                  <c:v>#N/A</c:v>
                </c:pt>
              </c:numCache>
            </c:numRef>
          </c:val>
          <c:extLst>
            <c:ext xmlns:c16="http://schemas.microsoft.com/office/drawing/2014/chart" uri="{C3380CC4-5D6E-409C-BE32-E72D297353CC}">
              <c16:uniqueId val="{00000006-C470-4723-905C-E2D2AAE90499}"/>
            </c:ext>
          </c:extLst>
        </c:ser>
        <c:dLbls>
          <c:showLegendKey val="0"/>
          <c:showVal val="0"/>
          <c:showCatName val="0"/>
          <c:showSerName val="0"/>
          <c:showPercent val="0"/>
          <c:showBubbleSize val="0"/>
        </c:dLbls>
        <c:gapWidth val="0"/>
        <c:overlap val="100"/>
        <c:axId val="552796480"/>
        <c:axId val="552802056"/>
      </c:barChart>
      <c:catAx>
        <c:axId val="58712848"/>
        <c:scaling>
          <c:orientation val="minMax"/>
        </c:scaling>
        <c:delete val="1"/>
        <c:axPos val="l"/>
        <c:majorTickMark val="none"/>
        <c:minorTickMark val="none"/>
        <c:tickLblPos val="nextTo"/>
        <c:crossAx val="58712192"/>
        <c:crosses val="autoZero"/>
        <c:auto val="1"/>
        <c:lblAlgn val="ctr"/>
        <c:lblOffset val="100"/>
        <c:noMultiLvlLbl val="0"/>
      </c:catAx>
      <c:valAx>
        <c:axId val="5871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12848"/>
        <c:crosses val="autoZero"/>
        <c:crossBetween val="between"/>
        <c:majorUnit val="50"/>
      </c:valAx>
      <c:valAx>
        <c:axId val="552802056"/>
        <c:scaling>
          <c:orientation val="minMax"/>
        </c:scaling>
        <c:delete val="1"/>
        <c:axPos val="t"/>
        <c:numFmt formatCode="0" sourceLinked="1"/>
        <c:majorTickMark val="out"/>
        <c:minorTickMark val="none"/>
        <c:tickLblPos val="nextTo"/>
        <c:crossAx val="552796480"/>
        <c:crosses val="max"/>
        <c:crossBetween val="between"/>
      </c:valAx>
      <c:catAx>
        <c:axId val="552796480"/>
        <c:scaling>
          <c:orientation val="minMax"/>
        </c:scaling>
        <c:delete val="1"/>
        <c:axPos val="l"/>
        <c:majorTickMark val="out"/>
        <c:minorTickMark val="none"/>
        <c:tickLblPos val="nextTo"/>
        <c:crossAx val="552802056"/>
        <c:crosses val="autoZero"/>
        <c:auto val="1"/>
        <c:lblAlgn val="ctr"/>
        <c:lblOffset val="100"/>
        <c:noMultiLvlLbl val="0"/>
      </c:catAx>
      <c:spPr>
        <a:noFill/>
        <a:ln>
          <a:noFill/>
        </a:ln>
        <a:effectLst/>
      </c:spPr>
    </c:plotArea>
    <c:legend>
      <c:legendPos val="r"/>
      <c:legendEntry>
        <c:idx val="3"/>
        <c:delete val="1"/>
      </c:legendEntry>
      <c:legendEntry>
        <c:idx val="4"/>
        <c:delete val="1"/>
      </c:legendEntry>
      <c:legendEntry>
        <c:idx val="5"/>
        <c:delete val="1"/>
      </c:legendEntry>
      <c:legendEntry>
        <c:idx val="6"/>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atin typeface="+mn-lt"/>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Electrical Energy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'Operational Carbon Calculations'!$C$162</c:f>
              <c:strCache>
                <c:ptCount val="1"/>
                <c:pt idx="0">
                  <c:v>Innovative</c:v>
                </c:pt>
              </c:strCache>
            </c:strRef>
          </c:tx>
          <c:spPr>
            <a:solidFill>
              <a:srgbClr val="B7DEE8"/>
            </a:solidFill>
            <a:ln>
              <a:noFill/>
            </a:ln>
            <a:effectLst/>
          </c:spPr>
          <c:invertIfNegative val="0"/>
          <c:val>
            <c:numRef>
              <c:f>'Operational Carbon Calculations'!$C$168</c:f>
              <c:numCache>
                <c:formatCode>0</c:formatCode>
                <c:ptCount val="1"/>
                <c:pt idx="0">
                  <c:v>#N/A</c:v>
                </c:pt>
              </c:numCache>
            </c:numRef>
          </c:val>
          <c:extLst>
            <c:ext xmlns:c16="http://schemas.microsoft.com/office/drawing/2014/chart" uri="{C3380CC4-5D6E-409C-BE32-E72D297353CC}">
              <c16:uniqueId val="{00000000-5B71-4B63-8834-7B210823B540}"/>
            </c:ext>
          </c:extLst>
        </c:ser>
        <c:ser>
          <c:idx val="1"/>
          <c:order val="1"/>
          <c:tx>
            <c:strRef>
              <c:f>'Operational Carbon Calculations'!$D$162</c:f>
              <c:strCache>
                <c:ptCount val="1"/>
                <c:pt idx="0">
                  <c:v>Best practice</c:v>
                </c:pt>
              </c:strCache>
            </c:strRef>
          </c:tx>
          <c:spPr>
            <a:solidFill>
              <a:srgbClr val="92CDDC"/>
            </a:solidFill>
            <a:ln>
              <a:noFill/>
            </a:ln>
            <a:effectLst/>
          </c:spPr>
          <c:invertIfNegative val="0"/>
          <c:val>
            <c:numRef>
              <c:f>'Operational Carbon Calculations'!$D$168</c:f>
              <c:numCache>
                <c:formatCode>0</c:formatCode>
                <c:ptCount val="1"/>
                <c:pt idx="0">
                  <c:v>#N/A</c:v>
                </c:pt>
              </c:numCache>
            </c:numRef>
          </c:val>
          <c:extLst>
            <c:ext xmlns:c16="http://schemas.microsoft.com/office/drawing/2014/chart" uri="{C3380CC4-5D6E-409C-BE32-E72D297353CC}">
              <c16:uniqueId val="{00000001-5B71-4B63-8834-7B210823B540}"/>
            </c:ext>
          </c:extLst>
        </c:ser>
        <c:ser>
          <c:idx val="2"/>
          <c:order val="2"/>
          <c:tx>
            <c:strRef>
              <c:f>'Operational Carbon Calculations'!$E$162</c:f>
              <c:strCache>
                <c:ptCount val="1"/>
                <c:pt idx="0">
                  <c:v>Typical</c:v>
                </c:pt>
              </c:strCache>
            </c:strRef>
          </c:tx>
          <c:spPr>
            <a:solidFill>
              <a:srgbClr val="4BACC6"/>
            </a:solidFill>
            <a:ln>
              <a:noFill/>
            </a:ln>
            <a:effectLst/>
          </c:spPr>
          <c:invertIfNegative val="0"/>
          <c:val>
            <c:numRef>
              <c:f>'Operational Carbon Calculations'!$E$168</c:f>
              <c:numCache>
                <c:formatCode>0</c:formatCode>
                <c:ptCount val="1"/>
                <c:pt idx="0">
                  <c:v>#N/A</c:v>
                </c:pt>
              </c:numCache>
            </c:numRef>
          </c:val>
          <c:extLst>
            <c:ext xmlns:c16="http://schemas.microsoft.com/office/drawing/2014/chart" uri="{C3380CC4-5D6E-409C-BE32-E72D297353CC}">
              <c16:uniqueId val="{00000002-5B71-4B63-8834-7B210823B540}"/>
            </c:ext>
          </c:extLst>
        </c:ser>
        <c:ser>
          <c:idx val="3"/>
          <c:order val="3"/>
          <c:tx>
            <c:strRef>
              <c:f>'Operational Carbon Calculations'!$F$162</c:f>
              <c:strCache>
                <c:ptCount val="1"/>
                <c:pt idx="0">
                  <c:v>Benchmark scaling</c:v>
                </c:pt>
              </c:strCache>
            </c:strRef>
          </c:tx>
          <c:spPr>
            <a:noFill/>
            <a:ln>
              <a:noFill/>
            </a:ln>
            <a:effectLst/>
          </c:spPr>
          <c:invertIfNegative val="0"/>
          <c:val>
            <c:numRef>
              <c:f>'Operational Carbon Calculations'!$F$168</c:f>
              <c:numCache>
                <c:formatCode>0</c:formatCode>
                <c:ptCount val="1"/>
                <c:pt idx="0">
                  <c:v>#N/A</c:v>
                </c:pt>
              </c:numCache>
            </c:numRef>
          </c:val>
          <c:extLst>
            <c:ext xmlns:c16="http://schemas.microsoft.com/office/drawing/2014/chart" uri="{C3380CC4-5D6E-409C-BE32-E72D297353CC}">
              <c16:uniqueId val="{00000003-5B71-4B63-8834-7B210823B540}"/>
            </c:ext>
          </c:extLst>
        </c:ser>
        <c:dLbls>
          <c:showLegendKey val="0"/>
          <c:showVal val="0"/>
          <c:showCatName val="0"/>
          <c:showSerName val="0"/>
          <c:showPercent val="0"/>
          <c:showBubbleSize val="0"/>
        </c:dLbls>
        <c:gapWidth val="10"/>
        <c:overlap val="100"/>
        <c:axId val="58712848"/>
        <c:axId val="58712192"/>
      </c:barChart>
      <c:barChart>
        <c:barDir val="bar"/>
        <c:grouping val="stacked"/>
        <c:varyColors val="0"/>
        <c:ser>
          <c:idx val="4"/>
          <c:order val="4"/>
          <c:tx>
            <c:strRef>
              <c:f>'Operational Carbon Calculations'!$H$167</c:f>
              <c:strCache>
                <c:ptCount val="1"/>
                <c:pt idx="0">
                  <c:v>0</c:v>
                </c:pt>
              </c:strCache>
            </c:strRef>
          </c:tx>
          <c:spPr>
            <a:noFill/>
            <a:ln>
              <a:noFill/>
            </a:ln>
            <a:effectLst>
              <a:outerShdw dist="38100" algn="l" rotWithShape="0">
                <a:schemeClr val="bg1">
                  <a:lumMod val="50000"/>
                </a:schemeClr>
              </a:outerShdw>
            </a:effectLst>
          </c:spPr>
          <c:invertIfNegative val="0"/>
          <c:dLbls>
            <c:numFmt formatCode="0;\-0;;@" sourceLinked="0"/>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'Operational Carbon Calculations'!$H$168</c:f>
              <c:numCache>
                <c:formatCode>0</c:formatCode>
                <c:ptCount val="1"/>
                <c:pt idx="0">
                  <c:v>0</c:v>
                </c:pt>
              </c:numCache>
            </c:numRef>
          </c:val>
          <c:extLst>
            <c:ext xmlns:c16="http://schemas.microsoft.com/office/drawing/2014/chart" uri="{C3380CC4-5D6E-409C-BE32-E72D297353CC}">
              <c16:uniqueId val="{00000004-5B71-4B63-8834-7B210823B540}"/>
            </c:ext>
          </c:extLst>
        </c:ser>
        <c:ser>
          <c:idx val="5"/>
          <c:order val="5"/>
          <c:tx>
            <c:strRef>
              <c:f>'Operational Carbon Calculations'!$G$167</c:f>
              <c:strCache>
                <c:ptCount val="1"/>
                <c:pt idx="0">
                  <c:v>0</c:v>
                </c:pt>
              </c:strCache>
            </c:strRef>
          </c:tx>
          <c:spPr>
            <a:noFill/>
            <a:ln>
              <a:noFill/>
            </a:ln>
            <a:effectLst>
              <a:outerShdw dist="38100" algn="l" rotWithShape="0">
                <a:prstClr val="black"/>
              </a:outerShdw>
            </a:effectLst>
          </c:spPr>
          <c:invertIfNegative val="0"/>
          <c:dLbls>
            <c:numFmt formatCod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'Operational Carbon Calculations'!$G$168</c:f>
              <c:numCache>
                <c:formatCode>0</c:formatCode>
                <c:ptCount val="1"/>
                <c:pt idx="0">
                  <c:v>0</c:v>
                </c:pt>
              </c:numCache>
            </c:numRef>
          </c:val>
          <c:extLst>
            <c:ext xmlns:c16="http://schemas.microsoft.com/office/drawing/2014/chart" uri="{C3380CC4-5D6E-409C-BE32-E72D297353CC}">
              <c16:uniqueId val="{00000005-5B71-4B63-8834-7B210823B540}"/>
            </c:ext>
          </c:extLst>
        </c:ser>
        <c:ser>
          <c:idx val="6"/>
          <c:order val="6"/>
          <c:tx>
            <c:strRef>
              <c:f>'Operational Carbon Calculations'!$I$162</c:f>
              <c:strCache>
                <c:ptCount val="1"/>
                <c:pt idx="0">
                  <c:v>Project scaling</c:v>
                </c:pt>
              </c:strCache>
            </c:strRef>
          </c:tx>
          <c:spPr>
            <a:noFill/>
            <a:ln>
              <a:noFill/>
            </a:ln>
            <a:effectLst/>
          </c:spPr>
          <c:invertIfNegative val="0"/>
          <c:val>
            <c:numRef>
              <c:f>'Operational Carbon Calculations'!$I$168</c:f>
              <c:numCache>
                <c:formatCode>0</c:formatCode>
                <c:ptCount val="1"/>
                <c:pt idx="0">
                  <c:v>#N/A</c:v>
                </c:pt>
              </c:numCache>
            </c:numRef>
          </c:val>
          <c:extLst>
            <c:ext xmlns:c16="http://schemas.microsoft.com/office/drawing/2014/chart" uri="{C3380CC4-5D6E-409C-BE32-E72D297353CC}">
              <c16:uniqueId val="{00000006-5B71-4B63-8834-7B210823B540}"/>
            </c:ext>
          </c:extLst>
        </c:ser>
        <c:dLbls>
          <c:showLegendKey val="0"/>
          <c:showVal val="0"/>
          <c:showCatName val="0"/>
          <c:showSerName val="0"/>
          <c:showPercent val="0"/>
          <c:showBubbleSize val="0"/>
        </c:dLbls>
        <c:gapWidth val="0"/>
        <c:overlap val="100"/>
        <c:axId val="552796480"/>
        <c:axId val="552802056"/>
      </c:barChart>
      <c:catAx>
        <c:axId val="58712848"/>
        <c:scaling>
          <c:orientation val="minMax"/>
        </c:scaling>
        <c:delete val="1"/>
        <c:axPos val="l"/>
        <c:majorTickMark val="none"/>
        <c:minorTickMark val="none"/>
        <c:tickLblPos val="nextTo"/>
        <c:crossAx val="58712192"/>
        <c:crosses val="autoZero"/>
        <c:auto val="1"/>
        <c:lblAlgn val="ctr"/>
        <c:lblOffset val="100"/>
        <c:noMultiLvlLbl val="0"/>
      </c:catAx>
      <c:valAx>
        <c:axId val="5871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12848"/>
        <c:crosses val="autoZero"/>
        <c:crossBetween val="between"/>
        <c:majorUnit val="50"/>
      </c:valAx>
      <c:valAx>
        <c:axId val="552802056"/>
        <c:scaling>
          <c:orientation val="minMax"/>
        </c:scaling>
        <c:delete val="1"/>
        <c:axPos val="t"/>
        <c:numFmt formatCode="0" sourceLinked="1"/>
        <c:majorTickMark val="out"/>
        <c:minorTickMark val="none"/>
        <c:tickLblPos val="nextTo"/>
        <c:crossAx val="552796480"/>
        <c:crosses val="max"/>
        <c:crossBetween val="between"/>
      </c:valAx>
      <c:catAx>
        <c:axId val="552796480"/>
        <c:scaling>
          <c:orientation val="minMax"/>
        </c:scaling>
        <c:delete val="1"/>
        <c:axPos val="l"/>
        <c:majorTickMark val="out"/>
        <c:minorTickMark val="none"/>
        <c:tickLblPos val="nextTo"/>
        <c:crossAx val="552802056"/>
        <c:crosses val="autoZero"/>
        <c:auto val="1"/>
        <c:lblAlgn val="ctr"/>
        <c:lblOffset val="100"/>
        <c:noMultiLvlLbl val="0"/>
      </c:catAx>
      <c:spPr>
        <a:noFill/>
        <a:ln>
          <a:noFill/>
        </a:ln>
        <a:effectLst/>
      </c:spPr>
    </c:plotArea>
    <c:legend>
      <c:legendPos val="r"/>
      <c:legendEntry>
        <c:idx val="3"/>
        <c:delete val="1"/>
      </c:legendEntry>
      <c:legendEntry>
        <c:idx val="4"/>
        <c:delete val="1"/>
      </c:legendEntry>
      <c:legendEntry>
        <c:idx val="5"/>
        <c:delete val="1"/>
      </c:legendEntry>
      <c:legendEntry>
        <c:idx val="6"/>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atin typeface="+mn-lt"/>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Distribution</a:t>
            </a:r>
            <a:r>
              <a:rPr lang="en-GB" baseline="0"/>
              <a:t> of Embodied Carbon of New Building by Building Aspect</a:t>
            </a:r>
            <a:endParaRPr lang="en-GB"/>
          </a:p>
        </c:rich>
      </c:tx>
      <c:layout>
        <c:manualLayout>
          <c:xMode val="edge"/>
          <c:yMode val="edge"/>
          <c:x val="2.1335168066476746E-2"/>
          <c:y val="3.589066910899058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541846802518724"/>
          <c:y val="0.15543863255624085"/>
          <c:w val="0.44735304531700582"/>
          <c:h val="0.7696333293225962"/>
        </c:manualLayout>
      </c:layout>
      <c:pieChart>
        <c:varyColors val="1"/>
        <c:ser>
          <c:idx val="0"/>
          <c:order val="0"/>
          <c:dPt>
            <c:idx val="0"/>
            <c:bubble3D val="0"/>
            <c:spPr>
              <a:solidFill>
                <a:srgbClr val="5AC0CF"/>
              </a:solidFill>
              <a:ln w="19050">
                <a:solidFill>
                  <a:schemeClr val="lt1"/>
                </a:solidFill>
              </a:ln>
              <a:effectLst/>
            </c:spPr>
            <c:extLst>
              <c:ext xmlns:c16="http://schemas.microsoft.com/office/drawing/2014/chart" uri="{C3380CC4-5D6E-409C-BE32-E72D297353CC}">
                <c16:uniqueId val="{00000001-F1A5-4624-81C0-45BCAF4D47DC}"/>
              </c:ext>
            </c:extLst>
          </c:dPt>
          <c:dPt>
            <c:idx val="1"/>
            <c:bubble3D val="0"/>
            <c:spPr>
              <a:solidFill>
                <a:srgbClr val="4F81BD"/>
              </a:solidFill>
              <a:ln w="19050">
                <a:solidFill>
                  <a:schemeClr val="lt1"/>
                </a:solidFill>
              </a:ln>
              <a:effectLst/>
            </c:spPr>
            <c:extLst>
              <c:ext xmlns:c16="http://schemas.microsoft.com/office/drawing/2014/chart" uri="{C3380CC4-5D6E-409C-BE32-E72D297353CC}">
                <c16:uniqueId val="{00000003-F1A5-4624-81C0-45BCAF4D47DC}"/>
              </c:ext>
            </c:extLst>
          </c:dPt>
          <c:dPt>
            <c:idx val="2"/>
            <c:bubble3D val="0"/>
            <c:spPr>
              <a:solidFill>
                <a:srgbClr val="C9388D"/>
              </a:solidFill>
              <a:ln w="19050">
                <a:solidFill>
                  <a:schemeClr val="lt1"/>
                </a:solidFill>
              </a:ln>
              <a:effectLst/>
            </c:spPr>
            <c:extLst>
              <c:ext xmlns:c16="http://schemas.microsoft.com/office/drawing/2014/chart" uri="{C3380CC4-5D6E-409C-BE32-E72D297353CC}">
                <c16:uniqueId val="{00000005-F1A5-4624-81C0-45BCAF4D47DC}"/>
              </c:ext>
            </c:extLst>
          </c:dPt>
          <c:dPt>
            <c:idx val="3"/>
            <c:bubble3D val="0"/>
            <c:spPr>
              <a:solidFill>
                <a:srgbClr val="9B3D7E"/>
              </a:solidFill>
              <a:ln w="19050">
                <a:solidFill>
                  <a:schemeClr val="lt1"/>
                </a:solidFill>
              </a:ln>
              <a:effectLst/>
            </c:spPr>
            <c:extLst>
              <c:ext xmlns:c16="http://schemas.microsoft.com/office/drawing/2014/chart" uri="{C3380CC4-5D6E-409C-BE32-E72D297353CC}">
                <c16:uniqueId val="{00000007-F1A5-4624-81C0-45BCAF4D47DC}"/>
              </c:ext>
            </c:extLst>
          </c:dPt>
          <c:dPt>
            <c:idx val="4"/>
            <c:bubble3D val="0"/>
            <c:spPr>
              <a:solidFill>
                <a:srgbClr val="FFF301"/>
              </a:solidFill>
              <a:ln w="19050">
                <a:solidFill>
                  <a:schemeClr val="lt1"/>
                </a:solidFill>
              </a:ln>
              <a:effectLst/>
            </c:spPr>
            <c:extLst>
              <c:ext xmlns:c16="http://schemas.microsoft.com/office/drawing/2014/chart" uri="{C3380CC4-5D6E-409C-BE32-E72D297353CC}">
                <c16:uniqueId val="{00000009-F1A5-4624-81C0-45BCAF4D47DC}"/>
              </c:ext>
            </c:extLst>
          </c:dPt>
          <c:dPt>
            <c:idx val="5"/>
            <c:bubble3D val="0"/>
            <c:spPr>
              <a:solidFill>
                <a:srgbClr val="CCC200"/>
              </a:solidFill>
              <a:ln w="19050">
                <a:solidFill>
                  <a:schemeClr val="lt1"/>
                </a:solidFill>
              </a:ln>
              <a:effectLst/>
            </c:spPr>
            <c:extLst>
              <c:ext xmlns:c16="http://schemas.microsoft.com/office/drawing/2014/chart" uri="{C3380CC4-5D6E-409C-BE32-E72D297353CC}">
                <c16:uniqueId val="{0000000B-F1A5-4624-81C0-45BCAF4D47DC}"/>
              </c:ext>
            </c:extLst>
          </c:dPt>
          <c:dPt>
            <c:idx val="6"/>
            <c:bubble3D val="0"/>
            <c:spPr>
              <a:solidFill>
                <a:srgbClr val="42CE7E"/>
              </a:solidFill>
              <a:ln w="19050">
                <a:solidFill>
                  <a:schemeClr val="lt1"/>
                </a:solidFill>
              </a:ln>
              <a:effectLst/>
            </c:spPr>
            <c:extLst>
              <c:ext xmlns:c16="http://schemas.microsoft.com/office/drawing/2014/chart" uri="{C3380CC4-5D6E-409C-BE32-E72D297353CC}">
                <c16:uniqueId val="{0000000D-F1A5-4624-81C0-45BCAF4D47DC}"/>
              </c:ext>
            </c:extLst>
          </c:dPt>
          <c:dPt>
            <c:idx val="7"/>
            <c:bubble3D val="0"/>
            <c:spPr>
              <a:solidFill>
                <a:srgbClr val="1A964F"/>
              </a:solidFill>
              <a:ln w="19050">
                <a:solidFill>
                  <a:schemeClr val="lt1"/>
                </a:solidFill>
              </a:ln>
              <a:effectLst/>
            </c:spPr>
            <c:extLst>
              <c:ext xmlns:c16="http://schemas.microsoft.com/office/drawing/2014/chart" uri="{C3380CC4-5D6E-409C-BE32-E72D297353CC}">
                <c16:uniqueId val="{0000000F-F1A5-4624-81C0-45BCAF4D47DC}"/>
              </c:ext>
            </c:extLst>
          </c:dPt>
          <c:dPt>
            <c:idx val="8"/>
            <c:bubble3D val="0"/>
            <c:spPr>
              <a:solidFill>
                <a:srgbClr val="FCB31D"/>
              </a:solidFill>
              <a:ln w="19050">
                <a:solidFill>
                  <a:schemeClr val="lt1"/>
                </a:solidFill>
              </a:ln>
              <a:effectLst/>
            </c:spPr>
            <c:extLst>
              <c:ext xmlns:c16="http://schemas.microsoft.com/office/drawing/2014/chart" uri="{C3380CC4-5D6E-409C-BE32-E72D297353CC}">
                <c16:uniqueId val="{00000011-F1A5-4624-81C0-45BCAF4D47DC}"/>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'Continuous Calculations'!$A$881:$A$889</c:f>
              <c:strCache>
                <c:ptCount val="9"/>
                <c:pt idx="0">
                  <c:v>Substructure</c:v>
                </c:pt>
                <c:pt idx="1">
                  <c:v>Superstructure</c:v>
                </c:pt>
                <c:pt idx="2">
                  <c:v>Upper floors</c:v>
                </c:pt>
                <c:pt idx="3">
                  <c:v>Roof</c:v>
                </c:pt>
                <c:pt idx="4">
                  <c:v>External walls</c:v>
                </c:pt>
                <c:pt idx="5">
                  <c:v>Windows</c:v>
                </c:pt>
                <c:pt idx="6">
                  <c:v>Internal walls</c:v>
                </c:pt>
                <c:pt idx="7">
                  <c:v>Internal finishes</c:v>
                </c:pt>
                <c:pt idx="8">
                  <c:v>Services</c:v>
                </c:pt>
              </c:strCache>
            </c:strRef>
          </c:cat>
          <c:val>
            <c:numRef>
              <c:f>'Continuous Calculations'!$V$881:$V$889</c:f>
              <c:numCache>
                <c:formatCode>0%</c:formatCode>
                <c:ptCount val="9"/>
                <c:pt idx="0">
                  <c:v>#N/A</c:v>
                </c:pt>
                <c:pt idx="1">
                  <c:v>#N/A</c:v>
                </c:pt>
                <c:pt idx="2">
                  <c:v>#N/A</c:v>
                </c:pt>
                <c:pt idx="3">
                  <c:v>#N/A</c:v>
                </c:pt>
                <c:pt idx="4">
                  <c:v>#N/A</c:v>
                </c:pt>
                <c:pt idx="5">
                  <c:v>#N/A</c:v>
                </c:pt>
                <c:pt idx="6">
                  <c:v>#N/A</c:v>
                </c:pt>
                <c:pt idx="7">
                  <c:v>#N/A</c:v>
                </c:pt>
                <c:pt idx="8">
                  <c:v>#N/A</c:v>
                </c:pt>
              </c:numCache>
            </c:numRef>
          </c:val>
          <c:extLst>
            <c:ext xmlns:c16="http://schemas.microsoft.com/office/drawing/2014/chart" uri="{C3380CC4-5D6E-409C-BE32-E72D297353CC}">
              <c16:uniqueId val="{00000012-F1A5-4624-81C0-45BCAF4D47DC}"/>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9577488977027635"/>
          <c:y val="0.20739460825122713"/>
          <c:w val="0.24771283872482097"/>
          <c:h val="0.64254784752509109"/>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RIBA</a:t>
            </a:r>
            <a:r>
              <a:rPr lang="en-US" baseline="0"/>
              <a:t> 2030 Challenge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3"/>
          <c:order val="0"/>
          <c:tx>
            <c:strRef>
              <c:f>'Continuous Calculations'!$G$915</c:f>
              <c:strCache>
                <c:ptCount val="1"/>
                <c:pt idx="0">
                  <c:v>2030</c:v>
                </c:pt>
              </c:strCache>
            </c:strRef>
          </c:tx>
          <c:spPr>
            <a:solidFill>
              <a:srgbClr val="12B999"/>
            </a:solidFill>
            <a:ln>
              <a:noFill/>
            </a:ln>
            <a:effectLst/>
          </c:spPr>
          <c:invertIfNegative val="0"/>
          <c:val>
            <c:numRef>
              <c:f>'Continuous Calculations'!$G$917</c:f>
              <c:numCache>
                <c:formatCode>General</c:formatCode>
                <c:ptCount val="1"/>
                <c:pt idx="0">
                  <c:v>#N/A</c:v>
                </c:pt>
              </c:numCache>
            </c:numRef>
          </c:val>
          <c:extLst>
            <c:ext xmlns:c16="http://schemas.microsoft.com/office/drawing/2014/chart" uri="{C3380CC4-5D6E-409C-BE32-E72D297353CC}">
              <c16:uniqueId val="{00000000-3B08-4D85-8EF5-F9F141834C4D}"/>
            </c:ext>
          </c:extLst>
        </c:ser>
        <c:ser>
          <c:idx val="2"/>
          <c:order val="1"/>
          <c:tx>
            <c:strRef>
              <c:f>'Continuous Calculations'!$F$915</c:f>
              <c:strCache>
                <c:ptCount val="1"/>
                <c:pt idx="0">
                  <c:v>2025</c:v>
                </c:pt>
              </c:strCache>
            </c:strRef>
          </c:tx>
          <c:spPr>
            <a:solidFill>
              <a:srgbClr val="A1D06D"/>
            </a:solidFill>
            <a:ln>
              <a:noFill/>
            </a:ln>
            <a:effectLst/>
          </c:spPr>
          <c:invertIfNegative val="0"/>
          <c:val>
            <c:numRef>
              <c:f>'Continuous Calculations'!$F$917</c:f>
              <c:numCache>
                <c:formatCode>General</c:formatCode>
                <c:ptCount val="1"/>
                <c:pt idx="0">
                  <c:v>#N/A</c:v>
                </c:pt>
              </c:numCache>
            </c:numRef>
          </c:val>
          <c:extLst>
            <c:ext xmlns:c16="http://schemas.microsoft.com/office/drawing/2014/chart" uri="{C3380CC4-5D6E-409C-BE32-E72D297353CC}">
              <c16:uniqueId val="{00000001-3B08-4D85-8EF5-F9F141834C4D}"/>
            </c:ext>
          </c:extLst>
        </c:ser>
        <c:ser>
          <c:idx val="1"/>
          <c:order val="2"/>
          <c:tx>
            <c:strRef>
              <c:f>'Continuous Calculations'!$E$915</c:f>
              <c:strCache>
                <c:ptCount val="1"/>
                <c:pt idx="0">
                  <c:v>2020</c:v>
                </c:pt>
              </c:strCache>
            </c:strRef>
          </c:tx>
          <c:spPr>
            <a:solidFill>
              <a:srgbClr val="FEC55A"/>
            </a:solidFill>
            <a:ln>
              <a:noFill/>
            </a:ln>
            <a:effectLst/>
          </c:spPr>
          <c:invertIfNegative val="0"/>
          <c:val>
            <c:numRef>
              <c:f>'Continuous Calculations'!$E$917</c:f>
              <c:numCache>
                <c:formatCode>General</c:formatCode>
                <c:ptCount val="1"/>
                <c:pt idx="0">
                  <c:v>#N/A</c:v>
                </c:pt>
              </c:numCache>
            </c:numRef>
          </c:val>
          <c:extLst>
            <c:ext xmlns:c16="http://schemas.microsoft.com/office/drawing/2014/chart" uri="{C3380CC4-5D6E-409C-BE32-E72D297353CC}">
              <c16:uniqueId val="{00000002-3B08-4D85-8EF5-F9F141834C4D}"/>
            </c:ext>
          </c:extLst>
        </c:ser>
        <c:ser>
          <c:idx val="0"/>
          <c:order val="3"/>
          <c:tx>
            <c:strRef>
              <c:f>'Continuous Calculations'!$D$915</c:f>
              <c:strCache>
                <c:ptCount val="1"/>
                <c:pt idx="0">
                  <c:v>Pre - 2020</c:v>
                </c:pt>
              </c:strCache>
            </c:strRef>
          </c:tx>
          <c:spPr>
            <a:solidFill>
              <a:srgbClr val="F595A0"/>
            </a:solidFill>
            <a:ln>
              <a:noFill/>
            </a:ln>
            <a:effectLst/>
          </c:spPr>
          <c:invertIfNegative val="0"/>
          <c:val>
            <c:numRef>
              <c:f>'Continuous Calculations'!$D$917</c:f>
              <c:numCache>
                <c:formatCode>General</c:formatCode>
                <c:ptCount val="1"/>
                <c:pt idx="0">
                  <c:v>#N/A</c:v>
                </c:pt>
              </c:numCache>
            </c:numRef>
          </c:val>
          <c:extLst>
            <c:ext xmlns:c16="http://schemas.microsoft.com/office/drawing/2014/chart" uri="{C3380CC4-5D6E-409C-BE32-E72D297353CC}">
              <c16:uniqueId val="{00000003-3B08-4D85-8EF5-F9F141834C4D}"/>
            </c:ext>
          </c:extLst>
        </c:ser>
        <c:ser>
          <c:idx val="6"/>
          <c:order val="4"/>
          <c:tx>
            <c:v>Axes match benchmarks</c:v>
          </c:tx>
          <c:spPr>
            <a:noFill/>
            <a:ln>
              <a:noFill/>
            </a:ln>
            <a:effectLst/>
          </c:spPr>
          <c:invertIfNegative val="0"/>
          <c:val>
            <c:numRef>
              <c:f>'Continuous Calculations'!$H$917</c:f>
              <c:numCache>
                <c:formatCode>General</c:formatCode>
                <c:ptCount val="1"/>
                <c:pt idx="0">
                  <c:v>#N/A</c:v>
                </c:pt>
              </c:numCache>
            </c:numRef>
          </c:val>
          <c:extLst>
            <c:ext xmlns:c16="http://schemas.microsoft.com/office/drawing/2014/chart" uri="{C3380CC4-5D6E-409C-BE32-E72D297353CC}">
              <c16:uniqueId val="{00000004-3B08-4D85-8EF5-F9F141834C4D}"/>
            </c:ext>
          </c:extLst>
        </c:ser>
        <c:dLbls>
          <c:showLegendKey val="0"/>
          <c:showVal val="0"/>
          <c:showCatName val="0"/>
          <c:showSerName val="0"/>
          <c:showPercent val="0"/>
          <c:showBubbleSize val="0"/>
        </c:dLbls>
        <c:gapWidth val="35"/>
        <c:overlap val="100"/>
        <c:axId val="445777616"/>
        <c:axId val="445777288"/>
      </c:barChart>
      <c:barChart>
        <c:barDir val="col"/>
        <c:grouping val="stacked"/>
        <c:varyColors val="0"/>
        <c:ser>
          <c:idx val="4"/>
          <c:order val="5"/>
          <c:tx>
            <c:strRef>
              <c:f>'Continuous Calculations'!$C$916</c:f>
              <c:strCache>
                <c:ptCount val="1"/>
                <c:pt idx="0">
                  <c:v>#N/A</c:v>
                </c:pt>
              </c:strCache>
            </c:strRef>
          </c:tx>
          <c:spPr>
            <a:noFill/>
            <a:ln>
              <a:noFill/>
            </a:ln>
            <a:effectLst>
              <a:outerShdw dist="25400" dir="16200000" rotWithShape="0">
                <a:schemeClr val="bg1">
                  <a:lumMod val="50000"/>
                </a:schemeClr>
              </a:out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'Continuous Calculations'!$C$917</c:f>
              <c:numCache>
                <c:formatCode>0</c:formatCode>
                <c:ptCount val="1"/>
                <c:pt idx="0">
                  <c:v>0</c:v>
                </c:pt>
              </c:numCache>
            </c:numRef>
          </c:val>
          <c:extLst>
            <c:ext xmlns:c16="http://schemas.microsoft.com/office/drawing/2014/chart" uri="{C3380CC4-5D6E-409C-BE32-E72D297353CC}">
              <c16:uniqueId val="{00000005-3B08-4D85-8EF5-F9F141834C4D}"/>
            </c:ext>
          </c:extLst>
        </c:ser>
        <c:ser>
          <c:idx val="7"/>
          <c:order val="6"/>
          <c:tx>
            <c:strRef>
              <c:f>'Continuous Calculations'!$B$916</c:f>
              <c:strCache>
                <c:ptCount val="1"/>
                <c:pt idx="0">
                  <c:v>#N/A</c:v>
                </c:pt>
              </c:strCache>
            </c:strRef>
          </c:tx>
          <c:spPr>
            <a:noFill/>
            <a:ln>
              <a:noFill/>
            </a:ln>
            <a:effectLst>
              <a:outerShdw dist="25400" dir="16200000" rotWithShape="0">
                <a:prstClr val="black"/>
              </a:out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'Continuous Calculations'!$B$917</c:f>
              <c:numCache>
                <c:formatCode>0</c:formatCode>
                <c:ptCount val="1"/>
                <c:pt idx="0">
                  <c:v>#N/A</c:v>
                </c:pt>
              </c:numCache>
            </c:numRef>
          </c:val>
          <c:extLst>
            <c:ext xmlns:c16="http://schemas.microsoft.com/office/drawing/2014/chart" uri="{C3380CC4-5D6E-409C-BE32-E72D297353CC}">
              <c16:uniqueId val="{00000002-D0F0-428B-A71B-9E50CA843A43}"/>
            </c:ext>
          </c:extLst>
        </c:ser>
        <c:ser>
          <c:idx val="5"/>
          <c:order val="7"/>
          <c:tx>
            <c:v>Axes match project</c:v>
          </c:tx>
          <c:spPr>
            <a:noFill/>
            <a:ln>
              <a:noFill/>
            </a:ln>
            <a:effectLst/>
          </c:spPr>
          <c:invertIfNegative val="0"/>
          <c:val>
            <c:numRef>
              <c:f>'Continuous Calculations'!$I$917</c:f>
              <c:numCache>
                <c:formatCode>General</c:formatCode>
                <c:ptCount val="1"/>
                <c:pt idx="0">
                  <c:v>#N/A</c:v>
                </c:pt>
              </c:numCache>
            </c:numRef>
          </c:val>
          <c:extLst>
            <c:ext xmlns:c16="http://schemas.microsoft.com/office/drawing/2014/chart" uri="{C3380CC4-5D6E-409C-BE32-E72D297353CC}">
              <c16:uniqueId val="{00000006-3B08-4D85-8EF5-F9F141834C4D}"/>
            </c:ext>
          </c:extLst>
        </c:ser>
        <c:dLbls>
          <c:showLegendKey val="0"/>
          <c:showVal val="0"/>
          <c:showCatName val="0"/>
          <c:showSerName val="0"/>
          <c:showPercent val="0"/>
          <c:showBubbleSize val="0"/>
        </c:dLbls>
        <c:gapWidth val="0"/>
        <c:overlap val="100"/>
        <c:axId val="659581624"/>
        <c:axId val="659575392"/>
      </c:barChart>
      <c:catAx>
        <c:axId val="445777616"/>
        <c:scaling>
          <c:orientation val="minMax"/>
        </c:scaling>
        <c:delete val="1"/>
        <c:axPos val="b"/>
        <c:majorTickMark val="none"/>
        <c:minorTickMark val="none"/>
        <c:tickLblPos val="nextTo"/>
        <c:crossAx val="445777288"/>
        <c:crosses val="autoZero"/>
        <c:auto val="1"/>
        <c:lblAlgn val="ctr"/>
        <c:lblOffset val="100"/>
        <c:noMultiLvlLbl val="0"/>
      </c:catAx>
      <c:valAx>
        <c:axId val="445777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kgCO2e/m2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777616"/>
        <c:crosses val="autoZero"/>
        <c:crossBetween val="between"/>
      </c:valAx>
      <c:valAx>
        <c:axId val="659575392"/>
        <c:scaling>
          <c:orientation val="minMax"/>
        </c:scaling>
        <c:delete val="1"/>
        <c:axPos val="r"/>
        <c:numFmt formatCode="0" sourceLinked="1"/>
        <c:majorTickMark val="out"/>
        <c:minorTickMark val="none"/>
        <c:tickLblPos val="nextTo"/>
        <c:crossAx val="659581624"/>
        <c:crosses val="max"/>
        <c:crossBetween val="between"/>
      </c:valAx>
      <c:catAx>
        <c:axId val="659581624"/>
        <c:scaling>
          <c:orientation val="minMax"/>
        </c:scaling>
        <c:delete val="1"/>
        <c:axPos val="b"/>
        <c:majorTickMark val="out"/>
        <c:minorTickMark val="none"/>
        <c:tickLblPos val="nextTo"/>
        <c:crossAx val="659575392"/>
        <c:crosses val="autoZero"/>
        <c:auto val="1"/>
        <c:lblAlgn val="ctr"/>
        <c:lblOffset val="100"/>
        <c:noMultiLvlLbl val="0"/>
      </c:catAx>
      <c:spPr>
        <a:noFill/>
        <a:ln>
          <a:noFill/>
        </a:ln>
        <a:effectLst/>
      </c:spPr>
    </c:plotArea>
    <c:legend>
      <c:legendPos val="r"/>
      <c:legendEntry>
        <c:idx val="0"/>
        <c:delete val="1"/>
      </c:legendEntry>
      <c:legendEntry>
        <c:idx val="5"/>
        <c:delete val="1"/>
      </c:legendEntry>
      <c:legendEntry>
        <c:idx val="6"/>
        <c:delete val="1"/>
      </c:legendEntry>
      <c:legendEntry>
        <c:idx val="7"/>
        <c:delete val="1"/>
      </c:legendEntry>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stacked"/>
        <c:varyColors val="0"/>
        <c:ser>
          <c:idx val="0"/>
          <c:order val="0"/>
          <c:tx>
            <c:strRef>
              <c:f>'Operational Carbon Calculations'!$G$174</c:f>
              <c:strCache>
                <c:ptCount val="1"/>
                <c:pt idx="0">
                  <c:v>#N/A</c:v>
                </c:pt>
              </c:strCache>
            </c:strRef>
          </c:tx>
          <c:spPr>
            <a:solidFill>
              <a:srgbClr val="12B9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'Operational Carbon Calculations'!$G$176</c:f>
              <c:numCache>
                <c:formatCode>General</c:formatCode>
                <c:ptCount val="1"/>
                <c:pt idx="0">
                  <c:v>#N/A</c:v>
                </c:pt>
              </c:numCache>
            </c:numRef>
          </c:val>
          <c:extLst>
            <c:ext xmlns:c16="http://schemas.microsoft.com/office/drawing/2014/chart" uri="{C3380CC4-5D6E-409C-BE32-E72D297353CC}">
              <c16:uniqueId val="{00000000-23F1-422D-B878-2C6370D3A695}"/>
            </c:ext>
          </c:extLst>
        </c:ser>
        <c:ser>
          <c:idx val="1"/>
          <c:order val="1"/>
          <c:tx>
            <c:strRef>
              <c:f>'Operational Carbon Calculations'!$F$174</c:f>
              <c:strCache>
                <c:ptCount val="1"/>
                <c:pt idx="0">
                  <c:v>#N/A</c:v>
                </c:pt>
              </c:strCache>
            </c:strRef>
          </c:tx>
          <c:spPr>
            <a:solidFill>
              <a:srgbClr val="A1D06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'Operational Carbon Calculations'!$F$176</c:f>
              <c:numCache>
                <c:formatCode>General</c:formatCode>
                <c:ptCount val="1"/>
                <c:pt idx="0">
                  <c:v>#N/A</c:v>
                </c:pt>
              </c:numCache>
            </c:numRef>
          </c:val>
          <c:extLst>
            <c:ext xmlns:c16="http://schemas.microsoft.com/office/drawing/2014/chart" uri="{C3380CC4-5D6E-409C-BE32-E72D297353CC}">
              <c16:uniqueId val="{00000001-23F1-422D-B878-2C6370D3A695}"/>
            </c:ext>
          </c:extLst>
        </c:ser>
        <c:ser>
          <c:idx val="2"/>
          <c:order val="2"/>
          <c:tx>
            <c:strRef>
              <c:f>'Operational Carbon Calculations'!$E$174</c:f>
              <c:strCache>
                <c:ptCount val="1"/>
                <c:pt idx="0">
                  <c:v>#N/A</c:v>
                </c:pt>
              </c:strCache>
            </c:strRef>
          </c:tx>
          <c:spPr>
            <a:solidFill>
              <a:srgbClr val="FEC55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'Operational Carbon Calculations'!$E$176</c:f>
              <c:numCache>
                <c:formatCode>General</c:formatCode>
                <c:ptCount val="1"/>
                <c:pt idx="0">
                  <c:v>#N/A</c:v>
                </c:pt>
              </c:numCache>
            </c:numRef>
          </c:val>
          <c:extLst>
            <c:ext xmlns:c16="http://schemas.microsoft.com/office/drawing/2014/chart" uri="{C3380CC4-5D6E-409C-BE32-E72D297353CC}">
              <c16:uniqueId val="{00000002-23F1-422D-B878-2C6370D3A695}"/>
            </c:ext>
          </c:extLst>
        </c:ser>
        <c:ser>
          <c:idx val="3"/>
          <c:order val="3"/>
          <c:tx>
            <c:strRef>
              <c:f>'Operational Carbon Calculations'!$D$174</c:f>
              <c:strCache>
                <c:ptCount val="1"/>
                <c:pt idx="0">
                  <c:v>#N/A</c:v>
                </c:pt>
              </c:strCache>
            </c:strRef>
          </c:tx>
          <c:spPr>
            <a:solidFill>
              <a:srgbClr val="F595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'Operational Carbon Calculations'!$D$176</c:f>
              <c:numCache>
                <c:formatCode>General</c:formatCode>
                <c:ptCount val="1"/>
                <c:pt idx="0">
                  <c:v>#N/A</c:v>
                </c:pt>
              </c:numCache>
            </c:numRef>
          </c:val>
          <c:extLst>
            <c:ext xmlns:c16="http://schemas.microsoft.com/office/drawing/2014/chart" uri="{C3380CC4-5D6E-409C-BE32-E72D297353CC}">
              <c16:uniqueId val="{00000003-23F1-422D-B878-2C6370D3A695}"/>
            </c:ext>
          </c:extLst>
        </c:ser>
        <c:dLbls>
          <c:dLblPos val="inEnd"/>
          <c:showLegendKey val="0"/>
          <c:showVal val="1"/>
          <c:showCatName val="0"/>
          <c:showSerName val="0"/>
          <c:showPercent val="0"/>
          <c:showBubbleSize val="0"/>
        </c:dLbls>
        <c:gapWidth val="0"/>
        <c:overlap val="100"/>
        <c:axId val="290381384"/>
        <c:axId val="290381712"/>
      </c:barChart>
      <c:barChart>
        <c:barDir val="bar"/>
        <c:grouping val="stacked"/>
        <c:varyColors val="0"/>
        <c:ser>
          <c:idx val="5"/>
          <c:order val="4"/>
          <c:tx>
            <c:v>With renewables</c:v>
          </c:tx>
          <c:spPr>
            <a:noFill/>
            <a:ln>
              <a:noFill/>
            </a:ln>
            <a:effectLst>
              <a:outerShdw dist="38100" algn="l" rotWithShape="0">
                <a:schemeClr val="bg1">
                  <a:lumMod val="50000"/>
                </a:schemeClr>
              </a:outerShdw>
            </a:effectLst>
          </c:spPr>
          <c:invertIfNegative val="0"/>
          <c:dLbls>
            <c:delete val="1"/>
          </c:dLbls>
          <c:val>
            <c:numRef>
              <c:f>'Operational Carbon Calculations'!$C$176</c:f>
              <c:numCache>
                <c:formatCode>General</c:formatCode>
                <c:ptCount val="1"/>
                <c:pt idx="0">
                  <c:v>#N/A</c:v>
                </c:pt>
              </c:numCache>
            </c:numRef>
          </c:val>
          <c:extLst>
            <c:ext xmlns:c16="http://schemas.microsoft.com/office/drawing/2014/chart" uri="{C3380CC4-5D6E-409C-BE32-E72D297353CC}">
              <c16:uniqueId val="{00000000-7B1A-47E7-A3A5-6653DD3A2BD2}"/>
            </c:ext>
          </c:extLst>
        </c:ser>
        <c:ser>
          <c:idx val="4"/>
          <c:order val="5"/>
          <c:tx>
            <c:strRef>
              <c:f>'Operational Carbon Calculations'!$B$172</c:f>
              <c:strCache>
                <c:ptCount val="1"/>
                <c:pt idx="0">
                  <c:v>0</c:v>
                </c:pt>
              </c:strCache>
            </c:strRef>
          </c:tx>
          <c:spPr>
            <a:noFill/>
            <a:ln>
              <a:noFill/>
            </a:ln>
            <a:effectLst>
              <a:outerShdw dist="38100" algn="l" rotWithShape="0">
                <a:prstClr val="black"/>
              </a:outerShdw>
            </a:effectLst>
          </c:spPr>
          <c:invertIfNegative val="0"/>
          <c:dLbls>
            <c:delete val="1"/>
          </c:dLbls>
          <c:val>
            <c:numRef>
              <c:f>'Operational Carbon Calculations'!$B$176</c:f>
              <c:numCache>
                <c:formatCode>General</c:formatCode>
                <c:ptCount val="1"/>
                <c:pt idx="0">
                  <c:v>#N/A</c:v>
                </c:pt>
              </c:numCache>
            </c:numRef>
          </c:val>
          <c:extLst>
            <c:ext xmlns:c16="http://schemas.microsoft.com/office/drawing/2014/chart" uri="{C3380CC4-5D6E-409C-BE32-E72D297353CC}">
              <c16:uniqueId val="{00000004-23F1-422D-B878-2C6370D3A695}"/>
            </c:ext>
          </c:extLst>
        </c:ser>
        <c:dLbls>
          <c:dLblPos val="inEnd"/>
          <c:showLegendKey val="0"/>
          <c:showVal val="1"/>
          <c:showCatName val="0"/>
          <c:showSerName val="0"/>
          <c:showPercent val="0"/>
          <c:showBubbleSize val="0"/>
        </c:dLbls>
        <c:gapWidth val="0"/>
        <c:overlap val="100"/>
        <c:axId val="521689984"/>
        <c:axId val="633420296"/>
      </c:barChart>
      <c:catAx>
        <c:axId val="290381384"/>
        <c:scaling>
          <c:orientation val="minMax"/>
        </c:scaling>
        <c:delete val="1"/>
        <c:axPos val="l"/>
        <c:majorTickMark val="none"/>
        <c:minorTickMark val="none"/>
        <c:tickLblPos val="nextTo"/>
        <c:crossAx val="290381712"/>
        <c:crosses val="autoZero"/>
        <c:auto val="1"/>
        <c:lblAlgn val="ctr"/>
        <c:lblOffset val="100"/>
        <c:noMultiLvlLbl val="0"/>
      </c:catAx>
      <c:valAx>
        <c:axId val="290381712"/>
        <c:scaling>
          <c:orientation val="minMax"/>
          <c:max val="1"/>
          <c:min val="0"/>
        </c:scaling>
        <c:delete val="1"/>
        <c:axPos val="b"/>
        <c:numFmt formatCode="General" sourceLinked="1"/>
        <c:majorTickMark val="none"/>
        <c:minorTickMark val="none"/>
        <c:tickLblPos val="nextTo"/>
        <c:crossAx val="290381384"/>
        <c:crosses val="autoZero"/>
        <c:crossBetween val="between"/>
      </c:valAx>
      <c:valAx>
        <c:axId val="633420296"/>
        <c:scaling>
          <c:orientation val="minMax"/>
          <c:max val="1"/>
          <c:min val="0"/>
        </c:scaling>
        <c:delete val="1"/>
        <c:axPos val="t"/>
        <c:numFmt formatCode="General" sourceLinked="1"/>
        <c:majorTickMark val="out"/>
        <c:minorTickMark val="none"/>
        <c:tickLblPos val="nextTo"/>
        <c:crossAx val="521689984"/>
        <c:crosses val="max"/>
        <c:crossBetween val="between"/>
      </c:valAx>
      <c:catAx>
        <c:axId val="521689984"/>
        <c:scaling>
          <c:orientation val="minMax"/>
        </c:scaling>
        <c:delete val="1"/>
        <c:axPos val="l"/>
        <c:majorTickMark val="out"/>
        <c:minorTickMark val="none"/>
        <c:tickLblPos val="nextTo"/>
        <c:crossAx val="63342029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stacked"/>
        <c:varyColors val="0"/>
        <c:ser>
          <c:idx val="3"/>
          <c:order val="0"/>
          <c:tx>
            <c:strRef>
              <c:f>'Continuous Calculations'!$G$916</c:f>
              <c:strCache>
                <c:ptCount val="1"/>
                <c:pt idx="0">
                  <c:v>#N/A</c:v>
                </c:pt>
              </c:strCache>
            </c:strRef>
          </c:tx>
          <c:spPr>
            <a:solidFill>
              <a:srgbClr val="12B9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'Continuous Calculations'!$G$918</c:f>
              <c:numCache>
                <c:formatCode>General</c:formatCode>
                <c:ptCount val="1"/>
                <c:pt idx="0">
                  <c:v>#N/A</c:v>
                </c:pt>
              </c:numCache>
            </c:numRef>
          </c:val>
          <c:extLst>
            <c:ext xmlns:c16="http://schemas.microsoft.com/office/drawing/2014/chart" uri="{C3380CC4-5D6E-409C-BE32-E72D297353CC}">
              <c16:uniqueId val="{00000000-EB6C-4660-A0F3-AFFEC84CE3F7}"/>
            </c:ext>
          </c:extLst>
        </c:ser>
        <c:ser>
          <c:idx val="2"/>
          <c:order val="1"/>
          <c:tx>
            <c:strRef>
              <c:f>'Continuous Calculations'!$F$916</c:f>
              <c:strCache>
                <c:ptCount val="1"/>
                <c:pt idx="0">
                  <c:v>#N/A</c:v>
                </c:pt>
              </c:strCache>
            </c:strRef>
          </c:tx>
          <c:spPr>
            <a:solidFill>
              <a:srgbClr val="A1D06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'Continuous Calculations'!$F$918</c:f>
              <c:numCache>
                <c:formatCode>General</c:formatCode>
                <c:ptCount val="1"/>
                <c:pt idx="0">
                  <c:v>#N/A</c:v>
                </c:pt>
              </c:numCache>
            </c:numRef>
          </c:val>
          <c:extLst>
            <c:ext xmlns:c16="http://schemas.microsoft.com/office/drawing/2014/chart" uri="{C3380CC4-5D6E-409C-BE32-E72D297353CC}">
              <c16:uniqueId val="{00000001-EB6C-4660-A0F3-AFFEC84CE3F7}"/>
            </c:ext>
          </c:extLst>
        </c:ser>
        <c:ser>
          <c:idx val="1"/>
          <c:order val="2"/>
          <c:tx>
            <c:strRef>
              <c:f>'Continuous Calculations'!$E$916</c:f>
              <c:strCache>
                <c:ptCount val="1"/>
                <c:pt idx="0">
                  <c:v>#N/A</c:v>
                </c:pt>
              </c:strCache>
            </c:strRef>
          </c:tx>
          <c:spPr>
            <a:solidFill>
              <a:srgbClr val="FEC55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'Continuous Calculations'!$E$918</c:f>
              <c:numCache>
                <c:formatCode>General</c:formatCode>
                <c:ptCount val="1"/>
                <c:pt idx="0">
                  <c:v>#N/A</c:v>
                </c:pt>
              </c:numCache>
            </c:numRef>
          </c:val>
          <c:extLst>
            <c:ext xmlns:c16="http://schemas.microsoft.com/office/drawing/2014/chart" uri="{C3380CC4-5D6E-409C-BE32-E72D297353CC}">
              <c16:uniqueId val="{00000002-EB6C-4660-A0F3-AFFEC84CE3F7}"/>
            </c:ext>
          </c:extLst>
        </c:ser>
        <c:ser>
          <c:idx val="0"/>
          <c:order val="3"/>
          <c:tx>
            <c:strRef>
              <c:f>'Continuous Calculations'!$D$916</c:f>
              <c:strCache>
                <c:ptCount val="1"/>
                <c:pt idx="0">
                  <c:v>#N/A</c:v>
                </c:pt>
              </c:strCache>
            </c:strRef>
          </c:tx>
          <c:spPr>
            <a:solidFill>
              <a:srgbClr val="F595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'Continuous Calculations'!$D$918</c:f>
              <c:numCache>
                <c:formatCode>General</c:formatCode>
                <c:ptCount val="1"/>
                <c:pt idx="0">
                  <c:v>#N/A</c:v>
                </c:pt>
              </c:numCache>
            </c:numRef>
          </c:val>
          <c:extLst>
            <c:ext xmlns:c16="http://schemas.microsoft.com/office/drawing/2014/chart" uri="{C3380CC4-5D6E-409C-BE32-E72D297353CC}">
              <c16:uniqueId val="{00000003-EB6C-4660-A0F3-AFFEC84CE3F7}"/>
            </c:ext>
          </c:extLst>
        </c:ser>
        <c:dLbls>
          <c:dLblPos val="inEnd"/>
          <c:showLegendKey val="0"/>
          <c:showVal val="1"/>
          <c:showCatName val="0"/>
          <c:showSerName val="0"/>
          <c:showPercent val="0"/>
          <c:showBubbleSize val="0"/>
        </c:dLbls>
        <c:gapWidth val="0"/>
        <c:overlap val="100"/>
        <c:axId val="689141696"/>
        <c:axId val="689136776"/>
      </c:barChart>
      <c:barChart>
        <c:barDir val="bar"/>
        <c:grouping val="stacked"/>
        <c:varyColors val="0"/>
        <c:ser>
          <c:idx val="4"/>
          <c:order val="4"/>
          <c:tx>
            <c:v>With sequestration</c:v>
          </c:tx>
          <c:spPr>
            <a:noFill/>
            <a:ln>
              <a:noFill/>
            </a:ln>
            <a:effectLst>
              <a:outerShdw dist="38100" algn="l" rotWithShape="0">
                <a:schemeClr val="bg1">
                  <a:lumMod val="50000"/>
                </a:schemeClr>
              </a:outerShdw>
            </a:effectLst>
          </c:spPr>
          <c:invertIfNegative val="0"/>
          <c:dLbls>
            <c:delete val="1"/>
          </c:dLbls>
          <c:val>
            <c:numRef>
              <c:f>'Continuous Calculations'!$C$918</c:f>
              <c:numCache>
                <c:formatCode>General</c:formatCode>
                <c:ptCount val="1"/>
                <c:pt idx="0">
                  <c:v>#N/A</c:v>
                </c:pt>
              </c:numCache>
            </c:numRef>
          </c:val>
          <c:extLst>
            <c:ext xmlns:c16="http://schemas.microsoft.com/office/drawing/2014/chart" uri="{C3380CC4-5D6E-409C-BE32-E72D297353CC}">
              <c16:uniqueId val="{00000000-57C1-45C6-8FC6-C74BCD15A2CA}"/>
            </c:ext>
          </c:extLst>
        </c:ser>
        <c:ser>
          <c:idx val="6"/>
          <c:order val="5"/>
          <c:tx>
            <c:strRef>
              <c:f>'Continuous Calculations'!$B$914:$C$914</c:f>
              <c:strCache>
                <c:ptCount val="1"/>
                <c:pt idx="0">
                  <c:v>0</c:v>
                </c:pt>
              </c:strCache>
            </c:strRef>
          </c:tx>
          <c:spPr>
            <a:noFill/>
            <a:ln>
              <a:noFill/>
            </a:ln>
            <a:effectLst>
              <a:outerShdw dist="38100" algn="l" rotWithShape="0">
                <a:prstClr val="black"/>
              </a:outerShdw>
            </a:effectLst>
          </c:spPr>
          <c:invertIfNegative val="0"/>
          <c:dLbls>
            <c:delete val="1"/>
          </c:dLbls>
          <c:val>
            <c:numRef>
              <c:f>'Continuous Calculations'!$B$918</c:f>
              <c:numCache>
                <c:formatCode>General</c:formatCode>
                <c:ptCount val="1"/>
                <c:pt idx="0">
                  <c:v>#N/A</c:v>
                </c:pt>
              </c:numCache>
            </c:numRef>
          </c:val>
          <c:extLst>
            <c:ext xmlns:c16="http://schemas.microsoft.com/office/drawing/2014/chart" uri="{C3380CC4-5D6E-409C-BE32-E72D297353CC}">
              <c16:uniqueId val="{00000004-EB6C-4660-A0F3-AFFEC84CE3F7}"/>
            </c:ext>
          </c:extLst>
        </c:ser>
        <c:dLbls>
          <c:dLblPos val="inEnd"/>
          <c:showLegendKey val="0"/>
          <c:showVal val="1"/>
          <c:showCatName val="0"/>
          <c:showSerName val="0"/>
          <c:showPercent val="0"/>
          <c:showBubbleSize val="0"/>
        </c:dLbls>
        <c:gapWidth val="0"/>
        <c:overlap val="100"/>
        <c:axId val="702651888"/>
        <c:axId val="702654512"/>
      </c:barChart>
      <c:catAx>
        <c:axId val="689141696"/>
        <c:scaling>
          <c:orientation val="minMax"/>
        </c:scaling>
        <c:delete val="1"/>
        <c:axPos val="l"/>
        <c:majorTickMark val="none"/>
        <c:minorTickMark val="none"/>
        <c:tickLblPos val="nextTo"/>
        <c:crossAx val="689136776"/>
        <c:crosses val="autoZero"/>
        <c:auto val="1"/>
        <c:lblAlgn val="ctr"/>
        <c:lblOffset val="100"/>
        <c:noMultiLvlLbl val="0"/>
      </c:catAx>
      <c:valAx>
        <c:axId val="689136776"/>
        <c:scaling>
          <c:orientation val="minMax"/>
          <c:max val="1"/>
          <c:min val="0"/>
        </c:scaling>
        <c:delete val="1"/>
        <c:axPos val="b"/>
        <c:numFmt formatCode="General" sourceLinked="1"/>
        <c:majorTickMark val="none"/>
        <c:minorTickMark val="none"/>
        <c:tickLblPos val="nextTo"/>
        <c:crossAx val="689141696"/>
        <c:crosses val="autoZero"/>
        <c:crossBetween val="between"/>
      </c:valAx>
      <c:valAx>
        <c:axId val="702654512"/>
        <c:scaling>
          <c:orientation val="minMax"/>
          <c:max val="1"/>
          <c:min val="0"/>
        </c:scaling>
        <c:delete val="1"/>
        <c:axPos val="t"/>
        <c:numFmt formatCode="General" sourceLinked="1"/>
        <c:majorTickMark val="out"/>
        <c:minorTickMark val="none"/>
        <c:tickLblPos val="nextTo"/>
        <c:crossAx val="702651888"/>
        <c:crosses val="max"/>
        <c:crossBetween val="between"/>
      </c:valAx>
      <c:catAx>
        <c:axId val="702651888"/>
        <c:scaling>
          <c:orientation val="minMax"/>
        </c:scaling>
        <c:delete val="1"/>
        <c:axPos val="l"/>
        <c:majorTickMark val="out"/>
        <c:minorTickMark val="none"/>
        <c:tickLblPos val="nextTo"/>
        <c:crossAx val="70265451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'Continuous Calculations'!$A$927</c:f>
              <c:strCache>
                <c:ptCount val="1"/>
                <c:pt idx="0">
                  <c:v>Embodied</c:v>
                </c:pt>
              </c:strCache>
            </c:strRef>
          </c:tx>
          <c:spPr>
            <a:solidFill>
              <a:srgbClr val="29363C"/>
            </a:solidFill>
            <a:ln>
              <a:noFill/>
            </a:ln>
            <a:effectLst/>
          </c:spPr>
          <c:invertIfNegative val="0"/>
          <c:cat>
            <c:numRef>
              <c:f>'Continuous Calculations'!$B$926:$E$926</c:f>
              <c:numCache>
                <c:formatCode>General</c:formatCode>
                <c:ptCount val="4"/>
                <c:pt idx="0">
                  <c:v>30</c:v>
                </c:pt>
                <c:pt idx="1">
                  <c:v>60</c:v>
                </c:pt>
                <c:pt idx="2">
                  <c:v>90</c:v>
                </c:pt>
                <c:pt idx="3">
                  <c:v>120</c:v>
                </c:pt>
              </c:numCache>
            </c:numRef>
          </c:cat>
          <c:val>
            <c:numRef>
              <c:f>'Continuous Calculations'!$B$927:$E$927</c:f>
              <c:numCache>
                <c:formatCode>General</c:formatCode>
                <c:ptCount val="4"/>
                <c:pt idx="0">
                  <c:v>#N/A</c:v>
                </c:pt>
                <c:pt idx="1">
                  <c:v>#N/A</c:v>
                </c:pt>
                <c:pt idx="2">
                  <c:v>#N/A</c:v>
                </c:pt>
                <c:pt idx="3">
                  <c:v>#N/A</c:v>
                </c:pt>
              </c:numCache>
            </c:numRef>
          </c:val>
          <c:extLst>
            <c:ext xmlns:c16="http://schemas.microsoft.com/office/drawing/2014/chart" uri="{C3380CC4-5D6E-409C-BE32-E72D297353CC}">
              <c16:uniqueId val="{00000000-5866-468E-8082-B884D71387A7}"/>
            </c:ext>
          </c:extLst>
        </c:ser>
        <c:ser>
          <c:idx val="1"/>
          <c:order val="1"/>
          <c:tx>
            <c:strRef>
              <c:f>'Continuous Calculations'!$A$928</c:f>
              <c:strCache>
                <c:ptCount val="1"/>
                <c:pt idx="0">
                  <c:v>Operational</c:v>
                </c:pt>
              </c:strCache>
            </c:strRef>
          </c:tx>
          <c:spPr>
            <a:solidFill>
              <a:srgbClr val="507789"/>
            </a:solidFill>
            <a:ln>
              <a:noFill/>
            </a:ln>
            <a:effectLst/>
          </c:spPr>
          <c:invertIfNegative val="0"/>
          <c:cat>
            <c:numRef>
              <c:f>'Continuous Calculations'!$B$926:$E$926</c:f>
              <c:numCache>
                <c:formatCode>General</c:formatCode>
                <c:ptCount val="4"/>
                <c:pt idx="0">
                  <c:v>30</c:v>
                </c:pt>
                <c:pt idx="1">
                  <c:v>60</c:v>
                </c:pt>
                <c:pt idx="2">
                  <c:v>90</c:v>
                </c:pt>
                <c:pt idx="3">
                  <c:v>120</c:v>
                </c:pt>
              </c:numCache>
            </c:numRef>
          </c:cat>
          <c:val>
            <c:numRef>
              <c:f>'Continuous Calculations'!$B$928:$E$928</c:f>
              <c:numCache>
                <c:formatCode>General</c:formatCode>
                <c:ptCount val="4"/>
                <c:pt idx="0">
                  <c:v>#N/A</c:v>
                </c:pt>
                <c:pt idx="1">
                  <c:v>#N/A</c:v>
                </c:pt>
                <c:pt idx="2">
                  <c:v>#N/A</c:v>
                </c:pt>
                <c:pt idx="3">
                  <c:v>#N/A</c:v>
                </c:pt>
              </c:numCache>
            </c:numRef>
          </c:val>
          <c:extLst>
            <c:ext xmlns:c16="http://schemas.microsoft.com/office/drawing/2014/chart" uri="{C3380CC4-5D6E-409C-BE32-E72D297353CC}">
              <c16:uniqueId val="{00000001-5866-468E-8082-B884D71387A7}"/>
            </c:ext>
          </c:extLst>
        </c:ser>
        <c:ser>
          <c:idx val="2"/>
          <c:order val="2"/>
          <c:tx>
            <c:strRef>
              <c:f>'Continuous Calculations'!$A$929</c:f>
              <c:strCache>
                <c:ptCount val="1"/>
                <c:pt idx="0">
                  <c:v>Sequestered</c:v>
                </c:pt>
              </c:strCache>
            </c:strRef>
          </c:tx>
          <c:spPr>
            <a:solidFill>
              <a:srgbClr val="A8BCA2"/>
            </a:solidFill>
            <a:ln>
              <a:noFill/>
            </a:ln>
            <a:effectLst/>
          </c:spPr>
          <c:invertIfNegative val="0"/>
          <c:cat>
            <c:numRef>
              <c:f>'Continuous Calculations'!$B$926:$E$926</c:f>
              <c:numCache>
                <c:formatCode>General</c:formatCode>
                <c:ptCount val="4"/>
                <c:pt idx="0">
                  <c:v>30</c:v>
                </c:pt>
                <c:pt idx="1">
                  <c:v>60</c:v>
                </c:pt>
                <c:pt idx="2">
                  <c:v>90</c:v>
                </c:pt>
                <c:pt idx="3">
                  <c:v>120</c:v>
                </c:pt>
              </c:numCache>
            </c:numRef>
          </c:cat>
          <c:val>
            <c:numRef>
              <c:f>'Continuous Calculations'!$B$929:$E$929</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2-5866-468E-8082-B884D71387A7}"/>
            </c:ext>
          </c:extLst>
        </c:ser>
        <c:dLbls>
          <c:showLegendKey val="0"/>
          <c:showVal val="0"/>
          <c:showCatName val="0"/>
          <c:showSerName val="0"/>
          <c:showPercent val="0"/>
          <c:showBubbleSize val="0"/>
        </c:dLbls>
        <c:gapWidth val="75"/>
        <c:overlap val="100"/>
        <c:axId val="772901872"/>
        <c:axId val="772900560"/>
      </c:barChart>
      <c:catAx>
        <c:axId val="7729018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a:solidFill>
                      <a:schemeClr val="bg1"/>
                    </a:solidFill>
                  </a:rPr>
                  <a:t>Years after</a:t>
                </a:r>
                <a:r>
                  <a:rPr lang="en-GB" baseline="0">
                    <a:solidFill>
                      <a:schemeClr val="bg1"/>
                    </a:solidFill>
                  </a:rPr>
                  <a:t> handover</a:t>
                </a:r>
                <a:endParaRPr lang="en-GB">
                  <a:solidFill>
                    <a:schemeClr val="bg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low"/>
        <c:spPr>
          <a:noFill/>
          <a:ln w="22225" cap="flat" cmpd="sng" algn="ctr">
            <a:solidFill>
              <a:schemeClr val="bg1"/>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772900560"/>
        <c:crosses val="autoZero"/>
        <c:auto val="1"/>
        <c:lblAlgn val="ctr"/>
        <c:lblOffset val="100"/>
        <c:noMultiLvlLbl val="0"/>
      </c:catAx>
      <c:valAx>
        <c:axId val="772900560"/>
        <c:scaling>
          <c:orientation val="minMax"/>
        </c:scaling>
        <c:delete val="0"/>
        <c:axPos val="l"/>
        <c:majorGridlines>
          <c:spPr>
            <a:ln w="9525" cap="flat" cmpd="sng" algn="ctr">
              <a:solidFill>
                <a:schemeClr val="bg1">
                  <a:lumMod val="95000"/>
                </a:schemeClr>
              </a:solidFill>
              <a:round/>
            </a:ln>
            <a:effectLst/>
          </c:spPr>
        </c:majorGridlines>
        <c:minorGridlines>
          <c:spPr>
            <a:ln w="9525" cap="flat" cmpd="sng" algn="ctr">
              <a:solidFill>
                <a:schemeClr val="bg1">
                  <a:lumMod val="95000"/>
                  <a:alpha val="2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a:solidFill>
                      <a:schemeClr val="bg1"/>
                    </a:solidFill>
                  </a:rPr>
                  <a:t>Cumulative CO2 emissions (kgCO2e/m2)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2901872"/>
        <c:crosses val="autoZero"/>
        <c:crossBetween val="between"/>
      </c:valAx>
      <c:spPr>
        <a:noFill/>
        <a:ln>
          <a:noFill/>
        </a:ln>
        <a:effectLst/>
      </c:spPr>
    </c:plotArea>
    <c:legend>
      <c:legendPos val="b"/>
      <c:layout>
        <c:manualLayout>
          <c:xMode val="edge"/>
          <c:yMode val="edge"/>
          <c:x val="0.35768996192576225"/>
          <c:y val="0.90144245942351697"/>
          <c:w val="0.37268314389674101"/>
          <c:h val="5.709411001630242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Hectares required</c:v>
          </c:tx>
          <c:spPr>
            <a:solidFill>
              <a:schemeClr val="bg1">
                <a:lumMod val="95000"/>
              </a:schemeClr>
            </a:solidFill>
            <a:ln>
              <a:noFill/>
            </a:ln>
            <a:effectLst/>
          </c:spPr>
          <c:invertIfNegative val="0"/>
          <c:cat>
            <c:strRef>
              <c:f>'Continuous Calculations'!$A$934:$A$936</c:f>
              <c:strCache>
                <c:ptCount val="3"/>
                <c:pt idx="0">
                  <c:v>Total carbon offset</c:v>
                </c:pt>
                <c:pt idx="1">
                  <c:v>Operational carbon offset</c:v>
                </c:pt>
                <c:pt idx="2">
                  <c:v>Embodied carbon offset</c:v>
                </c:pt>
              </c:strCache>
            </c:strRef>
          </c:cat>
          <c:val>
            <c:numRef>
              <c:f>'Continuous Calculations'!$D$934:$D$936</c:f>
              <c:numCache>
                <c:formatCode>General</c:formatCode>
                <c:ptCount val="3"/>
                <c:pt idx="0">
                  <c:v>#N/A</c:v>
                </c:pt>
                <c:pt idx="1">
                  <c:v>#N/A</c:v>
                </c:pt>
                <c:pt idx="2">
                  <c:v>#N/A</c:v>
                </c:pt>
              </c:numCache>
            </c:numRef>
          </c:val>
          <c:extLst>
            <c:ext xmlns:c16="http://schemas.microsoft.com/office/drawing/2014/chart" uri="{C3380CC4-5D6E-409C-BE32-E72D297353CC}">
              <c16:uniqueId val="{00000000-293F-4ECB-A5FB-C17586227C60}"/>
            </c:ext>
          </c:extLst>
        </c:ser>
        <c:dLbls>
          <c:showLegendKey val="0"/>
          <c:showVal val="0"/>
          <c:showCatName val="0"/>
          <c:showSerName val="0"/>
          <c:showPercent val="0"/>
          <c:showBubbleSize val="0"/>
        </c:dLbls>
        <c:gapWidth val="182"/>
        <c:axId val="786685440"/>
        <c:axId val="786685768"/>
      </c:barChart>
      <c:catAx>
        <c:axId val="786685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86685768"/>
        <c:crosses val="autoZero"/>
        <c:auto val="1"/>
        <c:lblAlgn val="ctr"/>
        <c:lblOffset val="100"/>
        <c:noMultiLvlLbl val="0"/>
      </c:catAx>
      <c:valAx>
        <c:axId val="7866857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86685440"/>
        <c:crosses val="autoZero"/>
        <c:crossBetween val="between"/>
      </c:valAx>
      <c:spPr>
        <a:noFill/>
        <a:ln>
          <a:noFill/>
        </a:ln>
        <a:effectLst/>
      </c:spPr>
    </c:plotArea>
    <c:legend>
      <c:legendPos val="b"/>
      <c:layout>
        <c:manualLayout>
          <c:xMode val="edge"/>
          <c:yMode val="edge"/>
          <c:x val="0.78592500799226994"/>
          <c:y val="0.8850141455622168"/>
          <c:w val="0.19615972249008404"/>
          <c:h val="8.435522525571752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544086843513494"/>
          <c:y val="4.6025104602510462E-2"/>
          <c:w val="0.80619019952602999"/>
          <c:h val="0.74960234573188811"/>
        </c:manualLayout>
      </c:layout>
      <c:barChart>
        <c:barDir val="bar"/>
        <c:grouping val="stacked"/>
        <c:varyColors val="0"/>
        <c:ser>
          <c:idx val="1"/>
          <c:order val="0"/>
          <c:tx>
            <c:v>Potential benefits of sequestered carbon</c:v>
          </c:tx>
          <c:spPr>
            <a:solidFill>
              <a:schemeClr val="accent2"/>
            </a:solidFill>
            <a:ln>
              <a:noFill/>
            </a:ln>
            <a:effectLst/>
          </c:spPr>
          <c:invertIfNegative val="0"/>
          <c:dPt>
            <c:idx val="0"/>
            <c:invertIfNegative val="0"/>
            <c:bubble3D val="0"/>
            <c:spPr>
              <a:solidFill>
                <a:srgbClr val="5AC0CF">
                  <a:alpha val="60000"/>
                </a:srgbClr>
              </a:solidFill>
              <a:ln>
                <a:noFill/>
              </a:ln>
              <a:effectLst/>
            </c:spPr>
            <c:extLst>
              <c:ext xmlns:c16="http://schemas.microsoft.com/office/drawing/2014/chart" uri="{C3380CC4-5D6E-409C-BE32-E72D297353CC}">
                <c16:uniqueId val="{00000001-203D-4DED-BF50-96D3F4B9CB4F}"/>
              </c:ext>
            </c:extLst>
          </c:dPt>
          <c:dPt>
            <c:idx val="1"/>
            <c:invertIfNegative val="0"/>
            <c:bubble3D val="0"/>
            <c:spPr>
              <a:solidFill>
                <a:srgbClr val="4F81BD">
                  <a:alpha val="60000"/>
                </a:srgbClr>
              </a:solidFill>
              <a:ln>
                <a:noFill/>
              </a:ln>
              <a:effectLst/>
            </c:spPr>
            <c:extLst>
              <c:ext xmlns:c16="http://schemas.microsoft.com/office/drawing/2014/chart" uri="{C3380CC4-5D6E-409C-BE32-E72D297353CC}">
                <c16:uniqueId val="{00000003-203D-4DED-BF50-96D3F4B9CB4F}"/>
              </c:ext>
            </c:extLst>
          </c:dPt>
          <c:dPt>
            <c:idx val="2"/>
            <c:invertIfNegative val="0"/>
            <c:bubble3D val="0"/>
            <c:spPr>
              <a:solidFill>
                <a:srgbClr val="C9388D">
                  <a:alpha val="60000"/>
                </a:srgbClr>
              </a:solidFill>
              <a:ln>
                <a:noFill/>
              </a:ln>
              <a:effectLst/>
            </c:spPr>
            <c:extLst>
              <c:ext xmlns:c16="http://schemas.microsoft.com/office/drawing/2014/chart" uri="{C3380CC4-5D6E-409C-BE32-E72D297353CC}">
                <c16:uniqueId val="{00000005-203D-4DED-BF50-96D3F4B9CB4F}"/>
              </c:ext>
            </c:extLst>
          </c:dPt>
          <c:dPt>
            <c:idx val="3"/>
            <c:invertIfNegative val="0"/>
            <c:bubble3D val="0"/>
            <c:spPr>
              <a:solidFill>
                <a:srgbClr val="9B3D7E">
                  <a:alpha val="60000"/>
                </a:srgbClr>
              </a:solidFill>
              <a:ln>
                <a:noFill/>
              </a:ln>
              <a:effectLst/>
            </c:spPr>
            <c:extLst>
              <c:ext xmlns:c16="http://schemas.microsoft.com/office/drawing/2014/chart" uri="{C3380CC4-5D6E-409C-BE32-E72D297353CC}">
                <c16:uniqueId val="{00000007-203D-4DED-BF50-96D3F4B9CB4F}"/>
              </c:ext>
            </c:extLst>
          </c:dPt>
          <c:dPt>
            <c:idx val="4"/>
            <c:invertIfNegative val="0"/>
            <c:bubble3D val="0"/>
            <c:spPr>
              <a:solidFill>
                <a:srgbClr val="FFF301">
                  <a:alpha val="60000"/>
                </a:srgbClr>
              </a:solidFill>
              <a:ln>
                <a:noFill/>
              </a:ln>
              <a:effectLst/>
            </c:spPr>
            <c:extLst>
              <c:ext xmlns:c16="http://schemas.microsoft.com/office/drawing/2014/chart" uri="{C3380CC4-5D6E-409C-BE32-E72D297353CC}">
                <c16:uniqueId val="{00000009-203D-4DED-BF50-96D3F4B9CB4F}"/>
              </c:ext>
            </c:extLst>
          </c:dPt>
          <c:dPt>
            <c:idx val="5"/>
            <c:invertIfNegative val="0"/>
            <c:bubble3D val="0"/>
            <c:spPr>
              <a:solidFill>
                <a:srgbClr val="CCC200">
                  <a:alpha val="60000"/>
                </a:srgbClr>
              </a:solidFill>
              <a:ln>
                <a:noFill/>
              </a:ln>
              <a:effectLst/>
            </c:spPr>
            <c:extLst>
              <c:ext xmlns:c16="http://schemas.microsoft.com/office/drawing/2014/chart" uri="{C3380CC4-5D6E-409C-BE32-E72D297353CC}">
                <c16:uniqueId val="{0000000B-203D-4DED-BF50-96D3F4B9CB4F}"/>
              </c:ext>
            </c:extLst>
          </c:dPt>
          <c:dPt>
            <c:idx val="6"/>
            <c:invertIfNegative val="0"/>
            <c:bubble3D val="0"/>
            <c:spPr>
              <a:solidFill>
                <a:srgbClr val="42CE7E">
                  <a:alpha val="60000"/>
                </a:srgbClr>
              </a:solidFill>
              <a:ln>
                <a:noFill/>
              </a:ln>
              <a:effectLst/>
            </c:spPr>
            <c:extLst>
              <c:ext xmlns:c16="http://schemas.microsoft.com/office/drawing/2014/chart" uri="{C3380CC4-5D6E-409C-BE32-E72D297353CC}">
                <c16:uniqueId val="{0000000D-203D-4DED-BF50-96D3F4B9CB4F}"/>
              </c:ext>
            </c:extLst>
          </c:dPt>
          <c:dPt>
            <c:idx val="7"/>
            <c:invertIfNegative val="0"/>
            <c:bubble3D val="0"/>
            <c:spPr>
              <a:solidFill>
                <a:srgbClr val="1A964F">
                  <a:alpha val="60000"/>
                </a:srgbClr>
              </a:solidFill>
              <a:ln>
                <a:noFill/>
              </a:ln>
              <a:effectLst/>
            </c:spPr>
            <c:extLst>
              <c:ext xmlns:c16="http://schemas.microsoft.com/office/drawing/2014/chart" uri="{C3380CC4-5D6E-409C-BE32-E72D297353CC}">
                <c16:uniqueId val="{0000000F-203D-4DED-BF50-96D3F4B9CB4F}"/>
              </c:ext>
            </c:extLst>
          </c:dPt>
          <c:dLbls>
            <c:numFmt formatCode="0;\-0;;@" sourceLinked="0"/>
            <c:spPr>
              <a:noFill/>
              <a:ln>
                <a:noFill/>
              </a:ln>
              <a:effectLst/>
            </c:spPr>
            <c:txPr>
              <a:bodyPr rot="0" spcFirstLastPara="1" vertOverflow="overflow" horzOverflow="overflow" vert="horz" wrap="square" lIns="38100" tIns="19050" rIns="38100" bIns="19050" anchor="ctr" anchorCtr="1">
                <a:spAutoFit/>
              </a:bodyPr>
              <a:lstStyle/>
              <a:p>
                <a:pPr>
                  <a:defRPr sz="1050" b="0" i="0" u="none" strike="noStrike" kern="1200" baseline="0">
                    <a:solidFill>
                      <a:schemeClr val="bg1">
                        <a:lumMod val="9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'Continuous Calculations'!$A$881:$A$889</c:f>
              <c:strCache>
                <c:ptCount val="9"/>
                <c:pt idx="0">
                  <c:v>Substructure</c:v>
                </c:pt>
                <c:pt idx="1">
                  <c:v>Superstructure</c:v>
                </c:pt>
                <c:pt idx="2">
                  <c:v>Upper floors</c:v>
                </c:pt>
                <c:pt idx="3">
                  <c:v>Roof</c:v>
                </c:pt>
                <c:pt idx="4">
                  <c:v>External walls</c:v>
                </c:pt>
                <c:pt idx="5">
                  <c:v>Windows</c:v>
                </c:pt>
                <c:pt idx="6">
                  <c:v>Internal walls</c:v>
                </c:pt>
                <c:pt idx="7">
                  <c:v>Internal finishes</c:v>
                </c:pt>
                <c:pt idx="8">
                  <c:v>Services</c:v>
                </c:pt>
              </c:strCache>
            </c:strRef>
          </c:cat>
          <c:val>
            <c:numRef>
              <c:f>'Continuous Calculations'!$T$881:$T$889</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10-203D-4DED-BF50-96D3F4B9CB4F}"/>
            </c:ext>
          </c:extLst>
        </c:ser>
        <c:ser>
          <c:idx val="0"/>
          <c:order val="1"/>
          <c:tx>
            <c:v>Embodied carbon over the lifecycle</c:v>
          </c:tx>
          <c:spPr>
            <a:solidFill>
              <a:schemeClr val="accent1"/>
            </a:solidFill>
            <a:ln>
              <a:noFill/>
            </a:ln>
            <a:effectLst/>
          </c:spPr>
          <c:invertIfNegative val="0"/>
          <c:dPt>
            <c:idx val="0"/>
            <c:invertIfNegative val="0"/>
            <c:bubble3D val="0"/>
            <c:spPr>
              <a:solidFill>
                <a:srgbClr val="5AC0CF"/>
              </a:solidFill>
              <a:ln>
                <a:noFill/>
              </a:ln>
              <a:effectLst/>
            </c:spPr>
            <c:extLst>
              <c:ext xmlns:c16="http://schemas.microsoft.com/office/drawing/2014/chart" uri="{C3380CC4-5D6E-409C-BE32-E72D297353CC}">
                <c16:uniqueId val="{00000012-203D-4DED-BF50-96D3F4B9CB4F}"/>
              </c:ext>
            </c:extLst>
          </c:dPt>
          <c:dPt>
            <c:idx val="1"/>
            <c:invertIfNegative val="0"/>
            <c:bubble3D val="0"/>
            <c:spPr>
              <a:solidFill>
                <a:srgbClr val="4F81BD"/>
              </a:solidFill>
              <a:ln>
                <a:noFill/>
              </a:ln>
              <a:effectLst/>
            </c:spPr>
            <c:extLst>
              <c:ext xmlns:c16="http://schemas.microsoft.com/office/drawing/2014/chart" uri="{C3380CC4-5D6E-409C-BE32-E72D297353CC}">
                <c16:uniqueId val="{00000014-203D-4DED-BF50-96D3F4B9CB4F}"/>
              </c:ext>
            </c:extLst>
          </c:dPt>
          <c:dPt>
            <c:idx val="2"/>
            <c:invertIfNegative val="0"/>
            <c:bubble3D val="0"/>
            <c:spPr>
              <a:solidFill>
                <a:srgbClr val="C9388D"/>
              </a:solidFill>
              <a:ln>
                <a:noFill/>
              </a:ln>
              <a:effectLst/>
            </c:spPr>
            <c:extLst>
              <c:ext xmlns:c16="http://schemas.microsoft.com/office/drawing/2014/chart" uri="{C3380CC4-5D6E-409C-BE32-E72D297353CC}">
                <c16:uniqueId val="{00000016-203D-4DED-BF50-96D3F4B9CB4F}"/>
              </c:ext>
            </c:extLst>
          </c:dPt>
          <c:dPt>
            <c:idx val="3"/>
            <c:invertIfNegative val="0"/>
            <c:bubble3D val="0"/>
            <c:spPr>
              <a:solidFill>
                <a:srgbClr val="9B3D7E"/>
              </a:solidFill>
              <a:ln>
                <a:noFill/>
              </a:ln>
              <a:effectLst/>
            </c:spPr>
            <c:extLst>
              <c:ext xmlns:c16="http://schemas.microsoft.com/office/drawing/2014/chart" uri="{C3380CC4-5D6E-409C-BE32-E72D297353CC}">
                <c16:uniqueId val="{00000018-203D-4DED-BF50-96D3F4B9CB4F}"/>
              </c:ext>
            </c:extLst>
          </c:dPt>
          <c:dPt>
            <c:idx val="4"/>
            <c:invertIfNegative val="0"/>
            <c:bubble3D val="0"/>
            <c:spPr>
              <a:solidFill>
                <a:srgbClr val="FFF301"/>
              </a:solidFill>
              <a:ln>
                <a:noFill/>
              </a:ln>
              <a:effectLst/>
            </c:spPr>
            <c:extLst>
              <c:ext xmlns:c16="http://schemas.microsoft.com/office/drawing/2014/chart" uri="{C3380CC4-5D6E-409C-BE32-E72D297353CC}">
                <c16:uniqueId val="{0000001A-203D-4DED-BF50-96D3F4B9CB4F}"/>
              </c:ext>
            </c:extLst>
          </c:dPt>
          <c:dPt>
            <c:idx val="5"/>
            <c:invertIfNegative val="0"/>
            <c:bubble3D val="0"/>
            <c:spPr>
              <a:solidFill>
                <a:srgbClr val="CCC200"/>
              </a:solidFill>
              <a:ln>
                <a:noFill/>
              </a:ln>
              <a:effectLst/>
            </c:spPr>
            <c:extLst>
              <c:ext xmlns:c16="http://schemas.microsoft.com/office/drawing/2014/chart" uri="{C3380CC4-5D6E-409C-BE32-E72D297353CC}">
                <c16:uniqueId val="{0000001C-203D-4DED-BF50-96D3F4B9CB4F}"/>
              </c:ext>
            </c:extLst>
          </c:dPt>
          <c:dPt>
            <c:idx val="6"/>
            <c:invertIfNegative val="0"/>
            <c:bubble3D val="0"/>
            <c:spPr>
              <a:solidFill>
                <a:srgbClr val="42CE7E"/>
              </a:solidFill>
              <a:ln>
                <a:noFill/>
              </a:ln>
              <a:effectLst/>
            </c:spPr>
            <c:extLst>
              <c:ext xmlns:c16="http://schemas.microsoft.com/office/drawing/2014/chart" uri="{C3380CC4-5D6E-409C-BE32-E72D297353CC}">
                <c16:uniqueId val="{0000001E-203D-4DED-BF50-96D3F4B9CB4F}"/>
              </c:ext>
            </c:extLst>
          </c:dPt>
          <c:dPt>
            <c:idx val="7"/>
            <c:invertIfNegative val="0"/>
            <c:bubble3D val="0"/>
            <c:spPr>
              <a:solidFill>
                <a:srgbClr val="1A964F"/>
              </a:solidFill>
              <a:ln>
                <a:noFill/>
              </a:ln>
              <a:effectLst/>
            </c:spPr>
            <c:extLst>
              <c:ext xmlns:c16="http://schemas.microsoft.com/office/drawing/2014/chart" uri="{C3380CC4-5D6E-409C-BE32-E72D297353CC}">
                <c16:uniqueId val="{00000020-203D-4DED-BF50-96D3F4B9CB4F}"/>
              </c:ext>
            </c:extLst>
          </c:dPt>
          <c:dPt>
            <c:idx val="8"/>
            <c:invertIfNegative val="0"/>
            <c:bubble3D val="0"/>
            <c:spPr>
              <a:solidFill>
                <a:srgbClr val="FCB31D"/>
              </a:solidFill>
              <a:ln>
                <a:noFill/>
              </a:ln>
              <a:effectLst/>
            </c:spPr>
            <c:extLst>
              <c:ext xmlns:c16="http://schemas.microsoft.com/office/drawing/2014/chart" uri="{C3380CC4-5D6E-409C-BE32-E72D297353CC}">
                <c16:uniqueId val="{00000022-203D-4DED-BF50-96D3F4B9CB4F}"/>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'Continuous Calculations'!$A$881:$A$889</c:f>
              <c:strCache>
                <c:ptCount val="9"/>
                <c:pt idx="0">
                  <c:v>Substructure</c:v>
                </c:pt>
                <c:pt idx="1">
                  <c:v>Superstructure</c:v>
                </c:pt>
                <c:pt idx="2">
                  <c:v>Upper floors</c:v>
                </c:pt>
                <c:pt idx="3">
                  <c:v>Roof</c:v>
                </c:pt>
                <c:pt idx="4">
                  <c:v>External walls</c:v>
                </c:pt>
                <c:pt idx="5">
                  <c:v>Windows</c:v>
                </c:pt>
                <c:pt idx="6">
                  <c:v>Internal walls</c:v>
                </c:pt>
                <c:pt idx="7">
                  <c:v>Internal finishes</c:v>
                </c:pt>
                <c:pt idx="8">
                  <c:v>Services</c:v>
                </c:pt>
              </c:strCache>
            </c:strRef>
          </c:cat>
          <c:val>
            <c:numRef>
              <c:f>'Continuous Calculations'!$S$881:$S$889</c:f>
              <c:numCache>
                <c:formatCode>0</c:formatCode>
                <c:ptCount val="9"/>
                <c:pt idx="0">
                  <c:v>#N/A</c:v>
                </c:pt>
                <c:pt idx="1">
                  <c:v>#N/A</c:v>
                </c:pt>
                <c:pt idx="2">
                  <c:v>#N/A</c:v>
                </c:pt>
                <c:pt idx="3">
                  <c:v>#N/A</c:v>
                </c:pt>
                <c:pt idx="4">
                  <c:v>#N/A</c:v>
                </c:pt>
                <c:pt idx="5">
                  <c:v>#N/A</c:v>
                </c:pt>
                <c:pt idx="6">
                  <c:v>#N/A</c:v>
                </c:pt>
                <c:pt idx="7">
                  <c:v>#N/A</c:v>
                </c:pt>
                <c:pt idx="8">
                  <c:v>#N/A</c:v>
                </c:pt>
              </c:numCache>
            </c:numRef>
          </c:val>
          <c:extLst>
            <c:ext xmlns:c16="http://schemas.microsoft.com/office/drawing/2014/chart" uri="{C3380CC4-5D6E-409C-BE32-E72D297353CC}">
              <c16:uniqueId val="{00000023-203D-4DED-BF50-96D3F4B9CB4F}"/>
            </c:ext>
          </c:extLst>
        </c:ser>
        <c:dLbls>
          <c:showLegendKey val="0"/>
          <c:showVal val="0"/>
          <c:showCatName val="0"/>
          <c:showSerName val="0"/>
          <c:showPercent val="0"/>
          <c:showBubbleSize val="0"/>
        </c:dLbls>
        <c:gapWidth val="40"/>
        <c:overlap val="100"/>
        <c:axId val="617790144"/>
        <c:axId val="617790472"/>
      </c:barChart>
      <c:catAx>
        <c:axId val="617790144"/>
        <c:scaling>
          <c:orientation val="minMax"/>
        </c:scaling>
        <c:delete val="0"/>
        <c:axPos val="l"/>
        <c:majorGridlines>
          <c:spPr>
            <a:ln w="9525" cap="flat" cmpd="sng" algn="ctr">
              <a:solidFill>
                <a:schemeClr val="bg1">
                  <a:lumMod val="95000"/>
                  <a:alpha val="40000"/>
                </a:schemeClr>
              </a:solidFill>
              <a:round/>
            </a:ln>
            <a:effectLst/>
          </c:spPr>
        </c:majorGridlines>
        <c:numFmt formatCode="General" sourceLinked="1"/>
        <c:majorTickMark val="none"/>
        <c:minorTickMark val="none"/>
        <c:tickLblPos val="low"/>
        <c:spPr>
          <a:noFill/>
          <a:ln w="31750" cap="flat" cmpd="sng" algn="ctr">
            <a:solidFill>
              <a:schemeClr val="bg1">
                <a:lumMod val="95000"/>
              </a:schemeClr>
            </a:solidFill>
            <a:round/>
          </a:ln>
          <a:effectLst/>
        </c:spPr>
        <c:txPr>
          <a:bodyPr rot="0" spcFirstLastPara="1" vertOverflow="ellipsis"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617790472"/>
        <c:crosses val="autoZero"/>
        <c:auto val="1"/>
        <c:lblAlgn val="ctr"/>
        <c:lblOffset val="100"/>
        <c:noMultiLvlLbl val="0"/>
      </c:catAx>
      <c:valAx>
        <c:axId val="617790472"/>
        <c:scaling>
          <c:orientation val="minMax"/>
        </c:scaling>
        <c:delete val="0"/>
        <c:axPos val="b"/>
        <c:majorGridlines>
          <c:spPr>
            <a:ln w="9525" cap="flat" cmpd="sng" algn="ctr">
              <a:solidFill>
                <a:schemeClr val="bg1">
                  <a:lumMod val="95000"/>
                  <a:alpha val="20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bg1">
                        <a:lumMod val="95000"/>
                      </a:schemeClr>
                    </a:solidFill>
                    <a:latin typeface="+mn-lt"/>
                    <a:ea typeface="+mn-ea"/>
                    <a:cs typeface="+mn-cs"/>
                  </a:defRPr>
                </a:pPr>
                <a:r>
                  <a:rPr lang="en-GB" sz="1200">
                    <a:solidFill>
                      <a:schemeClr val="bg1">
                        <a:lumMod val="95000"/>
                      </a:schemeClr>
                    </a:solidFill>
                  </a:rPr>
                  <a:t>kgCO2e/m2</a:t>
                </a:r>
              </a:p>
            </c:rich>
          </c:tx>
          <c:layout>
            <c:manualLayout>
              <c:xMode val="edge"/>
              <c:yMode val="edge"/>
              <c:x val="0.45412320704400927"/>
              <c:y val="0.8988492076565742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lumMod val="9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0" spcFirstLastPara="1" vertOverflow="ellipsis" wrap="square" anchor="ctr" anchorCtr="1"/>
          <a:lstStyle/>
          <a:p>
            <a:pPr>
              <a:defRPr sz="1050" b="0" i="0" u="none" strike="noStrike" kern="1200" baseline="0">
                <a:solidFill>
                  <a:schemeClr val="bg1">
                    <a:lumMod val="95000"/>
                  </a:schemeClr>
                </a:solidFill>
                <a:latin typeface="+mn-lt"/>
                <a:ea typeface="+mn-ea"/>
                <a:cs typeface="+mn-cs"/>
              </a:defRPr>
            </a:pPr>
            <a:endParaRPr lang="en-US"/>
          </a:p>
        </c:txPr>
        <c:crossAx val="61779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en-GB">
                <a:solidFill>
                  <a:schemeClr val="bg1">
                    <a:lumMod val="95000"/>
                  </a:schemeClr>
                </a:solidFill>
              </a:rPr>
              <a:t>Total Energy Demand</a:t>
            </a:r>
          </a:p>
        </c:rich>
      </c:tx>
      <c:layout>
        <c:manualLayout>
          <c:xMode val="edge"/>
          <c:yMode val="edge"/>
          <c:x val="2.5324256980103127E-2"/>
          <c:y val="4.79859744931245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en-US"/>
        </a:p>
      </c:txPr>
    </c:title>
    <c:autoTitleDeleted val="0"/>
    <c:plotArea>
      <c:layout/>
      <c:barChart>
        <c:barDir val="bar"/>
        <c:grouping val="stacked"/>
        <c:varyColors val="0"/>
        <c:ser>
          <c:idx val="0"/>
          <c:order val="0"/>
          <c:tx>
            <c:strRef>
              <c:f>'Operational Carbon Calculations'!$C$162</c:f>
              <c:strCache>
                <c:ptCount val="1"/>
                <c:pt idx="0">
                  <c:v>Innovative</c:v>
                </c:pt>
              </c:strCache>
            </c:strRef>
          </c:tx>
          <c:spPr>
            <a:solidFill>
              <a:srgbClr val="FCD5B4"/>
            </a:solidFill>
            <a:ln>
              <a:noFill/>
            </a:ln>
            <a:effectLst/>
          </c:spPr>
          <c:invertIfNegative val="0"/>
          <c:val>
            <c:numRef>
              <c:f>'Operational Carbon Calculations'!$C$164</c:f>
              <c:numCache>
                <c:formatCode>0</c:formatCode>
                <c:ptCount val="1"/>
                <c:pt idx="0">
                  <c:v>#N/A</c:v>
                </c:pt>
              </c:numCache>
            </c:numRef>
          </c:val>
          <c:extLst>
            <c:ext xmlns:c16="http://schemas.microsoft.com/office/drawing/2014/chart" uri="{C3380CC4-5D6E-409C-BE32-E72D297353CC}">
              <c16:uniqueId val="{00000000-3B85-44F8-B6FC-240543733686}"/>
            </c:ext>
          </c:extLst>
        </c:ser>
        <c:ser>
          <c:idx val="1"/>
          <c:order val="1"/>
          <c:tx>
            <c:strRef>
              <c:f>'Operational Carbon Calculations'!$D$162</c:f>
              <c:strCache>
                <c:ptCount val="1"/>
                <c:pt idx="0">
                  <c:v>Best practice</c:v>
                </c:pt>
              </c:strCache>
            </c:strRef>
          </c:tx>
          <c:spPr>
            <a:solidFill>
              <a:srgbClr val="FABF8F"/>
            </a:solidFill>
            <a:ln>
              <a:noFill/>
            </a:ln>
            <a:effectLst/>
          </c:spPr>
          <c:invertIfNegative val="0"/>
          <c:val>
            <c:numRef>
              <c:f>'Operational Carbon Calculations'!$D$164</c:f>
              <c:numCache>
                <c:formatCode>0</c:formatCode>
                <c:ptCount val="1"/>
                <c:pt idx="0">
                  <c:v>#N/A</c:v>
                </c:pt>
              </c:numCache>
            </c:numRef>
          </c:val>
          <c:extLst>
            <c:ext xmlns:c16="http://schemas.microsoft.com/office/drawing/2014/chart" uri="{C3380CC4-5D6E-409C-BE32-E72D297353CC}">
              <c16:uniqueId val="{00000001-3B85-44F8-B6FC-240543733686}"/>
            </c:ext>
          </c:extLst>
        </c:ser>
        <c:ser>
          <c:idx val="2"/>
          <c:order val="2"/>
          <c:tx>
            <c:strRef>
              <c:f>'Operational Carbon Calculations'!$E$162</c:f>
              <c:strCache>
                <c:ptCount val="1"/>
                <c:pt idx="0">
                  <c:v>Typical</c:v>
                </c:pt>
              </c:strCache>
            </c:strRef>
          </c:tx>
          <c:spPr>
            <a:solidFill>
              <a:srgbClr val="F79646"/>
            </a:solidFill>
            <a:ln>
              <a:noFill/>
            </a:ln>
            <a:effectLst/>
          </c:spPr>
          <c:invertIfNegative val="0"/>
          <c:val>
            <c:numRef>
              <c:f>'Operational Carbon Calculations'!$E$164</c:f>
              <c:numCache>
                <c:formatCode>0</c:formatCode>
                <c:ptCount val="1"/>
                <c:pt idx="0">
                  <c:v>#N/A</c:v>
                </c:pt>
              </c:numCache>
            </c:numRef>
          </c:val>
          <c:extLst>
            <c:ext xmlns:c16="http://schemas.microsoft.com/office/drawing/2014/chart" uri="{C3380CC4-5D6E-409C-BE32-E72D297353CC}">
              <c16:uniqueId val="{00000002-3B85-44F8-B6FC-240543733686}"/>
            </c:ext>
          </c:extLst>
        </c:ser>
        <c:ser>
          <c:idx val="3"/>
          <c:order val="3"/>
          <c:tx>
            <c:strRef>
              <c:f>'Operational Carbon Calculations'!$F$162</c:f>
              <c:strCache>
                <c:ptCount val="1"/>
                <c:pt idx="0">
                  <c:v>Benchmark scaling</c:v>
                </c:pt>
              </c:strCache>
            </c:strRef>
          </c:tx>
          <c:spPr>
            <a:solidFill>
              <a:schemeClr val="accent4"/>
            </a:solidFill>
            <a:ln>
              <a:noFill/>
            </a:ln>
            <a:effectLst/>
          </c:spPr>
          <c:invertIfNegative val="0"/>
          <c:val>
            <c:numRef>
              <c:f>'Operational Carbon Calculations'!$F$164</c:f>
              <c:numCache>
                <c:formatCode>0</c:formatCode>
                <c:ptCount val="1"/>
                <c:pt idx="0">
                  <c:v>#N/A</c:v>
                </c:pt>
              </c:numCache>
            </c:numRef>
          </c:val>
          <c:extLst>
            <c:ext xmlns:c16="http://schemas.microsoft.com/office/drawing/2014/chart" uri="{C3380CC4-5D6E-409C-BE32-E72D297353CC}">
              <c16:uniqueId val="{00000003-3B85-44F8-B6FC-240543733686}"/>
            </c:ext>
          </c:extLst>
        </c:ser>
        <c:dLbls>
          <c:showLegendKey val="0"/>
          <c:showVal val="0"/>
          <c:showCatName val="0"/>
          <c:showSerName val="0"/>
          <c:showPercent val="0"/>
          <c:showBubbleSize val="0"/>
        </c:dLbls>
        <c:gapWidth val="10"/>
        <c:overlap val="100"/>
        <c:axId val="58712848"/>
        <c:axId val="58712192"/>
      </c:barChart>
      <c:barChart>
        <c:barDir val="bar"/>
        <c:grouping val="stacked"/>
        <c:varyColors val="0"/>
        <c:ser>
          <c:idx val="4"/>
          <c:order val="4"/>
          <c:tx>
            <c:strRef>
              <c:f>'Operational Carbon Calculations'!$H$163</c:f>
              <c:strCache>
                <c:ptCount val="1"/>
                <c:pt idx="0">
                  <c:v>0</c:v>
                </c:pt>
              </c:strCache>
            </c:strRef>
          </c:tx>
          <c:spPr>
            <a:noFill/>
            <a:ln>
              <a:noFill/>
            </a:ln>
            <a:effectLst>
              <a:outerShdw dist="38100" algn="l" rotWithShape="0">
                <a:schemeClr val="tx1">
                  <a:lumMod val="75000"/>
                  <a:lumOff val="25000"/>
                </a:schemeClr>
              </a:outerShdw>
            </a:effectLst>
          </c:spPr>
          <c:invertIfNegative val="0"/>
          <c:dLbls>
            <c:numFmt formatCod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'Operational Carbon Calculations'!$H$164</c:f>
              <c:numCache>
                <c:formatCode>0</c:formatCode>
                <c:ptCount val="1"/>
                <c:pt idx="0">
                  <c:v>0</c:v>
                </c:pt>
              </c:numCache>
            </c:numRef>
          </c:val>
          <c:extLst>
            <c:ext xmlns:c16="http://schemas.microsoft.com/office/drawing/2014/chart" uri="{C3380CC4-5D6E-409C-BE32-E72D297353CC}">
              <c16:uniqueId val="{00000004-3B85-44F8-B6FC-240543733686}"/>
            </c:ext>
          </c:extLst>
        </c:ser>
        <c:ser>
          <c:idx val="5"/>
          <c:order val="5"/>
          <c:tx>
            <c:strRef>
              <c:f>'Operational Carbon Calculations'!$G$163</c:f>
              <c:strCache>
                <c:ptCount val="1"/>
                <c:pt idx="0">
                  <c:v>0</c:v>
                </c:pt>
              </c:strCache>
            </c:strRef>
          </c:tx>
          <c:spPr>
            <a:noFill/>
            <a:ln>
              <a:noFill/>
            </a:ln>
            <a:effectLst>
              <a:outerShdw dist="38100" algn="l" rotWithShape="0">
                <a:prstClr val="black"/>
              </a:outerShdw>
            </a:effectLst>
          </c:spPr>
          <c:invertIfNegative val="0"/>
          <c:dLbls>
            <c:numFmt formatCod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'Operational Carbon Calculations'!$G$164</c:f>
              <c:numCache>
                <c:formatCode>0</c:formatCode>
                <c:ptCount val="1"/>
                <c:pt idx="0">
                  <c:v>0</c:v>
                </c:pt>
              </c:numCache>
            </c:numRef>
          </c:val>
          <c:extLst>
            <c:ext xmlns:c16="http://schemas.microsoft.com/office/drawing/2014/chart" uri="{C3380CC4-5D6E-409C-BE32-E72D297353CC}">
              <c16:uniqueId val="{00000005-3B85-44F8-B6FC-240543733686}"/>
            </c:ext>
          </c:extLst>
        </c:ser>
        <c:ser>
          <c:idx val="6"/>
          <c:order val="6"/>
          <c:tx>
            <c:strRef>
              <c:f>'Operational Carbon Calculations'!$I$162</c:f>
              <c:strCache>
                <c:ptCount val="1"/>
                <c:pt idx="0">
                  <c:v>Project scaling</c:v>
                </c:pt>
              </c:strCache>
            </c:strRef>
          </c:tx>
          <c:spPr>
            <a:noFill/>
            <a:ln>
              <a:noFill/>
            </a:ln>
            <a:effectLst/>
          </c:spPr>
          <c:invertIfNegative val="0"/>
          <c:val>
            <c:numRef>
              <c:f>'Operational Carbon Calculations'!$I$164</c:f>
              <c:numCache>
                <c:formatCode>0</c:formatCode>
                <c:ptCount val="1"/>
                <c:pt idx="0">
                  <c:v>#N/A</c:v>
                </c:pt>
              </c:numCache>
            </c:numRef>
          </c:val>
          <c:extLst>
            <c:ext xmlns:c16="http://schemas.microsoft.com/office/drawing/2014/chart" uri="{C3380CC4-5D6E-409C-BE32-E72D297353CC}">
              <c16:uniqueId val="{00000006-3B85-44F8-B6FC-240543733686}"/>
            </c:ext>
          </c:extLst>
        </c:ser>
        <c:dLbls>
          <c:showLegendKey val="0"/>
          <c:showVal val="0"/>
          <c:showCatName val="0"/>
          <c:showSerName val="0"/>
          <c:showPercent val="0"/>
          <c:showBubbleSize val="0"/>
        </c:dLbls>
        <c:gapWidth val="0"/>
        <c:overlap val="100"/>
        <c:axId val="552796480"/>
        <c:axId val="552802056"/>
      </c:barChart>
      <c:catAx>
        <c:axId val="58712848"/>
        <c:scaling>
          <c:orientation val="minMax"/>
        </c:scaling>
        <c:delete val="1"/>
        <c:axPos val="l"/>
        <c:majorTickMark val="none"/>
        <c:minorTickMark val="none"/>
        <c:tickLblPos val="nextTo"/>
        <c:crossAx val="58712192"/>
        <c:crosses val="autoZero"/>
        <c:auto val="1"/>
        <c:lblAlgn val="ctr"/>
        <c:lblOffset val="100"/>
        <c:noMultiLvlLbl val="0"/>
      </c:catAx>
      <c:valAx>
        <c:axId val="587121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r>
                  <a:rPr lang="en-GB">
                    <a:solidFill>
                      <a:schemeClr val="bg1">
                        <a:lumMod val="95000"/>
                      </a:schemeClr>
                    </a:solidFill>
                  </a:rPr>
                  <a:t>kWh/m2/year</a:t>
                </a:r>
              </a:p>
            </c:rich>
          </c:tx>
          <c:layout>
            <c:manualLayout>
              <c:xMode val="edge"/>
              <c:yMode val="edge"/>
              <c:x val="0.45875754039932204"/>
              <c:y val="0.8867659504355055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8712848"/>
        <c:crosses val="autoZero"/>
        <c:crossBetween val="between"/>
        <c:majorUnit val="20"/>
      </c:valAx>
      <c:valAx>
        <c:axId val="552802056"/>
        <c:scaling>
          <c:orientation val="minMax"/>
        </c:scaling>
        <c:delete val="1"/>
        <c:axPos val="t"/>
        <c:numFmt formatCode="0" sourceLinked="1"/>
        <c:majorTickMark val="out"/>
        <c:minorTickMark val="none"/>
        <c:tickLblPos val="nextTo"/>
        <c:crossAx val="552796480"/>
        <c:crosses val="max"/>
        <c:crossBetween val="between"/>
      </c:valAx>
      <c:catAx>
        <c:axId val="552796480"/>
        <c:scaling>
          <c:orientation val="minMax"/>
        </c:scaling>
        <c:delete val="1"/>
        <c:axPos val="l"/>
        <c:majorTickMark val="out"/>
        <c:minorTickMark val="none"/>
        <c:tickLblPos val="nextTo"/>
        <c:crossAx val="552802056"/>
        <c:crosses val="autoZero"/>
        <c:auto val="1"/>
        <c:lblAlgn val="ctr"/>
        <c:lblOffset val="100"/>
        <c:noMultiLvlLbl val="0"/>
      </c:catAx>
      <c:spPr>
        <a:noFill/>
        <a:ln>
          <a:noFill/>
        </a:ln>
        <a:effectLst/>
      </c:spPr>
    </c:plotArea>
    <c:legend>
      <c:legendPos val="r"/>
      <c:legendEntry>
        <c:idx val="3"/>
        <c:delete val="1"/>
      </c:legendEntry>
      <c:legendEntry>
        <c:idx val="4"/>
        <c:delete val="1"/>
      </c:legendEntry>
      <c:legendEntry>
        <c:idx val="5"/>
        <c:delete val="1"/>
      </c:legendEntry>
      <c:legendEntry>
        <c:idx val="6"/>
        <c:delete val="1"/>
      </c:legendEntry>
      <c:layout>
        <c:manualLayout>
          <c:xMode val="edge"/>
          <c:yMode val="edge"/>
          <c:x val="0.86892386591811954"/>
          <c:y val="0.37219774873708722"/>
          <c:w val="0.12026532173729471"/>
          <c:h val="0.378269275695554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mn-lt"/>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en-GB">
                <a:solidFill>
                  <a:schemeClr val="bg1">
                    <a:lumMod val="95000"/>
                  </a:schemeClr>
                </a:solidFill>
              </a:rPr>
              <a:t>Non-Electric Energy Demand</a:t>
            </a:r>
          </a:p>
        </c:rich>
      </c:tx>
      <c:layout>
        <c:manualLayout>
          <c:xMode val="edge"/>
          <c:yMode val="edge"/>
          <c:x val="2.1581048674334777E-2"/>
          <c:y val="7.29726740319269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en-US"/>
        </a:p>
      </c:txPr>
    </c:title>
    <c:autoTitleDeleted val="0"/>
    <c:plotArea>
      <c:layout/>
      <c:barChart>
        <c:barDir val="bar"/>
        <c:grouping val="stacked"/>
        <c:varyColors val="0"/>
        <c:ser>
          <c:idx val="0"/>
          <c:order val="0"/>
          <c:tx>
            <c:strRef>
              <c:f>'Operational Carbon Calculations'!$C$162</c:f>
              <c:strCache>
                <c:ptCount val="1"/>
                <c:pt idx="0">
                  <c:v>Innovative</c:v>
                </c:pt>
              </c:strCache>
            </c:strRef>
          </c:tx>
          <c:spPr>
            <a:solidFill>
              <a:srgbClr val="E6B8B7"/>
            </a:solidFill>
            <a:ln>
              <a:noFill/>
            </a:ln>
            <a:effectLst/>
          </c:spPr>
          <c:invertIfNegative val="0"/>
          <c:val>
            <c:numRef>
              <c:f>'Operational Carbon Calculations'!$C$166</c:f>
              <c:numCache>
                <c:formatCode>0</c:formatCode>
                <c:ptCount val="1"/>
                <c:pt idx="0">
                  <c:v>#N/A</c:v>
                </c:pt>
              </c:numCache>
            </c:numRef>
          </c:val>
          <c:extLst>
            <c:ext xmlns:c16="http://schemas.microsoft.com/office/drawing/2014/chart" uri="{C3380CC4-5D6E-409C-BE32-E72D297353CC}">
              <c16:uniqueId val="{00000000-53F5-4ADF-A142-8E22F7B47C59}"/>
            </c:ext>
          </c:extLst>
        </c:ser>
        <c:ser>
          <c:idx val="1"/>
          <c:order val="1"/>
          <c:tx>
            <c:strRef>
              <c:f>'Operational Carbon Calculations'!$D$162</c:f>
              <c:strCache>
                <c:ptCount val="1"/>
                <c:pt idx="0">
                  <c:v>Best practice</c:v>
                </c:pt>
              </c:strCache>
            </c:strRef>
          </c:tx>
          <c:spPr>
            <a:solidFill>
              <a:srgbClr val="DA9694"/>
            </a:solidFill>
            <a:ln>
              <a:noFill/>
            </a:ln>
            <a:effectLst/>
          </c:spPr>
          <c:invertIfNegative val="0"/>
          <c:val>
            <c:numRef>
              <c:f>'Operational Carbon Calculations'!$D$166</c:f>
              <c:numCache>
                <c:formatCode>0</c:formatCode>
                <c:ptCount val="1"/>
                <c:pt idx="0">
                  <c:v>#N/A</c:v>
                </c:pt>
              </c:numCache>
            </c:numRef>
          </c:val>
          <c:extLst>
            <c:ext xmlns:c16="http://schemas.microsoft.com/office/drawing/2014/chart" uri="{C3380CC4-5D6E-409C-BE32-E72D297353CC}">
              <c16:uniqueId val="{00000001-53F5-4ADF-A142-8E22F7B47C59}"/>
            </c:ext>
          </c:extLst>
        </c:ser>
        <c:ser>
          <c:idx val="2"/>
          <c:order val="2"/>
          <c:tx>
            <c:strRef>
              <c:f>'Operational Carbon Calculations'!$E$162</c:f>
              <c:strCache>
                <c:ptCount val="1"/>
                <c:pt idx="0">
                  <c:v>Typical</c:v>
                </c:pt>
              </c:strCache>
            </c:strRef>
          </c:tx>
          <c:spPr>
            <a:solidFill>
              <a:srgbClr val="C0504D"/>
            </a:solidFill>
            <a:ln>
              <a:noFill/>
            </a:ln>
            <a:effectLst/>
          </c:spPr>
          <c:invertIfNegative val="0"/>
          <c:val>
            <c:numRef>
              <c:f>'Operational Carbon Calculations'!$E$166</c:f>
              <c:numCache>
                <c:formatCode>0</c:formatCode>
                <c:ptCount val="1"/>
                <c:pt idx="0">
                  <c:v>#N/A</c:v>
                </c:pt>
              </c:numCache>
            </c:numRef>
          </c:val>
          <c:extLst>
            <c:ext xmlns:c16="http://schemas.microsoft.com/office/drawing/2014/chart" uri="{C3380CC4-5D6E-409C-BE32-E72D297353CC}">
              <c16:uniqueId val="{00000002-53F5-4ADF-A142-8E22F7B47C59}"/>
            </c:ext>
          </c:extLst>
        </c:ser>
        <c:ser>
          <c:idx val="3"/>
          <c:order val="3"/>
          <c:tx>
            <c:strRef>
              <c:f>'Operational Carbon Calculations'!$F$162</c:f>
              <c:strCache>
                <c:ptCount val="1"/>
                <c:pt idx="0">
                  <c:v>Benchmark scaling</c:v>
                </c:pt>
              </c:strCache>
            </c:strRef>
          </c:tx>
          <c:spPr>
            <a:noFill/>
            <a:ln>
              <a:noFill/>
            </a:ln>
            <a:effectLst/>
          </c:spPr>
          <c:invertIfNegative val="0"/>
          <c:val>
            <c:numRef>
              <c:f>'Operational Carbon Calculations'!$F$166</c:f>
              <c:numCache>
                <c:formatCode>0</c:formatCode>
                <c:ptCount val="1"/>
                <c:pt idx="0">
                  <c:v>#N/A</c:v>
                </c:pt>
              </c:numCache>
            </c:numRef>
          </c:val>
          <c:extLst>
            <c:ext xmlns:c16="http://schemas.microsoft.com/office/drawing/2014/chart" uri="{C3380CC4-5D6E-409C-BE32-E72D297353CC}">
              <c16:uniqueId val="{00000003-53F5-4ADF-A142-8E22F7B47C59}"/>
            </c:ext>
          </c:extLst>
        </c:ser>
        <c:dLbls>
          <c:showLegendKey val="0"/>
          <c:showVal val="0"/>
          <c:showCatName val="0"/>
          <c:showSerName val="0"/>
          <c:showPercent val="0"/>
          <c:showBubbleSize val="0"/>
        </c:dLbls>
        <c:gapWidth val="10"/>
        <c:overlap val="100"/>
        <c:axId val="58712848"/>
        <c:axId val="58712192"/>
      </c:barChart>
      <c:barChart>
        <c:barDir val="bar"/>
        <c:grouping val="stacked"/>
        <c:varyColors val="0"/>
        <c:ser>
          <c:idx val="4"/>
          <c:order val="4"/>
          <c:tx>
            <c:strRef>
              <c:f>'Operational Carbon Calculations'!$H$165</c:f>
              <c:strCache>
                <c:ptCount val="1"/>
                <c:pt idx="0">
                  <c:v>0</c:v>
                </c:pt>
              </c:strCache>
            </c:strRef>
          </c:tx>
          <c:spPr>
            <a:noFill/>
            <a:ln>
              <a:noFill/>
            </a:ln>
            <a:effectLst>
              <a:outerShdw dist="38100" algn="l" rotWithShape="0">
                <a:schemeClr val="tx1">
                  <a:lumMod val="75000"/>
                  <a:lumOff val="25000"/>
                </a:schemeClr>
              </a:outerShdw>
            </a:effectLst>
          </c:spPr>
          <c:invertIfNegative val="0"/>
          <c:dLbls>
            <c:numFmt formatCod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'Operational Carbon Calculations'!$H$166</c:f>
              <c:numCache>
                <c:formatCode>0</c:formatCode>
                <c:ptCount val="1"/>
                <c:pt idx="0">
                  <c:v>0</c:v>
                </c:pt>
              </c:numCache>
            </c:numRef>
          </c:val>
          <c:extLst>
            <c:ext xmlns:c16="http://schemas.microsoft.com/office/drawing/2014/chart" uri="{C3380CC4-5D6E-409C-BE32-E72D297353CC}">
              <c16:uniqueId val="{00000004-53F5-4ADF-A142-8E22F7B47C59}"/>
            </c:ext>
          </c:extLst>
        </c:ser>
        <c:ser>
          <c:idx val="5"/>
          <c:order val="5"/>
          <c:tx>
            <c:strRef>
              <c:f>'Operational Carbon Calculations'!$G$165</c:f>
              <c:strCache>
                <c:ptCount val="1"/>
                <c:pt idx="0">
                  <c:v>0</c:v>
                </c:pt>
              </c:strCache>
            </c:strRef>
          </c:tx>
          <c:spPr>
            <a:noFill/>
            <a:ln>
              <a:noFill/>
            </a:ln>
            <a:effectLst>
              <a:outerShdw dist="38100" algn="l" rotWithShape="0">
                <a:prstClr val="black"/>
              </a:outerShdw>
            </a:effectLst>
          </c:spPr>
          <c:invertIfNegative val="0"/>
          <c:dLbls>
            <c:numFmt formatCod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'Operational Carbon Calculations'!$G$166</c:f>
              <c:numCache>
                <c:formatCode>0</c:formatCode>
                <c:ptCount val="1"/>
                <c:pt idx="0">
                  <c:v>0</c:v>
                </c:pt>
              </c:numCache>
            </c:numRef>
          </c:val>
          <c:extLst>
            <c:ext xmlns:c16="http://schemas.microsoft.com/office/drawing/2014/chart" uri="{C3380CC4-5D6E-409C-BE32-E72D297353CC}">
              <c16:uniqueId val="{00000005-53F5-4ADF-A142-8E22F7B47C59}"/>
            </c:ext>
          </c:extLst>
        </c:ser>
        <c:ser>
          <c:idx val="6"/>
          <c:order val="6"/>
          <c:tx>
            <c:strRef>
              <c:f>'Operational Carbon Calculations'!$I$162</c:f>
              <c:strCache>
                <c:ptCount val="1"/>
                <c:pt idx="0">
                  <c:v>Project scaling</c:v>
                </c:pt>
              </c:strCache>
            </c:strRef>
          </c:tx>
          <c:spPr>
            <a:noFill/>
            <a:ln>
              <a:noFill/>
            </a:ln>
            <a:effectLst/>
          </c:spPr>
          <c:invertIfNegative val="0"/>
          <c:val>
            <c:numRef>
              <c:f>'Operational Carbon Calculations'!$I$166</c:f>
              <c:numCache>
                <c:formatCode>0</c:formatCode>
                <c:ptCount val="1"/>
                <c:pt idx="0">
                  <c:v>#N/A</c:v>
                </c:pt>
              </c:numCache>
            </c:numRef>
          </c:val>
          <c:extLst>
            <c:ext xmlns:c16="http://schemas.microsoft.com/office/drawing/2014/chart" uri="{C3380CC4-5D6E-409C-BE32-E72D297353CC}">
              <c16:uniqueId val="{00000006-53F5-4ADF-A142-8E22F7B47C59}"/>
            </c:ext>
          </c:extLst>
        </c:ser>
        <c:dLbls>
          <c:showLegendKey val="0"/>
          <c:showVal val="0"/>
          <c:showCatName val="0"/>
          <c:showSerName val="0"/>
          <c:showPercent val="0"/>
          <c:showBubbleSize val="0"/>
        </c:dLbls>
        <c:gapWidth val="0"/>
        <c:overlap val="100"/>
        <c:axId val="552796480"/>
        <c:axId val="552802056"/>
      </c:barChart>
      <c:catAx>
        <c:axId val="58712848"/>
        <c:scaling>
          <c:orientation val="minMax"/>
        </c:scaling>
        <c:delete val="1"/>
        <c:axPos val="l"/>
        <c:majorTickMark val="none"/>
        <c:minorTickMark val="none"/>
        <c:tickLblPos val="nextTo"/>
        <c:crossAx val="58712192"/>
        <c:crosses val="autoZero"/>
        <c:auto val="1"/>
        <c:lblAlgn val="ctr"/>
        <c:lblOffset val="100"/>
        <c:noMultiLvlLbl val="0"/>
      </c:catAx>
      <c:valAx>
        <c:axId val="5871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8712848"/>
        <c:crosses val="autoZero"/>
        <c:crossBetween val="between"/>
        <c:majorUnit val="20"/>
      </c:valAx>
      <c:valAx>
        <c:axId val="552802056"/>
        <c:scaling>
          <c:orientation val="minMax"/>
        </c:scaling>
        <c:delete val="1"/>
        <c:axPos val="t"/>
        <c:numFmt formatCode="0" sourceLinked="1"/>
        <c:majorTickMark val="out"/>
        <c:minorTickMark val="none"/>
        <c:tickLblPos val="nextTo"/>
        <c:crossAx val="552796480"/>
        <c:crosses val="max"/>
        <c:crossBetween val="between"/>
      </c:valAx>
      <c:catAx>
        <c:axId val="552796480"/>
        <c:scaling>
          <c:orientation val="minMax"/>
        </c:scaling>
        <c:delete val="1"/>
        <c:axPos val="l"/>
        <c:majorTickMark val="out"/>
        <c:minorTickMark val="none"/>
        <c:tickLblPos val="nextTo"/>
        <c:crossAx val="552802056"/>
        <c:crosses val="autoZero"/>
        <c:auto val="1"/>
        <c:lblAlgn val="ctr"/>
        <c:lblOffset val="100"/>
        <c:noMultiLvlLbl val="0"/>
      </c:catAx>
      <c:spPr>
        <a:noFill/>
        <a:ln>
          <a:noFill/>
        </a:ln>
        <a:effectLst/>
      </c:spPr>
    </c:plotArea>
    <c:legend>
      <c:legendPos val="r"/>
      <c:legendEntry>
        <c:idx val="3"/>
        <c:delete val="1"/>
      </c:legendEntry>
      <c:legendEntry>
        <c:idx val="4"/>
        <c:delete val="1"/>
      </c:legendEntry>
      <c:legendEntry>
        <c:idx val="5"/>
        <c:delete val="1"/>
      </c:legendEntry>
      <c:legendEntry>
        <c:idx val="6"/>
        <c:delete val="1"/>
      </c:legendEntry>
      <c:layout>
        <c:manualLayout>
          <c:xMode val="edge"/>
          <c:yMode val="edge"/>
          <c:x val="0.86712206386068869"/>
          <c:y val="0.38221802325273502"/>
          <c:w val="0.12026532173729471"/>
          <c:h val="0.444530353853796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mn-lt"/>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en-GB">
                <a:solidFill>
                  <a:schemeClr val="bg1">
                    <a:lumMod val="95000"/>
                  </a:schemeClr>
                </a:solidFill>
              </a:rPr>
              <a:t>Electrical Energy Demand</a:t>
            </a:r>
          </a:p>
        </c:rich>
      </c:tx>
      <c:layout>
        <c:manualLayout>
          <c:xMode val="edge"/>
          <c:yMode val="edge"/>
          <c:x val="1.6612473095335617E-2"/>
          <c:y val="8.20942582859178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en-US"/>
        </a:p>
      </c:txPr>
    </c:title>
    <c:autoTitleDeleted val="0"/>
    <c:plotArea>
      <c:layout/>
      <c:barChart>
        <c:barDir val="bar"/>
        <c:grouping val="stacked"/>
        <c:varyColors val="0"/>
        <c:ser>
          <c:idx val="0"/>
          <c:order val="0"/>
          <c:tx>
            <c:strRef>
              <c:f>'Operational Carbon Calculations'!$C$162</c:f>
              <c:strCache>
                <c:ptCount val="1"/>
                <c:pt idx="0">
                  <c:v>Innovative</c:v>
                </c:pt>
              </c:strCache>
            </c:strRef>
          </c:tx>
          <c:spPr>
            <a:solidFill>
              <a:srgbClr val="B7DEE8"/>
            </a:solidFill>
            <a:ln>
              <a:noFill/>
            </a:ln>
            <a:effectLst/>
          </c:spPr>
          <c:invertIfNegative val="0"/>
          <c:val>
            <c:numRef>
              <c:f>'Operational Carbon Calculations'!$C$168</c:f>
              <c:numCache>
                <c:formatCode>0</c:formatCode>
                <c:ptCount val="1"/>
                <c:pt idx="0">
                  <c:v>#N/A</c:v>
                </c:pt>
              </c:numCache>
            </c:numRef>
          </c:val>
          <c:extLst>
            <c:ext xmlns:c16="http://schemas.microsoft.com/office/drawing/2014/chart" uri="{C3380CC4-5D6E-409C-BE32-E72D297353CC}">
              <c16:uniqueId val="{00000000-D6A2-42B8-B315-3D7F8B4836B2}"/>
            </c:ext>
          </c:extLst>
        </c:ser>
        <c:ser>
          <c:idx val="1"/>
          <c:order val="1"/>
          <c:tx>
            <c:strRef>
              <c:f>'Operational Carbon Calculations'!$D$162</c:f>
              <c:strCache>
                <c:ptCount val="1"/>
                <c:pt idx="0">
                  <c:v>Best practice</c:v>
                </c:pt>
              </c:strCache>
            </c:strRef>
          </c:tx>
          <c:spPr>
            <a:solidFill>
              <a:srgbClr val="92CDDC"/>
            </a:solidFill>
            <a:ln>
              <a:noFill/>
            </a:ln>
            <a:effectLst/>
          </c:spPr>
          <c:invertIfNegative val="0"/>
          <c:val>
            <c:numRef>
              <c:f>'Operational Carbon Calculations'!$D$168</c:f>
              <c:numCache>
                <c:formatCode>0</c:formatCode>
                <c:ptCount val="1"/>
                <c:pt idx="0">
                  <c:v>#N/A</c:v>
                </c:pt>
              </c:numCache>
            </c:numRef>
          </c:val>
          <c:extLst>
            <c:ext xmlns:c16="http://schemas.microsoft.com/office/drawing/2014/chart" uri="{C3380CC4-5D6E-409C-BE32-E72D297353CC}">
              <c16:uniqueId val="{00000001-D6A2-42B8-B315-3D7F8B4836B2}"/>
            </c:ext>
          </c:extLst>
        </c:ser>
        <c:ser>
          <c:idx val="2"/>
          <c:order val="2"/>
          <c:tx>
            <c:strRef>
              <c:f>'Operational Carbon Calculations'!$E$162</c:f>
              <c:strCache>
                <c:ptCount val="1"/>
                <c:pt idx="0">
                  <c:v>Typical</c:v>
                </c:pt>
              </c:strCache>
            </c:strRef>
          </c:tx>
          <c:spPr>
            <a:solidFill>
              <a:srgbClr val="4BACC6"/>
            </a:solidFill>
            <a:ln>
              <a:noFill/>
            </a:ln>
            <a:effectLst/>
          </c:spPr>
          <c:invertIfNegative val="0"/>
          <c:val>
            <c:numRef>
              <c:f>'Operational Carbon Calculations'!$E$168</c:f>
              <c:numCache>
                <c:formatCode>0</c:formatCode>
                <c:ptCount val="1"/>
                <c:pt idx="0">
                  <c:v>#N/A</c:v>
                </c:pt>
              </c:numCache>
            </c:numRef>
          </c:val>
          <c:extLst>
            <c:ext xmlns:c16="http://schemas.microsoft.com/office/drawing/2014/chart" uri="{C3380CC4-5D6E-409C-BE32-E72D297353CC}">
              <c16:uniqueId val="{00000002-D6A2-42B8-B315-3D7F8B4836B2}"/>
            </c:ext>
          </c:extLst>
        </c:ser>
        <c:ser>
          <c:idx val="3"/>
          <c:order val="3"/>
          <c:tx>
            <c:strRef>
              <c:f>'Operational Carbon Calculations'!$F$162</c:f>
              <c:strCache>
                <c:ptCount val="1"/>
                <c:pt idx="0">
                  <c:v>Benchmark scaling</c:v>
                </c:pt>
              </c:strCache>
            </c:strRef>
          </c:tx>
          <c:spPr>
            <a:noFill/>
            <a:ln>
              <a:noFill/>
            </a:ln>
            <a:effectLst/>
          </c:spPr>
          <c:invertIfNegative val="0"/>
          <c:val>
            <c:numRef>
              <c:f>'Operational Carbon Calculations'!$F$168</c:f>
              <c:numCache>
                <c:formatCode>0</c:formatCode>
                <c:ptCount val="1"/>
                <c:pt idx="0">
                  <c:v>#N/A</c:v>
                </c:pt>
              </c:numCache>
            </c:numRef>
          </c:val>
          <c:extLst>
            <c:ext xmlns:c16="http://schemas.microsoft.com/office/drawing/2014/chart" uri="{C3380CC4-5D6E-409C-BE32-E72D297353CC}">
              <c16:uniqueId val="{00000003-D6A2-42B8-B315-3D7F8B4836B2}"/>
            </c:ext>
          </c:extLst>
        </c:ser>
        <c:dLbls>
          <c:showLegendKey val="0"/>
          <c:showVal val="0"/>
          <c:showCatName val="0"/>
          <c:showSerName val="0"/>
          <c:showPercent val="0"/>
          <c:showBubbleSize val="0"/>
        </c:dLbls>
        <c:gapWidth val="10"/>
        <c:overlap val="100"/>
        <c:axId val="58712848"/>
        <c:axId val="58712192"/>
      </c:barChart>
      <c:barChart>
        <c:barDir val="bar"/>
        <c:grouping val="stacked"/>
        <c:varyColors val="0"/>
        <c:ser>
          <c:idx val="4"/>
          <c:order val="4"/>
          <c:tx>
            <c:strRef>
              <c:f>'Operational Carbon Calculations'!$H$167</c:f>
              <c:strCache>
                <c:ptCount val="1"/>
                <c:pt idx="0">
                  <c:v>0</c:v>
                </c:pt>
              </c:strCache>
            </c:strRef>
          </c:tx>
          <c:spPr>
            <a:noFill/>
            <a:ln>
              <a:noFill/>
            </a:ln>
            <a:effectLst>
              <a:outerShdw dist="38100" algn="l" rotWithShape="0">
                <a:schemeClr val="tx1">
                  <a:lumMod val="75000"/>
                  <a:lumOff val="25000"/>
                </a:schemeClr>
              </a:outerShdw>
            </a:effectLst>
          </c:spPr>
          <c:invertIfNegative val="0"/>
          <c:dLbls>
            <c:numFmt formatCod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'Operational Carbon Calculations'!$H$168</c:f>
              <c:numCache>
                <c:formatCode>0</c:formatCode>
                <c:ptCount val="1"/>
                <c:pt idx="0">
                  <c:v>0</c:v>
                </c:pt>
              </c:numCache>
            </c:numRef>
          </c:val>
          <c:extLst>
            <c:ext xmlns:c16="http://schemas.microsoft.com/office/drawing/2014/chart" uri="{C3380CC4-5D6E-409C-BE32-E72D297353CC}">
              <c16:uniqueId val="{00000004-D6A2-42B8-B315-3D7F8B4836B2}"/>
            </c:ext>
          </c:extLst>
        </c:ser>
        <c:ser>
          <c:idx val="5"/>
          <c:order val="5"/>
          <c:tx>
            <c:strRef>
              <c:f>'Operational Carbon Calculations'!$G$167</c:f>
              <c:strCache>
                <c:ptCount val="1"/>
                <c:pt idx="0">
                  <c:v>0</c:v>
                </c:pt>
              </c:strCache>
            </c:strRef>
          </c:tx>
          <c:spPr>
            <a:noFill/>
            <a:ln>
              <a:noFill/>
            </a:ln>
            <a:effectLst>
              <a:outerShdw dist="38100" algn="l" rotWithShape="0">
                <a:prstClr val="black"/>
              </a:outerShdw>
            </a:effectLst>
          </c:spPr>
          <c:invertIfNegative val="0"/>
          <c:dLbls>
            <c:numFmt formatCod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'Operational Carbon Calculations'!$G$168</c:f>
              <c:numCache>
                <c:formatCode>0</c:formatCode>
                <c:ptCount val="1"/>
                <c:pt idx="0">
                  <c:v>0</c:v>
                </c:pt>
              </c:numCache>
            </c:numRef>
          </c:val>
          <c:extLst>
            <c:ext xmlns:c16="http://schemas.microsoft.com/office/drawing/2014/chart" uri="{C3380CC4-5D6E-409C-BE32-E72D297353CC}">
              <c16:uniqueId val="{00000005-D6A2-42B8-B315-3D7F8B4836B2}"/>
            </c:ext>
          </c:extLst>
        </c:ser>
        <c:ser>
          <c:idx val="6"/>
          <c:order val="6"/>
          <c:tx>
            <c:strRef>
              <c:f>'Operational Carbon Calculations'!$I$162</c:f>
              <c:strCache>
                <c:ptCount val="1"/>
                <c:pt idx="0">
                  <c:v>Project scaling</c:v>
                </c:pt>
              </c:strCache>
            </c:strRef>
          </c:tx>
          <c:spPr>
            <a:noFill/>
            <a:ln>
              <a:noFill/>
            </a:ln>
            <a:effectLst/>
          </c:spPr>
          <c:invertIfNegative val="0"/>
          <c:val>
            <c:numRef>
              <c:f>'Operational Carbon Calculations'!$I$168</c:f>
              <c:numCache>
                <c:formatCode>0</c:formatCode>
                <c:ptCount val="1"/>
                <c:pt idx="0">
                  <c:v>#N/A</c:v>
                </c:pt>
              </c:numCache>
            </c:numRef>
          </c:val>
          <c:extLst>
            <c:ext xmlns:c16="http://schemas.microsoft.com/office/drawing/2014/chart" uri="{C3380CC4-5D6E-409C-BE32-E72D297353CC}">
              <c16:uniqueId val="{00000006-D6A2-42B8-B315-3D7F8B4836B2}"/>
            </c:ext>
          </c:extLst>
        </c:ser>
        <c:dLbls>
          <c:showLegendKey val="0"/>
          <c:showVal val="0"/>
          <c:showCatName val="0"/>
          <c:showSerName val="0"/>
          <c:showPercent val="0"/>
          <c:showBubbleSize val="0"/>
        </c:dLbls>
        <c:gapWidth val="0"/>
        <c:overlap val="100"/>
        <c:axId val="552796480"/>
        <c:axId val="552802056"/>
      </c:barChart>
      <c:catAx>
        <c:axId val="58712848"/>
        <c:scaling>
          <c:orientation val="minMax"/>
        </c:scaling>
        <c:delete val="1"/>
        <c:axPos val="l"/>
        <c:majorTickMark val="none"/>
        <c:minorTickMark val="none"/>
        <c:tickLblPos val="nextTo"/>
        <c:crossAx val="58712192"/>
        <c:crosses val="autoZero"/>
        <c:auto val="1"/>
        <c:lblAlgn val="ctr"/>
        <c:lblOffset val="100"/>
        <c:noMultiLvlLbl val="0"/>
      </c:catAx>
      <c:valAx>
        <c:axId val="5871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8712848"/>
        <c:crosses val="autoZero"/>
        <c:crossBetween val="between"/>
        <c:majorUnit val="20"/>
      </c:valAx>
      <c:valAx>
        <c:axId val="552802056"/>
        <c:scaling>
          <c:orientation val="minMax"/>
        </c:scaling>
        <c:delete val="1"/>
        <c:axPos val="t"/>
        <c:numFmt formatCode="0" sourceLinked="1"/>
        <c:majorTickMark val="out"/>
        <c:minorTickMark val="none"/>
        <c:tickLblPos val="nextTo"/>
        <c:crossAx val="552796480"/>
        <c:crosses val="max"/>
        <c:crossBetween val="between"/>
      </c:valAx>
      <c:catAx>
        <c:axId val="552796480"/>
        <c:scaling>
          <c:orientation val="minMax"/>
        </c:scaling>
        <c:delete val="1"/>
        <c:axPos val="l"/>
        <c:majorTickMark val="out"/>
        <c:minorTickMark val="none"/>
        <c:tickLblPos val="nextTo"/>
        <c:crossAx val="552802056"/>
        <c:crosses val="autoZero"/>
        <c:auto val="1"/>
        <c:lblAlgn val="ctr"/>
        <c:lblOffset val="100"/>
        <c:noMultiLvlLbl val="0"/>
      </c:catAx>
      <c:spPr>
        <a:noFill/>
        <a:ln>
          <a:noFill/>
        </a:ln>
        <a:effectLst/>
      </c:spPr>
    </c:plotArea>
    <c:legend>
      <c:legendPos val="r"/>
      <c:legendEntry>
        <c:idx val="3"/>
        <c:delete val="1"/>
      </c:legendEntry>
      <c:legendEntry>
        <c:idx val="4"/>
        <c:delete val="1"/>
      </c:legendEntry>
      <c:legendEntry>
        <c:idx val="5"/>
        <c:delete val="1"/>
      </c:legendEntry>
      <c:legendEntry>
        <c:idx val="6"/>
        <c:delete val="1"/>
      </c:legendEntry>
      <c:layout>
        <c:manualLayout>
          <c:xMode val="edge"/>
          <c:yMode val="edge"/>
          <c:x val="0.86532026180325772"/>
          <c:y val="0.35464566929133856"/>
          <c:w val="0.12026532173729471"/>
          <c:h val="0.541181102362204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mn-lt"/>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1"/>
          <c:order val="0"/>
          <c:tx>
            <c:strRef>
              <c:f>'Continuous Calculations'!$W$869</c:f>
              <c:strCache>
                <c:ptCount val="1"/>
                <c:pt idx="0">
                  <c:v>Current grid factors, gross energy demand, no sequestration</c:v>
                </c:pt>
              </c:strCache>
            </c:strRef>
          </c:tx>
          <c:spPr>
            <a:ln w="25400" cap="rnd">
              <a:solidFill>
                <a:srgbClr val="E63647"/>
              </a:solidFill>
              <a:round/>
            </a:ln>
            <a:effectLst/>
          </c:spPr>
          <c:marker>
            <c:symbol val="none"/>
          </c:marker>
          <c:xVal>
            <c:numRef>
              <c:f>'Continuous Calculations'!$X$845:$EN$845</c:f>
              <c:numCache>
                <c:formatCode>General</c:formatCode>
                <c:ptCount val="1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numCache>
            </c:numRef>
          </c:xVal>
          <c:yVal>
            <c:numRef>
              <c:f>'Continuous Calculations'!$X$869:$EN$869</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1"/>
          <c:extLst>
            <c:ext xmlns:c16="http://schemas.microsoft.com/office/drawing/2014/chart" uri="{C3380CC4-5D6E-409C-BE32-E72D297353CC}">
              <c16:uniqueId val="{00000000-E681-405A-956F-59926B96B046}"/>
            </c:ext>
          </c:extLst>
        </c:ser>
        <c:ser>
          <c:idx val="0"/>
          <c:order val="1"/>
          <c:tx>
            <c:strRef>
              <c:f>'Continuous Calculations'!$W$870</c:f>
              <c:strCache>
                <c:ptCount val="1"/>
                <c:pt idx="0">
                  <c:v>Decarbonising grid, net energy demand, with sequestration</c:v>
                </c:pt>
              </c:strCache>
            </c:strRef>
          </c:tx>
          <c:spPr>
            <a:ln w="25400" cap="rnd">
              <a:solidFill>
                <a:srgbClr val="78966E"/>
              </a:solidFill>
              <a:round/>
            </a:ln>
            <a:effectLst/>
          </c:spPr>
          <c:marker>
            <c:symbol val="none"/>
          </c:marker>
          <c:xVal>
            <c:numRef>
              <c:f>'Continuous Calculations'!$X$845:$EN$845</c:f>
              <c:numCache>
                <c:formatCode>General</c:formatCode>
                <c:ptCount val="1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numCache>
            </c:numRef>
          </c:xVal>
          <c:yVal>
            <c:numRef>
              <c:f>'Continuous Calculations'!$X$870:$EN$870</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1"/>
          <c:extLst>
            <c:ext xmlns:c16="http://schemas.microsoft.com/office/drawing/2014/chart" uri="{C3380CC4-5D6E-409C-BE32-E72D297353CC}">
              <c16:uniqueId val="{00000001-E681-405A-956F-59926B96B046}"/>
            </c:ext>
          </c:extLst>
        </c:ser>
        <c:dLbls>
          <c:showLegendKey val="0"/>
          <c:showVal val="0"/>
          <c:showCatName val="0"/>
          <c:showSerName val="0"/>
          <c:showPercent val="0"/>
          <c:showBubbleSize val="0"/>
        </c:dLbls>
        <c:axId val="698308200"/>
        <c:axId val="698308528"/>
      </c:scatterChart>
      <c:valAx>
        <c:axId val="698308200"/>
        <c:scaling>
          <c:orientation val="minMax"/>
          <c:max val="120"/>
          <c:min val="0"/>
        </c:scaling>
        <c:delete val="0"/>
        <c:axPos val="b"/>
        <c:majorGridlines>
          <c:spPr>
            <a:ln w="9525" cap="flat" cmpd="sng" algn="ctr">
              <a:solidFill>
                <a:schemeClr val="bg1"/>
              </a:solidFill>
              <a:round/>
            </a:ln>
            <a:effectLst/>
          </c:spPr>
        </c:majorGridlines>
        <c:title>
          <c:tx>
            <c:rich>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r>
                  <a:rPr lang="en-GB" sz="1050"/>
                  <a:t>Years since handover</a:t>
                </a:r>
              </a:p>
            </c:rich>
          </c:tx>
          <c:layout>
            <c:manualLayout>
              <c:xMode val="edge"/>
              <c:yMode val="edge"/>
              <c:x val="0.45918624671916008"/>
              <c:y val="0.87098833395404818"/>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title>
        <c:numFmt formatCode="General" sourceLinked="1"/>
        <c:majorTickMark val="none"/>
        <c:minorTickMark val="none"/>
        <c:tickLblPos val="low"/>
        <c:spPr>
          <a:noFill/>
          <a:ln w="22225"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698308528"/>
        <c:crosses val="autoZero"/>
        <c:crossBetween val="midCat"/>
        <c:majorUnit val="10"/>
      </c:valAx>
      <c:valAx>
        <c:axId val="698308528"/>
        <c:scaling>
          <c:orientation val="minMax"/>
        </c:scaling>
        <c:delete val="0"/>
        <c:axPos val="l"/>
        <c:majorGridlines>
          <c:spPr>
            <a:ln w="9525" cap="flat" cmpd="sng" algn="ctr">
              <a:solidFill>
                <a:schemeClr val="bg1"/>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r>
                  <a:rPr lang="en-GB" sz="1050"/>
                  <a:t>tCO2e</a:t>
                </a:r>
              </a:p>
            </c:rich>
          </c:tx>
          <c:layout>
            <c:manualLayout>
              <c:xMode val="edge"/>
              <c:yMode val="edge"/>
              <c:x val="1.0666666666666666E-2"/>
              <c:y val="0.38510365936801061"/>
            </c:manualLayout>
          </c:layout>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698308200"/>
        <c:crosses val="autoZero"/>
        <c:crossBetween val="midCat"/>
      </c:valAx>
      <c:spPr>
        <a:noFill/>
        <a:ln>
          <a:noFill/>
        </a:ln>
        <a:effectLst/>
      </c:spPr>
    </c:plotArea>
    <c:legend>
      <c:legendPos val="b"/>
      <c:layout>
        <c:manualLayout>
          <c:xMode val="edge"/>
          <c:yMode val="edge"/>
          <c:x val="7.955590551181102E-2"/>
          <c:y val="0.89798320836501921"/>
          <c:w val="0.88888808398950137"/>
          <c:h val="9.627320133477419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3CDAC"/>
    </a:solidFill>
    <a:ln w="9525" cap="flat" cmpd="sng" algn="ctr">
      <a:noFill/>
      <a:round/>
    </a:ln>
    <a:effectLst/>
  </c:spPr>
  <c:txPr>
    <a:bodyPr/>
    <a:lstStyle/>
    <a:p>
      <a:pPr>
        <a:defRPr>
          <a:solidFill>
            <a:schemeClr val="tx1">
              <a:lumMod val="75000"/>
              <a:lumOff val="25000"/>
            </a:schemeClr>
          </a:solidFill>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'Continuous Calculations'!$A$941</c:f>
              <c:strCache>
                <c:ptCount val="1"/>
                <c:pt idx="0">
                  <c:v>Carbon emissions relating to the new building</c:v>
                </c:pt>
              </c:strCache>
            </c:strRef>
          </c:tx>
          <c:spPr>
            <a:solidFill>
              <a:srgbClr val="E63647"/>
            </a:solidFill>
            <a:ln>
              <a:noFill/>
            </a:ln>
            <a:effectLst/>
          </c:spPr>
          <c:invertIfNegative val="0"/>
          <c:dPt>
            <c:idx val="6"/>
            <c:invertIfNegative val="0"/>
            <c:bubble3D val="0"/>
            <c:spPr>
              <a:pattFill prst="dkDnDiag">
                <a:fgClr>
                  <a:srgbClr val="E63647"/>
                </a:fgClr>
                <a:bgClr>
                  <a:srgbClr val="F6B0B7"/>
                </a:bgClr>
              </a:pattFill>
              <a:ln>
                <a:noFill/>
              </a:ln>
              <a:effectLst/>
            </c:spPr>
            <c:extLst>
              <c:ext xmlns:c16="http://schemas.microsoft.com/office/drawing/2014/chart" uri="{C3380CC4-5D6E-409C-BE32-E72D297353CC}">
                <c16:uniqueId val="{00000001-81E8-42A5-832A-953414D75DF3}"/>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'Continuous Calculations'!$B$940:$H$940</c:f>
              <c:strCache>
                <c:ptCount val="7"/>
                <c:pt idx="0">
                  <c:v>A1-A3 Biogenic</c:v>
                </c:pt>
                <c:pt idx="1">
                  <c:v>A1-A5</c:v>
                </c:pt>
                <c:pt idx="2">
                  <c:v>B1-B3 &amp; B5</c:v>
                </c:pt>
                <c:pt idx="3">
                  <c:v>B4</c:v>
                </c:pt>
                <c:pt idx="4">
                  <c:v>B6-B7</c:v>
                </c:pt>
                <c:pt idx="5">
                  <c:v>C1-C4</c:v>
                </c:pt>
                <c:pt idx="6">
                  <c:v>D</c:v>
                </c:pt>
              </c:strCache>
            </c:strRef>
          </c:cat>
          <c:val>
            <c:numRef>
              <c:f>'Continuous Calculations'!$B$941:$H$941</c:f>
              <c:numCache>
                <c:formatCode>0</c:formatCode>
                <c:ptCount val="7"/>
                <c:pt idx="0">
                  <c:v>#N/A</c:v>
                </c:pt>
                <c:pt idx="1">
                  <c:v>#N/A</c:v>
                </c:pt>
                <c:pt idx="2">
                  <c:v>#N/A</c:v>
                </c:pt>
                <c:pt idx="3">
                  <c:v>#N/A</c:v>
                </c:pt>
                <c:pt idx="4">
                  <c:v>#N/A</c:v>
                </c:pt>
                <c:pt idx="5">
                  <c:v>#N/A</c:v>
                </c:pt>
                <c:pt idx="6">
                  <c:v>0</c:v>
                </c:pt>
              </c:numCache>
            </c:numRef>
          </c:val>
          <c:extLst>
            <c:ext xmlns:c16="http://schemas.microsoft.com/office/drawing/2014/chart" uri="{C3380CC4-5D6E-409C-BE32-E72D297353CC}">
              <c16:uniqueId val="{00000000-2562-4FAD-BED9-4CD582E85418}"/>
            </c:ext>
          </c:extLst>
        </c:ser>
        <c:ser>
          <c:idx val="1"/>
          <c:order val="1"/>
          <c:tx>
            <c:strRef>
              <c:f>'Continuous Calculations'!$A$942</c:f>
              <c:strCache>
                <c:ptCount val="1"/>
                <c:pt idx="0">
                  <c:v>Value of carbon in existing elements</c:v>
                </c:pt>
              </c:strCache>
            </c:strRef>
          </c:tx>
          <c:spPr>
            <a:pattFill prst="dkDnDiag">
              <a:fgClr>
                <a:srgbClr val="78966E"/>
              </a:fgClr>
              <a:bgClr>
                <a:srgbClr val="B9C8B4"/>
              </a:bgClr>
            </a:patt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'Continuous Calculations'!$B$940:$H$940</c:f>
              <c:strCache>
                <c:ptCount val="7"/>
                <c:pt idx="0">
                  <c:v>A1-A3 Biogenic</c:v>
                </c:pt>
                <c:pt idx="1">
                  <c:v>A1-A5</c:v>
                </c:pt>
                <c:pt idx="2">
                  <c:v>B1-B3 &amp; B5</c:v>
                </c:pt>
                <c:pt idx="3">
                  <c:v>B4</c:v>
                </c:pt>
                <c:pt idx="4">
                  <c:v>B6-B7</c:v>
                </c:pt>
                <c:pt idx="5">
                  <c:v>C1-C4</c:v>
                </c:pt>
                <c:pt idx="6">
                  <c:v>D</c:v>
                </c:pt>
              </c:strCache>
            </c:strRef>
          </c:cat>
          <c:val>
            <c:numRef>
              <c:f>'Continuous Calculations'!$B$942:$H$942</c:f>
              <c:numCache>
                <c:formatCode>0</c:formatCode>
                <c:ptCount val="7"/>
                <c:pt idx="0">
                  <c:v>#N/A</c:v>
                </c:pt>
                <c:pt idx="1">
                  <c:v>#N/A</c:v>
                </c:pt>
                <c:pt idx="2">
                  <c:v>#N/A</c:v>
                </c:pt>
                <c:pt idx="3">
                  <c:v>#N/A</c:v>
                </c:pt>
                <c:pt idx="4">
                  <c:v>#N/A</c:v>
                </c:pt>
                <c:pt idx="5">
                  <c:v>#N/A</c:v>
                </c:pt>
                <c:pt idx="6">
                  <c:v>0</c:v>
                </c:pt>
              </c:numCache>
            </c:numRef>
          </c:val>
          <c:extLst>
            <c:ext xmlns:c16="http://schemas.microsoft.com/office/drawing/2014/chart" uri="{C3380CC4-5D6E-409C-BE32-E72D297353CC}">
              <c16:uniqueId val="{00000001-2562-4FAD-BED9-4CD582E85418}"/>
            </c:ext>
          </c:extLst>
        </c:ser>
        <c:ser>
          <c:idx val="2"/>
          <c:order val="2"/>
          <c:tx>
            <c:strRef>
              <c:f>'Continuous Calculations'!$A$943</c:f>
              <c:strCache>
                <c:ptCount val="1"/>
                <c:pt idx="0">
                  <c:v>SAP 10.1 Operational emissions</c:v>
                </c:pt>
              </c:strCache>
            </c:strRef>
          </c:tx>
          <c:spPr>
            <a:solidFill>
              <a:srgbClr val="7AC6BA"/>
            </a:solidFill>
            <a:ln>
              <a:noFill/>
            </a:ln>
            <a:effectLst/>
          </c:spPr>
          <c:invertIfNegative val="0"/>
          <c:dPt>
            <c:idx val="6"/>
            <c:invertIfNegative val="0"/>
            <c:bubble3D val="0"/>
            <c:spPr>
              <a:pattFill prst="dkDnDiag">
                <a:fgClr>
                  <a:srgbClr val="7AC6BA"/>
                </a:fgClr>
                <a:bgClr>
                  <a:srgbClr val="C1E5DF"/>
                </a:bgClr>
              </a:pattFill>
              <a:ln>
                <a:noFill/>
              </a:ln>
              <a:effectLst/>
            </c:spPr>
            <c:extLst>
              <c:ext xmlns:c16="http://schemas.microsoft.com/office/drawing/2014/chart" uri="{C3380CC4-5D6E-409C-BE32-E72D297353CC}">
                <c16:uniqueId val="{00000003-81E8-42A5-832A-953414D75DF3}"/>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'Continuous Calculations'!$B$940:$H$940</c:f>
              <c:strCache>
                <c:ptCount val="7"/>
                <c:pt idx="0">
                  <c:v>A1-A3 Biogenic</c:v>
                </c:pt>
                <c:pt idx="1">
                  <c:v>A1-A5</c:v>
                </c:pt>
                <c:pt idx="2">
                  <c:v>B1-B3 &amp; B5</c:v>
                </c:pt>
                <c:pt idx="3">
                  <c:v>B4</c:v>
                </c:pt>
                <c:pt idx="4">
                  <c:v>B6-B7</c:v>
                </c:pt>
                <c:pt idx="5">
                  <c:v>C1-C4</c:v>
                </c:pt>
                <c:pt idx="6">
                  <c:v>D</c:v>
                </c:pt>
              </c:strCache>
            </c:strRef>
          </c:cat>
          <c:val>
            <c:numRef>
              <c:f>'Continuous Calculations'!$B$943:$H$943</c:f>
              <c:numCache>
                <c:formatCode>0</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2-2562-4FAD-BED9-4CD582E85418}"/>
            </c:ext>
          </c:extLst>
        </c:ser>
        <c:dLbls>
          <c:dLblPos val="inEnd"/>
          <c:showLegendKey val="0"/>
          <c:showVal val="1"/>
          <c:showCatName val="0"/>
          <c:showSerName val="0"/>
          <c:showPercent val="0"/>
          <c:showBubbleSize val="0"/>
        </c:dLbls>
        <c:gapWidth val="50"/>
        <c:overlap val="100"/>
        <c:axId val="546976984"/>
        <c:axId val="546978296"/>
      </c:barChart>
      <c:barChart>
        <c:barDir val="col"/>
        <c:grouping val="stacked"/>
        <c:varyColors val="0"/>
        <c:ser>
          <c:idx val="3"/>
          <c:order val="3"/>
          <c:tx>
            <c:strRef>
              <c:f>'Continuous Calculations'!$A$944</c:f>
              <c:strCache>
                <c:ptCount val="1"/>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'Continuous Calculations'!$B$940:$H$940</c:f>
              <c:strCache>
                <c:ptCount val="7"/>
                <c:pt idx="0">
                  <c:v>A1-A3 Biogenic</c:v>
                </c:pt>
                <c:pt idx="1">
                  <c:v>A1-A5</c:v>
                </c:pt>
                <c:pt idx="2">
                  <c:v>B1-B3 &amp; B5</c:v>
                </c:pt>
                <c:pt idx="3">
                  <c:v>B4</c:v>
                </c:pt>
                <c:pt idx="4">
                  <c:v>B6-B7</c:v>
                </c:pt>
                <c:pt idx="5">
                  <c:v>C1-C4</c:v>
                </c:pt>
                <c:pt idx="6">
                  <c:v>D</c:v>
                </c:pt>
              </c:strCache>
            </c:strRef>
          </c:cat>
          <c:val>
            <c:numRef>
              <c:f>'Continuous Calculations'!$B$944:$G$944</c:f>
              <c:numCache>
                <c:formatCode>General</c:formatCode>
                <c:ptCount val="6"/>
              </c:numCache>
            </c:numRef>
          </c:val>
          <c:extLst>
            <c:ext xmlns:c16="http://schemas.microsoft.com/office/drawing/2014/chart" uri="{C3380CC4-5D6E-409C-BE32-E72D297353CC}">
              <c16:uniqueId val="{00000006-2562-4FAD-BED9-4CD582E85418}"/>
            </c:ext>
          </c:extLst>
        </c:ser>
        <c:dLbls>
          <c:dLblPos val="inEnd"/>
          <c:showLegendKey val="0"/>
          <c:showVal val="1"/>
          <c:showCatName val="0"/>
          <c:showSerName val="0"/>
          <c:showPercent val="0"/>
          <c:showBubbleSize val="0"/>
        </c:dLbls>
        <c:gapWidth val="50"/>
        <c:overlap val="100"/>
        <c:axId val="644189240"/>
        <c:axId val="644188584"/>
      </c:barChart>
      <c:catAx>
        <c:axId val="546976984"/>
        <c:scaling>
          <c:orientation val="minMax"/>
        </c:scaling>
        <c:delete val="0"/>
        <c:axPos val="b"/>
        <c:numFmt formatCode="General" sourceLinked="1"/>
        <c:majorTickMark val="none"/>
        <c:minorTickMark val="none"/>
        <c:tickLblPos val="low"/>
        <c:spPr>
          <a:noFill/>
          <a:ln w="222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6978296"/>
        <c:crosses val="autoZero"/>
        <c:auto val="1"/>
        <c:lblAlgn val="ctr"/>
        <c:lblOffset val="100"/>
        <c:noMultiLvlLbl val="0"/>
      </c:catAx>
      <c:valAx>
        <c:axId val="546978296"/>
        <c:scaling>
          <c:orientation val="minMax"/>
        </c:scaling>
        <c:delete val="0"/>
        <c:axPos val="l"/>
        <c:majorGridlines>
          <c:spPr>
            <a:ln w="9525" cap="flat" cmpd="sng" algn="ctr">
              <a:solidFill>
                <a:schemeClr val="bg1">
                  <a:lumMod val="85000"/>
                  <a:alpha val="7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a:solidFill>
                      <a:schemeClr val="bg1"/>
                    </a:solidFill>
                  </a:rPr>
                  <a:t>kgCO2e/m2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6976984"/>
        <c:crosses val="autoZero"/>
        <c:crossBetween val="between"/>
      </c:valAx>
      <c:valAx>
        <c:axId val="64418858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189240"/>
        <c:crosses val="max"/>
        <c:crossBetween val="between"/>
      </c:valAx>
      <c:catAx>
        <c:axId val="644189240"/>
        <c:scaling>
          <c:orientation val="minMax"/>
        </c:scaling>
        <c:delete val="1"/>
        <c:axPos val="b"/>
        <c:numFmt formatCode="General" sourceLinked="1"/>
        <c:majorTickMark val="out"/>
        <c:minorTickMark val="none"/>
        <c:tickLblPos val="nextTo"/>
        <c:crossAx val="644188584"/>
        <c:crosses val="autoZero"/>
        <c:auto val="1"/>
        <c:lblAlgn val="ctr"/>
        <c:lblOffset val="100"/>
        <c:noMultiLvlLbl val="0"/>
      </c:catAx>
      <c:spPr>
        <a:noFill/>
        <a:ln>
          <a:noFill/>
        </a:ln>
        <a:effectLst/>
      </c:spPr>
    </c:plotArea>
    <c:legend>
      <c:legendPos val="b"/>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9363C"/>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tx>
            <c:strRef>
              <c:f>'Continuous Calculations'!$D$921:$D$922</c:f>
              <c:strCache>
                <c:ptCount val="1"/>
                <c:pt idx="0">
                  <c:v>#N/A kgCO2e/m2 </c:v>
                </c:pt>
              </c:strCache>
            </c:strRef>
          </c:tx>
          <c:spPr>
            <a:solidFill>
              <a:srgbClr val="F595A0"/>
            </a:solidFill>
            <a:ln>
              <a:noFill/>
            </a:ln>
            <a:effectLst/>
          </c:spPr>
          <c:invertIfNegative val="0"/>
          <c:dLbls>
            <c:dLbl>
              <c:idx val="0"/>
              <c:dLblPos val="ctr"/>
              <c:showLegendKey val="0"/>
              <c:showVal val="0"/>
              <c:showCatName val="0"/>
              <c:showSerName val="1"/>
              <c:showPercent val="0"/>
              <c:showBubbleSize val="0"/>
              <c:extLst>
                <c:ext xmlns:c15="http://schemas.microsoft.com/office/drawing/2012/chart" uri="{CE6537A1-D6FC-4f65-9D91-7224C49458BB}">
                  <c15:layout>
                    <c:manualLayout>
                      <c:w val="0.27323544851011272"/>
                      <c:h val="0.16107886849313577"/>
                    </c:manualLayout>
                  </c15:layout>
                </c:ext>
                <c:ext xmlns:c16="http://schemas.microsoft.com/office/drawing/2014/chart" uri="{C3380CC4-5D6E-409C-BE32-E72D297353CC}">
                  <c16:uniqueId val="{00000000-1B8B-49A0-B5CA-953D4BEDE28E}"/>
                </c:ext>
              </c:extLst>
            </c:dLbl>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Lit>
              <c:formatCode>General</c:formatCode>
              <c:ptCount val="1"/>
              <c:pt idx="0">
                <c:v>1</c:v>
              </c:pt>
            </c:numLit>
          </c:xVal>
          <c:yVal>
            <c:numLit>
              <c:formatCode>General</c:formatCode>
              <c:ptCount val="1"/>
              <c:pt idx="0">
                <c:v>1</c:v>
              </c:pt>
            </c:numLit>
          </c:yVal>
          <c:bubbleSize>
            <c:numRef>
              <c:f>'Continuous Calculations'!$D$920</c:f>
              <c:numCache>
                <c:formatCode>General</c:formatCode>
                <c:ptCount val="1"/>
                <c:pt idx="0">
                  <c:v>#N/A</c:v>
                </c:pt>
              </c:numCache>
            </c:numRef>
          </c:bubbleSize>
          <c:bubble3D val="0"/>
          <c:extLst>
            <c:ext xmlns:c16="http://schemas.microsoft.com/office/drawing/2014/chart" uri="{C3380CC4-5D6E-409C-BE32-E72D297353CC}">
              <c16:uniqueId val="{00000001-1B8B-49A0-B5CA-953D4BEDE28E}"/>
            </c:ext>
          </c:extLst>
        </c:ser>
        <c:ser>
          <c:idx val="1"/>
          <c:order val="1"/>
          <c:tx>
            <c:strRef>
              <c:f>'Continuous Calculations'!$E$921:$E$922</c:f>
              <c:strCache>
                <c:ptCount val="1"/>
                <c:pt idx="0">
                  <c:v>#N/A kgCO2e/m2 </c:v>
                </c:pt>
              </c:strCache>
            </c:strRef>
          </c:tx>
          <c:spPr>
            <a:solidFill>
              <a:srgbClr val="FEC55A"/>
            </a:solidFill>
            <a:ln w="25400">
              <a:noFill/>
            </a:ln>
            <a:effectLst/>
          </c:spPr>
          <c:invertIfNegative val="0"/>
          <c:dLbls>
            <c:dLbl>
              <c:idx val="0"/>
              <c:dLblPos val="ctr"/>
              <c:showLegendKey val="0"/>
              <c:showVal val="0"/>
              <c:showCatName val="0"/>
              <c:showSerName val="1"/>
              <c:showPercent val="0"/>
              <c:showBubbleSize val="0"/>
              <c:extLst>
                <c:ext xmlns:c15="http://schemas.microsoft.com/office/drawing/2012/chart" uri="{CE6537A1-D6FC-4f65-9D91-7224C49458BB}">
                  <c15:layout>
                    <c:manualLayout>
                      <c:w val="0.24186289949050482"/>
                      <c:h val="0.16107886849313577"/>
                    </c:manualLayout>
                  </c15:layout>
                </c:ext>
                <c:ext xmlns:c16="http://schemas.microsoft.com/office/drawing/2014/chart" uri="{C3380CC4-5D6E-409C-BE32-E72D297353CC}">
                  <c16:uniqueId val="{00000002-1B8B-49A0-B5CA-953D4BEDE28E}"/>
                </c:ext>
              </c:extLst>
            </c:dLbl>
            <c:spPr>
              <a:noFill/>
              <a:ln>
                <a:noFill/>
              </a:ln>
              <a:effectLst/>
            </c:spPr>
            <c:txPr>
              <a:bodyPr rot="0" spcFirstLastPara="1" vertOverflow="overflow" horzOverflow="overflow"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Lit>
              <c:formatCode>General</c:formatCode>
              <c:ptCount val="1"/>
              <c:pt idx="0">
                <c:v>1</c:v>
              </c:pt>
            </c:numLit>
          </c:xVal>
          <c:yVal>
            <c:numLit>
              <c:formatCode>General</c:formatCode>
              <c:ptCount val="1"/>
              <c:pt idx="0">
                <c:v>1</c:v>
              </c:pt>
            </c:numLit>
          </c:yVal>
          <c:bubbleSize>
            <c:numRef>
              <c:f>'Continuous Calculations'!$E$920</c:f>
              <c:numCache>
                <c:formatCode>General</c:formatCode>
                <c:ptCount val="1"/>
                <c:pt idx="0">
                  <c:v>#N/A</c:v>
                </c:pt>
              </c:numCache>
            </c:numRef>
          </c:bubbleSize>
          <c:bubble3D val="0"/>
          <c:extLst>
            <c:ext xmlns:c16="http://schemas.microsoft.com/office/drawing/2014/chart" uri="{C3380CC4-5D6E-409C-BE32-E72D297353CC}">
              <c16:uniqueId val="{00000003-1B8B-49A0-B5CA-953D4BEDE28E}"/>
            </c:ext>
          </c:extLst>
        </c:ser>
        <c:ser>
          <c:idx val="2"/>
          <c:order val="2"/>
          <c:tx>
            <c:strRef>
              <c:f>'Continuous Calculations'!$F$921:$F$922</c:f>
              <c:strCache>
                <c:ptCount val="1"/>
                <c:pt idx="0">
                  <c:v>#N/A kgCO2e/m2 </c:v>
                </c:pt>
              </c:strCache>
            </c:strRef>
          </c:tx>
          <c:spPr>
            <a:solidFill>
              <a:srgbClr val="A1D06D"/>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Lit>
              <c:formatCode>General</c:formatCode>
              <c:ptCount val="1"/>
              <c:pt idx="0">
                <c:v>1</c:v>
              </c:pt>
            </c:numLit>
          </c:xVal>
          <c:yVal>
            <c:numLit>
              <c:formatCode>General</c:formatCode>
              <c:ptCount val="1"/>
              <c:pt idx="0">
                <c:v>1</c:v>
              </c:pt>
            </c:numLit>
          </c:yVal>
          <c:bubbleSize>
            <c:numRef>
              <c:f>'Continuous Calculations'!$F$920</c:f>
              <c:numCache>
                <c:formatCode>General</c:formatCode>
                <c:ptCount val="1"/>
                <c:pt idx="0">
                  <c:v>#N/A</c:v>
                </c:pt>
              </c:numCache>
            </c:numRef>
          </c:bubbleSize>
          <c:bubble3D val="0"/>
          <c:extLst>
            <c:ext xmlns:c16="http://schemas.microsoft.com/office/drawing/2014/chart" uri="{C3380CC4-5D6E-409C-BE32-E72D297353CC}">
              <c16:uniqueId val="{00000004-1B8B-49A0-B5CA-953D4BEDE28E}"/>
            </c:ext>
          </c:extLst>
        </c:ser>
        <c:ser>
          <c:idx val="3"/>
          <c:order val="3"/>
          <c:tx>
            <c:strRef>
              <c:f>'Continuous Calculations'!$G$921:$G$922</c:f>
              <c:strCache>
                <c:ptCount val="1"/>
                <c:pt idx="0">
                  <c:v>#N/A kgCO2e/m2 </c:v>
                </c:pt>
              </c:strCache>
            </c:strRef>
          </c:tx>
          <c:spPr>
            <a:solidFill>
              <a:srgbClr val="12B999"/>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Lit>
              <c:formatCode>General</c:formatCode>
              <c:ptCount val="1"/>
              <c:pt idx="0">
                <c:v>1</c:v>
              </c:pt>
            </c:numLit>
          </c:xVal>
          <c:yVal>
            <c:numLit>
              <c:formatCode>General</c:formatCode>
              <c:ptCount val="1"/>
              <c:pt idx="0">
                <c:v>1</c:v>
              </c:pt>
            </c:numLit>
          </c:yVal>
          <c:bubbleSize>
            <c:numRef>
              <c:f>'Continuous Calculations'!$G$920</c:f>
              <c:numCache>
                <c:formatCode>General</c:formatCode>
                <c:ptCount val="1"/>
                <c:pt idx="0">
                  <c:v>#N/A</c:v>
                </c:pt>
              </c:numCache>
            </c:numRef>
          </c:bubbleSize>
          <c:bubble3D val="0"/>
          <c:extLst>
            <c:ext xmlns:c16="http://schemas.microsoft.com/office/drawing/2014/chart" uri="{C3380CC4-5D6E-409C-BE32-E72D297353CC}">
              <c16:uniqueId val="{00000005-1B8B-49A0-B5CA-953D4BEDE28E}"/>
            </c:ext>
          </c:extLst>
        </c:ser>
        <c:dLbls>
          <c:dLblPos val="ctr"/>
          <c:showLegendKey val="0"/>
          <c:showVal val="1"/>
          <c:showCatName val="0"/>
          <c:showSerName val="0"/>
          <c:showPercent val="0"/>
          <c:showBubbleSize val="0"/>
        </c:dLbls>
        <c:bubbleScale val="300"/>
        <c:showNegBubbles val="0"/>
        <c:axId val="445560696"/>
        <c:axId val="445561024"/>
      </c:bubbleChart>
      <c:valAx>
        <c:axId val="445560696"/>
        <c:scaling>
          <c:orientation val="minMax"/>
          <c:max val="2"/>
          <c:min val="0"/>
        </c:scaling>
        <c:delete val="1"/>
        <c:axPos val="b"/>
        <c:numFmt formatCode="General" sourceLinked="1"/>
        <c:majorTickMark val="none"/>
        <c:minorTickMark val="none"/>
        <c:tickLblPos val="nextTo"/>
        <c:crossAx val="445561024"/>
        <c:crosses val="autoZero"/>
        <c:crossBetween val="midCat"/>
      </c:valAx>
      <c:valAx>
        <c:axId val="445561024"/>
        <c:scaling>
          <c:orientation val="minMax"/>
          <c:max val="2"/>
          <c:min val="0"/>
        </c:scaling>
        <c:delete val="1"/>
        <c:axPos val="l"/>
        <c:numFmt formatCode="General" sourceLinked="1"/>
        <c:majorTickMark val="none"/>
        <c:minorTickMark val="none"/>
        <c:tickLblPos val="nextTo"/>
        <c:crossAx val="4455606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4371942874786759"/>
          <c:y val="3.9540953878381718E-2"/>
          <c:w val="0.56784073709162997"/>
          <c:h val="0.92764857613485441"/>
        </c:manualLayout>
      </c:layout>
      <c:barChart>
        <c:barDir val="col"/>
        <c:grouping val="stacked"/>
        <c:varyColors val="0"/>
        <c:ser>
          <c:idx val="0"/>
          <c:order val="0"/>
          <c:tx>
            <c:strRef>
              <c:f>'Continuous Calculations'!$A$881</c:f>
              <c:strCache>
                <c:ptCount val="1"/>
                <c:pt idx="0">
                  <c:v>Substructure</c:v>
                </c:pt>
              </c:strCache>
            </c:strRef>
          </c:tx>
          <c:spPr>
            <a:solidFill>
              <a:srgbClr val="5AC0CF"/>
            </a:solidFill>
            <a:ln>
              <a:noFill/>
            </a:ln>
            <a:effectLst/>
          </c:spPr>
          <c:invertIfNegative val="0"/>
          <c:val>
            <c:numRef>
              <c:f>'Continuous Calculations'!$S$881</c:f>
              <c:numCache>
                <c:formatCode>0</c:formatCode>
                <c:ptCount val="1"/>
                <c:pt idx="0">
                  <c:v>#N/A</c:v>
                </c:pt>
              </c:numCache>
            </c:numRef>
          </c:val>
          <c:extLst>
            <c:ext xmlns:c16="http://schemas.microsoft.com/office/drawing/2014/chart" uri="{C3380CC4-5D6E-409C-BE32-E72D297353CC}">
              <c16:uniqueId val="{00000000-C238-44B5-9062-4F1072CCCD0B}"/>
            </c:ext>
          </c:extLst>
        </c:ser>
        <c:ser>
          <c:idx val="1"/>
          <c:order val="1"/>
          <c:tx>
            <c:strRef>
              <c:f>'Continuous Calculations'!$A$882</c:f>
              <c:strCache>
                <c:ptCount val="1"/>
                <c:pt idx="0">
                  <c:v>Superstructure</c:v>
                </c:pt>
              </c:strCache>
            </c:strRef>
          </c:tx>
          <c:spPr>
            <a:solidFill>
              <a:srgbClr val="4F81BD"/>
            </a:solidFill>
            <a:ln>
              <a:noFill/>
            </a:ln>
            <a:effectLst/>
          </c:spPr>
          <c:invertIfNegative val="0"/>
          <c:val>
            <c:numRef>
              <c:f>'Continuous Calculations'!$S$882</c:f>
              <c:numCache>
                <c:formatCode>0</c:formatCode>
                <c:ptCount val="1"/>
                <c:pt idx="0">
                  <c:v>#N/A</c:v>
                </c:pt>
              </c:numCache>
            </c:numRef>
          </c:val>
          <c:extLst>
            <c:ext xmlns:c16="http://schemas.microsoft.com/office/drawing/2014/chart" uri="{C3380CC4-5D6E-409C-BE32-E72D297353CC}">
              <c16:uniqueId val="{00000001-C238-44B5-9062-4F1072CCCD0B}"/>
            </c:ext>
          </c:extLst>
        </c:ser>
        <c:ser>
          <c:idx val="2"/>
          <c:order val="2"/>
          <c:tx>
            <c:strRef>
              <c:f>'Continuous Calculations'!$A$883</c:f>
              <c:strCache>
                <c:ptCount val="1"/>
                <c:pt idx="0">
                  <c:v>Upper floors</c:v>
                </c:pt>
              </c:strCache>
            </c:strRef>
          </c:tx>
          <c:spPr>
            <a:solidFill>
              <a:srgbClr val="C9388D"/>
            </a:solidFill>
            <a:ln>
              <a:noFill/>
            </a:ln>
            <a:effectLst/>
          </c:spPr>
          <c:invertIfNegative val="0"/>
          <c:val>
            <c:numRef>
              <c:f>'Continuous Calculations'!$S$883</c:f>
              <c:numCache>
                <c:formatCode>0</c:formatCode>
                <c:ptCount val="1"/>
                <c:pt idx="0">
                  <c:v>#N/A</c:v>
                </c:pt>
              </c:numCache>
            </c:numRef>
          </c:val>
          <c:extLst>
            <c:ext xmlns:c16="http://schemas.microsoft.com/office/drawing/2014/chart" uri="{C3380CC4-5D6E-409C-BE32-E72D297353CC}">
              <c16:uniqueId val="{00000002-C238-44B5-9062-4F1072CCCD0B}"/>
            </c:ext>
          </c:extLst>
        </c:ser>
        <c:ser>
          <c:idx val="3"/>
          <c:order val="3"/>
          <c:tx>
            <c:strRef>
              <c:f>'Continuous Calculations'!$A$884</c:f>
              <c:strCache>
                <c:ptCount val="1"/>
                <c:pt idx="0">
                  <c:v>Roof</c:v>
                </c:pt>
              </c:strCache>
            </c:strRef>
          </c:tx>
          <c:spPr>
            <a:solidFill>
              <a:srgbClr val="9B3D7E"/>
            </a:solidFill>
            <a:ln>
              <a:noFill/>
            </a:ln>
            <a:effectLst/>
          </c:spPr>
          <c:invertIfNegative val="0"/>
          <c:val>
            <c:numRef>
              <c:f>'Continuous Calculations'!$S$884</c:f>
              <c:numCache>
                <c:formatCode>0</c:formatCode>
                <c:ptCount val="1"/>
                <c:pt idx="0">
                  <c:v>#N/A</c:v>
                </c:pt>
              </c:numCache>
            </c:numRef>
          </c:val>
          <c:extLst>
            <c:ext xmlns:c16="http://schemas.microsoft.com/office/drawing/2014/chart" uri="{C3380CC4-5D6E-409C-BE32-E72D297353CC}">
              <c16:uniqueId val="{00000003-C238-44B5-9062-4F1072CCCD0B}"/>
            </c:ext>
          </c:extLst>
        </c:ser>
        <c:ser>
          <c:idx val="4"/>
          <c:order val="4"/>
          <c:tx>
            <c:strRef>
              <c:f>'Continuous Calculations'!$A$885</c:f>
              <c:strCache>
                <c:ptCount val="1"/>
                <c:pt idx="0">
                  <c:v>External walls</c:v>
                </c:pt>
              </c:strCache>
            </c:strRef>
          </c:tx>
          <c:spPr>
            <a:solidFill>
              <a:srgbClr val="FFF301"/>
            </a:solidFill>
            <a:ln>
              <a:noFill/>
            </a:ln>
            <a:effectLst/>
          </c:spPr>
          <c:invertIfNegative val="0"/>
          <c:val>
            <c:numRef>
              <c:f>'Continuous Calculations'!$S$885</c:f>
              <c:numCache>
                <c:formatCode>0</c:formatCode>
                <c:ptCount val="1"/>
                <c:pt idx="0">
                  <c:v>#N/A</c:v>
                </c:pt>
              </c:numCache>
            </c:numRef>
          </c:val>
          <c:extLst>
            <c:ext xmlns:c16="http://schemas.microsoft.com/office/drawing/2014/chart" uri="{C3380CC4-5D6E-409C-BE32-E72D297353CC}">
              <c16:uniqueId val="{00000004-C238-44B5-9062-4F1072CCCD0B}"/>
            </c:ext>
          </c:extLst>
        </c:ser>
        <c:ser>
          <c:idx val="5"/>
          <c:order val="5"/>
          <c:tx>
            <c:strRef>
              <c:f>'Continuous Calculations'!$A$886</c:f>
              <c:strCache>
                <c:ptCount val="1"/>
                <c:pt idx="0">
                  <c:v>Windows</c:v>
                </c:pt>
              </c:strCache>
            </c:strRef>
          </c:tx>
          <c:spPr>
            <a:solidFill>
              <a:srgbClr val="CCC200"/>
            </a:solidFill>
            <a:ln>
              <a:noFill/>
            </a:ln>
            <a:effectLst/>
          </c:spPr>
          <c:invertIfNegative val="0"/>
          <c:val>
            <c:numRef>
              <c:f>'Continuous Calculations'!$S$886</c:f>
              <c:numCache>
                <c:formatCode>0</c:formatCode>
                <c:ptCount val="1"/>
                <c:pt idx="0">
                  <c:v>#N/A</c:v>
                </c:pt>
              </c:numCache>
            </c:numRef>
          </c:val>
          <c:extLst>
            <c:ext xmlns:c16="http://schemas.microsoft.com/office/drawing/2014/chart" uri="{C3380CC4-5D6E-409C-BE32-E72D297353CC}">
              <c16:uniqueId val="{00000005-C238-44B5-9062-4F1072CCCD0B}"/>
            </c:ext>
          </c:extLst>
        </c:ser>
        <c:ser>
          <c:idx val="6"/>
          <c:order val="6"/>
          <c:tx>
            <c:strRef>
              <c:f>'Continuous Calculations'!$A$887</c:f>
              <c:strCache>
                <c:ptCount val="1"/>
                <c:pt idx="0">
                  <c:v>Internal walls</c:v>
                </c:pt>
              </c:strCache>
            </c:strRef>
          </c:tx>
          <c:spPr>
            <a:solidFill>
              <a:srgbClr val="42CE7E"/>
            </a:solidFill>
            <a:ln>
              <a:noFill/>
            </a:ln>
            <a:effectLst/>
          </c:spPr>
          <c:invertIfNegative val="0"/>
          <c:val>
            <c:numRef>
              <c:f>'Continuous Calculations'!$S$887</c:f>
              <c:numCache>
                <c:formatCode>0</c:formatCode>
                <c:ptCount val="1"/>
                <c:pt idx="0">
                  <c:v>#N/A</c:v>
                </c:pt>
              </c:numCache>
            </c:numRef>
          </c:val>
          <c:extLst>
            <c:ext xmlns:c16="http://schemas.microsoft.com/office/drawing/2014/chart" uri="{C3380CC4-5D6E-409C-BE32-E72D297353CC}">
              <c16:uniqueId val="{00000006-C238-44B5-9062-4F1072CCCD0B}"/>
            </c:ext>
          </c:extLst>
        </c:ser>
        <c:ser>
          <c:idx val="7"/>
          <c:order val="7"/>
          <c:tx>
            <c:strRef>
              <c:f>'Continuous Calculations'!$A$888</c:f>
              <c:strCache>
                <c:ptCount val="1"/>
                <c:pt idx="0">
                  <c:v>Internal finishes</c:v>
                </c:pt>
              </c:strCache>
            </c:strRef>
          </c:tx>
          <c:spPr>
            <a:solidFill>
              <a:srgbClr val="1A964F"/>
            </a:solidFill>
            <a:ln>
              <a:noFill/>
            </a:ln>
            <a:effectLst/>
          </c:spPr>
          <c:invertIfNegative val="0"/>
          <c:val>
            <c:numRef>
              <c:f>'Continuous Calculations'!$S$888</c:f>
              <c:numCache>
                <c:formatCode>0</c:formatCode>
                <c:ptCount val="1"/>
                <c:pt idx="0">
                  <c:v>#N/A</c:v>
                </c:pt>
              </c:numCache>
            </c:numRef>
          </c:val>
          <c:extLst>
            <c:ext xmlns:c16="http://schemas.microsoft.com/office/drawing/2014/chart" uri="{C3380CC4-5D6E-409C-BE32-E72D297353CC}">
              <c16:uniqueId val="{00000007-C238-44B5-9062-4F1072CCCD0B}"/>
            </c:ext>
          </c:extLst>
        </c:ser>
        <c:ser>
          <c:idx val="8"/>
          <c:order val="8"/>
          <c:tx>
            <c:strRef>
              <c:f>'Continuous Calculations'!$A$889</c:f>
              <c:strCache>
                <c:ptCount val="1"/>
                <c:pt idx="0">
                  <c:v>Services</c:v>
                </c:pt>
              </c:strCache>
            </c:strRef>
          </c:tx>
          <c:spPr>
            <a:solidFill>
              <a:srgbClr val="FCB31D"/>
            </a:solidFill>
            <a:ln>
              <a:noFill/>
            </a:ln>
            <a:effectLst/>
          </c:spPr>
          <c:invertIfNegative val="0"/>
          <c:val>
            <c:numRef>
              <c:f>'Continuous Calculations'!$S$889</c:f>
              <c:numCache>
                <c:formatCode>0</c:formatCode>
                <c:ptCount val="1"/>
                <c:pt idx="0">
                  <c:v>#N/A</c:v>
                </c:pt>
              </c:numCache>
            </c:numRef>
          </c:val>
          <c:extLst>
            <c:ext xmlns:c16="http://schemas.microsoft.com/office/drawing/2014/chart" uri="{C3380CC4-5D6E-409C-BE32-E72D297353CC}">
              <c16:uniqueId val="{00000008-C238-44B5-9062-4F1072CCCD0B}"/>
            </c:ext>
          </c:extLst>
        </c:ser>
        <c:dLbls>
          <c:showLegendKey val="0"/>
          <c:showVal val="0"/>
          <c:showCatName val="0"/>
          <c:showSerName val="0"/>
          <c:showPercent val="0"/>
          <c:showBubbleSize val="0"/>
        </c:dLbls>
        <c:gapWidth val="30"/>
        <c:overlap val="100"/>
        <c:axId val="513866616"/>
        <c:axId val="513864320"/>
      </c:barChart>
      <c:catAx>
        <c:axId val="513866616"/>
        <c:scaling>
          <c:orientation val="minMax"/>
        </c:scaling>
        <c:delete val="1"/>
        <c:axPos val="b"/>
        <c:numFmt formatCode="General" sourceLinked="1"/>
        <c:majorTickMark val="none"/>
        <c:minorTickMark val="none"/>
        <c:tickLblPos val="nextTo"/>
        <c:crossAx val="513864320"/>
        <c:crosses val="autoZero"/>
        <c:auto val="1"/>
        <c:lblAlgn val="ctr"/>
        <c:lblOffset val="100"/>
        <c:noMultiLvlLbl val="0"/>
      </c:catAx>
      <c:valAx>
        <c:axId val="513864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a:t>kgCO2e/m2</a:t>
                </a:r>
              </a:p>
            </c:rich>
          </c:tx>
          <c:layout>
            <c:manualLayout>
              <c:xMode val="edge"/>
              <c:yMode val="edge"/>
              <c:x val="3.7692192831730982E-2"/>
              <c:y val="0.4325205009847414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3866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5.png"/><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 Id="rId9"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chart" Target="../charts/chart16.xml"/><Relationship Id="rId1" Type="http://schemas.openxmlformats.org/officeDocument/2006/relationships/chart" Target="../charts/chart15.xml"/><Relationship Id="rId4"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png"/></Relationships>
</file>

<file path=xl/drawings/_rels/vmlDrawing5.v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png"/></Relationships>
</file>

<file path=xl/drawings/_rels/vmlDrawing7.v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png"/></Relationships>
</file>

<file path=xl/drawings/_rels/vmlDrawing8.v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13607</xdr:colOff>
      <xdr:row>0</xdr:row>
      <xdr:rowOff>54429</xdr:rowOff>
    </xdr:from>
    <xdr:to>
      <xdr:col>2</xdr:col>
      <xdr:colOff>0</xdr:colOff>
      <xdr:row>2</xdr:row>
      <xdr:rowOff>124954</xdr:rowOff>
    </xdr:to>
    <xdr:pic>
      <xdr:nvPicPr>
        <xdr:cNvPr id="3" name="Picture 2">
          <a:extLst>
            <a:ext uri="{FF2B5EF4-FFF2-40B4-BE49-F238E27FC236}">
              <a16:creationId xmlns:a16="http://schemas.microsoft.com/office/drawing/2014/main" id="{AC7C20E5-8CA0-4434-8258-D6D30BE59A5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07" y="54429"/>
          <a:ext cx="4663168" cy="5467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6</xdr:col>
      <xdr:colOff>15422</xdr:colOff>
      <xdr:row>26</xdr:row>
      <xdr:rowOff>37054</xdr:rowOff>
    </xdr:from>
    <xdr:to>
      <xdr:col>16</xdr:col>
      <xdr:colOff>101600</xdr:colOff>
      <xdr:row>39</xdr:row>
      <xdr:rowOff>50661</xdr:rowOff>
    </xdr:to>
    <xdr:graphicFrame macro="">
      <xdr:nvGraphicFramePr>
        <xdr:cNvPr id="9" name="Chart 8">
          <a:extLst>
            <a:ext uri="{FF2B5EF4-FFF2-40B4-BE49-F238E27FC236}">
              <a16:creationId xmlns:a16="http://schemas.microsoft.com/office/drawing/2014/main" id="{C8DB79A0-2C86-4963-A9F5-6DCAC689DD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12700</xdr:colOff>
      <xdr:row>0</xdr:row>
      <xdr:rowOff>63501</xdr:rowOff>
    </xdr:from>
    <xdr:to>
      <xdr:col>15</xdr:col>
      <xdr:colOff>660400</xdr:colOff>
      <xdr:row>24</xdr:row>
      <xdr:rowOff>152402</xdr:rowOff>
    </xdr:to>
    <xdr:grpSp>
      <xdr:nvGrpSpPr>
        <xdr:cNvPr id="10" name="Group 9">
          <a:extLst>
            <a:ext uri="{FF2B5EF4-FFF2-40B4-BE49-F238E27FC236}">
              <a16:creationId xmlns:a16="http://schemas.microsoft.com/office/drawing/2014/main" id="{156E614D-17B2-48DA-89BF-12D54D22E2BB}"/>
            </a:ext>
          </a:extLst>
        </xdr:cNvPr>
        <xdr:cNvGrpSpPr/>
      </xdr:nvGrpSpPr>
      <xdr:grpSpPr>
        <a:xfrm>
          <a:off x="11577864" y="63501"/>
          <a:ext cx="13664293" cy="4415972"/>
          <a:chOff x="11274135" y="30878314"/>
          <a:chExt cx="8607138" cy="7325604"/>
        </a:xfrm>
      </xdr:grpSpPr>
      <xdr:graphicFrame macro="">
        <xdr:nvGraphicFramePr>
          <xdr:cNvPr id="11" name="Chart 10">
            <a:extLst>
              <a:ext uri="{FF2B5EF4-FFF2-40B4-BE49-F238E27FC236}">
                <a16:creationId xmlns:a16="http://schemas.microsoft.com/office/drawing/2014/main" id="{36D9E112-B0CA-41E4-8F94-3385A999FC75}"/>
              </a:ext>
            </a:extLst>
          </xdr:cNvPr>
          <xdr:cNvGraphicFramePr/>
        </xdr:nvGraphicFramePr>
        <xdr:xfrm>
          <a:off x="11274135" y="35533458"/>
          <a:ext cx="8607137" cy="267046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2" name="Chart 11">
            <a:extLst>
              <a:ext uri="{FF2B5EF4-FFF2-40B4-BE49-F238E27FC236}">
                <a16:creationId xmlns:a16="http://schemas.microsoft.com/office/drawing/2014/main" id="{E9348DD3-8D8B-4A2B-A8B8-FE0432574236}"/>
              </a:ext>
            </a:extLst>
          </xdr:cNvPr>
          <xdr:cNvGraphicFramePr>
            <a:graphicFrameLocks/>
          </xdr:cNvGraphicFramePr>
        </xdr:nvGraphicFramePr>
        <xdr:xfrm>
          <a:off x="11274136" y="33198964"/>
          <a:ext cx="8607137" cy="2341418"/>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3" name="Chart 12">
            <a:extLst>
              <a:ext uri="{FF2B5EF4-FFF2-40B4-BE49-F238E27FC236}">
                <a16:creationId xmlns:a16="http://schemas.microsoft.com/office/drawing/2014/main" id="{0F785FF5-51AB-4F46-B091-80417AE351A0}"/>
              </a:ext>
            </a:extLst>
          </xdr:cNvPr>
          <xdr:cNvGraphicFramePr>
            <a:graphicFrameLocks/>
          </xdr:cNvGraphicFramePr>
        </xdr:nvGraphicFramePr>
        <xdr:xfrm>
          <a:off x="11274136" y="30878314"/>
          <a:ext cx="8607137" cy="2341418"/>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8</xdr:col>
      <xdr:colOff>584200</xdr:colOff>
      <xdr:row>41</xdr:row>
      <xdr:rowOff>0</xdr:rowOff>
    </xdr:from>
    <xdr:to>
      <xdr:col>14</xdr:col>
      <xdr:colOff>25400</xdr:colOff>
      <xdr:row>43</xdr:row>
      <xdr:rowOff>136072</xdr:rowOff>
    </xdr:to>
    <xdr:grpSp>
      <xdr:nvGrpSpPr>
        <xdr:cNvPr id="3" name="Group 2">
          <a:extLst>
            <a:ext uri="{FF2B5EF4-FFF2-40B4-BE49-F238E27FC236}">
              <a16:creationId xmlns:a16="http://schemas.microsoft.com/office/drawing/2014/main" id="{E606A3E0-9155-4831-AB70-B1A0895079C7}"/>
            </a:ext>
          </a:extLst>
        </xdr:cNvPr>
        <xdr:cNvGrpSpPr/>
      </xdr:nvGrpSpPr>
      <xdr:grpSpPr>
        <a:xfrm>
          <a:off x="15469507" y="7334250"/>
          <a:ext cx="7128329" cy="489858"/>
          <a:chOff x="6692900" y="4457700"/>
          <a:chExt cx="3708400" cy="317500"/>
        </a:xfrm>
      </xdr:grpSpPr>
      <xdr:sp macro="" textlink="">
        <xdr:nvSpPr>
          <xdr:cNvPr id="2" name="TextBox 1">
            <a:extLst>
              <a:ext uri="{FF2B5EF4-FFF2-40B4-BE49-F238E27FC236}">
                <a16:creationId xmlns:a16="http://schemas.microsoft.com/office/drawing/2014/main" id="{9C00E0E8-2B9E-447A-80DC-5707595B2DE5}"/>
              </a:ext>
            </a:extLst>
          </xdr:cNvPr>
          <xdr:cNvSpPr txBox="1"/>
        </xdr:nvSpPr>
        <xdr:spPr>
          <a:xfrm>
            <a:off x="6692900" y="4457700"/>
            <a:ext cx="2082800"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GB" sz="1400" baseline="0">
                <a:solidFill>
                  <a:schemeClr val="bg1">
                    <a:lumMod val="50000"/>
                  </a:schemeClr>
                </a:solidFill>
              </a:rPr>
              <a:t>Offset demand</a:t>
            </a:r>
            <a:endParaRPr lang="en-GB" sz="1400">
              <a:solidFill>
                <a:schemeClr val="bg1">
                  <a:lumMod val="50000"/>
                </a:schemeClr>
              </a:solidFill>
            </a:endParaRPr>
          </a:p>
        </xdr:txBody>
      </xdr:sp>
      <xdr:sp macro="" textlink="">
        <xdr:nvSpPr>
          <xdr:cNvPr id="14" name="TextBox 13">
            <a:extLst>
              <a:ext uri="{FF2B5EF4-FFF2-40B4-BE49-F238E27FC236}">
                <a16:creationId xmlns:a16="http://schemas.microsoft.com/office/drawing/2014/main" id="{12D4882E-5A1F-4167-9014-20DD00135A13}"/>
              </a:ext>
            </a:extLst>
          </xdr:cNvPr>
          <xdr:cNvSpPr txBox="1"/>
        </xdr:nvSpPr>
        <xdr:spPr>
          <a:xfrm>
            <a:off x="8318500" y="4457700"/>
            <a:ext cx="2082800"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GB" sz="1400">
                <a:solidFill>
                  <a:sysClr val="windowText" lastClr="000000"/>
                </a:solidFill>
              </a:rPr>
              <a:t>Gross</a:t>
            </a:r>
            <a:r>
              <a:rPr lang="en-GB" sz="1400" baseline="0">
                <a:solidFill>
                  <a:sysClr val="windowText" lastClr="000000"/>
                </a:solidFill>
              </a:rPr>
              <a:t> demand</a:t>
            </a:r>
            <a:endParaRPr lang="en-GB" sz="1400">
              <a:solidFill>
                <a:sysClr val="windowText" lastClr="000000"/>
              </a:solidFill>
            </a:endParaRPr>
          </a:p>
        </xdr:txBody>
      </xdr:sp>
    </xdr:grpSp>
    <xdr:clientData/>
  </xdr:twoCellAnchor>
  <xdr:twoCellAnchor editAs="oneCell">
    <xdr:from>
      <xdr:col>6</xdr:col>
      <xdr:colOff>190500</xdr:colOff>
      <xdr:row>27</xdr:row>
      <xdr:rowOff>40821</xdr:rowOff>
    </xdr:from>
    <xdr:to>
      <xdr:col>7</xdr:col>
      <xdr:colOff>579968</xdr:colOff>
      <xdr:row>27</xdr:row>
      <xdr:rowOff>163286</xdr:rowOff>
    </xdr:to>
    <xdr:pic>
      <xdr:nvPicPr>
        <xdr:cNvPr id="5" name="Picture 4">
          <a:extLst>
            <a:ext uri="{FF2B5EF4-FFF2-40B4-BE49-F238E27FC236}">
              <a16:creationId xmlns:a16="http://schemas.microsoft.com/office/drawing/2014/main" id="{8FA148C1-F1BB-4DC1-88E5-F81A334F716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6177643" y="4898571"/>
          <a:ext cx="1097039" cy="122465"/>
        </a:xfrm>
        <a:prstGeom prst="rect">
          <a:avLst/>
        </a:prstGeom>
      </xdr:spPr>
    </xdr:pic>
    <xdr:clientData/>
  </xdr:twoCellAnchor>
  <xdr:twoCellAnchor editAs="oneCell">
    <xdr:from>
      <xdr:col>6</xdr:col>
      <xdr:colOff>193223</xdr:colOff>
      <xdr:row>0</xdr:row>
      <xdr:rowOff>220436</xdr:rowOff>
    </xdr:from>
    <xdr:to>
      <xdr:col>7</xdr:col>
      <xdr:colOff>582691</xdr:colOff>
      <xdr:row>1</xdr:row>
      <xdr:rowOff>111580</xdr:rowOff>
    </xdr:to>
    <xdr:pic>
      <xdr:nvPicPr>
        <xdr:cNvPr id="15" name="Picture 14">
          <a:extLst>
            <a:ext uri="{FF2B5EF4-FFF2-40B4-BE49-F238E27FC236}">
              <a16:creationId xmlns:a16="http://schemas.microsoft.com/office/drawing/2014/main" id="{71FF1E8F-9EEF-4C68-A8BA-6974C67B51D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6180366" y="220436"/>
          <a:ext cx="1097039" cy="1224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3</xdr:col>
      <xdr:colOff>244853</xdr:colOff>
      <xdr:row>0</xdr:row>
      <xdr:rowOff>0</xdr:rowOff>
    </xdr:from>
    <xdr:to>
      <xdr:col>13</xdr:col>
      <xdr:colOff>502592</xdr:colOff>
      <xdr:row>23</xdr:row>
      <xdr:rowOff>139783</xdr:rowOff>
    </xdr:to>
    <xdr:graphicFrame macro="">
      <xdr:nvGraphicFramePr>
        <xdr:cNvPr id="4" name="Chart 3">
          <a:extLst>
            <a:ext uri="{FF2B5EF4-FFF2-40B4-BE49-F238E27FC236}">
              <a16:creationId xmlns:a16="http://schemas.microsoft.com/office/drawing/2014/main" id="{D94846F8-DBE9-4678-A159-B72185EE37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13</xdr:col>
      <xdr:colOff>883593</xdr:colOff>
      <xdr:row>0</xdr:row>
      <xdr:rowOff>103908</xdr:rowOff>
    </xdr:from>
    <xdr:to>
      <xdr:col>15</xdr:col>
      <xdr:colOff>880877</xdr:colOff>
      <xdr:row>24</xdr:row>
      <xdr:rowOff>49480</xdr:rowOff>
    </xdr:to>
    <xdr:graphicFrame macro="">
      <xdr:nvGraphicFramePr>
        <xdr:cNvPr id="5" name="Chart 4">
          <a:extLst>
            <a:ext uri="{FF2B5EF4-FFF2-40B4-BE49-F238E27FC236}">
              <a16:creationId xmlns:a16="http://schemas.microsoft.com/office/drawing/2014/main" id="{CF8436E8-2D0A-4127-B5CF-A1CA2E8D7A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15</xdr:col>
      <xdr:colOff>1410357</xdr:colOff>
      <xdr:row>10</xdr:row>
      <xdr:rowOff>53179</xdr:rowOff>
    </xdr:from>
    <xdr:to>
      <xdr:col>16</xdr:col>
      <xdr:colOff>2396217</xdr:colOff>
      <xdr:row>18</xdr:row>
      <xdr:rowOff>53192</xdr:rowOff>
    </xdr:to>
    <xdr:sp macro="" textlink="">
      <xdr:nvSpPr>
        <xdr:cNvPr id="8" name="TextBox 7">
          <a:extLst>
            <a:ext uri="{FF2B5EF4-FFF2-40B4-BE49-F238E27FC236}">
              <a16:creationId xmlns:a16="http://schemas.microsoft.com/office/drawing/2014/main" id="{A4C67C21-0D1B-43A7-8800-C96A17AB308E}"/>
            </a:ext>
          </a:extLst>
        </xdr:cNvPr>
        <xdr:cNvSpPr txBox="1"/>
      </xdr:nvSpPr>
      <xdr:spPr>
        <a:xfrm>
          <a:off x="15602607" y="1876536"/>
          <a:ext cx="2481285" cy="141515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GB" sz="1400" baseline="0">
              <a:solidFill>
                <a:sysClr val="windowText" lastClr="000000"/>
              </a:solidFill>
            </a:rPr>
            <a:t>Embodied carbon over the lifecycle [A1-C4]</a:t>
          </a:r>
        </a:p>
        <a:p>
          <a:pPr marL="171450" indent="-171450">
            <a:buFont typeface="Arial" panose="020B0604020202020204" pitchFamily="34" charset="0"/>
            <a:buChar char="•"/>
          </a:pPr>
          <a:endParaRPr lang="en-GB" sz="1400" baseline="0">
            <a:solidFill>
              <a:sysClr val="windowText" lastClr="000000"/>
            </a:solidFill>
          </a:endParaRPr>
        </a:p>
        <a:p>
          <a:pPr marL="171450" indent="-171450">
            <a:buFont typeface="Arial" panose="020B0604020202020204" pitchFamily="34" charset="0"/>
            <a:buChar char="•"/>
          </a:pPr>
          <a:r>
            <a:rPr lang="en-GB" sz="1400" baseline="0">
              <a:solidFill>
                <a:schemeClr val="bg1">
                  <a:lumMod val="50000"/>
                </a:schemeClr>
              </a:solidFill>
            </a:rPr>
            <a:t>Including potential offsets from sequestered carbon</a:t>
          </a:r>
        </a:p>
        <a:p>
          <a:pPr marL="171450" indent="-171450">
            <a:buFont typeface="Arial" panose="020B0604020202020204" pitchFamily="34" charset="0"/>
            <a:buChar char="•"/>
          </a:pPr>
          <a:endParaRPr lang="en-GB" sz="1400">
            <a:solidFill>
              <a:sysClr val="windowText" lastClr="000000"/>
            </a:solidFill>
          </a:endParaRPr>
        </a:p>
      </xdr:txBody>
    </xdr:sp>
    <xdr:clientData/>
  </xdr:twoCellAnchor>
  <xdr:twoCellAnchor editAs="oneCell">
    <xdr:from>
      <xdr:col>5</xdr:col>
      <xdr:colOff>176894</xdr:colOff>
      <xdr:row>24</xdr:row>
      <xdr:rowOff>13607</xdr:rowOff>
    </xdr:from>
    <xdr:to>
      <xdr:col>6</xdr:col>
      <xdr:colOff>307825</xdr:colOff>
      <xdr:row>24</xdr:row>
      <xdr:rowOff>136072</xdr:rowOff>
    </xdr:to>
    <xdr:pic>
      <xdr:nvPicPr>
        <xdr:cNvPr id="6" name="Picture 5">
          <a:extLst>
            <a:ext uri="{FF2B5EF4-FFF2-40B4-BE49-F238E27FC236}">
              <a16:creationId xmlns:a16="http://schemas.microsoft.com/office/drawing/2014/main" id="{16DF91CF-9458-4E7A-BFE7-35E02E742F6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6885215" y="4313464"/>
          <a:ext cx="1097039" cy="122465"/>
        </a:xfrm>
        <a:prstGeom prst="rect">
          <a:avLst/>
        </a:prstGeom>
      </xdr:spPr>
    </xdr:pic>
    <xdr:clientData/>
  </xdr:twoCellAnchor>
  <xdr:twoCellAnchor editAs="oneCell">
    <xdr:from>
      <xdr:col>14</xdr:col>
      <xdr:colOff>288472</xdr:colOff>
      <xdr:row>24</xdr:row>
      <xdr:rowOff>16329</xdr:rowOff>
    </xdr:from>
    <xdr:to>
      <xdr:col>14</xdr:col>
      <xdr:colOff>1385511</xdr:colOff>
      <xdr:row>24</xdr:row>
      <xdr:rowOff>138794</xdr:rowOff>
    </xdr:to>
    <xdr:pic>
      <xdr:nvPicPr>
        <xdr:cNvPr id="7" name="Picture 6">
          <a:extLst>
            <a:ext uri="{FF2B5EF4-FFF2-40B4-BE49-F238E27FC236}">
              <a16:creationId xmlns:a16="http://schemas.microsoft.com/office/drawing/2014/main" id="{6074413C-EBAD-49A1-AE72-E45D3302985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12847865" y="4316186"/>
          <a:ext cx="1097039" cy="1224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48489</xdr:colOff>
      <xdr:row>1</xdr:row>
      <xdr:rowOff>41564</xdr:rowOff>
    </xdr:from>
    <xdr:to>
      <xdr:col>21</xdr:col>
      <xdr:colOff>146956</xdr:colOff>
      <xdr:row>3</xdr:row>
      <xdr:rowOff>160832</xdr:rowOff>
    </xdr:to>
    <xdr:graphicFrame macro="">
      <xdr:nvGraphicFramePr>
        <xdr:cNvPr id="42" name="Chart 41">
          <a:extLst>
            <a:ext uri="{FF2B5EF4-FFF2-40B4-BE49-F238E27FC236}">
              <a16:creationId xmlns:a16="http://schemas.microsoft.com/office/drawing/2014/main" id="{B8143B81-B79D-4917-AED6-7379F3F239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54248</xdr:colOff>
      <xdr:row>1</xdr:row>
      <xdr:rowOff>38831</xdr:rowOff>
    </xdr:from>
    <xdr:to>
      <xdr:col>43</xdr:col>
      <xdr:colOff>146958</xdr:colOff>
      <xdr:row>3</xdr:row>
      <xdr:rowOff>161745</xdr:rowOff>
    </xdr:to>
    <xdr:graphicFrame macro="">
      <xdr:nvGraphicFramePr>
        <xdr:cNvPr id="43" name="Chart 42">
          <a:extLst>
            <a:ext uri="{FF2B5EF4-FFF2-40B4-BE49-F238E27FC236}">
              <a16:creationId xmlns:a16="http://schemas.microsoft.com/office/drawing/2014/main" id="{AC68F0F6-FBEF-41F8-AC4C-B214DE74C7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33619</xdr:colOff>
      <xdr:row>32</xdr:row>
      <xdr:rowOff>123265</xdr:rowOff>
    </xdr:from>
    <xdr:to>
      <xdr:col>20</xdr:col>
      <xdr:colOff>280148</xdr:colOff>
      <xdr:row>52</xdr:row>
      <xdr:rowOff>168087</xdr:rowOff>
    </xdr:to>
    <xdr:graphicFrame macro="">
      <xdr:nvGraphicFramePr>
        <xdr:cNvPr id="46" name="Chart 45">
          <a:extLst>
            <a:ext uri="{FF2B5EF4-FFF2-40B4-BE49-F238E27FC236}">
              <a16:creationId xmlns:a16="http://schemas.microsoft.com/office/drawing/2014/main" id="{C8E37514-665B-49BF-B51B-CF2B0DEC5F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11207</xdr:colOff>
      <xdr:row>32</xdr:row>
      <xdr:rowOff>89648</xdr:rowOff>
    </xdr:from>
    <xdr:to>
      <xdr:col>42</xdr:col>
      <xdr:colOff>78443</xdr:colOff>
      <xdr:row>46</xdr:row>
      <xdr:rowOff>67236</xdr:rowOff>
    </xdr:to>
    <xdr:graphicFrame macro="">
      <xdr:nvGraphicFramePr>
        <xdr:cNvPr id="47" name="Chart 46">
          <a:extLst>
            <a:ext uri="{FF2B5EF4-FFF2-40B4-BE49-F238E27FC236}">
              <a16:creationId xmlns:a16="http://schemas.microsoft.com/office/drawing/2014/main" id="{9120B6D5-0DFD-4526-B888-6A0ABD4371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112059</xdr:colOff>
      <xdr:row>27</xdr:row>
      <xdr:rowOff>22411</xdr:rowOff>
    </xdr:from>
    <xdr:to>
      <xdr:col>11</xdr:col>
      <xdr:colOff>224118</xdr:colOff>
      <xdr:row>28</xdr:row>
      <xdr:rowOff>123264</xdr:rowOff>
    </xdr:to>
    <xdr:sp macro="" textlink="">
      <xdr:nvSpPr>
        <xdr:cNvPr id="2" name="TextBox 1">
          <a:extLst>
            <a:ext uri="{FF2B5EF4-FFF2-40B4-BE49-F238E27FC236}">
              <a16:creationId xmlns:a16="http://schemas.microsoft.com/office/drawing/2014/main" id="{4BBD773B-5610-46AD-A317-F39311DE18C6}"/>
            </a:ext>
          </a:extLst>
        </xdr:cNvPr>
        <xdr:cNvSpPr txBox="1"/>
      </xdr:nvSpPr>
      <xdr:spPr>
        <a:xfrm>
          <a:off x="112059" y="4896970"/>
          <a:ext cx="366432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spc="200">
              <a:latin typeface="+mj-lt"/>
            </a:rPr>
            <a:t>WHOLE</a:t>
          </a:r>
          <a:r>
            <a:rPr lang="en-GB" sz="1400" spc="200" baseline="0">
              <a:latin typeface="+mj-lt"/>
            </a:rPr>
            <a:t> LIFE CARBON</a:t>
          </a:r>
          <a:endParaRPr lang="en-GB" sz="1400" spc="200">
            <a:latin typeface="+mj-lt"/>
          </a:endParaRPr>
        </a:p>
      </xdr:txBody>
    </xdr:sp>
    <xdr:clientData/>
  </xdr:twoCellAnchor>
  <xdr:twoCellAnchor>
    <xdr:from>
      <xdr:col>22</xdr:col>
      <xdr:colOff>107577</xdr:colOff>
      <xdr:row>27</xdr:row>
      <xdr:rowOff>6723</xdr:rowOff>
    </xdr:from>
    <xdr:to>
      <xdr:col>33</xdr:col>
      <xdr:colOff>219636</xdr:colOff>
      <xdr:row>28</xdr:row>
      <xdr:rowOff>107576</xdr:rowOff>
    </xdr:to>
    <xdr:sp macro="" textlink="">
      <xdr:nvSpPr>
        <xdr:cNvPr id="13" name="TextBox 12">
          <a:extLst>
            <a:ext uri="{FF2B5EF4-FFF2-40B4-BE49-F238E27FC236}">
              <a16:creationId xmlns:a16="http://schemas.microsoft.com/office/drawing/2014/main" id="{63830E4E-6416-4BCD-9B7D-FECA43A663C0}"/>
            </a:ext>
          </a:extLst>
        </xdr:cNvPr>
        <xdr:cNvSpPr txBox="1"/>
      </xdr:nvSpPr>
      <xdr:spPr>
        <a:xfrm>
          <a:off x="7212106" y="4881282"/>
          <a:ext cx="366432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spc="200">
              <a:latin typeface="+mj-lt"/>
            </a:rPr>
            <a:t>OFFSET</a:t>
          </a:r>
          <a:r>
            <a:rPr lang="en-GB" sz="1400" spc="200" baseline="0">
              <a:latin typeface="+mj-lt"/>
            </a:rPr>
            <a:t> CARBON</a:t>
          </a:r>
          <a:endParaRPr lang="en-GB" sz="1400" spc="200">
            <a:latin typeface="+mj-lt"/>
          </a:endParaRPr>
        </a:p>
      </xdr:txBody>
    </xdr:sp>
    <xdr:clientData/>
  </xdr:twoCellAnchor>
  <xdr:twoCellAnchor>
    <xdr:from>
      <xdr:col>0</xdr:col>
      <xdr:colOff>134471</xdr:colOff>
      <xdr:row>0</xdr:row>
      <xdr:rowOff>44824</xdr:rowOff>
    </xdr:from>
    <xdr:to>
      <xdr:col>11</xdr:col>
      <xdr:colOff>246530</xdr:colOff>
      <xdr:row>1</xdr:row>
      <xdr:rowOff>134471</xdr:rowOff>
    </xdr:to>
    <xdr:sp macro="" textlink="">
      <xdr:nvSpPr>
        <xdr:cNvPr id="14" name="TextBox 13">
          <a:extLst>
            <a:ext uri="{FF2B5EF4-FFF2-40B4-BE49-F238E27FC236}">
              <a16:creationId xmlns:a16="http://schemas.microsoft.com/office/drawing/2014/main" id="{3E944860-CBF6-46F1-98AA-FA3827669EE5}"/>
            </a:ext>
          </a:extLst>
        </xdr:cNvPr>
        <xdr:cNvSpPr txBox="1"/>
      </xdr:nvSpPr>
      <xdr:spPr>
        <a:xfrm>
          <a:off x="134471" y="44824"/>
          <a:ext cx="366432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spc="200">
              <a:latin typeface="+mj-lt"/>
            </a:rPr>
            <a:t>OPERATIONAL</a:t>
          </a:r>
          <a:r>
            <a:rPr lang="en-GB" sz="1400" spc="200" baseline="0">
              <a:latin typeface="+mj-lt"/>
            </a:rPr>
            <a:t> ENERGY</a:t>
          </a:r>
          <a:endParaRPr lang="en-GB" sz="1400" spc="200">
            <a:latin typeface="+mj-lt"/>
          </a:endParaRPr>
        </a:p>
      </xdr:txBody>
    </xdr:sp>
    <xdr:clientData/>
  </xdr:twoCellAnchor>
  <xdr:twoCellAnchor>
    <xdr:from>
      <xdr:col>22</xdr:col>
      <xdr:colOff>118783</xdr:colOff>
      <xdr:row>0</xdr:row>
      <xdr:rowOff>29136</xdr:rowOff>
    </xdr:from>
    <xdr:to>
      <xdr:col>37</xdr:col>
      <xdr:colOff>179294</xdr:colOff>
      <xdr:row>1</xdr:row>
      <xdr:rowOff>118783</xdr:rowOff>
    </xdr:to>
    <xdr:sp macro="" textlink="">
      <xdr:nvSpPr>
        <xdr:cNvPr id="15" name="TextBox 14">
          <a:extLst>
            <a:ext uri="{FF2B5EF4-FFF2-40B4-BE49-F238E27FC236}">
              <a16:creationId xmlns:a16="http://schemas.microsoft.com/office/drawing/2014/main" id="{C4CFF23D-F90B-4E22-A75B-644BB8E2DD43}"/>
            </a:ext>
          </a:extLst>
        </xdr:cNvPr>
        <xdr:cNvSpPr txBox="1"/>
      </xdr:nvSpPr>
      <xdr:spPr>
        <a:xfrm>
          <a:off x="7223312" y="29136"/>
          <a:ext cx="4957482"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spc="200">
              <a:latin typeface="+mj-lt"/>
            </a:rPr>
            <a:t>LIFECYCLE EMBODIED</a:t>
          </a:r>
          <a:r>
            <a:rPr lang="en-GB" sz="1400" spc="200" baseline="0">
              <a:latin typeface="+mj-lt"/>
            </a:rPr>
            <a:t> CARBON</a:t>
          </a:r>
          <a:endParaRPr lang="en-GB" sz="1400" spc="200">
            <a:latin typeface="+mj-lt"/>
          </a:endParaRPr>
        </a:p>
      </xdr:txBody>
    </xdr:sp>
    <xdr:clientData/>
  </xdr:twoCellAnchor>
  <xdr:twoCellAnchor>
    <xdr:from>
      <xdr:col>23</xdr:col>
      <xdr:colOff>38100</xdr:colOff>
      <xdr:row>6</xdr:row>
      <xdr:rowOff>83458</xdr:rowOff>
    </xdr:from>
    <xdr:to>
      <xdr:col>42</xdr:col>
      <xdr:colOff>304800</xdr:colOff>
      <xdr:row>23</xdr:row>
      <xdr:rowOff>70758</xdr:rowOff>
    </xdr:to>
    <xdr:graphicFrame macro="">
      <xdr:nvGraphicFramePr>
        <xdr:cNvPr id="16" name="Chart 15">
          <a:extLst>
            <a:ext uri="{FF2B5EF4-FFF2-40B4-BE49-F238E27FC236}">
              <a16:creationId xmlns:a16="http://schemas.microsoft.com/office/drawing/2014/main" id="{127F8C67-454B-4427-B380-9E160017E7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4</xdr:row>
      <xdr:rowOff>0</xdr:rowOff>
    </xdr:from>
    <xdr:to>
      <xdr:col>20</xdr:col>
      <xdr:colOff>317500</xdr:colOff>
      <xdr:row>21</xdr:row>
      <xdr:rowOff>38100</xdr:rowOff>
    </xdr:to>
    <xdr:grpSp>
      <xdr:nvGrpSpPr>
        <xdr:cNvPr id="17" name="Group 16">
          <a:extLst>
            <a:ext uri="{FF2B5EF4-FFF2-40B4-BE49-F238E27FC236}">
              <a16:creationId xmlns:a16="http://schemas.microsoft.com/office/drawing/2014/main" id="{0A6A15C0-9D01-44AE-9406-D1C36CD0C63A}"/>
            </a:ext>
          </a:extLst>
        </xdr:cNvPr>
        <xdr:cNvGrpSpPr/>
      </xdr:nvGrpSpPr>
      <xdr:grpSpPr>
        <a:xfrm>
          <a:off x="381000" y="721179"/>
          <a:ext cx="13303250" cy="3045278"/>
          <a:chOff x="11274135" y="30878314"/>
          <a:chExt cx="8607138" cy="5147143"/>
        </a:xfrm>
      </xdr:grpSpPr>
      <xdr:graphicFrame macro="">
        <xdr:nvGraphicFramePr>
          <xdr:cNvPr id="18" name="Chart 17">
            <a:extLst>
              <a:ext uri="{FF2B5EF4-FFF2-40B4-BE49-F238E27FC236}">
                <a16:creationId xmlns:a16="http://schemas.microsoft.com/office/drawing/2014/main" id="{5281B99D-BE6F-4EBF-81D0-4E2D38910FE8}"/>
              </a:ext>
            </a:extLst>
          </xdr:cNvPr>
          <xdr:cNvGraphicFramePr/>
        </xdr:nvGraphicFramePr>
        <xdr:xfrm>
          <a:off x="11274135" y="34017079"/>
          <a:ext cx="8607137" cy="2008378"/>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19" name="Chart 18">
            <a:extLst>
              <a:ext uri="{FF2B5EF4-FFF2-40B4-BE49-F238E27FC236}">
                <a16:creationId xmlns:a16="http://schemas.microsoft.com/office/drawing/2014/main" id="{E1A3A33F-BBAB-47D4-BFA5-5ABB4BB9EABA}"/>
              </a:ext>
            </a:extLst>
          </xdr:cNvPr>
          <xdr:cNvGraphicFramePr>
            <a:graphicFrameLocks/>
          </xdr:cNvGraphicFramePr>
        </xdr:nvGraphicFramePr>
        <xdr:xfrm>
          <a:off x="11274136" y="32366025"/>
          <a:ext cx="8607137" cy="1587761"/>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20" name="Chart 19">
            <a:extLst>
              <a:ext uri="{FF2B5EF4-FFF2-40B4-BE49-F238E27FC236}">
                <a16:creationId xmlns:a16="http://schemas.microsoft.com/office/drawing/2014/main" id="{B71B248E-9FA1-4F7D-8573-E5405A8BFA42}"/>
              </a:ext>
            </a:extLst>
          </xdr:cNvPr>
          <xdr:cNvGraphicFramePr>
            <a:graphicFrameLocks/>
          </xdr:cNvGraphicFramePr>
        </xdr:nvGraphicFramePr>
        <xdr:xfrm>
          <a:off x="11274136" y="30878314"/>
          <a:ext cx="8607137" cy="1580451"/>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editAs="oneCell">
    <xdr:from>
      <xdr:col>39</xdr:col>
      <xdr:colOff>310411</xdr:colOff>
      <xdr:row>4</xdr:row>
      <xdr:rowOff>3274</xdr:rowOff>
    </xdr:from>
    <xdr:to>
      <xdr:col>43</xdr:col>
      <xdr:colOff>4251</xdr:colOff>
      <xdr:row>4</xdr:row>
      <xdr:rowOff>126590</xdr:rowOff>
    </xdr:to>
    <xdr:pic>
      <xdr:nvPicPr>
        <xdr:cNvPr id="4" name="Picture 3">
          <a:extLst>
            <a:ext uri="{FF2B5EF4-FFF2-40B4-BE49-F238E27FC236}">
              <a16:creationId xmlns:a16="http://schemas.microsoft.com/office/drawing/2014/main" id="{33FB4707-4479-4A1A-A8BD-FFEA3A8D894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015296" y="743293"/>
          <a:ext cx="1041993" cy="123316"/>
        </a:xfrm>
        <a:prstGeom prst="rect">
          <a:avLst/>
        </a:prstGeom>
      </xdr:spPr>
    </xdr:pic>
    <xdr:clientData/>
  </xdr:twoCellAnchor>
  <xdr:twoCellAnchor editAs="oneCell">
    <xdr:from>
      <xdr:col>39</xdr:col>
      <xdr:colOff>313133</xdr:colOff>
      <xdr:row>28</xdr:row>
      <xdr:rowOff>181843</xdr:rowOff>
    </xdr:from>
    <xdr:to>
      <xdr:col>43</xdr:col>
      <xdr:colOff>6973</xdr:colOff>
      <xdr:row>29</xdr:row>
      <xdr:rowOff>115179</xdr:rowOff>
    </xdr:to>
    <xdr:pic>
      <xdr:nvPicPr>
        <xdr:cNvPr id="21" name="Picture 20">
          <a:extLst>
            <a:ext uri="{FF2B5EF4-FFF2-40B4-BE49-F238E27FC236}">
              <a16:creationId xmlns:a16="http://schemas.microsoft.com/office/drawing/2014/main" id="{3C845688-7704-49DB-8F17-A2C4FB86173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018018" y="5332670"/>
          <a:ext cx="1041993" cy="116509"/>
        </a:xfrm>
        <a:prstGeom prst="rect">
          <a:avLst/>
        </a:prstGeom>
      </xdr:spPr>
    </xdr:pic>
    <xdr:clientData/>
  </xdr:twoCellAnchor>
  <xdr:twoCellAnchor editAs="oneCell">
    <xdr:from>
      <xdr:col>17</xdr:col>
      <xdr:colOff>309901</xdr:colOff>
      <xdr:row>29</xdr:row>
      <xdr:rowOff>2761</xdr:rowOff>
    </xdr:from>
    <xdr:to>
      <xdr:col>21</xdr:col>
      <xdr:colOff>3740</xdr:colOff>
      <xdr:row>29</xdr:row>
      <xdr:rowOff>119270</xdr:rowOff>
    </xdr:to>
    <xdr:pic>
      <xdr:nvPicPr>
        <xdr:cNvPr id="22" name="Picture 21">
          <a:extLst>
            <a:ext uri="{FF2B5EF4-FFF2-40B4-BE49-F238E27FC236}">
              <a16:creationId xmlns:a16="http://schemas.microsoft.com/office/drawing/2014/main" id="{B8945651-6138-48C8-8536-B97CD69EE2A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893016" y="5336761"/>
          <a:ext cx="1041993" cy="116509"/>
        </a:xfrm>
        <a:prstGeom prst="rect">
          <a:avLst/>
        </a:prstGeom>
      </xdr:spPr>
    </xdr:pic>
    <xdr:clientData/>
  </xdr:twoCellAnchor>
  <xdr:twoCellAnchor editAs="oneCell">
    <xdr:from>
      <xdr:col>17</xdr:col>
      <xdr:colOff>310923</xdr:colOff>
      <xdr:row>3</xdr:row>
      <xdr:rowOff>181331</xdr:rowOff>
    </xdr:from>
    <xdr:to>
      <xdr:col>21</xdr:col>
      <xdr:colOff>4762</xdr:colOff>
      <xdr:row>4</xdr:row>
      <xdr:rowOff>121474</xdr:rowOff>
    </xdr:to>
    <xdr:pic>
      <xdr:nvPicPr>
        <xdr:cNvPr id="23" name="Picture 22">
          <a:extLst>
            <a:ext uri="{FF2B5EF4-FFF2-40B4-BE49-F238E27FC236}">
              <a16:creationId xmlns:a16="http://schemas.microsoft.com/office/drawing/2014/main" id="{06B92726-5A6C-48AF-A5BC-7959D0F3FFA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894038" y="738177"/>
          <a:ext cx="1041993" cy="123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112059</xdr:colOff>
      <xdr:row>27</xdr:row>
      <xdr:rowOff>22411</xdr:rowOff>
    </xdr:from>
    <xdr:to>
      <xdr:col>11</xdr:col>
      <xdr:colOff>224118</xdr:colOff>
      <xdr:row>28</xdr:row>
      <xdr:rowOff>123264</xdr:rowOff>
    </xdr:to>
    <xdr:sp macro="" textlink="">
      <xdr:nvSpPr>
        <xdr:cNvPr id="26" name="TextBox 25">
          <a:extLst>
            <a:ext uri="{FF2B5EF4-FFF2-40B4-BE49-F238E27FC236}">
              <a16:creationId xmlns:a16="http://schemas.microsoft.com/office/drawing/2014/main" id="{859189FA-2B43-4C13-9D43-830AFDE7832B}"/>
            </a:ext>
          </a:extLst>
        </xdr:cNvPr>
        <xdr:cNvSpPr txBox="1"/>
      </xdr:nvSpPr>
      <xdr:spPr>
        <a:xfrm>
          <a:off x="112059" y="4937311"/>
          <a:ext cx="3636309" cy="281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spc="200" baseline="0">
              <a:latin typeface="+mj-lt"/>
            </a:rPr>
            <a:t>WHOLE LIFE CARBON IMPACT</a:t>
          </a:r>
        </a:p>
      </xdr:txBody>
    </xdr:sp>
    <xdr:clientData/>
  </xdr:twoCellAnchor>
  <xdr:twoCellAnchor>
    <xdr:from>
      <xdr:col>0</xdr:col>
      <xdr:colOff>134471</xdr:colOff>
      <xdr:row>0</xdr:row>
      <xdr:rowOff>44823</xdr:rowOff>
    </xdr:from>
    <xdr:to>
      <xdr:col>29</xdr:col>
      <xdr:colOff>0</xdr:colOff>
      <xdr:row>1</xdr:row>
      <xdr:rowOff>163285</xdr:rowOff>
    </xdr:to>
    <xdr:sp macro="" textlink="">
      <xdr:nvSpPr>
        <xdr:cNvPr id="28" name="TextBox 27">
          <a:extLst>
            <a:ext uri="{FF2B5EF4-FFF2-40B4-BE49-F238E27FC236}">
              <a16:creationId xmlns:a16="http://schemas.microsoft.com/office/drawing/2014/main" id="{B4C8A418-95E2-4804-AB28-E6F7DF7ED21B}"/>
            </a:ext>
          </a:extLst>
        </xdr:cNvPr>
        <xdr:cNvSpPr txBox="1"/>
      </xdr:nvSpPr>
      <xdr:spPr>
        <a:xfrm>
          <a:off x="134471" y="44823"/>
          <a:ext cx="9581029" cy="295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spc="200" baseline="0">
              <a:latin typeface="+mj-lt"/>
            </a:rPr>
            <a:t>CARBON IMPACT OVER THE LIFE CYCLE AND POTENTIAL BENEFITS</a:t>
          </a:r>
          <a:endParaRPr lang="en-GB" sz="1400" spc="200">
            <a:latin typeface="+mj-lt"/>
          </a:endParaRPr>
        </a:p>
      </xdr:txBody>
    </xdr:sp>
    <xdr:clientData/>
  </xdr:twoCellAnchor>
  <xdr:twoCellAnchor>
    <xdr:from>
      <xdr:col>30</xdr:col>
      <xdr:colOff>145996</xdr:colOff>
      <xdr:row>0</xdr:row>
      <xdr:rowOff>42743</xdr:rowOff>
    </xdr:from>
    <xdr:to>
      <xdr:col>41</xdr:col>
      <xdr:colOff>108376</xdr:colOff>
      <xdr:row>1</xdr:row>
      <xdr:rowOff>132390</xdr:rowOff>
    </xdr:to>
    <xdr:sp macro="" textlink="">
      <xdr:nvSpPr>
        <xdr:cNvPr id="29" name="TextBox 28">
          <a:extLst>
            <a:ext uri="{FF2B5EF4-FFF2-40B4-BE49-F238E27FC236}">
              <a16:creationId xmlns:a16="http://schemas.microsoft.com/office/drawing/2014/main" id="{850BB4CE-B806-4E65-A791-DFC18539BAB6}"/>
            </a:ext>
          </a:extLst>
        </xdr:cNvPr>
        <xdr:cNvSpPr txBox="1"/>
      </xdr:nvSpPr>
      <xdr:spPr>
        <a:xfrm>
          <a:off x="10051996" y="42743"/>
          <a:ext cx="3554666" cy="266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spc="200">
              <a:latin typeface="+mj-lt"/>
            </a:rPr>
            <a:t>NOTES</a:t>
          </a:r>
        </a:p>
      </xdr:txBody>
    </xdr:sp>
    <xdr:clientData/>
  </xdr:twoCellAnchor>
  <xdr:twoCellAnchor>
    <xdr:from>
      <xdr:col>1</xdr:col>
      <xdr:colOff>0</xdr:colOff>
      <xdr:row>29</xdr:row>
      <xdr:rowOff>0</xdr:rowOff>
    </xdr:from>
    <xdr:to>
      <xdr:col>29</xdr:col>
      <xdr:colOff>0</xdr:colOff>
      <xdr:row>54</xdr:row>
      <xdr:rowOff>0</xdr:rowOff>
    </xdr:to>
    <xdr:graphicFrame macro="">
      <xdr:nvGraphicFramePr>
        <xdr:cNvPr id="32" name="Chart 31">
          <a:extLst>
            <a:ext uri="{FF2B5EF4-FFF2-40B4-BE49-F238E27FC236}">
              <a16:creationId xmlns:a16="http://schemas.microsoft.com/office/drawing/2014/main" id="{2E6F61C0-131D-4A8F-A056-CC205A6B33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xdr:row>
      <xdr:rowOff>2664</xdr:rowOff>
    </xdr:from>
    <xdr:to>
      <xdr:col>29</xdr:col>
      <xdr:colOff>7993</xdr:colOff>
      <xdr:row>26</xdr:row>
      <xdr:rowOff>7327</xdr:rowOff>
    </xdr:to>
    <xdr:graphicFrame macro="">
      <xdr:nvGraphicFramePr>
        <xdr:cNvPr id="9" name="Chart 8">
          <a:extLst>
            <a:ext uri="{FF2B5EF4-FFF2-40B4-BE49-F238E27FC236}">
              <a16:creationId xmlns:a16="http://schemas.microsoft.com/office/drawing/2014/main" id="{627B7C18-526E-48C6-9C56-4316A930F1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149677</xdr:colOff>
      <xdr:row>27</xdr:row>
      <xdr:rowOff>81644</xdr:rowOff>
    </xdr:from>
    <xdr:to>
      <xdr:col>41</xdr:col>
      <xdr:colOff>112057</xdr:colOff>
      <xdr:row>28</xdr:row>
      <xdr:rowOff>171291</xdr:rowOff>
    </xdr:to>
    <xdr:sp macro="" textlink="">
      <xdr:nvSpPr>
        <xdr:cNvPr id="10" name="TextBox 9">
          <a:extLst>
            <a:ext uri="{FF2B5EF4-FFF2-40B4-BE49-F238E27FC236}">
              <a16:creationId xmlns:a16="http://schemas.microsoft.com/office/drawing/2014/main" id="{E20E9EA2-2C1F-4708-A37A-0A9E2DB1AA48}"/>
            </a:ext>
          </a:extLst>
        </xdr:cNvPr>
        <xdr:cNvSpPr txBox="1"/>
      </xdr:nvSpPr>
      <xdr:spPr>
        <a:xfrm>
          <a:off x="10055677" y="4857751"/>
          <a:ext cx="3554666" cy="266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spc="200">
              <a:latin typeface="+mj-lt"/>
            </a:rPr>
            <a:t>NOTES</a:t>
          </a:r>
        </a:p>
      </xdr:txBody>
    </xdr:sp>
    <xdr:clientData/>
  </xdr:twoCellAnchor>
  <xdr:twoCellAnchor editAs="oneCell">
    <xdr:from>
      <xdr:col>25</xdr:col>
      <xdr:colOff>332013</xdr:colOff>
      <xdr:row>53</xdr:row>
      <xdr:rowOff>64628</xdr:rowOff>
    </xdr:from>
    <xdr:to>
      <xdr:col>29</xdr:col>
      <xdr:colOff>6381</xdr:colOff>
      <xdr:row>54</xdr:row>
      <xdr:rowOff>1367</xdr:rowOff>
    </xdr:to>
    <xdr:pic>
      <xdr:nvPicPr>
        <xdr:cNvPr id="8" name="Picture 7">
          <a:extLst>
            <a:ext uri="{FF2B5EF4-FFF2-40B4-BE49-F238E27FC236}">
              <a16:creationId xmlns:a16="http://schemas.microsoft.com/office/drawing/2014/main" id="{2E848EA9-CA40-4220-9E41-05ABE7A4A82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8809263" y="9530097"/>
          <a:ext cx="1048783" cy="115333"/>
        </a:xfrm>
        <a:prstGeom prst="rect">
          <a:avLst/>
        </a:prstGeom>
      </xdr:spPr>
    </xdr:pic>
    <xdr:clientData/>
  </xdr:twoCellAnchor>
  <xdr:twoCellAnchor editAs="oneCell">
    <xdr:from>
      <xdr:col>25</xdr:col>
      <xdr:colOff>311430</xdr:colOff>
      <xdr:row>25</xdr:row>
      <xdr:rowOff>69054</xdr:rowOff>
    </xdr:from>
    <xdr:to>
      <xdr:col>29</xdr:col>
      <xdr:colOff>74</xdr:colOff>
      <xdr:row>26</xdr:row>
      <xdr:rowOff>7494</xdr:rowOff>
    </xdr:to>
    <xdr:pic>
      <xdr:nvPicPr>
        <xdr:cNvPr id="11" name="Picture 10">
          <a:extLst>
            <a:ext uri="{FF2B5EF4-FFF2-40B4-BE49-F238E27FC236}">
              <a16:creationId xmlns:a16="http://schemas.microsoft.com/office/drawing/2014/main" id="{8B785659-0970-4602-91B3-2C00CB78740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788680" y="4533898"/>
          <a:ext cx="1063059" cy="11703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15</xdr:col>
      <xdr:colOff>113660</xdr:colOff>
      <xdr:row>92</xdr:row>
      <xdr:rowOff>92851</xdr:rowOff>
    </xdr:from>
    <xdr:to>
      <xdr:col>24</xdr:col>
      <xdr:colOff>4072</xdr:colOff>
      <xdr:row>121</xdr:row>
      <xdr:rowOff>88915</xdr:rowOff>
    </xdr:to>
    <xdr:pic>
      <xdr:nvPicPr>
        <xdr:cNvPr id="2" name="Picture 1">
          <a:extLst>
            <a:ext uri="{FF2B5EF4-FFF2-40B4-BE49-F238E27FC236}">
              <a16:creationId xmlns:a16="http://schemas.microsoft.com/office/drawing/2014/main" id="{114AFA54-42AF-45B0-A486-C004D31935A6}"/>
            </a:ext>
          </a:extLst>
        </xdr:cNvPr>
        <xdr:cNvPicPr>
          <a:picLocks noChangeAspect="1"/>
        </xdr:cNvPicPr>
      </xdr:nvPicPr>
      <xdr:blipFill>
        <a:blip xmlns:r="http://schemas.openxmlformats.org/officeDocument/2006/relationships" r:embed="rId1"/>
        <a:stretch>
          <a:fillRect/>
        </a:stretch>
      </xdr:blipFill>
      <xdr:spPr>
        <a:xfrm>
          <a:off x="23945210" y="12932551"/>
          <a:ext cx="6748412" cy="5596764"/>
        </a:xfrm>
        <a:prstGeom prst="rect">
          <a:avLst/>
        </a:prstGeom>
      </xdr:spPr>
    </xdr:pic>
    <xdr:clientData/>
  </xdr:twoCellAnchor>
  <xdr:twoCellAnchor editAs="oneCell">
    <xdr:from>
      <xdr:col>24</xdr:col>
      <xdr:colOff>272144</xdr:colOff>
      <xdr:row>92</xdr:row>
      <xdr:rowOff>6404</xdr:rowOff>
    </xdr:from>
    <xdr:to>
      <xdr:col>37</xdr:col>
      <xdr:colOff>265100</xdr:colOff>
      <xdr:row>137</xdr:row>
      <xdr:rowOff>84204</xdr:rowOff>
    </xdr:to>
    <xdr:pic>
      <xdr:nvPicPr>
        <xdr:cNvPr id="3" name="Picture 2" descr="Window Frames Construction Details - Steel Window Frames Details ...">
          <a:extLst>
            <a:ext uri="{FF2B5EF4-FFF2-40B4-BE49-F238E27FC236}">
              <a16:creationId xmlns:a16="http://schemas.microsoft.com/office/drawing/2014/main" id="{71E5C8E4-0D33-4028-B0BB-7FBC288F31D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961694" y="12846104"/>
          <a:ext cx="9898956" cy="9059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658090</xdr:colOff>
      <xdr:row>943</xdr:row>
      <xdr:rowOff>86591</xdr:rowOff>
    </xdr:from>
    <xdr:to>
      <xdr:col>5</xdr:col>
      <xdr:colOff>61463</xdr:colOff>
      <xdr:row>959</xdr:row>
      <xdr:rowOff>42621</xdr:rowOff>
    </xdr:to>
    <xdr:graphicFrame macro="">
      <xdr:nvGraphicFramePr>
        <xdr:cNvPr id="3" name="Chart 2">
          <a:extLst>
            <a:ext uri="{FF2B5EF4-FFF2-40B4-BE49-F238E27FC236}">
              <a16:creationId xmlns:a16="http://schemas.microsoft.com/office/drawing/2014/main" id="{BB721679-929A-43C2-AA6B-91E3351432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952501</xdr:colOff>
      <xdr:row>946</xdr:row>
      <xdr:rowOff>69273</xdr:rowOff>
    </xdr:from>
    <xdr:to>
      <xdr:col>7</xdr:col>
      <xdr:colOff>659721</xdr:colOff>
      <xdr:row>968</xdr:row>
      <xdr:rowOff>33360</xdr:rowOff>
    </xdr:to>
    <xdr:graphicFrame macro="">
      <xdr:nvGraphicFramePr>
        <xdr:cNvPr id="4" name="Chart 3">
          <a:extLst>
            <a:ext uri="{FF2B5EF4-FFF2-40B4-BE49-F238E27FC236}">
              <a16:creationId xmlns:a16="http://schemas.microsoft.com/office/drawing/2014/main" id="{EA503CB9-677E-4DA9-80B9-8D37204089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E845CC5E-80CE-401C-8D00-760DF23C26FB}" name="Embodied_Input" displayName="Embodied_Input" ref="A28:M78" totalsRowShown="0" headerRowDxfId="485" headerRowBorderDxfId="484" tableBorderDxfId="483" totalsRowBorderDxfId="482">
  <autoFilter ref="A28:M78" xr:uid="{8A85FC28-9142-40EC-B2D8-23E03377268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7A6488AE-14BF-4A31-BD7A-A78E8EA0E1B1}" name="Building Aspect" dataDxfId="481"/>
    <tableColumn id="2" xr3:uid="{B7DA594C-D3D2-485C-8554-B2007EDBC5C7}" name="Building Element" dataDxfId="480"/>
    <tableColumn id="3" xr3:uid="{D487F792-6474-48EC-826C-96364544A70C}" name="Material" dataDxfId="479"/>
    <tableColumn id="4" xr3:uid="{2ACCE669-0140-48E7-88EF-E5041BC8E36A}" name="Existing fabric?" dataDxfId="478">
      <calculatedColumnFormula>IF(C29="","","New")</calculatedColumnFormula>
    </tableColumn>
    <tableColumn id="5" xr3:uid="{59111BF0-C4D7-4131-B25F-AACCD3F399F7}" name="Age if existing?" dataDxfId="477"/>
    <tableColumn id="6" xr3:uid="{D607DFB2-9A27-4935-AB10-FC91BCEEFE8B}" name="Adjustment Factor (%)" dataDxfId="476"/>
    <tableColumn id="7" xr3:uid="{D97C118B-DDC9-4935-9041-E0E70D276D60}" name="Component Life (years)" dataDxfId="475"/>
    <tableColumn id="15" xr3:uid="{10709055-3334-4C61-B9FE-1EE5A7817213}" name="Designed for disassembly?" dataDxfId="474">
      <calculatedColumnFormula>IF(Embodied_Input[[#This Row],[Material]]="","","No")</calculatedColumnFormula>
    </tableColumn>
    <tableColumn id="8" xr3:uid="{5995C590-BC76-453E-9E93-E0B025FCC24D}" name="Estimated Quantity" dataDxfId="473">
      <calculatedColumnFormula>IFERROR(INDEX(Metrics[],MATCH(Embodied_Input[[#This Row],[Building Element]],Metrics[Element],0),3)*VLOOKUP(Embodied_Input[[#This Row],[Material]],INDIRECT("materials_"&amp;SUBSTITUTE(Embodied_Input[[#This Row],[Building Element]]," ","_")),7,0),"0")*(IF(Embodied_Input[[#This Row],[Adjustment Factor (%)]]&lt;&gt;"", Embodied_Input[[#This Row],[Adjustment Factor (%)]],1))</calculatedColumnFormula>
    </tableColumn>
    <tableColumn id="9" xr3:uid="{062349E1-49BE-45B6-B27A-70F4EC52406F}" name="Units" dataDxfId="472">
      <calculatedColumnFormula>IFERROR(VLOOKUP(Embodied_Input[[#This Row],[Material]],INDIRECT("materials_"&amp;SUBSTITUTE(Embodied_Input[[#This Row],[Building Element]]," ","_")),2,0),"")</calculatedColumnFormula>
    </tableColumn>
    <tableColumn id="10" xr3:uid="{0961B8C6-CD20-480C-A90D-78D1D1C4F0E3}" name="Self-weight (kN)" dataDxfId="471">
      <calculatedColumnFormula>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calculatedColumnFormula>
    </tableColumn>
    <tableColumn id="11" xr3:uid="{777B5092-6819-4CC1-B6EB-D599641910D6}" name="A1 - A3" dataDxfId="470">
      <calculatedColumnFormula>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calculatedColumnFormula>
    </tableColumn>
    <tableColumn id="12" xr3:uid="{0C016AC4-A036-4486-AEE5-1CA27F82E587}" name="A1 - A3 Biogenic" dataDxfId="469">
      <calculatedColumnFormula>IFERROR(IF(Embodied_Input[[#This Row],[Adjustment Factor (%)]]="",VLOOKUP($C29,INDIRECT("materials_"&amp;SUBSTITUTE($B29," ","_")),6,0)*VLOOKUP($C29,INDIRECT("materials_"&amp;SUBSTITUTE($B29," ","_")),7,0)*INDEX(Metrics[],MATCH($B29,Metrics[Element],0),3),VLOOKUP($C29,INDIRECT("materials_"&amp;SUBSTITUTE($B29," ","_")),6,0)*VLOOKUP($C29,INDIRECT("materials_"&amp;SUBSTITUTE($B29," ","_")),7,0)*INDEX(Metrics[],MATCH($B29,Metrics[Element],0),3)*Embodied_Input[[#This Row],[Adjustment Factor (%)]]),"0")</calculatedColumnFormula>
    </tableColumn>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AB634C4-0728-42A4-8035-E5AC7E72EC82}" name="Aspect" displayName="Aspect" ref="B3:B12" totalsRowShown="0" headerRowDxfId="468">
  <autoFilter ref="B3:B12" xr:uid="{2C6380B0-FB26-4F01-87E0-0009658C2651}"/>
  <tableColumns count="1">
    <tableColumn id="1" xr3:uid="{18ADC3A2-0430-4CF7-A17E-80D865462293}" name="Building aspect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117CBBE-DA47-493D-A842-0D954DE588A4}" name="Element_Substructure" displayName="Element_Substructure" ref="C4:C11" totalsRowShown="0" headerRowDxfId="467" dataDxfId="465" headerRowBorderDxfId="466" tableBorderDxfId="464">
  <autoFilter ref="C4:C11" xr:uid="{2A1B5935-0C06-4182-A16E-5C40FD75893E}"/>
  <tableColumns count="1">
    <tableColumn id="1" xr3:uid="{1B54B55D-A679-4F7A-9946-92BEEF3D8753}" name="Substructure" dataDxfId="46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D778735-F20A-48E7-9A01-DDBAECAE2055}" name="Element_Superstructure" displayName="Element_Superstructure" ref="D4:D8" totalsRowShown="0" headerRowDxfId="462" dataDxfId="460" headerRowBorderDxfId="461" tableBorderDxfId="459">
  <autoFilter ref="D4:D8" xr:uid="{E47A2B90-E3AE-43CB-8A9D-7D1C08E33C4F}"/>
  <tableColumns count="1">
    <tableColumn id="1" xr3:uid="{FBBCB102-0346-4ECA-B329-838459909CD0}" name="Superstructure" dataDxfId="45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927C568-2519-4931-A06F-086082E872DB}" name="Element_Upper_floors" displayName="Element_Upper_floors" ref="E4:E6" totalsRowShown="0" headerRowDxfId="457" dataDxfId="455" headerRowBorderDxfId="456" tableBorderDxfId="454">
  <autoFilter ref="E4:E6" xr:uid="{36BE172C-85E2-4470-8DD5-23425315D8C1}"/>
  <tableColumns count="1">
    <tableColumn id="1" xr3:uid="{E504B484-728A-462D-914B-7444F0A272F6}" name="Upper floors" dataDxfId="45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1C7719D-BDBC-45EB-A67A-FF61455652C0}" name="Element_Roof" displayName="Element_Roof" ref="F4:F7" totalsRowShown="0" headerRowDxfId="452" dataDxfId="450" headerRowBorderDxfId="451" tableBorderDxfId="449">
  <autoFilter ref="F4:F7" xr:uid="{2506783C-0A11-43C8-97AA-AB0480C20052}"/>
  <tableColumns count="1">
    <tableColumn id="1" xr3:uid="{1ADA1501-35E9-4AD6-B5B4-E4B47D180211}" name="Roof" dataDxfId="44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3126D8B-ABE9-48DF-AB90-1C8D105F0669}" name="Element_External_walls" displayName="Element_External_walls" ref="G4:G6" totalsRowShown="0" headerRowDxfId="447" dataDxfId="445" headerRowBorderDxfId="446" tableBorderDxfId="444">
  <autoFilter ref="G4:G6" xr:uid="{97935596-0E0C-4CD4-935F-080E0B6B2B16}"/>
  <tableColumns count="1">
    <tableColumn id="1" xr3:uid="{8F41449F-9951-45E5-B745-A571B5E1686C}" name="External walls" dataDxfId="44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49E86F6-62BF-434D-A00F-49B447EA4E1C}" name="Element_Windows" displayName="Element_Windows" ref="H4:H6" totalsRowShown="0" headerRowDxfId="442" dataDxfId="440" headerRowBorderDxfId="441" tableBorderDxfId="439">
  <autoFilter ref="H4:H6" xr:uid="{DCAD7214-9837-4F57-8A53-E6F57849593A}"/>
  <tableColumns count="1">
    <tableColumn id="1" xr3:uid="{B91C31E8-FBA2-47AE-813F-DE4B70A1D6CE}" name="Windows" dataDxfId="43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C845C7AD-2660-4BA7-93C7-126577E8E647}" name="Element_Internal_walls" displayName="Element_Internal_walls" ref="I4:I6" totalsRowShown="0" headerRowDxfId="437" dataDxfId="435" headerRowBorderDxfId="436" tableBorderDxfId="434">
  <autoFilter ref="I4:I6" xr:uid="{B8EF6291-E929-4F2F-A63C-3D49814C2502}"/>
  <tableColumns count="1">
    <tableColumn id="1" xr3:uid="{B8828DD5-0CC9-4B1D-B438-1BC0D39A4A6E}" name="Internal walls" dataDxfId="43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DD5C4F2-DB83-49E0-94D2-CB6AD00D0C02}" name="Metrics" displayName="Metrics" ref="B17:E41" totalsRowShown="0" headerRowDxfId="432" headerRowBorderDxfId="431" tableBorderDxfId="430" totalsRowBorderDxfId="429">
  <autoFilter ref="B17:E41" xr:uid="{8EE4C65E-D84A-4BFE-A775-8B19060A0D5E}"/>
  <tableColumns count="4">
    <tableColumn id="1" xr3:uid="{684046A1-02A9-47CF-81D1-5B61411B8F2F}" name="Building Aspect" dataDxfId="428"/>
    <tableColumn id="2" xr3:uid="{A89997E5-B6D4-4078-ACD3-2E9CB16F5C31}" name="Element" dataDxfId="427"/>
    <tableColumn id="3" xr3:uid="{3D893308-EB5F-4BD6-A68C-CCEA52BFFEF4}" name="Building Metric Value" dataDxfId="426"/>
    <tableColumn id="4" xr3:uid="{7A5E6ADE-7525-48B8-B87D-A40C0A30F183}" name="Building Metric Unit" dataDxfId="425"/>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EF5DA09-4C3F-4B7C-9FF3-FFB4FF0CE7F0}" name="Materials_Piles" displayName="Materials_Piles" ref="B46:I51" totalsRowShown="0" headerRowDxfId="424" dataDxfId="423">
  <autoFilter ref="B46:I51" xr:uid="{8F808BDF-EFFA-40F8-AD37-224BD9674DBB}"/>
  <sortState xmlns:xlrd2="http://schemas.microsoft.com/office/spreadsheetml/2017/richdata2" ref="B47:I51">
    <sortCondition ref="B46:B51"/>
  </sortState>
  <tableColumns count="8">
    <tableColumn id="1" xr3:uid="{A852C32C-C8CB-430E-AB3A-B016DFCF0D6A}" name="Material" dataDxfId="422"/>
    <tableColumn id="2" xr3:uid="{50C0D833-B1C2-448B-B519-61983EF7B9F1}" name="Declared unit" dataDxfId="421"/>
    <tableColumn id="3" xr3:uid="{B8F581AF-9EC6-42D6-B3CB-5988A7AC9A88}" name="Mass (kg/unit)" dataDxfId="420"/>
    <tableColumn id="4" xr3:uid="{37A5E110-77E2-451C-9280-650F577B241B}" name="Weight (kN/unit)" dataDxfId="419">
      <calculatedColumnFormula>D47*9.81/1000</calculatedColumnFormula>
    </tableColumn>
    <tableColumn id="5" xr3:uid="{3FE90402-9FDB-4E83-BFC8-AB31D8DE1DBB}" name="Embodied carbon (kgCO2e/unit)" dataDxfId="418"/>
    <tableColumn id="6" xr3:uid="{7B173826-0532-4269-BA6C-D6DDABD2648D}" name="Sequestered carbon (kgCO2e/unit)" dataDxfId="417"/>
    <tableColumn id="7" xr3:uid="{E8B55C31-E5FA-4652-A8BD-744EF9E6BDFD}" name="Metric multiplier" dataDxfId="416"/>
    <tableColumn id="8" xr3:uid="{63BCDBA7-801A-4F5E-81B4-1947800E6714}" name="Assumptions" dataDxfId="415"/>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9264197-1091-4657-9A5E-4EBCC0AEF09C}" name="Materials_Raft" displayName="Materials_Raft" ref="B63:I67" totalsRowShown="0" headerRowDxfId="414" dataDxfId="413">
  <autoFilter ref="B63:I67" xr:uid="{249AA598-A191-489B-8351-E8D9EEA4B83C}"/>
  <sortState xmlns:xlrd2="http://schemas.microsoft.com/office/spreadsheetml/2017/richdata2" ref="B64:I67">
    <sortCondition ref="B63:B67"/>
  </sortState>
  <tableColumns count="8">
    <tableColumn id="1" xr3:uid="{F639C004-53CB-4F38-B2DF-21F0B2504244}" name="Material" dataDxfId="412"/>
    <tableColumn id="2" xr3:uid="{6F9DCDD9-35F8-4AC0-90A9-C8261B4C3371}" name="Declared unit" dataDxfId="411"/>
    <tableColumn id="3" xr3:uid="{9AE5179E-D408-4F08-9FE5-87007D8FE99C}" name="Mass (kg/unit)" dataDxfId="410"/>
    <tableColumn id="4" xr3:uid="{5AE39A36-EAE0-4897-B6C1-94B8652C07B4}" name="Weight (kN/unit)" dataDxfId="409">
      <calculatedColumnFormula>D64*9.81/1000</calculatedColumnFormula>
    </tableColumn>
    <tableColumn id="5" xr3:uid="{54378D9A-10D0-4B15-AF3F-93B2A0DB12ED}" name="Embodied carbon (kgCO2e/unit)" dataDxfId="408"/>
    <tableColumn id="6" xr3:uid="{BA2AE811-54A6-4B9B-98E0-9FC2FDB013A3}" name="Sequestered carbon (kgCO2e/unit)" dataDxfId="407"/>
    <tableColumn id="7" xr3:uid="{A20008B7-F4EB-4083-A870-7F7942F9D48A}" name="Metric multiplier" dataDxfId="406"/>
    <tableColumn id="8" xr3:uid="{31A069BC-C157-49D0-9315-C38CC12A7451}" name="Assumptions" dataDxfId="405"/>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EBA70E-4F4A-4ECE-959C-C8B2F3E132DB}" name="Materials_Capping_beams" displayName="Materials_Capping_beams" ref="B71:I76" totalsRowShown="0" headerRowDxfId="404" dataDxfId="403">
  <autoFilter ref="B71:I76" xr:uid="{7DDDA589-08C4-4899-B628-7893C6701008}"/>
  <sortState xmlns:xlrd2="http://schemas.microsoft.com/office/spreadsheetml/2017/richdata2" ref="B72:I75">
    <sortCondition ref="B71:B75"/>
  </sortState>
  <tableColumns count="8">
    <tableColumn id="1" xr3:uid="{A3788A26-0265-44EA-A771-39F424FC1342}" name="Material" dataDxfId="402"/>
    <tableColumn id="2" xr3:uid="{D0DC7D69-0E96-4DE9-AFFC-1ECA18B17064}" name="Declared unit" dataDxfId="401"/>
    <tableColumn id="3" xr3:uid="{792E9C5A-CE5C-4F2F-8659-D917B6315669}" name="Mass (kg/unit)" dataDxfId="400"/>
    <tableColumn id="4" xr3:uid="{788586F2-E4D3-4783-BA87-3BC2FA6D9440}" name="Weight (kN/unit)" dataDxfId="399">
      <calculatedColumnFormula>D72*9.81/1000</calculatedColumnFormula>
    </tableColumn>
    <tableColumn id="5" xr3:uid="{A2CB61C4-7706-4C3E-A8E2-A949D6A78ED7}" name="Embodied carbon (kgCO2e/unit)" dataDxfId="398"/>
    <tableColumn id="6" xr3:uid="{CAB6053C-B7F2-432C-9724-0BB6F0010F73}" name="Sequestered carbon (kgCO2e/unit)" dataDxfId="397"/>
    <tableColumn id="7" xr3:uid="{C1BDBA28-EE32-40A2-B7CD-F1CDF35A0E49}" name="Metric multiplier" dataDxfId="396">
      <calculatedColumnFormula>0.75*0.6</calculatedColumnFormula>
    </tableColumn>
    <tableColumn id="8" xr3:uid="{74E8F881-75A9-4DE3-8E40-1B15E5FB7A50}" name="Assumptions" dataDxfId="395"/>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CC2DFC5-FCF6-4AC0-AAFD-AE1584953D87}" name="Materials_Basement_walls" displayName="Materials_Basement_walls" ref="B80:I84" totalsRowShown="0" headerRowDxfId="394" dataDxfId="393">
  <autoFilter ref="B80:I84" xr:uid="{BEBC7425-9242-4C85-80F0-66FE814BE3AA}"/>
  <sortState xmlns:xlrd2="http://schemas.microsoft.com/office/spreadsheetml/2017/richdata2" ref="B81:I84">
    <sortCondition ref="B80:B84"/>
  </sortState>
  <tableColumns count="8">
    <tableColumn id="1" xr3:uid="{4ACCF230-6A03-41DC-BF22-C242C4574439}" name="Material" dataDxfId="392"/>
    <tableColumn id="2" xr3:uid="{EB355AE4-1FCF-4D39-9B3E-8E2FC58EC183}" name="Declared unit" dataDxfId="391"/>
    <tableColumn id="3" xr3:uid="{75475BFF-AE45-4F6D-BD31-E11F75D6F71B}" name="Mass (kg/unit)" dataDxfId="390"/>
    <tableColumn id="4" xr3:uid="{CD5E3FA5-3F99-429E-80F9-FCBEACEE2F0C}" name="Weight (kN/unit)" dataDxfId="389">
      <calculatedColumnFormula>D81*9.81/1000</calculatedColumnFormula>
    </tableColumn>
    <tableColumn id="5" xr3:uid="{884683F5-AA84-4168-B801-706F775295BA}" name="Embodied carbon (kgCO2e/unit)" dataDxfId="388"/>
    <tableColumn id="6" xr3:uid="{D9F784D1-8B5B-4E25-8975-CA6B00174D78}" name="Sequestered carbon (kgCO2e/unit)" dataDxfId="387"/>
    <tableColumn id="7" xr3:uid="{0722F48D-D8E8-4546-BAD5-8E82B48DB24F}" name="Metric multiplier" dataDxfId="386">
      <calculatedColumnFormula>0.8</calculatedColumnFormula>
    </tableColumn>
    <tableColumn id="8" xr3:uid="{DAE6F6E0-24BA-4740-BBD1-E0DFFC91C79E}" name="Assumptions" dataDxfId="385"/>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135CD36-3755-44AB-8CA6-271A4B6B89C7}" name="Materials_Lowest_floor_slab" displayName="Materials_Lowest_floor_slab" ref="B88:I93" totalsRowShown="0" headerRowDxfId="384" dataDxfId="383">
  <autoFilter ref="B88:I93" xr:uid="{62D65532-16F4-4E85-A834-6E0D4239B884}"/>
  <sortState xmlns:xlrd2="http://schemas.microsoft.com/office/spreadsheetml/2017/richdata2" ref="B89:I92">
    <sortCondition ref="B88:B92"/>
  </sortState>
  <tableColumns count="8">
    <tableColumn id="1" xr3:uid="{605FCF9F-5619-410B-8C47-2311D1DEC2E7}" name="Material" dataDxfId="382"/>
    <tableColumn id="2" xr3:uid="{8649C5E8-34EE-4481-BE88-295596270F2E}" name="Declared unit" dataDxfId="381"/>
    <tableColumn id="3" xr3:uid="{D055D33A-6FAD-47F3-8786-CC9BEF5D368D}" name="Mass (kg/unit)" dataDxfId="380"/>
    <tableColumn id="4" xr3:uid="{1932206C-D248-4B7D-8BC8-D6B18E440C59}" name="Weight (kN/unit)" dataDxfId="379">
      <calculatedColumnFormula>D89*9.81/1000</calculatedColumnFormula>
    </tableColumn>
    <tableColumn id="5" xr3:uid="{985D786A-5520-494A-8E34-11E5FE11041E}" name="Embodied carbon (kgCO2e/unit)" dataDxfId="378"/>
    <tableColumn id="6" xr3:uid="{2690B330-9AA1-40E7-8F05-19C5AAD00A28}" name="Sequestered carbon (kgCO2e/unit)" dataDxfId="377"/>
    <tableColumn id="7" xr3:uid="{2B73C0C2-5E15-491E-AD68-A77BC1AA8001}" name="Metric multiplier" dataDxfId="376"/>
    <tableColumn id="8" xr3:uid="{47175F57-BCBA-4952-B094-0DCA337D89FD}" name="Assumptions" dataDxfId="375"/>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4B39499-9EA1-4535-8F3A-D1D715AE0BE8}" name="Materials_Core_structure" displayName="Materials_Core_structure" ref="B104:I110" totalsRowShown="0" headerRowDxfId="374" dataDxfId="373">
  <autoFilter ref="B104:I110" xr:uid="{DF424BF3-D986-4CB7-8360-352DDE8D6255}"/>
  <sortState xmlns:xlrd2="http://schemas.microsoft.com/office/spreadsheetml/2017/richdata2" ref="B105:I110">
    <sortCondition ref="B104:B110"/>
  </sortState>
  <tableColumns count="8">
    <tableColumn id="1" xr3:uid="{E4AD77ED-3BBD-49D2-B339-CE19495743A8}" name="Material" dataDxfId="372"/>
    <tableColumn id="2" xr3:uid="{278A1D93-1EEB-4833-A7F8-C1585B026D3E}" name="Declared unit" dataDxfId="371"/>
    <tableColumn id="3" xr3:uid="{879B7BF1-BEA1-4CB2-9C51-429939AE0C3A}" name="Mass (kg/unit)" dataDxfId="370"/>
    <tableColumn id="4" xr3:uid="{8606C9EF-816A-41C2-B6AD-22B204B409DE}" name="Weight (kN/unit)" dataDxfId="369">
      <calculatedColumnFormula>D105*9.81/1000</calculatedColumnFormula>
    </tableColumn>
    <tableColumn id="5" xr3:uid="{E7950AD1-CF88-460F-89B0-EF3AF9664E91}" name="Embodied carbon (kgCO2e/unit)" dataDxfId="368"/>
    <tableColumn id="6" xr3:uid="{F9181B14-D693-4350-8CC5-7ED02A1CD298}" name="Sequestered carbon (kgCO2e/unit)" dataDxfId="367"/>
    <tableColumn id="7" xr3:uid="{26CBA8E6-A173-4661-917A-2F96C4798926}" name="Metric multiplier" dataDxfId="366"/>
    <tableColumn id="8" xr3:uid="{2F8A49BC-236F-4408-894A-512D0D5BE240}" name="Assumptions" dataDxfId="365"/>
  </tableColumns>
  <tableStyleInfo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65A3AFFC-282C-4E2D-B461-CA59BA80B57D}" name="Materials_Columns" displayName="Materials_Columns" ref="B114:I122" totalsRowShown="0" headerRowDxfId="364" dataDxfId="363">
  <autoFilter ref="B114:I122" xr:uid="{2C52DDCC-146C-44C4-9590-903002CC4967}"/>
  <sortState xmlns:xlrd2="http://schemas.microsoft.com/office/spreadsheetml/2017/richdata2" ref="B115:I122">
    <sortCondition ref="B114:B122"/>
  </sortState>
  <tableColumns count="8">
    <tableColumn id="1" xr3:uid="{631C99D1-951E-4259-A81F-07DB0A3AF78A}" name="Material" dataDxfId="362"/>
    <tableColumn id="2" xr3:uid="{6E2DDEA3-2BA2-4B3C-AC5E-219A4AF8AA27}" name="Declared unit" dataDxfId="361"/>
    <tableColumn id="3" xr3:uid="{063CABCF-E79F-44CB-B62E-05C80544FE5A}" name="Mass (kg/unit)" dataDxfId="360"/>
    <tableColumn id="4" xr3:uid="{580BB01E-B786-41FE-8320-D432C2AE9B21}" name="Weight (kN/unit)" dataDxfId="359">
      <calculatedColumnFormula>D115*9.81/1000</calculatedColumnFormula>
    </tableColumn>
    <tableColumn id="5" xr3:uid="{2C58FDEB-0ECA-4A8D-B66D-0F3BD180F205}" name="Embodied carbon (kgCO2e/unit)" dataDxfId="358"/>
    <tableColumn id="6" xr3:uid="{F0AE3DA1-A47C-40C7-AB30-213F69AFEC99}" name="Sequestered carbon (kgCO2e/unit)" dataDxfId="357"/>
    <tableColumn id="7" xr3:uid="{6E882E3E-7357-4A4F-A87E-3B7A5413219E}" name="Metric multiplier" dataDxfId="356"/>
    <tableColumn id="8" xr3:uid="{22A88E74-2C71-43FB-A74B-B2277C2D26CE}" name="Assumptions" dataDxfId="355"/>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62679D5-D6E3-40E6-AE3E-80D9CF0A2DA3}" name="Materials_Beams" displayName="Materials_Beams" ref="B126:I134" totalsRowShown="0" headerRowDxfId="354" dataDxfId="353">
  <autoFilter ref="B126:I134" xr:uid="{E63B5B06-C745-4D9D-BD1E-C22AC5F3EE6B}"/>
  <sortState xmlns:xlrd2="http://schemas.microsoft.com/office/spreadsheetml/2017/richdata2" ref="B127:I134">
    <sortCondition ref="B126:B134"/>
  </sortState>
  <tableColumns count="8">
    <tableColumn id="1" xr3:uid="{06883827-B997-4B98-99DC-42DAE6899B9A}" name="Material" dataDxfId="352"/>
    <tableColumn id="2" xr3:uid="{288CCA9E-5ABC-444E-8336-7F726785CE24}" name="Declared unit" dataDxfId="351"/>
    <tableColumn id="3" xr3:uid="{28E53201-B0F7-40DA-9D2B-E7A9D6E04778}" name="Mass (kg/unit)" dataDxfId="350"/>
    <tableColumn id="4" xr3:uid="{50438579-9DD7-46E8-9BCE-83F16E14F9EF}" name="Weight (kN/unit)" dataDxfId="349">
      <calculatedColumnFormula>D127*9.81/1000</calculatedColumnFormula>
    </tableColumn>
    <tableColumn id="5" xr3:uid="{3BC9294E-DEE9-44F4-9BA9-F47EC71D3BA7}" name="Embodied carbon (kgCO2e/unit)" dataDxfId="348"/>
    <tableColumn id="6" xr3:uid="{F289E0F4-5F6F-4B41-8208-941BBFD03646}" name="Sequestered carbon (kgCO2e/unit)" dataDxfId="347"/>
    <tableColumn id="7" xr3:uid="{507CD32D-4B9B-41AE-9067-9AD471A2AF6C}" name="Metric multiplier" dataDxfId="346"/>
    <tableColumn id="8" xr3:uid="{030A27DD-65EC-478C-9F7E-472CCFFAD55E}" name="Assumptions" dataDxfId="345"/>
  </tableColumns>
  <tableStyleInfo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F14743E-C951-4017-80E1-E699068C0D5C}" name="Materials_Floor_slab" displayName="Materials_Floor_slab" ref="B150:I157" totalsRowShown="0" headerRowDxfId="344" dataDxfId="343">
  <autoFilter ref="B150:I157" xr:uid="{5AA2E101-F414-47B8-9586-1703B7934B2D}"/>
  <sortState xmlns:xlrd2="http://schemas.microsoft.com/office/spreadsheetml/2017/richdata2" ref="B151:I157">
    <sortCondition ref="B150:B157"/>
  </sortState>
  <tableColumns count="8">
    <tableColumn id="1" xr3:uid="{754CC60C-46F6-4182-B1D9-5E1ACC6A7647}" name="Material" dataDxfId="342"/>
    <tableColumn id="2" xr3:uid="{3F5C1BC9-BECB-4C96-9902-1F1156D1CE6A}" name="Declared unit" dataDxfId="341"/>
    <tableColumn id="3" xr3:uid="{9ED52BA3-EED5-4B0E-8C68-BBBBC46DDDF0}" name="Mass (kg/unit)" dataDxfId="340"/>
    <tableColumn id="4" xr3:uid="{CF4D3A4B-F108-4ED6-BD12-10810F3C7550}" name="Weight (kN/unit)" dataDxfId="339">
      <calculatedColumnFormula>D151*9.81/1000</calculatedColumnFormula>
    </tableColumn>
    <tableColumn id="5" xr3:uid="{60309820-FF55-4758-A523-BF652563BD7F}" name="Embodied carbon (kgCO2e/unit)" dataDxfId="338"/>
    <tableColumn id="6" xr3:uid="{44D5B34B-094B-4E5D-97F5-DA664A88DD85}" name="Sequestered carbon (kgCO2e/unit)" dataDxfId="337"/>
    <tableColumn id="7" xr3:uid="{8C66213F-99F4-451D-BD97-E2A12ED8B219}" name="Metric multiplier" dataDxfId="336"/>
    <tableColumn id="8" xr3:uid="{63783332-F002-40C0-B37B-A5148A4BD5DA}" name="Assumptions" dataDxfId="335"/>
  </tableColumns>
  <tableStyleInfo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DCB843DB-6BA0-4280-8241-1EB0213725A7}" name="Materials_Joisted_floors" displayName="Materials_Joisted_floors" ref="B161:I164" totalsRowShown="0" headerRowDxfId="334" dataDxfId="333">
  <autoFilter ref="B161:I164" xr:uid="{182D6DA9-0938-4C61-8222-C25AF8212DCA}"/>
  <sortState xmlns:xlrd2="http://schemas.microsoft.com/office/spreadsheetml/2017/richdata2" ref="B162:I164">
    <sortCondition ref="B161:B164"/>
  </sortState>
  <tableColumns count="8">
    <tableColumn id="1" xr3:uid="{E4AAF7CC-0284-4D89-B226-C3AF898B2303}" name="Material" dataDxfId="332"/>
    <tableColumn id="2" xr3:uid="{A222E63F-D42D-46EA-A60E-BC3FAE3D732F}" name="Declared unit" dataDxfId="331"/>
    <tableColumn id="3" xr3:uid="{7FB36CEE-810E-40B0-8B97-C1B8DAA66283}" name="Mass (kg/unit)" dataDxfId="330"/>
    <tableColumn id="4" xr3:uid="{3EB12643-BFE5-4579-B4AA-FAD2A8542C45}" name="Weight (kN/unit)" dataDxfId="329">
      <calculatedColumnFormula>D162*9.81/1000</calculatedColumnFormula>
    </tableColumn>
    <tableColumn id="5" xr3:uid="{0E306157-D985-4DE2-B60B-D50AB2918ABA}" name="Embodied carbon (kgCO2e/unit)" dataDxfId="328"/>
    <tableColumn id="6" xr3:uid="{16B11D56-89F8-4643-AC9F-258BEE0EF6D3}" name="Sequestered carbon (kgCO2e/unit)" dataDxfId="327"/>
    <tableColumn id="7" xr3:uid="{011A33B6-528D-4D8E-855B-5A45F1EC5E20}" name="Metric multiplier" dataDxfId="326"/>
    <tableColumn id="8" xr3:uid="{7725269D-BC18-461E-B223-7D5070587F91}" name="Assumptions" dataDxfId="325"/>
  </tableColumns>
  <tableStyleInfo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E44922B-DD14-4F4B-BFA9-1A640F74A1D6}" name="Materials_Roof" displayName="Materials_Roof" ref="B168:I178" totalsRowShown="0" headerRowDxfId="324" dataDxfId="323">
  <autoFilter ref="B168:I178" xr:uid="{FC47E99D-AD82-4C0C-8B16-B39913AC0E45}"/>
  <sortState xmlns:xlrd2="http://schemas.microsoft.com/office/spreadsheetml/2017/richdata2" ref="B169:I178">
    <sortCondition ref="B168:B178"/>
  </sortState>
  <tableColumns count="8">
    <tableColumn id="1" xr3:uid="{F0282C28-E791-4696-83AF-26B05601C5EC}" name="Material" dataDxfId="322"/>
    <tableColumn id="2" xr3:uid="{4740E34B-2316-45E8-BCD5-9C3F3FE820CB}" name="Declared unit" dataDxfId="321"/>
    <tableColumn id="3" xr3:uid="{4FEF1FD3-7998-495D-BF83-DA44C45CD065}" name="Mass (kg/unit)" dataDxfId="320"/>
    <tableColumn id="4" xr3:uid="{4523F091-C2EB-4FAE-93C3-063778CD80F7}" name="Weight (kN/unit)" dataDxfId="319">
      <calculatedColumnFormula>D169*9.81/1000</calculatedColumnFormula>
    </tableColumn>
    <tableColumn id="5" xr3:uid="{81ABCB3C-80EC-4C11-A846-75E7CDF9C9A6}" name="Embodied carbon (kgCO2e/unit)" dataDxfId="318"/>
    <tableColumn id="6" xr3:uid="{BCAE0490-5486-4CFD-8360-7CDA5CC0F051}" name="Sequestered carbon (kgCO2e/unit)" dataDxfId="317"/>
    <tableColumn id="7" xr3:uid="{C63EA94C-801F-4D70-98DC-649C125BA9BD}" name="Metric multiplier" dataDxfId="316"/>
    <tableColumn id="8" xr3:uid="{02DCACF6-1621-4497-AF3D-8CBF81F37AD0}" name="Assumptions" dataDxfId="315"/>
  </tableColumns>
  <tableStyleInfo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5195FD5-7504-4F5E-963B-0E6D8CD577B1}" name="Materials_Roof_finishes" displayName="Materials_Roof_finishes" ref="B182:I192" totalsRowShown="0" headerRowDxfId="314" dataDxfId="313">
  <autoFilter ref="B182:I192" xr:uid="{B84F8C9F-1D68-4E83-9E6B-7A364229F7F1}"/>
  <sortState xmlns:xlrd2="http://schemas.microsoft.com/office/spreadsheetml/2017/richdata2" ref="B183:I192">
    <sortCondition ref="B182:B192"/>
  </sortState>
  <tableColumns count="8">
    <tableColumn id="1" xr3:uid="{95A4328D-AC86-4649-AB0D-1E8BD5AFEB20}" name="Material" dataDxfId="312"/>
    <tableColumn id="2" xr3:uid="{06EC2AA9-0578-4C5E-AB71-CA7FC37318B5}" name="Declared unit" dataDxfId="311"/>
    <tableColumn id="3" xr3:uid="{96D3BBF8-0F83-4C16-90EF-1BE8FB16FF1C}" name="Mass (kg/unit)" dataDxfId="310"/>
    <tableColumn id="4" xr3:uid="{303D3131-FA50-4998-9192-4203476B2531}" name="Weight (kN/unit)" dataDxfId="309">
      <calculatedColumnFormula>D183*9.81/1000</calculatedColumnFormula>
    </tableColumn>
    <tableColumn id="5" xr3:uid="{4D4A5004-05F2-47D1-ACF4-6C04D50BE325}" name="Embodied carbon (kgCO2e/unit)" dataDxfId="308"/>
    <tableColumn id="6" xr3:uid="{8AA4F6CB-3FF9-4670-B051-A54FA60ADF61}" name="Sequestered carbon (kgCO2e/unit)" dataDxfId="307"/>
    <tableColumn id="7" xr3:uid="{859DF054-6ADF-4656-AE31-4039B2C612E0}" name="Metric multiplier" dataDxfId="306"/>
    <tableColumn id="8" xr3:uid="{C70ACF17-A10F-498A-96B7-D2E5F61C1800}" name="Assumptions" dataDxfId="305"/>
  </tableColumns>
  <tableStyleInfo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105E0A2E-0D4E-416A-8A7D-2AA11731763B}" name="Materials_Facade" displayName="Materials_Facade" ref="B211:I232" totalsRowShown="0" headerRowDxfId="304" dataDxfId="303">
  <autoFilter ref="B211:I232" xr:uid="{64003931-2EB4-428E-A1AE-9C462C70AA5B}"/>
  <sortState xmlns:xlrd2="http://schemas.microsoft.com/office/spreadsheetml/2017/richdata2" ref="B212:I232">
    <sortCondition ref="B211:B232"/>
  </sortState>
  <tableColumns count="8">
    <tableColumn id="1" xr3:uid="{29C96D7B-D578-45A8-A8DD-993DF07B7E94}" name="Material" dataDxfId="302"/>
    <tableColumn id="2" xr3:uid="{F62A6DC3-CE5F-4F68-95A3-D1D91974E2A3}" name="Declared unit" dataDxfId="301"/>
    <tableColumn id="3" xr3:uid="{49122CC8-03F6-409F-B971-467A7E8B54A5}" name="Mass (kg/unit)" dataDxfId="300"/>
    <tableColumn id="4" xr3:uid="{7E30355D-CE52-487C-A68B-35FAF4232B49}" name="Weight (kN/unit)" dataDxfId="299">
      <calculatedColumnFormula>D212*9.81/1000</calculatedColumnFormula>
    </tableColumn>
    <tableColumn id="5" xr3:uid="{AEBFF5DD-C5F6-4EA2-9BF8-1D846A520B4F}" name="Embodied carbon (kgCO2e/unit)" dataDxfId="298"/>
    <tableColumn id="6" xr3:uid="{A292966B-7751-4F99-BF94-A0300BBFFF3E}" name="Sequestered carbon (kgCO2e/unit)" dataDxfId="297"/>
    <tableColumn id="7" xr3:uid="{3942BD57-A4F2-462D-A335-2FE197414BFF}" name="Metric multiplier" dataDxfId="296"/>
    <tableColumn id="8" xr3:uid="{087CF1B1-1BA2-4A08-B256-B7D87A016AAB}" name="Assumptions" dataDxfId="295"/>
  </tableColumns>
  <tableStyleInfo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AC06D55-CD39-4DE5-9C83-6D541E796277}" name="Materials_Wall_insulation" displayName="Materials_Wall_insulation" ref="B236:I247" totalsRowShown="0" headerRowDxfId="294" dataDxfId="293">
  <autoFilter ref="B236:I247" xr:uid="{5D77DB32-283C-4BDB-836E-38B7DBF1AAAE}"/>
  <sortState xmlns:xlrd2="http://schemas.microsoft.com/office/spreadsheetml/2017/richdata2" ref="B237:I247">
    <sortCondition ref="B236:B247"/>
  </sortState>
  <tableColumns count="8">
    <tableColumn id="1" xr3:uid="{A5F778FA-6BEB-495F-80A5-72CC8B816D83}" name="Material" dataDxfId="292"/>
    <tableColumn id="2" xr3:uid="{3C672AD5-1F7D-4D1D-837C-18076C569C01}" name="Declared unit" dataDxfId="291"/>
    <tableColumn id="3" xr3:uid="{343CA556-9904-4F02-89A4-01D018BDA2FF}" name="Mass (kg/unit)" dataDxfId="290"/>
    <tableColumn id="4" xr3:uid="{4BCC1587-DD59-4E1D-B4C1-511F95731BDD}" name="Weight (kN/unit)" dataDxfId="289">
      <calculatedColumnFormula>D237*9.81/1000</calculatedColumnFormula>
    </tableColumn>
    <tableColumn id="5" xr3:uid="{6CA3C6E1-A264-4E73-A2EC-C288AEA9895A}" name="Embodied carbon (kgCO2e/unit)" dataDxfId="288"/>
    <tableColumn id="6" xr3:uid="{0B1DA579-D0F6-4F70-8857-39DD3F49EC3A}" name="Sequestered carbon (kgCO2e/unit)" dataDxfId="287"/>
    <tableColumn id="7" xr3:uid="{E3E03B19-8BA6-478B-B392-5090AAD6E68D}" name="Metric multiplier" dataDxfId="286"/>
    <tableColumn id="8" xr3:uid="{83A567B4-0368-4113-A266-A31FDDA38A2B}" name="Assumptions" dataDxfId="285"/>
  </tableColumns>
  <tableStyleInfo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D0756048-B9B2-4B8B-ACED-BFA4A366026E}" name="Materials_Glazing" displayName="Materials_Glazing" ref="B251:I254" totalsRowShown="0" headerRowDxfId="284" dataDxfId="283">
  <autoFilter ref="B251:I254" xr:uid="{4015430A-4A3B-452C-9F92-5508A5315F22}"/>
  <tableColumns count="8">
    <tableColumn id="1" xr3:uid="{56C593CA-9DD5-4066-BC80-920217AC159C}" name="Material" dataDxfId="282"/>
    <tableColumn id="2" xr3:uid="{0ADCA552-3E00-44A2-B967-0DD42C485EE0}" name="Declared unit" dataDxfId="281"/>
    <tableColumn id="3" xr3:uid="{993493FC-67C3-4693-88AA-9EC94C50401B}" name="Mass (kg/unit)" dataDxfId="280"/>
    <tableColumn id="4" xr3:uid="{0572D4DE-EA3D-4D4D-A178-6533A97D851A}" name="Weight (kN/unit)" dataDxfId="279">
      <calculatedColumnFormula>D252*9.81/1000</calculatedColumnFormula>
    </tableColumn>
    <tableColumn id="5" xr3:uid="{3FE3F8E8-C7BF-40AA-B01E-8BC4BB3500A6}" name="Embodied carbon (kgCO2e/unit)" dataDxfId="278"/>
    <tableColumn id="6" xr3:uid="{FACDE920-FA82-4800-8ED9-17D31B7AF0AA}" name="Sequestered carbon (kgCO2e/unit)" dataDxfId="277"/>
    <tableColumn id="7" xr3:uid="{0737DFEA-16C5-4936-810E-B70E6A05FAB3}" name="Metric multiplier" dataDxfId="276"/>
    <tableColumn id="8" xr3:uid="{5E95B207-93C0-441D-B4C9-174EF29B0301}" name="Assumptions" dataDxfId="275"/>
  </tableColumns>
  <tableStyleInfo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217AA1A2-CE5E-4BF2-8F0E-639731E64DE6}" name="Materials_Window_frames" displayName="Materials_Window_frames" ref="B258:I263" totalsRowShown="0" headerRowDxfId="274" dataDxfId="273">
  <autoFilter ref="B258:I263" xr:uid="{EA44FB43-FFD3-4CC7-BC47-8B833C172395}"/>
  <sortState xmlns:xlrd2="http://schemas.microsoft.com/office/spreadsheetml/2017/richdata2" ref="B259:I263">
    <sortCondition ref="B258:B263"/>
  </sortState>
  <tableColumns count="8">
    <tableColumn id="1" xr3:uid="{43742C2F-54BB-49CB-AD82-70B83531E392}" name="Material" dataDxfId="272"/>
    <tableColumn id="2" xr3:uid="{5B34D293-6687-4229-A3AC-51E8B2076904}" name="Declared unit" dataDxfId="271"/>
    <tableColumn id="3" xr3:uid="{C90E9408-CFAF-4384-BBAC-9EA5F84EF7B4}" name="Mass (kg/unit)" dataDxfId="270"/>
    <tableColumn id="4" xr3:uid="{EF769888-37EF-46D2-B521-ADEDE4C9742A}" name="Weight (kN/unit)" dataDxfId="269">
      <calculatedColumnFormula>D259*9.81/1000</calculatedColumnFormula>
    </tableColumn>
    <tableColumn id="5" xr3:uid="{432FFAE3-03A5-412D-BBCA-1DD2D3D04F86}" name="Embodied carbon (kgCO2e/unit)" dataDxfId="268"/>
    <tableColumn id="6" xr3:uid="{EDCE1786-F247-4F28-B97A-93933B5F3DB9}" name="Sequestered carbon (kgCO2e/unit)" dataDxfId="267"/>
    <tableColumn id="7" xr3:uid="{6554D0E8-4F27-49D8-B60C-11B132667E61}" name="Metric multiplier" dataDxfId="266"/>
    <tableColumn id="8" xr3:uid="{F1A89D61-C1A3-4519-8D96-947C8079A1F6}" name="Assumptions" dataDxfId="265"/>
  </tableColumns>
  <tableStyleInfo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CB07065-3CA4-42EE-B494-F55A82516143}" name="Materials_Partitions" displayName="Materials_Partitions" ref="B267:I272" totalsRowShown="0" headerRowDxfId="264" dataDxfId="263">
  <autoFilter ref="B267:I272" xr:uid="{777F5B0C-5D7D-409F-A99C-F4E18DA9B418}"/>
  <sortState xmlns:xlrd2="http://schemas.microsoft.com/office/spreadsheetml/2017/richdata2" ref="B268:I271">
    <sortCondition ref="B267:B271"/>
  </sortState>
  <tableColumns count="8">
    <tableColumn id="1" xr3:uid="{9192C672-E6D9-4C65-B01C-0A7F9F3652D6}" name="Material" dataDxfId="262"/>
    <tableColumn id="2" xr3:uid="{9FDCDE16-625A-400C-BAE2-7F5787A2EBE1}" name="Declared unit" dataDxfId="261"/>
    <tableColumn id="3" xr3:uid="{69F9BD8E-122A-4ED8-B271-451345940A25}" name="Mass (kg/unit)" dataDxfId="260"/>
    <tableColumn id="4" xr3:uid="{EAC9FF39-3A10-4860-8155-3128A27D0B17}" name="Weight (kN/unit)" dataDxfId="259">
      <calculatedColumnFormula>D268*9.81/1000</calculatedColumnFormula>
    </tableColumn>
    <tableColumn id="5" xr3:uid="{0FD9DC7B-37DE-4F43-AD9E-6A32E5D8D026}" name="Embodied carbon (kgCO2e/unit)" dataDxfId="258"/>
    <tableColumn id="6" xr3:uid="{C2355E75-B98C-49A5-9669-BD4EA9692BB6}" name="Sequestered carbon (kgCO2e/unit)" dataDxfId="257"/>
    <tableColumn id="7" xr3:uid="{3AA428CC-93C0-4747-9055-932FB0B12EC9}" name="Metric multiplier" dataDxfId="256"/>
    <tableColumn id="8" xr3:uid="{9D873B84-893C-4288-B8D2-FF9BFAF6A1A5}" name="Assumptions" dataDxfId="255"/>
  </tableColumns>
  <tableStyleInfo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D2696545-E2F5-4C45-AE9D-E833E615F6BB}" name="Materials_Ceilings" displayName="Materials_Ceilings" ref="B276:I282" totalsRowShown="0" headerRowDxfId="254" dataDxfId="253">
  <autoFilter ref="B276:I282" xr:uid="{98E0299B-9026-466F-9908-F00FFA8B0167}"/>
  <sortState xmlns:xlrd2="http://schemas.microsoft.com/office/spreadsheetml/2017/richdata2" ref="B277:I282">
    <sortCondition ref="B276:B282"/>
  </sortState>
  <tableColumns count="8">
    <tableColumn id="1" xr3:uid="{A57FEFD9-BE27-4598-B510-8B45ADC700A2}" name="Material" dataDxfId="252"/>
    <tableColumn id="2" xr3:uid="{7070AFFD-7120-45A2-85F9-9E8D3D81E67A}" name="Declared unit" dataDxfId="251"/>
    <tableColumn id="3" xr3:uid="{A74EBC33-5F9F-4640-A852-CB60F6EDCA38}" name="Mass (kg/unit)" dataDxfId="250"/>
    <tableColumn id="4" xr3:uid="{14DA4DFB-0C2D-4D92-BB5E-8B7C760A3762}" name="Weight (kN/unit)" dataDxfId="249">
      <calculatedColumnFormula>D277*9.81/1000</calculatedColumnFormula>
    </tableColumn>
    <tableColumn id="5" xr3:uid="{BD1B91BE-8A94-4F0F-81D4-FB8DD4E9C4AE}" name="Embodied carbon (kgCO2e/unit)" dataDxfId="248"/>
    <tableColumn id="6" xr3:uid="{7764D21B-1452-44CA-A9E7-CF35514EB192}" name="Sequestered carbon (kgCO2e/unit)" dataDxfId="247"/>
    <tableColumn id="7" xr3:uid="{9B8DAF50-E9EB-4F44-8BB1-DF25DF70FDC6}" name="Metric multiplier" dataDxfId="246"/>
    <tableColumn id="8" xr3:uid="{67DA342C-EA86-40DE-946B-87A2F752CA48}" name="Assumptions" dataDxfId="245"/>
  </tableColumns>
  <tableStyleInfo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E1AC4C92-A260-4860-B56E-DF0F0B2AA6AA}" name="Materials_Floors" displayName="Materials_Floors" ref="B286:I294" totalsRowShown="0" headerRowDxfId="244" dataDxfId="243">
  <autoFilter ref="B286:I294" xr:uid="{AAE8777E-73B2-4910-B964-B9DDCF7B7B88}"/>
  <sortState xmlns:xlrd2="http://schemas.microsoft.com/office/spreadsheetml/2017/richdata2" ref="B287:I294">
    <sortCondition ref="B286:B294"/>
  </sortState>
  <tableColumns count="8">
    <tableColumn id="1" xr3:uid="{14677CB0-3252-4737-BA83-0F760C5B0A0E}" name="Material" dataDxfId="242"/>
    <tableColumn id="2" xr3:uid="{BB9FC888-7816-4735-8641-1C0E6AB038E1}" name="Declared unit" dataDxfId="241"/>
    <tableColumn id="3" xr3:uid="{14015A06-2E1F-40F5-8311-2E44FA77E36D}" name="Mass (kg/unit)" dataDxfId="240"/>
    <tableColumn id="4" xr3:uid="{8D878CFD-A606-4CAE-B621-2FC4111B357E}" name="Weight (kN/unit)" dataDxfId="239">
      <calculatedColumnFormula>D287*9.81/1000</calculatedColumnFormula>
    </tableColumn>
    <tableColumn id="5" xr3:uid="{A5C91688-7CBC-4A9E-832E-7D68F4CCFA4E}" name="Embodied carbon (kgCO2e/unit)" dataDxfId="238"/>
    <tableColumn id="6" xr3:uid="{EE30A08C-94BB-4DE2-8584-3922D42D9AB3}" name="Sequestered carbon (kgCO2e/unit)" dataDxfId="237"/>
    <tableColumn id="7" xr3:uid="{BAC73A47-3D45-43BD-8BCD-CED2377ADB61}" name="Metric multiplier" dataDxfId="236"/>
    <tableColumn id="8" xr3:uid="{DDB37585-393A-460B-BC45-667426FC3EAC}" name="Assumptions" dataDxfId="235"/>
  </tableColumns>
  <tableStyleInfo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2EB5D969-49E6-4340-AAA3-2DDBCFB5696D}" name="Materials_Pile_caps" displayName="Materials_Pile_caps" ref="B55:I59" totalsRowShown="0" headerRowDxfId="234" dataDxfId="233">
  <autoFilter ref="B55:I59" xr:uid="{16AC1869-3A2A-41E1-8BE1-C4F8BCF5B560}"/>
  <sortState xmlns:xlrd2="http://schemas.microsoft.com/office/spreadsheetml/2017/richdata2" ref="B56:I59">
    <sortCondition ref="B55:B59"/>
  </sortState>
  <tableColumns count="8">
    <tableColumn id="1" xr3:uid="{5FEC1660-2516-4E38-9962-D6883907FBE1}" name="Material" dataDxfId="232"/>
    <tableColumn id="2" xr3:uid="{F259E2E7-39CA-41DA-9C92-0BCD49968038}" name="Declared unit" dataDxfId="231"/>
    <tableColumn id="3" xr3:uid="{8266C3B5-C893-46FC-8D21-AD575DD2A804}" name="Mass (kg/unit)" dataDxfId="230"/>
    <tableColumn id="4" xr3:uid="{C71D105B-64A3-47F8-AB36-F26970CEF679}" name="Weight (kN/unit)" dataDxfId="229">
      <calculatedColumnFormula>D56*9.81/1000</calculatedColumnFormula>
    </tableColumn>
    <tableColumn id="5" xr3:uid="{D241E706-A0D3-4440-B610-D60306ECEC7C}" name="Embodied carbon (kgCO2e/unit)" dataDxfId="228"/>
    <tableColumn id="6" xr3:uid="{222B43F7-BAEE-4F33-A44F-15E65D7B8CE9}" name="Sequestered carbon (kgCO2e/unit)" dataDxfId="227"/>
    <tableColumn id="7" xr3:uid="{55313BF0-E7B9-4FA0-AAEB-94900CACA1D1}" name="Metric multiplier" dataDxfId="226">
      <calculatedColumnFormula>0.75*2*1.5</calculatedColumnFormula>
    </tableColumn>
    <tableColumn id="8" xr3:uid="{E3C22E16-2BB4-4694-9DCA-7FBBEB25B699}" name="Assumptions" dataDxfId="225"/>
  </tableColumns>
  <tableStyleInfo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8EA1699D-8A4B-4F7B-9B16-2C86AE13EBDF}" name="Materials_Roof_insulation" displayName="Materials_Roof_insulation" ref="B196:I207" totalsRowShown="0" headerRowDxfId="224" dataDxfId="223">
  <autoFilter ref="B196:I207" xr:uid="{FD61FA32-96B6-448F-B661-0A7C1EDB0CAA}"/>
  <sortState xmlns:xlrd2="http://schemas.microsoft.com/office/spreadsheetml/2017/richdata2" ref="B197:I203">
    <sortCondition ref="B196:B203"/>
  </sortState>
  <tableColumns count="8">
    <tableColumn id="1" xr3:uid="{C8255616-2E73-4DFB-982D-30684CA53EE0}" name="Material" dataDxfId="222"/>
    <tableColumn id="2" xr3:uid="{D14AFF86-44DF-4B40-BDF4-19D09035E1CC}" name="Declared unit" dataDxfId="221"/>
    <tableColumn id="3" xr3:uid="{16FC3675-42AD-4935-A698-CE8B9D98C4C6}" name="Mass (kg/unit)" dataDxfId="220"/>
    <tableColumn id="4" xr3:uid="{0CBCA73E-74B2-44FE-9E1D-A40CC478F440}" name="Weight (kN/unit)" dataDxfId="219">
      <calculatedColumnFormula>D197*9.81/1000</calculatedColumnFormula>
    </tableColumn>
    <tableColumn id="5" xr3:uid="{9EF4F70D-D023-4724-9ADD-2898CDEF86E3}" name="Embodied carbon (kgCO2e/unit)" dataDxfId="218"/>
    <tableColumn id="6" xr3:uid="{E36CA42F-1AB1-4683-8522-55ADC9682845}" name="Sequestered carbon (kgCO2e/unit)" dataDxfId="217"/>
    <tableColumn id="7" xr3:uid="{FC777F07-CE33-42FA-B5E1-C62E37B41BB1}" name="Metric multiplier" dataDxfId="216"/>
    <tableColumn id="8" xr3:uid="{B09F0CA7-9CF7-43BF-9F9C-F8EE0AE05A1A}" name="Assumptions" dataDxfId="215"/>
  </tableColumns>
  <tableStyleInfo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3187E29D-8F01-4DA9-9EE3-1CEA2E02DAF6}" name="Materials_Services" displayName="Materials_Services" ref="B298:I301" totalsRowShown="0" headerRowDxfId="214" dataDxfId="213">
  <autoFilter ref="B298:I301" xr:uid="{7668E575-0D73-4884-A5AA-C5BC3D7F28C8}"/>
  <tableColumns count="8">
    <tableColumn id="1" xr3:uid="{FBDB6CDD-32D2-4D22-99CE-1AEED4E5F421}" name="Material" dataDxfId="212"/>
    <tableColumn id="2" xr3:uid="{B4AAB947-D12D-4745-88BC-EB26DB82CC95}" name="Declared unit" dataDxfId="211"/>
    <tableColumn id="3" xr3:uid="{80697E17-7745-446C-9F58-1565AEA3B185}" name="Mass (kg/unit)" dataDxfId="210"/>
    <tableColumn id="4" xr3:uid="{8E640D8F-E345-4F59-8AD9-A3B7C2A8AB67}" name="Weight (kN/unit)" dataDxfId="209">
      <calculatedColumnFormula>D299*9.81/1000</calculatedColumnFormula>
    </tableColumn>
    <tableColumn id="5" xr3:uid="{56261163-C2F1-43DA-A744-4E4047886CEC}" name="Embodied carbon (kgCO2e/unit)" dataDxfId="208"/>
    <tableColumn id="6" xr3:uid="{E2BC7FDE-21E5-4750-A70F-07F9D30E3201}" name="Sequestered carbon (kgCO2e/unit)" dataDxfId="207"/>
    <tableColumn id="7" xr3:uid="{C9464A1F-1141-4D09-80E9-99AB69A1423C}" name="Metric multiplier" dataDxfId="206"/>
    <tableColumn id="8" xr3:uid="{000FED74-AF61-4045-BE64-8893C35771F8}" name="Assumptions" dataDxfId="205"/>
  </tableColumns>
  <tableStyleInfo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1270F5A7-CEE2-410B-951C-D01B89DA1A94}" name="Materials_Secondary_beams" displayName="Materials_Secondary_beams" ref="B138:I146" totalsRowShown="0" headerRowDxfId="204" dataDxfId="203">
  <autoFilter ref="B138:I146" xr:uid="{9DC6EBCF-735E-4CA0-84D3-EA2061C04BF9}"/>
  <tableColumns count="8">
    <tableColumn id="1" xr3:uid="{EC966E7A-01F0-4257-8EA0-F7F212B8D2A2}" name="Material" dataDxfId="202"/>
    <tableColumn id="2" xr3:uid="{F2F2D66A-82F1-4025-9FF6-CB0F5180C480}" name="Declared unit" dataDxfId="201"/>
    <tableColumn id="3" xr3:uid="{9B4E2656-2239-4F53-A8E8-544EED0347AB}" name="Mass (kg/unit)" dataDxfId="200"/>
    <tableColumn id="4" xr3:uid="{F3487C2A-7175-4C37-BF46-830D18FB261F}" name="Weight (kN/unit)" dataDxfId="199">
      <calculatedColumnFormula>D139*9.81/1000</calculatedColumnFormula>
    </tableColumn>
    <tableColumn id="5" xr3:uid="{61149860-F1CA-4B49-BD55-02B44DAE2497}" name="Embodied carbon (kgCO2e/unit)" dataDxfId="198"/>
    <tableColumn id="6" xr3:uid="{1406F470-69F6-44C0-957E-19F0B76746D0}" name="Sequestered carbon (kgCO2e/unit)" dataDxfId="197"/>
    <tableColumn id="7" xr3:uid="{1932AF59-7640-4A88-A43C-B672551991F2}" name="Metric multiplier" dataDxfId="196">
      <calculatedColumnFormula>H127*0.75</calculatedColumnFormula>
    </tableColumn>
    <tableColumn id="8" xr3:uid="{82A3C3E1-1305-4B7E-A8E2-86837E5026D6}" name="Assumptions" dataDxfId="195"/>
  </tableColumns>
  <tableStyleInfo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DA46EB92-1DFB-4117-B86A-5B6EFE1F9936}" name="Materials_Ground_Insulation" displayName="Materials_Ground_Insulation" ref="B97:I100" totalsRowShown="0" headerRowDxfId="194" dataDxfId="193">
  <autoFilter ref="B97:I100" xr:uid="{4C0078BB-F035-40CF-8265-E655DD52BAEA}"/>
  <sortState xmlns:xlrd2="http://schemas.microsoft.com/office/spreadsheetml/2017/richdata2" ref="B98:I99">
    <sortCondition ref="B97:B99"/>
  </sortState>
  <tableColumns count="8">
    <tableColumn id="1" xr3:uid="{FAF66195-00EF-44DE-AE2D-7731A57C72B6}" name="Material" dataDxfId="192"/>
    <tableColumn id="2" xr3:uid="{4223B981-0765-4D56-A2D1-879338C4CDF3}" name="Declared unit" dataDxfId="191"/>
    <tableColumn id="3" xr3:uid="{39E840E0-49E1-4199-A742-88C2D0CE2B15}" name="Mass (kg/unit)" dataDxfId="190"/>
    <tableColumn id="4" xr3:uid="{8D7E2F56-B66A-418B-A966-E122F1AE86FB}" name="Weight (kN/unit)" dataDxfId="189"/>
    <tableColumn id="5" xr3:uid="{75B98423-75E4-42EA-B1A6-8EC599680BDD}" name="Embodied carbon (kgCO2e/unit)" dataDxfId="188"/>
    <tableColumn id="6" xr3:uid="{21361F95-C22A-4725-9CBC-E42CA345A16F}" name="Sequestered carbon (kgCO2e/unit)" dataDxfId="187"/>
    <tableColumn id="7" xr3:uid="{5DF5B534-6FB0-49B0-954F-4AFD97DA4E71}" name="Metric multiplier" dataDxfId="186"/>
    <tableColumn id="8" xr3:uid="{3F9387A4-BFA4-4900-94BB-0FDFE5426948}" name="Assumptions" dataDxfId="185"/>
  </tableColumns>
  <tableStyleInfo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BB01ACE-F14A-478F-A880-7A617652F158}" name="Element_Internal_finishes" displayName="Element_Internal_finishes" ref="J4:J6" totalsRowShown="0" headerRowDxfId="184" dataDxfId="182" headerRowBorderDxfId="183">
  <autoFilter ref="J4:J6" xr:uid="{910755B0-01C6-4B5A-96C4-75E51B7060BA}"/>
  <tableColumns count="1">
    <tableColumn id="1" xr3:uid="{4BFF8B8B-D8CB-41E5-B5BA-51767D72B7BD}" name="Internal finishes" dataDxfId="181"/>
  </tableColumns>
  <tableStyleInfo name="TableStyleMedium2"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A5034F9C-82A4-4D88-BCD9-F033EA0F99FD}" name="Element_Services" displayName="Element_Services" ref="K4:K5" totalsRowShown="0" headerRowDxfId="180" dataDxfId="178" headerRowBorderDxfId="179">
  <autoFilter ref="K4:K5" xr:uid="{A1015EB1-D0A0-4403-A1D2-E878FDE54097}"/>
  <tableColumns count="1">
    <tableColumn id="1" xr3:uid="{99088985-EBC4-4C5F-A445-0E1F57B6F0F8}" name="Services" dataDxfId="177"/>
  </tableColumns>
  <tableStyleInfo name="TableStyleMedium2"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90016792-1823-4B2F-93FA-2A8F08CA79F0}" name="Sector" displayName="Sector" ref="A3:A5" totalsRowShown="0" headerRowDxfId="176">
  <autoFilter ref="A3:A5" xr:uid="{B391667F-A99D-4DE8-BDF2-D08DE47DB1AB}"/>
  <tableColumns count="1">
    <tableColumn id="1" xr3:uid="{B027C7A0-78D3-4BA6-86ED-D294D8991F66}" name="Sector"/>
  </tableColumns>
  <tableStyleInfo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78702AFE-CB0D-4143-A63E-C950F0DD6C83}" name="Subsector_HE" displayName="Subsector_HE" ref="B4:B22" totalsRowShown="0" headerRowDxfId="175">
  <autoFilter ref="B4:B22" xr:uid="{361C8A6B-1CB9-48C8-94F3-6B160832BF20}"/>
  <tableColumns count="1">
    <tableColumn id="1" xr3:uid="{749D4682-1343-4A24-8528-18D03551FAE6}" name="HE"/>
  </tableColumns>
  <tableStyleInfo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37F1D923-BC5E-473B-9E0F-943F23674AFC}" name="Subsector_Education" displayName="Subsector_Education" ref="C4:C7" totalsRowShown="0" headerRowDxfId="174">
  <autoFilter ref="C4:C7" xr:uid="{ED6AE8AD-2C1C-4466-BE47-E9F785ADEB26}"/>
  <tableColumns count="1">
    <tableColumn id="1" xr3:uid="{2E2ACE18-7F60-4539-9B1D-33B01D067FF3}" name="Education"/>
  </tableColumns>
  <tableStyleInfo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5F697A22-D9A0-4C83-9070-C5CB6513FA90}" name="Subsector_Housing" displayName="Subsector_Housing" ref="D4:D9" totalsRowShown="0" headerRowDxfId="173">
  <autoFilter ref="D4:D9" xr:uid="{BD65C3C3-775C-49FC-A9F2-D756FF4FC70A}"/>
  <tableColumns count="1">
    <tableColumn id="1" xr3:uid="{1B36C991-7A07-4581-B167-C5CFFDDC31AF}" name="Housing"/>
  </tableColumns>
  <tableStyleInfo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77DC7A84-0617-4ECD-836B-4B61D2854F62}" name="Subsector_Office" displayName="Subsector_Office" ref="E4:E5" totalsRowShown="0" headerRowDxfId="172">
  <autoFilter ref="E4:E5" xr:uid="{AA1F9A33-D8D7-44FD-8E08-3C7D0D30BBA8}"/>
  <tableColumns count="1">
    <tableColumn id="1" xr3:uid="{DB59055E-601A-4DF3-96A5-2C02FB1A8665}" name="Office"/>
  </tableColumns>
  <tableStyleInfo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A0728D44-442B-4A70-908A-50B11B15DA6A}" name="Subsector_Culture" displayName="Subsector_Culture" ref="F4:F6" totalsRowShown="0" headerRowDxfId="171">
  <autoFilter ref="F4:F6" xr:uid="{28FBC959-918A-42A4-921D-6F56DB4E9138}"/>
  <tableColumns count="1">
    <tableColumn id="1" xr3:uid="{D3B69E46-22E5-471B-893F-11E5220A1F96}" name="Culture"/>
  </tableColumns>
  <tableStyleInfo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DC1A28DE-E361-41BA-917A-D434A4DFFB90}" name="Subsector_Hospital" displayName="Subsector_Hospital" ref="G4:G6" totalsRowShown="0" headerRowDxfId="170">
  <autoFilter ref="G4:G6" xr:uid="{66820FB2-BD9C-480D-904C-962A6D0DDDAC}"/>
  <tableColumns count="1">
    <tableColumn id="1" xr3:uid="{5C6A636B-CA84-4A65-AA74-11454D07FCD2}" name="Hospital"/>
  </tableColumns>
  <tableStyleInfo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2E6A5F3-DA7D-426D-8DAA-FCFA8BD80731}" name="Subsector_Primary_healthcare" displayName="Subsector_Primary_healthcare" ref="H4:H6" totalsRowShown="0" headerRowDxfId="169">
  <autoFilter ref="H4:H6" xr:uid="{EB309F9E-5FDD-4019-98C0-D03AE924608E}"/>
  <tableColumns count="1">
    <tableColumn id="1" xr3:uid="{58C8854C-B601-4DA1-9245-CC2A9D906ED8}" name="Primary healthcare"/>
  </tableColumns>
  <tableStyleInfo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28624FC7-66A6-44AB-B19C-577E53FCE49A}" name="Subsector_Hotels" displayName="Subsector_Hotels" ref="I4:I9" totalsRowShown="0" headerRowDxfId="168">
  <autoFilter ref="I4:I9" xr:uid="{1D56E6F8-2264-449D-9E49-C7EE9CDC5594}"/>
  <tableColumns count="1">
    <tableColumn id="1" xr3:uid="{5B720961-2A2D-4B82-969A-C1D635B99835}" name="Hotels"/>
  </tableColumns>
  <tableStyleInfo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CEC8090E-D683-446E-83B2-3844F19CF1C3}" name="Subsector_Public_buildings" displayName="Subsector_Public_buildings" ref="J4:J7" totalsRowShown="0" headerRowDxfId="167">
  <autoFilter ref="J4:J7" xr:uid="{5EF46061-BC94-4EF9-BB26-7E82B4FE31B5}"/>
  <tableColumns count="1">
    <tableColumn id="1" xr3:uid="{E93F4982-17A0-4BB4-AD5B-9EA672D7F357}" name="Public buildings"/>
  </tableColumns>
  <tableStyleInfo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89419007-DA4B-4020-B0D8-E6B2EF890FE7}" name="Subsector_Sports_and_recreation" displayName="Subsector_Sports_and_recreation" ref="K4:K8" totalsRowShown="0" headerRowDxfId="166">
  <autoFilter ref="K4:K8" xr:uid="{CF3623C7-D24A-4089-913C-248A51B35F4D}"/>
  <tableColumns count="1">
    <tableColumn id="1" xr3:uid="{A842C2B5-34EC-403A-B0F5-4345ABFA57D3}" name="Sports and recreation"/>
  </tableColumns>
  <tableStyleInfo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9B3AF9EB-3DA3-4AE5-9DFC-96DCA0FD63CB}" name="Subsector_Information" displayName="Subsector_Information" ref="A28:AA74" totalsRowShown="0" headerRowDxfId="165">
  <autoFilter ref="A28:AA74" xr:uid="{A5ECCAE2-3E0D-4E89-8CBD-C0A5032DBE6D}"/>
  <tableColumns count="27">
    <tableColumn id="2" xr3:uid="{043BB4E3-52F1-4635-846B-49DE4D92881E}" name="Sub-sector"/>
    <tableColumn id="3" xr3:uid="{22160C1B-DA91-4C4A-BAE2-645EF47E094F}" name="BS EN 1991-1 specific use classification"/>
    <tableColumn id="4" xr3:uid="{EB69114A-2737-4184-AF86-C75F2D173F9D}" name="Imposed floor load (kN/m2)" dataDxfId="164"/>
    <tableColumn id="5" xr3:uid="{FB9E5056-CF36-441B-8F2B-CAC967D11553}" name="Grid size:"/>
    <tableColumn id="6" xr3:uid="{DDE79EF2-D55E-4AC9-9DD1-E27E41B9BDAF}" name="Partitions factor:"/>
    <tableColumn id="8" xr3:uid="{F06B8C7D-3510-43DF-9255-00E9A7AA5946}" name="RIBA 2030 Targets classification"/>
    <tableColumn id="10" xr3:uid="{4FAEB950-EC56-44A3-9C48-0C3F0CFC35B8}" name="Typical (Electric)"/>
    <tableColumn id="11" xr3:uid="{22EC8B88-883B-4FFF-A141-191350BCDBFE}" name="Best Practice (Electric)"/>
    <tableColumn id="12" xr3:uid="{E4E68233-B286-4A91-A7F0-4BCB131ABAB9}" name="Innovative (Electric)"/>
    <tableColumn id="14" xr3:uid="{91FA5953-D667-4F90-A91A-7E9408563217}" name="Typical (Non-electric)"/>
    <tableColumn id="15" xr3:uid="{AC6F81B1-720D-4843-A3B6-7E8AC4A4B65C}" name="Best Practice (Non-electric)"/>
    <tableColumn id="16" xr3:uid="{14B87BD0-E791-44B6-B5C6-0F2B423217AC}" name="Innovative (Non-electric)"/>
    <tableColumn id="18" xr3:uid="{04367966-CA0E-4E57-AB45-00E1B86C3157}" name="Typical (Total)"/>
    <tableColumn id="19" xr3:uid="{471E17E6-F80E-43FB-AC08-52E7181CDD48}" name="Best Practice (Total)"/>
    <tableColumn id="20" xr3:uid="{C9A206CB-6CFE-4ED6-AB64-71A7B6355EE6}" name="Innovative (Total)"/>
    <tableColumn id="21" xr3:uid="{CDEBDB8D-CA16-4734-8A8E-C5057AC8E5F8}" name="DEC A"/>
    <tableColumn id="1" xr3:uid="{E499D9B8-CF95-439F-B1D8-6D3234289F44}" name="Max (Total)"/>
    <tableColumn id="9" xr3:uid="{9D5C17DE-3ADC-4985-A426-80DE841CDE51}" name="A4"/>
    <tableColumn id="13" xr3:uid="{0F6193B1-7FFF-4FC6-A0D9-2723FE56FF55}" name="A5"/>
    <tableColumn id="17" xr3:uid="{2D256EC8-941B-4D5C-9108-675757E4D59C}" name="B1" dataDxfId="163">
      <calculatedColumnFormula>0.05/3</calculatedColumnFormula>
    </tableColumn>
    <tableColumn id="22" xr3:uid="{818301C6-DE53-434F-B318-CC42ADF82AB1}" name="B2" dataDxfId="162">
      <calculatedColumnFormula>0.05/3</calculatedColumnFormula>
    </tableColumn>
    <tableColumn id="23" xr3:uid="{025FAA4B-03C6-41F5-934F-9C14C8312268}" name="B3" dataDxfId="161">
      <calculatedColumnFormula>0.05/3</calculatedColumnFormula>
    </tableColumn>
    <tableColumn id="24" xr3:uid="{08BF35B5-3949-4E59-B0A1-63D308B74659}" name="B5"/>
    <tableColumn id="25" xr3:uid="{E306A844-95D9-4364-926A-99310AB3121F}" name="C1" dataDxfId="160">
      <calculatedColumnFormula>0.05/4</calculatedColumnFormula>
    </tableColumn>
    <tableColumn id="26" xr3:uid="{007279BE-7EBE-42B4-BB8E-18ABE48C1E36}" name="C2" dataDxfId="159">
      <calculatedColumnFormula>0.05/4</calculatedColumnFormula>
    </tableColumn>
    <tableColumn id="27" xr3:uid="{41A0BB9E-D993-4B8A-862D-9192B69654DF}" name="C3" dataDxfId="158">
      <calculatedColumnFormula>0.05/4</calculatedColumnFormula>
    </tableColumn>
    <tableColumn id="28" xr3:uid="{6632A5AA-E82E-4CF0-B444-B12E1DD173F0}" name="C4" dataDxfId="157">
      <calculatedColumnFormula>0.05/4</calculatedColumnFormula>
    </tableColumn>
  </tableColumns>
  <tableStyleInfo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28316787-0DED-4515-80DB-4C21732D7BE4}" name="RIBA_2030Operational" displayName="RIBA_2030Operational" ref="A79:E81" totalsRowShown="0">
  <autoFilter ref="A79:E81" xr:uid="{2295F29D-281F-4EA4-96B6-FEFD3A14034D}"/>
  <tableColumns count="5">
    <tableColumn id="1" xr3:uid="{4C1D2379-940E-42CE-8C4F-3524E25B01BF}" name="Classification"/>
    <tableColumn id="2" xr3:uid="{CD93A093-556E-409C-A64C-2D5A53A1C921}" name="Current Benchmarks"/>
    <tableColumn id="3" xr3:uid="{9C0FCD2D-40B1-45BC-A2D4-D50CCF012380}" name="2020 Targets"/>
    <tableColumn id="4" xr3:uid="{FFF8CBC5-8866-4758-A372-D15F1207A3EE}" name="2025 Targets"/>
    <tableColumn id="5" xr3:uid="{ED54B9DC-E1EA-4CCE-B89C-79EF835B7AC2}" name="2030 Targets"/>
  </tableColumns>
  <tableStyleInfo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E64888EC-0D45-4142-9C98-801D4F1AA888}" name="RIBA_2030Embodied" displayName="RIBA_2030Embodied" ref="A84:E86" totalsRowShown="0">
  <autoFilter ref="A84:E86" xr:uid="{FDDDF8E8-4688-41E8-AF5A-0CE2A728E9F5}"/>
  <tableColumns count="5">
    <tableColumn id="1" xr3:uid="{E4B2A2F2-41C3-4946-BE31-E725A16496D6}" name="Classification"/>
    <tableColumn id="2" xr3:uid="{44F4AC22-68A8-485C-943E-E83D3D9030F3}" name="Current Benchmarks"/>
    <tableColumn id="3" xr3:uid="{DC3C7DC3-A032-41F8-80D4-BAEB98655933}" name="2020 Targets"/>
    <tableColumn id="4" xr3:uid="{B6E1650B-12E5-47E1-BD0F-0D1E23AE67CF}" name="2025 Targets"/>
    <tableColumn id="5" xr3:uid="{4D828056-526A-43C8-BD12-34E23DBF77FF}" name="2030 Targets"/>
  </tableColumns>
  <tableStyleInfo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62AEFBB3-87F9-4F16-A569-FCFA343128A1}" name="Carbon_byAspect_new" displayName="Carbon_byAspect_new" ref="A880:V889" totalsRowShown="0" headerRowDxfId="156" headerRowBorderDxfId="155" tableBorderDxfId="154">
  <autoFilter ref="A880:V889" xr:uid="{58415886-F4F8-41EF-B1C4-1B09B1F0C4A1}"/>
  <tableColumns count="22">
    <tableColumn id="1" xr3:uid="{30A5B78E-4BF3-40A1-B256-33406B3AFD0E}" name="Building Aspect" dataDxfId="153"/>
    <tableColumn id="2" xr3:uid="{09661167-3B49-42E1-91E8-76968C5DF9E8}" name="A1 - A3" dataDxfId="152">
      <calculatedColumnFormula>SUMIFS(Carbon_byElement_A1A3[60],$A$11:$A$60,Carbon_byAspect_new[[#This Row],[Building Aspect]],$D$11:$D$60,"New")</calculatedColumnFormula>
    </tableColumn>
    <tableColumn id="3" xr3:uid="{E8EB6B8D-18F8-46AC-BB65-CF405F963007}" name="A1 - A3 Biogenic" dataDxfId="151">
      <calculatedColumnFormula>SUMIFS(Carbon_byElement_A1A3_bio[60],$A$65:$A$114,Carbon_byAspect_new[[#This Row],[Building Aspect]],$D$65:$D$114,"New")</calculatedColumnFormula>
    </tableColumn>
    <tableColumn id="4" xr3:uid="{BACD10A8-3F2E-4A8B-96ED-86F6CFA91B18}" name="A4" dataDxfId="150">
      <calculatedColumnFormula>SUMIFS(Carbon_byElement_A4[60],$A$119:$A$168,Carbon_byAspect_new[[#This Row],[Building Aspect]],$D$119:$D$168,"New")</calculatedColumnFormula>
    </tableColumn>
    <tableColumn id="5" xr3:uid="{BD8F7F4E-E2E2-4259-970A-99B8138D9851}" name="A5" dataDxfId="149">
      <calculatedColumnFormula>SUMIFS(Carbon_byElement_A5[60],$A$173:$A$222,Carbon_byAspect_new[[#This Row],[Building Aspect]],$D$173:$D$222,"New")</calculatedColumnFormula>
    </tableColumn>
    <tableColumn id="6" xr3:uid="{93A524A2-47C1-4E87-B87C-7BBF54977D26}" name="B1" dataDxfId="148">
      <calculatedColumnFormula>SUMIF($A$227:$A$276,Carbon_byAspect_new[[#This Row],[Building Aspect]],Carbon_byElement_B1[60])</calculatedColumnFormula>
    </tableColumn>
    <tableColumn id="7" xr3:uid="{B7CD91A0-A4CD-47BB-BFCA-628A713664F6}" name="B2" dataDxfId="147">
      <calculatedColumnFormula>SUMIF($A$281:$A$330,Carbon_byAspect_new[[#This Row],[Building Aspect]],Carbon_byElement_B2[60])</calculatedColumnFormula>
    </tableColumn>
    <tableColumn id="8" xr3:uid="{29F25B7D-79A5-45C1-AA40-510CB9009EF6}" name="B3" dataDxfId="146">
      <calculatedColumnFormula>SUMIF($A$335:$A$384,Carbon_byAspect_new[[#This Row],[Building Aspect]],Carbon_byElement_B3[60])</calculatedColumnFormula>
    </tableColumn>
    <tableColumn id="9" xr3:uid="{D276F9EC-C6B7-4E22-84BC-2D68742E9AC3}" name="B4" dataDxfId="145">
      <calculatedColumnFormula>SUMIF($A$389:$A$438,Carbon_byAspect_new[[#This Row],[Building Aspect]],Carbon_byElement_B4[60])</calculatedColumnFormula>
    </tableColumn>
    <tableColumn id="10" xr3:uid="{4C46F1DE-2835-40C3-B1D6-1169B19210EE}" name="B5" dataDxfId="144">
      <calculatedColumnFormula>SUMIF($A$443:$A$492,Carbon_byAspect_new[[#This Row],[Building Aspect]],Carbon_byElement_B5[60])</calculatedColumnFormula>
    </tableColumn>
    <tableColumn id="11" xr3:uid="{F5D82EB3-6E00-4A8E-BC5F-44664D3C5EE7}" name="C1" dataDxfId="143">
      <calculatedColumnFormula>SUMIF($A$521:$A$570,Carbon_byAspect_new[[#This Row],[Building Aspect]],Carbon_byElement_C1[60])</calculatedColumnFormula>
    </tableColumn>
    <tableColumn id="12" xr3:uid="{5B38F6BB-95D8-476F-BC9A-7A14AD7B36AA}" name="C2" dataDxfId="142">
      <calculatedColumnFormula>SUMIF($A$575:$A$624,Carbon_byAspect_new[[#This Row],[Building Aspect]],Carbon_byElement_C2[60])</calculatedColumnFormula>
    </tableColumn>
    <tableColumn id="13" xr3:uid="{0E23FD3A-0334-4860-A6DF-B371C268DB07}" name="C3" dataDxfId="141">
      <calculatedColumnFormula>SUMIF($A$629:$A$678,Carbon_byAspect_new[[#This Row],[Building Aspect]],Carbon_byElement_C3[60])</calculatedColumnFormula>
    </tableColumn>
    <tableColumn id="14" xr3:uid="{AEDC582A-E1DE-4400-AC2D-098DE452E962}" name="C4" dataDxfId="140">
      <calculatedColumnFormula>SUMIF($A$683:$A$732,Carbon_byAspect_new[[#This Row],[Building Aspect]],Carbon_byElement_C4[60])</calculatedColumnFormula>
    </tableColumn>
    <tableColumn id="15" xr3:uid="{61B31E87-CC7C-4C4A-A177-B638A5E0080A}" name="D" dataDxfId="139">
      <calculatedColumnFormula>SUMIFS(Carbon_byElement_D[60],$A$737:$A$786,Carbon_byAspect_new[[#This Row],[Building Aspect]],$D$737:$D$786,"New")</calculatedColumnFormula>
    </tableColumn>
    <tableColumn id="16" xr3:uid="{8E75B5B4-F092-43FC-8894-C5DD4013BDB2}" name="Total A1-C4 (tCO2e)" dataDxfId="138">
      <calculatedColumnFormula>SUM(Carbon_byAspect_new[[#This Row],[A1 - A3]],Carbon_byAspect_new[[#This Row],[A4]:[C4]])/1000</calculatedColumnFormula>
    </tableColumn>
    <tableColumn id="17" xr3:uid="{E2FC3B8C-E5F5-495F-8B29-0AF85B20CF41}" name="A1 - A3 Biogenic (tCO2e)" dataDxfId="137">
      <calculatedColumnFormula>Carbon_byAspect_new[[#This Row],[A1 - A3 Biogenic]]/1000</calculatedColumnFormula>
    </tableColumn>
    <tableColumn id="18" xr3:uid="{5391C8E8-AD74-47B2-A863-0CD74AC11441}" name="D (tCO2e)" dataDxfId="136">
      <calculatedColumnFormula>Carbon_byAspect_new[[#This Row],[D]]/1000</calculatedColumnFormula>
    </tableColumn>
    <tableColumn id="19" xr3:uid="{F9B87D13-C060-449B-8BC0-471C7A298686}" name="Total A1-C4 (kgCO2e/m2)" dataDxfId="135">
      <calculatedColumnFormula>SUM(Carbon_byAspect_new[[#This Row],[A1 - A3]],Carbon_byAspect_new[[#This Row],[A4]:[C4]])/Details_GIA</calculatedColumnFormula>
    </tableColumn>
    <tableColumn id="20" xr3:uid="{AEC19501-180B-4C06-B873-2F2F46C9446B}" name="A1 - A3 Biogenic (kgCO2e/m2)" dataDxfId="134">
      <calculatedColumnFormula>Carbon_byAspect_new[[#This Row],[A1 - A3 Biogenic]]/Details_GIA</calculatedColumnFormula>
    </tableColumn>
    <tableColumn id="21" xr3:uid="{B2695477-D3D7-407A-A1DC-90CA203A2696}" name="D (kgCO2e/m2)" dataDxfId="133">
      <calculatedColumnFormula>Carbon_byAspect_new[[#This Row],[D]]/Details_GIA</calculatedColumnFormula>
    </tableColumn>
    <tableColumn id="22" xr3:uid="{8C1A6CC5-DCEA-411B-A341-77EB50A9FD6B}" name="%" dataDxfId="132">
      <calculatedColumnFormula>P881/SUM(Carbon_byAspect_new[Total A1-C4 (tCO2e)])</calculatedColumnFormula>
    </tableColumn>
  </tableColumns>
  <tableStyleInfo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D3C6FC7F-8D01-42BF-BA4B-B3385A116F78}" name="Carbon_byAspect_existing" displayName="Carbon_byAspect_existing" ref="A897:V906" totalsRowShown="0" headerRowDxfId="131" headerRowBorderDxfId="130" tableBorderDxfId="129">
  <autoFilter ref="A897:V906" xr:uid="{8359B2F1-6D80-478E-9F2C-D1330FE1F143}"/>
  <tableColumns count="22">
    <tableColumn id="1" xr3:uid="{727E1BF3-1735-4C53-A83F-B810F5435B35}" name="Building Aspect" dataDxfId="128"/>
    <tableColumn id="2" xr3:uid="{1DE67330-8F84-48D5-9FF6-8B4A945A69FB}" name="A1 - A3" dataDxfId="127">
      <calculatedColumnFormula>SUMIFS(Carbon_byElement_A1A3[60],$A$11:$A$60,Carbon_byAspect_existing[[#This Row],[Building Aspect]],$D$11:$D$60,"Existing")</calculatedColumnFormula>
    </tableColumn>
    <tableColumn id="3" xr3:uid="{8C14BC9E-57EF-41D8-BC26-CC3E4E0D3744}" name="A1 - A3 Biogenic" dataDxfId="126">
      <calculatedColumnFormula>SUMIFS(Carbon_byElement_A1A3_bio[60],$A$65:$A$114,Carbon_byAspect_existing[[#This Row],[Building Aspect]],$D$65:$D$114,"Existing")</calculatedColumnFormula>
    </tableColumn>
    <tableColumn id="4" xr3:uid="{04AA3F13-632F-4F56-A9F6-2F2A20535BB2}" name="A4" dataDxfId="125">
      <calculatedColumnFormula>SUMIFS(Carbon_byElement_A4[60],$A$119:$A$168,Carbon_byAspect_existing[[#This Row],[Building Aspect]],$D$119:$D$168,"Existing")</calculatedColumnFormula>
    </tableColumn>
    <tableColumn id="5" xr3:uid="{E12146BA-7431-4C27-8355-E0EF19CEB5DA}" name="A5" dataDxfId="124">
      <calculatedColumnFormula>SUMIFS(Carbon_byElement_A5[60],$A$173:$A$222,Carbon_byAspect_existing[[#This Row],[Building Aspect]],$D$173:$D$222,"Existing")</calculatedColumnFormula>
    </tableColumn>
    <tableColumn id="6" xr3:uid="{E93C79D2-F801-43E6-A1D9-39DBED594751}" name="B1" dataDxfId="123"/>
    <tableColumn id="7" xr3:uid="{1BDE6786-5FF0-4651-BD7D-904AC647CBD1}" name="B2" dataDxfId="122"/>
    <tableColumn id="8" xr3:uid="{F3D1F735-D700-47DA-9926-453E8EA53D7E}" name="B3" dataDxfId="121"/>
    <tableColumn id="9" xr3:uid="{864A2D14-DA8B-4BC4-B8BF-98613B220C4F}" name="B4" dataDxfId="120"/>
    <tableColumn id="10" xr3:uid="{DC8C86D9-7D24-42E7-A416-E5A64C5D7C39}" name="B5" dataDxfId="119"/>
    <tableColumn id="11" xr3:uid="{65C39C6B-505D-4F1F-8DCE-447006FB9A7D}" name="C1" dataDxfId="118"/>
    <tableColumn id="12" xr3:uid="{3A98F070-B756-4C1D-948F-75C8EAEE01DA}" name="C2" dataDxfId="117"/>
    <tableColumn id="13" xr3:uid="{DF7D55D1-3E5D-4A0D-ADBA-96AB6B53342D}" name="C3" dataDxfId="116"/>
    <tableColumn id="14" xr3:uid="{C37FB4F2-EBBB-4551-9C9F-1A8CEEDFCC49}" name="C4" dataDxfId="115"/>
    <tableColumn id="15" xr3:uid="{F277F6E3-8610-4F97-A485-A580967E3D6D}" name="D" dataDxfId="114">
      <calculatedColumnFormula>SUMIFS(Carbon_byElement_D[60],$A$737:$A$786,Carbon_byAspect_existing[[#This Row],[Building Aspect]],$D$737:$D$786,"Existing")</calculatedColumnFormula>
    </tableColumn>
    <tableColumn id="16" xr3:uid="{08915E26-DE0E-409A-AB50-931F6625B962}" name="Total A1-C4 (tCO2e)" dataDxfId="113">
      <calculatedColumnFormula>SUM(Carbon_byAspect_existing[[#This Row],[A1 - A3]],Carbon_byAspect_existing[[#This Row],[A4]:[C4]])/1000</calculatedColumnFormula>
    </tableColumn>
    <tableColumn id="17" xr3:uid="{22BDA812-71F1-4A0D-8C3B-9C13B0D8D3C3}" name="A1 - A3 Biogenic (tCO2e)" dataDxfId="112">
      <calculatedColumnFormula>Carbon_byAspect_existing[[#This Row],[A1 - A3 Biogenic]]/1000</calculatedColumnFormula>
    </tableColumn>
    <tableColumn id="18" xr3:uid="{3C62FA26-D25D-4E53-A273-96DC64E48B2E}" name="D (tCO2e)" dataDxfId="111">
      <calculatedColumnFormula>O898/1000</calculatedColumnFormula>
    </tableColumn>
    <tableColumn id="19" xr3:uid="{58677CB5-CF95-4317-92F6-1034B2809784}" name="Total A1-C4 (kgCO2e/m2)" dataDxfId="110">
      <calculatedColumnFormula>SUM(Carbon_byAspect_existing[[#This Row],[A1 - A3]],Carbon_byAspect_existing[[#This Row],[A4]:[C4]])/Details_GIA</calculatedColumnFormula>
    </tableColumn>
    <tableColumn id="20" xr3:uid="{324EBF4A-19F6-4ED8-B3B1-27EA07286A59}" name="A1 - A3 Biogenic (kgCO2e/m2)" dataDxfId="109">
      <calculatedColumnFormula>Carbon_byAspect_existing[[#This Row],[A1 - A3 Biogenic]]/Details_GIA</calculatedColumnFormula>
    </tableColumn>
    <tableColumn id="21" xr3:uid="{BD73752D-D5A1-4AF5-9356-E3638F5BF7D2}" name="D (kgCO2e/m2)" dataDxfId="108">
      <calculatedColumnFormula>O898/Details_GIA</calculatedColumnFormula>
    </tableColumn>
    <tableColumn id="22" xr3:uid="{39820C35-807E-4C23-A3A4-99B9C089AD15}" name="%" dataDxfId="107">
      <calculatedColumnFormula>P898/SUM(Carbon_byAspect_existing[Total A1-C4 (tCO2e)])</calculatedColumnFormula>
    </tableColumn>
  </tableColumns>
  <tableStyleInfo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F7608FBF-0982-4137-A6A8-450286D7F1E3}" name="Carbon_byElement_AC" displayName="Carbon_byElement_AC" ref="X790:EN840" totalsRowShown="0">
  <autoFilter ref="X790:EN840" xr:uid="{7C7CE5D6-6525-4D9D-9001-9159B8F7D80C}"/>
  <tableColumns count="121">
    <tableColumn id="1" xr3:uid="{C1BA747A-1E5C-4EC9-B2F2-1C5B437B032A}" name="0" dataDxfId="106">
      <calculatedColumnFormula>IF($D791="new",SUM(X11,X119,X173,X227,X281,X335,X389,X443,X521,X575,X629,X683),SUM(X227,X281,X335,X389,X443,X521,X575,X629,X683))</calculatedColumnFormula>
    </tableColumn>
    <tableColumn id="2" xr3:uid="{C15AE9C8-D645-4A3E-861D-287DE7DC6E8C}" name="1">
      <calculatedColumnFormula>IF($D791="new",SUM(Y11,Y119,Y173,Y227,Y281,Y335,Y389,Y443,Y521,Y575,Y629,Y683),SUM(Y227,Y281,Y335,Y389,Y443,Y521,Y575,Y629,Y683))</calculatedColumnFormula>
    </tableColumn>
    <tableColumn id="3" xr3:uid="{848ACB2E-89C7-44D5-880C-E9A214834F5B}" name="2">
      <calculatedColumnFormula>IF($D791="new",SUM(Z11,Z119,Z173,Z227,Z281,Z335,Z389,Z443,Z521,Z575,Z629,Z683),SUM(Z227,Z281,Z335,Z389,Z443,Z521,Z575,Z629,Z683))</calculatedColumnFormula>
    </tableColumn>
    <tableColumn id="4" xr3:uid="{F1F90807-BAEC-400D-9037-8B14DC492781}" name="3">
      <calculatedColumnFormula>IF($D791="new",SUM(AA11,AA119,AA173,AA227,AA281,AA335,AA389,AA443,AA521,AA575,AA629,AA683),SUM(AA227,AA281,AA335,AA389,AA443,AA521,AA575,AA629,AA683))</calculatedColumnFormula>
    </tableColumn>
    <tableColumn id="5" xr3:uid="{CFD47BB4-44C2-4DB8-B573-A5537DEF5418}" name="4">
      <calculatedColumnFormula>IF($D791="new",SUM(AB11,AB119,AB173,AB227,AB281,AB335,AB389,AB443,AB521,AB575,AB629,AB683),SUM(AB227,AB281,AB335,AB389,AB443,AB521,AB575,AB629,AB683))</calculatedColumnFormula>
    </tableColumn>
    <tableColumn id="6" xr3:uid="{ADFB85E6-C975-4BFF-945A-1FD01FC9C6EA}" name="5">
      <calculatedColumnFormula>IF($D791="new",SUM(AC11,AC119,AC173,AC227,AC281,AC335,AC389,AC443,AC521,AC575,AC629,AC683),SUM(AC227,AC281,AC335,AC389,AC443,AC521,AC575,AC629,AC683))</calculatedColumnFormula>
    </tableColumn>
    <tableColumn id="7" xr3:uid="{3E2C51C0-31E8-4E0D-B5D6-D0808A1AF4C8}" name="6">
      <calculatedColumnFormula>IF($D791="new",SUM(AD11,AD119,AD173,AD227,AD281,AD335,AD389,AD443,AD521,AD575,AD629,AD683),SUM(AD227,AD281,AD335,AD389,AD443,AD521,AD575,AD629,AD683))</calculatedColumnFormula>
    </tableColumn>
    <tableColumn id="8" xr3:uid="{7CE03758-8CF0-46D3-8728-EADDFE9EE0C4}" name="7">
      <calculatedColumnFormula>IF($D791="new",SUM(AE11,AE119,AE173,AE227,AE281,AE335,AE389,AE443,AE521,AE575,AE629,AE683),SUM(AE227,AE281,AE335,AE389,AE443,AE521,AE575,AE629,AE683))</calculatedColumnFormula>
    </tableColumn>
    <tableColumn id="9" xr3:uid="{E5FA01F9-714A-443A-BC87-00A7E2DD4898}" name="8">
      <calculatedColumnFormula>IF($D791="new",SUM(AF11,AF119,AF173,AF227,AF281,AF335,AF389,AF443,AF521,AF575,AF629,AF683),SUM(AF227,AF281,AF335,AF389,AF443,AF521,AF575,AF629,AF683))</calculatedColumnFormula>
    </tableColumn>
    <tableColumn id="10" xr3:uid="{23DA831C-34B6-4E00-BA01-7757C17E7B5F}" name="9">
      <calculatedColumnFormula>IF($D791="new",SUM(AG11,AG119,AG173,AG227,AG281,AG335,AG389,AG443,AG521,AG575,AG629,AG683),SUM(AG227,AG281,AG335,AG389,AG443,AG521,AG575,AG629,AG683))</calculatedColumnFormula>
    </tableColumn>
    <tableColumn id="11" xr3:uid="{AE504523-2367-4D4C-BE82-2BEB6B0E8A23}" name="10">
      <calculatedColumnFormula>IF($D791="new",SUM(AH11,AH119,AH173,AH227,AH281,AH335,AH389,AH443,AH521,AH575,AH629,AH683),SUM(AH227,AH281,AH335,AH389,AH443,AH521,AH575,AH629,AH683))</calculatedColumnFormula>
    </tableColumn>
    <tableColumn id="12" xr3:uid="{518EB49A-BFEA-41FA-9F18-27F1410351D5}" name="11">
      <calculatedColumnFormula>IF($D791="new",SUM(AI11,AI119,AI173,AI227,AI281,AI335,AI389,AI443,AI521,AI575,AI629,AI683),SUM(AI227,AI281,AI335,AI389,AI443,AI521,AI575,AI629,AI683))</calculatedColumnFormula>
    </tableColumn>
    <tableColumn id="13" xr3:uid="{AB938817-5EA6-423F-81C8-78806C59C534}" name="12">
      <calculatedColumnFormula>IF($D791="new",SUM(AJ11,AJ119,AJ173,AJ227,AJ281,AJ335,AJ389,AJ443,AJ521,AJ575,AJ629,AJ683),SUM(AJ227,AJ281,AJ335,AJ389,AJ443,AJ521,AJ575,AJ629,AJ683))</calculatedColumnFormula>
    </tableColumn>
    <tableColumn id="14" xr3:uid="{9D98BE57-8642-402F-B37E-0351D4485B40}" name="13">
      <calculatedColumnFormula>IF($D791="new",SUM(AK11,AK119,AK173,AK227,AK281,AK335,AK389,AK443,AK521,AK575,AK629,AK683),SUM(AK227,AK281,AK335,AK389,AK443,AK521,AK575,AK629,AK683))</calculatedColumnFormula>
    </tableColumn>
    <tableColumn id="15" xr3:uid="{F1C2C6FF-0A0D-4077-B7B3-23B22093E71F}" name="14">
      <calculatedColumnFormula>IF($D791="new",SUM(AL11,AL119,AL173,AL227,AL281,AL335,AL389,AL443,AL521,AL575,AL629,AL683),SUM(AL227,AL281,AL335,AL389,AL443,AL521,AL575,AL629,AL683))</calculatedColumnFormula>
    </tableColumn>
    <tableColumn id="16" xr3:uid="{34EAA946-9A9E-45FD-8095-2A853C0CA535}" name="15">
      <calculatedColumnFormula>IF($D791="new",SUM(AM11,AM119,AM173,AM227,AM281,AM335,AM389,AM443,AM521,AM575,AM629,AM683),SUM(AM227,AM281,AM335,AM389,AM443,AM521,AM575,AM629,AM683))</calculatedColumnFormula>
    </tableColumn>
    <tableColumn id="17" xr3:uid="{62269C89-D09C-4D41-9125-58922C699DFC}" name="16">
      <calculatedColumnFormula>IF($D791="new",SUM(AN11,AN119,AN173,AN227,AN281,AN335,AN389,AN443,AN521,AN575,AN629,AN683),SUM(AN227,AN281,AN335,AN389,AN443,AN521,AN575,AN629,AN683))</calculatedColumnFormula>
    </tableColumn>
    <tableColumn id="18" xr3:uid="{45872130-EC8F-41B9-9855-46637B8364D3}" name="17">
      <calculatedColumnFormula>IF($D791="new",SUM(AO11,AO119,AO173,AO227,AO281,AO335,AO389,AO443,AO521,AO575,AO629,AO683),SUM(AO227,AO281,AO335,AO389,AO443,AO521,AO575,AO629,AO683))</calculatedColumnFormula>
    </tableColumn>
    <tableColumn id="19" xr3:uid="{02AFB525-4FB2-4C81-9C25-0A29203A7248}" name="18">
      <calculatedColumnFormula>IF($D791="new",SUM(AP11,AP119,AP173,AP227,AP281,AP335,AP389,AP443,AP521,AP575,AP629,AP683),SUM(AP227,AP281,AP335,AP389,AP443,AP521,AP575,AP629,AP683))</calculatedColumnFormula>
    </tableColumn>
    <tableColumn id="20" xr3:uid="{DF427CA6-A440-41E2-BFA1-3CA833C5689B}" name="19">
      <calculatedColumnFormula>IF($D791="new",SUM(AQ11,AQ119,AQ173,AQ227,AQ281,AQ335,AQ389,AQ443,AQ521,AQ575,AQ629,AQ683),SUM(AQ227,AQ281,AQ335,AQ389,AQ443,AQ521,AQ575,AQ629,AQ683))</calculatedColumnFormula>
    </tableColumn>
    <tableColumn id="21" xr3:uid="{BA58BA3F-D656-42F6-B072-3703C847A957}" name="20">
      <calculatedColumnFormula>IF($D791="new",SUM(AR11,AR119,AR173,AR227,AR281,AR335,AR389,AR443,AR521,AR575,AR629,AR683),SUM(AR227,AR281,AR335,AR389,AR443,AR521,AR575,AR629,AR683))</calculatedColumnFormula>
    </tableColumn>
    <tableColumn id="22" xr3:uid="{8AC66E05-77F4-4EE4-98C0-133ABCDB052B}" name="21">
      <calculatedColumnFormula>IF($D791="new",SUM(AS11,AS119,AS173,AS227,AS281,AS335,AS389,AS443,AS521,AS575,AS629,AS683),SUM(AS227,AS281,AS335,AS389,AS443,AS521,AS575,AS629,AS683))</calculatedColumnFormula>
    </tableColumn>
    <tableColumn id="23" xr3:uid="{0E631756-EFCA-4E36-B01A-25B974FAB3D3}" name="22">
      <calculatedColumnFormula>IF($D791="new",SUM(AT11,AT119,AT173,AT227,AT281,AT335,AT389,AT443,AT521,AT575,AT629,AT683),SUM(AT227,AT281,AT335,AT389,AT443,AT521,AT575,AT629,AT683))</calculatedColumnFormula>
    </tableColumn>
    <tableColumn id="24" xr3:uid="{73DCA29B-8BB0-4228-9FE7-52E680C3001E}" name="23">
      <calculatedColumnFormula>IF($D791="new",SUM(AU11,AU119,AU173,AU227,AU281,AU335,AU389,AU443,AU521,AU575,AU629,AU683),SUM(AU227,AU281,AU335,AU389,AU443,AU521,AU575,AU629,AU683))</calculatedColumnFormula>
    </tableColumn>
    <tableColumn id="25" xr3:uid="{542E5C02-D6B5-431C-B437-DEA10C961EC1}" name="24">
      <calculatedColumnFormula>IF($D791="new",SUM(AV11,AV119,AV173,AV227,AV281,AV335,AV389,AV443,AV521,AV575,AV629,AV683),SUM(AV227,AV281,AV335,AV389,AV443,AV521,AV575,AV629,AV683))</calculatedColumnFormula>
    </tableColumn>
    <tableColumn id="26" xr3:uid="{0F280C8C-4DBF-4E0A-BAF6-29BE4DF8AD59}" name="25">
      <calculatedColumnFormula>IF($D791="new",SUM(AW11,AW119,AW173,AW227,AW281,AW335,AW389,AW443,AW521,AW575,AW629,AW683),SUM(AW227,AW281,AW335,AW389,AW443,AW521,AW575,AW629,AW683))</calculatedColumnFormula>
    </tableColumn>
    <tableColumn id="27" xr3:uid="{E5AA0393-E910-4807-AF1B-7856E96FF8E8}" name="26">
      <calculatedColumnFormula>IF($D791="new",SUM(AX11,AX119,AX173,AX227,AX281,AX335,AX389,AX443,AX521,AX575,AX629,AX683),SUM(AX227,AX281,AX335,AX389,AX443,AX521,AX575,AX629,AX683))</calculatedColumnFormula>
    </tableColumn>
    <tableColumn id="28" xr3:uid="{1BCF6BB0-3E82-4884-88A8-2BDDDC210527}" name="27">
      <calculatedColumnFormula>IF($D791="new",SUM(AY11,AY119,AY173,AY227,AY281,AY335,AY389,AY443,AY521,AY575,AY629,AY683),SUM(AY227,AY281,AY335,AY389,AY443,AY521,AY575,AY629,AY683))</calculatedColumnFormula>
    </tableColumn>
    <tableColumn id="29" xr3:uid="{CD09DAF0-913F-4EB7-B012-67FE695E1E31}" name="28">
      <calculatedColumnFormula>IF($D791="new",SUM(AZ11,AZ119,AZ173,AZ227,AZ281,AZ335,AZ389,AZ443,AZ521,AZ575,AZ629,AZ683),SUM(AZ227,AZ281,AZ335,AZ389,AZ443,AZ521,AZ575,AZ629,AZ683))</calculatedColumnFormula>
    </tableColumn>
    <tableColumn id="30" xr3:uid="{0AFC26D9-05AE-4F8C-811B-83C17FDE5594}" name="29">
      <calculatedColumnFormula>IF($D791="new",SUM(BA11,BA119,BA173,BA227,BA281,BA335,BA389,BA443,BA521,BA575,BA629,BA683),SUM(BA227,BA281,BA335,BA389,BA443,BA521,BA575,BA629,BA683))</calculatedColumnFormula>
    </tableColumn>
    <tableColumn id="31" xr3:uid="{595575AB-F297-4301-8D11-39C51449645C}" name="30" dataDxfId="105">
      <calculatedColumnFormula>IF($D791="new",SUM(BB11,BB119,BB173,BB227,BB281,BB335,BB389,BB443,BB521,BB575,BB629,BB683),SUM(BB227,BB281,BB335,BB389,BB443,BB521,BB575,BB629,BB683))</calculatedColumnFormula>
    </tableColumn>
    <tableColumn id="32" xr3:uid="{0F83E0C6-3646-458A-BA49-AD74A81961B1}" name="31">
      <calculatedColumnFormula>IF($D791="new",SUM(BC11,BC119,BC173,BC227,BC281,BC335,BC389,BC443,BC521,BC575,BC629,BC683),SUM(BC227,BC281,BC335,BC389,BC443,BC521,BC575,BC629,BC683))</calculatedColumnFormula>
    </tableColumn>
    <tableColumn id="33" xr3:uid="{5CDF0EC9-6280-429E-8C6B-A0904FFAEE6D}" name="32">
      <calculatedColumnFormula>IF($D791="new",SUM(BD11,BD119,BD173,BD227,BD281,BD335,BD389,BD443,BD521,BD575,BD629,BD683),SUM(BD227,BD281,BD335,BD389,BD443,BD521,BD575,BD629,BD683))</calculatedColumnFormula>
    </tableColumn>
    <tableColumn id="34" xr3:uid="{FD482AE2-D529-4ED6-9100-840C3424BF68}" name="33">
      <calculatedColumnFormula>IF($D791="new",SUM(BE11,BE119,BE173,BE227,BE281,BE335,BE389,BE443,BE521,BE575,BE629,BE683),SUM(BE227,BE281,BE335,BE389,BE443,BE521,BE575,BE629,BE683))</calculatedColumnFormula>
    </tableColumn>
    <tableColumn id="35" xr3:uid="{D5ADA838-3978-4191-8D82-E7FF1442CA90}" name="34">
      <calculatedColumnFormula>IF($D791="new",SUM(BF11,BF119,BF173,BF227,BF281,BF335,BF389,BF443,BF521,BF575,BF629,BF683),SUM(BF227,BF281,BF335,BF389,BF443,BF521,BF575,BF629,BF683))</calculatedColumnFormula>
    </tableColumn>
    <tableColumn id="36" xr3:uid="{C55CBD8C-567D-4C6D-A4DC-DBC342FB9313}" name="35">
      <calculatedColumnFormula>IF($D791="new",SUM(BG11,BG119,BG173,BG227,BG281,BG335,BG389,BG443,BG521,BG575,BG629,BG683),SUM(BG227,BG281,BG335,BG389,BG443,BG521,BG575,BG629,BG683))</calculatedColumnFormula>
    </tableColumn>
    <tableColumn id="37" xr3:uid="{E8DBDE63-6973-4942-8F8F-21D514D248A8}" name="36">
      <calculatedColumnFormula>IF($D791="new",SUM(BH11,BH119,BH173,BH227,BH281,BH335,BH389,BH443,BH521,BH575,BH629,BH683),SUM(BH227,BH281,BH335,BH389,BH443,BH521,BH575,BH629,BH683))</calculatedColumnFormula>
    </tableColumn>
    <tableColumn id="38" xr3:uid="{A0A4F005-AA42-47E8-AE55-2DDF3A778B48}" name="37">
      <calculatedColumnFormula>IF($D791="new",SUM(BI11,BI119,BI173,BI227,BI281,BI335,BI389,BI443,BI521,BI575,BI629,BI683),SUM(BI227,BI281,BI335,BI389,BI443,BI521,BI575,BI629,BI683))</calculatedColumnFormula>
    </tableColumn>
    <tableColumn id="39" xr3:uid="{7CEA87ED-8C24-4AB0-95F2-1496E61C9BE6}" name="38">
      <calculatedColumnFormula>IF($D791="new",SUM(BJ11,BJ119,BJ173,BJ227,BJ281,BJ335,BJ389,BJ443,BJ521,BJ575,BJ629,BJ683),SUM(BJ227,BJ281,BJ335,BJ389,BJ443,BJ521,BJ575,BJ629,BJ683))</calculatedColumnFormula>
    </tableColumn>
    <tableColumn id="40" xr3:uid="{224ACA52-69B8-455E-8E8D-D37033F791C4}" name="39">
      <calculatedColumnFormula>IF($D791="new",SUM(BK11,BK119,BK173,BK227,BK281,BK335,BK389,BK443,BK521,BK575,BK629,BK683),SUM(BK227,BK281,BK335,BK389,BK443,BK521,BK575,BK629,BK683))</calculatedColumnFormula>
    </tableColumn>
    <tableColumn id="41" xr3:uid="{876A64FB-1915-4A4C-A3B2-CBB49079A6D5}" name="40">
      <calculatedColumnFormula>IF($D791="new",SUM(BL11,BL119,BL173,BL227,BL281,BL335,BL389,BL443,BL521,BL575,BL629,BL683),SUM(BL227,BL281,BL335,BL389,BL443,BL521,BL575,BL629,BL683))</calculatedColumnFormula>
    </tableColumn>
    <tableColumn id="42" xr3:uid="{B0A4F1C3-1624-4CBC-ABA4-1504E55BDE20}" name="41">
      <calculatedColumnFormula>IF($D791="new",SUM(BM11,BM119,BM173,BM227,BM281,BM335,BM389,BM443,BM521,BM575,BM629,BM683),SUM(BM227,BM281,BM335,BM389,BM443,BM521,BM575,BM629,BM683))</calculatedColumnFormula>
    </tableColumn>
    <tableColumn id="43" xr3:uid="{4E25CC1C-06AE-430E-9113-C7D09D9331C9}" name="42">
      <calculatedColumnFormula>IF($D791="new",SUM(BN11,BN119,BN173,BN227,BN281,BN335,BN389,BN443,BN521,BN575,BN629,BN683),SUM(BN227,BN281,BN335,BN389,BN443,BN521,BN575,BN629,BN683))</calculatedColumnFormula>
    </tableColumn>
    <tableColumn id="44" xr3:uid="{9CC597F0-8C91-434A-A389-73C87BC05B23}" name="43">
      <calculatedColumnFormula>IF($D791="new",SUM(BO11,BO119,BO173,BO227,BO281,BO335,BO389,BO443,BO521,BO575,BO629,BO683),SUM(BO227,BO281,BO335,BO389,BO443,BO521,BO575,BO629,BO683))</calculatedColumnFormula>
    </tableColumn>
    <tableColumn id="45" xr3:uid="{0C7D47A2-60C1-42CC-8677-A2BC5763D6AA}" name="44">
      <calculatedColumnFormula>IF($D791="new",SUM(BP11,BP119,BP173,BP227,BP281,BP335,BP389,BP443,BP521,BP575,BP629,BP683),SUM(BP227,BP281,BP335,BP389,BP443,BP521,BP575,BP629,BP683))</calculatedColumnFormula>
    </tableColumn>
    <tableColumn id="46" xr3:uid="{6398AD6E-351B-424B-90B7-6B2641200341}" name="45">
      <calculatedColumnFormula>IF($D791="new",SUM(BQ11,BQ119,BQ173,BQ227,BQ281,BQ335,BQ389,BQ443,BQ521,BQ575,BQ629,BQ683),SUM(BQ227,BQ281,BQ335,BQ389,BQ443,BQ521,BQ575,BQ629,BQ683))</calculatedColumnFormula>
    </tableColumn>
    <tableColumn id="47" xr3:uid="{50A1500E-A1BF-487C-9AB0-EDC9704A09B7}" name="46">
      <calculatedColumnFormula>IF($D791="new",SUM(BR11,BR119,BR173,BR227,BR281,BR335,BR389,BR443,BR521,BR575,BR629,BR683),SUM(BR227,BR281,BR335,BR389,BR443,BR521,BR575,BR629,BR683))</calculatedColumnFormula>
    </tableColumn>
    <tableColumn id="48" xr3:uid="{3702430D-CF0F-44E2-9845-988BA9DBEED4}" name="47">
      <calculatedColumnFormula>IF($D791="new",SUM(BS11,BS119,BS173,BS227,BS281,BS335,BS389,BS443,BS521,BS575,BS629,BS683),SUM(BS227,BS281,BS335,BS389,BS443,BS521,BS575,BS629,BS683))</calculatedColumnFormula>
    </tableColumn>
    <tableColumn id="49" xr3:uid="{886E5527-0828-41A5-AF0E-8629C5CF27BA}" name="48">
      <calculatedColumnFormula>IF($D791="new",SUM(BT11,BT119,BT173,BT227,BT281,BT335,BT389,BT443,BT521,BT575,BT629,BT683),SUM(BT227,BT281,BT335,BT389,BT443,BT521,BT575,BT629,BT683))</calculatedColumnFormula>
    </tableColumn>
    <tableColumn id="50" xr3:uid="{DDE691D1-ABF2-479F-9967-5E804203F4A7}" name="49">
      <calculatedColumnFormula>IF($D791="new",SUM(BU11,BU119,BU173,BU227,BU281,BU335,BU389,BU443,BU521,BU575,BU629,BU683),SUM(BU227,BU281,BU335,BU389,BU443,BU521,BU575,BU629,BU683))</calculatedColumnFormula>
    </tableColumn>
    <tableColumn id="51" xr3:uid="{CE74B62F-79C1-463D-8856-0628B042DDE4}" name="50">
      <calculatedColumnFormula>IF($D791="new",SUM(BV11,BV119,BV173,BV227,BV281,BV335,BV389,BV443,BV521,BV575,BV629,BV683),SUM(BV227,BV281,BV335,BV389,BV443,BV521,BV575,BV629,BV683))</calculatedColumnFormula>
    </tableColumn>
    <tableColumn id="52" xr3:uid="{B33F8754-44C4-4A9D-8B28-94CF1A81CF49}" name="51">
      <calculatedColumnFormula>IF($D791="new",SUM(BW11,BW119,BW173,BW227,BW281,BW335,BW389,BW443,BW521,BW575,BW629,BW683),SUM(BW227,BW281,BW335,BW389,BW443,BW521,BW575,BW629,BW683))</calculatedColumnFormula>
    </tableColumn>
    <tableColumn id="53" xr3:uid="{5A58A141-CB41-4793-A6D6-539C10D046C0}" name="52">
      <calculatedColumnFormula>IF($D791="new",SUM(BX11,BX119,BX173,BX227,BX281,BX335,BX389,BX443,BX521,BX575,BX629,BX683),SUM(BX227,BX281,BX335,BX389,BX443,BX521,BX575,BX629,BX683))</calculatedColumnFormula>
    </tableColumn>
    <tableColumn id="54" xr3:uid="{5B2B787D-871C-4B3E-8C1A-2E35D8A96EE4}" name="53">
      <calculatedColumnFormula>IF($D791="new",SUM(BY11,BY119,BY173,BY227,BY281,BY335,BY389,BY443,BY521,BY575,BY629,BY683),SUM(BY227,BY281,BY335,BY389,BY443,BY521,BY575,BY629,BY683))</calculatedColumnFormula>
    </tableColumn>
    <tableColumn id="55" xr3:uid="{8DF47B12-D954-4F64-90D8-93192C30E8CD}" name="54">
      <calculatedColumnFormula>IF($D791="new",SUM(BZ11,BZ119,BZ173,BZ227,BZ281,BZ335,BZ389,BZ443,BZ521,BZ575,BZ629,BZ683),SUM(BZ227,BZ281,BZ335,BZ389,BZ443,BZ521,BZ575,BZ629,BZ683))</calculatedColumnFormula>
    </tableColumn>
    <tableColumn id="56" xr3:uid="{4CC4EF7A-B1F3-4C81-9775-9EABF1DEF3FA}" name="55">
      <calculatedColumnFormula>IF($D791="new",SUM(CA11,CA119,CA173,CA227,CA281,CA335,CA389,CA443,CA521,CA575,CA629,CA683),SUM(CA227,CA281,CA335,CA389,CA443,CA521,CA575,CA629,CA683))</calculatedColumnFormula>
    </tableColumn>
    <tableColumn id="57" xr3:uid="{9BD166FD-D7C6-4911-9B21-9F8300F638F3}" name="56">
      <calculatedColumnFormula>IF($D791="new",SUM(CB11,CB119,CB173,CB227,CB281,CB335,CB389,CB443,CB521,CB575,CB629,CB683),SUM(CB227,CB281,CB335,CB389,CB443,CB521,CB575,CB629,CB683))</calculatedColumnFormula>
    </tableColumn>
    <tableColumn id="58" xr3:uid="{414F092B-DCEA-43E1-8086-9448D1FFE39A}" name="57">
      <calculatedColumnFormula>IF($D791="new",SUM(CC11,CC119,CC173,CC227,CC281,CC335,CC389,CC443,CC521,CC575,CC629,CC683),SUM(CC227,CC281,CC335,CC389,CC443,CC521,CC575,CC629,CC683))</calculatedColumnFormula>
    </tableColumn>
    <tableColumn id="59" xr3:uid="{6B53BF33-A820-4E92-955A-E5011EBF2D1D}" name="58">
      <calculatedColumnFormula>IF($D791="new",SUM(CD11,CD119,CD173,CD227,CD281,CD335,CD389,CD443,CD521,CD575,CD629,CD683),SUM(CD227,CD281,CD335,CD389,CD443,CD521,CD575,CD629,CD683))</calculatedColumnFormula>
    </tableColumn>
    <tableColumn id="60" xr3:uid="{FE105CB3-42B4-4B47-99C3-B0CEDEE1581F}" name="59">
      <calculatedColumnFormula>IF($D791="new",SUM(CE11,CE119,CE173,CE227,CE281,CE335,CE389,CE443,CE521,CE575,CE629,CE683),SUM(CE227,CE281,CE335,CE389,CE443,CE521,CE575,CE629,CE683))</calculatedColumnFormula>
    </tableColumn>
    <tableColumn id="61" xr3:uid="{F9A62EEA-269A-4DE6-8034-F4B867AF018B}" name="60" dataDxfId="104">
      <calculatedColumnFormula>IF($D791="new",SUM(CF11,CF119,CF173,CF227,CF281,CF335,CF389,CF443,CF521,CF575,CF629,CF683),SUM(CF227,CF281,CF335,CF389,CF443,CF521,CF575,CF629,CF683))</calculatedColumnFormula>
    </tableColumn>
    <tableColumn id="62" xr3:uid="{76FA6F2D-DC50-4DAF-A4D5-4C766C395655}" name="61">
      <calculatedColumnFormula>IF($D791="new",SUM(CG11,CG119,CG173,CG227,CG281,CG335,CG389,CG443,CG521,CG575,CG629,CG683),SUM(CG227,CG281,CG335,CG389,CG443,CG521,CG575,CG629,CG683))</calculatedColumnFormula>
    </tableColumn>
    <tableColumn id="63" xr3:uid="{69A30C63-8DBB-44D2-86C7-D46B520FED26}" name="62">
      <calculatedColumnFormula>IF($D791="new",SUM(CH11,CH119,CH173,CH227,CH281,CH335,CH389,CH443,CH521,CH575,CH629,CH683),SUM(CH227,CH281,CH335,CH389,CH443,CH521,CH575,CH629,CH683))</calculatedColumnFormula>
    </tableColumn>
    <tableColumn id="64" xr3:uid="{7592A11B-1EAD-4276-A061-3582F50C8E01}" name="63">
      <calculatedColumnFormula>IF($D791="new",SUM(CI11,CI119,CI173,CI227,CI281,CI335,CI389,CI443,CI521,CI575,CI629,CI683),SUM(CI227,CI281,CI335,CI389,CI443,CI521,CI575,CI629,CI683))</calculatedColumnFormula>
    </tableColumn>
    <tableColumn id="65" xr3:uid="{C133A427-DFAB-4703-BE3B-181E26709689}" name="64">
      <calculatedColumnFormula>IF($D791="new",SUM(CJ11,CJ119,CJ173,CJ227,CJ281,CJ335,CJ389,CJ443,CJ521,CJ575,CJ629,CJ683),SUM(CJ227,CJ281,CJ335,CJ389,CJ443,CJ521,CJ575,CJ629,CJ683))</calculatedColumnFormula>
    </tableColumn>
    <tableColumn id="66" xr3:uid="{4268254D-0A7E-4374-8E32-7CC3FB2C85A3}" name="65">
      <calculatedColumnFormula>IF($D791="new",SUM(CK11,CK119,CK173,CK227,CK281,CK335,CK389,CK443,CK521,CK575,CK629,CK683),SUM(CK227,CK281,CK335,CK389,CK443,CK521,CK575,CK629,CK683))</calculatedColumnFormula>
    </tableColumn>
    <tableColumn id="67" xr3:uid="{1668F398-79C6-4EC7-8E5E-99328FD6ACE9}" name="66">
      <calculatedColumnFormula>IF($D791="new",SUM(CL11,CL119,CL173,CL227,CL281,CL335,CL389,CL443,CL521,CL575,CL629,CL683),SUM(CL227,CL281,CL335,CL389,CL443,CL521,CL575,CL629,CL683))</calculatedColumnFormula>
    </tableColumn>
    <tableColumn id="68" xr3:uid="{50E4A1D0-8B04-4FD2-9119-337D9D5ED4FC}" name="67">
      <calculatedColumnFormula>IF($D791="new",SUM(CM11,CM119,CM173,CM227,CM281,CM335,CM389,CM443,CM521,CM575,CM629,CM683),SUM(CM227,CM281,CM335,CM389,CM443,CM521,CM575,CM629,CM683))</calculatedColumnFormula>
    </tableColumn>
    <tableColumn id="69" xr3:uid="{068DF032-0B81-4D3C-A1F9-610F885E10FC}" name="68">
      <calculatedColumnFormula>IF($D791="new",SUM(CN11,CN119,CN173,CN227,CN281,CN335,CN389,CN443,CN521,CN575,CN629,CN683),SUM(CN227,CN281,CN335,CN389,CN443,CN521,CN575,CN629,CN683))</calculatedColumnFormula>
    </tableColumn>
    <tableColumn id="70" xr3:uid="{36E167F6-28D4-4F3C-995D-FC0D563BD552}" name="69">
      <calculatedColumnFormula>IF($D791="new",SUM(CO11,CO119,CO173,CO227,CO281,CO335,CO389,CO443,CO521,CO575,CO629,CO683),SUM(CO227,CO281,CO335,CO389,CO443,CO521,CO575,CO629,CO683))</calculatedColumnFormula>
    </tableColumn>
    <tableColumn id="71" xr3:uid="{EACC4F72-B783-459D-B056-BFE296B26A97}" name="70">
      <calculatedColumnFormula>IF($D791="new",SUM(CP11,CP119,CP173,CP227,CP281,CP335,CP389,CP443,CP521,CP575,CP629,CP683),SUM(CP227,CP281,CP335,CP389,CP443,CP521,CP575,CP629,CP683))</calculatedColumnFormula>
    </tableColumn>
    <tableColumn id="72" xr3:uid="{9135B20E-ED5D-4128-B100-B963F7DAE4E9}" name="71">
      <calculatedColumnFormula>IF($D791="new",SUM(CQ11,CQ119,CQ173,CQ227,CQ281,CQ335,CQ389,CQ443,CQ521,CQ575,CQ629,CQ683),SUM(CQ227,CQ281,CQ335,CQ389,CQ443,CQ521,CQ575,CQ629,CQ683))</calculatedColumnFormula>
    </tableColumn>
    <tableColumn id="73" xr3:uid="{5004D205-22C4-45A9-885B-62738F142C8B}" name="72">
      <calculatedColumnFormula>IF($D791="new",SUM(CR11,CR119,CR173,CR227,CR281,CR335,CR389,CR443,CR521,CR575,CR629,CR683),SUM(CR227,CR281,CR335,CR389,CR443,CR521,CR575,CR629,CR683))</calculatedColumnFormula>
    </tableColumn>
    <tableColumn id="74" xr3:uid="{979AC61F-93E4-4B43-8A12-66F2084F9D1B}" name="73">
      <calculatedColumnFormula>IF($D791="new",SUM(CS11,CS119,CS173,CS227,CS281,CS335,CS389,CS443,CS521,CS575,CS629,CS683),SUM(CS227,CS281,CS335,CS389,CS443,CS521,CS575,CS629,CS683))</calculatedColumnFormula>
    </tableColumn>
    <tableColumn id="75" xr3:uid="{F58CD5B3-8D51-457B-A23D-A128E379BD40}" name="74">
      <calculatedColumnFormula>IF($D791="new",SUM(CT11,CT119,CT173,CT227,CT281,CT335,CT389,CT443,CT521,CT575,CT629,CT683),SUM(CT227,CT281,CT335,CT389,CT443,CT521,CT575,CT629,CT683))</calculatedColumnFormula>
    </tableColumn>
    <tableColumn id="76" xr3:uid="{06235E57-EF20-418A-8DFC-2DAF27127DB8}" name="75">
      <calculatedColumnFormula>IF($D791="new",SUM(CU11,CU119,CU173,CU227,CU281,CU335,CU389,CU443,CU521,CU575,CU629,CU683),SUM(CU227,CU281,CU335,CU389,CU443,CU521,CU575,CU629,CU683))</calculatedColumnFormula>
    </tableColumn>
    <tableColumn id="77" xr3:uid="{DE752CE1-171B-455B-9526-5342844278A8}" name="76">
      <calculatedColumnFormula>IF($D791="new",SUM(CV11,CV119,CV173,CV227,CV281,CV335,CV389,CV443,CV521,CV575,CV629,CV683),SUM(CV227,CV281,CV335,CV389,CV443,CV521,CV575,CV629,CV683))</calculatedColumnFormula>
    </tableColumn>
    <tableColumn id="78" xr3:uid="{FAF94DA4-DDA7-43C4-8B41-C83416FA9FAE}" name="77">
      <calculatedColumnFormula>IF($D791="new",SUM(CW11,CW119,CW173,CW227,CW281,CW335,CW389,CW443,CW521,CW575,CW629,CW683),SUM(CW227,CW281,CW335,CW389,CW443,CW521,CW575,CW629,CW683))</calculatedColumnFormula>
    </tableColumn>
    <tableColumn id="79" xr3:uid="{95FBD856-3861-4367-A6E3-F7FDB06BFD83}" name="78">
      <calculatedColumnFormula>IF($D791="new",SUM(CX11,CX119,CX173,CX227,CX281,CX335,CX389,CX443,CX521,CX575,CX629,CX683),SUM(CX227,CX281,CX335,CX389,CX443,CX521,CX575,CX629,CX683))</calculatedColumnFormula>
    </tableColumn>
    <tableColumn id="80" xr3:uid="{8D8F71DF-71CD-41DA-B60D-9D5738E529C3}" name="79">
      <calculatedColumnFormula>IF($D791="new",SUM(CY11,CY119,CY173,CY227,CY281,CY335,CY389,CY443,CY521,CY575,CY629,CY683),SUM(CY227,CY281,CY335,CY389,CY443,CY521,CY575,CY629,CY683))</calculatedColumnFormula>
    </tableColumn>
    <tableColumn id="81" xr3:uid="{B25F5347-CFEB-4190-A627-E8A00C40C5A0}" name="80">
      <calculatedColumnFormula>IF($D791="new",SUM(CZ11,CZ119,CZ173,CZ227,CZ281,CZ335,CZ389,CZ443,CZ521,CZ575,CZ629,CZ683),SUM(CZ227,CZ281,CZ335,CZ389,CZ443,CZ521,CZ575,CZ629,CZ683))</calculatedColumnFormula>
    </tableColumn>
    <tableColumn id="82" xr3:uid="{EA388D34-3BD8-45BF-B4BB-108DD417130E}" name="81">
      <calculatedColumnFormula>IF($D791="new",SUM(DA11,DA119,DA173,DA227,DA281,DA335,DA389,DA443,DA521,DA575,DA629,DA683),SUM(DA227,DA281,DA335,DA389,DA443,DA521,DA575,DA629,DA683))</calculatedColumnFormula>
    </tableColumn>
    <tableColumn id="83" xr3:uid="{C822514E-25D5-4C0F-8397-7F122A3D2C43}" name="82">
      <calculatedColumnFormula>IF($D791="new",SUM(DB11,DB119,DB173,DB227,DB281,DB335,DB389,DB443,DB521,DB575,DB629,DB683),SUM(DB227,DB281,DB335,DB389,DB443,DB521,DB575,DB629,DB683))</calculatedColumnFormula>
    </tableColumn>
    <tableColumn id="84" xr3:uid="{A977F2D6-4818-4FAB-AE42-93C2EFCCC8C8}" name="83">
      <calculatedColumnFormula>IF($D791="new",SUM(DC11,DC119,DC173,DC227,DC281,DC335,DC389,DC443,DC521,DC575,DC629,DC683),SUM(DC227,DC281,DC335,DC389,DC443,DC521,DC575,DC629,DC683))</calculatedColumnFormula>
    </tableColumn>
    <tableColumn id="85" xr3:uid="{E9276B47-F232-47C2-BB4F-1674B3A267FB}" name="84">
      <calculatedColumnFormula>IF($D791="new",SUM(DD11,DD119,DD173,DD227,DD281,DD335,DD389,DD443,DD521,DD575,DD629,DD683),SUM(DD227,DD281,DD335,DD389,DD443,DD521,DD575,DD629,DD683))</calculatedColumnFormula>
    </tableColumn>
    <tableColumn id="86" xr3:uid="{F541892B-DC72-4A8D-9473-55CB8279499C}" name="85">
      <calculatedColumnFormula>IF($D791="new",SUM(DE11,DE119,DE173,DE227,DE281,DE335,DE389,DE443,DE521,DE575,DE629,DE683),SUM(DE227,DE281,DE335,DE389,DE443,DE521,DE575,DE629,DE683))</calculatedColumnFormula>
    </tableColumn>
    <tableColumn id="87" xr3:uid="{13654B33-611D-4003-A658-987B33CF8478}" name="86">
      <calculatedColumnFormula>IF($D791="new",SUM(DF11,DF119,DF173,DF227,DF281,DF335,DF389,DF443,DF521,DF575,DF629,DF683),SUM(DF227,DF281,DF335,DF389,DF443,DF521,DF575,DF629,DF683))</calculatedColumnFormula>
    </tableColumn>
    <tableColumn id="88" xr3:uid="{74737978-9825-46D7-BF4F-4F4C964F7EA6}" name="87">
      <calculatedColumnFormula>IF($D791="new",SUM(DG11,DG119,DG173,DG227,DG281,DG335,DG389,DG443,DG521,DG575,DG629,DG683),SUM(DG227,DG281,DG335,DG389,DG443,DG521,DG575,DG629,DG683))</calculatedColumnFormula>
    </tableColumn>
    <tableColumn id="89" xr3:uid="{DC2359C7-5808-4BA7-9A0C-896E29038F35}" name="88">
      <calculatedColumnFormula>IF($D791="new",SUM(DH11,DH119,DH173,DH227,DH281,DH335,DH389,DH443,DH521,DH575,DH629,DH683),SUM(DH227,DH281,DH335,DH389,DH443,DH521,DH575,DH629,DH683))</calculatedColumnFormula>
    </tableColumn>
    <tableColumn id="90" xr3:uid="{7B026E46-A5AF-4706-9E8E-365013F6B1C0}" name="89">
      <calculatedColumnFormula>IF($D791="new",SUM(DI11,DI119,DI173,DI227,DI281,DI335,DI389,DI443,DI521,DI575,DI629,DI683),SUM(DI227,DI281,DI335,DI389,DI443,DI521,DI575,DI629,DI683))</calculatedColumnFormula>
    </tableColumn>
    <tableColumn id="91" xr3:uid="{5E4C894D-B4F2-4E7B-A123-65BC81D77814}" name="90" dataDxfId="103">
      <calculatedColumnFormula>IF($D791="new",SUM(DJ11,DJ119,DJ173,DJ227,DJ281,DJ335,DJ389,DJ443,DJ521,DJ575,DJ629,DJ683),SUM(DJ227,DJ281,DJ335,DJ389,DJ443,DJ521,DJ575,DJ629,DJ683))</calculatedColumnFormula>
    </tableColumn>
    <tableColumn id="92" xr3:uid="{52863F61-568D-42C4-862A-55F68BA0332C}" name="91">
      <calculatedColumnFormula>IF($D791="new",SUM(DK11,DK119,DK173,DK227,DK281,DK335,DK389,DK443,DK521,DK575,DK629,DK683),SUM(DK227,DK281,DK335,DK389,DK443,DK521,DK575,DK629,DK683))</calculatedColumnFormula>
    </tableColumn>
    <tableColumn id="93" xr3:uid="{2199DAF4-1D37-4777-8848-7F4CC346CB4E}" name="92">
      <calculatedColumnFormula>IF($D791="new",SUM(DL11,DL119,DL173,DL227,DL281,DL335,DL389,DL443,DL521,DL575,DL629,DL683),SUM(DL227,DL281,DL335,DL389,DL443,DL521,DL575,DL629,DL683))</calculatedColumnFormula>
    </tableColumn>
    <tableColumn id="94" xr3:uid="{C319DDD9-16E3-4D8C-8A30-FDE0432D1AB7}" name="93">
      <calculatedColumnFormula>IF($D791="new",SUM(DM11,DM119,DM173,DM227,DM281,DM335,DM389,DM443,DM521,DM575,DM629,DM683),SUM(DM227,DM281,DM335,DM389,DM443,DM521,DM575,DM629,DM683))</calculatedColumnFormula>
    </tableColumn>
    <tableColumn id="95" xr3:uid="{5E9A690D-BEE3-41AA-8C0A-DE7A8606DF36}" name="94">
      <calculatedColumnFormula>IF($D791="new",SUM(DN11,DN119,DN173,DN227,DN281,DN335,DN389,DN443,DN521,DN575,DN629,DN683),SUM(DN227,DN281,DN335,DN389,DN443,DN521,DN575,DN629,DN683))</calculatedColumnFormula>
    </tableColumn>
    <tableColumn id="96" xr3:uid="{BC500C50-24E8-4A19-91FB-AFC33972C531}" name="95">
      <calculatedColumnFormula>IF($D791="new",SUM(DO11,DO119,DO173,DO227,DO281,DO335,DO389,DO443,DO521,DO575,DO629,DO683),SUM(DO227,DO281,DO335,DO389,DO443,DO521,DO575,DO629,DO683))</calculatedColumnFormula>
    </tableColumn>
    <tableColumn id="97" xr3:uid="{B4A02D19-C8AB-4100-B2D1-831E80598740}" name="96">
      <calculatedColumnFormula>IF($D791="new",SUM(DP11,DP119,DP173,DP227,DP281,DP335,DP389,DP443,DP521,DP575,DP629,DP683),SUM(DP227,DP281,DP335,DP389,DP443,DP521,DP575,DP629,DP683))</calculatedColumnFormula>
    </tableColumn>
    <tableColumn id="98" xr3:uid="{08CE3A57-729C-44E9-8C7B-449081D6BC6A}" name="97">
      <calculatedColumnFormula>IF($D791="new",SUM(DQ11,DQ119,DQ173,DQ227,DQ281,DQ335,DQ389,DQ443,DQ521,DQ575,DQ629,DQ683),SUM(DQ227,DQ281,DQ335,DQ389,DQ443,DQ521,DQ575,DQ629,DQ683))</calculatedColumnFormula>
    </tableColumn>
    <tableColumn id="99" xr3:uid="{0535900D-8B9E-404B-85FF-2880953A16E9}" name="98">
      <calculatedColumnFormula>IF($D791="new",SUM(DR11,DR119,DR173,DR227,DR281,DR335,DR389,DR443,DR521,DR575,DR629,DR683),SUM(DR227,DR281,DR335,DR389,DR443,DR521,DR575,DR629,DR683))</calculatedColumnFormula>
    </tableColumn>
    <tableColumn id="100" xr3:uid="{DF81952A-BDC5-4C2C-95AB-A7BDBB2725E5}" name="99">
      <calculatedColumnFormula>IF($D791="new",SUM(DS11,DS119,DS173,DS227,DS281,DS335,DS389,DS443,DS521,DS575,DS629,DS683),SUM(DS227,DS281,DS335,DS389,DS443,DS521,DS575,DS629,DS683))</calculatedColumnFormula>
    </tableColumn>
    <tableColumn id="101" xr3:uid="{A78819A2-9FCB-4DE0-AE55-20CC2A6E34DE}" name="100">
      <calculatedColumnFormula>IF($D791="new",SUM(DT11,DT119,DT173,DT227,DT281,DT335,DT389,DT443,DT521,DT575,DT629,DT683),SUM(DT227,DT281,DT335,DT389,DT443,DT521,DT575,DT629,DT683))</calculatedColumnFormula>
    </tableColumn>
    <tableColumn id="102" xr3:uid="{1C51D7AB-38F6-4041-AE4C-9EB2D2DDE687}" name="101">
      <calculatedColumnFormula>IF($D791="new",SUM(DU11,DU119,DU173,DU227,DU281,DU335,DU389,DU443,DU521,DU575,DU629,DU683),SUM(DU227,DU281,DU335,DU389,DU443,DU521,DU575,DU629,DU683))</calculatedColumnFormula>
    </tableColumn>
    <tableColumn id="103" xr3:uid="{A7E3F4FD-CBD4-419A-8C5D-5DE1051D9748}" name="102">
      <calculatedColumnFormula>IF($D791="new",SUM(DV11,DV119,DV173,DV227,DV281,DV335,DV389,DV443,DV521,DV575,DV629,DV683),SUM(DV227,DV281,DV335,DV389,DV443,DV521,DV575,DV629,DV683))</calculatedColumnFormula>
    </tableColumn>
    <tableColumn id="104" xr3:uid="{13DAC759-C828-46E2-B18D-1C186DDD7A13}" name="103">
      <calculatedColumnFormula>IF($D791="new",SUM(DW11,DW119,DW173,DW227,DW281,DW335,DW389,DW443,DW521,DW575,DW629,DW683),SUM(DW227,DW281,DW335,DW389,DW443,DW521,DW575,DW629,DW683))</calculatedColumnFormula>
    </tableColumn>
    <tableColumn id="105" xr3:uid="{6CC252DF-F2EE-4316-92FA-3F46A5A4B3D4}" name="104">
      <calculatedColumnFormula>IF($D791="new",SUM(DX11,DX119,DX173,DX227,DX281,DX335,DX389,DX443,DX521,DX575,DX629,DX683),SUM(DX227,DX281,DX335,DX389,DX443,DX521,DX575,DX629,DX683))</calculatedColumnFormula>
    </tableColumn>
    <tableColumn id="106" xr3:uid="{FBF2789D-41FA-497A-A19A-A6D4488AFD2A}" name="105">
      <calculatedColumnFormula>IF($D791="new",SUM(DY11,DY119,DY173,DY227,DY281,DY335,DY389,DY443,DY521,DY575,DY629,DY683),SUM(DY227,DY281,DY335,DY389,DY443,DY521,DY575,DY629,DY683))</calculatedColumnFormula>
    </tableColumn>
    <tableColumn id="107" xr3:uid="{8A03881B-E387-4802-84F2-9A8D9ECAE081}" name="106">
      <calculatedColumnFormula>IF($D791="new",SUM(DZ11,DZ119,DZ173,DZ227,DZ281,DZ335,DZ389,DZ443,DZ521,DZ575,DZ629,DZ683),SUM(DZ227,DZ281,DZ335,DZ389,DZ443,DZ521,DZ575,DZ629,DZ683))</calculatedColumnFormula>
    </tableColumn>
    <tableColumn id="108" xr3:uid="{998A905B-E9A0-45D7-876C-7D04DF5FE9FE}" name="107">
      <calculatedColumnFormula>IF($D791="new",SUM(EA11,EA119,EA173,EA227,EA281,EA335,EA389,EA443,EA521,EA575,EA629,EA683),SUM(EA227,EA281,EA335,EA389,EA443,EA521,EA575,EA629,EA683))</calculatedColumnFormula>
    </tableColumn>
    <tableColumn id="109" xr3:uid="{96A3DBE3-F9BB-4B78-AC90-9CCDFDD84142}" name="108">
      <calculatedColumnFormula>IF($D791="new",SUM(EB11,EB119,EB173,EB227,EB281,EB335,EB389,EB443,EB521,EB575,EB629,EB683),SUM(EB227,EB281,EB335,EB389,EB443,EB521,EB575,EB629,EB683))</calculatedColumnFormula>
    </tableColumn>
    <tableColumn id="110" xr3:uid="{B400345B-9939-40ED-A6CE-6F0DC893AF41}" name="109">
      <calculatedColumnFormula>IF($D791="new",SUM(EC11,EC119,EC173,EC227,EC281,EC335,EC389,EC443,EC521,EC575,EC629,EC683),SUM(EC227,EC281,EC335,EC389,EC443,EC521,EC575,EC629,EC683))</calculatedColumnFormula>
    </tableColumn>
    <tableColumn id="111" xr3:uid="{717CA1AC-64DD-4842-BF4A-108273CA3E22}" name="110">
      <calculatedColumnFormula>IF($D791="new",SUM(ED11,ED119,ED173,ED227,ED281,ED335,ED389,ED443,ED521,ED575,ED629,ED683),SUM(ED227,ED281,ED335,ED389,ED443,ED521,ED575,ED629,ED683))</calculatedColumnFormula>
    </tableColumn>
    <tableColumn id="112" xr3:uid="{080A4C9D-C6A0-4903-8C5B-E8A98A801E95}" name="111">
      <calculatedColumnFormula>IF($D791="new",SUM(EE11,EE119,EE173,EE227,EE281,EE335,EE389,EE443,EE521,EE575,EE629,EE683),SUM(EE227,EE281,EE335,EE389,EE443,EE521,EE575,EE629,EE683))</calculatedColumnFormula>
    </tableColumn>
    <tableColumn id="113" xr3:uid="{401D4B04-9151-4192-AAE1-1EBA603A3654}" name="112">
      <calculatedColumnFormula>IF($D791="new",SUM(EF11,EF119,EF173,EF227,EF281,EF335,EF389,EF443,EF521,EF575,EF629,EF683),SUM(EF227,EF281,EF335,EF389,EF443,EF521,EF575,EF629,EF683))</calculatedColumnFormula>
    </tableColumn>
    <tableColumn id="114" xr3:uid="{51016A8A-0E57-4207-AF43-D0D7511983D8}" name="113">
      <calculatedColumnFormula>IF($D791="new",SUM(EG11,EG119,EG173,EG227,EG281,EG335,EG389,EG443,EG521,EG575,EG629,EG683),SUM(EG227,EG281,EG335,EG389,EG443,EG521,EG575,EG629,EG683))</calculatedColumnFormula>
    </tableColumn>
    <tableColumn id="115" xr3:uid="{2B27C308-0323-4F97-9744-60CE7B7A7B78}" name="114">
      <calculatedColumnFormula>IF($D791="new",SUM(EH11,EH119,EH173,EH227,EH281,EH335,EH389,EH443,EH521,EH575,EH629,EH683),SUM(EH227,EH281,EH335,EH389,EH443,EH521,EH575,EH629,EH683))</calculatedColumnFormula>
    </tableColumn>
    <tableColumn id="116" xr3:uid="{32B001F0-5C86-494F-98A6-900A49764E2F}" name="115">
      <calculatedColumnFormula>IF($D791="new",SUM(EI11,EI119,EI173,EI227,EI281,EI335,EI389,EI443,EI521,EI575,EI629,EI683),SUM(EI227,EI281,EI335,EI389,EI443,EI521,EI575,EI629,EI683))</calculatedColumnFormula>
    </tableColumn>
    <tableColumn id="117" xr3:uid="{60DC762C-BBE0-407A-8168-242624391A0D}" name="116">
      <calculatedColumnFormula>IF($D791="new",SUM(EJ11,EJ119,EJ173,EJ227,EJ281,EJ335,EJ389,EJ443,EJ521,EJ575,EJ629,EJ683),SUM(EJ227,EJ281,EJ335,EJ389,EJ443,EJ521,EJ575,EJ629,EJ683))</calculatedColumnFormula>
    </tableColumn>
    <tableColumn id="118" xr3:uid="{A035CCCF-D20D-41C0-A5DD-A0668C01C735}" name="117">
      <calculatedColumnFormula>IF($D791="new",SUM(EK11,EK119,EK173,EK227,EK281,EK335,EK389,EK443,EK521,EK575,EK629,EK683),SUM(EK227,EK281,EK335,EK389,EK443,EK521,EK575,EK629,EK683))</calculatedColumnFormula>
    </tableColumn>
    <tableColumn id="119" xr3:uid="{E7AFB6BE-5BC8-4566-87EC-AEC861ED56D8}" name="118">
      <calculatedColumnFormula>IF($D791="new",SUM(EL11,EL119,EL173,EL227,EL281,EL335,EL389,EL443,EL521,EL575,EL629,EL683),SUM(EL227,EL281,EL335,EL389,EL443,EL521,EL575,EL629,EL683))</calculatedColumnFormula>
    </tableColumn>
    <tableColumn id="120" xr3:uid="{650BDD4E-7E31-4FD7-B25D-D5B40875F24D}" name="119">
      <calculatedColumnFormula>IF($D791="new",SUM(EM11,EM119,EM173,EM227,EM281,EM335,EM389,EM443,EM521,EM575,EM629,EM683),SUM(EM227,EM281,EM335,EM389,EM443,EM521,EM575,EM629,EM683))</calculatedColumnFormula>
    </tableColumn>
    <tableColumn id="121" xr3:uid="{F359AB6F-1CA5-4D03-A2F1-01CC3206819B}" name="120" dataDxfId="102">
      <calculatedColumnFormula>IF($D791="new",SUM(EN11,EN119,EN173,EN227,EN281,EN335,EN389,EN443,EN521,EN575,EN629,EN683),SUM(EN227,EN281,EN335,EN389,EN443,EN521,EN575,EN629,EN683))</calculatedColumnFormula>
    </tableColumn>
  </tableColumns>
  <tableStyleInfo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474EAA2B-DFD4-43CB-921D-D01BB0F04E7A}" name="Carbon_byElement_D" displayName="Carbon_byElement_D" ref="X736:EN786" totalsRowShown="0">
  <autoFilter ref="X736:EN786" xr:uid="{5F516EC4-5213-4FDD-AA3E-3CDCDB4E40B5}"/>
  <tableColumns count="121">
    <tableColumn id="1" xr3:uid="{BFEF1B06-E2E2-4F86-9A00-6D402C727434}" name="0" dataDxfId="101">
      <calculatedColumnFormula>IF($H737="Yes",-$L737+$M737,0)</calculatedColumnFormula>
    </tableColumn>
    <tableColumn id="2" xr3:uid="{680B59FC-7BC9-424F-AEB9-FDA9401C1850}" name="1">
      <calculatedColumnFormula>IF($H737="Yes",-$L737+$M737,0)</calculatedColumnFormula>
    </tableColumn>
    <tableColumn id="3" xr3:uid="{8B8E224E-61E4-4128-8C88-C443964DAFDF}" name="2">
      <calculatedColumnFormula>IF($H737="Yes",-$L737+$M737,0)</calculatedColumnFormula>
    </tableColumn>
    <tableColumn id="4" xr3:uid="{4E2CB6DC-347A-4518-B936-8321890264F9}" name="3">
      <calculatedColumnFormula>IF($H737="Yes",-$L737+$M737,0)</calculatedColumnFormula>
    </tableColumn>
    <tableColumn id="5" xr3:uid="{4B216B5B-B412-4800-B1DE-4BA32F3DB7C3}" name="4">
      <calculatedColumnFormula>IF($H737="Yes",-$L737+$M737,0)</calculatedColumnFormula>
    </tableColumn>
    <tableColumn id="6" xr3:uid="{E12A8CDB-40FD-4E52-A2E0-68CB14192D03}" name="5">
      <calculatedColumnFormula>IF($H737="Yes",-$L737+$M737,0)</calculatedColumnFormula>
    </tableColumn>
    <tableColumn id="7" xr3:uid="{E11C0C21-F5A0-4EC4-BD94-B4401F4AAC8A}" name="6">
      <calculatedColumnFormula>IF($H737="Yes",-$L737+$M737,0)</calculatedColumnFormula>
    </tableColumn>
    <tableColumn id="8" xr3:uid="{9F015D57-59B4-45DA-B8FD-31CE3ACBC34D}" name="7">
      <calculatedColumnFormula>IF($H737="Yes",-$L737+$M737,0)</calculatedColumnFormula>
    </tableColumn>
    <tableColumn id="9" xr3:uid="{637A2A63-2990-4F2A-8117-38B5743A4C35}" name="8">
      <calculatedColumnFormula>IF($H737="Yes",-$L737+$M737,0)</calculatedColumnFormula>
    </tableColumn>
    <tableColumn id="10" xr3:uid="{2AB3CE13-822F-46CB-9BF8-52B31E072B1E}" name="9">
      <calculatedColumnFormula>IF($H737="Yes",-$L737+$M737,0)</calculatedColumnFormula>
    </tableColumn>
    <tableColumn id="11" xr3:uid="{61D37F01-0BC3-4CE1-8480-59F5D3E6926A}" name="10">
      <calculatedColumnFormula>IF($H737="Yes",-$L737+$M737,0)</calculatedColumnFormula>
    </tableColumn>
    <tableColumn id="12" xr3:uid="{52102B8A-71C3-4A46-AB45-002648BD7C0E}" name="11">
      <calculatedColumnFormula>IF($H737="Yes",-$L737+$M737,0)</calculatedColumnFormula>
    </tableColumn>
    <tableColumn id="13" xr3:uid="{32C9ED56-D9C4-46CE-ACF6-BD62A4ACF521}" name="12">
      <calculatedColumnFormula>IF($H737="Yes",-$L737+$M737,0)</calculatedColumnFormula>
    </tableColumn>
    <tableColumn id="14" xr3:uid="{A3333CD8-A2E1-4882-88FA-68568B773FF7}" name="13">
      <calculatedColumnFormula>IF($H737="Yes",-$L737+$M737,0)</calculatedColumnFormula>
    </tableColumn>
    <tableColumn id="15" xr3:uid="{D5A769E5-319D-43E0-A03B-3F46AD0CA695}" name="14">
      <calculatedColumnFormula>IF($H737="Yes",-$L737+$M737,0)</calculatedColumnFormula>
    </tableColumn>
    <tableColumn id="16" xr3:uid="{4DCCC5EF-912E-4CE4-95BD-4982275E2603}" name="15">
      <calculatedColumnFormula>IF($H737="Yes",-$L737+$M737,0)</calculatedColumnFormula>
    </tableColumn>
    <tableColumn id="17" xr3:uid="{FE0547D2-F20B-4950-96A0-04DB2AE49538}" name="16">
      <calculatedColumnFormula>IF($H737="Yes",-$L737+$M737,0)</calculatedColumnFormula>
    </tableColumn>
    <tableColumn id="18" xr3:uid="{ECBF6F6E-EFFE-4C07-8102-58A6B70C540A}" name="17">
      <calculatedColumnFormula>IF($H737="Yes",-$L737+$M737,0)</calculatedColumnFormula>
    </tableColumn>
    <tableColumn id="19" xr3:uid="{533A0A30-83D4-4981-8B59-5707C1BACBC1}" name="18">
      <calculatedColumnFormula>IF($H737="Yes",-$L737+$M737,0)</calculatedColumnFormula>
    </tableColumn>
    <tableColumn id="20" xr3:uid="{DA13C7A2-3970-460B-8A8D-E7CDEE8B6E3F}" name="19">
      <calculatedColumnFormula>IF($H737="Yes",-$L737+$M737,0)</calculatedColumnFormula>
    </tableColumn>
    <tableColumn id="21" xr3:uid="{580B9422-3EF5-44F8-97EE-97C7C25074EB}" name="20">
      <calculatedColumnFormula>IF($H737="Yes",-$L737+$M737,0)</calculatedColumnFormula>
    </tableColumn>
    <tableColumn id="22" xr3:uid="{5848AAC5-837E-4782-93DC-3188EE7D45BD}" name="21">
      <calculatedColumnFormula>IF($H737="Yes",-$L737+$M737,0)</calculatedColumnFormula>
    </tableColumn>
    <tableColumn id="23" xr3:uid="{291D72F0-5EEC-4E72-A658-D6F31A4A2954}" name="22">
      <calculatedColumnFormula>IF($H737="Yes",-$L737+$M737,0)</calculatedColumnFormula>
    </tableColumn>
    <tableColumn id="24" xr3:uid="{37347A5F-50F5-4DA9-8717-B373E2C5B5D3}" name="23">
      <calculatedColumnFormula>IF($H737="Yes",-$L737+$M737,0)</calculatedColumnFormula>
    </tableColumn>
    <tableColumn id="25" xr3:uid="{FEECB9C7-B435-4BA0-B326-F929225B6B69}" name="24">
      <calculatedColumnFormula>IF($H737="Yes",-$L737+$M737,0)</calculatedColumnFormula>
    </tableColumn>
    <tableColumn id="26" xr3:uid="{82778BE9-ECE5-4F06-8E74-B2D64CD0F81D}" name="25">
      <calculatedColumnFormula>IF($H737="Yes",-$L737+$M737,0)</calculatedColumnFormula>
    </tableColumn>
    <tableColumn id="27" xr3:uid="{906A831E-0A47-4AC6-99FF-3F25548EF990}" name="26">
      <calculatedColumnFormula>IF($H737="Yes",-$L737+$M737,0)</calculatedColumnFormula>
    </tableColumn>
    <tableColumn id="28" xr3:uid="{3E860655-2463-4DD6-86D3-8E8415678497}" name="27">
      <calculatedColumnFormula>IF($H737="Yes",-$L737+$M737,0)</calculatedColumnFormula>
    </tableColumn>
    <tableColumn id="29" xr3:uid="{30C41894-8DDC-4D27-808B-D062BC2F7F85}" name="28">
      <calculatedColumnFormula>IF($H737="Yes",-$L737+$M737,0)</calculatedColumnFormula>
    </tableColumn>
    <tableColumn id="30" xr3:uid="{2CD8E0E3-3813-4260-8D4D-929B315CD118}" name="29">
      <calculatedColumnFormula>IF($H737="Yes",-$L737+$M737,0)</calculatedColumnFormula>
    </tableColumn>
    <tableColumn id="31" xr3:uid="{F574F882-EB7F-419D-B756-13EC205A04B6}" name="30" dataDxfId="100">
      <calculatedColumnFormula>IF($H737="Yes",-$L737+$M737,0)</calculatedColumnFormula>
    </tableColumn>
    <tableColumn id="32" xr3:uid="{45D091F5-D819-4CDC-93EC-65150964A964}" name="31">
      <calculatedColumnFormula>IF($H737="Yes",-$L737+$M737,0)</calculatedColumnFormula>
    </tableColumn>
    <tableColumn id="33" xr3:uid="{0B5813BA-5035-426A-8866-333F4B41FC7A}" name="32">
      <calculatedColumnFormula>IF($H737="Yes",-$L737+$M737,0)</calculatedColumnFormula>
    </tableColumn>
    <tableColumn id="34" xr3:uid="{F9C98379-1CFF-4404-AC25-FEC86ACD4BEF}" name="33">
      <calculatedColumnFormula>IF($H737="Yes",-$L737+$M737,0)</calculatedColumnFormula>
    </tableColumn>
    <tableColumn id="35" xr3:uid="{51194C71-FB6A-4AD2-9C3C-66BE93600C81}" name="34">
      <calculatedColumnFormula>IF($H737="Yes",-$L737+$M737,0)</calculatedColumnFormula>
    </tableColumn>
    <tableColumn id="36" xr3:uid="{88E2CFBC-092C-4B1D-82C4-0828649568C4}" name="35">
      <calculatedColumnFormula>IF($H737="Yes",-$L737+$M737,0)</calculatedColumnFormula>
    </tableColumn>
    <tableColumn id="37" xr3:uid="{3A30650E-A3E9-4391-8F42-535EF47B5693}" name="36">
      <calculatedColumnFormula>IF($H737="Yes",-$L737+$M737,0)</calculatedColumnFormula>
    </tableColumn>
    <tableColumn id="38" xr3:uid="{AF493BB7-93E9-4D40-9377-CC27B13F5A50}" name="37">
      <calculatedColumnFormula>IF($H737="Yes",-$L737+$M737,0)</calculatedColumnFormula>
    </tableColumn>
    <tableColumn id="39" xr3:uid="{94D4035D-D739-4CEE-A542-CD278A3ADFD8}" name="38">
      <calculatedColumnFormula>IF($H737="Yes",-$L737+$M737,0)</calculatedColumnFormula>
    </tableColumn>
    <tableColumn id="40" xr3:uid="{1CC4F526-2122-435C-9B20-F4A89B87274F}" name="39">
      <calculatedColumnFormula>IF($H737="Yes",-$L737+$M737,0)</calculatedColumnFormula>
    </tableColumn>
    <tableColumn id="41" xr3:uid="{B8567E7E-4A68-4241-A61C-0F741FEE9851}" name="40">
      <calculatedColumnFormula>IF($H737="Yes",-$L737+$M737,0)</calculatedColumnFormula>
    </tableColumn>
    <tableColumn id="42" xr3:uid="{140FA549-FA56-46C4-B5CB-D9F43BE74B48}" name="41">
      <calculatedColumnFormula>IF($H737="Yes",-$L737+$M737,0)</calculatedColumnFormula>
    </tableColumn>
    <tableColumn id="43" xr3:uid="{468CEF36-13C9-41DB-8228-A49CBB73C9BD}" name="42">
      <calculatedColumnFormula>IF($H737="Yes",-$L737+$M737,0)</calculatedColumnFormula>
    </tableColumn>
    <tableColumn id="44" xr3:uid="{911CB278-905C-4D3D-BD6E-775183ADDE66}" name="43">
      <calculatedColumnFormula>IF($H737="Yes",-$L737+$M737,0)</calculatedColumnFormula>
    </tableColumn>
    <tableColumn id="45" xr3:uid="{B72D5218-82B7-493A-9CD7-97B950CB5B41}" name="44">
      <calculatedColumnFormula>IF($H737="Yes",-$L737+$M737,0)</calculatedColumnFormula>
    </tableColumn>
    <tableColumn id="46" xr3:uid="{AA8610C6-E9E7-4EF5-8B1A-F63E404C519E}" name="45">
      <calculatedColumnFormula>IF($H737="Yes",-$L737+$M737,0)</calculatedColumnFormula>
    </tableColumn>
    <tableColumn id="47" xr3:uid="{12ACE703-70E8-4963-A7EF-4A9A4EB9A96E}" name="46">
      <calculatedColumnFormula>IF($H737="Yes",-$L737+$M737,0)</calculatedColumnFormula>
    </tableColumn>
    <tableColumn id="48" xr3:uid="{3B4562E9-FFA7-4977-934D-9CE1BBA03F7D}" name="47">
      <calculatedColumnFormula>IF($H737="Yes",-$L737+$M737,0)</calculatedColumnFormula>
    </tableColumn>
    <tableColumn id="49" xr3:uid="{D8411E44-C120-4DC4-A657-DCC38119177D}" name="48">
      <calculatedColumnFormula>IF($H737="Yes",-$L737+$M737,0)</calculatedColumnFormula>
    </tableColumn>
    <tableColumn id="50" xr3:uid="{1D6FF76C-D5F3-44F1-9452-7C56C59C0B95}" name="49">
      <calculatedColumnFormula>IF($H737="Yes",-$L737+$M737,0)</calculatedColumnFormula>
    </tableColumn>
    <tableColumn id="51" xr3:uid="{C18D9C5F-45A2-4373-A2C0-AE684CD877F8}" name="50">
      <calculatedColumnFormula>IF($H737="Yes",-$L737+$M737,0)</calculatedColumnFormula>
    </tableColumn>
    <tableColumn id="52" xr3:uid="{88FE32AF-6FCD-4272-A2E0-0314FDAD1825}" name="51">
      <calculatedColumnFormula>IF($H737="Yes",-$L737+$M737,0)</calculatedColumnFormula>
    </tableColumn>
    <tableColumn id="53" xr3:uid="{C8669511-1CB9-4F7B-8F65-7CF7108DFA9F}" name="52">
      <calculatedColumnFormula>IF($H737="Yes",-$L737+$M737,0)</calculatedColumnFormula>
    </tableColumn>
    <tableColumn id="54" xr3:uid="{727905DC-CF9D-43EB-A895-F3C782B37155}" name="53">
      <calculatedColumnFormula>IF($H737="Yes",-$L737+$M737,0)</calculatedColumnFormula>
    </tableColumn>
    <tableColumn id="55" xr3:uid="{3622A27D-3883-473C-B63D-7A6C256E3CDD}" name="54">
      <calculatedColumnFormula>IF($H737="Yes",-$L737+$M737,0)</calculatedColumnFormula>
    </tableColumn>
    <tableColumn id="56" xr3:uid="{3AD4864A-5608-4EE4-831B-6BD662304374}" name="55">
      <calculatedColumnFormula>IF($H737="Yes",-$L737+$M737,0)</calculatedColumnFormula>
    </tableColumn>
    <tableColumn id="57" xr3:uid="{78372AA4-27FA-4EF2-AF15-065ADD415077}" name="56">
      <calculatedColumnFormula>IF($H737="Yes",-$L737+$M737,0)</calculatedColumnFormula>
    </tableColumn>
    <tableColumn id="58" xr3:uid="{B7AF5F5C-E5F6-4703-8B9C-3B1F1BD42825}" name="57">
      <calculatedColumnFormula>IF($H737="Yes",-$L737+$M737,0)</calculatedColumnFormula>
    </tableColumn>
    <tableColumn id="59" xr3:uid="{4E334E99-90E6-43DA-8C55-977CA5DC7957}" name="58">
      <calculatedColumnFormula>IF($H737="Yes",-$L737+$M737,0)</calculatedColumnFormula>
    </tableColumn>
    <tableColumn id="60" xr3:uid="{74C0D61E-130D-49E0-8B02-1BC93F01495B}" name="59">
      <calculatedColumnFormula>IF($H737="Yes",-$L737+$M737,0)</calculatedColumnFormula>
    </tableColumn>
    <tableColumn id="61" xr3:uid="{9C4D2073-F655-463D-AB50-EDED9B20987D}" name="60" dataDxfId="99">
      <calculatedColumnFormula>IF($H737="Yes",-$L737+$M737,0)</calculatedColumnFormula>
    </tableColumn>
    <tableColumn id="62" xr3:uid="{01151084-0F39-436C-B123-DC65D50B3E7D}" name="61">
      <calculatedColumnFormula>IF($H737="Yes",-$L737+$M737,0)</calculatedColumnFormula>
    </tableColumn>
    <tableColumn id="63" xr3:uid="{77733B51-3C9E-40F5-8542-0FB274D0CE09}" name="62">
      <calculatedColumnFormula>IF($H737="Yes",-$L737+$M737,0)</calculatedColumnFormula>
    </tableColumn>
    <tableColumn id="64" xr3:uid="{BA2E448C-1C6F-43DB-8622-08CF585E818E}" name="63">
      <calculatedColumnFormula>IF($H737="Yes",-$L737+$M737,0)</calculatedColumnFormula>
    </tableColumn>
    <tableColumn id="65" xr3:uid="{03FB2842-B017-4EA0-A4B0-97145311F127}" name="64">
      <calculatedColumnFormula>IF($H737="Yes",-$L737+$M737,0)</calculatedColumnFormula>
    </tableColumn>
    <tableColumn id="66" xr3:uid="{15AEA111-623A-4C79-9EEE-7B0ACA04B070}" name="65">
      <calculatedColumnFormula>IF($H737="Yes",-$L737+$M737,0)</calculatedColumnFormula>
    </tableColumn>
    <tableColumn id="67" xr3:uid="{125FC744-42E4-4D0E-8997-9653A8D08918}" name="66">
      <calculatedColumnFormula>IF($H737="Yes",-$L737+$M737,0)</calculatedColumnFormula>
    </tableColumn>
    <tableColumn id="68" xr3:uid="{70640C1A-6983-4A45-80C7-49FD0582068F}" name="67">
      <calculatedColumnFormula>IF($H737="Yes",-$L737+$M737,0)</calculatedColumnFormula>
    </tableColumn>
    <tableColumn id="69" xr3:uid="{EC946CD8-98D0-4806-9313-CF5E26C08154}" name="68">
      <calculatedColumnFormula>IF($H737="Yes",-$L737+$M737,0)</calculatedColumnFormula>
    </tableColumn>
    <tableColumn id="70" xr3:uid="{66ED281F-82A1-4FD3-A418-D7C059FB36FA}" name="69">
      <calculatedColumnFormula>IF($H737="Yes",-$L737+$M737,0)</calculatedColumnFormula>
    </tableColumn>
    <tableColumn id="71" xr3:uid="{3FBD6AA1-B1C5-40C7-B4FD-2274BD6150F0}" name="70">
      <calculatedColumnFormula>IF($H737="Yes",-$L737+$M737,0)</calculatedColumnFormula>
    </tableColumn>
    <tableColumn id="72" xr3:uid="{D9D238BD-6507-4C6F-9C32-D1434ED9307D}" name="71">
      <calculatedColumnFormula>IF($H737="Yes",-$L737+$M737,0)</calculatedColumnFormula>
    </tableColumn>
    <tableColumn id="73" xr3:uid="{14781040-CDBC-476F-A287-5A1F15FE66CF}" name="72">
      <calculatedColumnFormula>IF($H737="Yes",-$L737+$M737,0)</calculatedColumnFormula>
    </tableColumn>
    <tableColumn id="74" xr3:uid="{39780776-4AC7-4287-88FB-EF187F0B7946}" name="73">
      <calculatedColumnFormula>IF($H737="Yes",-$L737+$M737,0)</calculatedColumnFormula>
    </tableColumn>
    <tableColumn id="75" xr3:uid="{194F8BA4-28E9-4B84-86AC-2785F41BDBF7}" name="74">
      <calculatedColumnFormula>IF($H737="Yes",-$L737+$M737,0)</calculatedColumnFormula>
    </tableColumn>
    <tableColumn id="76" xr3:uid="{AD482873-31F3-4931-BE90-A0807E3591D0}" name="75">
      <calculatedColumnFormula>IF($H737="Yes",-$L737+$M737,0)</calculatedColumnFormula>
    </tableColumn>
    <tableColumn id="77" xr3:uid="{2FF27A0B-E6A3-41CA-94A3-8C4B704FD94C}" name="76">
      <calculatedColumnFormula>IF($H737="Yes",-$L737+$M737,0)</calculatedColumnFormula>
    </tableColumn>
    <tableColumn id="78" xr3:uid="{E50F1868-3A93-4B2A-93CC-D452423B3096}" name="77">
      <calculatedColumnFormula>IF($H737="Yes",-$L737+$M737,0)</calculatedColumnFormula>
    </tableColumn>
    <tableColumn id="79" xr3:uid="{CC22819F-A705-4BF4-9C14-7C44AAE3ECDE}" name="78">
      <calculatedColumnFormula>IF($H737="Yes",-$L737+$M737,0)</calculatedColumnFormula>
    </tableColumn>
    <tableColumn id="80" xr3:uid="{29C2E85F-47A3-444F-AF93-B8CE37F0A915}" name="79">
      <calculatedColumnFormula>IF($H737="Yes",-$L737+$M737,0)</calculatedColumnFormula>
    </tableColumn>
    <tableColumn id="81" xr3:uid="{AC8824F4-09D6-4D40-847C-4B9587D04611}" name="80">
      <calculatedColumnFormula>IF($H737="Yes",-$L737+$M737,0)</calculatedColumnFormula>
    </tableColumn>
    <tableColumn id="82" xr3:uid="{B62011A3-3970-463E-B2C3-29EFAACFC384}" name="81">
      <calculatedColumnFormula>IF($H737="Yes",-$L737+$M737,0)</calculatedColumnFormula>
    </tableColumn>
    <tableColumn id="83" xr3:uid="{87B4C958-3962-4CB6-89D1-8C515A808100}" name="82">
      <calculatedColumnFormula>IF($H737="Yes",-$L737+$M737,0)</calculatedColumnFormula>
    </tableColumn>
    <tableColumn id="84" xr3:uid="{C926DCC8-D2E1-4CCD-B101-6E11E1F6E33D}" name="83">
      <calculatedColumnFormula>IF($H737="Yes",-$L737+$M737,0)</calculatedColumnFormula>
    </tableColumn>
    <tableColumn id="85" xr3:uid="{B8EB40BC-34FD-45EB-BD51-FD3A7333B5B8}" name="84">
      <calculatedColumnFormula>IF($H737="Yes",-$L737+$M737,0)</calculatedColumnFormula>
    </tableColumn>
    <tableColumn id="86" xr3:uid="{E4C200BE-B9F2-4042-B230-77AC0F9A9823}" name="85">
      <calculatedColumnFormula>IF($H737="Yes",-$L737+$M737,0)</calculatedColumnFormula>
    </tableColumn>
    <tableColumn id="87" xr3:uid="{2C6982EF-7083-4D39-AF3A-DA008E3F410E}" name="86">
      <calculatedColumnFormula>IF($H737="Yes",-$L737+$M737,0)</calculatedColumnFormula>
    </tableColumn>
    <tableColumn id="88" xr3:uid="{CFBF34A9-8CE9-4BAD-80BF-E2BDDA85ED4F}" name="87">
      <calculatedColumnFormula>IF($H737="Yes",-$L737+$M737,0)</calculatedColumnFormula>
    </tableColumn>
    <tableColumn id="89" xr3:uid="{6F755505-6489-499C-B4CB-210CFEEB36AE}" name="88">
      <calculatedColumnFormula>IF($H737="Yes",-$L737+$M737,0)</calculatedColumnFormula>
    </tableColumn>
    <tableColumn id="90" xr3:uid="{95BE591A-FC11-4BE8-9397-D1EDFB456F3E}" name="89">
      <calculatedColumnFormula>IF($H737="Yes",-$L737+$M737,0)</calculatedColumnFormula>
    </tableColumn>
    <tableColumn id="91" xr3:uid="{E2B6B1C4-5666-438C-90F0-56255277082F}" name="90" dataDxfId="98">
      <calculatedColumnFormula>IF($H737="Yes",-$L737+$M737,0)</calculatedColumnFormula>
    </tableColumn>
    <tableColumn id="92" xr3:uid="{861CA6AE-3962-471B-B992-B9C6598990E7}" name="91">
      <calculatedColumnFormula>IF($H737="Yes",-$L737+$M737,0)</calculatedColumnFormula>
    </tableColumn>
    <tableColumn id="93" xr3:uid="{95845BC2-FD57-4B59-9EEC-40B760F6E82A}" name="92">
      <calculatedColumnFormula>IF($H737="Yes",-$L737+$M737,0)</calculatedColumnFormula>
    </tableColumn>
    <tableColumn id="94" xr3:uid="{6273D3D7-D647-4DFE-A6FF-470D9C9BECB6}" name="93">
      <calculatedColumnFormula>IF($H737="Yes",-$L737+$M737,0)</calculatedColumnFormula>
    </tableColumn>
    <tableColumn id="95" xr3:uid="{F325A2DA-EFB2-4133-A8D8-2E578E2D7A64}" name="94">
      <calculatedColumnFormula>IF($H737="Yes",-$L737+$M737,0)</calculatedColumnFormula>
    </tableColumn>
    <tableColumn id="96" xr3:uid="{05EAFDAF-BFB1-4746-9754-D170CF0A86F8}" name="95">
      <calculatedColumnFormula>IF($H737="Yes",-$L737+$M737,0)</calculatedColumnFormula>
    </tableColumn>
    <tableColumn id="97" xr3:uid="{F3D704A7-54EE-4FB2-9D8A-10CEA49CAB16}" name="96">
      <calculatedColumnFormula>IF($H737="Yes",-$L737+$M737,0)</calculatedColumnFormula>
    </tableColumn>
    <tableColumn id="98" xr3:uid="{22E2D89A-86B6-495C-ABA7-37766B4013DB}" name="97">
      <calculatedColumnFormula>IF($H737="Yes",-$L737+$M737,0)</calculatedColumnFormula>
    </tableColumn>
    <tableColumn id="99" xr3:uid="{B43A808A-AA1F-4F26-B2D1-7E7EAA963682}" name="98">
      <calculatedColumnFormula>IF($H737="Yes",-$L737+$M737,0)</calculatedColumnFormula>
    </tableColumn>
    <tableColumn id="100" xr3:uid="{CC2746D5-9292-4865-85DB-A0CCA868C8A1}" name="99">
      <calculatedColumnFormula>IF($H737="Yes",-$L737+$M737,0)</calculatedColumnFormula>
    </tableColumn>
    <tableColumn id="101" xr3:uid="{B20B2917-2213-4055-9646-72BB9D2660F9}" name="100">
      <calculatedColumnFormula>IF($H737="Yes",-$L737+$M737,0)</calculatedColumnFormula>
    </tableColumn>
    <tableColumn id="102" xr3:uid="{3FB75ABC-269A-4F90-BCE9-4D5F198FA718}" name="101">
      <calculatedColumnFormula>IF($H737="Yes",-$L737+$M737,0)</calculatedColumnFormula>
    </tableColumn>
    <tableColumn id="103" xr3:uid="{5C118D5B-BB9A-4E1C-8254-136BA68698FA}" name="102">
      <calculatedColumnFormula>IF($H737="Yes",-$L737+$M737,0)</calculatedColumnFormula>
    </tableColumn>
    <tableColumn id="104" xr3:uid="{C63C18B4-0C50-4C96-BB8D-8686D5D354E6}" name="103">
      <calculatedColumnFormula>IF($H737="Yes",-$L737+$M737,0)</calculatedColumnFormula>
    </tableColumn>
    <tableColumn id="105" xr3:uid="{2EF6017B-60A0-42BE-80DF-B43C60B9B784}" name="104">
      <calculatedColumnFormula>IF($H737="Yes",-$L737+$M737,0)</calculatedColumnFormula>
    </tableColumn>
    <tableColumn id="106" xr3:uid="{CD33E950-FA52-433E-AC4B-BE0123034F72}" name="105">
      <calculatedColumnFormula>IF($H737="Yes",-$L737+$M737,0)</calculatedColumnFormula>
    </tableColumn>
    <tableColumn id="107" xr3:uid="{E90FD07F-DD8A-4921-8255-7A5C66CDB645}" name="106">
      <calculatedColumnFormula>IF($H737="Yes",-$L737+$M737,0)</calculatedColumnFormula>
    </tableColumn>
    <tableColumn id="108" xr3:uid="{B94302A1-8C90-4F41-9C68-0D2045599036}" name="107">
      <calculatedColumnFormula>IF($H737="Yes",-$L737+$M737,0)</calculatedColumnFormula>
    </tableColumn>
    <tableColumn id="109" xr3:uid="{467E1AAC-1433-4184-BF05-F9464D7B0626}" name="108">
      <calculatedColumnFormula>IF($H737="Yes",-$L737+$M737,0)</calculatedColumnFormula>
    </tableColumn>
    <tableColumn id="110" xr3:uid="{A36FC262-2683-4697-9603-E8FD7CA5C724}" name="109">
      <calculatedColumnFormula>IF($H737="Yes",-$L737+$M737,0)</calculatedColumnFormula>
    </tableColumn>
    <tableColumn id="111" xr3:uid="{E8FAB448-3F24-4139-B6D1-3667221B364B}" name="110">
      <calculatedColumnFormula>IF($H737="Yes",-$L737+$M737,0)</calculatedColumnFormula>
    </tableColumn>
    <tableColumn id="112" xr3:uid="{F01605E2-EDF6-429B-9500-D80C0D150928}" name="111">
      <calculatedColumnFormula>IF($H737="Yes",-$L737+$M737,0)</calculatedColumnFormula>
    </tableColumn>
    <tableColumn id="113" xr3:uid="{A7D38AEA-428E-4858-ADE9-19EFBE98521B}" name="112">
      <calculatedColumnFormula>IF($H737="Yes",-$L737+$M737,0)</calculatedColumnFormula>
    </tableColumn>
    <tableColumn id="114" xr3:uid="{4B82AA30-E4A7-41E0-BE85-00C2BA9128A4}" name="113">
      <calculatedColumnFormula>IF($H737="Yes",-$L737+$M737,0)</calculatedColumnFormula>
    </tableColumn>
    <tableColumn id="115" xr3:uid="{5AE85683-BCC5-4E4C-BC9F-02FE6AF6A7B8}" name="114">
      <calculatedColumnFormula>IF($H737="Yes",-$L737+$M737,0)</calculatedColumnFormula>
    </tableColumn>
    <tableColumn id="116" xr3:uid="{7DB350A1-140F-4880-AC23-7FED592274AD}" name="115">
      <calculatedColumnFormula>IF($H737="Yes",-$L737+$M737,0)</calculatedColumnFormula>
    </tableColumn>
    <tableColumn id="117" xr3:uid="{455F45A0-8E89-4E76-8F21-BA3717699748}" name="116">
      <calculatedColumnFormula>IF($H737="Yes",-$L737+$M737,0)</calculatedColumnFormula>
    </tableColumn>
    <tableColumn id="118" xr3:uid="{C953190F-A78E-46C0-A96F-B76C5CA31071}" name="117">
      <calculatedColumnFormula>IF($H737="Yes",-$L737+$M737,0)</calculatedColumnFormula>
    </tableColumn>
    <tableColumn id="119" xr3:uid="{C92246C9-B802-4B77-9282-E4EC79913828}" name="118">
      <calculatedColumnFormula>IF($H737="Yes",-$L737+$M737,0)</calculatedColumnFormula>
    </tableColumn>
    <tableColumn id="120" xr3:uid="{4FCCD83F-128B-4459-B47D-08D179AC1338}" name="119">
      <calculatedColumnFormula>IF($H737="Yes",-$L737+$M737,0)</calculatedColumnFormula>
    </tableColumn>
    <tableColumn id="121" xr3:uid="{302EAF0F-A768-4AD6-BE2E-B871027FC308}" name="120" dataDxfId="97">
      <calculatedColumnFormula>IF($H737="Yes",-$L737+$M737,0)</calculatedColumnFormula>
    </tableColumn>
  </tableColumns>
  <tableStyleInfo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E557A39B-3334-4EDD-9D4E-B23E9DAED9BA}" name="Carbon_byElement_A1A3" displayName="Carbon_byElement_A1A3" ref="X10:EN60" totalsRowShown="0">
  <autoFilter ref="X10:EN60" xr:uid="{83BB5F69-6C50-4CA2-9920-BBD90D2CEA7F}"/>
  <tableColumns count="121">
    <tableColumn id="1" xr3:uid="{1A57C047-1C7D-4C51-B5F4-618B5CC6C564}" name="0" dataDxfId="96">
      <calculatedColumnFormula>$L11</calculatedColumnFormula>
    </tableColumn>
    <tableColumn id="2" xr3:uid="{45E958EA-D8A0-4519-8E59-352D8CD657A1}" name="1">
      <calculatedColumnFormula>$L11</calculatedColumnFormula>
    </tableColumn>
    <tableColumn id="3" xr3:uid="{BA416D2D-A2C4-4C25-B161-87BABC204338}" name="2">
      <calculatedColumnFormula>$L11</calculatedColumnFormula>
    </tableColumn>
    <tableColumn id="4" xr3:uid="{91F5FBAF-D60E-4F07-ADB5-BD639A32276E}" name="3">
      <calculatedColumnFormula>$L11</calculatedColumnFormula>
    </tableColumn>
    <tableColumn id="5" xr3:uid="{958BA857-1A92-44F3-8E8A-4A7D7709BEA4}" name="4">
      <calculatedColumnFormula>$L11</calculatedColumnFormula>
    </tableColumn>
    <tableColumn id="6" xr3:uid="{F4DCB5A0-4D18-4EC3-AB58-C82A4EE70C2C}" name="5">
      <calculatedColumnFormula>$L11</calculatedColumnFormula>
    </tableColumn>
    <tableColumn id="7" xr3:uid="{8A4B1562-4BA9-4FDE-B273-B889C2C6A5B9}" name="6">
      <calculatedColumnFormula>$L11</calculatedColumnFormula>
    </tableColumn>
    <tableColumn id="8" xr3:uid="{404AB1A1-D34E-48CB-953F-1029C78E1844}" name="7">
      <calculatedColumnFormula>$L11</calculatedColumnFormula>
    </tableColumn>
    <tableColumn id="9" xr3:uid="{E6BFD72C-1AA5-48A1-80F8-D964F2D953F6}" name="8">
      <calculatedColumnFormula>$L11</calculatedColumnFormula>
    </tableColumn>
    <tableColumn id="10" xr3:uid="{E54125CB-A51F-4162-9B66-C69DD8C01E95}" name="9">
      <calculatedColumnFormula>$L11</calculatedColumnFormula>
    </tableColumn>
    <tableColumn id="11" xr3:uid="{E33A979C-D1A2-43AD-A0BF-F5C059861453}" name="10">
      <calculatedColumnFormula>$L11</calculatedColumnFormula>
    </tableColumn>
    <tableColumn id="12" xr3:uid="{15587359-8398-4462-A8A1-627CB2B3B0E2}" name="11">
      <calculatedColumnFormula>$L11</calculatedColumnFormula>
    </tableColumn>
    <tableColumn id="13" xr3:uid="{4E732641-7F76-4DB5-A076-AD2F231831D4}" name="12">
      <calculatedColumnFormula>$L11</calculatedColumnFormula>
    </tableColumn>
    <tableColumn id="14" xr3:uid="{6BBC8FC9-FD34-4573-8036-8008DD730B03}" name="13">
      <calculatedColumnFormula>$L11</calculatedColumnFormula>
    </tableColumn>
    <tableColumn id="15" xr3:uid="{5D552A8E-C172-4C90-8432-484D088E7511}" name="14">
      <calculatedColumnFormula>$L11</calculatedColumnFormula>
    </tableColumn>
    <tableColumn id="16" xr3:uid="{C13F0F37-7BC6-40DE-BF32-479FB9A10464}" name="15">
      <calculatedColumnFormula>$L11</calculatedColumnFormula>
    </tableColumn>
    <tableColumn id="17" xr3:uid="{B098BFC3-D56F-4F8A-8EE1-4E3FC0CA4EC2}" name="16">
      <calculatedColumnFormula>$L11</calculatedColumnFormula>
    </tableColumn>
    <tableColumn id="18" xr3:uid="{44EC7876-150F-4E17-9ABD-CCB0B0B89160}" name="17">
      <calculatedColumnFormula>$L11</calculatedColumnFormula>
    </tableColumn>
    <tableColumn id="19" xr3:uid="{592948A9-764A-4677-8CE7-93F8C11AABEC}" name="18">
      <calculatedColumnFormula>$L11</calculatedColumnFormula>
    </tableColumn>
    <tableColumn id="20" xr3:uid="{A1D90E17-605C-4BEF-87D4-F7878E598899}" name="19">
      <calculatedColumnFormula>$L11</calculatedColumnFormula>
    </tableColumn>
    <tableColumn id="21" xr3:uid="{FDFEE05E-BA63-43A6-A777-ADABAE9E97A4}" name="20">
      <calculatedColumnFormula>$L11</calculatedColumnFormula>
    </tableColumn>
    <tableColumn id="22" xr3:uid="{C03BFE6E-3384-42FD-A1B2-1D0F0FE21748}" name="21">
      <calculatedColumnFormula>$L11</calculatedColumnFormula>
    </tableColumn>
    <tableColumn id="23" xr3:uid="{852ABF3B-80CF-410D-9A53-ED7966EE16BE}" name="22">
      <calculatedColumnFormula>$L11</calculatedColumnFormula>
    </tableColumn>
    <tableColumn id="24" xr3:uid="{470C4928-8C2D-4F1C-A27D-CB0008C3E0C9}" name="23">
      <calculatedColumnFormula>$L11</calculatedColumnFormula>
    </tableColumn>
    <tableColumn id="25" xr3:uid="{B28D4284-368D-4DC0-97D7-EA5DF3AB0DBE}" name="24">
      <calculatedColumnFormula>$L11</calculatedColumnFormula>
    </tableColumn>
    <tableColumn id="26" xr3:uid="{53F7DB7E-FA59-4C3F-A030-110E880D34D8}" name="25">
      <calculatedColumnFormula>$L11</calculatedColumnFormula>
    </tableColumn>
    <tableColumn id="27" xr3:uid="{35B871D2-7377-4352-91D5-D4E0F3E26DC8}" name="26">
      <calculatedColumnFormula>$L11</calculatedColumnFormula>
    </tableColumn>
    <tableColumn id="28" xr3:uid="{AC9687AD-1A04-414D-89FC-B11C301590DF}" name="27">
      <calculatedColumnFormula>$L11</calculatedColumnFormula>
    </tableColumn>
    <tableColumn id="29" xr3:uid="{1CEA482E-4BB1-45CC-A3FB-5D4C3E8F6AA8}" name="28">
      <calculatedColumnFormula>$L11</calculatedColumnFormula>
    </tableColumn>
    <tableColumn id="30" xr3:uid="{616E72F7-E62A-436C-B045-BF771DA3B3C7}" name="29">
      <calculatedColumnFormula>$L11</calculatedColumnFormula>
    </tableColumn>
    <tableColumn id="31" xr3:uid="{692C2686-C7F1-4C16-9D71-B6E9C4D11D52}" name="30" dataDxfId="95">
      <calculatedColumnFormula>$L11</calculatedColumnFormula>
    </tableColumn>
    <tableColumn id="32" xr3:uid="{203EA82F-D021-45A4-829B-3D2102ECAE91}" name="31">
      <calculatedColumnFormula>$L11</calculatedColumnFormula>
    </tableColumn>
    <tableColumn id="33" xr3:uid="{7ECD01F2-E1A5-4ACC-92B6-A328DF6C8FFE}" name="32">
      <calculatedColumnFormula>$L11</calculatedColumnFormula>
    </tableColumn>
    <tableColumn id="34" xr3:uid="{A2A38E66-38AA-410F-9C70-BA2AEC1C6936}" name="33">
      <calculatedColumnFormula>$L11</calculatedColumnFormula>
    </tableColumn>
    <tableColumn id="35" xr3:uid="{968F405D-044F-4DEC-8AD4-1A1A00558388}" name="34">
      <calculatedColumnFormula>$L11</calculatedColumnFormula>
    </tableColumn>
    <tableColumn id="36" xr3:uid="{7D8BCE63-DC76-40E4-A783-43A3E9581A92}" name="35">
      <calculatedColumnFormula>$L11</calculatedColumnFormula>
    </tableColumn>
    <tableColumn id="37" xr3:uid="{3F4B1609-307C-4CF7-8A92-78F3D9D202D0}" name="36">
      <calculatedColumnFormula>$L11</calculatedColumnFormula>
    </tableColumn>
    <tableColumn id="38" xr3:uid="{2FE91B83-93E5-4CAA-A683-5A2F0D258E51}" name="37">
      <calculatedColumnFormula>$L11</calculatedColumnFormula>
    </tableColumn>
    <tableColumn id="39" xr3:uid="{B4D74636-3B91-4735-ADA6-97474CC1251D}" name="38">
      <calculatedColumnFormula>$L11</calculatedColumnFormula>
    </tableColumn>
    <tableColumn id="40" xr3:uid="{18B58C87-4F6B-470C-B50D-B50EB7630F32}" name="39">
      <calculatedColumnFormula>$L11</calculatedColumnFormula>
    </tableColumn>
    <tableColumn id="41" xr3:uid="{FE9B891E-2902-4B4C-8D92-6C677D5BA504}" name="40">
      <calculatedColumnFormula>$L11</calculatedColumnFormula>
    </tableColumn>
    <tableColumn id="42" xr3:uid="{701A1102-56D9-4C5B-86E8-1A6C9C9F80C7}" name="41">
      <calculatedColumnFormula>$L11</calculatedColumnFormula>
    </tableColumn>
    <tableColumn id="43" xr3:uid="{FBCA02A2-4176-4F86-A019-BEF14B6D88F0}" name="42">
      <calculatedColumnFormula>$L11</calculatedColumnFormula>
    </tableColumn>
    <tableColumn id="44" xr3:uid="{825DE3F8-048D-435C-869D-B819F7FB0291}" name="43">
      <calculatedColumnFormula>$L11</calculatedColumnFormula>
    </tableColumn>
    <tableColumn id="45" xr3:uid="{3A9653C6-0A5F-43EA-9161-5DBC469967AF}" name="44">
      <calculatedColumnFormula>$L11</calculatedColumnFormula>
    </tableColumn>
    <tableColumn id="46" xr3:uid="{A0E1FCF2-A41A-48FD-9746-AF7DE1EAD360}" name="45">
      <calculatedColumnFormula>$L11</calculatedColumnFormula>
    </tableColumn>
    <tableColumn id="47" xr3:uid="{BF721B22-65A6-4AB1-8D4E-71338C4F1B97}" name="46">
      <calculatedColumnFormula>$L11</calculatedColumnFormula>
    </tableColumn>
    <tableColumn id="48" xr3:uid="{89B2104D-4D53-4DC1-910C-835F3D5CCBB8}" name="47">
      <calculatedColumnFormula>$L11</calculatedColumnFormula>
    </tableColumn>
    <tableColumn id="49" xr3:uid="{8C9E92DB-9D00-49CB-BBFA-ADB43E2ED31E}" name="48">
      <calculatedColumnFormula>$L11</calculatedColumnFormula>
    </tableColumn>
    <tableColumn id="50" xr3:uid="{30F06A4B-A6C2-4891-9DA1-EB42EDE9CA87}" name="49">
      <calculatedColumnFormula>$L11</calculatedColumnFormula>
    </tableColumn>
    <tableColumn id="51" xr3:uid="{8022A9B3-922D-4887-9133-E136887D5B5C}" name="50">
      <calculatedColumnFormula>$L11</calculatedColumnFormula>
    </tableColumn>
    <tableColumn id="52" xr3:uid="{69247DFA-BB90-4469-847D-3669DB3C7F5E}" name="51">
      <calculatedColumnFormula>$L11</calculatedColumnFormula>
    </tableColumn>
    <tableColumn id="53" xr3:uid="{E26CEAD6-091B-42E8-85B6-1BED262F4479}" name="52">
      <calculatedColumnFormula>$L11</calculatedColumnFormula>
    </tableColumn>
    <tableColumn id="54" xr3:uid="{4E25B847-3131-4004-8253-0FF557988503}" name="53">
      <calculatedColumnFormula>$L11</calculatedColumnFormula>
    </tableColumn>
    <tableColumn id="55" xr3:uid="{6AFCAED4-0CC0-469E-8690-B7FE8A05B4D2}" name="54">
      <calculatedColumnFormula>$L11</calculatedColumnFormula>
    </tableColumn>
    <tableColumn id="56" xr3:uid="{CA3CFEC7-789D-4EC2-874C-2A67EF62C02C}" name="55">
      <calculatedColumnFormula>$L11</calculatedColumnFormula>
    </tableColumn>
    <tableColumn id="57" xr3:uid="{F2A4B3A9-3B5E-414B-A80D-D2B235D3D4C5}" name="56">
      <calculatedColumnFormula>$L11</calculatedColumnFormula>
    </tableColumn>
    <tableColumn id="58" xr3:uid="{66940FA4-6CB1-44E0-A7BE-EDB741FF58AD}" name="57">
      <calculatedColumnFormula>$L11</calculatedColumnFormula>
    </tableColumn>
    <tableColumn id="59" xr3:uid="{7F012A17-8CED-4326-A460-DC894871EBAC}" name="58">
      <calculatedColumnFormula>$L11</calculatedColumnFormula>
    </tableColumn>
    <tableColumn id="60" xr3:uid="{16235E53-3428-462D-87B7-A065EE2EB58D}" name="59">
      <calculatedColumnFormula>$L11</calculatedColumnFormula>
    </tableColumn>
    <tableColumn id="61" xr3:uid="{C6A1EBB6-6BF7-4D72-9CCD-26C70EF1EF8B}" name="60" dataDxfId="94">
      <calculatedColumnFormula>$L11</calculatedColumnFormula>
    </tableColumn>
    <tableColumn id="62" xr3:uid="{11065B43-FABE-4A2A-98DE-A3327DF7614B}" name="61">
      <calculatedColumnFormula>$L11</calculatedColumnFormula>
    </tableColumn>
    <tableColumn id="63" xr3:uid="{1B8E92DB-A4E1-4190-B470-2223F3F07767}" name="62">
      <calculatedColumnFormula>$L11</calculatedColumnFormula>
    </tableColumn>
    <tableColumn id="64" xr3:uid="{A2D9E525-5AC1-4D93-B0A9-3196DF221F3E}" name="63">
      <calculatedColumnFormula>$L11</calculatedColumnFormula>
    </tableColumn>
    <tableColumn id="65" xr3:uid="{5A476EA2-A357-4B3A-B786-78ACB4A38EEB}" name="64">
      <calculatedColumnFormula>$L11</calculatedColumnFormula>
    </tableColumn>
    <tableColumn id="66" xr3:uid="{A8D22361-BF2A-498B-BACF-E26F025440B5}" name="65">
      <calculatedColumnFormula>$L11</calculatedColumnFormula>
    </tableColumn>
    <tableColumn id="67" xr3:uid="{BDB6AE39-BB1A-45FC-883C-1F70BD474B48}" name="66">
      <calculatedColumnFormula>$L11</calculatedColumnFormula>
    </tableColumn>
    <tableColumn id="68" xr3:uid="{4B923F24-3807-46A8-B13E-0A0D48CCFFB8}" name="67">
      <calculatedColumnFormula>$L11</calculatedColumnFormula>
    </tableColumn>
    <tableColumn id="69" xr3:uid="{054F467B-5A3C-4C28-A494-553D9E4DF171}" name="68">
      <calculatedColumnFormula>$L11</calculatedColumnFormula>
    </tableColumn>
    <tableColumn id="70" xr3:uid="{6EFB506C-DD74-49E6-A1C7-A99CA28D3BC8}" name="69">
      <calculatedColumnFormula>$L11</calculatedColumnFormula>
    </tableColumn>
    <tableColumn id="71" xr3:uid="{427F2E32-6958-464B-9226-75B163C8183D}" name="70">
      <calculatedColumnFormula>$L11</calculatedColumnFormula>
    </tableColumn>
    <tableColumn id="72" xr3:uid="{7DFECA6A-5AEC-4613-8BFE-A6F1F80F5DBF}" name="71">
      <calculatedColumnFormula>$L11</calculatedColumnFormula>
    </tableColumn>
    <tableColumn id="73" xr3:uid="{178FBCA5-92D8-4363-898E-990E687F4BB9}" name="72">
      <calculatedColumnFormula>$L11</calculatedColumnFormula>
    </tableColumn>
    <tableColumn id="74" xr3:uid="{28848142-8AAC-4B6D-9CC0-4D86621A9522}" name="73">
      <calculatedColumnFormula>$L11</calculatedColumnFormula>
    </tableColumn>
    <tableColumn id="75" xr3:uid="{0C16F27A-DC2B-408B-A00D-CF6C3BE633A0}" name="74">
      <calculatedColumnFormula>$L11</calculatedColumnFormula>
    </tableColumn>
    <tableColumn id="76" xr3:uid="{372CAC3E-23C3-4458-B73E-5306EA07A2AA}" name="75">
      <calculatedColumnFormula>$L11</calculatedColumnFormula>
    </tableColumn>
    <tableColumn id="77" xr3:uid="{473BD5FD-5D61-40E1-B90E-0624E90E4017}" name="76">
      <calculatedColumnFormula>$L11</calculatedColumnFormula>
    </tableColumn>
    <tableColumn id="78" xr3:uid="{D3B8F2BA-242D-40E8-A139-4B0FB4057587}" name="77">
      <calculatedColumnFormula>$L11</calculatedColumnFormula>
    </tableColumn>
    <tableColumn id="79" xr3:uid="{F2CE517D-66DF-4F2D-9519-88BB33EA8986}" name="78">
      <calculatedColumnFormula>$L11</calculatedColumnFormula>
    </tableColumn>
    <tableColumn id="80" xr3:uid="{A35D4179-0F07-4132-8B5C-1A4179F17B0D}" name="79">
      <calculatedColumnFormula>$L11</calculatedColumnFormula>
    </tableColumn>
    <tableColumn id="81" xr3:uid="{B09CA9D5-343F-477F-A675-E43169241B30}" name="80">
      <calculatedColumnFormula>$L11</calculatedColumnFormula>
    </tableColumn>
    <tableColumn id="82" xr3:uid="{F350DC03-B7C3-4FDB-98D7-F806CE4C81A8}" name="81">
      <calculatedColumnFormula>$L11</calculatedColumnFormula>
    </tableColumn>
    <tableColumn id="83" xr3:uid="{9B0E3CDF-F5FF-43F1-A117-16B4118FA0C3}" name="82">
      <calculatedColumnFormula>$L11</calculatedColumnFormula>
    </tableColumn>
    <tableColumn id="84" xr3:uid="{408C1107-5771-48F9-87D3-B4009524E8C3}" name="83">
      <calculatedColumnFormula>$L11</calculatedColumnFormula>
    </tableColumn>
    <tableColumn id="85" xr3:uid="{CA23722E-4ECE-4C88-A679-C58366465643}" name="84">
      <calculatedColumnFormula>$L11</calculatedColumnFormula>
    </tableColumn>
    <tableColumn id="86" xr3:uid="{E579425E-0A53-4106-B629-46279F40A3BB}" name="85">
      <calculatedColumnFormula>$L11</calculatedColumnFormula>
    </tableColumn>
    <tableColumn id="87" xr3:uid="{FB4BC700-9535-4B20-8394-F32036BF5567}" name="86">
      <calculatedColumnFormula>$L11</calculatedColumnFormula>
    </tableColumn>
    <tableColumn id="88" xr3:uid="{447FD1F7-5596-4EBE-A58F-1EF879703B8A}" name="87">
      <calculatedColumnFormula>$L11</calculatedColumnFormula>
    </tableColumn>
    <tableColumn id="89" xr3:uid="{04D06EF0-7A0A-4B07-BC6A-338D062DA659}" name="88">
      <calculatedColumnFormula>$L11</calculatedColumnFormula>
    </tableColumn>
    <tableColumn id="90" xr3:uid="{E31BAB74-8B5E-4875-B840-D56BC76B4B3E}" name="89">
      <calculatedColumnFormula>$L11</calculatedColumnFormula>
    </tableColumn>
    <tableColumn id="91" xr3:uid="{1FB4F83B-A3CC-4712-B68C-E81CAF9BF02E}" name="90" dataDxfId="93">
      <calculatedColumnFormula>$L11</calculatedColumnFormula>
    </tableColumn>
    <tableColumn id="92" xr3:uid="{C21F3504-F046-4F8F-9EE0-2A43C149F831}" name="91">
      <calculatedColumnFormula>$L11</calculatedColumnFormula>
    </tableColumn>
    <tableColumn id="93" xr3:uid="{8A87249C-8285-4170-AC08-F58B7B90F290}" name="92">
      <calculatedColumnFormula>$L11</calculatedColumnFormula>
    </tableColumn>
    <tableColumn id="94" xr3:uid="{9937FA72-CF30-42B3-B20A-05CCA6B3A674}" name="93">
      <calculatedColumnFormula>$L11</calculatedColumnFormula>
    </tableColumn>
    <tableColumn id="95" xr3:uid="{0FAB1FB0-FDEF-4134-97A6-CEE88C7BB988}" name="94">
      <calculatedColumnFormula>$L11</calculatedColumnFormula>
    </tableColumn>
    <tableColumn id="96" xr3:uid="{C38627AC-2105-4EA2-9CEE-7706B47D3325}" name="95">
      <calculatedColumnFormula>$L11</calculatedColumnFormula>
    </tableColumn>
    <tableColumn id="97" xr3:uid="{9E1A90EB-66D0-497C-8F2B-24160ACD4E6D}" name="96">
      <calculatedColumnFormula>$L11</calculatedColumnFormula>
    </tableColumn>
    <tableColumn id="98" xr3:uid="{71F9C051-685E-4591-804F-449269652021}" name="97">
      <calculatedColumnFormula>$L11</calculatedColumnFormula>
    </tableColumn>
    <tableColumn id="99" xr3:uid="{6B61C17E-8B76-4837-A06D-A46E08A8AB26}" name="98">
      <calculatedColumnFormula>$L11</calculatedColumnFormula>
    </tableColumn>
    <tableColumn id="100" xr3:uid="{1115D482-95C6-4D6B-B813-7E698EE29963}" name="99">
      <calculatedColumnFormula>$L11</calculatedColumnFormula>
    </tableColumn>
    <tableColumn id="101" xr3:uid="{CEF3CCD7-0A17-4057-AC46-CB43E6B869D5}" name="100">
      <calculatedColumnFormula>$L11</calculatedColumnFormula>
    </tableColumn>
    <tableColumn id="102" xr3:uid="{2D728051-4F6A-41B3-9937-292770E77B3C}" name="101">
      <calculatedColumnFormula>$L11</calculatedColumnFormula>
    </tableColumn>
    <tableColumn id="103" xr3:uid="{18F0874D-52BB-496E-A07E-7FC747408920}" name="102">
      <calculatedColumnFormula>$L11</calculatedColumnFormula>
    </tableColumn>
    <tableColumn id="104" xr3:uid="{93F72BA5-AA66-456E-BF6D-6305E8B4C059}" name="103">
      <calculatedColumnFormula>$L11</calculatedColumnFormula>
    </tableColumn>
    <tableColumn id="105" xr3:uid="{577662CC-89B4-4235-90A5-9C80A7D5656B}" name="104">
      <calculatedColumnFormula>$L11</calculatedColumnFormula>
    </tableColumn>
    <tableColumn id="106" xr3:uid="{91F12E79-7610-4D14-999E-FF1D2578EC87}" name="105">
      <calculatedColumnFormula>$L11</calculatedColumnFormula>
    </tableColumn>
    <tableColumn id="107" xr3:uid="{36AC9704-E912-43EF-953B-BC0ABDAD954F}" name="106">
      <calculatedColumnFormula>$L11</calculatedColumnFormula>
    </tableColumn>
    <tableColumn id="108" xr3:uid="{8D72B0F1-C8E9-4829-9507-A5F05398309D}" name="107">
      <calculatedColumnFormula>$L11</calculatedColumnFormula>
    </tableColumn>
    <tableColumn id="109" xr3:uid="{930CFB4B-5751-47B6-B33A-2CDCE6AC85C9}" name="108">
      <calculatedColumnFormula>$L11</calculatedColumnFormula>
    </tableColumn>
    <tableColumn id="110" xr3:uid="{24031647-F76A-4222-ADBF-514AD86F132B}" name="109">
      <calculatedColumnFormula>$L11</calculatedColumnFormula>
    </tableColumn>
    <tableColumn id="111" xr3:uid="{DE6E1748-DD6A-4163-8A9A-CB25DBB4F5E4}" name="110">
      <calculatedColumnFormula>$L11</calculatedColumnFormula>
    </tableColumn>
    <tableColumn id="112" xr3:uid="{23A028E0-4A93-49A8-A182-B72A07DFDD73}" name="111">
      <calculatedColumnFormula>$L11</calculatedColumnFormula>
    </tableColumn>
    <tableColumn id="113" xr3:uid="{BA2626A3-0D50-4B45-8014-139B23BA8403}" name="112">
      <calculatedColumnFormula>$L11</calculatedColumnFormula>
    </tableColumn>
    <tableColumn id="114" xr3:uid="{F004CC7E-9745-4927-A98C-9580F6E613E0}" name="113">
      <calculatedColumnFormula>$L11</calculatedColumnFormula>
    </tableColumn>
    <tableColumn id="115" xr3:uid="{BAE9A34D-FFD1-4F96-B2DB-EA314EA2FF75}" name="114">
      <calculatedColumnFormula>$L11</calculatedColumnFormula>
    </tableColumn>
    <tableColumn id="116" xr3:uid="{C1A16C0D-90A9-44CE-AF89-B3EB343A51CC}" name="115">
      <calculatedColumnFormula>$L11</calculatedColumnFormula>
    </tableColumn>
    <tableColumn id="117" xr3:uid="{A4B37095-2DFA-4ED9-8FD6-A5C2B52730A2}" name="116">
      <calculatedColumnFormula>$L11</calculatedColumnFormula>
    </tableColumn>
    <tableColumn id="118" xr3:uid="{2AA3EDFF-71FD-4BB5-8923-9485A8454533}" name="117">
      <calculatedColumnFormula>$L11</calculatedColumnFormula>
    </tableColumn>
    <tableColumn id="119" xr3:uid="{30831F68-86EB-49FE-8ECC-361AD8AFB82F}" name="118">
      <calculatedColumnFormula>$L11</calculatedColumnFormula>
    </tableColumn>
    <tableColumn id="120" xr3:uid="{78B55217-598D-40B8-AFA1-20717774583F}" name="119">
      <calculatedColumnFormula>$L11</calculatedColumnFormula>
    </tableColumn>
    <tableColumn id="121" xr3:uid="{3B123368-120C-4A12-873E-A1710ECD1154}" name="120" dataDxfId="92">
      <calculatedColumnFormula>$L11</calculatedColumnFormula>
    </tableColumn>
  </tableColumns>
  <tableStyleInfo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EFBA43D0-DC3C-4C9B-8B77-944DF4733300}" name="Carbon_byElement_A4" displayName="Carbon_byElement_A4" ref="X118:EN168" totalsRowShown="0">
  <autoFilter ref="X118:EN168" xr:uid="{DFF2A6E6-1B99-4DE9-BFE7-C326C2606C88}"/>
  <tableColumns count="121">
    <tableColumn id="1" xr3:uid="{DFE74A49-DD9C-4D30-B39E-AEE6F8E989B2}" name="0" dataDxfId="91">
      <calculatedColumnFormula>$L119*$E$116</calculatedColumnFormula>
    </tableColumn>
    <tableColumn id="2" xr3:uid="{0BC66A18-A07E-479D-80FD-E185B1D1169A}" name="1">
      <calculatedColumnFormula>$L119*$E$116</calculatedColumnFormula>
    </tableColumn>
    <tableColumn id="3" xr3:uid="{DD4AEA64-DD44-4A23-BC71-4A564B090E80}" name="2">
      <calculatedColumnFormula>$L119*$E$116</calculatedColumnFormula>
    </tableColumn>
    <tableColumn id="4" xr3:uid="{6D4E6755-0307-4283-A9E0-BE456D531618}" name="3">
      <calculatedColumnFormula>$L119*$E$116</calculatedColumnFormula>
    </tableColumn>
    <tableColumn id="5" xr3:uid="{04537AEB-E328-4D1E-B6B3-4C7E1E43EE39}" name="4">
      <calculatedColumnFormula>$L119*$E$116</calculatedColumnFormula>
    </tableColumn>
    <tableColumn id="6" xr3:uid="{9199DF59-CAFF-4ADE-82E1-41B3A9946F06}" name="5">
      <calculatedColumnFormula>$L119*$E$116</calculatedColumnFormula>
    </tableColumn>
    <tableColumn id="7" xr3:uid="{28124276-00B5-49F9-8584-9E0B96D73BD1}" name="6">
      <calculatedColumnFormula>$L119*$E$116</calculatedColumnFormula>
    </tableColumn>
    <tableColumn id="8" xr3:uid="{42BD4A44-BAB8-472C-9647-1D2F7085FAD4}" name="7">
      <calculatedColumnFormula>$L119*$E$116</calculatedColumnFormula>
    </tableColumn>
    <tableColumn id="9" xr3:uid="{1DB23F08-8101-4136-BE62-0898BD935757}" name="8">
      <calculatedColumnFormula>$L119*$E$116</calculatedColumnFormula>
    </tableColumn>
    <tableColumn id="10" xr3:uid="{892B3E8F-C617-454C-9ED0-53AA0A98DA17}" name="9">
      <calculatedColumnFormula>$L119*$E$116</calculatedColumnFormula>
    </tableColumn>
    <tableColumn id="11" xr3:uid="{0A2FAA09-E436-4DEA-AC46-735B8BE781AF}" name="10">
      <calculatedColumnFormula>$L119*$E$116</calculatedColumnFormula>
    </tableColumn>
    <tableColumn id="12" xr3:uid="{E2CF5B29-C7DF-455F-A0DF-7D23DCB432EE}" name="11">
      <calculatedColumnFormula>$L119*$E$116</calculatedColumnFormula>
    </tableColumn>
    <tableColumn id="13" xr3:uid="{8CEDBE0A-ABC9-4405-B3E1-E7814FB90049}" name="12">
      <calculatedColumnFormula>$L119*$E$116</calculatedColumnFormula>
    </tableColumn>
    <tableColumn id="14" xr3:uid="{F93A59C4-0942-44DA-A0AD-9C24EB023E94}" name="13">
      <calculatedColumnFormula>$L119*$E$116</calculatedColumnFormula>
    </tableColumn>
    <tableColumn id="15" xr3:uid="{92436634-405C-4D7D-A2CC-E4840253FFFB}" name="14">
      <calculatedColumnFormula>$L119*$E$116</calculatedColumnFormula>
    </tableColumn>
    <tableColumn id="16" xr3:uid="{7FED9E83-D401-4C6B-8DCC-A2BCD1DE1F9F}" name="15">
      <calculatedColumnFormula>$L119*$E$116</calculatedColumnFormula>
    </tableColumn>
    <tableColumn id="17" xr3:uid="{96E59589-43F4-474B-967C-72479E0A53C7}" name="16">
      <calculatedColumnFormula>$L119*$E$116</calculatedColumnFormula>
    </tableColumn>
    <tableColumn id="18" xr3:uid="{48C394C6-8CDF-4147-9B25-D690012E883B}" name="17">
      <calculatedColumnFormula>$L119*$E$116</calculatedColumnFormula>
    </tableColumn>
    <tableColumn id="19" xr3:uid="{F4B9F971-4B06-4F7D-A1C4-9F903B1DA4E8}" name="18">
      <calculatedColumnFormula>$L119*$E$116</calculatedColumnFormula>
    </tableColumn>
    <tableColumn id="20" xr3:uid="{E78E7FE2-46F1-4DAD-8CFF-F9498F7441E7}" name="19">
      <calculatedColumnFormula>$L119*$E$116</calculatedColumnFormula>
    </tableColumn>
    <tableColumn id="21" xr3:uid="{6E7DC99F-F983-4084-92D2-FA56CD275489}" name="20">
      <calculatedColumnFormula>$L119*$E$116</calculatedColumnFormula>
    </tableColumn>
    <tableColumn id="22" xr3:uid="{ED0D77D2-B467-4F63-A0A0-2C5B0EE7C3CC}" name="21">
      <calculatedColumnFormula>$L119*$E$116</calculatedColumnFormula>
    </tableColumn>
    <tableColumn id="23" xr3:uid="{1F2CAAAE-C203-4529-BD4F-B20FEF153B28}" name="22">
      <calculatedColumnFormula>$L119*$E$116</calculatedColumnFormula>
    </tableColumn>
    <tableColumn id="24" xr3:uid="{2A831624-845C-4D2D-B285-E15BC61B0187}" name="23">
      <calculatedColumnFormula>$L119*$E$116</calculatedColumnFormula>
    </tableColumn>
    <tableColumn id="25" xr3:uid="{DE6E893C-CA91-4CA3-AD2F-8E23190D2680}" name="24">
      <calculatedColumnFormula>$L119*$E$116</calculatedColumnFormula>
    </tableColumn>
    <tableColumn id="26" xr3:uid="{A553D8F6-5E22-461D-82CC-857EAB870700}" name="25">
      <calculatedColumnFormula>$L119*$E$116</calculatedColumnFormula>
    </tableColumn>
    <tableColumn id="27" xr3:uid="{9230F1AD-65AF-43F8-BA57-0EFFFE9BD13C}" name="26">
      <calculatedColumnFormula>$L119*$E$116</calculatedColumnFormula>
    </tableColumn>
    <tableColumn id="28" xr3:uid="{4CDA4897-C284-4921-BF2B-F91DAF3F4F3E}" name="27">
      <calculatedColumnFormula>$L119*$E$116</calculatedColumnFormula>
    </tableColumn>
    <tableColumn id="29" xr3:uid="{D423639B-6A5F-44F3-8862-B31B6469188A}" name="28">
      <calculatedColumnFormula>$L119*$E$116</calculatedColumnFormula>
    </tableColumn>
    <tableColumn id="30" xr3:uid="{04A31786-B380-4A78-BB86-29DDE80DF111}" name="29">
      <calculatedColumnFormula>$L119*$E$116</calculatedColumnFormula>
    </tableColumn>
    <tableColumn id="31" xr3:uid="{F3DAE51B-C419-4833-BC40-4A545B448413}" name="30" dataDxfId="90">
      <calculatedColumnFormula>$L119*$E$116</calculatedColumnFormula>
    </tableColumn>
    <tableColumn id="32" xr3:uid="{4928DFB0-AED3-4479-BC3E-4977DD82D668}" name="31">
      <calculatedColumnFormula>$L119*$E$116</calculatedColumnFormula>
    </tableColumn>
    <tableColumn id="33" xr3:uid="{9388B8FA-EF04-4239-83AF-E8806EE8732C}" name="32">
      <calculatedColumnFormula>$L119*$E$116</calculatedColumnFormula>
    </tableColumn>
    <tableColumn id="34" xr3:uid="{0699A408-C981-4C57-94ED-66095FB4398A}" name="33">
      <calculatedColumnFormula>$L119*$E$116</calculatedColumnFormula>
    </tableColumn>
    <tableColumn id="35" xr3:uid="{72147C7D-A0D3-428C-9299-4F8CB1CB08C3}" name="34">
      <calculatedColumnFormula>$L119*$E$116</calculatedColumnFormula>
    </tableColumn>
    <tableColumn id="36" xr3:uid="{9C051493-E8F3-4D65-8F75-7C9221A43C9C}" name="35">
      <calculatedColumnFormula>$L119*$E$116</calculatedColumnFormula>
    </tableColumn>
    <tableColumn id="37" xr3:uid="{15559C1E-035F-4097-815C-D634A6981675}" name="36">
      <calculatedColumnFormula>$L119*$E$116</calculatedColumnFormula>
    </tableColumn>
    <tableColumn id="38" xr3:uid="{99C7439B-2EA9-4A12-AFD4-6D2DEAFF3550}" name="37">
      <calculatedColumnFormula>$L119*$E$116</calculatedColumnFormula>
    </tableColumn>
    <tableColumn id="39" xr3:uid="{557CC3E9-98CD-460C-BB2A-BD78C4752579}" name="38">
      <calculatedColumnFormula>$L119*$E$116</calculatedColumnFormula>
    </tableColumn>
    <tableColumn id="40" xr3:uid="{F61E84BB-D23F-4652-A4B3-04E6CC6B4EC0}" name="39">
      <calculatedColumnFormula>$L119*$E$116</calculatedColumnFormula>
    </tableColumn>
    <tableColumn id="41" xr3:uid="{31EF8DE1-6B3A-415A-AD54-0971F89258F2}" name="40">
      <calculatedColumnFormula>$L119*$E$116</calculatedColumnFormula>
    </tableColumn>
    <tableColumn id="42" xr3:uid="{E53E8AD9-49DE-4DF7-9FA3-C228B1BCFDF5}" name="41">
      <calculatedColumnFormula>$L119*$E$116</calculatedColumnFormula>
    </tableColumn>
    <tableColumn id="43" xr3:uid="{B0350F9A-4A76-4D02-AAF9-C5BDA9481DF5}" name="42">
      <calculatedColumnFormula>$L119*$E$116</calculatedColumnFormula>
    </tableColumn>
    <tableColumn id="44" xr3:uid="{BD5B042F-AC98-4FD0-858D-7A101879A0B7}" name="43">
      <calculatedColumnFormula>$L119*$E$116</calculatedColumnFormula>
    </tableColumn>
    <tableColumn id="45" xr3:uid="{7DEA52AA-F22E-40C2-96AD-BA7A6C62508E}" name="44">
      <calculatedColumnFormula>$L119*$E$116</calculatedColumnFormula>
    </tableColumn>
    <tableColumn id="46" xr3:uid="{A8683242-D0CA-4324-82DA-C4B3D7991A5C}" name="45">
      <calculatedColumnFormula>$L119*$E$116</calculatedColumnFormula>
    </tableColumn>
    <tableColumn id="47" xr3:uid="{906C5022-EC21-4374-8A1A-605C17083816}" name="46">
      <calculatedColumnFormula>$L119*$E$116</calculatedColumnFormula>
    </tableColumn>
    <tableColumn id="48" xr3:uid="{1167E0D6-933B-44DD-83BB-5D251EE3BB3F}" name="47">
      <calculatedColumnFormula>$L119*$E$116</calculatedColumnFormula>
    </tableColumn>
    <tableColumn id="49" xr3:uid="{9A2FE295-AB08-4EF5-A183-8123DF802650}" name="48">
      <calculatedColumnFormula>$L119*$E$116</calculatedColumnFormula>
    </tableColumn>
    <tableColumn id="50" xr3:uid="{62CBCC8F-A38B-48A9-900A-637CFF8AC3AB}" name="49">
      <calculatedColumnFormula>$L119*$E$116</calculatedColumnFormula>
    </tableColumn>
    <tableColumn id="51" xr3:uid="{3FEB2238-B9F0-43E7-9E2D-772C597B5D6C}" name="50">
      <calculatedColumnFormula>$L119*$E$116</calculatedColumnFormula>
    </tableColumn>
    <tableColumn id="52" xr3:uid="{F6FFBD0F-5ECC-4356-87C1-4DF5B6D96DF7}" name="51">
      <calculatedColumnFormula>$L119*$E$116</calculatedColumnFormula>
    </tableColumn>
    <tableColumn id="53" xr3:uid="{9A18DAEA-B1AD-4393-973D-AD9B9394C138}" name="52">
      <calculatedColumnFormula>$L119*$E$116</calculatedColumnFormula>
    </tableColumn>
    <tableColumn id="54" xr3:uid="{AECB818A-3CB8-402F-BD13-0F79F0540A23}" name="53">
      <calculatedColumnFormula>$L119*$E$116</calculatedColumnFormula>
    </tableColumn>
    <tableColumn id="55" xr3:uid="{C4CD26FB-4C73-4196-A64E-42897C788383}" name="54">
      <calculatedColumnFormula>$L119*$E$116</calculatedColumnFormula>
    </tableColumn>
    <tableColumn id="56" xr3:uid="{E9750608-E01F-4534-A4EB-CB4675556120}" name="55">
      <calculatedColumnFormula>$L119*$E$116</calculatedColumnFormula>
    </tableColumn>
    <tableColumn id="57" xr3:uid="{1F795FE0-DD13-4640-94F6-135F0F9BB3DF}" name="56">
      <calculatedColumnFormula>$L119*$E$116</calculatedColumnFormula>
    </tableColumn>
    <tableColumn id="58" xr3:uid="{2107ABD4-EB57-4728-B3DC-41756E90B188}" name="57">
      <calculatedColumnFormula>$L119*$E$116</calculatedColumnFormula>
    </tableColumn>
    <tableColumn id="59" xr3:uid="{A34D535B-024E-4E86-9AAF-8A8C18AF183E}" name="58">
      <calculatedColumnFormula>$L119*$E$116</calculatedColumnFormula>
    </tableColumn>
    <tableColumn id="60" xr3:uid="{39B4C0D8-B79B-4342-9266-41809BCFE375}" name="59">
      <calculatedColumnFormula>$L119*$E$116</calculatedColumnFormula>
    </tableColumn>
    <tableColumn id="61" xr3:uid="{88886309-5FA1-4612-A545-D2687EF064CC}" name="60" dataDxfId="89">
      <calculatedColumnFormula>$L119*$E$116</calculatedColumnFormula>
    </tableColumn>
    <tableColumn id="62" xr3:uid="{20DAA96F-54D3-4A63-926E-BBED33A3DF99}" name="61">
      <calculatedColumnFormula>$L119*$E$116</calculatedColumnFormula>
    </tableColumn>
    <tableColumn id="63" xr3:uid="{287ED8C6-1B0A-40EE-B2E8-4BF229AFD3DE}" name="62">
      <calculatedColumnFormula>$L119*$E$116</calculatedColumnFormula>
    </tableColumn>
    <tableColumn id="64" xr3:uid="{535D0B18-97A3-48C6-B008-A13FCDD80307}" name="63">
      <calculatedColumnFormula>$L119*$E$116</calculatedColumnFormula>
    </tableColumn>
    <tableColumn id="65" xr3:uid="{D8A0ABCF-B47E-4A9F-B61B-CA32019168D2}" name="64">
      <calculatedColumnFormula>$L119*$E$116</calculatedColumnFormula>
    </tableColumn>
    <tableColumn id="66" xr3:uid="{AD446143-5DE3-4AC6-BD61-5385AFA6518B}" name="65">
      <calculatedColumnFormula>$L119*$E$116</calculatedColumnFormula>
    </tableColumn>
    <tableColumn id="67" xr3:uid="{3E42BD62-218A-4269-872C-5B99FB0FA517}" name="66">
      <calculatedColumnFormula>$L119*$E$116</calculatedColumnFormula>
    </tableColumn>
    <tableColumn id="68" xr3:uid="{E10D0CD8-51A4-41EE-95C4-8FA2F7921BBD}" name="67">
      <calculatedColumnFormula>$L119*$E$116</calculatedColumnFormula>
    </tableColumn>
    <tableColumn id="69" xr3:uid="{340DB172-B2D4-4F1F-B372-B0B929B06A02}" name="68">
      <calculatedColumnFormula>$L119*$E$116</calculatedColumnFormula>
    </tableColumn>
    <tableColumn id="70" xr3:uid="{052C2269-D683-460D-A0FB-F98DB929FD8D}" name="69">
      <calculatedColumnFormula>$L119*$E$116</calculatedColumnFormula>
    </tableColumn>
    <tableColumn id="71" xr3:uid="{DA4BBD2C-1241-4481-A17C-12004119FE85}" name="70">
      <calculatedColumnFormula>$L119*$E$116</calculatedColumnFormula>
    </tableColumn>
    <tableColumn id="72" xr3:uid="{F1A3A480-CD2A-49A6-B5E7-9904B22DE461}" name="71">
      <calculatedColumnFormula>$L119*$E$116</calculatedColumnFormula>
    </tableColumn>
    <tableColumn id="73" xr3:uid="{1ED9FAC9-0967-4C87-BD4E-88045F6EE349}" name="72">
      <calculatedColumnFormula>$L119*$E$116</calculatedColumnFormula>
    </tableColumn>
    <tableColumn id="74" xr3:uid="{CC49E276-F56D-402A-8F45-1ECB807EA418}" name="73">
      <calculatedColumnFormula>$L119*$E$116</calculatedColumnFormula>
    </tableColumn>
    <tableColumn id="75" xr3:uid="{387B1B48-9ECE-4E1B-BFDB-5BFCF1E25920}" name="74">
      <calculatedColumnFormula>$L119*$E$116</calculatedColumnFormula>
    </tableColumn>
    <tableColumn id="76" xr3:uid="{4479CDE6-5166-4066-AF2A-01E7AD7A67EC}" name="75">
      <calculatedColumnFormula>$L119*$E$116</calculatedColumnFormula>
    </tableColumn>
    <tableColumn id="77" xr3:uid="{3AD929A0-FFD2-4587-9D43-6FC10EF5E259}" name="76">
      <calculatedColumnFormula>$L119*$E$116</calculatedColumnFormula>
    </tableColumn>
    <tableColumn id="78" xr3:uid="{E23835EA-61CD-43B5-9308-864B17F6904D}" name="77">
      <calculatedColumnFormula>$L119*$E$116</calculatedColumnFormula>
    </tableColumn>
    <tableColumn id="79" xr3:uid="{6E19CBF2-D070-4DF6-A555-C8A58425BB93}" name="78">
      <calculatedColumnFormula>$L119*$E$116</calculatedColumnFormula>
    </tableColumn>
    <tableColumn id="80" xr3:uid="{4EA84047-3E1E-4077-A990-78D4066E2951}" name="79">
      <calculatedColumnFormula>$L119*$E$116</calculatedColumnFormula>
    </tableColumn>
    <tableColumn id="81" xr3:uid="{A67ABBBA-6FB9-402C-BF67-C1D05A8E0CA8}" name="80">
      <calculatedColumnFormula>$L119*$E$116</calculatedColumnFormula>
    </tableColumn>
    <tableColumn id="82" xr3:uid="{D414D2CD-BE0E-4590-9DC0-A9D719F4FA87}" name="81">
      <calculatedColumnFormula>$L119*$E$116</calculatedColumnFormula>
    </tableColumn>
    <tableColumn id="83" xr3:uid="{03DA4882-1E2B-40CE-9A69-D63CE0B7ADE9}" name="82">
      <calculatedColumnFormula>$L119*$E$116</calculatedColumnFormula>
    </tableColumn>
    <tableColumn id="84" xr3:uid="{5A109051-996A-4935-AE9A-E75B98F26CAE}" name="83">
      <calculatedColumnFormula>$L119*$E$116</calculatedColumnFormula>
    </tableColumn>
    <tableColumn id="85" xr3:uid="{4DEC095A-9CCE-485E-B7F3-0E984F6CF06F}" name="84">
      <calculatedColumnFormula>$L119*$E$116</calculatedColumnFormula>
    </tableColumn>
    <tableColumn id="86" xr3:uid="{DA0972C3-76A7-414B-B790-8C1C80ED5FC0}" name="85">
      <calculatedColumnFormula>$L119*$E$116</calculatedColumnFormula>
    </tableColumn>
    <tableColumn id="87" xr3:uid="{7574DB95-EA37-4538-B589-8A9741902F33}" name="86">
      <calculatedColumnFormula>$L119*$E$116</calculatedColumnFormula>
    </tableColumn>
    <tableColumn id="88" xr3:uid="{226CC0B2-5F3A-48AE-9F72-D9E0F795A093}" name="87">
      <calculatedColumnFormula>$L119*$E$116</calculatedColumnFormula>
    </tableColumn>
    <tableColumn id="89" xr3:uid="{831AE40C-8263-4175-B2AF-E99DF1FA6807}" name="88">
      <calculatedColumnFormula>$L119*$E$116</calculatedColumnFormula>
    </tableColumn>
    <tableColumn id="90" xr3:uid="{670BA2AD-5588-4C9B-B4F4-197E0B1BC2F7}" name="89">
      <calculatedColumnFormula>$L119*$E$116</calculatedColumnFormula>
    </tableColumn>
    <tableColumn id="91" xr3:uid="{71A5B6AA-B10E-419F-9D18-B910C009A034}" name="90" dataDxfId="88">
      <calculatedColumnFormula>$L119*$E$116</calculatedColumnFormula>
    </tableColumn>
    <tableColumn id="92" xr3:uid="{AD17F091-4A3B-437E-AD24-FC5680A14A3E}" name="91">
      <calculatedColumnFormula>$L119*$E$116</calculatedColumnFormula>
    </tableColumn>
    <tableColumn id="93" xr3:uid="{B1FE2E90-638A-49D4-9E6C-352136F97685}" name="92">
      <calculatedColumnFormula>$L119*$E$116</calculatedColumnFormula>
    </tableColumn>
    <tableColumn id="94" xr3:uid="{72EEFE0C-4F85-4CBB-A781-FF949A56F614}" name="93">
      <calculatedColumnFormula>$L119*$E$116</calculatedColumnFormula>
    </tableColumn>
    <tableColumn id="95" xr3:uid="{2B24F103-B619-4C75-B226-FD26BCCD0E42}" name="94">
      <calculatedColumnFormula>$L119*$E$116</calculatedColumnFormula>
    </tableColumn>
    <tableColumn id="96" xr3:uid="{AD479A24-50FC-45D8-AEE0-2281946EC64F}" name="95">
      <calculatedColumnFormula>$L119*$E$116</calculatedColumnFormula>
    </tableColumn>
    <tableColumn id="97" xr3:uid="{8C288EAB-5B43-48DE-B541-6AF215024AA4}" name="96">
      <calculatedColumnFormula>$L119*$E$116</calculatedColumnFormula>
    </tableColumn>
    <tableColumn id="98" xr3:uid="{AF8075E1-0EC0-4B3D-8B80-2CEFD267EE49}" name="97">
      <calculatedColumnFormula>$L119*$E$116</calculatedColumnFormula>
    </tableColumn>
    <tableColumn id="99" xr3:uid="{C324335A-63D2-4652-A68E-2BEA9A4B738F}" name="98">
      <calculatedColumnFormula>$L119*$E$116</calculatedColumnFormula>
    </tableColumn>
    <tableColumn id="100" xr3:uid="{671B7236-0071-4855-839B-6A2CD3A034C5}" name="99">
      <calculatedColumnFormula>$L119*$E$116</calculatedColumnFormula>
    </tableColumn>
    <tableColumn id="101" xr3:uid="{15DAA28B-13E3-4FD2-A225-709946A80C25}" name="100">
      <calculatedColumnFormula>$L119*$E$116</calculatedColumnFormula>
    </tableColumn>
    <tableColumn id="102" xr3:uid="{1D4D2321-16A6-408D-AC04-2EAA654DEC95}" name="101">
      <calculatedColumnFormula>$L119*$E$116</calculatedColumnFormula>
    </tableColumn>
    <tableColumn id="103" xr3:uid="{06CB5B7B-5C69-440C-B666-E404BF8E6DFA}" name="102">
      <calculatedColumnFormula>$L119*$E$116</calculatedColumnFormula>
    </tableColumn>
    <tableColumn id="104" xr3:uid="{3640D185-05EF-4B30-B4BB-FD52305EE6F3}" name="103">
      <calculatedColumnFormula>$L119*$E$116</calculatedColumnFormula>
    </tableColumn>
    <tableColumn id="105" xr3:uid="{69108DC8-18D2-4DCC-9E0E-BBFAEDAD847D}" name="104">
      <calculatedColumnFormula>$L119*$E$116</calculatedColumnFormula>
    </tableColumn>
    <tableColumn id="106" xr3:uid="{DF37F38D-D45B-4EA9-A9AB-AAB36AEA49AC}" name="105">
      <calculatedColumnFormula>$L119*$E$116</calculatedColumnFormula>
    </tableColumn>
    <tableColumn id="107" xr3:uid="{09A6634E-5AE8-426F-9362-7608CAC64069}" name="106">
      <calculatedColumnFormula>$L119*$E$116</calculatedColumnFormula>
    </tableColumn>
    <tableColumn id="108" xr3:uid="{30EE5541-ACC1-4F43-8AB4-ACC74648A3AB}" name="107">
      <calculatedColumnFormula>$L119*$E$116</calculatedColumnFormula>
    </tableColumn>
    <tableColumn id="109" xr3:uid="{B0A6D867-212A-4C46-8344-80526382C7E4}" name="108">
      <calculatedColumnFormula>$L119*$E$116</calculatedColumnFormula>
    </tableColumn>
    <tableColumn id="110" xr3:uid="{01CC0A34-13FA-42D4-913E-7F291A653891}" name="109">
      <calculatedColumnFormula>$L119*$E$116</calculatedColumnFormula>
    </tableColumn>
    <tableColumn id="111" xr3:uid="{504B1DC0-880F-42DD-8530-CB119276DE14}" name="110">
      <calculatedColumnFormula>$L119*$E$116</calculatedColumnFormula>
    </tableColumn>
    <tableColumn id="112" xr3:uid="{5A2AB9F6-5D42-490E-ADEB-38E5BEE0B77A}" name="111">
      <calculatedColumnFormula>$L119*$E$116</calculatedColumnFormula>
    </tableColumn>
    <tableColumn id="113" xr3:uid="{68757D92-842D-42D3-A9CB-DDA6D3EAAD15}" name="112">
      <calculatedColumnFormula>$L119*$E$116</calculatedColumnFormula>
    </tableColumn>
    <tableColumn id="114" xr3:uid="{5C46EC88-8F3C-4636-8B2C-47A7B6232619}" name="113">
      <calculatedColumnFormula>$L119*$E$116</calculatedColumnFormula>
    </tableColumn>
    <tableColumn id="115" xr3:uid="{68EF057D-CCAB-40EA-B585-855628F21807}" name="114">
      <calculatedColumnFormula>$L119*$E$116</calculatedColumnFormula>
    </tableColumn>
    <tableColumn id="116" xr3:uid="{D7A7749E-65C8-4017-8329-CD9DF7CCCBDA}" name="115">
      <calculatedColumnFormula>$L119*$E$116</calculatedColumnFormula>
    </tableColumn>
    <tableColumn id="117" xr3:uid="{26BF3864-365F-4BCC-97A7-5F6321855FFC}" name="116">
      <calculatedColumnFormula>$L119*$E$116</calculatedColumnFormula>
    </tableColumn>
    <tableColumn id="118" xr3:uid="{76292CE9-6550-4CC3-81F2-D917C48056C0}" name="117">
      <calculatedColumnFormula>$L119*$E$116</calculatedColumnFormula>
    </tableColumn>
    <tableColumn id="119" xr3:uid="{DE95B574-31FF-4885-8945-82DF0A2B2821}" name="118">
      <calculatedColumnFormula>$L119*$E$116</calculatedColumnFormula>
    </tableColumn>
    <tableColumn id="120" xr3:uid="{35F9BC71-6BF5-4476-AFEF-727D2D2B7CD9}" name="119">
      <calculatedColumnFormula>$L119*$E$116</calculatedColumnFormula>
    </tableColumn>
    <tableColumn id="121" xr3:uid="{2781E957-EE29-46CB-B3B8-08B6B8EDB34C}" name="120" dataDxfId="87">
      <calculatedColumnFormula>$L119*$E$116</calculatedColumnFormula>
    </tableColumn>
  </tableColumns>
  <tableStyleInfo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1BFE3B55-FC59-4485-AB4D-030DBF66C71A}" name="Carbon_byElement_A5" displayName="Carbon_byElement_A5" ref="X172:EN222" totalsRowShown="0">
  <autoFilter ref="X172:EN222" xr:uid="{041A5AB3-DC96-490A-96A1-CD806D65454C}"/>
  <tableColumns count="121">
    <tableColumn id="1" xr3:uid="{83D6B8AE-4513-4D6A-AB1C-7F181B706D7E}" name="0" dataDxfId="86">
      <calculatedColumnFormula>$L173*$E$170</calculatedColumnFormula>
    </tableColumn>
    <tableColumn id="2" xr3:uid="{76FC655F-853E-41DE-A2AD-BDE4EAFDAC53}" name="1">
      <calculatedColumnFormula>$L173*$E$170</calculatedColumnFormula>
    </tableColumn>
    <tableColumn id="3" xr3:uid="{C006332B-B1F2-4CF5-B435-63FF1798F7EE}" name="2">
      <calculatedColumnFormula>$L173*$E$170</calculatedColumnFormula>
    </tableColumn>
    <tableColumn id="4" xr3:uid="{45D0EED4-DBCE-47CC-AB8F-6B92D38D65D8}" name="3">
      <calculatedColumnFormula>$L173*$E$170</calculatedColumnFormula>
    </tableColumn>
    <tableColumn id="5" xr3:uid="{686EE413-DC68-4B42-A49A-0C1780F06CAC}" name="4">
      <calculatedColumnFormula>$L173*$E$170</calculatedColumnFormula>
    </tableColumn>
    <tableColumn id="6" xr3:uid="{7831703D-F8F0-458A-A55D-EEE5A5E9AFAB}" name="5">
      <calculatedColumnFormula>$L173*$E$170</calculatedColumnFormula>
    </tableColumn>
    <tableColumn id="7" xr3:uid="{E9CEA54C-C46F-4704-B05B-64059FEE1764}" name="6">
      <calculatedColumnFormula>$L173*$E$170</calculatedColumnFormula>
    </tableColumn>
    <tableColumn id="8" xr3:uid="{47CEA902-6798-4AF0-AF02-E3B40E286D70}" name="7">
      <calculatedColumnFormula>$L173*$E$170</calculatedColumnFormula>
    </tableColumn>
    <tableColumn id="9" xr3:uid="{F3DF1F2B-D62F-43C9-BC88-FEBA3A932E7D}" name="8">
      <calculatedColumnFormula>$L173*$E$170</calculatedColumnFormula>
    </tableColumn>
    <tableColumn id="10" xr3:uid="{FC346728-B6FD-441D-A6CA-294C34C94633}" name="9">
      <calculatedColumnFormula>$L173*$E$170</calculatedColumnFormula>
    </tableColumn>
    <tableColumn id="11" xr3:uid="{AEA86F60-8318-474F-8C61-147095C2B8BD}" name="10">
      <calculatedColumnFormula>$L173*$E$170</calculatedColumnFormula>
    </tableColumn>
    <tableColumn id="12" xr3:uid="{DF8F01DF-DDE2-4FCE-8A22-BEDAD8463F4C}" name="11">
      <calculatedColumnFormula>$L173*$E$170</calculatedColumnFormula>
    </tableColumn>
    <tableColumn id="13" xr3:uid="{2D16B7B5-4B2E-4FF4-99A5-39C488E41346}" name="12">
      <calculatedColumnFormula>$L173*$E$170</calculatedColumnFormula>
    </tableColumn>
    <tableColumn id="14" xr3:uid="{51B5CE87-0D59-4092-8630-92E7EC0364F1}" name="13">
      <calculatedColumnFormula>$L173*$E$170</calculatedColumnFormula>
    </tableColumn>
    <tableColumn id="15" xr3:uid="{D001A3E6-7BC4-4A8E-AD22-8E3EC1DA9675}" name="14">
      <calculatedColumnFormula>$L173*$E$170</calculatedColumnFormula>
    </tableColumn>
    <tableColumn id="16" xr3:uid="{68C7FF30-7EF0-41D0-87B1-555DE0804788}" name="15">
      <calculatedColumnFormula>$L173*$E$170</calculatedColumnFormula>
    </tableColumn>
    <tableColumn id="17" xr3:uid="{A05E8BA2-1C1F-4A65-A86E-8620E725430C}" name="16">
      <calculatedColumnFormula>$L173*$E$170</calculatedColumnFormula>
    </tableColumn>
    <tableColumn id="18" xr3:uid="{4918D954-E813-490A-BE0C-61C9617B8CD2}" name="17">
      <calculatedColumnFormula>$L173*$E$170</calculatedColumnFormula>
    </tableColumn>
    <tableColumn id="19" xr3:uid="{639B8126-F0E0-4501-A7FD-7820F9493941}" name="18">
      <calculatedColumnFormula>$L173*$E$170</calculatedColumnFormula>
    </tableColumn>
    <tableColumn id="20" xr3:uid="{D0015AAF-D948-408A-828C-38A09743F807}" name="19">
      <calculatedColumnFormula>$L173*$E$170</calculatedColumnFormula>
    </tableColumn>
    <tableColumn id="21" xr3:uid="{79DC50F2-6C2C-49C7-A585-103D5E4018EF}" name="20">
      <calculatedColumnFormula>$L173*$E$170</calculatedColumnFormula>
    </tableColumn>
    <tableColumn id="22" xr3:uid="{FFF6691C-451B-4CAB-99B7-423633EEFE46}" name="21">
      <calculatedColumnFormula>$L173*$E$170</calculatedColumnFormula>
    </tableColumn>
    <tableColumn id="23" xr3:uid="{A70624BF-EDCE-4B51-8EAB-943F3D41D077}" name="22">
      <calculatedColumnFormula>$L173*$E$170</calculatedColumnFormula>
    </tableColumn>
    <tableColumn id="24" xr3:uid="{7C6F39E3-6B7C-4C22-B78E-EF28FA049DB7}" name="23">
      <calculatedColumnFormula>$L173*$E$170</calculatedColumnFormula>
    </tableColumn>
    <tableColumn id="25" xr3:uid="{47977637-2BE2-44AB-81BB-38B31F182BAF}" name="24">
      <calculatedColumnFormula>$L173*$E$170</calculatedColumnFormula>
    </tableColumn>
    <tableColumn id="26" xr3:uid="{06EC0B43-FEC6-4519-83B2-1CE5E2174AB3}" name="25">
      <calculatedColumnFormula>$L173*$E$170</calculatedColumnFormula>
    </tableColumn>
    <tableColumn id="27" xr3:uid="{06D10C8A-88A0-400A-8C14-5B37461AEEEB}" name="26">
      <calculatedColumnFormula>$L173*$E$170</calculatedColumnFormula>
    </tableColumn>
    <tableColumn id="28" xr3:uid="{F95A33E7-6103-41DA-88C8-7C7C65BAB72C}" name="27">
      <calculatedColumnFormula>$L173*$E$170</calculatedColumnFormula>
    </tableColumn>
    <tableColumn id="29" xr3:uid="{BC2F1A3B-D2E6-48AA-BFC6-3D4A03E128DC}" name="28">
      <calculatedColumnFormula>$L173*$E$170</calculatedColumnFormula>
    </tableColumn>
    <tableColumn id="30" xr3:uid="{3DA41240-C1BF-4CA5-A897-2F53ABDE9A6A}" name="29">
      <calculatedColumnFormula>$L173*$E$170</calculatedColumnFormula>
    </tableColumn>
    <tableColumn id="31" xr3:uid="{4B2B979E-DA86-4E69-AA30-6FE42CBD9914}" name="30" dataDxfId="85">
      <calculatedColumnFormula>$L173*$E$170</calculatedColumnFormula>
    </tableColumn>
    <tableColumn id="32" xr3:uid="{2F732466-7250-48E2-B3AB-F2FA85E8EEB7}" name="31">
      <calculatedColumnFormula>$L173*$E$170</calculatedColumnFormula>
    </tableColumn>
    <tableColumn id="33" xr3:uid="{B604D05A-1F9F-4ADA-9327-392AEB53539A}" name="32">
      <calculatedColumnFormula>$L173*$E$170</calculatedColumnFormula>
    </tableColumn>
    <tableColumn id="34" xr3:uid="{C68DEEA4-E06E-4FF9-B114-7C4AE5E2999D}" name="33">
      <calculatedColumnFormula>$L173*$E$170</calculatedColumnFormula>
    </tableColumn>
    <tableColumn id="35" xr3:uid="{86FF4EC2-2862-4A60-A68A-80167E9F727F}" name="34">
      <calculatedColumnFormula>$L173*$E$170</calculatedColumnFormula>
    </tableColumn>
    <tableColumn id="36" xr3:uid="{C125C6D3-552D-4BE0-8773-348225930FF9}" name="35">
      <calculatedColumnFormula>$L173*$E$170</calculatedColumnFormula>
    </tableColumn>
    <tableColumn id="37" xr3:uid="{9EFA3DE2-6268-4A10-AF6B-A0A3C2EA034D}" name="36">
      <calculatedColumnFormula>$L173*$E$170</calculatedColumnFormula>
    </tableColumn>
    <tableColumn id="38" xr3:uid="{BADFA397-21BE-41D3-A766-3265986CAEC4}" name="37">
      <calculatedColumnFormula>$L173*$E$170</calculatedColumnFormula>
    </tableColumn>
    <tableColumn id="39" xr3:uid="{B6C95E2B-6ED9-4025-ABEB-880B2786609F}" name="38">
      <calculatedColumnFormula>$L173*$E$170</calculatedColumnFormula>
    </tableColumn>
    <tableColumn id="40" xr3:uid="{A84225AC-882C-4AE1-ABA5-23910D2333D1}" name="39">
      <calculatedColumnFormula>$L173*$E$170</calculatedColumnFormula>
    </tableColumn>
    <tableColumn id="41" xr3:uid="{E8EC6485-6B86-4832-8448-3D66D6FD72F2}" name="40">
      <calculatedColumnFormula>$L173*$E$170</calculatedColumnFormula>
    </tableColumn>
    <tableColumn id="42" xr3:uid="{7359DB61-86A3-4BD8-8C63-5F12B80EE4E4}" name="41">
      <calculatedColumnFormula>$L173*$E$170</calculatedColumnFormula>
    </tableColumn>
    <tableColumn id="43" xr3:uid="{A589DE0D-C234-4630-B244-92533D1372D3}" name="42">
      <calculatedColumnFormula>$L173*$E$170</calculatedColumnFormula>
    </tableColumn>
    <tableColumn id="44" xr3:uid="{EB0CCF8E-25BF-4A34-98B1-7C54462A2E2E}" name="43">
      <calculatedColumnFormula>$L173*$E$170</calculatedColumnFormula>
    </tableColumn>
    <tableColumn id="45" xr3:uid="{61DED87C-7D7A-4D74-89BB-23B1E3C183DA}" name="44">
      <calculatedColumnFormula>$L173*$E$170</calculatedColumnFormula>
    </tableColumn>
    <tableColumn id="46" xr3:uid="{9FBC16E5-3C39-4F75-B04E-5D95A09D1D5A}" name="45">
      <calculatedColumnFormula>$L173*$E$170</calculatedColumnFormula>
    </tableColumn>
    <tableColumn id="47" xr3:uid="{B3E7C358-AE96-4A4C-AE10-4F7A849B3D0C}" name="46">
      <calculatedColumnFormula>$L173*$E$170</calculatedColumnFormula>
    </tableColumn>
    <tableColumn id="48" xr3:uid="{5C92D177-7984-4375-9E6C-043AAB28F9FF}" name="47">
      <calculatedColumnFormula>$L173*$E$170</calculatedColumnFormula>
    </tableColumn>
    <tableColumn id="49" xr3:uid="{9A535B0E-2CDB-4150-A1A4-48655E5520E2}" name="48">
      <calculatedColumnFormula>$L173*$E$170</calculatedColumnFormula>
    </tableColumn>
    <tableColumn id="50" xr3:uid="{9D0155D3-CDAD-47CF-B8D3-DD1EE7560F0E}" name="49">
      <calculatedColumnFormula>$L173*$E$170</calculatedColumnFormula>
    </tableColumn>
    <tableColumn id="51" xr3:uid="{CCBF050C-20B7-4727-A960-7FC3CA59BED2}" name="50">
      <calculatedColumnFormula>$L173*$E$170</calculatedColumnFormula>
    </tableColumn>
    <tableColumn id="52" xr3:uid="{BBE6A981-2B30-43F6-8868-143623EF9FDC}" name="51">
      <calculatedColumnFormula>$L173*$E$170</calculatedColumnFormula>
    </tableColumn>
    <tableColumn id="53" xr3:uid="{AE306699-4D98-46FA-AC6D-21651C5AD549}" name="52">
      <calculatedColumnFormula>$L173*$E$170</calculatedColumnFormula>
    </tableColumn>
    <tableColumn id="54" xr3:uid="{18249215-CFFD-4291-BC1F-5E00D82A31B2}" name="53">
      <calculatedColumnFormula>$L173*$E$170</calculatedColumnFormula>
    </tableColumn>
    <tableColumn id="55" xr3:uid="{85301121-2BE1-4EE1-B931-4E63B1C5E6E2}" name="54">
      <calculatedColumnFormula>$L173*$E$170</calculatedColumnFormula>
    </tableColumn>
    <tableColumn id="56" xr3:uid="{1AC088D3-2E8A-43F3-97F9-321C1AC0BDAB}" name="55">
      <calculatedColumnFormula>$L173*$E$170</calculatedColumnFormula>
    </tableColumn>
    <tableColumn id="57" xr3:uid="{4449AC09-A946-40D2-A687-87072598B1F5}" name="56">
      <calculatedColumnFormula>$L173*$E$170</calculatedColumnFormula>
    </tableColumn>
    <tableColumn id="58" xr3:uid="{8845E3B2-DCB5-45C4-9A0D-0D9A48AABC68}" name="57">
      <calculatedColumnFormula>$L173*$E$170</calculatedColumnFormula>
    </tableColumn>
    <tableColumn id="59" xr3:uid="{6F07E9DD-9760-4D41-A174-509A93B7177F}" name="58">
      <calculatedColumnFormula>$L173*$E$170</calculatedColumnFormula>
    </tableColumn>
    <tableColumn id="60" xr3:uid="{3CCB1756-0533-40A8-8BF5-C0622ABA160E}" name="59">
      <calculatedColumnFormula>$L173*$E$170</calculatedColumnFormula>
    </tableColumn>
    <tableColumn id="61" xr3:uid="{2C3C3B52-E585-451A-B9EA-C81910267E50}" name="60" dataDxfId="84">
      <calculatedColumnFormula>$L173*$E$170</calculatedColumnFormula>
    </tableColumn>
    <tableColumn id="62" xr3:uid="{5FD54778-BC4A-4FEC-8CC6-3B5EC1F74FE4}" name="61">
      <calculatedColumnFormula>$L173*$E$170</calculatedColumnFormula>
    </tableColumn>
    <tableColumn id="63" xr3:uid="{2198312A-CD34-48BF-94D1-7DCB46FFB9FC}" name="62">
      <calculatedColumnFormula>$L173*$E$170</calculatedColumnFormula>
    </tableColumn>
    <tableColumn id="64" xr3:uid="{28E7BF3E-6898-48A8-BF85-DE20078D5FE7}" name="63">
      <calculatedColumnFormula>$L173*$E$170</calculatedColumnFormula>
    </tableColumn>
    <tableColumn id="65" xr3:uid="{39BE3B10-DA38-43DF-90BB-522B8344200A}" name="64">
      <calculatedColumnFormula>$L173*$E$170</calculatedColumnFormula>
    </tableColumn>
    <tableColumn id="66" xr3:uid="{DC7CDDA1-FB92-4F51-A25B-6C823A8E5B7A}" name="65">
      <calculatedColumnFormula>$L173*$E$170</calculatedColumnFormula>
    </tableColumn>
    <tableColumn id="67" xr3:uid="{E36F19DF-05F4-49A5-8630-BB4CFB8D844A}" name="66">
      <calculatedColumnFormula>$L173*$E$170</calculatedColumnFormula>
    </tableColumn>
    <tableColumn id="68" xr3:uid="{9C4A84EF-E748-4637-BB17-88827E55586B}" name="67">
      <calculatedColumnFormula>$L173*$E$170</calculatedColumnFormula>
    </tableColumn>
    <tableColumn id="69" xr3:uid="{FC6B5D46-EDFD-4D57-BA7C-FC90F369C9F2}" name="68">
      <calculatedColumnFormula>$L173*$E$170</calculatedColumnFormula>
    </tableColumn>
    <tableColumn id="70" xr3:uid="{9195D167-210F-4725-9EEC-237D9F161A1F}" name="69">
      <calculatedColumnFormula>$L173*$E$170</calculatedColumnFormula>
    </tableColumn>
    <tableColumn id="71" xr3:uid="{8A52940D-DC94-447D-BF74-666DA5F79F01}" name="70">
      <calculatedColumnFormula>$L173*$E$170</calculatedColumnFormula>
    </tableColumn>
    <tableColumn id="72" xr3:uid="{52F892F4-97D6-42B0-B037-EE28DEF36C8F}" name="71">
      <calculatedColumnFormula>$L173*$E$170</calculatedColumnFormula>
    </tableColumn>
    <tableColumn id="73" xr3:uid="{B999DBB1-34F2-4FD3-9DD6-51DED84A670B}" name="72">
      <calculatedColumnFormula>$L173*$E$170</calculatedColumnFormula>
    </tableColumn>
    <tableColumn id="74" xr3:uid="{41F6A6DE-A5B0-4C98-96DC-3F50E5154452}" name="73">
      <calculatedColumnFormula>$L173*$E$170</calculatedColumnFormula>
    </tableColumn>
    <tableColumn id="75" xr3:uid="{F0327655-8A71-4EB8-84D4-6FF4C777D625}" name="74">
      <calculatedColumnFormula>$L173*$E$170</calculatedColumnFormula>
    </tableColumn>
    <tableColumn id="76" xr3:uid="{1E128DBC-DDD0-424D-B3C1-3DBB50B70201}" name="75">
      <calculatedColumnFormula>$L173*$E$170</calculatedColumnFormula>
    </tableColumn>
    <tableColumn id="77" xr3:uid="{B2DEEB12-4E76-44AD-BC5D-845AF2448D03}" name="76">
      <calculatedColumnFormula>$L173*$E$170</calculatedColumnFormula>
    </tableColumn>
    <tableColumn id="78" xr3:uid="{C9A206FE-A57E-4358-AB24-48A3D5A35721}" name="77">
      <calculatedColumnFormula>$L173*$E$170</calculatedColumnFormula>
    </tableColumn>
    <tableColumn id="79" xr3:uid="{DEED041C-76A1-41D4-95A0-6D05A6E02415}" name="78">
      <calculatedColumnFormula>$L173*$E$170</calculatedColumnFormula>
    </tableColumn>
    <tableColumn id="80" xr3:uid="{AA09714C-802A-4439-829C-4BF82512F9C2}" name="79">
      <calculatedColumnFormula>$L173*$E$170</calculatedColumnFormula>
    </tableColumn>
    <tableColumn id="81" xr3:uid="{09117E3C-50A3-4667-B0E2-61C0E3563F2B}" name="80">
      <calculatedColumnFormula>$L173*$E$170</calculatedColumnFormula>
    </tableColumn>
    <tableColumn id="82" xr3:uid="{20FC50B6-6149-4D48-BED0-EA91A8728DBB}" name="81">
      <calculatedColumnFormula>$L173*$E$170</calculatedColumnFormula>
    </tableColumn>
    <tableColumn id="83" xr3:uid="{5FFEA4AF-4C2A-4694-ABF9-778E930C45F5}" name="82">
      <calculatedColumnFormula>$L173*$E$170</calculatedColumnFormula>
    </tableColumn>
    <tableColumn id="84" xr3:uid="{D0A3D756-5B5A-408C-A8EF-48753E7F7DDF}" name="83">
      <calculatedColumnFormula>$L173*$E$170</calculatedColumnFormula>
    </tableColumn>
    <tableColumn id="85" xr3:uid="{4D241E1A-26BE-4D8C-AEED-2A8247B134E4}" name="84">
      <calculatedColumnFormula>$L173*$E$170</calculatedColumnFormula>
    </tableColumn>
    <tableColumn id="86" xr3:uid="{7BB98D2E-EB97-4C54-8090-73A44D85F4AC}" name="85">
      <calculatedColumnFormula>$L173*$E$170</calculatedColumnFormula>
    </tableColumn>
    <tableColumn id="87" xr3:uid="{4B98D2F9-A2D8-4332-B9A5-94E0A2148754}" name="86">
      <calculatedColumnFormula>$L173*$E$170</calculatedColumnFormula>
    </tableColumn>
    <tableColumn id="88" xr3:uid="{F3ACE481-15EC-4165-B810-2F9DC6066488}" name="87">
      <calculatedColumnFormula>$L173*$E$170</calculatedColumnFormula>
    </tableColumn>
    <tableColumn id="89" xr3:uid="{3BA5BB09-45CD-4569-91C9-C27FC134A7DE}" name="88">
      <calculatedColumnFormula>$L173*$E$170</calculatedColumnFormula>
    </tableColumn>
    <tableColumn id="90" xr3:uid="{4444EC31-7B4F-4702-A66E-37BA00F736AD}" name="89">
      <calculatedColumnFormula>$L173*$E$170</calculatedColumnFormula>
    </tableColumn>
    <tableColumn id="91" xr3:uid="{16931CD8-EC37-4503-B2D3-71ABE57447E3}" name="90" dataDxfId="83">
      <calculatedColumnFormula>$L173*$E$170</calculatedColumnFormula>
    </tableColumn>
    <tableColumn id="92" xr3:uid="{DE0A9291-8307-4172-B4E6-AC3C6DAB2330}" name="91">
      <calculatedColumnFormula>$L173*$E$170</calculatedColumnFormula>
    </tableColumn>
    <tableColumn id="93" xr3:uid="{4F3938B4-5684-440D-8690-0AA8EE22243D}" name="92">
      <calculatedColumnFormula>$L173*$E$170</calculatedColumnFormula>
    </tableColumn>
    <tableColumn id="94" xr3:uid="{4DFF31EC-6D11-42FC-AE8F-DB2F08E0A70E}" name="93">
      <calculatedColumnFormula>$L173*$E$170</calculatedColumnFormula>
    </tableColumn>
    <tableColumn id="95" xr3:uid="{9BCD8C4A-6340-491B-98B3-4F20F6ACE316}" name="94">
      <calculatedColumnFormula>$L173*$E$170</calculatedColumnFormula>
    </tableColumn>
    <tableColumn id="96" xr3:uid="{787967D8-9D8D-49A3-BAC3-9488D0EF6709}" name="95">
      <calculatedColumnFormula>$L173*$E$170</calculatedColumnFormula>
    </tableColumn>
    <tableColumn id="97" xr3:uid="{26555A54-862B-4E50-9881-365BBE322BF4}" name="96">
      <calculatedColumnFormula>$L173*$E$170</calculatedColumnFormula>
    </tableColumn>
    <tableColumn id="98" xr3:uid="{BD8A2D29-90F4-4750-9A3F-B311E92603C4}" name="97">
      <calculatedColumnFormula>$L173*$E$170</calculatedColumnFormula>
    </tableColumn>
    <tableColumn id="99" xr3:uid="{BB1DB141-F863-4235-84B4-4C93B6879512}" name="98">
      <calculatedColumnFormula>$L173*$E$170</calculatedColumnFormula>
    </tableColumn>
    <tableColumn id="100" xr3:uid="{C4216081-D621-4E0F-8615-A0C009D9C4DB}" name="99">
      <calculatedColumnFormula>$L173*$E$170</calculatedColumnFormula>
    </tableColumn>
    <tableColumn id="101" xr3:uid="{83FDFE21-20FD-4400-B96C-473840375BBA}" name="100">
      <calculatedColumnFormula>$L173*$E$170</calculatedColumnFormula>
    </tableColumn>
    <tableColumn id="102" xr3:uid="{ECF16289-96D5-4FC4-882F-FD0DBE4A22B6}" name="101">
      <calculatedColumnFormula>$L173*$E$170</calculatedColumnFormula>
    </tableColumn>
    <tableColumn id="103" xr3:uid="{EE0CB426-A616-42C2-A802-14F5897A6357}" name="102">
      <calculatedColumnFormula>$L173*$E$170</calculatedColumnFormula>
    </tableColumn>
    <tableColumn id="104" xr3:uid="{3D3A83DE-AD6C-4F87-9204-5F828FD3A9A9}" name="103">
      <calculatedColumnFormula>$L173*$E$170</calculatedColumnFormula>
    </tableColumn>
    <tableColumn id="105" xr3:uid="{4D2B09A4-7F92-4A7C-8F8A-92F012ED0361}" name="104">
      <calculatedColumnFormula>$L173*$E$170</calculatedColumnFormula>
    </tableColumn>
    <tableColumn id="106" xr3:uid="{4D70C3F2-16C2-4A34-8CED-4839BB657A7B}" name="105">
      <calculatedColumnFormula>$L173*$E$170</calculatedColumnFormula>
    </tableColumn>
    <tableColumn id="107" xr3:uid="{38D3FA44-93AD-4A49-86C9-6BDAE3A1FC82}" name="106">
      <calculatedColumnFormula>$L173*$E$170</calculatedColumnFormula>
    </tableColumn>
    <tableColumn id="108" xr3:uid="{DA4225C3-A188-4A89-8054-899F0C253A62}" name="107">
      <calculatedColumnFormula>$L173*$E$170</calculatedColumnFormula>
    </tableColumn>
    <tableColumn id="109" xr3:uid="{A1D09773-B294-4F80-9976-47571C50062B}" name="108">
      <calculatedColumnFormula>$L173*$E$170</calculatedColumnFormula>
    </tableColumn>
    <tableColumn id="110" xr3:uid="{83FE01A6-CECA-4F39-B7AC-2BBEA6A9BDB3}" name="109">
      <calculatedColumnFormula>$L173*$E$170</calculatedColumnFormula>
    </tableColumn>
    <tableColumn id="111" xr3:uid="{1FC1D6E6-A83B-4B59-9BF8-799159D1480D}" name="110">
      <calculatedColumnFormula>$L173*$E$170</calculatedColumnFormula>
    </tableColumn>
    <tableColumn id="112" xr3:uid="{7071038E-374B-493B-822A-B96E9A0CCE2C}" name="111">
      <calculatedColumnFormula>$L173*$E$170</calculatedColumnFormula>
    </tableColumn>
    <tableColumn id="113" xr3:uid="{98C4DF21-4D52-4C37-A405-238F5AEB224F}" name="112">
      <calculatedColumnFormula>$L173*$E$170</calculatedColumnFormula>
    </tableColumn>
    <tableColumn id="114" xr3:uid="{4B6524C2-3FBE-4045-AE0C-FAAD968DCB9A}" name="113">
      <calculatedColumnFormula>$L173*$E$170</calculatedColumnFormula>
    </tableColumn>
    <tableColumn id="115" xr3:uid="{660DA27B-033E-45FB-BD35-083002FBB225}" name="114">
      <calculatedColumnFormula>$L173*$E$170</calculatedColumnFormula>
    </tableColumn>
    <tableColumn id="116" xr3:uid="{ED5E6CC4-C122-4432-91D1-F06303436612}" name="115">
      <calculatedColumnFormula>$L173*$E$170</calculatedColumnFormula>
    </tableColumn>
    <tableColumn id="117" xr3:uid="{FED1B5C3-1C8D-41FB-9C54-429F5217CCBC}" name="116">
      <calculatedColumnFormula>$L173*$E$170</calculatedColumnFormula>
    </tableColumn>
    <tableColumn id="118" xr3:uid="{784735B9-7119-41B6-975C-FEC09F425E66}" name="117">
      <calculatedColumnFormula>$L173*$E$170</calculatedColumnFormula>
    </tableColumn>
    <tableColumn id="119" xr3:uid="{A9CC51D7-B780-4A48-9E4C-9BC70A2C9627}" name="118">
      <calculatedColumnFormula>$L173*$E$170</calculatedColumnFormula>
    </tableColumn>
    <tableColumn id="120" xr3:uid="{AD980445-E38E-4F2E-8C0D-07C0B2B78268}" name="119">
      <calculatedColumnFormula>$L173*$E$170</calculatedColumnFormula>
    </tableColumn>
    <tableColumn id="121" xr3:uid="{EAA92FBB-A789-4F35-B41F-0EA3BC170DD9}" name="120" dataDxfId="82">
      <calculatedColumnFormula>$L173*$E$170</calculatedColumnFormula>
    </tableColumn>
  </tableColumns>
  <tableStyleInfo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FA7E560B-BB33-4073-BD3B-3EFD2E62A674}" name="Carbon_byElement_B1" displayName="Carbon_byElement_B1" ref="X226:EN276" totalsRowShown="0">
  <autoFilter ref="X226:EN276" xr:uid="{4BD02ABF-1332-4E7F-80E3-6E1FFC8858D4}"/>
  <tableColumns count="121">
    <tableColumn id="1" xr3:uid="{8B6B27AE-E035-475A-ABC3-54C14903F522}" name="0" dataDxfId="81">
      <calculatedColumnFormula>X$226*$E$224/60*$L227</calculatedColumnFormula>
    </tableColumn>
    <tableColumn id="2" xr3:uid="{53EF2EEF-69CE-4828-81CC-0D4EBBFDD181}" name="1" dataDxfId="80">
      <calculatedColumnFormula>Y$226*$E$224/60*$L227</calculatedColumnFormula>
    </tableColumn>
    <tableColumn id="3" xr3:uid="{800DD821-61FF-4B1F-BD05-30F5C817E27C}" name="2" dataDxfId="79">
      <calculatedColumnFormula>Z$226*$E$224/60*$L227</calculatedColumnFormula>
    </tableColumn>
    <tableColumn id="4" xr3:uid="{BA34BDF5-D752-4165-98D4-DC8D1F60361F}" name="3">
      <calculatedColumnFormula>AA$226*$E$224/60*$L227</calculatedColumnFormula>
    </tableColumn>
    <tableColumn id="5" xr3:uid="{37092620-B253-4BA6-9D51-EDCAD5607375}" name="4">
      <calculatedColumnFormula>AB$226*$E$224/60*$L227</calculatedColumnFormula>
    </tableColumn>
    <tableColumn id="6" xr3:uid="{C60F2372-E36D-4B21-A1F6-9EB4E84D24AD}" name="5">
      <calculatedColumnFormula>AC$226*$E$224/60*$L227</calculatedColumnFormula>
    </tableColumn>
    <tableColumn id="7" xr3:uid="{138C5704-B262-4AC3-8DA8-C2F3AB22E942}" name="6">
      <calculatedColumnFormula>AD$226*$E$224/60*$L227</calculatedColumnFormula>
    </tableColumn>
    <tableColumn id="8" xr3:uid="{C2CFC4AA-0796-48D7-8D80-E77D62635028}" name="7">
      <calculatedColumnFormula>AE$226*$E$224/60*$L227</calculatedColumnFormula>
    </tableColumn>
    <tableColumn id="9" xr3:uid="{2509786A-6611-49B4-AB65-D35362DB5BF2}" name="8">
      <calculatedColumnFormula>AF$226*$E$224/60*$L227</calculatedColumnFormula>
    </tableColumn>
    <tableColumn id="10" xr3:uid="{C7CA1FAA-F7CC-4F6F-971F-4E3D56231A0B}" name="9">
      <calculatedColumnFormula>AG$226*$E$224/60*$L227</calculatedColumnFormula>
    </tableColumn>
    <tableColumn id="11" xr3:uid="{036CFA90-4B8A-4204-9108-852B24CF4E4F}" name="10">
      <calculatedColumnFormula>AH$226*$E$224/60*$L227</calculatedColumnFormula>
    </tableColumn>
    <tableColumn id="12" xr3:uid="{07C3602E-7D1C-4963-A6AD-8983187EC86A}" name="11">
      <calculatedColumnFormula>AI$226*$E$224/60*$L227</calculatedColumnFormula>
    </tableColumn>
    <tableColumn id="13" xr3:uid="{41893078-270D-466E-8D9D-B8D119336683}" name="12">
      <calculatedColumnFormula>AJ$226*$E$224/60*$L227</calculatedColumnFormula>
    </tableColumn>
    <tableColumn id="14" xr3:uid="{AEA91206-E266-4C81-893B-B04B49C262C2}" name="13">
      <calculatedColumnFormula>AK$226*$E$224/60*$L227</calculatedColumnFormula>
    </tableColumn>
    <tableColumn id="15" xr3:uid="{6FE663D1-937B-4759-8696-A242575F95D5}" name="14">
      <calculatedColumnFormula>AL$226*$E$224/60*$L227</calculatedColumnFormula>
    </tableColumn>
    <tableColumn id="16" xr3:uid="{E533C293-6066-47BD-A9A1-DF82AEB073DA}" name="15">
      <calculatedColumnFormula>AM$226*$E$224/60*$L227</calculatedColumnFormula>
    </tableColumn>
    <tableColumn id="17" xr3:uid="{F794EB5B-1E38-49DE-81A5-8A990DC0132F}" name="16">
      <calculatedColumnFormula>AN$226*$E$224/60*$L227</calculatedColumnFormula>
    </tableColumn>
    <tableColumn id="18" xr3:uid="{5B8A4DF4-AED1-42A8-B82C-1281ED4B739C}" name="17">
      <calculatedColumnFormula>AO$226*$E$224/60*$L227</calculatedColumnFormula>
    </tableColumn>
    <tableColumn id="19" xr3:uid="{77066817-6E24-483A-A7FF-EA134CB3F0C6}" name="18">
      <calculatedColumnFormula>AP$226*$E$224/60*$L227</calculatedColumnFormula>
    </tableColumn>
    <tableColumn id="20" xr3:uid="{50ED2C80-F524-44FE-9372-009888B362AB}" name="19">
      <calculatedColumnFormula>AQ$226*$E$224/60*$L227</calculatedColumnFormula>
    </tableColumn>
    <tableColumn id="21" xr3:uid="{20D5CFBE-9AA6-4077-A775-FC72B70AB06C}" name="20">
      <calculatedColumnFormula>AR$226*$E$224/60*$L227</calculatedColumnFormula>
    </tableColumn>
    <tableColumn id="22" xr3:uid="{47EBB2AF-721E-435B-ADA0-338BEF3E5A07}" name="21">
      <calculatedColumnFormula>AS$226*$E$224/60*$L227</calculatedColumnFormula>
    </tableColumn>
    <tableColumn id="23" xr3:uid="{239BBB0F-8100-4955-B584-2C15133790AF}" name="22">
      <calculatedColumnFormula>AT$226*$E$224/60*$L227</calculatedColumnFormula>
    </tableColumn>
    <tableColumn id="24" xr3:uid="{F53A164E-5BDA-4532-AA01-16F012ADF9C0}" name="23">
      <calculatedColumnFormula>AU$226*$E$224/60*$L227</calculatedColumnFormula>
    </tableColumn>
    <tableColumn id="25" xr3:uid="{17E96AB7-23CE-459F-B3D3-747AF12D8782}" name="24">
      <calculatedColumnFormula>AV$226*$E$224/60*$L227</calculatedColumnFormula>
    </tableColumn>
    <tableColumn id="26" xr3:uid="{1CF06D82-A937-41BA-81C0-2C39D3617E0A}" name="25">
      <calculatedColumnFormula>AW$226*$E$224/60*$L227</calculatedColumnFormula>
    </tableColumn>
    <tableColumn id="27" xr3:uid="{786AC501-C6B5-4EE2-9DDB-3DFFD4BBEA41}" name="26">
      <calculatedColumnFormula>AX$226*$E$224/60*$L227</calculatedColumnFormula>
    </tableColumn>
    <tableColumn id="28" xr3:uid="{AEEBE540-B230-4AB4-90E4-351D8CA6DA7E}" name="27">
      <calculatedColumnFormula>AY$226*$E$224/60*$L227</calculatedColumnFormula>
    </tableColumn>
    <tableColumn id="29" xr3:uid="{35997FDB-92D0-4E43-8390-2C6E322B7150}" name="28">
      <calculatedColumnFormula>AZ$226*$E$224/60*$L227</calculatedColumnFormula>
    </tableColumn>
    <tableColumn id="30" xr3:uid="{6DB81A51-7F29-47D4-BE68-DD2EDFCC00FC}" name="29">
      <calculatedColumnFormula>BA$226*$E$224/60*$L227</calculatedColumnFormula>
    </tableColumn>
    <tableColumn id="31" xr3:uid="{F04EDB62-FB2E-439F-8306-E68627BDD91C}" name="30" dataDxfId="78">
      <calculatedColumnFormula>BB$226*$E$224/60*$L227</calculatedColumnFormula>
    </tableColumn>
    <tableColumn id="32" xr3:uid="{36F24B86-6CB9-428D-AA85-9972F808CB20}" name="31">
      <calculatedColumnFormula>BC$226*$E$224/60*$L227</calculatedColumnFormula>
    </tableColumn>
    <tableColumn id="33" xr3:uid="{35BD5827-81E4-4BC1-AF39-226F96220327}" name="32">
      <calculatedColumnFormula>BD$226*$E$224/60*$L227</calculatedColumnFormula>
    </tableColumn>
    <tableColumn id="34" xr3:uid="{B56CEE81-BE0B-4102-A905-AB440F8DFCB1}" name="33">
      <calculatedColumnFormula>BE$226*$E$224/60*$L227</calculatedColumnFormula>
    </tableColumn>
    <tableColumn id="35" xr3:uid="{99A4C736-B1A9-4FBE-B7F4-79F103EEC537}" name="34">
      <calculatedColumnFormula>BF$226*$E$224/60*$L227</calculatedColumnFormula>
    </tableColumn>
    <tableColumn id="36" xr3:uid="{4245CC5B-EF26-4D4B-A4EA-4635778B2B14}" name="35">
      <calculatedColumnFormula>BG$226*$E$224/60*$L227</calculatedColumnFormula>
    </tableColumn>
    <tableColumn id="37" xr3:uid="{AE83815C-0D3D-4508-B37B-1DD1090CB9E0}" name="36">
      <calculatedColumnFormula>BH$226*$E$224/60*$L227</calculatedColumnFormula>
    </tableColumn>
    <tableColumn id="38" xr3:uid="{1D0AC175-E823-4BE9-8F22-9D2E19DD0D40}" name="37">
      <calculatedColumnFormula>BI$226*$E$224/60*$L227</calculatedColumnFormula>
    </tableColumn>
    <tableColumn id="39" xr3:uid="{1F8EE21C-D34D-4E21-B828-F40114680405}" name="38">
      <calculatedColumnFormula>BJ$226*$E$224/60*$L227</calculatedColumnFormula>
    </tableColumn>
    <tableColumn id="40" xr3:uid="{E7A3006C-8AB2-4E20-9384-C842730414E6}" name="39">
      <calculatedColumnFormula>BK$226*$E$224/60*$L227</calculatedColumnFormula>
    </tableColumn>
    <tableColumn id="41" xr3:uid="{09A6506B-BFA9-446D-A088-7E0A582522DF}" name="40">
      <calculatedColumnFormula>BL$226*$E$224/60*$L227</calculatedColumnFormula>
    </tableColumn>
    <tableColumn id="42" xr3:uid="{FF95F58C-6B2B-4998-AF14-003704C5228A}" name="41">
      <calculatedColumnFormula>BM$226*$E$224/60*$L227</calculatedColumnFormula>
    </tableColumn>
    <tableColumn id="43" xr3:uid="{FCA4DCB8-D948-4EA5-9165-D14BB88FEA8A}" name="42">
      <calculatedColumnFormula>BN$226*$E$224/60*$L227</calculatedColumnFormula>
    </tableColumn>
    <tableColumn id="44" xr3:uid="{CF7AF4B9-8718-415F-89DA-F98690C10A00}" name="43">
      <calculatedColumnFormula>BO$226*$E$224/60*$L227</calculatedColumnFormula>
    </tableColumn>
    <tableColumn id="45" xr3:uid="{68F36B18-24E6-4812-90F1-70AA4E32C007}" name="44">
      <calculatedColumnFormula>BP$226*$E$224/60*$L227</calculatedColumnFormula>
    </tableColumn>
    <tableColumn id="46" xr3:uid="{3B0C6DD1-7AC2-4F40-8744-A0B97184B02C}" name="45">
      <calculatedColumnFormula>BQ$226*$E$224/60*$L227</calculatedColumnFormula>
    </tableColumn>
    <tableColumn id="47" xr3:uid="{911499E3-CA30-466C-ACE6-A4C1E2667100}" name="46">
      <calculatedColumnFormula>BR$226*$E$224/60*$L227</calculatedColumnFormula>
    </tableColumn>
    <tableColumn id="48" xr3:uid="{C4EC154C-998D-46A2-AA07-18AC88B04ED4}" name="47">
      <calculatedColumnFormula>BS$226*$E$224/60*$L227</calculatedColumnFormula>
    </tableColumn>
    <tableColumn id="49" xr3:uid="{6424FEFD-9C2D-442A-ABDD-5E728191E871}" name="48">
      <calculatedColumnFormula>BT$226*$E$224/60*$L227</calculatedColumnFormula>
    </tableColumn>
    <tableColumn id="50" xr3:uid="{B357D622-9065-4F49-AAEE-59F5DD9F3742}" name="49">
      <calculatedColumnFormula>BU$226*$E$224/60*$L227</calculatedColumnFormula>
    </tableColumn>
    <tableColumn id="51" xr3:uid="{3E5DEF75-342F-4EE7-87AE-CDB95247C3EC}" name="50">
      <calculatedColumnFormula>BV$226*$E$224/60*$L227</calculatedColumnFormula>
    </tableColumn>
    <tableColumn id="52" xr3:uid="{0C06B611-F48B-4C3D-B977-838162A9E4AA}" name="51">
      <calculatedColumnFormula>BW$226*$E$224/60*$L227</calculatedColumnFormula>
    </tableColumn>
    <tableColumn id="53" xr3:uid="{3EACD345-A4C0-419C-B1B7-97D782DD80B2}" name="52">
      <calculatedColumnFormula>BX$226*$E$224/60*$L227</calculatedColumnFormula>
    </tableColumn>
    <tableColumn id="54" xr3:uid="{A187DCFC-E521-4EFE-93E6-9934E296CD50}" name="53">
      <calculatedColumnFormula>BY$226*$E$224/60*$L227</calculatedColumnFormula>
    </tableColumn>
    <tableColumn id="55" xr3:uid="{9CDD9EEA-45B8-488B-9573-D9661680FD67}" name="54">
      <calculatedColumnFormula>BZ$226*$E$224/60*$L227</calculatedColumnFormula>
    </tableColumn>
    <tableColumn id="56" xr3:uid="{FCB39721-09D3-4230-B9FE-B17E6E0F52C8}" name="55">
      <calculatedColumnFormula>CA$226*$E$224/60*$L227</calculatedColumnFormula>
    </tableColumn>
    <tableColumn id="57" xr3:uid="{5F894B28-3F11-4A83-A19E-A828103469D5}" name="56">
      <calculatedColumnFormula>CB$226*$E$224/60*$L227</calculatedColumnFormula>
    </tableColumn>
    <tableColumn id="58" xr3:uid="{D870C4C7-C498-4B90-B1E8-EF666143958A}" name="57">
      <calculatedColumnFormula>CC$226*$E$224/60*$L227</calculatedColumnFormula>
    </tableColumn>
    <tableColumn id="59" xr3:uid="{61337690-8BD8-4E03-BEE2-2180E656A950}" name="58">
      <calculatedColumnFormula>CD$226*$E$224/60*$L227</calculatedColumnFormula>
    </tableColumn>
    <tableColumn id="60" xr3:uid="{6A6F5134-4791-4662-A4FF-55792274EAEA}" name="59">
      <calculatedColumnFormula>CE$226*$E$224/60*$L227</calculatedColumnFormula>
    </tableColumn>
    <tableColumn id="61" xr3:uid="{3A82CE97-691F-457A-8C0B-0F46F0CDA468}" name="60" dataDxfId="77">
      <calculatedColumnFormula>CF$226*$E$224/60*$L227</calculatedColumnFormula>
    </tableColumn>
    <tableColumn id="62" xr3:uid="{B24FD922-9005-4DF9-A657-F6B4BD971ADD}" name="61">
      <calculatedColumnFormula>CG$226*$E$224/60*$L227</calculatedColumnFormula>
    </tableColumn>
    <tableColumn id="63" xr3:uid="{D0083178-56A9-4F67-959B-BCBDD7F25F60}" name="62">
      <calculatedColumnFormula>CH$226*$E$224/60*$L227</calculatedColumnFormula>
    </tableColumn>
    <tableColumn id="64" xr3:uid="{40760630-AB12-479E-9CBA-B877783D7918}" name="63">
      <calculatedColumnFormula>CI$226*$E$224/60*$L227</calculatedColumnFormula>
    </tableColumn>
    <tableColumn id="65" xr3:uid="{BC81A200-B230-4FD7-9855-85933A486745}" name="64">
      <calculatedColumnFormula>CJ$226*$E$224/60*$L227</calculatedColumnFormula>
    </tableColumn>
    <tableColumn id="66" xr3:uid="{6DB9A425-C108-4E18-A87D-28E3000E7C1A}" name="65">
      <calculatedColumnFormula>CK$226*$E$224/60*$L227</calculatedColumnFormula>
    </tableColumn>
    <tableColumn id="67" xr3:uid="{D73AA385-EFA9-47F0-A538-A1B6D19A9780}" name="66">
      <calculatedColumnFormula>CL$226*$E$224/60*$L227</calculatedColumnFormula>
    </tableColumn>
    <tableColumn id="68" xr3:uid="{B41B903C-D916-433C-8775-EF6A4C71196C}" name="67">
      <calculatedColumnFormula>CM$226*$E$224/60*$L227</calculatedColumnFormula>
    </tableColumn>
    <tableColumn id="69" xr3:uid="{64BFDCC0-406F-47F4-BA94-27B71F836B63}" name="68">
      <calculatedColumnFormula>CN$226*$E$224/60*$L227</calculatedColumnFormula>
    </tableColumn>
    <tableColumn id="70" xr3:uid="{379BEBB4-51D1-46B6-B442-B204522CD07E}" name="69">
      <calculatedColumnFormula>CO$226*$E$224/60*$L227</calculatedColumnFormula>
    </tableColumn>
    <tableColumn id="71" xr3:uid="{CCA625EF-2A4E-49A7-AD0C-708BCF58BE0A}" name="70">
      <calculatedColumnFormula>CP$226*$E$224/60*$L227</calculatedColumnFormula>
    </tableColumn>
    <tableColumn id="72" xr3:uid="{DF71E3AE-6A64-4495-A00F-A18F19FC85E2}" name="71">
      <calculatedColumnFormula>CQ$226*$E$224/60*$L227</calculatedColumnFormula>
    </tableColumn>
    <tableColumn id="73" xr3:uid="{0E665201-5958-4D36-B32E-B7F23580B314}" name="72">
      <calculatedColumnFormula>CR$226*$E$224/60*$L227</calculatedColumnFormula>
    </tableColumn>
    <tableColumn id="74" xr3:uid="{40F1AC47-FD81-4671-9F01-E1AE43C10ABC}" name="73">
      <calculatedColumnFormula>CS$226*$E$224/60*$L227</calculatedColumnFormula>
    </tableColumn>
    <tableColumn id="75" xr3:uid="{ABBD5F6C-9A41-4823-A77B-939F0EB63DF0}" name="74">
      <calculatedColumnFormula>CT$226*$E$224/60*$L227</calculatedColumnFormula>
    </tableColumn>
    <tableColumn id="76" xr3:uid="{1C41A682-9085-4D89-8B6D-04580F2BAD86}" name="75">
      <calculatedColumnFormula>CU$226*$E$224/60*$L227</calculatedColumnFormula>
    </tableColumn>
    <tableColumn id="77" xr3:uid="{FA5FB84F-4444-4D0B-A9C3-8C4D6EE228DB}" name="76">
      <calculatedColumnFormula>CV$226*$E$224/60*$L227</calculatedColumnFormula>
    </tableColumn>
    <tableColumn id="78" xr3:uid="{166561A2-B1C8-4DBC-BD62-469ED5312049}" name="77">
      <calculatedColumnFormula>CW$226*$E$224/60*$L227</calculatedColumnFormula>
    </tableColumn>
    <tableColumn id="79" xr3:uid="{8CC7DA40-22EC-4CB5-B87E-D1A354A53318}" name="78">
      <calculatedColumnFormula>CX$226*$E$224/60*$L227</calculatedColumnFormula>
    </tableColumn>
    <tableColumn id="80" xr3:uid="{6E2E6875-7D60-4EAE-BD6C-B06A5AC2D920}" name="79">
      <calculatedColumnFormula>CY$226*$E$224/60*$L227</calculatedColumnFormula>
    </tableColumn>
    <tableColumn id="81" xr3:uid="{D5F68B07-D834-4BD6-9FD4-26E6E7D54D48}" name="80">
      <calculatedColumnFormula>CZ$226*$E$224/60*$L227</calculatedColumnFormula>
    </tableColumn>
    <tableColumn id="82" xr3:uid="{25BE4B62-F45F-4F16-8677-15B371494738}" name="81">
      <calculatedColumnFormula>DA$226*$E$224/60*$L227</calculatedColumnFormula>
    </tableColumn>
    <tableColumn id="83" xr3:uid="{AB09084B-BDDE-4894-8E4B-62B36A57ED39}" name="82">
      <calculatedColumnFormula>DB$226*$E$224/60*$L227</calculatedColumnFormula>
    </tableColumn>
    <tableColumn id="84" xr3:uid="{4A17A668-363E-40D0-BF78-64071F5263BA}" name="83">
      <calculatedColumnFormula>DC$226*$E$224/60*$L227</calculatedColumnFormula>
    </tableColumn>
    <tableColumn id="85" xr3:uid="{BDDD82E2-C5DE-4D01-B788-D3B097C3D839}" name="84">
      <calculatedColumnFormula>DD$226*$E$224/60*$L227</calculatedColumnFormula>
    </tableColumn>
    <tableColumn id="86" xr3:uid="{63ED6171-9712-4B3E-BCD3-F7E0F8AE485B}" name="85">
      <calculatedColumnFormula>DE$226*$E$224/60*$L227</calculatedColumnFormula>
    </tableColumn>
    <tableColumn id="87" xr3:uid="{7475929E-5892-4750-8DF4-6A8F87CA9695}" name="86">
      <calculatedColumnFormula>DF$226*$E$224/60*$L227</calculatedColumnFormula>
    </tableColumn>
    <tableColumn id="88" xr3:uid="{D38F7084-B45B-4364-8A47-E4045F871AEF}" name="87">
      <calculatedColumnFormula>DG$226*$E$224/60*$L227</calculatedColumnFormula>
    </tableColumn>
    <tableColumn id="89" xr3:uid="{98786413-B52B-4FF9-AD34-26FF9A3E4049}" name="88">
      <calculatedColumnFormula>DH$226*$E$224/60*$L227</calculatedColumnFormula>
    </tableColumn>
    <tableColumn id="90" xr3:uid="{6FCC0D53-AB9C-49DC-95CD-AAF381455B83}" name="89">
      <calculatedColumnFormula>DI$226*$E$224/60*$L227</calculatedColumnFormula>
    </tableColumn>
    <tableColumn id="91" xr3:uid="{A12764A6-291C-4518-922B-67F03843C4A3}" name="90" dataDxfId="76">
      <calculatedColumnFormula>DJ$226*$E$224/60*$L227</calculatedColumnFormula>
    </tableColumn>
    <tableColumn id="92" xr3:uid="{5E317E28-8616-445C-89CD-4FBD9901A2D8}" name="91">
      <calculatedColumnFormula>DK$226*$E$224/60*$L227</calculatedColumnFormula>
    </tableColumn>
    <tableColumn id="93" xr3:uid="{22583555-BDD8-47F5-B5FA-B0042F00305E}" name="92">
      <calculatedColumnFormula>DL$226*$E$224/60*$L227</calculatedColumnFormula>
    </tableColumn>
    <tableColumn id="94" xr3:uid="{DA07B255-5797-4525-A9C0-FD4EC7C2820B}" name="93">
      <calculatedColumnFormula>DM$226*$E$224/60*$L227</calculatedColumnFormula>
    </tableColumn>
    <tableColumn id="95" xr3:uid="{5C0F83B0-8F67-494F-A7EE-6EFE2CF848EA}" name="94">
      <calculatedColumnFormula>DN$226*$E$224/60*$L227</calculatedColumnFormula>
    </tableColumn>
    <tableColumn id="96" xr3:uid="{4172545A-233C-4774-A26B-2D43F29F74D9}" name="95">
      <calculatedColumnFormula>DO$226*$E$224/60*$L227</calculatedColumnFormula>
    </tableColumn>
    <tableColumn id="97" xr3:uid="{A8D90B3B-AF5B-4914-846B-FD409DE8764A}" name="96">
      <calculatedColumnFormula>DP$226*$E$224/60*$L227</calculatedColumnFormula>
    </tableColumn>
    <tableColumn id="98" xr3:uid="{4ACA4648-BD2A-4EB6-A384-807CE68EC96C}" name="97">
      <calculatedColumnFormula>DQ$226*$E$224/60*$L227</calculatedColumnFormula>
    </tableColumn>
    <tableColumn id="99" xr3:uid="{781B5220-7162-4CDB-B5ED-09EC751AB93E}" name="98">
      <calculatedColumnFormula>DR$226*$E$224/60*$L227</calculatedColumnFormula>
    </tableColumn>
    <tableColumn id="100" xr3:uid="{B077807B-AEE4-40A5-983F-E4EFC4180F81}" name="99">
      <calculatedColumnFormula>DS$226*$E$224/60*$L227</calculatedColumnFormula>
    </tableColumn>
    <tableColumn id="101" xr3:uid="{77E8A21A-AA19-4ABD-9BEC-576D626C5471}" name="100">
      <calculatedColumnFormula>DT$226*$E$224/60*$L227</calculatedColumnFormula>
    </tableColumn>
    <tableColumn id="102" xr3:uid="{1858DFA4-D7C2-4D82-9115-B1D64AFE631D}" name="101">
      <calculatedColumnFormula>DU$226*$E$224/60*$L227</calculatedColumnFormula>
    </tableColumn>
    <tableColumn id="103" xr3:uid="{769FD759-1218-4794-9512-A0CA14243E0F}" name="102">
      <calculatedColumnFormula>DV$226*$E$224/60*$L227</calculatedColumnFormula>
    </tableColumn>
    <tableColumn id="104" xr3:uid="{0712854D-B102-44DE-9303-D8C56B2371D8}" name="103">
      <calculatedColumnFormula>DW$226*$E$224/60*$L227</calculatedColumnFormula>
    </tableColumn>
    <tableColumn id="105" xr3:uid="{CB434312-BBEE-4D64-A4D6-01E96734A68B}" name="104">
      <calculatedColumnFormula>DX$226*$E$224/60*$L227</calculatedColumnFormula>
    </tableColumn>
    <tableColumn id="106" xr3:uid="{0C0403CA-C737-4F51-A452-369B969BC67D}" name="105">
      <calculatedColumnFormula>DY$226*$E$224/60*$L227</calculatedColumnFormula>
    </tableColumn>
    <tableColumn id="107" xr3:uid="{2044B599-F1CD-4932-8FF6-AA56CADE421F}" name="106">
      <calculatedColumnFormula>DZ$226*$E$224/60*$L227</calculatedColumnFormula>
    </tableColumn>
    <tableColumn id="108" xr3:uid="{005ED9FD-BC67-4C18-B46A-8CC188B34A36}" name="107">
      <calculatedColumnFormula>EA$226*$E$224/60*$L227</calculatedColumnFormula>
    </tableColumn>
    <tableColumn id="109" xr3:uid="{4B455E46-87C6-450B-9F7F-99192ED872CC}" name="108">
      <calculatedColumnFormula>EB$226*$E$224/60*$L227</calculatedColumnFormula>
    </tableColumn>
    <tableColumn id="110" xr3:uid="{AADCAB9E-C6EA-4576-89A4-86691089B863}" name="109">
      <calculatedColumnFormula>EC$226*$E$224/60*$L227</calculatedColumnFormula>
    </tableColumn>
    <tableColumn id="111" xr3:uid="{4475B544-4DD9-4CD5-8142-C40896A1CBC0}" name="110">
      <calculatedColumnFormula>ED$226*$E$224/60*$L227</calculatedColumnFormula>
    </tableColumn>
    <tableColumn id="112" xr3:uid="{971FEF96-F7EB-40B7-9403-4F234740EE9F}" name="111">
      <calculatedColumnFormula>EE$226*$E$224/60*$L227</calculatedColumnFormula>
    </tableColumn>
    <tableColumn id="113" xr3:uid="{40DA3B2F-B7F7-4073-AAA3-ED98459D0CB1}" name="112">
      <calculatedColumnFormula>EF$226*$E$224/60*$L227</calculatedColumnFormula>
    </tableColumn>
    <tableColumn id="114" xr3:uid="{02451D42-666B-4473-A5C0-F3DFB40D45B4}" name="113">
      <calculatedColumnFormula>EG$226*$E$224/60*$L227</calculatedColumnFormula>
    </tableColumn>
    <tableColumn id="115" xr3:uid="{9CECF073-AA1F-49AB-87C4-734D0D831B14}" name="114">
      <calculatedColumnFormula>EH$226*$E$224/60*$L227</calculatedColumnFormula>
    </tableColumn>
    <tableColumn id="116" xr3:uid="{4A181EF4-5F5D-4FE9-89A2-D25D3E8B0BAB}" name="115">
      <calculatedColumnFormula>EI$226*$E$224/60*$L227</calculatedColumnFormula>
    </tableColumn>
    <tableColumn id="117" xr3:uid="{F1FD9B21-B048-4019-9968-21B2B88C1A7D}" name="116">
      <calculatedColumnFormula>EJ$226*$E$224/60*$L227</calculatedColumnFormula>
    </tableColumn>
    <tableColumn id="118" xr3:uid="{5412517F-A480-4F85-9034-1ABBF2A6A02B}" name="117">
      <calculatedColumnFormula>EK$226*$E$224/60*$L227</calculatedColumnFormula>
    </tableColumn>
    <tableColumn id="119" xr3:uid="{437BCE3D-A2B7-4966-84C4-6F1DDB218439}" name="118">
      <calculatedColumnFormula>EL$226*$E$224/60*$L227</calculatedColumnFormula>
    </tableColumn>
    <tableColumn id="120" xr3:uid="{62B4DAA6-8C01-47FD-AC8A-3646D777F096}" name="119">
      <calculatedColumnFormula>EM$226*$E$224/60*$L227</calculatedColumnFormula>
    </tableColumn>
    <tableColumn id="121" xr3:uid="{3D5F216F-AA7B-409C-A7A7-0363A40416F3}" name="120" dataDxfId="75">
      <calculatedColumnFormula>EN$226*$E$224/60*$L227</calculatedColumnFormula>
    </tableColumn>
  </tableColumns>
  <tableStyleInfo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483463C3-0B79-427C-906C-C63E18745518}" name="Carbon_byElement_B2" displayName="Carbon_byElement_B2" ref="X280:EN330" totalsRowShown="0">
  <autoFilter ref="X280:EN330" xr:uid="{3074D9DA-2282-4BFF-95BF-C06D9244A7D7}"/>
  <tableColumns count="121">
    <tableColumn id="1" xr3:uid="{E5909919-36B4-4523-9B48-B142C78ACD3D}" name="0" dataDxfId="74">
      <calculatedColumnFormula>X$280*$E$278/60*$L281</calculatedColumnFormula>
    </tableColumn>
    <tableColumn id="2" xr3:uid="{977719D8-3EE0-4F27-82DB-6FB2A9E3BCF4}" name="1">
      <calculatedColumnFormula>Y$280*$E$278/60*$L281</calculatedColumnFormula>
    </tableColumn>
    <tableColumn id="3" xr3:uid="{0D45D579-C1E6-4697-B761-7211073F18DB}" name="2">
      <calculatedColumnFormula>Z$280*$E$278/60*$L281</calculatedColumnFormula>
    </tableColumn>
    <tableColumn id="4" xr3:uid="{E9575B8C-81AA-4F02-80E7-0795B67DC016}" name="3">
      <calculatedColumnFormula>AA$280*$E$278/60*$L281</calculatedColumnFormula>
    </tableColumn>
    <tableColumn id="5" xr3:uid="{261E7BFA-FCA3-41E8-AADF-8114D4365411}" name="4">
      <calculatedColumnFormula>AB$280*$E$278/60*$L281</calculatedColumnFormula>
    </tableColumn>
    <tableColumn id="6" xr3:uid="{D918D1F6-D667-484C-8330-83C179667355}" name="5">
      <calculatedColumnFormula>AC$280*$E$278/60*$L281</calculatedColumnFormula>
    </tableColumn>
    <tableColumn id="7" xr3:uid="{EAE9C690-5979-4E7C-A37E-A058CB8E3496}" name="6">
      <calculatedColumnFormula>AD$280*$E$278/60*$L281</calculatedColumnFormula>
    </tableColumn>
    <tableColumn id="8" xr3:uid="{55462F72-735B-4681-AABF-B7742C84BDEF}" name="7">
      <calculatedColumnFormula>AE$280*$E$278/60*$L281</calculatedColumnFormula>
    </tableColumn>
    <tableColumn id="9" xr3:uid="{8CB1B48E-A668-4EC4-8558-E765E38BBF38}" name="8">
      <calculatedColumnFormula>AF$280*$E$278/60*$L281</calculatedColumnFormula>
    </tableColumn>
    <tableColumn id="10" xr3:uid="{0B058591-F165-47D5-9510-97EC6FA7D38F}" name="9">
      <calculatedColumnFormula>AG$280*$E$278/60*$L281</calculatedColumnFormula>
    </tableColumn>
    <tableColumn id="11" xr3:uid="{F2130A51-4994-472D-8815-75924DAEF020}" name="10">
      <calculatedColumnFormula>AH$280*$E$278/60*$L281</calculatedColumnFormula>
    </tableColumn>
    <tableColumn id="12" xr3:uid="{387FF7E8-F987-4D07-9537-41BBD5B49A8B}" name="11">
      <calculatedColumnFormula>AI$280*$E$278/60*$L281</calculatedColumnFormula>
    </tableColumn>
    <tableColumn id="13" xr3:uid="{CE89E2A9-408D-4317-999F-CD9CE4AD6DCF}" name="12">
      <calculatedColumnFormula>AJ$280*$E$278/60*$L281</calculatedColumnFormula>
    </tableColumn>
    <tableColumn id="14" xr3:uid="{C249E67E-EBF1-48B5-82C1-12DE6B0A1072}" name="13">
      <calculatedColumnFormula>AK$280*$E$278/60*$L281</calculatedColumnFormula>
    </tableColumn>
    <tableColumn id="15" xr3:uid="{515A6186-6BD9-487A-B526-9451A0805DE5}" name="14">
      <calculatedColumnFormula>AL$280*$E$278/60*$L281</calculatedColumnFormula>
    </tableColumn>
    <tableColumn id="16" xr3:uid="{FF899A44-73F1-462B-B9B1-941DEC9E7B3B}" name="15">
      <calculatedColumnFormula>AM$280*$E$278/60*$L281</calculatedColumnFormula>
    </tableColumn>
    <tableColumn id="17" xr3:uid="{EB9399BA-00E9-4164-B44D-D635C0BA3E5E}" name="16">
      <calculatedColumnFormula>AN$280*$E$278/60*$L281</calculatedColumnFormula>
    </tableColumn>
    <tableColumn id="18" xr3:uid="{80C5653D-6860-4EF3-A79E-A9423EC3C5D8}" name="17">
      <calculatedColumnFormula>AO$280*$E$278/60*$L281</calculatedColumnFormula>
    </tableColumn>
    <tableColumn id="19" xr3:uid="{87B3187E-7EE2-47E3-9647-2A406E72E159}" name="18">
      <calculatedColumnFormula>AP$280*$E$278/60*$L281</calculatedColumnFormula>
    </tableColumn>
    <tableColumn id="20" xr3:uid="{DC4D6BF5-C6CC-4ADB-82F2-6D64DBA86F9D}" name="19">
      <calculatedColumnFormula>AQ$280*$E$278/60*$L281</calculatedColumnFormula>
    </tableColumn>
    <tableColumn id="21" xr3:uid="{15301772-596A-4526-B1EA-3168B0C4C705}" name="20">
      <calculatedColumnFormula>AR$280*$E$278/60*$L281</calculatedColumnFormula>
    </tableColumn>
    <tableColumn id="22" xr3:uid="{9E4AC498-DBFB-49A3-96E9-22589614D5E0}" name="21">
      <calculatedColumnFormula>AS$280*$E$278/60*$L281</calculatedColumnFormula>
    </tableColumn>
    <tableColumn id="23" xr3:uid="{D39DCED9-B456-4C56-9AB2-43D176E946F4}" name="22">
      <calculatedColumnFormula>AT$280*$E$278/60*$L281</calculatedColumnFormula>
    </tableColumn>
    <tableColumn id="24" xr3:uid="{5A0878E4-E691-42F3-AB9C-6414598152A7}" name="23">
      <calculatedColumnFormula>AU$280*$E$278/60*$L281</calculatedColumnFormula>
    </tableColumn>
    <tableColumn id="25" xr3:uid="{6CFAD145-C857-48AC-8299-9947F8562310}" name="24">
      <calculatedColumnFormula>AV$280*$E$278/60*$L281</calculatedColumnFormula>
    </tableColumn>
    <tableColumn id="26" xr3:uid="{913CDFAC-EA57-41C6-BD1B-934287BC95CF}" name="25">
      <calculatedColumnFormula>AW$280*$E$278/60*$L281</calculatedColumnFormula>
    </tableColumn>
    <tableColumn id="27" xr3:uid="{C3F31CB4-FA99-41AF-AC1D-CD3BD56A8BFE}" name="26">
      <calculatedColumnFormula>AX$280*$E$278/60*$L281</calculatedColumnFormula>
    </tableColumn>
    <tableColumn id="28" xr3:uid="{F51FEB3B-754A-486E-9E4C-8A7E49C2071A}" name="27">
      <calculatedColumnFormula>AY$280*$E$278/60*$L281</calculatedColumnFormula>
    </tableColumn>
    <tableColumn id="29" xr3:uid="{B828218E-FF35-424C-8E96-E107968E35BA}" name="28">
      <calculatedColumnFormula>AZ$280*$E$278/60*$L281</calculatedColumnFormula>
    </tableColumn>
    <tableColumn id="30" xr3:uid="{A371A540-5910-4DCB-B3F5-153F4F4F35B2}" name="29">
      <calculatedColumnFormula>BA$280*$E$278/60*$L281</calculatedColumnFormula>
    </tableColumn>
    <tableColumn id="31" xr3:uid="{FD293557-BE39-43DB-ADC9-F8E00DA877B9}" name="30" dataDxfId="73">
      <calculatedColumnFormula>BB$280*$E$278/60*$L281</calculatedColumnFormula>
    </tableColumn>
    <tableColumn id="32" xr3:uid="{79907537-239B-4AD6-ABE5-31362EA2D15E}" name="31">
      <calculatedColumnFormula>BC$280*$E$278/60*$L281</calculatedColumnFormula>
    </tableColumn>
    <tableColumn id="33" xr3:uid="{21B1060D-161C-45CA-9761-F818B48C251B}" name="32">
      <calculatedColumnFormula>BD$280*$E$278/60*$L281</calculatedColumnFormula>
    </tableColumn>
    <tableColumn id="34" xr3:uid="{C9B04E30-A394-4DBE-BF00-8F6D4C762D09}" name="33">
      <calculatedColumnFormula>BE$280*$E$278/60*$L281</calculatedColumnFormula>
    </tableColumn>
    <tableColumn id="35" xr3:uid="{65B05AB5-0E16-451C-8887-A629AFF72C8C}" name="34">
      <calculatedColumnFormula>BF$280*$E$278/60*$L281</calculatedColumnFormula>
    </tableColumn>
    <tableColumn id="36" xr3:uid="{3D47373F-1170-43D3-A69B-B387657B8235}" name="35">
      <calculatedColumnFormula>BG$280*$E$278/60*$L281</calculatedColumnFormula>
    </tableColumn>
    <tableColumn id="37" xr3:uid="{3BCA02AA-42B6-4801-A8D2-032BEBFD7924}" name="36">
      <calculatedColumnFormula>BH$280*$E$278/60*$L281</calculatedColumnFormula>
    </tableColumn>
    <tableColumn id="38" xr3:uid="{CB8884BD-6BE9-40E1-8B27-B5686B57B01C}" name="37">
      <calculatedColumnFormula>BI$280*$E$278/60*$L281</calculatedColumnFormula>
    </tableColumn>
    <tableColumn id="39" xr3:uid="{26262066-FF19-4558-9ACA-73E2DAEA7B48}" name="38">
      <calculatedColumnFormula>BJ$280*$E$278/60*$L281</calculatedColumnFormula>
    </tableColumn>
    <tableColumn id="40" xr3:uid="{FE4673B6-2D4E-40E3-8B1F-42FD9F03D668}" name="39">
      <calculatedColumnFormula>BK$280*$E$278/60*$L281</calculatedColumnFormula>
    </tableColumn>
    <tableColumn id="41" xr3:uid="{A97B592A-ADE2-44F5-80E9-11A0928BB177}" name="40">
      <calculatedColumnFormula>BL$280*$E$278/60*$L281</calculatedColumnFormula>
    </tableColumn>
    <tableColumn id="42" xr3:uid="{EC991200-1D2D-4440-B7F3-6A19A226D228}" name="41">
      <calculatedColumnFormula>BM$280*$E$278/60*$L281</calculatedColumnFormula>
    </tableColumn>
    <tableColumn id="43" xr3:uid="{A42300BF-3039-4F81-941A-C2B05561E01F}" name="42">
      <calculatedColumnFormula>BN$280*$E$278/60*$L281</calculatedColumnFormula>
    </tableColumn>
    <tableColumn id="44" xr3:uid="{D219F063-8882-4ACF-813C-AB91C02B9B4F}" name="43">
      <calculatedColumnFormula>BO$280*$E$278/60*$L281</calculatedColumnFormula>
    </tableColumn>
    <tableColumn id="45" xr3:uid="{BF01ABFB-9DE8-48E9-A4E7-79A1C755591A}" name="44">
      <calculatedColumnFormula>BP$280*$E$278/60*$L281</calculatedColumnFormula>
    </tableColumn>
    <tableColumn id="46" xr3:uid="{C278A0E8-FE52-4872-9A2B-4070BE70750E}" name="45">
      <calculatedColumnFormula>BQ$280*$E$278/60*$L281</calculatedColumnFormula>
    </tableColumn>
    <tableColumn id="47" xr3:uid="{46D7EF75-5C3D-4E06-86AA-D260B8AA9EC3}" name="46">
      <calculatedColumnFormula>BR$280*$E$278/60*$L281</calculatedColumnFormula>
    </tableColumn>
    <tableColumn id="48" xr3:uid="{FD4CA95A-49E8-4782-9DFD-86CC2A5EA6F7}" name="47">
      <calculatedColumnFormula>BS$280*$E$278/60*$L281</calculatedColumnFormula>
    </tableColumn>
    <tableColumn id="49" xr3:uid="{27E6A759-7B7F-4A88-AF92-4A8DC360D574}" name="48">
      <calculatedColumnFormula>BT$280*$E$278/60*$L281</calculatedColumnFormula>
    </tableColumn>
    <tableColumn id="50" xr3:uid="{1CF5C6A2-DF1D-44EE-B7CE-A5D01BE8574B}" name="49">
      <calculatedColumnFormula>BU$280*$E$278/60*$L281</calculatedColumnFormula>
    </tableColumn>
    <tableColumn id="51" xr3:uid="{5654653E-7EF9-4505-9A06-1A7D847154E9}" name="50">
      <calculatedColumnFormula>BV$280*$E$278/60*$L281</calculatedColumnFormula>
    </tableColumn>
    <tableColumn id="52" xr3:uid="{71B4216D-983C-47CE-BADE-581E1B1BF582}" name="51">
      <calculatedColumnFormula>BW$280*$E$278/60*$L281</calculatedColumnFormula>
    </tableColumn>
    <tableColumn id="53" xr3:uid="{7575B421-E9F4-4C37-980B-02BF41FC9184}" name="52">
      <calculatedColumnFormula>BX$280*$E$278/60*$L281</calculatedColumnFormula>
    </tableColumn>
    <tableColumn id="54" xr3:uid="{63D5F431-B691-45EA-B02A-64EFF59A1043}" name="53">
      <calculatedColumnFormula>BY$280*$E$278/60*$L281</calculatedColumnFormula>
    </tableColumn>
    <tableColumn id="55" xr3:uid="{01E16894-9C3A-44B4-A484-FEB296DACEDA}" name="54">
      <calculatedColumnFormula>BZ$280*$E$278/60*$L281</calculatedColumnFormula>
    </tableColumn>
    <tableColumn id="56" xr3:uid="{9B6C36B3-0C6C-4A54-8EE0-DCE1BD0CD0A4}" name="55">
      <calculatedColumnFormula>CA$280*$E$278/60*$L281</calculatedColumnFormula>
    </tableColumn>
    <tableColumn id="57" xr3:uid="{BA954934-06CE-482A-90F4-9BE8A430ED43}" name="56">
      <calculatedColumnFormula>CB$280*$E$278/60*$L281</calculatedColumnFormula>
    </tableColumn>
    <tableColumn id="58" xr3:uid="{2CD848A9-5D7C-4554-9F7B-1F9963801DAA}" name="57">
      <calculatedColumnFormula>CC$280*$E$278/60*$L281</calculatedColumnFormula>
    </tableColumn>
    <tableColumn id="59" xr3:uid="{113A5075-BA24-4869-8C75-21D2EEA1BAEF}" name="58">
      <calculatedColumnFormula>CD$280*$E$278/60*$L281</calculatedColumnFormula>
    </tableColumn>
    <tableColumn id="60" xr3:uid="{070E7E89-1DD4-4C44-A5C1-1364F97596C8}" name="59">
      <calculatedColumnFormula>CE$280*$E$278/60*$L281</calculatedColumnFormula>
    </tableColumn>
    <tableColumn id="61" xr3:uid="{72C2EC6A-47B0-445A-825F-7908D3A484D7}" name="60" dataDxfId="72">
      <calculatedColumnFormula>CF$280*$E$278/60*$L281</calculatedColumnFormula>
    </tableColumn>
    <tableColumn id="62" xr3:uid="{00F0F046-406E-4823-B736-EF37103C20A7}" name="61">
      <calculatedColumnFormula>CG$280*$E$278/60*$L281</calculatedColumnFormula>
    </tableColumn>
    <tableColumn id="63" xr3:uid="{6C43805C-D4AC-4E89-949B-50D5AF602DA6}" name="62">
      <calculatedColumnFormula>CH$280*$E$278/60*$L281</calculatedColumnFormula>
    </tableColumn>
    <tableColumn id="64" xr3:uid="{5E96C981-FCEB-4A88-A724-47ADDC403C8E}" name="63">
      <calculatedColumnFormula>CI$280*$E$278/60*$L281</calculatedColumnFormula>
    </tableColumn>
    <tableColumn id="65" xr3:uid="{DF33594C-29CC-4B97-961D-4CDFCE6D0C07}" name="64">
      <calculatedColumnFormula>CJ$280*$E$278/60*$L281</calculatedColumnFormula>
    </tableColumn>
    <tableColumn id="66" xr3:uid="{654C4DF5-CFC1-4183-8054-FAABEC1F3C95}" name="65">
      <calculatedColumnFormula>CK$280*$E$278/60*$L281</calculatedColumnFormula>
    </tableColumn>
    <tableColumn id="67" xr3:uid="{F303DA9B-91FE-432D-A597-DBC7592B6EA8}" name="66">
      <calculatedColumnFormula>CL$280*$E$278/60*$L281</calculatedColumnFormula>
    </tableColumn>
    <tableColumn id="68" xr3:uid="{0F7A4FFD-E587-4D59-900C-B02D3C522B8B}" name="67">
      <calculatedColumnFormula>CM$280*$E$278/60*$L281</calculatedColumnFormula>
    </tableColumn>
    <tableColumn id="69" xr3:uid="{08F7B0EB-9373-48F1-B4E5-77BB556046FB}" name="68">
      <calculatedColumnFormula>CN$280*$E$278/60*$L281</calculatedColumnFormula>
    </tableColumn>
    <tableColumn id="70" xr3:uid="{EF474CFC-8EBB-4C38-9E67-D8AC14BB4628}" name="69">
      <calculatedColumnFormula>CO$280*$E$278/60*$L281</calculatedColumnFormula>
    </tableColumn>
    <tableColumn id="71" xr3:uid="{A97BB10B-990E-407F-A9F1-9DB1C7B97E92}" name="70">
      <calculatedColumnFormula>CP$280*$E$278/60*$L281</calculatedColumnFormula>
    </tableColumn>
    <tableColumn id="72" xr3:uid="{B58C6BC1-5A8B-4987-ADC9-B42C6A729C83}" name="71">
      <calculatedColumnFormula>CQ$280*$E$278/60*$L281</calculatedColumnFormula>
    </tableColumn>
    <tableColumn id="73" xr3:uid="{AF3F4FA7-989F-4F2A-A52D-FFE7B725A992}" name="72">
      <calculatedColumnFormula>CR$280*$E$278/60*$L281</calculatedColumnFormula>
    </tableColumn>
    <tableColumn id="74" xr3:uid="{718A3116-FF7F-48B6-8C7A-71FE141C2FAA}" name="73">
      <calculatedColumnFormula>CS$280*$E$278/60*$L281</calculatedColumnFormula>
    </tableColumn>
    <tableColumn id="75" xr3:uid="{9E21E13B-2847-4776-A986-4FEE21805858}" name="74">
      <calculatedColumnFormula>CT$280*$E$278/60*$L281</calculatedColumnFormula>
    </tableColumn>
    <tableColumn id="76" xr3:uid="{79CFBC69-4C64-4F55-AF30-07AC755412D6}" name="75">
      <calculatedColumnFormula>CU$280*$E$278/60*$L281</calculatedColumnFormula>
    </tableColumn>
    <tableColumn id="77" xr3:uid="{C2014A14-7DA5-4DBB-803D-E10CB2496DFB}" name="76">
      <calculatedColumnFormula>CV$280*$E$278/60*$L281</calculatedColumnFormula>
    </tableColumn>
    <tableColumn id="78" xr3:uid="{C678F13A-B971-406E-9DEE-6858601B0634}" name="77">
      <calculatedColumnFormula>CW$280*$E$278/60*$L281</calculatedColumnFormula>
    </tableColumn>
    <tableColumn id="79" xr3:uid="{944F93D9-B71C-4DD8-A387-DD6882CE023D}" name="78">
      <calculatedColumnFormula>CX$280*$E$278/60*$L281</calculatedColumnFormula>
    </tableColumn>
    <tableColumn id="80" xr3:uid="{B725EBF4-0517-4085-B07A-7B73430C9DDD}" name="79">
      <calculatedColumnFormula>CY$280*$E$278/60*$L281</calculatedColumnFormula>
    </tableColumn>
    <tableColumn id="81" xr3:uid="{BAA194B0-978E-4BB2-9544-D07449CFD7E1}" name="80">
      <calculatedColumnFormula>CZ$280*$E$278/60*$L281</calculatedColumnFormula>
    </tableColumn>
    <tableColumn id="82" xr3:uid="{7BA07C67-D682-485D-ACF0-D23C618A56A1}" name="81">
      <calculatedColumnFormula>DA$280*$E$278/60*$L281</calculatedColumnFormula>
    </tableColumn>
    <tableColumn id="83" xr3:uid="{5807134B-4E9F-48F9-A832-63A0B4D09E32}" name="82">
      <calculatedColumnFormula>DB$280*$E$278/60*$L281</calculatedColumnFormula>
    </tableColumn>
    <tableColumn id="84" xr3:uid="{81DCE167-AE28-49AF-B6E5-B95F5E13631B}" name="83">
      <calculatedColumnFormula>DC$280*$E$278/60*$L281</calculatedColumnFormula>
    </tableColumn>
    <tableColumn id="85" xr3:uid="{72A6FDF6-F367-4E9A-A198-6686F4733ED8}" name="84">
      <calculatedColumnFormula>DD$280*$E$278/60*$L281</calculatedColumnFormula>
    </tableColumn>
    <tableColumn id="86" xr3:uid="{7BD664EB-B775-4443-B5D3-CED82AEF0157}" name="85">
      <calculatedColumnFormula>DE$280*$E$278/60*$L281</calculatedColumnFormula>
    </tableColumn>
    <tableColumn id="87" xr3:uid="{48E8E969-BD2B-4B94-AF7B-4AEA6975ACF5}" name="86">
      <calculatedColumnFormula>DF$280*$E$278/60*$L281</calculatedColumnFormula>
    </tableColumn>
    <tableColumn id="88" xr3:uid="{4DF9FACD-73D2-4D74-BB5F-60E930AF31FB}" name="87">
      <calculatedColumnFormula>DG$280*$E$278/60*$L281</calculatedColumnFormula>
    </tableColumn>
    <tableColumn id="89" xr3:uid="{D52CB245-D4C2-45BE-ADCC-D7C47A645FB9}" name="88">
      <calculatedColumnFormula>DH$280*$E$278/60*$L281</calculatedColumnFormula>
    </tableColumn>
    <tableColumn id="90" xr3:uid="{AFE07AC0-B62B-4729-A425-8A634D859071}" name="89">
      <calculatedColumnFormula>DI$280*$E$278/60*$L281</calculatedColumnFormula>
    </tableColumn>
    <tableColumn id="91" xr3:uid="{2B04C20D-2384-4D3B-B76E-8E0101BFBABD}" name="90" dataDxfId="71">
      <calculatedColumnFormula>DJ$280*$E$278/60*$L281</calculatedColumnFormula>
    </tableColumn>
    <tableColumn id="92" xr3:uid="{D562F6DC-D984-4EA0-8BD3-6C8D0C4CF760}" name="91">
      <calculatedColumnFormula>DK$280*$E$278/60*$L281</calculatedColumnFormula>
    </tableColumn>
    <tableColumn id="93" xr3:uid="{5248B485-73F1-4ED7-A50E-227599E65C22}" name="92">
      <calculatedColumnFormula>DL$280*$E$278/60*$L281</calculatedColumnFormula>
    </tableColumn>
    <tableColumn id="94" xr3:uid="{38EC0009-CF01-464A-A53A-E7329D9448A6}" name="93">
      <calculatedColumnFormula>DM$280*$E$278/60*$L281</calculatedColumnFormula>
    </tableColumn>
    <tableColumn id="95" xr3:uid="{E215F204-D597-49B5-BD09-9310CCA8A670}" name="94">
      <calculatedColumnFormula>DN$280*$E$278/60*$L281</calculatedColumnFormula>
    </tableColumn>
    <tableColumn id="96" xr3:uid="{B05FE41B-D5D7-4400-B623-A79148BA0374}" name="95">
      <calculatedColumnFormula>DO$280*$E$278/60*$L281</calculatedColumnFormula>
    </tableColumn>
    <tableColumn id="97" xr3:uid="{83C2BC99-D1EC-4D3A-A0EE-DDCC2E408462}" name="96">
      <calculatedColumnFormula>DP$280*$E$278/60*$L281</calculatedColumnFormula>
    </tableColumn>
    <tableColumn id="98" xr3:uid="{04F1E753-3ABD-4280-B341-5F021AA4BD49}" name="97">
      <calculatedColumnFormula>DQ$280*$E$278/60*$L281</calculatedColumnFormula>
    </tableColumn>
    <tableColumn id="99" xr3:uid="{1546E127-E42F-4E47-8C28-FB74DFF55D9F}" name="98">
      <calculatedColumnFormula>DR$280*$E$278/60*$L281</calculatedColumnFormula>
    </tableColumn>
    <tableColumn id="100" xr3:uid="{A4C035E1-306E-452C-982B-5E5C89CB39EF}" name="99">
      <calculatedColumnFormula>DS$280*$E$278/60*$L281</calculatedColumnFormula>
    </tableColumn>
    <tableColumn id="101" xr3:uid="{FBE77CCF-174A-4784-A2B6-0C4035938F97}" name="100">
      <calculatedColumnFormula>DT$280*$E$278/60*$L281</calculatedColumnFormula>
    </tableColumn>
    <tableColumn id="102" xr3:uid="{09E47BE4-3915-4CA1-8DCB-243FBD8ED919}" name="101">
      <calculatedColumnFormula>DU$280*$E$278/60*$L281</calculatedColumnFormula>
    </tableColumn>
    <tableColumn id="103" xr3:uid="{11F46756-7F1D-46E2-86AD-C5FDF8D12E59}" name="102">
      <calculatedColumnFormula>DV$280*$E$278/60*$L281</calculatedColumnFormula>
    </tableColumn>
    <tableColumn id="104" xr3:uid="{277EC76C-A1E5-4E94-96A1-44DFC9779075}" name="103">
      <calculatedColumnFormula>DW$280*$E$278/60*$L281</calculatedColumnFormula>
    </tableColumn>
    <tableColumn id="105" xr3:uid="{3FCD0F11-082C-4447-82F3-96E415BF3CE6}" name="104">
      <calculatedColumnFormula>DX$280*$E$278/60*$L281</calculatedColumnFormula>
    </tableColumn>
    <tableColumn id="106" xr3:uid="{2AA27BF4-C6C0-4119-B1BB-278EAB77A7DE}" name="105">
      <calculatedColumnFormula>DY$280*$E$278/60*$L281</calculatedColumnFormula>
    </tableColumn>
    <tableColumn id="107" xr3:uid="{7B704B02-429C-4379-90D8-961C1A56E56F}" name="106">
      <calculatedColumnFormula>DZ$280*$E$278/60*$L281</calculatedColumnFormula>
    </tableColumn>
    <tableColumn id="108" xr3:uid="{2EBD1DDF-610B-4FE8-97C2-C5A43B5F95DA}" name="107">
      <calculatedColumnFormula>EA$280*$E$278/60*$L281</calculatedColumnFormula>
    </tableColumn>
    <tableColumn id="109" xr3:uid="{1D28D40C-0589-484E-8EBD-DC303E753927}" name="108">
      <calculatedColumnFormula>EB$280*$E$278/60*$L281</calculatedColumnFormula>
    </tableColumn>
    <tableColumn id="110" xr3:uid="{80D65040-4A82-4FC3-A402-E2C95B8B07F4}" name="109">
      <calculatedColumnFormula>EC$280*$E$278/60*$L281</calculatedColumnFormula>
    </tableColumn>
    <tableColumn id="111" xr3:uid="{B26CE40C-2711-485C-84D5-C9E5A670A14C}" name="110">
      <calculatedColumnFormula>ED$280*$E$278/60*$L281</calculatedColumnFormula>
    </tableColumn>
    <tableColumn id="112" xr3:uid="{A68EF1AF-7097-4E00-827D-2102800060BD}" name="111">
      <calculatedColumnFormula>EE$280*$E$278/60*$L281</calculatedColumnFormula>
    </tableColumn>
    <tableColumn id="113" xr3:uid="{4E8EDDB4-6010-461D-9A43-E137DA89A14D}" name="112">
      <calculatedColumnFormula>EF$280*$E$278/60*$L281</calculatedColumnFormula>
    </tableColumn>
    <tableColumn id="114" xr3:uid="{5068D27B-F257-4717-AA4A-22D33B404F09}" name="113">
      <calculatedColumnFormula>EG$280*$E$278/60*$L281</calculatedColumnFormula>
    </tableColumn>
    <tableColumn id="115" xr3:uid="{36F80E86-00A2-46EE-8551-9F1E61166BAA}" name="114">
      <calculatedColumnFormula>EH$280*$E$278/60*$L281</calculatedColumnFormula>
    </tableColumn>
    <tableColumn id="116" xr3:uid="{5FDF6AE1-64A6-4DF0-A77F-A852642AA4B9}" name="115">
      <calculatedColumnFormula>EI$280*$E$278/60*$L281</calculatedColumnFormula>
    </tableColumn>
    <tableColumn id="117" xr3:uid="{4CAAB2DD-1C4B-4AAC-A2D1-E904B7507F36}" name="116">
      <calculatedColumnFormula>EJ$280*$E$278/60*$L281</calculatedColumnFormula>
    </tableColumn>
    <tableColumn id="118" xr3:uid="{B98BD0AD-9B88-42C5-9713-F099AAC824A7}" name="117">
      <calculatedColumnFormula>EK$280*$E$278/60*$L281</calculatedColumnFormula>
    </tableColumn>
    <tableColumn id="119" xr3:uid="{675B97F7-6071-4AA9-8AFA-F0F736753DB5}" name="118">
      <calculatedColumnFormula>EL$280*$E$278/60*$L281</calculatedColumnFormula>
    </tableColumn>
    <tableColumn id="120" xr3:uid="{2DA03D30-E8CB-4979-8082-EC2397BB0613}" name="119">
      <calculatedColumnFormula>EM$280*$E$278/60*$L281</calculatedColumnFormula>
    </tableColumn>
    <tableColumn id="121" xr3:uid="{26CC03FD-4DCC-4177-9CD8-F2FCBA5CF466}" name="120" dataDxfId="70">
      <calculatedColumnFormula>EN$280*$E$278/60*$L281</calculatedColumnFormula>
    </tableColumn>
  </tableColumns>
  <tableStyleInfo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A070794-37DC-4E1D-969B-87E80490E2E9}" name="Carbon_byElement_B3" displayName="Carbon_byElement_B3" ref="X334:EN384" totalsRowShown="0">
  <autoFilter ref="X334:EN384" xr:uid="{4A14A5D8-E998-4C92-8CD6-841F844424A2}"/>
  <tableColumns count="121">
    <tableColumn id="1" xr3:uid="{0980B65E-4A48-4D7C-8569-E31435847278}" name="0" dataDxfId="69">
      <calculatedColumnFormula>X$334*$E$332/60*$L335</calculatedColumnFormula>
    </tableColumn>
    <tableColumn id="2" xr3:uid="{E2EDDBD4-06A7-4112-992D-A355C6597454}" name="1">
      <calculatedColumnFormula>Y$334*$E$332/60*$L335</calculatedColumnFormula>
    </tableColumn>
    <tableColumn id="3" xr3:uid="{D296A5A0-6DF1-431D-8101-95CEBF7261FC}" name="2">
      <calculatedColumnFormula>Z$334*$E$332/60*$L335</calculatedColumnFormula>
    </tableColumn>
    <tableColumn id="4" xr3:uid="{0EB0E091-073C-4E12-B0A4-C78FDFC34AC1}" name="3">
      <calculatedColumnFormula>AA$334*$E$332/60*$L335</calculatedColumnFormula>
    </tableColumn>
    <tableColumn id="5" xr3:uid="{8094CEC4-3A5B-42AD-90EC-03006FD085B1}" name="4">
      <calculatedColumnFormula>AB$334*$E$332/60*$L335</calculatedColumnFormula>
    </tableColumn>
    <tableColumn id="6" xr3:uid="{44312588-BE7D-4D69-B303-EBC20C0C0096}" name="5">
      <calculatedColumnFormula>AC$334*$E$332/60*$L335</calculatedColumnFormula>
    </tableColumn>
    <tableColumn id="7" xr3:uid="{4B187A66-DF46-48BF-AC99-AF0BC2E5F267}" name="6">
      <calculatedColumnFormula>AD$334*$E$332/60*$L335</calculatedColumnFormula>
    </tableColumn>
    <tableColumn id="8" xr3:uid="{73180F49-D1E0-4486-AC8E-F591FDE6F7D7}" name="7">
      <calculatedColumnFormula>AE$334*$E$332/60*$L335</calculatedColumnFormula>
    </tableColumn>
    <tableColumn id="9" xr3:uid="{B7953614-7703-468D-A615-23E3F2C48614}" name="8">
      <calculatedColumnFormula>AF$334*$E$332/60*$L335</calculatedColumnFormula>
    </tableColumn>
    <tableColumn id="10" xr3:uid="{164DDAA5-3F79-4A2F-A408-F7A75BB0F548}" name="9">
      <calculatedColumnFormula>AG$334*$E$332/60*$L335</calculatedColumnFormula>
    </tableColumn>
    <tableColumn id="11" xr3:uid="{E8291A2F-AB1D-49BF-B99C-608292665C4E}" name="10">
      <calculatedColumnFormula>AH$334*$E$332/60*$L335</calculatedColumnFormula>
    </tableColumn>
    <tableColumn id="12" xr3:uid="{AF80DC50-E68C-4EAA-AB4A-BB4DB7B47FEE}" name="11">
      <calculatedColumnFormula>AI$334*$E$332/60*$L335</calculatedColumnFormula>
    </tableColumn>
    <tableColumn id="13" xr3:uid="{4E90A997-A528-4A84-B43E-A70795C56C5D}" name="12">
      <calculatedColumnFormula>AJ$334*$E$332/60*$L335</calculatedColumnFormula>
    </tableColumn>
    <tableColumn id="14" xr3:uid="{739DCEB5-7831-4918-AAF2-6BF3B9874672}" name="13">
      <calculatedColumnFormula>AK$334*$E$332/60*$L335</calculatedColumnFormula>
    </tableColumn>
    <tableColumn id="15" xr3:uid="{E879E611-F437-4BF6-92CD-3B09689D9378}" name="14">
      <calculatedColumnFormula>AL$334*$E$332/60*$L335</calculatedColumnFormula>
    </tableColumn>
    <tableColumn id="16" xr3:uid="{8BA94B89-30CD-429E-ABE0-AC23CE7AFBED}" name="15">
      <calculatedColumnFormula>AM$334*$E$332/60*$L335</calculatedColumnFormula>
    </tableColumn>
    <tableColumn id="17" xr3:uid="{CA7F63D2-ECDF-4B4F-8889-3108232E16D0}" name="16">
      <calculatedColumnFormula>AN$334*$E$332/60*$L335</calculatedColumnFormula>
    </tableColumn>
    <tableColumn id="18" xr3:uid="{F8417E35-80BA-4A0F-875F-88EA1B488C62}" name="17">
      <calculatedColumnFormula>AO$334*$E$332/60*$L335</calculatedColumnFormula>
    </tableColumn>
    <tableColumn id="19" xr3:uid="{441BAC68-8F69-4F5E-8E7D-A0A1975E52DF}" name="18">
      <calculatedColumnFormula>AP$334*$E$332/60*$L335</calculatedColumnFormula>
    </tableColumn>
    <tableColumn id="20" xr3:uid="{8C206B54-8884-44FD-BA6F-25EBA85A8342}" name="19">
      <calculatedColumnFormula>AQ$334*$E$332/60*$L335</calculatedColumnFormula>
    </tableColumn>
    <tableColumn id="21" xr3:uid="{CB0FF956-19C3-427D-AFA4-C67AE5B9866D}" name="20">
      <calculatedColumnFormula>AR$334*$E$332/60*$L335</calculatedColumnFormula>
    </tableColumn>
    <tableColumn id="22" xr3:uid="{EFBCF8BA-1DEB-498B-9F10-0B535EB20C0E}" name="21">
      <calculatedColumnFormula>AS$334*$E$332/60*$L335</calculatedColumnFormula>
    </tableColumn>
    <tableColumn id="23" xr3:uid="{CDBB633A-1CCA-4A74-8233-5D1CE5338462}" name="22">
      <calculatedColumnFormula>AT$334*$E$332/60*$L335</calculatedColumnFormula>
    </tableColumn>
    <tableColumn id="24" xr3:uid="{E84E6781-4437-4441-914D-5718E450DEFF}" name="23">
      <calculatedColumnFormula>AU$334*$E$332/60*$L335</calculatedColumnFormula>
    </tableColumn>
    <tableColumn id="25" xr3:uid="{73E41731-B43C-49A1-874A-F0481F8D6852}" name="24">
      <calculatedColumnFormula>AV$334*$E$332/60*$L335</calculatedColumnFormula>
    </tableColumn>
    <tableColumn id="26" xr3:uid="{C644D409-2D84-4BBD-891A-2B941CC67111}" name="25">
      <calculatedColumnFormula>AW$334*$E$332/60*$L335</calculatedColumnFormula>
    </tableColumn>
    <tableColumn id="27" xr3:uid="{1605EC87-CE76-4E0F-AD4C-EC5A01CA7740}" name="26">
      <calculatedColumnFormula>AX$334*$E$332/60*$L335</calculatedColumnFormula>
    </tableColumn>
    <tableColumn id="28" xr3:uid="{0D319E1E-4D6A-4BE7-9380-00B330B9E6F8}" name="27">
      <calculatedColumnFormula>AY$334*$E$332/60*$L335</calculatedColumnFormula>
    </tableColumn>
    <tableColumn id="29" xr3:uid="{D1ABCF62-787F-478C-BD50-3B3A6671D01E}" name="28">
      <calculatedColumnFormula>AZ$334*$E$332/60*$L335</calculatedColumnFormula>
    </tableColumn>
    <tableColumn id="30" xr3:uid="{DDA99C9D-10E0-421A-88CC-2135D363DE23}" name="29">
      <calculatedColumnFormula>BA$334*$E$332/60*$L335</calculatedColumnFormula>
    </tableColumn>
    <tableColumn id="31" xr3:uid="{17AC1398-C87A-430B-9662-F3F7876D9155}" name="30" dataDxfId="68">
      <calculatedColumnFormula>BB$334*$E$332/60*$L335</calculatedColumnFormula>
    </tableColumn>
    <tableColumn id="32" xr3:uid="{E033E9CF-A2F2-46FA-B873-2C3E76642021}" name="31">
      <calculatedColumnFormula>BC$334*$E$332/60*$L335</calculatedColumnFormula>
    </tableColumn>
    <tableColumn id="33" xr3:uid="{27A89089-0CAC-4D42-9999-3825B7A29F84}" name="32">
      <calculatedColumnFormula>BD$334*$E$332/60*$L335</calculatedColumnFormula>
    </tableColumn>
    <tableColumn id="34" xr3:uid="{A7C5A71C-5276-494A-B6B9-0DE6E0AC650F}" name="33">
      <calculatedColumnFormula>BE$334*$E$332/60*$L335</calculatedColumnFormula>
    </tableColumn>
    <tableColumn id="35" xr3:uid="{7BDD5560-51DF-4FEE-B586-8EC2BB591D34}" name="34">
      <calculatedColumnFormula>BF$334*$E$332/60*$L335</calculatedColumnFormula>
    </tableColumn>
    <tableColumn id="36" xr3:uid="{44EA4489-D65C-4582-9967-E4BB293E943C}" name="35">
      <calculatedColumnFormula>BG$334*$E$332/60*$L335</calculatedColumnFormula>
    </tableColumn>
    <tableColumn id="37" xr3:uid="{93E911F8-E22E-4CD3-8FE1-0BE5B0680C91}" name="36">
      <calculatedColumnFormula>BH$334*$E$332/60*$L335</calculatedColumnFormula>
    </tableColumn>
    <tableColumn id="38" xr3:uid="{93FD53CA-A1EB-4FF8-ABDD-86868010B309}" name="37">
      <calculatedColumnFormula>BI$334*$E$332/60*$L335</calculatedColumnFormula>
    </tableColumn>
    <tableColumn id="39" xr3:uid="{7EA0CE80-76AE-4C20-9F51-74ABC46F55A5}" name="38">
      <calculatedColumnFormula>BJ$334*$E$332/60*$L335</calculatedColumnFormula>
    </tableColumn>
    <tableColumn id="40" xr3:uid="{599D412D-7EC1-4D1B-8E54-6E096B0EC4A3}" name="39">
      <calculatedColumnFormula>BK$334*$E$332/60*$L335</calculatedColumnFormula>
    </tableColumn>
    <tableColumn id="41" xr3:uid="{CE49036B-20D2-4354-9071-49547F1F444D}" name="40">
      <calculatedColumnFormula>BL$334*$E$332/60*$L335</calculatedColumnFormula>
    </tableColumn>
    <tableColumn id="42" xr3:uid="{59F67AEE-FAE6-4365-A94E-77767C36DA78}" name="41">
      <calculatedColumnFormula>BM$334*$E$332/60*$L335</calculatedColumnFormula>
    </tableColumn>
    <tableColumn id="43" xr3:uid="{035D6B14-F477-45AC-A208-E6EB19414360}" name="42">
      <calculatedColumnFormula>BN$334*$E$332/60*$L335</calculatedColumnFormula>
    </tableColumn>
    <tableColumn id="44" xr3:uid="{666FE74A-87D5-47A3-B466-A04C90CE0891}" name="43">
      <calculatedColumnFormula>BO$334*$E$332/60*$L335</calculatedColumnFormula>
    </tableColumn>
    <tableColumn id="45" xr3:uid="{C6A3014D-721C-4EDC-BF4E-B44F3E0DD2BA}" name="44">
      <calculatedColumnFormula>BP$334*$E$332/60*$L335</calculatedColumnFormula>
    </tableColumn>
    <tableColumn id="46" xr3:uid="{262B28F0-F856-4FA5-BB6F-46BD7FE5F203}" name="45">
      <calculatedColumnFormula>BQ$334*$E$332/60*$L335</calculatedColumnFormula>
    </tableColumn>
    <tableColumn id="47" xr3:uid="{7E0AB89B-969B-4603-94EF-98BC727A0913}" name="46">
      <calculatedColumnFormula>BR$334*$E$332/60*$L335</calculatedColumnFormula>
    </tableColumn>
    <tableColumn id="48" xr3:uid="{FC514A18-CC00-4877-AE35-1B0F1CFEBE4E}" name="47">
      <calculatedColumnFormula>BS$334*$E$332/60*$L335</calculatedColumnFormula>
    </tableColumn>
    <tableColumn id="49" xr3:uid="{2F6C5300-5F2A-461C-A462-5720C6E67590}" name="48">
      <calculatedColumnFormula>BT$334*$E$332/60*$L335</calculatedColumnFormula>
    </tableColumn>
    <tableColumn id="50" xr3:uid="{23E26203-1937-4F0F-8C24-C5D406B9072A}" name="49">
      <calculatedColumnFormula>BU$334*$E$332/60*$L335</calculatedColumnFormula>
    </tableColumn>
    <tableColumn id="51" xr3:uid="{1B2EDEC9-63BD-41F6-9D63-384A6E10B8A8}" name="50">
      <calculatedColumnFormula>BV$334*$E$332/60*$L335</calculatedColumnFormula>
    </tableColumn>
    <tableColumn id="52" xr3:uid="{A59FD20D-DBDC-405F-B73E-93B9540C3093}" name="51">
      <calculatedColumnFormula>BW$334*$E$332/60*$L335</calculatedColumnFormula>
    </tableColumn>
    <tableColumn id="53" xr3:uid="{D675B64D-48C5-41B8-A82D-D34D5E17ABFB}" name="52">
      <calculatedColumnFormula>BX$334*$E$332/60*$L335</calculatedColumnFormula>
    </tableColumn>
    <tableColumn id="54" xr3:uid="{90E0AC56-1D5B-4A0C-AA15-D32CA8B5D4FB}" name="53">
      <calculatedColumnFormula>BY$334*$E$332/60*$L335</calculatedColumnFormula>
    </tableColumn>
    <tableColumn id="55" xr3:uid="{6E0A3FE6-F4B9-42A8-A34D-5EEC55BEA976}" name="54">
      <calculatedColumnFormula>BZ$334*$E$332/60*$L335</calculatedColumnFormula>
    </tableColumn>
    <tableColumn id="56" xr3:uid="{CF24E10F-AFF0-4D33-8B49-A1D05B0AB763}" name="55">
      <calculatedColumnFormula>CA$334*$E$332/60*$L335</calculatedColumnFormula>
    </tableColumn>
    <tableColumn id="57" xr3:uid="{38B1A9A9-24F6-40FD-8BE0-75D0F516C2B2}" name="56">
      <calculatedColumnFormula>CB$334*$E$332/60*$L335</calculatedColumnFormula>
    </tableColumn>
    <tableColumn id="58" xr3:uid="{93E6D1E3-CE05-46CF-BDB0-57E4E24206F9}" name="57">
      <calculatedColumnFormula>CC$334*$E$332/60*$L335</calculatedColumnFormula>
    </tableColumn>
    <tableColumn id="59" xr3:uid="{B59ACBCB-8A63-4FCA-BEE5-45F304EA75E6}" name="58">
      <calculatedColumnFormula>CD$334*$E$332/60*$L335</calculatedColumnFormula>
    </tableColumn>
    <tableColumn id="60" xr3:uid="{868AAE9C-0A5E-43A1-9246-5A0BEBE14DDF}" name="59">
      <calculatedColumnFormula>CE$334*$E$332/60*$L335</calculatedColumnFormula>
    </tableColumn>
    <tableColumn id="61" xr3:uid="{25CD0D64-9D02-4451-B160-A7E38AB72971}" name="60" dataDxfId="67">
      <calculatedColumnFormula>CF$334*$E$332/60*$L335</calculatedColumnFormula>
    </tableColumn>
    <tableColumn id="62" xr3:uid="{3ECCCE73-2F0B-4AC7-9A16-2A7D0C8A2CAD}" name="61">
      <calculatedColumnFormula>CG$334*$E$332/60*$L335</calculatedColumnFormula>
    </tableColumn>
    <tableColumn id="63" xr3:uid="{6223FB74-D1FF-4ECE-9B44-FF1D862D1234}" name="62">
      <calculatedColumnFormula>CH$334*$E$332/60*$L335</calculatedColumnFormula>
    </tableColumn>
    <tableColumn id="64" xr3:uid="{15AAA43E-1B4A-4D05-A283-38627815DC67}" name="63">
      <calculatedColumnFormula>CI$334*$E$332/60*$L335</calculatedColumnFormula>
    </tableColumn>
    <tableColumn id="65" xr3:uid="{4B768FA1-5403-425E-BFBA-3AB601652135}" name="64">
      <calculatedColumnFormula>CJ$334*$E$332/60*$L335</calculatedColumnFormula>
    </tableColumn>
    <tableColumn id="66" xr3:uid="{36207171-2094-42A5-9487-AAD3814A1017}" name="65">
      <calculatedColumnFormula>CK$334*$E$332/60*$L335</calculatedColumnFormula>
    </tableColumn>
    <tableColumn id="67" xr3:uid="{114433AC-36D7-42FE-A4EE-C6E58B4DD373}" name="66">
      <calculatedColumnFormula>CL$334*$E$332/60*$L335</calculatedColumnFormula>
    </tableColumn>
    <tableColumn id="68" xr3:uid="{69C4D72A-A289-4B65-AE66-626D1FEBD1C6}" name="67">
      <calculatedColumnFormula>CM$334*$E$332/60*$L335</calculatedColumnFormula>
    </tableColumn>
    <tableColumn id="69" xr3:uid="{EEA7E203-3CA5-43C9-84CD-9D0BFC7F45C5}" name="68">
      <calculatedColumnFormula>CN$334*$E$332/60*$L335</calculatedColumnFormula>
    </tableColumn>
    <tableColumn id="70" xr3:uid="{6DDF08EC-9349-428A-B5E1-FC189F9313A3}" name="69">
      <calculatedColumnFormula>CO$334*$E$332/60*$L335</calculatedColumnFormula>
    </tableColumn>
    <tableColumn id="71" xr3:uid="{59055111-4BF2-4232-BAD6-7CC051D34CF2}" name="70">
      <calculatedColumnFormula>CP$334*$E$332/60*$L335</calculatedColumnFormula>
    </tableColumn>
    <tableColumn id="72" xr3:uid="{CDCF3DE1-BE29-4184-9355-E86835D4E7D0}" name="71">
      <calculatedColumnFormula>CQ$334*$E$332/60*$L335</calculatedColumnFormula>
    </tableColumn>
    <tableColumn id="73" xr3:uid="{2A70E431-6937-4E15-9248-C39BA6740A6B}" name="72">
      <calculatedColumnFormula>CR$334*$E$332/60*$L335</calculatedColumnFormula>
    </tableColumn>
    <tableColumn id="74" xr3:uid="{C73719D0-12E5-496C-9F75-C72F5A11AE49}" name="73">
      <calculatedColumnFormula>CS$334*$E$332/60*$L335</calculatedColumnFormula>
    </tableColumn>
    <tableColumn id="75" xr3:uid="{9D17861F-44C4-4C7D-9AD3-AE73835873CB}" name="74">
      <calculatedColumnFormula>CT$334*$E$332/60*$L335</calculatedColumnFormula>
    </tableColumn>
    <tableColumn id="76" xr3:uid="{890F0471-A602-4E21-8B6C-F3EEC2C42BFF}" name="75">
      <calculatedColumnFormula>CU$334*$E$332/60*$L335</calculatedColumnFormula>
    </tableColumn>
    <tableColumn id="77" xr3:uid="{635DE974-2B51-4BD6-B74A-1F2616E8D7DD}" name="76">
      <calculatedColumnFormula>CV$334*$E$332/60*$L335</calculatedColumnFormula>
    </tableColumn>
    <tableColumn id="78" xr3:uid="{E9A14F1A-0F83-439A-9CC4-71C5EB70F353}" name="77">
      <calculatedColumnFormula>CW$334*$E$332/60*$L335</calculatedColumnFormula>
    </tableColumn>
    <tableColumn id="79" xr3:uid="{B9989F20-6395-4605-AAC6-E7414EDB6F41}" name="78">
      <calculatedColumnFormula>CX$334*$E$332/60*$L335</calculatedColumnFormula>
    </tableColumn>
    <tableColumn id="80" xr3:uid="{BCE4900E-0D05-4571-BC40-CBA7CAE841D9}" name="79">
      <calculatedColumnFormula>CY$334*$E$332/60*$L335</calculatedColumnFormula>
    </tableColumn>
    <tableColumn id="81" xr3:uid="{9AAF7E78-38CB-4F5E-A58D-79DC66155A4E}" name="80">
      <calculatedColumnFormula>CZ$334*$E$332/60*$L335</calculatedColumnFormula>
    </tableColumn>
    <tableColumn id="82" xr3:uid="{879E7D67-300F-40C1-AE27-0085CBE4ED6C}" name="81">
      <calculatedColumnFormula>DA$334*$E$332/60*$L335</calculatedColumnFormula>
    </tableColumn>
    <tableColumn id="83" xr3:uid="{37DB30B9-7944-4ECB-87EE-6E35B96584B7}" name="82">
      <calculatedColumnFormula>DB$334*$E$332/60*$L335</calculatedColumnFormula>
    </tableColumn>
    <tableColumn id="84" xr3:uid="{F3E91536-8CCC-4535-90EE-94DF7E99EB43}" name="83">
      <calculatedColumnFormula>DC$334*$E$332/60*$L335</calculatedColumnFormula>
    </tableColumn>
    <tableColumn id="85" xr3:uid="{F40AFBC2-42C3-4248-B2A1-459D5F30CF1E}" name="84">
      <calculatedColumnFormula>DD$334*$E$332/60*$L335</calculatedColumnFormula>
    </tableColumn>
    <tableColumn id="86" xr3:uid="{CA3F8ED4-69EE-42C6-B806-57D522D7C91C}" name="85">
      <calculatedColumnFormula>DE$334*$E$332/60*$L335</calculatedColumnFormula>
    </tableColumn>
    <tableColumn id="87" xr3:uid="{2F8592BF-04B0-49A7-944E-5F2995419C99}" name="86">
      <calculatedColumnFormula>DF$334*$E$332/60*$L335</calculatedColumnFormula>
    </tableColumn>
    <tableColumn id="88" xr3:uid="{6DCCF081-C0AD-44AC-9DBB-04C0E1E9A407}" name="87">
      <calculatedColumnFormula>DG$334*$E$332/60*$L335</calculatedColumnFormula>
    </tableColumn>
    <tableColumn id="89" xr3:uid="{1557687A-45E9-419E-A3B7-B8178B69A0A0}" name="88">
      <calculatedColumnFormula>DH$334*$E$332/60*$L335</calculatedColumnFormula>
    </tableColumn>
    <tableColumn id="90" xr3:uid="{80C211C9-F8AD-4A1A-B73A-FB776DD177DA}" name="89">
      <calculatedColumnFormula>DI$334*$E$332/60*$L335</calculatedColumnFormula>
    </tableColumn>
    <tableColumn id="91" xr3:uid="{AA11DA34-2923-40C3-9EE2-3FD1A39CA9E0}" name="90" dataDxfId="66">
      <calculatedColumnFormula>DJ$334*$E$332/60*$L335</calculatedColumnFormula>
    </tableColumn>
    <tableColumn id="92" xr3:uid="{4E842705-7EC8-4154-837C-847642C76A08}" name="91">
      <calculatedColumnFormula>DK$334*$E$332/60*$L335</calculatedColumnFormula>
    </tableColumn>
    <tableColumn id="93" xr3:uid="{01A683CD-4C07-457F-82E7-0E027EBE9AF7}" name="92">
      <calculatedColumnFormula>DL$334*$E$332/60*$L335</calculatedColumnFormula>
    </tableColumn>
    <tableColumn id="94" xr3:uid="{30C448B8-6A6E-40D7-BC1D-7BAB7CD2E492}" name="93">
      <calculatedColumnFormula>DM$334*$E$332/60*$L335</calculatedColumnFormula>
    </tableColumn>
    <tableColumn id="95" xr3:uid="{7F39E5D4-8382-43A5-B26F-9A93FE0EEED5}" name="94">
      <calculatedColumnFormula>DN$334*$E$332/60*$L335</calculatedColumnFormula>
    </tableColumn>
    <tableColumn id="96" xr3:uid="{42AFA38A-3A2D-47E7-94F7-C47D44079AEF}" name="95">
      <calculatedColumnFormula>DO$334*$E$332/60*$L335</calculatedColumnFormula>
    </tableColumn>
    <tableColumn id="97" xr3:uid="{448F160E-CF82-4C2C-91E0-09B48CF4630C}" name="96">
      <calculatedColumnFormula>DP$334*$E$332/60*$L335</calculatedColumnFormula>
    </tableColumn>
    <tableColumn id="98" xr3:uid="{690D4C1F-A9FB-4A52-87CE-91E2819ADF4E}" name="97">
      <calculatedColumnFormula>DQ$334*$E$332/60*$L335</calculatedColumnFormula>
    </tableColumn>
    <tableColumn id="99" xr3:uid="{E33808AE-865F-41E0-9AAE-81827A554FD8}" name="98">
      <calculatedColumnFormula>DR$334*$E$332/60*$L335</calculatedColumnFormula>
    </tableColumn>
    <tableColumn id="100" xr3:uid="{5EFBA7B2-14F5-4868-8AD8-532178330297}" name="99">
      <calculatedColumnFormula>DS$334*$E$332/60*$L335</calculatedColumnFormula>
    </tableColumn>
    <tableColumn id="101" xr3:uid="{4333B94E-AEEF-4467-8250-4F12B78E58A0}" name="100">
      <calculatedColumnFormula>DT$334*$E$332/60*$L335</calculatedColumnFormula>
    </tableColumn>
    <tableColumn id="102" xr3:uid="{3C20F113-8368-44AD-ABE6-50DA6DA9AC54}" name="101">
      <calculatedColumnFormula>DU$334*$E$332/60*$L335</calculatedColumnFormula>
    </tableColumn>
    <tableColumn id="103" xr3:uid="{C9E0766E-7094-4B8A-A3D8-F4C583585C7B}" name="102">
      <calculatedColumnFormula>DV$334*$E$332/60*$L335</calculatedColumnFormula>
    </tableColumn>
    <tableColumn id="104" xr3:uid="{DEEA3C34-C157-4B70-9D75-DA193FC40356}" name="103">
      <calculatedColumnFormula>DW$334*$E$332/60*$L335</calculatedColumnFormula>
    </tableColumn>
    <tableColumn id="105" xr3:uid="{99C5F39F-2DCD-48AB-851B-EEF770F6AFC2}" name="104">
      <calculatedColumnFormula>DX$334*$E$332/60*$L335</calculatedColumnFormula>
    </tableColumn>
    <tableColumn id="106" xr3:uid="{EF0557A0-A338-4F42-8E33-A7501D8A48E0}" name="105">
      <calculatedColumnFormula>DY$334*$E$332/60*$L335</calculatedColumnFormula>
    </tableColumn>
    <tableColumn id="107" xr3:uid="{024095C1-5574-43A3-9FEC-283747FD27EA}" name="106">
      <calculatedColumnFormula>DZ$334*$E$332/60*$L335</calculatedColumnFormula>
    </tableColumn>
    <tableColumn id="108" xr3:uid="{7454FA07-4A20-4150-88AB-E8411E0C9937}" name="107">
      <calculatedColumnFormula>EA$334*$E$332/60*$L335</calculatedColumnFormula>
    </tableColumn>
    <tableColumn id="109" xr3:uid="{89B4407F-2B4F-4F87-8E74-4145BD1BAEB2}" name="108">
      <calculatedColumnFormula>EB$334*$E$332/60*$L335</calculatedColumnFormula>
    </tableColumn>
    <tableColumn id="110" xr3:uid="{ED5CD640-C7E0-4033-8DE3-B8BDB4950BD7}" name="109">
      <calculatedColumnFormula>EC$334*$E$332/60*$L335</calculatedColumnFormula>
    </tableColumn>
    <tableColumn id="111" xr3:uid="{D47D16CC-281C-4490-963E-874B5FD79B8D}" name="110">
      <calculatedColumnFormula>ED$334*$E$332/60*$L335</calculatedColumnFormula>
    </tableColumn>
    <tableColumn id="112" xr3:uid="{2EB91217-1C13-4050-AC3E-00AB9AE30490}" name="111">
      <calculatedColumnFormula>EE$334*$E$332/60*$L335</calculatedColumnFormula>
    </tableColumn>
    <tableColumn id="113" xr3:uid="{E5DD4FCE-9B72-48E8-BECC-40AE2288B1B8}" name="112">
      <calculatedColumnFormula>EF$334*$E$332/60*$L335</calculatedColumnFormula>
    </tableColumn>
    <tableColumn id="114" xr3:uid="{1B5E1CB8-4D84-4AE7-B8F8-ED6C56D6B88B}" name="113">
      <calculatedColumnFormula>EG$334*$E$332/60*$L335</calculatedColumnFormula>
    </tableColumn>
    <tableColumn id="115" xr3:uid="{619D7C74-8ED1-4D6D-9DF2-54EBD2A5E9BF}" name="114">
      <calculatedColumnFormula>EH$334*$E$332/60*$L335</calculatedColumnFormula>
    </tableColumn>
    <tableColumn id="116" xr3:uid="{DB5D51BF-3E7F-42BB-9DC4-7A838F311B4E}" name="115">
      <calculatedColumnFormula>EI$334*$E$332/60*$L335</calculatedColumnFormula>
    </tableColumn>
    <tableColumn id="117" xr3:uid="{97E41494-47E7-42EC-AD65-B5C0F14E6FA9}" name="116">
      <calculatedColumnFormula>EJ$334*$E$332/60*$L335</calculatedColumnFormula>
    </tableColumn>
    <tableColumn id="118" xr3:uid="{5DD803EE-77C0-4FA3-AC64-546E53321656}" name="117">
      <calculatedColumnFormula>EK$334*$E$332/60*$L335</calculatedColumnFormula>
    </tableColumn>
    <tableColumn id="119" xr3:uid="{1A9D00DE-9389-4ED6-B720-22DD1C1610C3}" name="118">
      <calculatedColumnFormula>EL$334*$E$332/60*$L335</calculatedColumnFormula>
    </tableColumn>
    <tableColumn id="120" xr3:uid="{B7D21D8A-3F1A-4E44-8B20-7ED72EC245C0}" name="119">
      <calculatedColumnFormula>EM$334*$E$332/60*$L335</calculatedColumnFormula>
    </tableColumn>
    <tableColumn id="121" xr3:uid="{15FECB79-9376-4AC3-97D1-F246E3AFA18C}" name="120" dataDxfId="65">
      <calculatedColumnFormula>EN$334*$E$332/60*$L335</calculatedColumnFormula>
    </tableColumn>
  </tableColumns>
  <tableStyleInfo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62FC32C3-39C3-4CEC-91C7-75065A912CC1}" name="Carbon_byElement_B4" displayName="Carbon_byElement_B4" ref="X388:EN438" totalsRowShown="0">
  <autoFilter ref="X388:EN438" xr:uid="{F6783C56-7827-47B8-9549-26CF40743CEF}"/>
  <tableColumns count="121">
    <tableColumn id="1" xr3:uid="{A16F287E-8D59-4F3D-9DA2-FF0FB5EDCE10}" name="0" dataDxfId="64">
      <calculatedColumnFormula>IFERROR(ROUNDDOWN(($E389+X$388-1)/$G389,0)*((X11+X119+X173)+(X521+X575+X629+X683)),0)</calculatedColumnFormula>
    </tableColumn>
    <tableColumn id="2" xr3:uid="{3CC48D66-3F50-44C8-9BEF-F9AEA175CB5F}" name="1">
      <calculatedColumnFormula>IFERROR(ROUNDDOWN(($E389+Y$388-1)/$G389,0)*((Y11+Y119+Y173)+(Y521+Y575+Y629+Y683)),0)</calculatedColumnFormula>
    </tableColumn>
    <tableColumn id="3" xr3:uid="{69DA0EB7-2E10-4974-8657-4738F7F05B91}" name="2">
      <calculatedColumnFormula>IFERROR(ROUNDDOWN(($E389+Z$388-1)/$G389,0)*((Z11+Z119+Z173)+(Z521+Z575+Z629+Z683)),0)</calculatedColumnFormula>
    </tableColumn>
    <tableColumn id="4" xr3:uid="{0B284C93-D66C-4FA9-81B6-188EDCEF82C2}" name="3">
      <calculatedColumnFormula>IFERROR(ROUNDDOWN(($E389+AA$388-1)/$G389,0)*((AA11+AA119+AA173)+(AA521+AA575+AA629+AA683)),0)</calculatedColumnFormula>
    </tableColumn>
    <tableColumn id="5" xr3:uid="{620B03D4-C9D7-4C44-B532-0020943085F4}" name="4">
      <calculatedColumnFormula>IFERROR(ROUNDDOWN(($E389+AB$388-1)/$G389,0)*((AB11+AB119+AB173)+(AB521+AB575+AB629+AB683)),0)</calculatedColumnFormula>
    </tableColumn>
    <tableColumn id="6" xr3:uid="{3A1D1E8B-3252-4A9D-A7AD-76E9524FB755}" name="5">
      <calculatedColumnFormula>IFERROR(ROUNDDOWN(($E389+AC$388-1)/$G389,0)*((AC11+AC119+AC173)+(AC521+AC575+AC629+AC683)),0)</calculatedColumnFormula>
    </tableColumn>
    <tableColumn id="7" xr3:uid="{D7E33B73-AF93-4FF7-B981-7E525E49C427}" name="6">
      <calculatedColumnFormula>IFERROR(ROUNDDOWN(($E389+AD$388-1)/$G389,0)*((AD11+AD119+AD173)+(AD521+AD575+AD629+AD683)),0)</calculatedColumnFormula>
    </tableColumn>
    <tableColumn id="8" xr3:uid="{FB0A9C41-A4BF-4D9A-80A8-6886179F6769}" name="7">
      <calculatedColumnFormula>IFERROR(ROUNDDOWN(($E389+AE$388-1)/$G389,0)*((AE11+AE119+AE173)+(AE521+AE575+AE629+AE683)),0)</calculatedColumnFormula>
    </tableColumn>
    <tableColumn id="9" xr3:uid="{99FE830A-C19F-43F3-9A01-CAAA4D73B3FC}" name="8">
      <calculatedColumnFormula>IFERROR(ROUNDDOWN(($E389+AF$388-1)/$G389,0)*((AF11+AF119+AF173)+(AF521+AF575+AF629+AF683)),0)</calculatedColumnFormula>
    </tableColumn>
    <tableColumn id="10" xr3:uid="{723039C5-B83D-4177-8C68-1054DFEBADAF}" name="9">
      <calculatedColumnFormula>IFERROR(ROUNDDOWN(($E389+AG$388-1)/$G389,0)*((AG11+AG119+AG173)+(AG521+AG575+AG629+AG683)),0)</calculatedColumnFormula>
    </tableColumn>
    <tableColumn id="11" xr3:uid="{24B985C4-7431-4C23-B995-CDE83EDA34EB}" name="10">
      <calculatedColumnFormula>IFERROR(ROUNDDOWN(($E389+AH$388-1)/$G389,0)*((AH11+AH119+AH173)+(AH521+AH575+AH629+AH683)),0)</calculatedColumnFormula>
    </tableColumn>
    <tableColumn id="12" xr3:uid="{94121975-E7B2-4A4B-9925-07E227FBC248}" name="11">
      <calculatedColumnFormula>IFERROR(ROUNDDOWN(($E389+AI$388-1)/$G389,0)*((AI11+AI119+AI173)+(AI521+AI575+AI629+AI683)),0)</calculatedColumnFormula>
    </tableColumn>
    <tableColumn id="13" xr3:uid="{BB04E804-BD8B-4163-9FFB-E35D47204854}" name="12">
      <calculatedColumnFormula>IFERROR(ROUNDDOWN(($E389+AJ$388-1)/$G389,0)*((AJ11+AJ119+AJ173)+(AJ521+AJ575+AJ629+AJ683)),0)</calculatedColumnFormula>
    </tableColumn>
    <tableColumn id="14" xr3:uid="{32AD2544-2E2A-434A-9487-8C120218F4B0}" name="13">
      <calculatedColumnFormula>IFERROR(ROUNDDOWN(($E389+AK$388-1)/$G389,0)*((AK11+AK119+AK173)+(AK521+AK575+AK629+AK683)),0)</calculatedColumnFormula>
    </tableColumn>
    <tableColumn id="15" xr3:uid="{5FFCB08E-32D4-4001-85BA-E5B903C873FD}" name="14">
      <calculatedColumnFormula>IFERROR(ROUNDDOWN(($E389+AL$388-1)/$G389,0)*((AL11+AL119+AL173)+(AL521+AL575+AL629+AL683)),0)</calculatedColumnFormula>
    </tableColumn>
    <tableColumn id="16" xr3:uid="{D0892035-C5ED-4153-8D1C-ACA2B1469BCC}" name="15">
      <calculatedColumnFormula>IFERROR(ROUNDDOWN(($E389+AM$388-1)/$G389,0)*((AM11+AM119+AM173)+(AM521+AM575+AM629+AM683)),0)</calculatedColumnFormula>
    </tableColumn>
    <tableColumn id="17" xr3:uid="{CBAD5ADB-3D9A-4FEC-ABFE-14A45CD668F8}" name="16">
      <calculatedColumnFormula>IFERROR(ROUNDDOWN(($E389+AN$388-1)/$G389,0)*((AN11+AN119+AN173)+(AN521+AN575+AN629+AN683)),0)</calculatedColumnFormula>
    </tableColumn>
    <tableColumn id="18" xr3:uid="{C507804A-57F8-4230-ABE0-F22BD36E4A4B}" name="17">
      <calculatedColumnFormula>IFERROR(ROUNDDOWN(($E389+AO$388-1)/$G389,0)*((AO11+AO119+AO173)+(AO521+AO575+AO629+AO683)),0)</calculatedColumnFormula>
    </tableColumn>
    <tableColumn id="19" xr3:uid="{B0CA15DC-AF7D-4D38-9480-79C48501656C}" name="18">
      <calculatedColumnFormula>IFERROR(ROUNDDOWN(($E389+AP$388-1)/$G389,0)*((AP11+AP119+AP173)+(AP521+AP575+AP629+AP683)),0)</calculatedColumnFormula>
    </tableColumn>
    <tableColumn id="20" xr3:uid="{4D5ACDCB-71C4-4C98-BB93-418B024A9CE4}" name="19">
      <calculatedColumnFormula>IFERROR(ROUNDDOWN(($E389+AQ$388-1)/$G389,0)*((AQ11+AQ119+AQ173)+(AQ521+AQ575+AQ629+AQ683)),0)</calculatedColumnFormula>
    </tableColumn>
    <tableColumn id="21" xr3:uid="{E698B432-FE96-4674-9CC9-C3BB2F89EB78}" name="20">
      <calculatedColumnFormula>IFERROR(ROUNDDOWN(($E389+AR$388-1)/$G389,0)*((AR11+AR119+AR173)+(AR521+AR575+AR629+AR683)),0)</calculatedColumnFormula>
    </tableColumn>
    <tableColumn id="22" xr3:uid="{DD8126EE-C868-4C8E-B9CE-4C42F961EFDB}" name="21">
      <calculatedColumnFormula>IFERROR(ROUNDDOWN(($E389+AS$388-1)/$G389,0)*((AS11+AS119+AS173)+(AS521+AS575+AS629+AS683)),0)</calculatedColumnFormula>
    </tableColumn>
    <tableColumn id="23" xr3:uid="{C31396B2-8E2C-427C-B2AC-32464AA3E785}" name="22">
      <calculatedColumnFormula>IFERROR(ROUNDDOWN(($E389+AT$388-1)/$G389,0)*((AT11+AT119+AT173)+(AT521+AT575+AT629+AT683)),0)</calculatedColumnFormula>
    </tableColumn>
    <tableColumn id="24" xr3:uid="{0CA5A8B4-B407-4AC3-B531-732D911BE11E}" name="23">
      <calculatedColumnFormula>IFERROR(ROUNDDOWN(($E389+AU$388-1)/$G389,0)*((AU11+AU119+AU173)+(AU521+AU575+AU629+AU683)),0)</calculatedColumnFormula>
    </tableColumn>
    <tableColumn id="25" xr3:uid="{43646DF7-39EC-470A-A5CC-53FFA30F8146}" name="24">
      <calculatedColumnFormula>IFERROR(ROUNDDOWN(($E389+AV$388-1)/$G389,0)*((AV11+AV119+AV173)+(AV521+AV575+AV629+AV683)),0)</calculatedColumnFormula>
    </tableColumn>
    <tableColumn id="26" xr3:uid="{C8A2DFE9-6946-4307-BEF0-C4547F383DEF}" name="25">
      <calculatedColumnFormula>IFERROR(ROUNDDOWN(($E389+AW$388-1)/$G389,0)*((AW11+AW119+AW173)+(AW521+AW575+AW629+AW683)),0)</calculatedColumnFormula>
    </tableColumn>
    <tableColumn id="27" xr3:uid="{8083F523-7DCC-4BCB-B98D-52DCBAB26335}" name="26">
      <calculatedColumnFormula>IFERROR(ROUNDDOWN(($E389+AX$388-1)/$G389,0)*((AX11+AX119+AX173)+(AX521+AX575+AX629+AX683)),0)</calculatedColumnFormula>
    </tableColumn>
    <tableColumn id="28" xr3:uid="{4D050635-5AB9-4CA2-A7E2-5D78448C512B}" name="27">
      <calculatedColumnFormula>IFERROR(ROUNDDOWN(($E389+AY$388-1)/$G389,0)*((AY11+AY119+AY173)+(AY521+AY575+AY629+AY683)),0)</calculatedColumnFormula>
    </tableColumn>
    <tableColumn id="29" xr3:uid="{58173B1B-F0CF-4A9E-B56D-B9A90D240EE7}" name="28">
      <calculatedColumnFormula>IFERROR(ROUNDDOWN(($E389+AZ$388-1)/$G389,0)*((AZ11+AZ119+AZ173)+(AZ521+AZ575+AZ629+AZ683)),0)</calculatedColumnFormula>
    </tableColumn>
    <tableColumn id="30" xr3:uid="{B29CE7BC-8A0F-49C3-ADB1-A63D12D949CC}" name="29">
      <calculatedColumnFormula>IFERROR(ROUNDDOWN(($E389+BA$388-1)/$G389,0)*((BA11+BA119+BA173)+(BA521+BA575+BA629+BA683)),0)</calculatedColumnFormula>
    </tableColumn>
    <tableColumn id="31" xr3:uid="{A0001286-61EC-4A74-9544-45346A41E680}" name="30" dataDxfId="63">
      <calculatedColumnFormula>IFERROR(ROUNDDOWN(($E389+BB$388-1)/$G389,0)*((BB11+BB119+BB173)+(BB521+BB575+BB629+BB683)),0)</calculatedColumnFormula>
    </tableColumn>
    <tableColumn id="32" xr3:uid="{92D1F050-1E3B-498F-8F97-E438A17D608E}" name="31">
      <calculatedColumnFormula>IFERROR(ROUNDDOWN(($E389+BC$388-1)/$G389,0)*((BC11+BC119+BC173)+(BC521+BC575+BC629+BC683)),0)</calculatedColumnFormula>
    </tableColumn>
    <tableColumn id="33" xr3:uid="{5B635684-ADB6-4779-8954-8EA6897C6BAD}" name="32">
      <calculatedColumnFormula>IFERROR(ROUNDDOWN(($E389+BD$388-1)/$G389,0)*((BD11+BD119+BD173)+(BD521+BD575+BD629+BD683)),0)</calculatedColumnFormula>
    </tableColumn>
    <tableColumn id="34" xr3:uid="{66C5E2E6-5854-4FB9-941B-B42543A088C1}" name="33">
      <calculatedColumnFormula>IFERROR(ROUNDDOWN(($E389+BE$388-1)/$G389,0)*((BE11+BE119+BE173)+(BE521+BE575+BE629+BE683)),0)</calculatedColumnFormula>
    </tableColumn>
    <tableColumn id="35" xr3:uid="{5F676893-8063-4A36-A505-2BD9857BC979}" name="34">
      <calculatedColumnFormula>IFERROR(ROUNDDOWN(($E389+BF$388-1)/$G389,0)*((BF11+BF119+BF173)+(BF521+BF575+BF629+BF683)),0)</calculatedColumnFormula>
    </tableColumn>
    <tableColumn id="36" xr3:uid="{6CE3AF2D-6010-4C01-957B-AAEF2859DE1C}" name="35">
      <calculatedColumnFormula>IFERROR(ROUNDDOWN(($E389+BG$388-1)/$G389,0)*((BG11+BG119+BG173)+(BG521+BG575+BG629+BG683)),0)</calculatedColumnFormula>
    </tableColumn>
    <tableColumn id="37" xr3:uid="{8F7073E9-3FAE-4896-8F35-A5B4FFA8F3C7}" name="36">
      <calculatedColumnFormula>IFERROR(ROUNDDOWN(($E389+BH$388-1)/$G389,0)*((BH11+BH119+BH173)+(BH521+BH575+BH629+BH683)),0)</calculatedColumnFormula>
    </tableColumn>
    <tableColumn id="38" xr3:uid="{04B1A3C0-C369-451A-AFD5-E85A38029042}" name="37">
      <calculatedColumnFormula>IFERROR(ROUNDDOWN(($E389+BI$388-1)/$G389,0)*((BI11+BI119+BI173)+(BI521+BI575+BI629+BI683)),0)</calculatedColumnFormula>
    </tableColumn>
    <tableColumn id="39" xr3:uid="{4D88E8C1-A9E8-4E9C-8B7D-EDD957A0C6C5}" name="38">
      <calculatedColumnFormula>IFERROR(ROUNDDOWN(($E389+BJ$388-1)/$G389,0)*((BJ11+BJ119+BJ173)+(BJ521+BJ575+BJ629+BJ683)),0)</calculatedColumnFormula>
    </tableColumn>
    <tableColumn id="40" xr3:uid="{E4E8951C-59FE-4BDE-AC65-58F2E855E00A}" name="39">
      <calculatedColumnFormula>IFERROR(ROUNDDOWN(($E389+BK$388-1)/$G389,0)*((BK11+BK119+BK173)+(BK521+BK575+BK629+BK683)),0)</calculatedColumnFormula>
    </tableColumn>
    <tableColumn id="41" xr3:uid="{2E5CBF66-19CA-4F95-A4BD-BE1FE2C43166}" name="40">
      <calculatedColumnFormula>IFERROR(ROUNDDOWN(($E389+BL$388-1)/$G389,0)*((BL11+BL119+BL173)+(BL521+BL575+BL629+BL683)),0)</calculatedColumnFormula>
    </tableColumn>
    <tableColumn id="42" xr3:uid="{DEF407D5-23A3-4F20-A1EC-E1EB337F521D}" name="41">
      <calculatedColumnFormula>IFERROR(ROUNDDOWN(($E389+BM$388-1)/$G389,0)*((BM11+BM119+BM173)+(BM521+BM575+BM629+BM683)),0)</calculatedColumnFormula>
    </tableColumn>
    <tableColumn id="43" xr3:uid="{F4B135CB-0310-4F16-98AD-DCA67906BECC}" name="42">
      <calculatedColumnFormula>IFERROR(ROUNDDOWN(($E389+BN$388-1)/$G389,0)*((BN11+BN119+BN173)+(BN521+BN575+BN629+BN683)),0)</calculatedColumnFormula>
    </tableColumn>
    <tableColumn id="44" xr3:uid="{1686E1E1-C744-4F87-9457-C7D083509D0C}" name="43">
      <calculatedColumnFormula>IFERROR(ROUNDDOWN(($E389+BO$388-1)/$G389,0)*((BO11+BO119+BO173)+(BO521+BO575+BO629+BO683)),0)</calculatedColumnFormula>
    </tableColumn>
    <tableColumn id="45" xr3:uid="{7C0D9780-AB9D-41D3-AA07-97787E41C727}" name="44">
      <calculatedColumnFormula>IFERROR(ROUNDDOWN(($E389+BP$388-1)/$G389,0)*((BP11+BP119+BP173)+(BP521+BP575+BP629+BP683)),0)</calculatedColumnFormula>
    </tableColumn>
    <tableColumn id="46" xr3:uid="{831D2A00-386B-4B08-8E44-8F0BE05BBDC4}" name="45">
      <calculatedColumnFormula>IFERROR(ROUNDDOWN(($E389+BQ$388-1)/$G389,0)*((BQ11+BQ119+BQ173)+(BQ521+BQ575+BQ629+BQ683)),0)</calculatedColumnFormula>
    </tableColumn>
    <tableColumn id="47" xr3:uid="{515C53CC-D6FD-43C4-A0D9-51C7AEA03302}" name="46">
      <calculatedColumnFormula>IFERROR(ROUNDDOWN(($E389+BR$388-1)/$G389,0)*((BR11+BR119+BR173)+(BR521+BR575+BR629+BR683)),0)</calculatedColumnFormula>
    </tableColumn>
    <tableColumn id="48" xr3:uid="{32CADE78-A583-4495-846F-583EE548873F}" name="47">
      <calculatedColumnFormula>IFERROR(ROUNDDOWN(($E389+BS$388-1)/$G389,0)*((BS11+BS119+BS173)+(BS521+BS575+BS629+BS683)),0)</calculatedColumnFormula>
    </tableColumn>
    <tableColumn id="49" xr3:uid="{A1A4314A-8993-4E5D-A263-E3545607A0E7}" name="48">
      <calculatedColumnFormula>IFERROR(ROUNDDOWN(($E389+BT$388-1)/$G389,0)*((BT11+BT119+BT173)+(BT521+BT575+BT629+BT683)),0)</calculatedColumnFormula>
    </tableColumn>
    <tableColumn id="50" xr3:uid="{A501E848-BF6B-4563-B43A-9B0C954ECDEB}" name="49">
      <calculatedColumnFormula>IFERROR(ROUNDDOWN(($E389+BU$388-1)/$G389,0)*((BU11+BU119+BU173)+(BU521+BU575+BU629+BU683)),0)</calculatedColumnFormula>
    </tableColumn>
    <tableColumn id="51" xr3:uid="{E24E4DC7-88C2-49CD-8881-C31280443D6C}" name="50">
      <calculatedColumnFormula>IFERROR(ROUNDDOWN(($E389+BV$388-1)/$G389,0)*((BV11+BV119+BV173)+(BV521+BV575+BV629+BV683)),0)</calculatedColumnFormula>
    </tableColumn>
    <tableColumn id="52" xr3:uid="{B698EA99-7E36-45B4-BAC9-DBFD7C0E4FB2}" name="51">
      <calculatedColumnFormula>IFERROR(ROUNDDOWN(($E389+BW$388-1)/$G389,0)*((BW11+BW119+BW173)+(BW521+BW575+BW629+BW683)),0)</calculatedColumnFormula>
    </tableColumn>
    <tableColumn id="53" xr3:uid="{9AFDA067-DBCE-4AF2-B6CB-343B9D55A070}" name="52">
      <calculatedColumnFormula>IFERROR(ROUNDDOWN(($E389+BX$388-1)/$G389,0)*((BX11+BX119+BX173)+(BX521+BX575+BX629+BX683)),0)</calculatedColumnFormula>
    </tableColumn>
    <tableColumn id="54" xr3:uid="{AEBC15F3-74FB-43F0-9E5D-47EBF6CB7E68}" name="53">
      <calculatedColumnFormula>IFERROR(ROUNDDOWN(($E389+BY$388-1)/$G389,0)*((BY11+BY119+BY173)+(BY521+BY575+BY629+BY683)),0)</calculatedColumnFormula>
    </tableColumn>
    <tableColumn id="55" xr3:uid="{73030126-84EF-4324-864A-FBC7589505EA}" name="54">
      <calculatedColumnFormula>IFERROR(ROUNDDOWN(($E389+BZ$388-1)/$G389,0)*((BZ11+BZ119+BZ173)+(BZ521+BZ575+BZ629+BZ683)),0)</calculatedColumnFormula>
    </tableColumn>
    <tableColumn id="56" xr3:uid="{1F9E0505-28A8-4E86-A4F4-E803582B5CB5}" name="55">
      <calculatedColumnFormula>IFERROR(ROUNDDOWN(($E389+CA$388-1)/$G389,0)*((CA11+CA119+CA173)+(CA521+CA575+CA629+CA683)),0)</calculatedColumnFormula>
    </tableColumn>
    <tableColumn id="57" xr3:uid="{A620D121-5C67-41F9-ACF5-B09E3DFC986D}" name="56">
      <calculatedColumnFormula>IFERROR(ROUNDDOWN(($E389+CB$388-1)/$G389,0)*((CB11+CB119+CB173)+(CB521+CB575+CB629+CB683)),0)</calculatedColumnFormula>
    </tableColumn>
    <tableColumn id="58" xr3:uid="{48EE8515-6275-4C47-A881-3134831C9075}" name="57">
      <calculatedColumnFormula>IFERROR(ROUNDDOWN(($E389+CC$388-1)/$G389,0)*((CC11+CC119+CC173)+(CC521+CC575+CC629+CC683)),0)</calculatedColumnFormula>
    </tableColumn>
    <tableColumn id="59" xr3:uid="{4B88E406-85BA-4FDD-853B-0B8445A58C48}" name="58">
      <calculatedColumnFormula>IFERROR(ROUNDDOWN(($E389+CD$388-1)/$G389,0)*((CD11+CD119+CD173)+(CD521+CD575+CD629+CD683)),0)</calculatedColumnFormula>
    </tableColumn>
    <tableColumn id="60" xr3:uid="{1482DCF6-AAD0-425D-A246-7710DE3C40A7}" name="59">
      <calculatedColumnFormula>IFERROR(ROUNDDOWN(($E389+CE$388-1)/$G389,0)*((CE11+CE119+CE173)+(CE521+CE575+CE629+CE683)),0)</calculatedColumnFormula>
    </tableColumn>
    <tableColumn id="61" xr3:uid="{4F122E68-C85F-4541-B6D7-F81D0A15CD58}" name="60" dataDxfId="62">
      <calculatedColumnFormula>IFERROR(ROUNDDOWN(($E389+CF$388-1)/$G389,0)*((CF11+CF119+CF173)+(CF521+CF575+CF629+CF683)),0)</calculatedColumnFormula>
    </tableColumn>
    <tableColumn id="62" xr3:uid="{35441EF0-0A65-4111-879C-D97CA653CB56}" name="61">
      <calculatedColumnFormula>IFERROR(ROUNDDOWN(($E389+CG$388-1)/$G389,0)*((CG11+CG119+CG173)+(CG521+CG575+CG629+CG683)),0)</calculatedColumnFormula>
    </tableColumn>
    <tableColumn id="63" xr3:uid="{8708D81E-185D-4ED4-9D21-8E3B77398755}" name="62">
      <calculatedColumnFormula>IFERROR(ROUNDDOWN(($E389+CH$388-1)/$G389,0)*((CH11+CH119+CH173)+(CH521+CH575+CH629+CH683)),0)</calculatedColumnFormula>
    </tableColumn>
    <tableColumn id="64" xr3:uid="{100DEBA0-6CD9-482F-8B90-B987D768E5B1}" name="63">
      <calculatedColumnFormula>IFERROR(ROUNDDOWN(($E389+CI$388-1)/$G389,0)*((CI11+CI119+CI173)+(CI521+CI575+CI629+CI683)),0)</calculatedColumnFormula>
    </tableColumn>
    <tableColumn id="65" xr3:uid="{F1236355-BDCF-4729-9F25-86EDE8066FEF}" name="64">
      <calculatedColumnFormula>IFERROR(ROUNDDOWN(($E389+CJ$388-1)/$G389,0)*((CJ11+CJ119+CJ173)+(CJ521+CJ575+CJ629+CJ683)),0)</calculatedColumnFormula>
    </tableColumn>
    <tableColumn id="66" xr3:uid="{BE8C0167-5A38-4FAE-9FA8-31EA11B47AC9}" name="65">
      <calculatedColumnFormula>IFERROR(ROUNDDOWN(($E389+CK$388-1)/$G389,0)*((CK11+CK119+CK173)+(CK521+CK575+CK629+CK683)),0)</calculatedColumnFormula>
    </tableColumn>
    <tableColumn id="67" xr3:uid="{8C85E26B-7B0A-4B7A-AD82-62B8E565FEB9}" name="66">
      <calculatedColumnFormula>IFERROR(ROUNDDOWN(($E389+CL$388-1)/$G389,0)*((CL11+CL119+CL173)+(CL521+CL575+CL629+CL683)),0)</calculatedColumnFormula>
    </tableColumn>
    <tableColumn id="68" xr3:uid="{0C8478D7-A9ED-44AC-A60D-E1FB4A336608}" name="67">
      <calculatedColumnFormula>IFERROR(ROUNDDOWN(($E389+CM$388-1)/$G389,0)*((CM11+CM119+CM173)+(CM521+CM575+CM629+CM683)),0)</calculatedColumnFormula>
    </tableColumn>
    <tableColumn id="69" xr3:uid="{B1AA7AF2-0C10-48BC-9690-86C4EB8BF7FE}" name="68">
      <calculatedColumnFormula>IFERROR(ROUNDDOWN(($E389+CN$388-1)/$G389,0)*((CN11+CN119+CN173)+(CN521+CN575+CN629+CN683)),0)</calculatedColumnFormula>
    </tableColumn>
    <tableColumn id="70" xr3:uid="{435D0D9A-49E8-47DC-959C-B1260949D31A}" name="69">
      <calculatedColumnFormula>IFERROR(ROUNDDOWN(($E389+CO$388-1)/$G389,0)*((CO11+CO119+CO173)+(CO521+CO575+CO629+CO683)),0)</calculatedColumnFormula>
    </tableColumn>
    <tableColumn id="71" xr3:uid="{24222F00-A38C-489E-8544-5685CDF2F50A}" name="70">
      <calculatedColumnFormula>IFERROR(ROUNDDOWN(($E389+CP$388-1)/$G389,0)*((CP11+CP119+CP173)+(CP521+CP575+CP629+CP683)),0)</calculatedColumnFormula>
    </tableColumn>
    <tableColumn id="72" xr3:uid="{FAECA66D-15D0-4DD7-AF00-835AD017DABD}" name="71">
      <calculatedColumnFormula>IFERROR(ROUNDDOWN(($E389+CQ$388-1)/$G389,0)*((CQ11+CQ119+CQ173)+(CQ521+CQ575+CQ629+CQ683)),0)</calculatedColumnFormula>
    </tableColumn>
    <tableColumn id="73" xr3:uid="{977033AC-5CB2-471B-BE05-E785157815CB}" name="72">
      <calculatedColumnFormula>IFERROR(ROUNDDOWN(($E389+CR$388-1)/$G389,0)*((CR11+CR119+CR173)+(CR521+CR575+CR629+CR683)),0)</calculatedColumnFormula>
    </tableColumn>
    <tableColumn id="74" xr3:uid="{F5C07A12-44F7-4ED0-B35D-3476DD8AE40D}" name="73">
      <calculatedColumnFormula>IFERROR(ROUNDDOWN(($E389+CS$388-1)/$G389,0)*((CS11+CS119+CS173)+(CS521+CS575+CS629+CS683)),0)</calculatedColumnFormula>
    </tableColumn>
    <tableColumn id="75" xr3:uid="{11FEB72B-87C1-458A-8969-C05297BFCB2F}" name="74">
      <calculatedColumnFormula>IFERROR(ROUNDDOWN(($E389+CT$388-1)/$G389,0)*((CT11+CT119+CT173)+(CT521+CT575+CT629+CT683)),0)</calculatedColumnFormula>
    </tableColumn>
    <tableColumn id="76" xr3:uid="{B9A42929-8E2B-4F84-B4D0-224CA7E40322}" name="75">
      <calculatedColumnFormula>IFERROR(ROUNDDOWN(($E389+CU$388-1)/$G389,0)*((CU11+CU119+CU173)+(CU521+CU575+CU629+CU683)),0)</calculatedColumnFormula>
    </tableColumn>
    <tableColumn id="77" xr3:uid="{BABE818A-20A6-4D74-9165-CE6DAFF37AFB}" name="76">
      <calculatedColumnFormula>IFERROR(ROUNDDOWN(($E389+CV$388-1)/$G389,0)*((CV11+CV119+CV173)+(CV521+CV575+CV629+CV683)),0)</calculatedColumnFormula>
    </tableColumn>
    <tableColumn id="78" xr3:uid="{5FBDF2DB-255E-4C96-858D-E615A442632D}" name="77">
      <calculatedColumnFormula>IFERROR(ROUNDDOWN(($E389+CW$388-1)/$G389,0)*((CW11+CW119+CW173)+(CW521+CW575+CW629+CW683)),0)</calculatedColumnFormula>
    </tableColumn>
    <tableColumn id="79" xr3:uid="{81A01108-52C9-4F39-8CAC-B1902E75C310}" name="78">
      <calculatedColumnFormula>IFERROR(ROUNDDOWN(($E389+CX$388-1)/$G389,0)*((CX11+CX119+CX173)+(CX521+CX575+CX629+CX683)),0)</calculatedColumnFormula>
    </tableColumn>
    <tableColumn id="80" xr3:uid="{A4D56858-CDEB-4F21-914C-F72071AAF7CC}" name="79">
      <calculatedColumnFormula>IFERROR(ROUNDDOWN(($E389+CY$388-1)/$G389,0)*((CY11+CY119+CY173)+(CY521+CY575+CY629+CY683)),0)</calculatedColumnFormula>
    </tableColumn>
    <tableColumn id="81" xr3:uid="{18A8007E-4790-4F74-81D6-51EFCD07525A}" name="80">
      <calculatedColumnFormula>IFERROR(ROUNDDOWN(($E389+CZ$388-1)/$G389,0)*((CZ11+CZ119+CZ173)+(CZ521+CZ575+CZ629+CZ683)),0)</calculatedColumnFormula>
    </tableColumn>
    <tableColumn id="82" xr3:uid="{DA6203FF-1BEB-4C60-88E1-5D1667CE3D52}" name="81">
      <calculatedColumnFormula>IFERROR(ROUNDDOWN(($E389+DA$388-1)/$G389,0)*((DA11+DA119+DA173)+(DA521+DA575+DA629+DA683)),0)</calculatedColumnFormula>
    </tableColumn>
    <tableColumn id="83" xr3:uid="{76DA58F1-FB54-4DA5-821F-CBACCB9E53E1}" name="82">
      <calculatedColumnFormula>IFERROR(ROUNDDOWN(($E389+DB$388-1)/$G389,0)*((DB11+DB119+DB173)+(DB521+DB575+DB629+DB683)),0)</calculatedColumnFormula>
    </tableColumn>
    <tableColumn id="84" xr3:uid="{43040F68-4C40-4DD0-A787-A1B1B53F2F65}" name="83">
      <calculatedColumnFormula>IFERROR(ROUNDDOWN(($E389+DC$388-1)/$G389,0)*((DC11+DC119+DC173)+(DC521+DC575+DC629+DC683)),0)</calculatedColumnFormula>
    </tableColumn>
    <tableColumn id="85" xr3:uid="{ECA17E98-2B14-46CD-A02E-7605CDC0FA2E}" name="84">
      <calculatedColumnFormula>IFERROR(ROUNDDOWN(($E389+DD$388-1)/$G389,0)*((DD11+DD119+DD173)+(DD521+DD575+DD629+DD683)),0)</calculatedColumnFormula>
    </tableColumn>
    <tableColumn id="86" xr3:uid="{CF93CDB1-018E-4AAC-A01B-295E85D237E2}" name="85">
      <calculatedColumnFormula>IFERROR(ROUNDDOWN(($E389+DE$388-1)/$G389,0)*((DE11+DE119+DE173)+(DE521+DE575+DE629+DE683)),0)</calculatedColumnFormula>
    </tableColumn>
    <tableColumn id="87" xr3:uid="{325A62E1-905E-49B0-8A6E-15E1C2E41171}" name="86">
      <calculatedColumnFormula>IFERROR(ROUNDDOWN(($E389+DF$388-1)/$G389,0)*((DF11+DF119+DF173)+(DF521+DF575+DF629+DF683)),0)</calculatedColumnFormula>
    </tableColumn>
    <tableColumn id="88" xr3:uid="{E756239E-E955-4A4C-BB4F-2A3FF7DBE85D}" name="87">
      <calculatedColumnFormula>IFERROR(ROUNDDOWN(($E389+DG$388-1)/$G389,0)*((DG11+DG119+DG173)+(DG521+DG575+DG629+DG683)),0)</calculatedColumnFormula>
    </tableColumn>
    <tableColumn id="89" xr3:uid="{647F1DD8-5544-4CEF-8637-1768DF986320}" name="88">
      <calculatedColumnFormula>IFERROR(ROUNDDOWN(($E389+DH$388-1)/$G389,0)*((DH11+DH119+DH173)+(DH521+DH575+DH629+DH683)),0)</calculatedColumnFormula>
    </tableColumn>
    <tableColumn id="90" xr3:uid="{7E79B4B7-7C32-464A-8422-8E42C575F73D}" name="89">
      <calculatedColumnFormula>IFERROR(ROUNDDOWN(($E389+DI$388-1)/$G389,0)*((DI11+DI119+DI173)+(DI521+DI575+DI629+DI683)),0)</calculatedColumnFormula>
    </tableColumn>
    <tableColumn id="91" xr3:uid="{E5663D03-D4CE-42D1-8F0A-219654F9456D}" name="90" dataDxfId="61">
      <calculatedColumnFormula>IFERROR(ROUNDDOWN(($E389+DJ$388-1)/$G389,0)*((DJ11+DJ119+DJ173)+(DJ521+DJ575+DJ629+DJ683)),0)</calculatedColumnFormula>
    </tableColumn>
    <tableColumn id="92" xr3:uid="{8169D34F-C751-46B1-80B8-B9D43B56CBF9}" name="91">
      <calculatedColumnFormula>IFERROR(ROUNDDOWN(($E389+DK$388-1)/$G389,0)*((DK11+DK119+DK173)+(DK521+DK575+DK629+DK683)),0)</calculatedColumnFormula>
    </tableColumn>
    <tableColumn id="93" xr3:uid="{167A9D1A-C40E-4D1B-A385-A96327A4E4FA}" name="92">
      <calculatedColumnFormula>IFERROR(ROUNDDOWN(($E389+DL$388-1)/$G389,0)*((DL11+DL119+DL173)+(DL521+DL575+DL629+DL683)),0)</calculatedColumnFormula>
    </tableColumn>
    <tableColumn id="94" xr3:uid="{129B5C76-53AE-4A81-BD68-2619A098207B}" name="93">
      <calculatedColumnFormula>IFERROR(ROUNDDOWN(($E389+DM$388-1)/$G389,0)*((DM11+DM119+DM173)+(DM521+DM575+DM629+DM683)),0)</calculatedColumnFormula>
    </tableColumn>
    <tableColumn id="95" xr3:uid="{F0813732-EE11-4D48-AD7F-0C972DC64D8E}" name="94">
      <calculatedColumnFormula>IFERROR(ROUNDDOWN(($E389+DN$388-1)/$G389,0)*((DN11+DN119+DN173)+(DN521+DN575+DN629+DN683)),0)</calculatedColumnFormula>
    </tableColumn>
    <tableColumn id="96" xr3:uid="{E330BF61-9468-42F3-8D1D-E18A8C2C4DA7}" name="95">
      <calculatedColumnFormula>IFERROR(ROUNDDOWN(($E389+DO$388-1)/$G389,0)*((DO11+DO119+DO173)+(DO521+DO575+DO629+DO683)),0)</calculatedColumnFormula>
    </tableColumn>
    <tableColumn id="97" xr3:uid="{54318DF9-9FE1-4D19-9D86-41992EFD6D06}" name="96">
      <calculatedColumnFormula>IFERROR(ROUNDDOWN(($E389+DP$388-1)/$G389,0)*((DP11+DP119+DP173)+(DP521+DP575+DP629+DP683)),0)</calculatedColumnFormula>
    </tableColumn>
    <tableColumn id="98" xr3:uid="{FAB0B833-BBCF-4B5D-A405-3AF2940D9E5E}" name="97">
      <calculatedColumnFormula>IFERROR(ROUNDDOWN(($E389+DQ$388-1)/$G389,0)*((DQ11+DQ119+DQ173)+(DQ521+DQ575+DQ629+DQ683)),0)</calculatedColumnFormula>
    </tableColumn>
    <tableColumn id="99" xr3:uid="{56C2C7C7-CEED-433C-B0FF-98AFFA7BA24D}" name="98">
      <calculatedColumnFormula>IFERROR(ROUNDDOWN(($E389+DR$388-1)/$G389,0)*((DR11+DR119+DR173)+(DR521+DR575+DR629+DR683)),0)</calculatedColumnFormula>
    </tableColumn>
    <tableColumn id="100" xr3:uid="{46C35D95-A208-40E6-A0A8-4E8643B8D0B6}" name="99">
      <calculatedColumnFormula>IFERROR(ROUNDDOWN(($E389+DS$388-1)/$G389,0)*((DS11+DS119+DS173)+(DS521+DS575+DS629+DS683)),0)</calculatedColumnFormula>
    </tableColumn>
    <tableColumn id="101" xr3:uid="{963F9DB5-A684-43B7-82DE-3B67EB7986F2}" name="100">
      <calculatedColumnFormula>IFERROR(ROUNDDOWN(($E389+DT$388-1)/$G389,0)*((DT11+DT119+DT173)+(DT521+DT575+DT629+DT683)),0)</calculatedColumnFormula>
    </tableColumn>
    <tableColumn id="102" xr3:uid="{AB6B625D-11A9-4C14-9B67-AD1E40B75D41}" name="101">
      <calculatedColumnFormula>IFERROR(ROUNDDOWN(($E389+DU$388-1)/$G389,0)*((DU11+DU119+DU173)+(DU521+DU575+DU629+DU683)),0)</calculatedColumnFormula>
    </tableColumn>
    <tableColumn id="103" xr3:uid="{D997E24D-893D-4BCC-9E2F-F512EF7C5405}" name="102">
      <calculatedColumnFormula>IFERROR(ROUNDDOWN(($E389+DV$388-1)/$G389,0)*((DV11+DV119+DV173)+(DV521+DV575+DV629+DV683)),0)</calculatedColumnFormula>
    </tableColumn>
    <tableColumn id="104" xr3:uid="{0EE3C978-2DE4-451E-8C3E-781C35F91C53}" name="103">
      <calculatedColumnFormula>IFERROR(ROUNDDOWN(($E389+DW$388-1)/$G389,0)*((DW11+DW119+DW173)+(DW521+DW575+DW629+DW683)),0)</calculatedColumnFormula>
    </tableColumn>
    <tableColumn id="105" xr3:uid="{45F7CD8C-EA50-4FBE-89F4-9F7C8757AB47}" name="104">
      <calculatedColumnFormula>IFERROR(ROUNDDOWN(($E389+DX$388-1)/$G389,0)*((DX11+DX119+DX173)+(DX521+DX575+DX629+DX683)),0)</calculatedColumnFormula>
    </tableColumn>
    <tableColumn id="106" xr3:uid="{1D68D6CB-D7B3-424D-8432-8294906ED05A}" name="105">
      <calculatedColumnFormula>IFERROR(ROUNDDOWN(($E389+DY$388-1)/$G389,0)*((DY11+DY119+DY173)+(DY521+DY575+DY629+DY683)),0)</calculatedColumnFormula>
    </tableColumn>
    <tableColumn id="107" xr3:uid="{47B18708-F3BB-4934-ABA6-BF6614FD0BDB}" name="106">
      <calculatedColumnFormula>IFERROR(ROUNDDOWN(($E389+DZ$388-1)/$G389,0)*((DZ11+DZ119+DZ173)+(DZ521+DZ575+DZ629+DZ683)),0)</calculatedColumnFormula>
    </tableColumn>
    <tableColumn id="108" xr3:uid="{F070A624-4C92-4306-BB79-9F31CBFA3A5E}" name="107">
      <calculatedColumnFormula>IFERROR(ROUNDDOWN(($E389+EA$388-1)/$G389,0)*((EA11+EA119+EA173)+(EA521+EA575+EA629+EA683)),0)</calculatedColumnFormula>
    </tableColumn>
    <tableColumn id="109" xr3:uid="{0E46A1AA-6A8C-4DF4-85B8-0009830DB6C6}" name="108">
      <calculatedColumnFormula>IFERROR(ROUNDDOWN(($E389+EB$388-1)/$G389,0)*((EB11+EB119+EB173)+(EB521+EB575+EB629+EB683)),0)</calculatedColumnFormula>
    </tableColumn>
    <tableColumn id="110" xr3:uid="{88A91086-9BA2-4197-8989-14F9220FBE74}" name="109">
      <calculatedColumnFormula>IFERROR(ROUNDDOWN(($E389+EC$388-1)/$G389,0)*((EC11+EC119+EC173)+(EC521+EC575+EC629+EC683)),0)</calculatedColumnFormula>
    </tableColumn>
    <tableColumn id="111" xr3:uid="{6C14F373-EFA9-424D-B970-942066D657CC}" name="110">
      <calculatedColumnFormula>IFERROR(ROUNDDOWN(($E389+ED$388-1)/$G389,0)*((ED11+ED119+ED173)+(ED521+ED575+ED629+ED683)),0)</calculatedColumnFormula>
    </tableColumn>
    <tableColumn id="112" xr3:uid="{FD1F6F27-B353-48DF-B65E-4E801EDF0414}" name="111">
      <calculatedColumnFormula>IFERROR(ROUNDDOWN(($E389+EE$388-1)/$G389,0)*((EE11+EE119+EE173)+(EE521+EE575+EE629+EE683)),0)</calculatedColumnFormula>
    </tableColumn>
    <tableColumn id="113" xr3:uid="{88BBB53C-9141-4117-91EC-284271935C5D}" name="112">
      <calculatedColumnFormula>IFERROR(ROUNDDOWN(($E389+EF$388-1)/$G389,0)*((EF11+EF119+EF173)+(EF521+EF575+EF629+EF683)),0)</calculatedColumnFormula>
    </tableColumn>
    <tableColumn id="114" xr3:uid="{88F5F0DE-1524-4608-A76F-BE65516B0107}" name="113">
      <calculatedColumnFormula>IFERROR(ROUNDDOWN(($E389+EG$388-1)/$G389,0)*((EG11+EG119+EG173)+(EG521+EG575+EG629+EG683)),0)</calculatedColumnFormula>
    </tableColumn>
    <tableColumn id="115" xr3:uid="{C8357058-08C2-455F-B6CD-F85E12E45AC6}" name="114">
      <calculatedColumnFormula>IFERROR(ROUNDDOWN(($E389+EH$388-1)/$G389,0)*((EH11+EH119+EH173)+(EH521+EH575+EH629+EH683)),0)</calculatedColumnFormula>
    </tableColumn>
    <tableColumn id="116" xr3:uid="{E81D07E7-31F1-435C-948F-D2EBD2457AEE}" name="115">
      <calculatedColumnFormula>IFERROR(ROUNDDOWN(($E389+EI$388-1)/$G389,0)*((EI11+EI119+EI173)+(EI521+EI575+EI629+EI683)),0)</calculatedColumnFormula>
    </tableColumn>
    <tableColumn id="117" xr3:uid="{560C1C82-0C45-4240-BC59-3DF8C1F7BD52}" name="116">
      <calculatedColumnFormula>IFERROR(ROUNDDOWN(($E389+EJ$388-1)/$G389,0)*((EJ11+EJ119+EJ173)+(EJ521+EJ575+EJ629+EJ683)),0)</calculatedColumnFormula>
    </tableColumn>
    <tableColumn id="118" xr3:uid="{22099627-0AD7-4A32-A6D6-A41875B960DE}" name="117">
      <calculatedColumnFormula>IFERROR(ROUNDDOWN(($E389+EK$388-1)/$G389,0)*((EK11+EK119+EK173)+(EK521+EK575+EK629+EK683)),0)</calculatedColumnFormula>
    </tableColumn>
    <tableColumn id="119" xr3:uid="{E3738EEE-A7E6-4B42-A660-940295CA1726}" name="118">
      <calculatedColumnFormula>IFERROR(ROUNDDOWN(($E389+EL$388-1)/$G389,0)*((EL11+EL119+EL173)+(EL521+EL575+EL629+EL683)),0)</calculatedColumnFormula>
    </tableColumn>
    <tableColumn id="120" xr3:uid="{05A687FD-8F67-4165-92B3-967B084B3926}" name="119">
      <calculatedColumnFormula>IFERROR(ROUNDDOWN(($E389+EM$388-1)/$G389,0)*((EM11+EM119+EM173)+(EM521+EM575+EM629+EM683)),0)</calculatedColumnFormula>
    </tableColumn>
    <tableColumn id="121" xr3:uid="{0B816F38-953C-4191-B139-8BE901E0E642}" name="120" dataDxfId="60">
      <calculatedColumnFormula>IFERROR(ROUNDDOWN(($E389+EN$388-1)/$G389,0)*((EN11+EN119+EN173)+(EN521+EN575+EN629+EN683)),0)</calculatedColumnFormula>
    </tableColumn>
  </tableColumns>
  <tableStyleInfo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340DA145-1877-4B86-9D84-DF5795D10046}" name="Carbon_byElement_B5" displayName="Carbon_byElement_B5" ref="X442:EN492" totalsRowShown="0">
  <autoFilter ref="X442:EN492" xr:uid="{89C12597-D2B2-4F7F-B226-15649CBB80CF}"/>
  <tableColumns count="121">
    <tableColumn id="1" xr3:uid="{A4B30AB7-FEEB-42EE-B78D-146F138CD8AD}" name="0" dataDxfId="59"/>
    <tableColumn id="2" xr3:uid="{74B2D547-E675-4194-9A5F-77F9E17F94ED}" name="1"/>
    <tableColumn id="3" xr3:uid="{C9612CBA-2970-497F-AE48-60CA7409C5F6}" name="2"/>
    <tableColumn id="4" xr3:uid="{7B6229A3-7B86-4E4C-802C-23D15A604F9B}" name="3"/>
    <tableColumn id="5" xr3:uid="{77004384-4E2C-4B03-95A3-2482124B2D35}" name="4"/>
    <tableColumn id="6" xr3:uid="{D5AD7EAB-CB97-40C0-95F4-169BFEB512A7}" name="5"/>
    <tableColumn id="7" xr3:uid="{9D2DC81A-74A9-4EFB-8174-B120A7D4C3DB}" name="6"/>
    <tableColumn id="8" xr3:uid="{ED921057-E6B2-47BB-8FA1-F79DF8A0EA42}" name="7"/>
    <tableColumn id="9" xr3:uid="{56BEFED4-4F1B-4363-A84D-924A432F666A}" name="8"/>
    <tableColumn id="10" xr3:uid="{4A187207-E1B0-4DAC-B1FF-E1F7B601FFE4}" name="9"/>
    <tableColumn id="11" xr3:uid="{E10870B3-6F22-4320-B425-6A0212D5E5AB}" name="10"/>
    <tableColumn id="12" xr3:uid="{336B8040-65CC-48FC-9FAB-949E74FA8FFF}" name="11"/>
    <tableColumn id="13" xr3:uid="{BFC434B5-A35C-4BD2-8369-AAE138ADE661}" name="12"/>
    <tableColumn id="14" xr3:uid="{547140D4-4D09-4138-8AB3-599D7BA95677}" name="13"/>
    <tableColumn id="15" xr3:uid="{17F5EA1E-0338-4060-9D32-4903902869ED}" name="14"/>
    <tableColumn id="16" xr3:uid="{98743F14-7AE8-4AC0-B954-4D4656D9A79A}" name="15"/>
    <tableColumn id="17" xr3:uid="{A5FBF165-520C-48D8-95F7-CE68F81CEFFD}" name="16"/>
    <tableColumn id="18" xr3:uid="{8B0A385D-9367-4520-8F69-FFC88D2924B0}" name="17"/>
    <tableColumn id="19" xr3:uid="{95EE919D-58AD-4D35-A876-43FAD99AB344}" name="18"/>
    <tableColumn id="20" xr3:uid="{C776EB3D-E890-4066-B1DE-DD2B36FFF651}" name="19"/>
    <tableColumn id="21" xr3:uid="{F7A4DCD0-F254-4542-B4F6-E08C2177AC45}" name="20"/>
    <tableColumn id="22" xr3:uid="{14FA15F5-6955-4F53-8753-B9D5E17DF022}" name="21"/>
    <tableColumn id="23" xr3:uid="{4938BA68-290C-4211-804C-418AE409F7DC}" name="22"/>
    <tableColumn id="24" xr3:uid="{757F7C92-F207-41E5-851E-EFE0D336A958}" name="23"/>
    <tableColumn id="25" xr3:uid="{B448F6E9-6F77-4C82-9477-24F4BACE9CF5}" name="24"/>
    <tableColumn id="26" xr3:uid="{AA82F4F3-6DE1-457C-BBBC-EFD3C598FFE6}" name="25"/>
    <tableColumn id="27" xr3:uid="{830707FF-25BF-4F89-80AB-805C2CF74E8B}" name="26"/>
    <tableColumn id="28" xr3:uid="{DFB9DBE4-BCD7-42E2-A08F-3114E1100184}" name="27"/>
    <tableColumn id="29" xr3:uid="{72F9ABF2-93A2-4F0C-BEA6-E6B81E22B228}" name="28"/>
    <tableColumn id="30" xr3:uid="{0A21818C-F902-4622-A0DC-C190FA347120}" name="29"/>
    <tableColumn id="31" xr3:uid="{FF42E6CB-9A4D-4FC4-9352-3F924A2E7993}" name="30" dataDxfId="58"/>
    <tableColumn id="32" xr3:uid="{7AC2823A-9B2A-4AF3-8DB2-75B1A1E44B76}" name="31"/>
    <tableColumn id="33" xr3:uid="{7AFA4D4A-4402-4059-8554-AE555380D0C4}" name="32"/>
    <tableColumn id="34" xr3:uid="{1FF91675-4A8D-49AA-9A08-57DD50052BE6}" name="33"/>
    <tableColumn id="35" xr3:uid="{FB39000A-58B7-4CE1-8C44-E0E7C9F55175}" name="34"/>
    <tableColumn id="36" xr3:uid="{C16AD82D-5A3D-4DA8-BD69-BB36638BE1E2}" name="35"/>
    <tableColumn id="37" xr3:uid="{3B4407C3-2CD1-47C1-B59A-75351FFA03FE}" name="36"/>
    <tableColumn id="38" xr3:uid="{D9F4E82A-A4E7-4F9B-BE77-614A696B3E74}" name="37"/>
    <tableColumn id="39" xr3:uid="{697F15EE-273D-4A5B-B3FC-3A4CC7F54B0F}" name="38"/>
    <tableColumn id="40" xr3:uid="{60736D09-45AE-428E-92B8-6F998F54E62A}" name="39"/>
    <tableColumn id="41" xr3:uid="{C4455726-5CA1-4490-B240-FFEDA318EE52}" name="40"/>
    <tableColumn id="42" xr3:uid="{CA70F8CB-3D85-4E07-9846-CBF9EF2C0E3B}" name="41"/>
    <tableColumn id="43" xr3:uid="{877A3FB4-46A0-420A-BBFC-9F7A5283E090}" name="42"/>
    <tableColumn id="44" xr3:uid="{ACCBD573-BFB9-48DE-8070-61F6B6E3299A}" name="43"/>
    <tableColumn id="45" xr3:uid="{61E963E7-C1FD-458A-B787-F7B644CA3527}" name="44"/>
    <tableColumn id="46" xr3:uid="{0F45FBDF-D563-434E-A9F6-E083D5F64DC3}" name="45"/>
    <tableColumn id="47" xr3:uid="{BF9C1A3F-D8EB-47C1-BB23-604235A29181}" name="46"/>
    <tableColumn id="48" xr3:uid="{7FE9E052-2535-4993-850E-D925A187E048}" name="47"/>
    <tableColumn id="49" xr3:uid="{70FB6AAA-FF09-4E3C-B832-F7B240141E22}" name="48"/>
    <tableColumn id="50" xr3:uid="{367E2E30-F801-40DC-93BD-6F077C4B2FA7}" name="49"/>
    <tableColumn id="51" xr3:uid="{341EDD05-5529-4881-92BC-FEFAC48A1A56}" name="50"/>
    <tableColumn id="52" xr3:uid="{66E27FCD-3BC9-44D5-A088-E3B1D305788C}" name="51"/>
    <tableColumn id="53" xr3:uid="{62881255-2C63-4F28-A5A3-7C5CFA75507C}" name="52"/>
    <tableColumn id="54" xr3:uid="{F38875BC-5410-4687-A359-54C40196E401}" name="53"/>
    <tableColumn id="55" xr3:uid="{53528099-A8D7-45FF-BDA7-C5E09A58CBD1}" name="54"/>
    <tableColumn id="56" xr3:uid="{6AF5F4F5-0D61-47ED-835E-5BD9E5DED1EC}" name="55"/>
    <tableColumn id="57" xr3:uid="{904EF1B5-9009-434A-9C01-20FB4570A96D}" name="56"/>
    <tableColumn id="58" xr3:uid="{5A8CF603-C6E4-433C-A3B6-33B4BEB75A49}" name="57"/>
    <tableColumn id="59" xr3:uid="{03A5282E-85E3-4114-9C24-9B39B17D32CF}" name="58"/>
    <tableColumn id="60" xr3:uid="{48769E9C-794F-47D9-96F7-7B8587805314}" name="59"/>
    <tableColumn id="61" xr3:uid="{AD9B5416-2B05-4DA0-8790-70AFC28456A1}" name="60" dataDxfId="57"/>
    <tableColumn id="62" xr3:uid="{B7D468FA-FBF3-473B-A7BA-0D6270B9738F}" name="61"/>
    <tableColumn id="63" xr3:uid="{97928F9D-9495-47F5-B06D-56F0B3422465}" name="62"/>
    <tableColumn id="64" xr3:uid="{AF6DBD99-6DBE-4544-8959-B5A2CA9E7FD5}" name="63"/>
    <tableColumn id="65" xr3:uid="{F905A51F-257E-4A12-9E95-67C9E33E5B33}" name="64"/>
    <tableColumn id="66" xr3:uid="{5ED1BD8C-C12D-4601-A29F-766807762F3C}" name="65"/>
    <tableColumn id="67" xr3:uid="{512A5980-FF11-4317-BD52-3739B7E72A7F}" name="66"/>
    <tableColumn id="68" xr3:uid="{E57D2B2C-3ED2-4B07-91E8-176F26B4E2D9}" name="67"/>
    <tableColumn id="69" xr3:uid="{E7700461-F7A7-4E43-9DA8-470F39339557}" name="68"/>
    <tableColumn id="70" xr3:uid="{E1EB2CDE-AB7A-42A3-8D69-8E398AE53C5D}" name="69"/>
    <tableColumn id="71" xr3:uid="{16A7E6AB-6879-4F92-82FD-94311E37C699}" name="70"/>
    <tableColumn id="72" xr3:uid="{11ECC14E-7949-4BF1-8F15-495BC7D5E04B}" name="71"/>
    <tableColumn id="73" xr3:uid="{62BC17DA-F7EF-4207-8696-6D02AC2F1B23}" name="72"/>
    <tableColumn id="74" xr3:uid="{C9F5460E-3A35-45D8-A492-6FDC93274C54}" name="73"/>
    <tableColumn id="75" xr3:uid="{16980449-A136-43CA-8A07-DC59F3DD1D80}" name="74"/>
    <tableColumn id="76" xr3:uid="{1FB5D6A4-B89F-46D6-874E-6B1788106D87}" name="75"/>
    <tableColumn id="77" xr3:uid="{E6A840E1-744F-43EA-9D00-8C3BE3F555E0}" name="76"/>
    <tableColumn id="78" xr3:uid="{91838A1F-5CE6-497B-B47C-9058106082AB}" name="77"/>
    <tableColumn id="79" xr3:uid="{CA39E078-FCCD-48E9-8B70-E1975E5E7B85}" name="78"/>
    <tableColumn id="80" xr3:uid="{2868FDCC-B513-4999-A1F2-237A0DDAF372}" name="79"/>
    <tableColumn id="81" xr3:uid="{28CBE485-6AE1-4276-BF48-73645660EBF1}" name="80"/>
    <tableColumn id="82" xr3:uid="{1314A717-348E-44ED-8A29-CF8381E38E5A}" name="81"/>
    <tableColumn id="83" xr3:uid="{575D9C43-EBCE-4228-8F40-CB7C28ACA156}" name="82"/>
    <tableColumn id="84" xr3:uid="{021A5959-4DF2-4D10-8BEC-4C41338A4634}" name="83"/>
    <tableColumn id="85" xr3:uid="{DAB7829E-A482-442D-975C-A942FFC7C981}" name="84"/>
    <tableColumn id="86" xr3:uid="{5AA68A05-77CD-4FD1-8EFD-C2145C56F1D0}" name="85"/>
    <tableColumn id="87" xr3:uid="{2EF43C69-D907-4492-ABF7-731AC1780436}" name="86"/>
    <tableColumn id="88" xr3:uid="{13896123-05B0-44DF-8927-2BA3341B626A}" name="87"/>
    <tableColumn id="89" xr3:uid="{0BEB6365-B10C-49B9-8511-646A6580AF15}" name="88"/>
    <tableColumn id="90" xr3:uid="{0D58DCF7-2119-489F-9EFB-E63868A449A5}" name="89"/>
    <tableColumn id="91" xr3:uid="{E1D77BE9-86BF-40AC-B847-EA396DEEABBE}" name="90" dataDxfId="56"/>
    <tableColumn id="92" xr3:uid="{2F2F51EA-92C4-4CB8-8DA2-DF942D8464F1}" name="91"/>
    <tableColumn id="93" xr3:uid="{7292D070-9CBD-4429-95EB-830113212E0D}" name="92"/>
    <tableColumn id="94" xr3:uid="{B1F39CAB-A3AD-4880-9F72-85D95249D1EB}" name="93"/>
    <tableColumn id="95" xr3:uid="{4A5D9EDC-9414-4BF3-BE7C-59A13FC3B27F}" name="94"/>
    <tableColumn id="96" xr3:uid="{AE9C01E1-72B8-4ACD-9985-9B0CF711BA36}" name="95"/>
    <tableColumn id="97" xr3:uid="{AB0D2930-21DD-40A9-8D57-BF9DFE71FFED}" name="96"/>
    <tableColumn id="98" xr3:uid="{B2368612-436A-418A-8264-297D031F0BFF}" name="97"/>
    <tableColumn id="99" xr3:uid="{D6356257-AE0F-4F3B-BEB1-58BAA553F803}" name="98"/>
    <tableColumn id="100" xr3:uid="{6E899660-A9D9-4AF2-ADC6-D54C1BCE37BF}" name="99"/>
    <tableColumn id="101" xr3:uid="{80936A82-BD10-405E-BA95-BC308647852D}" name="100"/>
    <tableColumn id="102" xr3:uid="{F4030296-DA0C-4B9B-8C78-59963B79C423}" name="101"/>
    <tableColumn id="103" xr3:uid="{8AA05154-93FC-4D1F-90CD-10F50676E791}" name="102"/>
    <tableColumn id="104" xr3:uid="{8F9F7FDE-8632-4ED6-85CD-5C62C74EC5AB}" name="103"/>
    <tableColumn id="105" xr3:uid="{61FA6D0E-5EA1-49FC-ACCD-B289A9787484}" name="104"/>
    <tableColumn id="106" xr3:uid="{DB37D7A7-1CDC-4A2A-86D0-339495216DB1}" name="105"/>
    <tableColumn id="107" xr3:uid="{1E71E1DC-7CDA-4787-A4EE-620114EBF2FE}" name="106"/>
    <tableColumn id="108" xr3:uid="{C8B10771-5E52-47A4-B668-93710232F840}" name="107"/>
    <tableColumn id="109" xr3:uid="{3797FE7F-9E93-4C5D-B876-9CE45BC29D0B}" name="108"/>
    <tableColumn id="110" xr3:uid="{82AB4430-4981-48B4-AB0E-8E23F1D9B254}" name="109"/>
    <tableColumn id="111" xr3:uid="{1CF231DD-3F9E-4282-9CA1-C55FF6285DE0}" name="110"/>
    <tableColumn id="112" xr3:uid="{753CD110-3E58-4ABC-86E5-B04D474CFF20}" name="111"/>
    <tableColumn id="113" xr3:uid="{36441482-C8F7-4B4E-9871-C6068E88533B}" name="112"/>
    <tableColumn id="114" xr3:uid="{7586996C-A172-4C94-9970-7C1F75DAF1DD}" name="113"/>
    <tableColumn id="115" xr3:uid="{90A2C685-DD45-4843-9CCC-3BC80F8F859D}" name="114"/>
    <tableColumn id="116" xr3:uid="{BF55E856-D264-4004-BBBA-F3AC57B2989D}" name="115"/>
    <tableColumn id="117" xr3:uid="{8C554532-3816-434E-9820-B59F8BEF890B}" name="116"/>
    <tableColumn id="118" xr3:uid="{6E4C1597-8D67-483D-8D05-0A7BFFF9751F}" name="117"/>
    <tableColumn id="119" xr3:uid="{9996AB0E-520B-4C7E-9EC3-9B636AFD6C14}" name="118"/>
    <tableColumn id="120" xr3:uid="{154A4B10-E571-4E7A-9193-1171BA60E55F}" name="119"/>
    <tableColumn id="121" xr3:uid="{427C6402-694D-4D10-B4B1-46FA1A9DEEC8}" name="120" dataDxfId="55"/>
  </tableColumns>
  <tableStyleInfo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808CB2E6-0406-4254-92FA-6D005B39F779}" name="Carbon_byElement_C1" displayName="Carbon_byElement_C1" ref="X520:EN570" totalsRowShown="0">
  <autoFilter ref="X520:EN570" xr:uid="{3832BAC5-C44B-4832-BC67-C3D88E6D2D5E}"/>
  <tableColumns count="121">
    <tableColumn id="1" xr3:uid="{2CB952EF-B64C-4496-BCB6-D1350FAB0F2D}" name="0" dataDxfId="54">
      <calculatedColumnFormula>$L521*$E$518</calculatedColumnFormula>
    </tableColumn>
    <tableColumn id="2" xr3:uid="{A6AE51E6-0FF5-43C2-8315-FFBEF5DCA3DC}" name="1">
      <calculatedColumnFormula>$L521*$E$518</calculatedColumnFormula>
    </tableColumn>
    <tableColumn id="3" xr3:uid="{72A88837-C217-4464-95C7-7B671B89F534}" name="2">
      <calculatedColumnFormula>$L521*$E$518</calculatedColumnFormula>
    </tableColumn>
    <tableColumn id="4" xr3:uid="{2C19539B-A820-480F-9571-ECBC5F8EC6A6}" name="3">
      <calculatedColumnFormula>$L521*$E$518</calculatedColumnFormula>
    </tableColumn>
    <tableColumn id="5" xr3:uid="{D7ED490E-6BDA-424D-9A03-5E1402B26848}" name="4">
      <calculatedColumnFormula>$L521*$E$518</calculatedColumnFormula>
    </tableColumn>
    <tableColumn id="6" xr3:uid="{25D64015-8D85-4896-9292-287A44E4272B}" name="5">
      <calculatedColumnFormula>$L521*$E$518</calculatedColumnFormula>
    </tableColumn>
    <tableColumn id="7" xr3:uid="{75D8DCBF-5DA4-43DB-8FA8-8E9BB8BD6C98}" name="6">
      <calculatedColumnFormula>$L521*$E$518</calculatedColumnFormula>
    </tableColumn>
    <tableColumn id="8" xr3:uid="{F92097CD-50FF-4AFC-BA06-29D08B250839}" name="7">
      <calculatedColumnFormula>$L521*$E$518</calculatedColumnFormula>
    </tableColumn>
    <tableColumn id="9" xr3:uid="{115906DD-201D-4F6D-851F-79A28EF2A933}" name="8">
      <calculatedColumnFormula>$L521*$E$518</calculatedColumnFormula>
    </tableColumn>
    <tableColumn id="10" xr3:uid="{44C4F11C-C2D4-432D-9E19-0148AF8BB3EC}" name="9">
      <calculatedColumnFormula>$L521*$E$518</calculatedColumnFormula>
    </tableColumn>
    <tableColumn id="11" xr3:uid="{E3F80143-2124-4601-965D-25C210A67CAC}" name="10">
      <calculatedColumnFormula>$L521*$E$518</calculatedColumnFormula>
    </tableColumn>
    <tableColumn id="12" xr3:uid="{4702B87D-71EA-4D01-828C-1F4972EB7968}" name="11">
      <calculatedColumnFormula>$L521*$E$518</calculatedColumnFormula>
    </tableColumn>
    <tableColumn id="13" xr3:uid="{725B4A7A-E132-48E9-AE02-A50F75D272C6}" name="12">
      <calculatedColumnFormula>$L521*$E$518</calculatedColumnFormula>
    </tableColumn>
    <tableColumn id="14" xr3:uid="{A0AE876E-52B4-4C94-8928-42AE075EAB98}" name="13">
      <calculatedColumnFormula>$L521*$E$518</calculatedColumnFormula>
    </tableColumn>
    <tableColumn id="15" xr3:uid="{EEF342C3-6400-4FBF-B348-638BA103A43F}" name="14">
      <calculatedColumnFormula>$L521*$E$518</calculatedColumnFormula>
    </tableColumn>
    <tableColumn id="16" xr3:uid="{EE4CB62E-08BB-418A-8CEB-A9554CE0B392}" name="15">
      <calculatedColumnFormula>$L521*$E$518</calculatedColumnFormula>
    </tableColumn>
    <tableColumn id="17" xr3:uid="{A633AD55-29F8-43D6-8F33-2893112F1C0D}" name="16">
      <calculatedColumnFormula>$L521*$E$518</calculatedColumnFormula>
    </tableColumn>
    <tableColumn id="18" xr3:uid="{A2AC4D74-2615-42AE-9B6D-BA3C6D4B03A2}" name="17">
      <calculatedColumnFormula>$L521*$E$518</calculatedColumnFormula>
    </tableColumn>
    <tableColumn id="19" xr3:uid="{E770F2B3-E0BA-436A-B563-678CC502FB59}" name="18">
      <calculatedColumnFormula>$L521*$E$518</calculatedColumnFormula>
    </tableColumn>
    <tableColumn id="20" xr3:uid="{FF49915B-CF16-4CF1-B0CA-CDCCD3C4AF3B}" name="19">
      <calculatedColumnFormula>$L521*$E$518</calculatedColumnFormula>
    </tableColumn>
    <tableColumn id="21" xr3:uid="{90C469F2-3C60-4067-96BE-03D96237DB94}" name="20">
      <calculatedColumnFormula>$L521*$E$518</calculatedColumnFormula>
    </tableColumn>
    <tableColumn id="22" xr3:uid="{FC5B07C0-CDB1-4C8F-A328-8BA585034F51}" name="21">
      <calculatedColumnFormula>$L521*$E$518</calculatedColumnFormula>
    </tableColumn>
    <tableColumn id="23" xr3:uid="{60CB35AC-3BFA-4DCB-8C61-36C7322F375A}" name="22">
      <calculatedColumnFormula>$L521*$E$518</calculatedColumnFormula>
    </tableColumn>
    <tableColumn id="24" xr3:uid="{BBAABE31-98B2-477F-88AB-88C87722A5C5}" name="23">
      <calculatedColumnFormula>$L521*$E$518</calculatedColumnFormula>
    </tableColumn>
    <tableColumn id="25" xr3:uid="{5868FDCF-8ADD-470B-B22C-9D6330473B95}" name="24">
      <calculatedColumnFormula>$L521*$E$518</calculatedColumnFormula>
    </tableColumn>
    <tableColumn id="26" xr3:uid="{B6CCF35D-6921-4175-AB90-DB83625FC038}" name="25">
      <calculatedColumnFormula>$L521*$E$518</calculatedColumnFormula>
    </tableColumn>
    <tableColumn id="27" xr3:uid="{A69A04C0-4DFE-48CE-B993-122B9C4F3FCB}" name="26">
      <calculatedColumnFormula>$L521*$E$518</calculatedColumnFormula>
    </tableColumn>
    <tableColumn id="28" xr3:uid="{469656D0-7A84-49F5-BC51-2E7CC1CB3B2F}" name="27">
      <calculatedColumnFormula>$L521*$E$518</calculatedColumnFormula>
    </tableColumn>
    <tableColumn id="29" xr3:uid="{9C556018-1176-4F68-A8E8-64B0D08D976E}" name="28">
      <calculatedColumnFormula>$L521*$E$518</calculatedColumnFormula>
    </tableColumn>
    <tableColumn id="30" xr3:uid="{24F9E739-1D8C-4CBD-A568-A6ECADE7BDED}" name="29">
      <calculatedColumnFormula>$L521*$E$518</calculatedColumnFormula>
    </tableColumn>
    <tableColumn id="31" xr3:uid="{51CF1139-76C1-4CD0-8BC6-ED1CD840B605}" name="30" dataDxfId="53">
      <calculatedColumnFormula>$L521*$E$518</calculatedColumnFormula>
    </tableColumn>
    <tableColumn id="32" xr3:uid="{98D0B707-AC31-4334-8E82-4DA4697C6FC8}" name="31">
      <calculatedColumnFormula>$L521*$E$518</calculatedColumnFormula>
    </tableColumn>
    <tableColumn id="33" xr3:uid="{24B2249A-AA58-4C69-9303-745D161081D3}" name="32">
      <calculatedColumnFormula>$L521*$E$518</calculatedColumnFormula>
    </tableColumn>
    <tableColumn id="34" xr3:uid="{B7186F31-47F3-499D-A30A-CF9ED8520F83}" name="33">
      <calculatedColumnFormula>$L521*$E$518</calculatedColumnFormula>
    </tableColumn>
    <tableColumn id="35" xr3:uid="{F33158E9-5154-4EBF-B72A-9C10C4F9B51C}" name="34">
      <calculatedColumnFormula>$L521*$E$518</calculatedColumnFormula>
    </tableColumn>
    <tableColumn id="36" xr3:uid="{9FD2B5C5-CA52-47B8-A9D1-9C7B77158321}" name="35">
      <calculatedColumnFormula>$L521*$E$518</calculatedColumnFormula>
    </tableColumn>
    <tableColumn id="37" xr3:uid="{10678227-2686-4452-B504-AE012DF8071E}" name="36">
      <calculatedColumnFormula>$L521*$E$518</calculatedColumnFormula>
    </tableColumn>
    <tableColumn id="38" xr3:uid="{F0B23906-00F4-4AB7-85D9-F2AFE92F546C}" name="37">
      <calculatedColumnFormula>$L521*$E$518</calculatedColumnFormula>
    </tableColumn>
    <tableColumn id="39" xr3:uid="{5F951D78-F64E-4130-8210-A1D7B3866CB1}" name="38">
      <calculatedColumnFormula>$L521*$E$518</calculatedColumnFormula>
    </tableColumn>
    <tableColumn id="40" xr3:uid="{6AEA691B-8C42-4EBD-BBC0-6E08A15D9B97}" name="39">
      <calculatedColumnFormula>$L521*$E$518</calculatedColumnFormula>
    </tableColumn>
    <tableColumn id="41" xr3:uid="{15E91840-31D3-4F81-A3CB-5AB7CEA09DFE}" name="40">
      <calculatedColumnFormula>$L521*$E$518</calculatedColumnFormula>
    </tableColumn>
    <tableColumn id="42" xr3:uid="{CE0ED989-04FF-49FD-A4B6-57D5D34F1E6C}" name="41">
      <calculatedColumnFormula>$L521*$E$518</calculatedColumnFormula>
    </tableColumn>
    <tableColumn id="43" xr3:uid="{64DD5FC0-ACBC-4310-A478-F4587BF63AC3}" name="42">
      <calculatedColumnFormula>$L521*$E$518</calculatedColumnFormula>
    </tableColumn>
    <tableColumn id="44" xr3:uid="{1EF73093-3D8E-4CBE-B3FA-C9A47449C2E7}" name="43">
      <calculatedColumnFormula>$L521*$E$518</calculatedColumnFormula>
    </tableColumn>
    <tableColumn id="45" xr3:uid="{1BA6EBCB-D610-43C6-AD7A-E9BB43E4155C}" name="44">
      <calculatedColumnFormula>$L521*$E$518</calculatedColumnFormula>
    </tableColumn>
    <tableColumn id="46" xr3:uid="{E0893770-D0B6-4D8F-B5AF-24EE4914615B}" name="45">
      <calculatedColumnFormula>$L521*$E$518</calculatedColumnFormula>
    </tableColumn>
    <tableColumn id="47" xr3:uid="{C9C5F3DC-666D-4FFD-B3FF-C9D55C2E0F1D}" name="46">
      <calculatedColumnFormula>$L521*$E$518</calculatedColumnFormula>
    </tableColumn>
    <tableColumn id="48" xr3:uid="{EA8343CF-5DB4-4E70-AC29-50ACB4B32152}" name="47">
      <calculatedColumnFormula>$L521*$E$518</calculatedColumnFormula>
    </tableColumn>
    <tableColumn id="49" xr3:uid="{5B8198F5-31A6-4E10-A279-3C4C713DB122}" name="48">
      <calculatedColumnFormula>$L521*$E$518</calculatedColumnFormula>
    </tableColumn>
    <tableColumn id="50" xr3:uid="{9629768B-FC73-49D4-A1CB-1E1140932D3D}" name="49">
      <calculatedColumnFormula>$L521*$E$518</calculatedColumnFormula>
    </tableColumn>
    <tableColumn id="51" xr3:uid="{20A9751B-28FE-4D50-B06C-9E734B047A6B}" name="50">
      <calculatedColumnFormula>$L521*$E$518</calculatedColumnFormula>
    </tableColumn>
    <tableColumn id="52" xr3:uid="{A190391F-EA35-4610-A300-4EDB312183A0}" name="51">
      <calculatedColumnFormula>$L521*$E$518</calculatedColumnFormula>
    </tableColumn>
    <tableColumn id="53" xr3:uid="{CEB7507C-3584-472C-B350-F102026378B6}" name="52">
      <calculatedColumnFormula>$L521*$E$518</calculatedColumnFormula>
    </tableColumn>
    <tableColumn id="54" xr3:uid="{319C2330-1A83-48E1-ACCA-95366C4CEEDE}" name="53">
      <calculatedColumnFormula>$L521*$E$518</calculatedColumnFormula>
    </tableColumn>
    <tableColumn id="55" xr3:uid="{36F1AA3E-B9ED-41C9-9DB8-843BB1789637}" name="54">
      <calculatedColumnFormula>$L521*$E$518</calculatedColumnFormula>
    </tableColumn>
    <tableColumn id="56" xr3:uid="{EE6EBF1C-9862-4F54-ADAD-D5B2233D07EF}" name="55">
      <calculatedColumnFormula>$L521*$E$518</calculatedColumnFormula>
    </tableColumn>
    <tableColumn id="57" xr3:uid="{A263F380-79D6-4702-945C-08664ECE04E9}" name="56">
      <calculatedColumnFormula>$L521*$E$518</calculatedColumnFormula>
    </tableColumn>
    <tableColumn id="58" xr3:uid="{C413B2E4-EAE3-4863-AF18-8B2FA99A44A0}" name="57">
      <calculatedColumnFormula>$L521*$E$518</calculatedColumnFormula>
    </tableColumn>
    <tableColumn id="59" xr3:uid="{B335C8A2-82AB-4C5A-A023-1DF3C9A40736}" name="58">
      <calculatedColumnFormula>$L521*$E$518</calculatedColumnFormula>
    </tableColumn>
    <tableColumn id="60" xr3:uid="{C396B230-D52B-48C8-8B20-1E535EB19776}" name="59">
      <calculatedColumnFormula>$L521*$E$518</calculatedColumnFormula>
    </tableColumn>
    <tableColumn id="61" xr3:uid="{F8C6C729-FD4D-41AA-B371-AB3C4E1B6978}" name="60" dataDxfId="52">
      <calculatedColumnFormula>$L521*$E$518</calculatedColumnFormula>
    </tableColumn>
    <tableColumn id="62" xr3:uid="{B938020E-D984-422F-B8F3-82B7C961263C}" name="61">
      <calculatedColumnFormula>$L521*$E$518</calculatedColumnFormula>
    </tableColumn>
    <tableColumn id="63" xr3:uid="{C672A70C-766E-4ED1-920A-BD14D5CD6D36}" name="62">
      <calculatedColumnFormula>$L521*$E$518</calculatedColumnFormula>
    </tableColumn>
    <tableColumn id="64" xr3:uid="{08B0B99D-EC78-4CE2-8508-B9E437B44540}" name="63">
      <calculatedColumnFormula>$L521*$E$518</calculatedColumnFormula>
    </tableColumn>
    <tableColumn id="65" xr3:uid="{945A3173-1008-4001-8FCD-3C082C7B3E21}" name="64">
      <calculatedColumnFormula>$L521*$E$518</calculatedColumnFormula>
    </tableColumn>
    <tableColumn id="66" xr3:uid="{6CF5179E-C9A0-445F-9C7F-0DB22ED30CF9}" name="65">
      <calculatedColumnFormula>$L521*$E$518</calculatedColumnFormula>
    </tableColumn>
    <tableColumn id="67" xr3:uid="{F6232B66-9E5D-42F9-BD34-000056AACB7E}" name="66">
      <calculatedColumnFormula>$L521*$E$518</calculatedColumnFormula>
    </tableColumn>
    <tableColumn id="68" xr3:uid="{A5576C0C-D515-4C39-A652-74A0896E5DCA}" name="67">
      <calculatedColumnFormula>$L521*$E$518</calculatedColumnFormula>
    </tableColumn>
    <tableColumn id="69" xr3:uid="{A1169EDB-93DD-4F3D-9363-58FD9EB8DA0A}" name="68">
      <calculatedColumnFormula>$L521*$E$518</calculatedColumnFormula>
    </tableColumn>
    <tableColumn id="70" xr3:uid="{76B59024-B6F4-4026-A0C0-571E9C058834}" name="69">
      <calculatedColumnFormula>$L521*$E$518</calculatedColumnFormula>
    </tableColumn>
    <tableColumn id="71" xr3:uid="{263216D6-0029-4571-8727-D02A2E991252}" name="70">
      <calculatedColumnFormula>$L521*$E$518</calculatedColumnFormula>
    </tableColumn>
    <tableColumn id="72" xr3:uid="{8CFA0A08-E084-4844-A2B2-54A25D111773}" name="71">
      <calculatedColumnFormula>$L521*$E$518</calculatedColumnFormula>
    </tableColumn>
    <tableColumn id="73" xr3:uid="{6CEED1A6-5B1E-4C42-AD95-410DF7D45A03}" name="72">
      <calculatedColumnFormula>$L521*$E$518</calculatedColumnFormula>
    </tableColumn>
    <tableColumn id="74" xr3:uid="{63C823C1-A23B-4182-A31E-3A89C6AF872D}" name="73">
      <calculatedColumnFormula>$L521*$E$518</calculatedColumnFormula>
    </tableColumn>
    <tableColumn id="75" xr3:uid="{EBB5C4B3-A9FE-414B-9233-DA6DC03A9D72}" name="74">
      <calculatedColumnFormula>$L521*$E$518</calculatedColumnFormula>
    </tableColumn>
    <tableColumn id="76" xr3:uid="{E2081244-8D1E-4BDB-B210-38F3FB4C3B5D}" name="75">
      <calculatedColumnFormula>$L521*$E$518</calculatedColumnFormula>
    </tableColumn>
    <tableColumn id="77" xr3:uid="{A5F00214-3A70-497B-8A5A-F9E5F0FEADF8}" name="76">
      <calculatedColumnFormula>$L521*$E$518</calculatedColumnFormula>
    </tableColumn>
    <tableColumn id="78" xr3:uid="{E80F2F31-732E-4B4C-B5AB-6C7623FBA8A7}" name="77">
      <calculatedColumnFormula>$L521*$E$518</calculatedColumnFormula>
    </tableColumn>
    <tableColumn id="79" xr3:uid="{E8FD5207-3FCB-4956-A747-B8B4979E24B6}" name="78">
      <calculatedColumnFormula>$L521*$E$518</calculatedColumnFormula>
    </tableColumn>
    <tableColumn id="80" xr3:uid="{11C80EE7-33C7-4B0F-B8E2-3BF7A1F250E3}" name="79">
      <calculatedColumnFormula>$L521*$E$518</calculatedColumnFormula>
    </tableColumn>
    <tableColumn id="81" xr3:uid="{E93E6A92-E0CD-4EF8-A6FE-40566897A703}" name="80">
      <calculatedColumnFormula>$L521*$E$518</calculatedColumnFormula>
    </tableColumn>
    <tableColumn id="82" xr3:uid="{BE7D0023-A9D2-4F09-BFC8-DC7D15BB3ABE}" name="81">
      <calculatedColumnFormula>$L521*$E$518</calculatedColumnFormula>
    </tableColumn>
    <tableColumn id="83" xr3:uid="{057A00C2-A0BC-421A-9568-2A0C6F93218E}" name="82">
      <calculatedColumnFormula>$L521*$E$518</calculatedColumnFormula>
    </tableColumn>
    <tableColumn id="84" xr3:uid="{B801B0FE-DAC3-4002-947C-93AD63A94636}" name="83">
      <calculatedColumnFormula>$L521*$E$518</calculatedColumnFormula>
    </tableColumn>
    <tableColumn id="85" xr3:uid="{6CC3BC26-86AD-4A9A-B1D3-EA954CE2C55A}" name="84">
      <calculatedColumnFormula>$L521*$E$518</calculatedColumnFormula>
    </tableColumn>
    <tableColumn id="86" xr3:uid="{0C453642-DFA0-4B25-8B9C-97FFC33EB38A}" name="85">
      <calculatedColumnFormula>$L521*$E$518</calculatedColumnFormula>
    </tableColumn>
    <tableColumn id="87" xr3:uid="{19E699F8-F7B8-4E02-B30A-D8E5DDE71FA4}" name="86">
      <calculatedColumnFormula>$L521*$E$518</calculatedColumnFormula>
    </tableColumn>
    <tableColumn id="88" xr3:uid="{02C73502-0FEA-458E-B48E-C230D177E82E}" name="87">
      <calculatedColumnFormula>$L521*$E$518</calculatedColumnFormula>
    </tableColumn>
    <tableColumn id="89" xr3:uid="{5A6ADC5B-678E-4612-BE26-3485C0873DC7}" name="88">
      <calculatedColumnFormula>$L521*$E$518</calculatedColumnFormula>
    </tableColumn>
    <tableColumn id="90" xr3:uid="{B0CE0195-9D88-471D-9A2E-97C51CD63CBF}" name="89">
      <calculatedColumnFormula>$L521*$E$518</calculatedColumnFormula>
    </tableColumn>
    <tableColumn id="91" xr3:uid="{7BD14630-32A9-401B-A8DA-00CCFE918F25}" name="90" dataDxfId="51">
      <calculatedColumnFormula>$L521*$E$518</calculatedColumnFormula>
    </tableColumn>
    <tableColumn id="92" xr3:uid="{659A55BD-1484-4CF3-B723-E7AC9F75ABC0}" name="91">
      <calculatedColumnFormula>$L521*$E$518</calculatedColumnFormula>
    </tableColumn>
    <tableColumn id="93" xr3:uid="{05F719F5-8CA3-4136-9855-4C602C798FFA}" name="92">
      <calculatedColumnFormula>$L521*$E$518</calculatedColumnFormula>
    </tableColumn>
    <tableColumn id="94" xr3:uid="{8F792B5D-E165-4A9B-86EC-561611562D3C}" name="93">
      <calculatedColumnFormula>$L521*$E$518</calculatedColumnFormula>
    </tableColumn>
    <tableColumn id="95" xr3:uid="{B2DF2825-9F15-4A84-83C5-5EFD2C5C084E}" name="94">
      <calculatedColumnFormula>$L521*$E$518</calculatedColumnFormula>
    </tableColumn>
    <tableColumn id="96" xr3:uid="{5CED2F5D-A077-480F-8D9B-9AF97DDB46CE}" name="95">
      <calculatedColumnFormula>$L521*$E$518</calculatedColumnFormula>
    </tableColumn>
    <tableColumn id="97" xr3:uid="{0888BDD5-31FB-46BF-9EA6-A2490922466E}" name="96">
      <calculatedColumnFormula>$L521*$E$518</calculatedColumnFormula>
    </tableColumn>
    <tableColumn id="98" xr3:uid="{BFF9B210-85F5-43A4-ABFE-8D84F463B474}" name="97">
      <calculatedColumnFormula>$L521*$E$518</calculatedColumnFormula>
    </tableColumn>
    <tableColumn id="99" xr3:uid="{E27251E8-CB98-4714-87FA-EDAAF1713074}" name="98">
      <calculatedColumnFormula>$L521*$E$518</calculatedColumnFormula>
    </tableColumn>
    <tableColumn id="100" xr3:uid="{31BE0EDD-6304-42CA-9EA1-1F28D5A64350}" name="99">
      <calculatedColumnFormula>$L521*$E$518</calculatedColumnFormula>
    </tableColumn>
    <tableColumn id="101" xr3:uid="{5B7015D7-7027-4098-AD55-BB761CFDA041}" name="100">
      <calculatedColumnFormula>$L521*$E$518</calculatedColumnFormula>
    </tableColumn>
    <tableColumn id="102" xr3:uid="{08DAABA7-D896-4ABF-A4C5-12BA6391584E}" name="101">
      <calculatedColumnFormula>$L521*$E$518</calculatedColumnFormula>
    </tableColumn>
    <tableColumn id="103" xr3:uid="{74E7AAF2-7A02-48B3-A54B-930953B6B2A8}" name="102">
      <calculatedColumnFormula>$L521*$E$518</calculatedColumnFormula>
    </tableColumn>
    <tableColumn id="104" xr3:uid="{F8E77168-D4EC-42ED-9FCD-0F35CB9E3587}" name="103">
      <calculatedColumnFormula>$L521*$E$518</calculatedColumnFormula>
    </tableColumn>
    <tableColumn id="105" xr3:uid="{85668303-FB10-4A54-AE5F-45486AB8D7C2}" name="104">
      <calculatedColumnFormula>$L521*$E$518</calculatedColumnFormula>
    </tableColumn>
    <tableColumn id="106" xr3:uid="{940FDB84-20F8-40E1-9BF8-6041BC849E2B}" name="105">
      <calculatedColumnFormula>$L521*$E$518</calculatedColumnFormula>
    </tableColumn>
    <tableColumn id="107" xr3:uid="{F049392D-D44F-481B-A5A4-E1CD720746C6}" name="106">
      <calculatedColumnFormula>$L521*$E$518</calculatedColumnFormula>
    </tableColumn>
    <tableColumn id="108" xr3:uid="{01EF271A-5EB5-47D4-B9AC-DFCF914FC368}" name="107">
      <calculatedColumnFormula>$L521*$E$518</calculatedColumnFormula>
    </tableColumn>
    <tableColumn id="109" xr3:uid="{5EFAA6E8-356F-4971-9A9E-8C426D4BA5DA}" name="108">
      <calculatedColumnFormula>$L521*$E$518</calculatedColumnFormula>
    </tableColumn>
    <tableColumn id="110" xr3:uid="{1C4BCC19-741B-46A4-8D9C-41F2E2873B3F}" name="109">
      <calculatedColumnFormula>$L521*$E$518</calculatedColumnFormula>
    </tableColumn>
    <tableColumn id="111" xr3:uid="{88A932E3-FFC4-445D-9F09-68641490D419}" name="110">
      <calculatedColumnFormula>$L521*$E$518</calculatedColumnFormula>
    </tableColumn>
    <tableColumn id="112" xr3:uid="{E2B19989-ECAB-4CFC-BDE6-352AEA21D5D7}" name="111">
      <calculatedColumnFormula>$L521*$E$518</calculatedColumnFormula>
    </tableColumn>
    <tableColumn id="113" xr3:uid="{48FCF509-B874-4967-8C8C-7048C71A7E68}" name="112">
      <calculatedColumnFormula>$L521*$E$518</calculatedColumnFormula>
    </tableColumn>
    <tableColumn id="114" xr3:uid="{972F3E01-2391-40FE-965F-F8F4B65BB72C}" name="113">
      <calculatedColumnFormula>$L521*$E$518</calculatedColumnFormula>
    </tableColumn>
    <tableColumn id="115" xr3:uid="{404CF9C2-31A9-4AEB-A925-B1299ECE73AF}" name="114">
      <calculatedColumnFormula>$L521*$E$518</calculatedColumnFormula>
    </tableColumn>
    <tableColumn id="116" xr3:uid="{47CE6A2C-8677-4E5A-8268-335D7E6A657B}" name="115">
      <calculatedColumnFormula>$L521*$E$518</calculatedColumnFormula>
    </tableColumn>
    <tableColumn id="117" xr3:uid="{8C44533D-A69C-457A-A372-08476D8DC334}" name="116">
      <calculatedColumnFormula>$L521*$E$518</calculatedColumnFormula>
    </tableColumn>
    <tableColumn id="118" xr3:uid="{162D4E5D-F271-4864-A9AC-F5611CC4C3CB}" name="117">
      <calculatedColumnFormula>$L521*$E$518</calculatedColumnFormula>
    </tableColumn>
    <tableColumn id="119" xr3:uid="{DB5A5DE6-B6B2-4B15-A48B-7E07005176A0}" name="118">
      <calculatedColumnFormula>$L521*$E$518</calculatedColumnFormula>
    </tableColumn>
    <tableColumn id="120" xr3:uid="{85E3771A-18F9-4A06-99EE-B95B5A010AF4}" name="119">
      <calculatedColumnFormula>$L521*$E$518</calculatedColumnFormula>
    </tableColumn>
    <tableColumn id="121" xr3:uid="{497BB842-324E-4B4E-89E8-AD9D63A10504}" name="120" dataDxfId="50">
      <calculatedColumnFormula>$L521*$E$518</calculatedColumnFormula>
    </tableColumn>
  </tableColumns>
  <tableStyleInfo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F5AE1AFC-87AB-483A-8F61-A12E1996BFE1}" name="Carbon_byElement_C2" displayName="Carbon_byElement_C2" ref="X574:EN624" totalsRowShown="0">
  <autoFilter ref="X574:EN624" xr:uid="{A0103E8A-DFA6-43F3-BE8F-F0B89C5C7562}"/>
  <tableColumns count="121">
    <tableColumn id="1" xr3:uid="{FED1AB82-0F8A-4C51-B683-784ED3653DC5}" name="0" dataDxfId="49">
      <calculatedColumnFormula>$L575*$E$572</calculatedColumnFormula>
    </tableColumn>
    <tableColumn id="2" xr3:uid="{8733E2DA-91DE-49AC-84EC-9206415A741B}" name="1">
      <calculatedColumnFormula>$L575*$E$572</calculatedColumnFormula>
    </tableColumn>
    <tableColumn id="3" xr3:uid="{81B65F9E-C49B-4AE2-8B61-F64BD03490EE}" name="2">
      <calculatedColumnFormula>$L575*$E$572</calculatedColumnFormula>
    </tableColumn>
    <tableColumn id="4" xr3:uid="{78CD2CEE-307F-4EFC-8303-C05387EE77B3}" name="3">
      <calculatedColumnFormula>$L575*$E$572</calculatedColumnFormula>
    </tableColumn>
    <tableColumn id="5" xr3:uid="{F8DAB279-FE55-42D6-872B-8E7A30CD8A5D}" name="4">
      <calculatedColumnFormula>$L575*$E$572</calculatedColumnFormula>
    </tableColumn>
    <tableColumn id="6" xr3:uid="{EE4DA626-FEA3-4646-A07D-493738DC2231}" name="5">
      <calculatedColumnFormula>$L575*$E$572</calculatedColumnFormula>
    </tableColumn>
    <tableColumn id="7" xr3:uid="{23DBA410-72E6-41D9-AF14-1883DD3BB3E7}" name="6">
      <calculatedColumnFormula>$L575*$E$572</calculatedColumnFormula>
    </tableColumn>
    <tableColumn id="8" xr3:uid="{7F9E6ED6-C569-4252-8E0C-B4C36AD3ACF3}" name="7">
      <calculatedColumnFormula>$L575*$E$572</calculatedColumnFormula>
    </tableColumn>
    <tableColumn id="9" xr3:uid="{64B296EE-1B85-415C-9424-6FBA2196BFCD}" name="8">
      <calculatedColumnFormula>$L575*$E$572</calculatedColumnFormula>
    </tableColumn>
    <tableColumn id="10" xr3:uid="{E938F649-A2ED-4E4F-8713-97F6E64A0640}" name="9">
      <calculatedColumnFormula>$L575*$E$572</calculatedColumnFormula>
    </tableColumn>
    <tableColumn id="11" xr3:uid="{EFD05E61-35C3-4859-BB88-2CD74C9800CB}" name="10">
      <calculatedColumnFormula>$L575*$E$572</calculatedColumnFormula>
    </tableColumn>
    <tableColumn id="12" xr3:uid="{8FC704A2-C751-49C8-B0FB-AA2C5343EEC2}" name="11">
      <calculatedColumnFormula>$L575*$E$572</calculatedColumnFormula>
    </tableColumn>
    <tableColumn id="13" xr3:uid="{21E4E44C-842E-4596-B2E4-C3C9B6C17788}" name="12">
      <calculatedColumnFormula>$L575*$E$572</calculatedColumnFormula>
    </tableColumn>
    <tableColumn id="14" xr3:uid="{B43F60E4-7B51-457D-A394-652B0B7A6313}" name="13">
      <calculatedColumnFormula>$L575*$E$572</calculatedColumnFormula>
    </tableColumn>
    <tableColumn id="15" xr3:uid="{898DFBE0-4EEA-4261-B5C2-1863494C4557}" name="14">
      <calculatedColumnFormula>$L575*$E$572</calculatedColumnFormula>
    </tableColumn>
    <tableColumn id="16" xr3:uid="{0B1316F4-A041-47A4-BDA2-2C52C3C2332F}" name="15">
      <calculatedColumnFormula>$L575*$E$572</calculatedColumnFormula>
    </tableColumn>
    <tableColumn id="17" xr3:uid="{9A30BFB0-0206-4363-92F9-7125CF6B76B3}" name="16">
      <calculatedColumnFormula>$L575*$E$572</calculatedColumnFormula>
    </tableColumn>
    <tableColumn id="18" xr3:uid="{1A595944-95F7-4CB6-B7FE-28326E359A5B}" name="17">
      <calculatedColumnFormula>$L575*$E$572</calculatedColumnFormula>
    </tableColumn>
    <tableColumn id="19" xr3:uid="{D477CEAF-5664-4415-862B-4ADC36D89D0A}" name="18">
      <calculatedColumnFormula>$L575*$E$572</calculatedColumnFormula>
    </tableColumn>
    <tableColumn id="20" xr3:uid="{558B7CF7-454E-4971-9BC1-43F885506E12}" name="19">
      <calculatedColumnFormula>$L575*$E$572</calculatedColumnFormula>
    </tableColumn>
    <tableColumn id="21" xr3:uid="{494E47EE-8E14-463F-ACD5-5055ABACE168}" name="20">
      <calculatedColumnFormula>$L575*$E$572</calculatedColumnFormula>
    </tableColumn>
    <tableColumn id="22" xr3:uid="{78FB6D78-EB77-46CD-B274-7C49F6F37609}" name="21">
      <calculatedColumnFormula>$L575*$E$572</calculatedColumnFormula>
    </tableColumn>
    <tableColumn id="23" xr3:uid="{BBB99F4D-83EB-4BAA-A936-08852842E507}" name="22">
      <calculatedColumnFormula>$L575*$E$572</calculatedColumnFormula>
    </tableColumn>
    <tableColumn id="24" xr3:uid="{57B8EA2B-D965-4141-8171-C308E12AD6C8}" name="23">
      <calculatedColumnFormula>$L575*$E$572</calculatedColumnFormula>
    </tableColumn>
    <tableColumn id="25" xr3:uid="{23A3FDD8-3ACF-453A-B76B-5951ACEAA8EB}" name="24">
      <calculatedColumnFormula>$L575*$E$572</calculatedColumnFormula>
    </tableColumn>
    <tableColumn id="26" xr3:uid="{D45BA0E6-8489-47D8-B5DC-96318B35D44B}" name="25">
      <calculatedColumnFormula>$L575*$E$572</calculatedColumnFormula>
    </tableColumn>
    <tableColumn id="27" xr3:uid="{DEC4F0DF-23E2-4154-84CE-D3B13F012CAA}" name="26">
      <calculatedColumnFormula>$L575*$E$572</calculatedColumnFormula>
    </tableColumn>
    <tableColumn id="28" xr3:uid="{40E852AA-C1D7-4189-A0F2-8D1D5A4BB907}" name="27">
      <calculatedColumnFormula>$L575*$E$572</calculatedColumnFormula>
    </tableColumn>
    <tableColumn id="29" xr3:uid="{4A0EEDC1-D3C2-4297-85CB-951AE885A398}" name="28">
      <calculatedColumnFormula>$L575*$E$572</calculatedColumnFormula>
    </tableColumn>
    <tableColumn id="30" xr3:uid="{C30E525B-79DC-4C8D-B4E7-62FC2FA96025}" name="29">
      <calculatedColumnFormula>$L575*$E$572</calculatedColumnFormula>
    </tableColumn>
    <tableColumn id="31" xr3:uid="{BBAC1A27-6A01-4CA8-BA2B-352A6BE41307}" name="30" dataDxfId="48">
      <calculatedColumnFormula>$L575*$E$572</calculatedColumnFormula>
    </tableColumn>
    <tableColumn id="32" xr3:uid="{966F67AE-645C-47B1-AFCC-744364CDE016}" name="31">
      <calculatedColumnFormula>$L575*$E$572</calculatedColumnFormula>
    </tableColumn>
    <tableColumn id="33" xr3:uid="{D7FA5DCF-8497-4CDD-BECB-95AE7E3FDF61}" name="32">
      <calculatedColumnFormula>$L575*$E$572</calculatedColumnFormula>
    </tableColumn>
    <tableColumn id="34" xr3:uid="{F4434CE7-47C5-41AC-A835-06DE35319D46}" name="33">
      <calculatedColumnFormula>$L575*$E$572</calculatedColumnFormula>
    </tableColumn>
    <tableColumn id="35" xr3:uid="{9B50BA16-7CDA-4A1B-9DCF-D8D31D18B861}" name="34">
      <calculatedColumnFormula>$L575*$E$572</calculatedColumnFormula>
    </tableColumn>
    <tableColumn id="36" xr3:uid="{09660916-911A-4021-9661-1D32A1BDB698}" name="35">
      <calculatedColumnFormula>$L575*$E$572</calculatedColumnFormula>
    </tableColumn>
    <tableColumn id="37" xr3:uid="{A06BA687-36E1-43E7-9F3D-73B08EFF95D0}" name="36">
      <calculatedColumnFormula>$L575*$E$572</calculatedColumnFormula>
    </tableColumn>
    <tableColumn id="38" xr3:uid="{5DF5320C-B216-4503-9493-FE8F473EAD57}" name="37">
      <calculatedColumnFormula>$L575*$E$572</calculatedColumnFormula>
    </tableColumn>
    <tableColumn id="39" xr3:uid="{B1B8082B-6248-4B3F-823D-EC35720D4388}" name="38">
      <calculatedColumnFormula>$L575*$E$572</calculatedColumnFormula>
    </tableColumn>
    <tableColumn id="40" xr3:uid="{B7D8B864-3407-4069-9401-AF91761220EF}" name="39">
      <calculatedColumnFormula>$L575*$E$572</calculatedColumnFormula>
    </tableColumn>
    <tableColumn id="41" xr3:uid="{C6B830DF-971A-4CF0-A462-7A591009CC64}" name="40">
      <calculatedColumnFormula>$L575*$E$572</calculatedColumnFormula>
    </tableColumn>
    <tableColumn id="42" xr3:uid="{A9F9C435-C0E7-41D5-B8FA-2CB7C14986BE}" name="41">
      <calculatedColumnFormula>$L575*$E$572</calculatedColumnFormula>
    </tableColumn>
    <tableColumn id="43" xr3:uid="{4B12D2CC-08F7-4512-86E6-A765C8F32FEA}" name="42">
      <calculatedColumnFormula>$L575*$E$572</calculatedColumnFormula>
    </tableColumn>
    <tableColumn id="44" xr3:uid="{4E9663FF-BB70-4BB5-B8DE-4D76162F79DC}" name="43">
      <calculatedColumnFormula>$L575*$E$572</calculatedColumnFormula>
    </tableColumn>
    <tableColumn id="45" xr3:uid="{E9ECA577-C004-4C43-AC01-6E3829DB5A8F}" name="44">
      <calculatedColumnFormula>$L575*$E$572</calculatedColumnFormula>
    </tableColumn>
    <tableColumn id="46" xr3:uid="{0F0D8536-A0EB-40FF-8331-4A160B9ED6C2}" name="45">
      <calculatedColumnFormula>$L575*$E$572</calculatedColumnFormula>
    </tableColumn>
    <tableColumn id="47" xr3:uid="{24ED75F8-D0E5-4192-91F1-EDFC2BF2B437}" name="46">
      <calculatedColumnFormula>$L575*$E$572</calculatedColumnFormula>
    </tableColumn>
    <tableColumn id="48" xr3:uid="{A7C428B1-B721-477E-8964-A16288A1C022}" name="47">
      <calculatedColumnFormula>$L575*$E$572</calculatedColumnFormula>
    </tableColumn>
    <tableColumn id="49" xr3:uid="{DCA2E024-F81B-456F-910C-53B8628CCB68}" name="48">
      <calculatedColumnFormula>$L575*$E$572</calculatedColumnFormula>
    </tableColumn>
    <tableColumn id="50" xr3:uid="{43FF2506-55FA-4C4D-BEF8-B98A48E6F648}" name="49">
      <calculatedColumnFormula>$L575*$E$572</calculatedColumnFormula>
    </tableColumn>
    <tableColumn id="51" xr3:uid="{6E5A669F-D4E8-4F13-8EC3-DBF0E7D931E8}" name="50">
      <calculatedColumnFormula>$L575*$E$572</calculatedColumnFormula>
    </tableColumn>
    <tableColumn id="52" xr3:uid="{C2D14DDB-8186-487D-93DB-AEFE52F1660E}" name="51">
      <calculatedColumnFormula>$L575*$E$572</calculatedColumnFormula>
    </tableColumn>
    <tableColumn id="53" xr3:uid="{531DD7A7-6178-4F87-8FBF-69A522B70899}" name="52">
      <calculatedColumnFormula>$L575*$E$572</calculatedColumnFormula>
    </tableColumn>
    <tableColumn id="54" xr3:uid="{D9AF70C8-6DE1-49EC-9881-6EBF8B641E04}" name="53">
      <calculatedColumnFormula>$L575*$E$572</calculatedColumnFormula>
    </tableColumn>
    <tableColumn id="55" xr3:uid="{2F375C60-5331-4748-B1F5-02E29C5CD952}" name="54">
      <calculatedColumnFormula>$L575*$E$572</calculatedColumnFormula>
    </tableColumn>
    <tableColumn id="56" xr3:uid="{E701E385-C12F-40DF-80F0-A6599296DD6B}" name="55">
      <calculatedColumnFormula>$L575*$E$572</calculatedColumnFormula>
    </tableColumn>
    <tableColumn id="57" xr3:uid="{9C4D3DDA-1307-4C11-8382-FB33ABE3AA43}" name="56">
      <calculatedColumnFormula>$L575*$E$572</calculatedColumnFormula>
    </tableColumn>
    <tableColumn id="58" xr3:uid="{00ADF9C6-ADE7-406B-89EA-DE82A366D2AE}" name="57">
      <calculatedColumnFormula>$L575*$E$572</calculatedColumnFormula>
    </tableColumn>
    <tableColumn id="59" xr3:uid="{1A2DF008-67D3-4F97-852B-0B3DFADB935C}" name="58">
      <calculatedColumnFormula>$L575*$E$572</calculatedColumnFormula>
    </tableColumn>
    <tableColumn id="60" xr3:uid="{AF41E5BE-E2BB-4259-A43E-12A817FC268B}" name="59">
      <calculatedColumnFormula>$L575*$E$572</calculatedColumnFormula>
    </tableColumn>
    <tableColumn id="61" xr3:uid="{D979E02B-600E-412C-9FEB-FF8C3BCECD34}" name="60" dataDxfId="47">
      <calculatedColumnFormula>$L575*$E$572</calculatedColumnFormula>
    </tableColumn>
    <tableColumn id="62" xr3:uid="{7632DAD4-53CE-4939-A5FE-2D2BA2D8D73E}" name="61">
      <calculatedColumnFormula>$L575*$E$572</calculatedColumnFormula>
    </tableColumn>
    <tableColumn id="63" xr3:uid="{94F70434-08B7-49C5-88B8-DF56945905A2}" name="62">
      <calculatedColumnFormula>$L575*$E$572</calculatedColumnFormula>
    </tableColumn>
    <tableColumn id="64" xr3:uid="{6F958458-9016-40DB-9215-193CF75F8001}" name="63">
      <calculatedColumnFormula>$L575*$E$572</calculatedColumnFormula>
    </tableColumn>
    <tableColumn id="65" xr3:uid="{B941BA7A-F05A-4D39-9D4D-534180039CA6}" name="64">
      <calculatedColumnFormula>$L575*$E$572</calculatedColumnFormula>
    </tableColumn>
    <tableColumn id="66" xr3:uid="{3049E753-3C66-44B5-B394-ED924966BF9D}" name="65">
      <calculatedColumnFormula>$L575*$E$572</calculatedColumnFormula>
    </tableColumn>
    <tableColumn id="67" xr3:uid="{0D6F542F-390C-425C-B74A-066C37E01259}" name="66">
      <calculatedColumnFormula>$L575*$E$572</calculatedColumnFormula>
    </tableColumn>
    <tableColumn id="68" xr3:uid="{307BC9D2-843F-4D57-9778-26B6D0969342}" name="67">
      <calculatedColumnFormula>$L575*$E$572</calculatedColumnFormula>
    </tableColumn>
    <tableColumn id="69" xr3:uid="{B64F3E04-DDE6-42BA-802E-518182AEC340}" name="68">
      <calculatedColumnFormula>$L575*$E$572</calculatedColumnFormula>
    </tableColumn>
    <tableColumn id="70" xr3:uid="{6539841A-748D-4F07-8CA3-8AA9AACB19CD}" name="69">
      <calculatedColumnFormula>$L575*$E$572</calculatedColumnFormula>
    </tableColumn>
    <tableColumn id="71" xr3:uid="{1BDFA76E-C2D2-4CFF-9CA8-031473F0A39C}" name="70">
      <calculatedColumnFormula>$L575*$E$572</calculatedColumnFormula>
    </tableColumn>
    <tableColumn id="72" xr3:uid="{1224C921-8B54-4945-A0FF-1325AEFCA7D3}" name="71">
      <calculatedColumnFormula>$L575*$E$572</calculatedColumnFormula>
    </tableColumn>
    <tableColumn id="73" xr3:uid="{4AF07B29-39EA-4E19-84B8-E9F0630D44F2}" name="72">
      <calculatedColumnFormula>$L575*$E$572</calculatedColumnFormula>
    </tableColumn>
    <tableColumn id="74" xr3:uid="{47D8D84D-8729-416F-AED3-85C24BFE287E}" name="73">
      <calculatedColumnFormula>$L575*$E$572</calculatedColumnFormula>
    </tableColumn>
    <tableColumn id="75" xr3:uid="{69123449-30CD-4862-AEB7-6FA9F9899B75}" name="74">
      <calculatedColumnFormula>$L575*$E$572</calculatedColumnFormula>
    </tableColumn>
    <tableColumn id="76" xr3:uid="{52CAB757-5568-4D9D-BFE6-5ADA704CF2A8}" name="75">
      <calculatedColumnFormula>$L575*$E$572</calculatedColumnFormula>
    </tableColumn>
    <tableColumn id="77" xr3:uid="{449C3CC6-865F-4179-AF12-CA8E73996FF0}" name="76">
      <calculatedColumnFormula>$L575*$E$572</calculatedColumnFormula>
    </tableColumn>
    <tableColumn id="78" xr3:uid="{9BC09219-9797-4FCA-8226-8F95B2B2B832}" name="77">
      <calculatedColumnFormula>$L575*$E$572</calculatedColumnFormula>
    </tableColumn>
    <tableColumn id="79" xr3:uid="{93A41C63-E8ED-4BB8-A702-35A373DF69EA}" name="78">
      <calculatedColumnFormula>$L575*$E$572</calculatedColumnFormula>
    </tableColumn>
    <tableColumn id="80" xr3:uid="{F0CF0F39-0C3A-412B-88BF-D1CFCB3A96BD}" name="79">
      <calculatedColumnFormula>$L575*$E$572</calculatedColumnFormula>
    </tableColumn>
    <tableColumn id="81" xr3:uid="{383D8901-2118-4EB5-9952-C8E650E300A0}" name="80">
      <calculatedColumnFormula>$L575*$E$572</calculatedColumnFormula>
    </tableColumn>
    <tableColumn id="82" xr3:uid="{11F29F01-137A-4B54-9A36-CE6F03CE283D}" name="81">
      <calculatedColumnFormula>$L575*$E$572</calculatedColumnFormula>
    </tableColumn>
    <tableColumn id="83" xr3:uid="{B95E3928-8D50-4E6F-B953-E25968C5EC28}" name="82">
      <calculatedColumnFormula>$L575*$E$572</calculatedColumnFormula>
    </tableColumn>
    <tableColumn id="84" xr3:uid="{6074E5B7-96A7-4C47-9285-AE14F5723A1C}" name="83">
      <calculatedColumnFormula>$L575*$E$572</calculatedColumnFormula>
    </tableColumn>
    <tableColumn id="85" xr3:uid="{9B2A2F7E-4E66-4766-9BF2-DB91A0A3BAC0}" name="84">
      <calculatedColumnFormula>$L575*$E$572</calculatedColumnFormula>
    </tableColumn>
    <tableColumn id="86" xr3:uid="{BB1FF8F4-6519-4BA0-9FB2-808B05E05550}" name="85">
      <calculatedColumnFormula>$L575*$E$572</calculatedColumnFormula>
    </tableColumn>
    <tableColumn id="87" xr3:uid="{18B61B3B-D0D2-4B5C-B42D-8E777A9960F3}" name="86">
      <calculatedColumnFormula>$L575*$E$572</calculatedColumnFormula>
    </tableColumn>
    <tableColumn id="88" xr3:uid="{24228AA9-B185-4896-B3BB-083127DE6541}" name="87">
      <calculatedColumnFormula>$L575*$E$572</calculatedColumnFormula>
    </tableColumn>
    <tableColumn id="89" xr3:uid="{E6F615C4-571E-4253-92F2-DA492837F9D5}" name="88">
      <calculatedColumnFormula>$L575*$E$572</calculatedColumnFormula>
    </tableColumn>
    <tableColumn id="90" xr3:uid="{3146C508-8B1C-4972-A942-1852F56E93E7}" name="89">
      <calculatedColumnFormula>$L575*$E$572</calculatedColumnFormula>
    </tableColumn>
    <tableColumn id="91" xr3:uid="{598D747B-B40A-4216-8B98-F5A4367E6805}" name="90" dataDxfId="46">
      <calculatedColumnFormula>$L575*$E$572</calculatedColumnFormula>
    </tableColumn>
    <tableColumn id="92" xr3:uid="{13B8C978-372B-4F6E-AC7A-20BD6B13979B}" name="91">
      <calculatedColumnFormula>$L575*$E$572</calculatedColumnFormula>
    </tableColumn>
    <tableColumn id="93" xr3:uid="{7CD7ED30-8245-4D7E-ACD4-953337CB40CA}" name="92">
      <calculatedColumnFormula>$L575*$E$572</calculatedColumnFormula>
    </tableColumn>
    <tableColumn id="94" xr3:uid="{EC1278F4-76A4-48A5-8BF0-1E5B7E1ECE0D}" name="93">
      <calculatedColumnFormula>$L575*$E$572</calculatedColumnFormula>
    </tableColumn>
    <tableColumn id="95" xr3:uid="{D1EC315B-616F-4B65-8E67-574B2DFD2646}" name="94">
      <calculatedColumnFormula>$L575*$E$572</calculatedColumnFormula>
    </tableColumn>
    <tableColumn id="96" xr3:uid="{B950D5EA-BFC3-4B82-8AE1-F482B1366B7C}" name="95">
      <calculatedColumnFormula>$L575*$E$572</calculatedColumnFormula>
    </tableColumn>
    <tableColumn id="97" xr3:uid="{DC5EA60B-266F-4FA6-A063-1C7F3B859CA0}" name="96">
      <calculatedColumnFormula>$L575*$E$572</calculatedColumnFormula>
    </tableColumn>
    <tableColumn id="98" xr3:uid="{A887E886-21CB-4599-A228-4DE44A1BE8BF}" name="97">
      <calculatedColumnFormula>$L575*$E$572</calculatedColumnFormula>
    </tableColumn>
    <tableColumn id="99" xr3:uid="{460ADFA4-9C5D-434E-B84F-C4F38181C73B}" name="98">
      <calculatedColumnFormula>$L575*$E$572</calculatedColumnFormula>
    </tableColumn>
    <tableColumn id="100" xr3:uid="{A37BA902-19E6-4B40-A3FE-CC861FABC053}" name="99">
      <calculatedColumnFormula>$L575*$E$572</calculatedColumnFormula>
    </tableColumn>
    <tableColumn id="101" xr3:uid="{69E1CD6F-24A9-45AF-A4E0-66E1E4B6EE94}" name="100">
      <calculatedColumnFormula>$L575*$E$572</calculatedColumnFormula>
    </tableColumn>
    <tableColumn id="102" xr3:uid="{A4DF05EF-C0EA-47CB-95A7-EA71539A258D}" name="101">
      <calculatedColumnFormula>$L575*$E$572</calculatedColumnFormula>
    </tableColumn>
    <tableColumn id="103" xr3:uid="{AD2060D9-B671-41E1-AD54-5BA22E49AC65}" name="102">
      <calculatedColumnFormula>$L575*$E$572</calculatedColumnFormula>
    </tableColumn>
    <tableColumn id="104" xr3:uid="{1C1C2B31-E361-428E-A204-7523D7232497}" name="103">
      <calculatedColumnFormula>$L575*$E$572</calculatedColumnFormula>
    </tableColumn>
    <tableColumn id="105" xr3:uid="{C5CC85E8-4C32-4135-98ED-1CA24A26A18C}" name="104">
      <calculatedColumnFormula>$L575*$E$572</calculatedColumnFormula>
    </tableColumn>
    <tableColumn id="106" xr3:uid="{B685C0F9-7A86-43E8-93E3-88945D859034}" name="105">
      <calculatedColumnFormula>$L575*$E$572</calculatedColumnFormula>
    </tableColumn>
    <tableColumn id="107" xr3:uid="{D55F70FF-3BEE-424A-9DC6-6677BE198C80}" name="106">
      <calculatedColumnFormula>$L575*$E$572</calculatedColumnFormula>
    </tableColumn>
    <tableColumn id="108" xr3:uid="{07D43EB4-3D3F-42BF-9739-F1296B17FE21}" name="107">
      <calculatedColumnFormula>$L575*$E$572</calculatedColumnFormula>
    </tableColumn>
    <tableColumn id="109" xr3:uid="{ADC76A27-9AE1-45B7-A673-F1C5803FE7D1}" name="108">
      <calculatedColumnFormula>$L575*$E$572</calculatedColumnFormula>
    </tableColumn>
    <tableColumn id="110" xr3:uid="{18A9E55F-E6A1-4045-B5E7-8C424D0B40D8}" name="109">
      <calculatedColumnFormula>$L575*$E$572</calculatedColumnFormula>
    </tableColumn>
    <tableColumn id="111" xr3:uid="{6EDFB203-7899-4404-A100-2E14FD00055E}" name="110">
      <calculatedColumnFormula>$L575*$E$572</calculatedColumnFormula>
    </tableColumn>
    <tableColumn id="112" xr3:uid="{574BB484-7CFA-43EA-9B8B-9B94C243E0C8}" name="111">
      <calculatedColumnFormula>$L575*$E$572</calculatedColumnFormula>
    </tableColumn>
    <tableColumn id="113" xr3:uid="{E815A7F1-776A-4025-A191-CDE57E5C1FB9}" name="112">
      <calculatedColumnFormula>$L575*$E$572</calculatedColumnFormula>
    </tableColumn>
    <tableColumn id="114" xr3:uid="{B5B3FDF7-CF3A-4B0A-9E38-0F15952EEEA8}" name="113">
      <calculatedColumnFormula>$L575*$E$572</calculatedColumnFormula>
    </tableColumn>
    <tableColumn id="115" xr3:uid="{89232FEA-512F-44BE-A7B5-DF978B1D86B1}" name="114">
      <calculatedColumnFormula>$L575*$E$572</calculatedColumnFormula>
    </tableColumn>
    <tableColumn id="116" xr3:uid="{542432DC-E3C2-4BDC-A7D9-D94DE364B4FE}" name="115">
      <calculatedColumnFormula>$L575*$E$572</calculatedColumnFormula>
    </tableColumn>
    <tableColumn id="117" xr3:uid="{B6AEB4F9-B68F-4405-9107-70D5726768ED}" name="116">
      <calculatedColumnFormula>$L575*$E$572</calculatedColumnFormula>
    </tableColumn>
    <tableColumn id="118" xr3:uid="{A60764EE-86F6-40F4-B729-A41EA9A819AC}" name="117">
      <calculatedColumnFormula>$L575*$E$572</calculatedColumnFormula>
    </tableColumn>
    <tableColumn id="119" xr3:uid="{14A121AF-11A3-4FE0-BE9E-EA8DEAC454A7}" name="118">
      <calculatedColumnFormula>$L575*$E$572</calculatedColumnFormula>
    </tableColumn>
    <tableColumn id="120" xr3:uid="{003C3572-8FAF-4D9C-890F-2D3719C464B6}" name="119">
      <calculatedColumnFormula>$L575*$E$572</calculatedColumnFormula>
    </tableColumn>
    <tableColumn id="121" xr3:uid="{6699B1F0-7502-4B87-8134-6E9F2BBD956E}" name="120" dataDxfId="45">
      <calculatedColumnFormula>$L575*$E$572</calculatedColumnFormula>
    </tableColumn>
  </tableColumns>
  <tableStyleInfo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94006343-E944-49FE-98B8-F412CFEA7A92}" name="Carbon_byElement_C3" displayName="Carbon_byElement_C3" ref="X628:EN678" totalsRowShown="0">
  <autoFilter ref="X628:EN678" xr:uid="{7C78F5DE-45A2-4388-9C5D-3C0811E78607}"/>
  <tableColumns count="121">
    <tableColumn id="1" xr3:uid="{CDBE0CAE-AE40-4F9C-A223-6613371657E4}" name="0" dataDxfId="44">
      <calculatedColumnFormula>$L629*$E$626</calculatedColumnFormula>
    </tableColumn>
    <tableColumn id="2" xr3:uid="{3D1BE19E-F0E9-4281-96A6-8DC84014B096}" name="1">
      <calculatedColumnFormula>$L629*$E$626</calculatedColumnFormula>
    </tableColumn>
    <tableColumn id="3" xr3:uid="{BAEEDD12-F1EA-47A2-A0B9-B5CEB8AB012A}" name="2">
      <calculatedColumnFormula>$L629*$E$626</calculatedColumnFormula>
    </tableColumn>
    <tableColumn id="4" xr3:uid="{7EC66909-6210-478F-8F88-195B883EC620}" name="3">
      <calculatedColumnFormula>$L629*$E$626</calculatedColumnFormula>
    </tableColumn>
    <tableColumn id="5" xr3:uid="{4F9421EB-71D2-4907-9C68-79E1B8FC4C01}" name="4">
      <calculatedColumnFormula>$L629*$E$626</calculatedColumnFormula>
    </tableColumn>
    <tableColumn id="6" xr3:uid="{F30C510A-43F3-4982-A47A-EA989601A94E}" name="5">
      <calculatedColumnFormula>$L629*$E$626</calculatedColumnFormula>
    </tableColumn>
    <tableColumn id="7" xr3:uid="{8384B371-79C4-4479-8150-410C5EC9F060}" name="6">
      <calculatedColumnFormula>$L629*$E$626</calculatedColumnFormula>
    </tableColumn>
    <tableColumn id="8" xr3:uid="{302202F8-50D1-40B7-B161-86AA4F069103}" name="7">
      <calculatedColumnFormula>$L629*$E$626</calculatedColumnFormula>
    </tableColumn>
    <tableColumn id="9" xr3:uid="{BAB1BE82-7B92-4ACE-9B3E-74C803FEA2A2}" name="8">
      <calculatedColumnFormula>$L629*$E$626</calculatedColumnFormula>
    </tableColumn>
    <tableColumn id="10" xr3:uid="{2E077BDB-71D9-4998-8470-B23871298F28}" name="9">
      <calculatedColumnFormula>$L629*$E$626</calculatedColumnFormula>
    </tableColumn>
    <tableColumn id="11" xr3:uid="{ABA19B59-86E6-4EAC-8EAB-AEA5081B98AC}" name="10">
      <calculatedColumnFormula>$L629*$E$626</calculatedColumnFormula>
    </tableColumn>
    <tableColumn id="12" xr3:uid="{73CDEC8B-AE2E-4A67-B028-59E7270128B6}" name="11">
      <calculatedColumnFormula>$L629*$E$626</calculatedColumnFormula>
    </tableColumn>
    <tableColumn id="13" xr3:uid="{6CDD30AF-264B-4240-AD15-E9ED6909E0AA}" name="12">
      <calculatedColumnFormula>$L629*$E$626</calculatedColumnFormula>
    </tableColumn>
    <tableColumn id="14" xr3:uid="{AA6B3AF7-53A6-438A-8038-7D4FB1FE129A}" name="13">
      <calculatedColumnFormula>$L629*$E$626</calculatedColumnFormula>
    </tableColumn>
    <tableColumn id="15" xr3:uid="{3731E673-2CA9-4977-9FB0-F6CBE0D7DFA6}" name="14">
      <calculatedColumnFormula>$L629*$E$626</calculatedColumnFormula>
    </tableColumn>
    <tableColumn id="16" xr3:uid="{05B0D256-393C-460D-AE87-7E0F0B426D07}" name="15">
      <calculatedColumnFormula>$L629*$E$626</calculatedColumnFormula>
    </tableColumn>
    <tableColumn id="17" xr3:uid="{A7D117DE-866B-4888-AE25-DF0BFFD77E74}" name="16">
      <calculatedColumnFormula>$L629*$E$626</calculatedColumnFormula>
    </tableColumn>
    <tableColumn id="18" xr3:uid="{A012552A-5F63-4CCD-9D5A-3EB8C12F8F4C}" name="17">
      <calculatedColumnFormula>$L629*$E$626</calculatedColumnFormula>
    </tableColumn>
    <tableColumn id="19" xr3:uid="{761C2DBF-EC65-4139-8339-3E311345B750}" name="18">
      <calculatedColumnFormula>$L629*$E$626</calculatedColumnFormula>
    </tableColumn>
    <tableColumn id="20" xr3:uid="{1522D777-BAFD-4FE5-A738-C1C299BEB09A}" name="19">
      <calculatedColumnFormula>$L629*$E$626</calculatedColumnFormula>
    </tableColumn>
    <tableColumn id="21" xr3:uid="{FF9865B1-548C-4099-9C1C-B10A0CDE1DA3}" name="20">
      <calculatedColumnFormula>$L629*$E$626</calculatedColumnFormula>
    </tableColumn>
    <tableColumn id="22" xr3:uid="{E37B51BD-00BF-492E-AA9A-ED4BE7968121}" name="21">
      <calculatedColumnFormula>$L629*$E$626</calculatedColumnFormula>
    </tableColumn>
    <tableColumn id="23" xr3:uid="{FD511F10-395C-4F58-9EBA-CF936A14BEAE}" name="22">
      <calculatedColumnFormula>$L629*$E$626</calculatedColumnFormula>
    </tableColumn>
    <tableColumn id="24" xr3:uid="{B3677F40-6019-44EF-909D-E44351509CB8}" name="23">
      <calculatedColumnFormula>$L629*$E$626</calculatedColumnFormula>
    </tableColumn>
    <tableColumn id="25" xr3:uid="{71A0E5DD-62F3-4B6C-80A1-24867EA31439}" name="24">
      <calculatedColumnFormula>$L629*$E$626</calculatedColumnFormula>
    </tableColumn>
    <tableColumn id="26" xr3:uid="{24D4A7EA-8C42-46D7-A93B-329C48C22F89}" name="25">
      <calculatedColumnFormula>$L629*$E$626</calculatedColumnFormula>
    </tableColumn>
    <tableColumn id="27" xr3:uid="{519527A4-4588-4215-8A54-4C3F4DFB32C9}" name="26">
      <calculatedColumnFormula>$L629*$E$626</calculatedColumnFormula>
    </tableColumn>
    <tableColumn id="28" xr3:uid="{8F63AA8F-ED67-4906-8C8F-4CA75ECB8EDC}" name="27">
      <calculatedColumnFormula>$L629*$E$626</calculatedColumnFormula>
    </tableColumn>
    <tableColumn id="29" xr3:uid="{03A9FC4B-E875-4B16-82CD-A97547371FC8}" name="28">
      <calculatedColumnFormula>$L629*$E$626</calculatedColumnFormula>
    </tableColumn>
    <tableColumn id="30" xr3:uid="{88BD99F2-DE6D-4B31-9F2D-19E3B4A3E963}" name="29">
      <calculatedColumnFormula>$L629*$E$626</calculatedColumnFormula>
    </tableColumn>
    <tableColumn id="31" xr3:uid="{E69A1836-7455-43B1-B064-49CE83CA10F8}" name="30" dataDxfId="43">
      <calculatedColumnFormula>$L629*$E$626</calculatedColumnFormula>
    </tableColumn>
    <tableColumn id="32" xr3:uid="{2807AC96-7150-4CB4-9FA8-A4CF94EF48E5}" name="31">
      <calculatedColumnFormula>$L629*$E$626</calculatedColumnFormula>
    </tableColumn>
    <tableColumn id="33" xr3:uid="{0A1991AF-E91F-47D3-88D0-E08C5394CD06}" name="32">
      <calculatedColumnFormula>$L629*$E$626</calculatedColumnFormula>
    </tableColumn>
    <tableColumn id="34" xr3:uid="{8CCEDA7A-75B0-4D91-84B9-F69DA6EFF811}" name="33">
      <calculatedColumnFormula>$L629*$E$626</calculatedColumnFormula>
    </tableColumn>
    <tableColumn id="35" xr3:uid="{58A8E899-F295-47A4-85B5-80549C54CB0B}" name="34">
      <calculatedColumnFormula>$L629*$E$626</calculatedColumnFormula>
    </tableColumn>
    <tableColumn id="36" xr3:uid="{1942E7BC-9471-42D0-B363-CE5591425958}" name="35">
      <calculatedColumnFormula>$L629*$E$626</calculatedColumnFormula>
    </tableColumn>
    <tableColumn id="37" xr3:uid="{219D0E6D-DCF9-4741-B794-3E11373108D1}" name="36">
      <calculatedColumnFormula>$L629*$E$626</calculatedColumnFormula>
    </tableColumn>
    <tableColumn id="38" xr3:uid="{74BE5F8E-A971-4E51-B983-182AE2353EAB}" name="37">
      <calculatedColumnFormula>$L629*$E$626</calculatedColumnFormula>
    </tableColumn>
    <tableColumn id="39" xr3:uid="{EC5BFC34-4D69-4326-9869-5C1377DA2CE1}" name="38">
      <calculatedColumnFormula>$L629*$E$626</calculatedColumnFormula>
    </tableColumn>
    <tableColumn id="40" xr3:uid="{F9554914-F136-4C5A-9D72-6FFBDC813744}" name="39">
      <calculatedColumnFormula>$L629*$E$626</calculatedColumnFormula>
    </tableColumn>
    <tableColumn id="41" xr3:uid="{929F7E1E-C34C-4ABE-9566-43F892639648}" name="40">
      <calculatedColumnFormula>$L629*$E$626</calculatedColumnFormula>
    </tableColumn>
    <tableColumn id="42" xr3:uid="{40D9C74D-E927-49F1-81DB-F6E19BF975BC}" name="41">
      <calculatedColumnFormula>$L629*$E$626</calculatedColumnFormula>
    </tableColumn>
    <tableColumn id="43" xr3:uid="{F879B693-D929-4194-B1D8-054CC360C90B}" name="42">
      <calculatedColumnFormula>$L629*$E$626</calculatedColumnFormula>
    </tableColumn>
    <tableColumn id="44" xr3:uid="{CCFA10FD-4C13-4562-AC6D-9CE461261631}" name="43">
      <calculatedColumnFormula>$L629*$E$626</calculatedColumnFormula>
    </tableColumn>
    <tableColumn id="45" xr3:uid="{BEF85630-E1E2-4AAA-AD69-EDD0B072A705}" name="44">
      <calculatedColumnFormula>$L629*$E$626</calculatedColumnFormula>
    </tableColumn>
    <tableColumn id="46" xr3:uid="{0540B70C-C1B3-4F80-8269-EAFEE80A53BD}" name="45">
      <calculatedColumnFormula>$L629*$E$626</calculatedColumnFormula>
    </tableColumn>
    <tableColumn id="47" xr3:uid="{D92CD753-C8D0-420B-8616-06503831F05C}" name="46">
      <calculatedColumnFormula>$L629*$E$626</calculatedColumnFormula>
    </tableColumn>
    <tableColumn id="48" xr3:uid="{2A1B5038-4EED-4E15-B6AB-83D4E71E802B}" name="47">
      <calculatedColumnFormula>$L629*$E$626</calculatedColumnFormula>
    </tableColumn>
    <tableColumn id="49" xr3:uid="{4DECD505-3011-48D2-A7CD-40F428563D25}" name="48">
      <calculatedColumnFormula>$L629*$E$626</calculatedColumnFormula>
    </tableColumn>
    <tableColumn id="50" xr3:uid="{BCF80CA0-C16E-486C-9651-FAA71AE86BDA}" name="49">
      <calculatedColumnFormula>$L629*$E$626</calculatedColumnFormula>
    </tableColumn>
    <tableColumn id="51" xr3:uid="{FE276B22-E750-4B73-A6DE-9E578BF9EEF8}" name="50">
      <calculatedColumnFormula>$L629*$E$626</calculatedColumnFormula>
    </tableColumn>
    <tableColumn id="52" xr3:uid="{1294B4AE-1D87-480C-8A79-BD0EE7050A6C}" name="51">
      <calculatedColumnFormula>$L629*$E$626</calculatedColumnFormula>
    </tableColumn>
    <tableColumn id="53" xr3:uid="{BF29D9CC-E934-4582-9F03-4C5441542603}" name="52">
      <calculatedColumnFormula>$L629*$E$626</calculatedColumnFormula>
    </tableColumn>
    <tableColumn id="54" xr3:uid="{5FA99E66-D7A3-493B-BC02-26A0B55F3325}" name="53">
      <calculatedColumnFormula>$L629*$E$626</calculatedColumnFormula>
    </tableColumn>
    <tableColumn id="55" xr3:uid="{7BFCBCC8-F469-4E82-92A1-4A8B3878B672}" name="54">
      <calculatedColumnFormula>$L629*$E$626</calculatedColumnFormula>
    </tableColumn>
    <tableColumn id="56" xr3:uid="{E7514F3E-D28B-4AB4-B85D-637DAF470C58}" name="55">
      <calculatedColumnFormula>$L629*$E$626</calculatedColumnFormula>
    </tableColumn>
    <tableColumn id="57" xr3:uid="{FD8309B0-6C61-4458-BF4A-8B7E1839ACDB}" name="56">
      <calculatedColumnFormula>$L629*$E$626</calculatedColumnFormula>
    </tableColumn>
    <tableColumn id="58" xr3:uid="{AC01B5D8-4FD6-47E3-B6FB-07B63DAFDF52}" name="57">
      <calculatedColumnFormula>$L629*$E$626</calculatedColumnFormula>
    </tableColumn>
    <tableColumn id="59" xr3:uid="{DB4A8E5C-53E9-42DA-96DE-D1ED81F3C2A7}" name="58">
      <calculatedColumnFormula>$L629*$E$626</calculatedColumnFormula>
    </tableColumn>
    <tableColumn id="60" xr3:uid="{5BEDDC04-9A79-406C-A6BC-A682C36B30BC}" name="59">
      <calculatedColumnFormula>$L629*$E$626</calculatedColumnFormula>
    </tableColumn>
    <tableColumn id="61" xr3:uid="{8C0EF702-06D0-431E-8860-43D1D13AB933}" name="60" dataDxfId="42">
      <calculatedColumnFormula>$L629*$E$626</calculatedColumnFormula>
    </tableColumn>
    <tableColumn id="62" xr3:uid="{A1AE9FD7-18D7-4394-BA76-98258CDA4297}" name="61">
      <calculatedColumnFormula>$L629*$E$626</calculatedColumnFormula>
    </tableColumn>
    <tableColumn id="63" xr3:uid="{88135749-5C7E-449E-9FC4-2F511BA359A7}" name="62">
      <calculatedColumnFormula>$L629*$E$626</calculatedColumnFormula>
    </tableColumn>
    <tableColumn id="64" xr3:uid="{095BADFC-F1B5-4B54-9DC8-FFD0580C6836}" name="63">
      <calculatedColumnFormula>$L629*$E$626</calculatedColumnFormula>
    </tableColumn>
    <tableColumn id="65" xr3:uid="{FCB489FD-405B-4B2E-BDF9-239A3757C495}" name="64">
      <calculatedColumnFormula>$L629*$E$626</calculatedColumnFormula>
    </tableColumn>
    <tableColumn id="66" xr3:uid="{D4A0334D-8EDA-4AC6-A392-79D0F547A90E}" name="65">
      <calculatedColumnFormula>$L629*$E$626</calculatedColumnFormula>
    </tableColumn>
    <tableColumn id="67" xr3:uid="{B6C9866C-549F-4451-BB08-23D1415188EE}" name="66">
      <calculatedColumnFormula>$L629*$E$626</calculatedColumnFormula>
    </tableColumn>
    <tableColumn id="68" xr3:uid="{92269AA1-5893-42BD-A9C3-73554CDA926B}" name="67">
      <calculatedColumnFormula>$L629*$E$626</calculatedColumnFormula>
    </tableColumn>
    <tableColumn id="69" xr3:uid="{7C6B020D-1267-4177-80A5-8A1248AE6400}" name="68">
      <calculatedColumnFormula>$L629*$E$626</calculatedColumnFormula>
    </tableColumn>
    <tableColumn id="70" xr3:uid="{67B1FC15-CC94-4678-8F5E-77D665E3C63F}" name="69">
      <calculatedColumnFormula>$L629*$E$626</calculatedColumnFormula>
    </tableColumn>
    <tableColumn id="71" xr3:uid="{59369FC3-9CE9-4E24-9618-FEBFA431F8FC}" name="70">
      <calculatedColumnFormula>$L629*$E$626</calculatedColumnFormula>
    </tableColumn>
    <tableColumn id="72" xr3:uid="{826D33DC-5F21-4B5F-BCE6-E145991819D7}" name="71">
      <calculatedColumnFormula>$L629*$E$626</calculatedColumnFormula>
    </tableColumn>
    <tableColumn id="73" xr3:uid="{D562C47F-2FCE-4159-8F63-83064AC42B4F}" name="72">
      <calculatedColumnFormula>$L629*$E$626</calculatedColumnFormula>
    </tableColumn>
    <tableColumn id="74" xr3:uid="{7E796B8C-D785-432E-A8F8-045A7D2C6CB2}" name="73">
      <calculatedColumnFormula>$L629*$E$626</calculatedColumnFormula>
    </tableColumn>
    <tableColumn id="75" xr3:uid="{5B56C325-C65F-4269-9B12-F71059DB18F5}" name="74">
      <calculatedColumnFormula>$L629*$E$626</calculatedColumnFormula>
    </tableColumn>
    <tableColumn id="76" xr3:uid="{38084BD7-6DE6-453D-B003-9ED92B66EA1A}" name="75">
      <calculatedColumnFormula>$L629*$E$626</calculatedColumnFormula>
    </tableColumn>
    <tableColumn id="77" xr3:uid="{7EFB8988-FB70-4C0F-9DFE-0CC219EEF909}" name="76">
      <calculatedColumnFormula>$L629*$E$626</calculatedColumnFormula>
    </tableColumn>
    <tableColumn id="78" xr3:uid="{8035B300-1FD5-4F7D-8512-3A07EEC10C69}" name="77">
      <calculatedColumnFormula>$L629*$E$626</calculatedColumnFormula>
    </tableColumn>
    <tableColumn id="79" xr3:uid="{03032302-7103-45B7-A717-E0A98B5CBBDF}" name="78">
      <calculatedColumnFormula>$L629*$E$626</calculatedColumnFormula>
    </tableColumn>
    <tableColumn id="80" xr3:uid="{7A3DEEC4-88C3-48E6-AFAB-EE167B1B5733}" name="79">
      <calculatedColumnFormula>$L629*$E$626</calculatedColumnFormula>
    </tableColumn>
    <tableColumn id="81" xr3:uid="{A8FC32DE-7275-45D4-9D69-6D77294CD49F}" name="80">
      <calculatedColumnFormula>$L629*$E$626</calculatedColumnFormula>
    </tableColumn>
    <tableColumn id="82" xr3:uid="{3904E247-C540-456F-8F63-D52ADBA55066}" name="81">
      <calculatedColumnFormula>$L629*$E$626</calculatedColumnFormula>
    </tableColumn>
    <tableColumn id="83" xr3:uid="{C0350353-1729-42CC-AB81-1C7DE9AED0EF}" name="82">
      <calculatedColumnFormula>$L629*$E$626</calculatedColumnFormula>
    </tableColumn>
    <tableColumn id="84" xr3:uid="{F09EB05F-C025-4D0E-80A7-D4C08E3820A5}" name="83">
      <calculatedColumnFormula>$L629*$E$626</calculatedColumnFormula>
    </tableColumn>
    <tableColumn id="85" xr3:uid="{003438EE-9DA4-4791-A79E-2B1A2B76E474}" name="84">
      <calculatedColumnFormula>$L629*$E$626</calculatedColumnFormula>
    </tableColumn>
    <tableColumn id="86" xr3:uid="{85797BFA-A80B-4B8F-AF5A-8541D140FB28}" name="85">
      <calculatedColumnFormula>$L629*$E$626</calculatedColumnFormula>
    </tableColumn>
    <tableColumn id="87" xr3:uid="{43CBA281-D100-4223-97C2-EFD8C79719FF}" name="86">
      <calculatedColumnFormula>$L629*$E$626</calculatedColumnFormula>
    </tableColumn>
    <tableColumn id="88" xr3:uid="{295054A7-9361-4C4F-9711-CEF65924B4AF}" name="87">
      <calculatedColumnFormula>$L629*$E$626</calculatedColumnFormula>
    </tableColumn>
    <tableColumn id="89" xr3:uid="{FAF1F1BE-E456-4D4F-BF39-03766A236782}" name="88">
      <calculatedColumnFormula>$L629*$E$626</calculatedColumnFormula>
    </tableColumn>
    <tableColumn id="90" xr3:uid="{990CC97F-C516-4198-B1B4-8486F5DE2AF3}" name="89">
      <calculatedColumnFormula>$L629*$E$626</calculatedColumnFormula>
    </tableColumn>
    <tableColumn id="91" xr3:uid="{2F7606C6-074D-4335-9A8C-ABA181725B8D}" name="90" dataDxfId="41">
      <calculatedColumnFormula>$L629*$E$626</calculatedColumnFormula>
    </tableColumn>
    <tableColumn id="92" xr3:uid="{0195D04A-C3DA-4404-837A-450DBEDA7C7F}" name="91">
      <calculatedColumnFormula>$L629*$E$626</calculatedColumnFormula>
    </tableColumn>
    <tableColumn id="93" xr3:uid="{8113F563-B2FD-4971-8CCE-E4103949A0C2}" name="92">
      <calculatedColumnFormula>$L629*$E$626</calculatedColumnFormula>
    </tableColumn>
    <tableColumn id="94" xr3:uid="{1B11E8EF-0E5E-4C7C-9264-ABDB5357C848}" name="93">
      <calculatedColumnFormula>$L629*$E$626</calculatedColumnFormula>
    </tableColumn>
    <tableColumn id="95" xr3:uid="{8F180E26-69DB-4087-BBF7-3EB70E989FFC}" name="94">
      <calculatedColumnFormula>$L629*$E$626</calculatedColumnFormula>
    </tableColumn>
    <tableColumn id="96" xr3:uid="{9A9B5088-53CB-4159-9773-1A8B52BC0109}" name="95">
      <calculatedColumnFormula>$L629*$E$626</calculatedColumnFormula>
    </tableColumn>
    <tableColumn id="97" xr3:uid="{93A3C97E-A7B5-45F6-ACF1-26788357B525}" name="96">
      <calculatedColumnFormula>$L629*$E$626</calculatedColumnFormula>
    </tableColumn>
    <tableColumn id="98" xr3:uid="{8F2AF842-1221-4D4B-AE3B-F7F59901BB5B}" name="97">
      <calculatedColumnFormula>$L629*$E$626</calculatedColumnFormula>
    </tableColumn>
    <tableColumn id="99" xr3:uid="{AD671DCC-A455-4257-95CA-79E4F7E8D846}" name="98">
      <calculatedColumnFormula>$L629*$E$626</calculatedColumnFormula>
    </tableColumn>
    <tableColumn id="100" xr3:uid="{77BC9560-89F8-4093-9D73-5268327DDCAD}" name="99">
      <calculatedColumnFormula>$L629*$E$626</calculatedColumnFormula>
    </tableColumn>
    <tableColumn id="101" xr3:uid="{09DA0FFF-FF69-4AD0-BC8A-9EFC94DFE87A}" name="100">
      <calculatedColumnFormula>$L629*$E$626</calculatedColumnFormula>
    </tableColumn>
    <tableColumn id="102" xr3:uid="{E5B8A1EB-F7F2-494D-8A91-4C0D3E89CF9C}" name="101">
      <calculatedColumnFormula>$L629*$E$626</calculatedColumnFormula>
    </tableColumn>
    <tableColumn id="103" xr3:uid="{EEBB62D8-A7DE-4C7D-B8A0-019A2ABB8EEE}" name="102">
      <calculatedColumnFormula>$L629*$E$626</calculatedColumnFormula>
    </tableColumn>
    <tableColumn id="104" xr3:uid="{59EA40B6-C846-448C-9AE3-4ABAD1726160}" name="103">
      <calculatedColumnFormula>$L629*$E$626</calculatedColumnFormula>
    </tableColumn>
    <tableColumn id="105" xr3:uid="{EC7EC50B-DC54-454D-A5C7-F6F039170B53}" name="104">
      <calculatedColumnFormula>$L629*$E$626</calculatedColumnFormula>
    </tableColumn>
    <tableColumn id="106" xr3:uid="{97394237-D366-44F0-A7B6-5D830E0BB4B9}" name="105">
      <calculatedColumnFormula>$L629*$E$626</calculatedColumnFormula>
    </tableColumn>
    <tableColumn id="107" xr3:uid="{AC167AEE-241B-4C66-ADDB-1584520B8E01}" name="106">
      <calculatedColumnFormula>$L629*$E$626</calculatedColumnFormula>
    </tableColumn>
    <tableColumn id="108" xr3:uid="{AFC132FA-77C4-4479-809D-418C0E4017C8}" name="107">
      <calculatedColumnFormula>$L629*$E$626</calculatedColumnFormula>
    </tableColumn>
    <tableColumn id="109" xr3:uid="{4578D75E-AEC5-44FA-A0F7-E88746DD679C}" name="108">
      <calculatedColumnFormula>$L629*$E$626</calculatedColumnFormula>
    </tableColumn>
    <tableColumn id="110" xr3:uid="{A291DFA4-E383-405F-877A-0F33F4A7349C}" name="109">
      <calculatedColumnFormula>$L629*$E$626</calculatedColumnFormula>
    </tableColumn>
    <tableColumn id="111" xr3:uid="{2DD1F720-435B-4E37-9117-BE84645D457E}" name="110">
      <calculatedColumnFormula>$L629*$E$626</calculatedColumnFormula>
    </tableColumn>
    <tableColumn id="112" xr3:uid="{FE1749EC-3B8B-41E9-8ACA-BEEF69C43C9C}" name="111">
      <calculatedColumnFormula>$L629*$E$626</calculatedColumnFormula>
    </tableColumn>
    <tableColumn id="113" xr3:uid="{A0DDF56B-C1C1-4B99-856D-3EADE03E9CD4}" name="112">
      <calculatedColumnFormula>$L629*$E$626</calculatedColumnFormula>
    </tableColumn>
    <tableColumn id="114" xr3:uid="{D5B1B287-EAC6-4F2B-B104-436EF4F647AF}" name="113">
      <calculatedColumnFormula>$L629*$E$626</calculatedColumnFormula>
    </tableColumn>
    <tableColumn id="115" xr3:uid="{6793270D-978C-4077-B772-1405E8F14F78}" name="114">
      <calculatedColumnFormula>$L629*$E$626</calculatedColumnFormula>
    </tableColumn>
    <tableColumn id="116" xr3:uid="{C03F623D-AD60-4CA9-B4ED-5F198140A9CA}" name="115">
      <calculatedColumnFormula>$L629*$E$626</calculatedColumnFormula>
    </tableColumn>
    <tableColumn id="117" xr3:uid="{EF640326-2958-4B97-ADCF-FF32C51F9684}" name="116">
      <calculatedColumnFormula>$L629*$E$626</calculatedColumnFormula>
    </tableColumn>
    <tableColumn id="118" xr3:uid="{655B5B38-878E-4C95-9EAE-FCE05A7069BF}" name="117">
      <calculatedColumnFormula>$L629*$E$626</calculatedColumnFormula>
    </tableColumn>
    <tableColumn id="119" xr3:uid="{969417CF-9CE1-4C41-9259-8A78C1526567}" name="118">
      <calculatedColumnFormula>$L629*$E$626</calculatedColumnFormula>
    </tableColumn>
    <tableColumn id="120" xr3:uid="{9F39D916-E2A1-4CD4-8508-F160DDFAC604}" name="119">
      <calculatedColumnFormula>$L629*$E$626</calculatedColumnFormula>
    </tableColumn>
    <tableColumn id="121" xr3:uid="{D747F177-DCF8-41F7-97E8-550E23B37835}" name="120" dataDxfId="40">
      <calculatedColumnFormula>$L629*$E$626</calculatedColumnFormula>
    </tableColumn>
  </tableColumns>
  <tableStyleInfo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205C83E6-1C04-45DF-8D8A-69BE5025049A}" name="Carbon_byElement_C4" displayName="Carbon_byElement_C4" ref="X682:EN732" totalsRowShown="0">
  <autoFilter ref="X682:EN732" xr:uid="{AE198D8A-5EC8-4BDF-B911-F8F19F34418C}"/>
  <tableColumns count="121">
    <tableColumn id="1" xr3:uid="{5CFD831A-ED8B-45FE-9121-661BFACA62A7}" name="0" dataDxfId="39">
      <calculatedColumnFormula>IF($H683="Yes",0,$L683*$E$680)</calculatedColumnFormula>
    </tableColumn>
    <tableColumn id="2" xr3:uid="{5858E616-78AB-44C2-A079-574D6EBBCF56}" name="1">
      <calculatedColumnFormula>IF($H683="Yes",0,$L683*$E$680)</calculatedColumnFormula>
    </tableColumn>
    <tableColumn id="3" xr3:uid="{63F8B65F-818F-4C96-8755-66C89A0A214A}" name="2">
      <calculatedColumnFormula>IF($H683="Yes",0,$L683*$E$680)</calculatedColumnFormula>
    </tableColumn>
    <tableColumn id="4" xr3:uid="{A7A19990-DB33-448A-BA66-3C2888547B85}" name="3">
      <calculatedColumnFormula>IF($H683="Yes",0,$L683*$E$680)</calculatedColumnFormula>
    </tableColumn>
    <tableColumn id="5" xr3:uid="{F403F9E6-B2AC-44DB-93E3-DABD19C4F44E}" name="4">
      <calculatedColumnFormula>IF($H683="Yes",0,$L683*$E$680)</calculatedColumnFormula>
    </tableColumn>
    <tableColumn id="6" xr3:uid="{3E491F30-0EE5-4923-8223-81789492B623}" name="5">
      <calculatedColumnFormula>IF($H683="Yes",0,$L683*$E$680)</calculatedColumnFormula>
    </tableColumn>
    <tableColumn id="7" xr3:uid="{D8304FE3-1140-49CC-9B20-302F0D9B2594}" name="6">
      <calculatedColumnFormula>IF($H683="Yes",0,$L683*$E$680)</calculatedColumnFormula>
    </tableColumn>
    <tableColumn id="8" xr3:uid="{1B463D6F-59A7-4E85-860D-DE7F69A7A7E8}" name="7">
      <calculatedColumnFormula>IF($H683="Yes",0,$L683*$E$680)</calculatedColumnFormula>
    </tableColumn>
    <tableColumn id="9" xr3:uid="{E7F2A7EE-0DFB-4C9D-B450-67DBBB15A182}" name="8">
      <calculatedColumnFormula>IF($H683="Yes",0,$L683*$E$680)</calculatedColumnFormula>
    </tableColumn>
    <tableColumn id="10" xr3:uid="{7BF94410-75A3-49D3-966D-4FED0142527F}" name="9">
      <calculatedColumnFormula>IF($H683="Yes",0,$L683*$E$680)</calculatedColumnFormula>
    </tableColumn>
    <tableColumn id="11" xr3:uid="{A88F9139-8439-4241-9B93-B0230DBFA3E8}" name="10">
      <calculatedColumnFormula>IF($H683="Yes",0,$L683*$E$680)</calculatedColumnFormula>
    </tableColumn>
    <tableColumn id="12" xr3:uid="{0A83F96E-810A-44BB-B1E5-889B74B7518D}" name="11">
      <calculatedColumnFormula>IF($H683="Yes",0,$L683*$E$680)</calculatedColumnFormula>
    </tableColumn>
    <tableColumn id="13" xr3:uid="{DB366887-7055-4B09-9BC8-BEF24F63F238}" name="12">
      <calculatedColumnFormula>IF($H683="Yes",0,$L683*$E$680)</calculatedColumnFormula>
    </tableColumn>
    <tableColumn id="14" xr3:uid="{0C906965-48E1-4E49-B84F-F9A3E3211408}" name="13">
      <calculatedColumnFormula>IF($H683="Yes",0,$L683*$E$680)</calculatedColumnFormula>
    </tableColumn>
    <tableColumn id="15" xr3:uid="{A4E065DC-ECF4-4EFB-9F25-88FE0EDD9D64}" name="14">
      <calculatedColumnFormula>IF($H683="Yes",0,$L683*$E$680)</calculatedColumnFormula>
    </tableColumn>
    <tableColumn id="16" xr3:uid="{2AE390EF-86F4-46E1-89EE-B92A944330E0}" name="15">
      <calculatedColumnFormula>IF($H683="Yes",0,$L683*$E$680)</calculatedColumnFormula>
    </tableColumn>
    <tableColumn id="17" xr3:uid="{4497F857-80A7-415B-B68F-3ADBFEE0127D}" name="16">
      <calculatedColumnFormula>IF($H683="Yes",0,$L683*$E$680)</calculatedColumnFormula>
    </tableColumn>
    <tableColumn id="18" xr3:uid="{D3B07DA6-0D58-46FB-ADC4-205CA9DD28B9}" name="17">
      <calculatedColumnFormula>IF($H683="Yes",0,$L683*$E$680)</calculatedColumnFormula>
    </tableColumn>
    <tableColumn id="19" xr3:uid="{DD409410-BD8E-4D89-856D-0FA250D534DC}" name="18">
      <calculatedColumnFormula>IF($H683="Yes",0,$L683*$E$680)</calculatedColumnFormula>
    </tableColumn>
    <tableColumn id="20" xr3:uid="{51082C60-3E66-4A03-9263-5C5D6F4BB9B4}" name="19">
      <calculatedColumnFormula>IF($H683="Yes",0,$L683*$E$680)</calculatedColumnFormula>
    </tableColumn>
    <tableColumn id="21" xr3:uid="{F7A0F46E-9C7D-4C80-B162-C42211B50A46}" name="20">
      <calculatedColumnFormula>IF($H683="Yes",0,$L683*$E$680)</calculatedColumnFormula>
    </tableColumn>
    <tableColumn id="22" xr3:uid="{5C0248A3-1181-40F5-B6B4-3CDC9EF056F3}" name="21">
      <calculatedColumnFormula>IF($H683="Yes",0,$L683*$E$680)</calculatedColumnFormula>
    </tableColumn>
    <tableColumn id="23" xr3:uid="{EA55029E-FED3-4AFB-9E86-A9198382F00A}" name="22">
      <calculatedColumnFormula>IF($H683="Yes",0,$L683*$E$680)</calculatedColumnFormula>
    </tableColumn>
    <tableColumn id="24" xr3:uid="{B70C8F99-9800-46CD-AFA4-F9171603CC27}" name="23">
      <calculatedColumnFormula>IF($H683="Yes",0,$L683*$E$680)</calculatedColumnFormula>
    </tableColumn>
    <tableColumn id="25" xr3:uid="{7143A109-CB25-4EB5-AFA1-CBA0415CA1B9}" name="24">
      <calculatedColumnFormula>IF($H683="Yes",0,$L683*$E$680)</calculatedColumnFormula>
    </tableColumn>
    <tableColumn id="26" xr3:uid="{6602AE0E-751D-4EA1-B93E-04569A4A3E9F}" name="25">
      <calculatedColumnFormula>IF($H683="Yes",0,$L683*$E$680)</calculatedColumnFormula>
    </tableColumn>
    <tableColumn id="27" xr3:uid="{611C2D94-E00D-48A9-98F8-2597E787819C}" name="26">
      <calculatedColumnFormula>IF($H683="Yes",0,$L683*$E$680)</calculatedColumnFormula>
    </tableColumn>
    <tableColumn id="28" xr3:uid="{74B3BC4F-AEB7-445D-A8B9-65E52E96E239}" name="27">
      <calculatedColumnFormula>IF($H683="Yes",0,$L683*$E$680)</calculatedColumnFormula>
    </tableColumn>
    <tableColumn id="29" xr3:uid="{1CF28A1B-DBCF-4F39-B08A-F0238D0FAF0F}" name="28">
      <calculatedColumnFormula>IF($H683="Yes",0,$L683*$E$680)</calculatedColumnFormula>
    </tableColumn>
    <tableColumn id="30" xr3:uid="{84AEF49A-192D-41CB-98B2-278FD6ED96CF}" name="29">
      <calculatedColumnFormula>IF($H683="Yes",0,$L683*$E$680)</calculatedColumnFormula>
    </tableColumn>
    <tableColumn id="31" xr3:uid="{66E18908-578C-4165-9289-4C898433FD23}" name="30" dataDxfId="38">
      <calculatedColumnFormula>IF($H683="Yes",0,$L683*$E$680)</calculatedColumnFormula>
    </tableColumn>
    <tableColumn id="32" xr3:uid="{776B36E4-6699-4B89-8652-C53758D21E59}" name="31">
      <calculatedColumnFormula>IF($H683="Yes",0,$L683*$E$680)</calculatedColumnFormula>
    </tableColumn>
    <tableColumn id="33" xr3:uid="{AF7B2664-9F0C-4557-84F2-ED4DF182700C}" name="32">
      <calculatedColumnFormula>IF($H683="Yes",0,$L683*$E$680)</calculatedColumnFormula>
    </tableColumn>
    <tableColumn id="34" xr3:uid="{625E1297-BC99-4FF0-BD31-DFA762A5AF94}" name="33">
      <calculatedColumnFormula>IF($H683="Yes",0,$L683*$E$680)</calculatedColumnFormula>
    </tableColumn>
    <tableColumn id="35" xr3:uid="{A68230F6-F899-4AA9-8D25-2F34F6845A68}" name="34">
      <calculatedColumnFormula>IF($H683="Yes",0,$L683*$E$680)</calculatedColumnFormula>
    </tableColumn>
    <tableColumn id="36" xr3:uid="{78FD20CE-F522-47DB-B977-29F2BD1EB182}" name="35">
      <calculatedColumnFormula>IF($H683="Yes",0,$L683*$E$680)</calculatedColumnFormula>
    </tableColumn>
    <tableColumn id="37" xr3:uid="{D8F74B2F-C44E-45F0-81CD-216CE239429C}" name="36">
      <calculatedColumnFormula>IF($H683="Yes",0,$L683*$E$680)</calculatedColumnFormula>
    </tableColumn>
    <tableColumn id="38" xr3:uid="{F322C7A8-1C9F-4125-B294-2DC7B2500A9C}" name="37">
      <calculatedColumnFormula>IF($H683="Yes",0,$L683*$E$680)</calculatedColumnFormula>
    </tableColumn>
    <tableColumn id="39" xr3:uid="{A42412A3-07ED-419B-B5B0-25FD3F28D8E8}" name="38">
      <calculatedColumnFormula>IF($H683="Yes",0,$L683*$E$680)</calculatedColumnFormula>
    </tableColumn>
    <tableColumn id="40" xr3:uid="{D1967357-4B15-4FED-83A6-3910357D36BC}" name="39">
      <calculatedColumnFormula>IF($H683="Yes",0,$L683*$E$680)</calculatedColumnFormula>
    </tableColumn>
    <tableColumn id="41" xr3:uid="{F4C95B6D-3D61-45C4-97EB-7E9A0A0765D1}" name="40">
      <calculatedColumnFormula>IF($H683="Yes",0,$L683*$E$680)</calculatedColumnFormula>
    </tableColumn>
    <tableColumn id="42" xr3:uid="{3D0329C1-6839-4180-813A-7F15B13D7B80}" name="41">
      <calculatedColumnFormula>IF($H683="Yes",0,$L683*$E$680)</calculatedColumnFormula>
    </tableColumn>
    <tableColumn id="43" xr3:uid="{3C924BD9-7082-4C2C-8ACF-F2E0E41B465D}" name="42">
      <calculatedColumnFormula>IF($H683="Yes",0,$L683*$E$680)</calculatedColumnFormula>
    </tableColumn>
    <tableColumn id="44" xr3:uid="{52BCC54F-E48C-4930-AD70-446EC61F6EA1}" name="43">
      <calculatedColumnFormula>IF($H683="Yes",0,$L683*$E$680)</calculatedColumnFormula>
    </tableColumn>
    <tableColumn id="45" xr3:uid="{5689AB1D-A895-4CE9-9415-F607D74CB3AF}" name="44">
      <calculatedColumnFormula>IF($H683="Yes",0,$L683*$E$680)</calculatedColumnFormula>
    </tableColumn>
    <tableColumn id="46" xr3:uid="{2505D93E-695B-4D5F-9769-6FE93B766980}" name="45">
      <calculatedColumnFormula>IF($H683="Yes",0,$L683*$E$680)</calculatedColumnFormula>
    </tableColumn>
    <tableColumn id="47" xr3:uid="{C54BEB89-4A32-4456-A18B-3E3FFF15BDF4}" name="46">
      <calculatedColumnFormula>IF($H683="Yes",0,$L683*$E$680)</calculatedColumnFormula>
    </tableColumn>
    <tableColumn id="48" xr3:uid="{35672EE6-C0D6-4943-B9E7-24F5275071ED}" name="47">
      <calculatedColumnFormula>IF($H683="Yes",0,$L683*$E$680)</calculatedColumnFormula>
    </tableColumn>
    <tableColumn id="49" xr3:uid="{6AB4DDE5-D026-4A50-B157-D678A132BD94}" name="48">
      <calculatedColumnFormula>IF($H683="Yes",0,$L683*$E$680)</calculatedColumnFormula>
    </tableColumn>
    <tableColumn id="50" xr3:uid="{0188628B-D5D2-452C-891C-2D449900D310}" name="49">
      <calculatedColumnFormula>IF($H683="Yes",0,$L683*$E$680)</calculatedColumnFormula>
    </tableColumn>
    <tableColumn id="51" xr3:uid="{828FF925-757A-471A-8CF1-04D6076492EC}" name="50">
      <calculatedColumnFormula>IF($H683="Yes",0,$L683*$E$680)</calculatedColumnFormula>
    </tableColumn>
    <tableColumn id="52" xr3:uid="{5D3C2673-8947-477C-A826-7B9104F60FDB}" name="51">
      <calculatedColumnFormula>IF($H683="Yes",0,$L683*$E$680)</calculatedColumnFormula>
    </tableColumn>
    <tableColumn id="53" xr3:uid="{2042BED4-CED4-4114-B561-7BA3AE523142}" name="52">
      <calculatedColumnFormula>IF($H683="Yes",0,$L683*$E$680)</calculatedColumnFormula>
    </tableColumn>
    <tableColumn id="54" xr3:uid="{EE12BA3E-9ECF-419F-9753-3E28ED03EB7B}" name="53">
      <calculatedColumnFormula>IF($H683="Yes",0,$L683*$E$680)</calculatedColumnFormula>
    </tableColumn>
    <tableColumn id="55" xr3:uid="{95F0D562-0F9F-4FEF-B095-4C1878DAA5EB}" name="54">
      <calculatedColumnFormula>IF($H683="Yes",0,$L683*$E$680)</calculatedColumnFormula>
    </tableColumn>
    <tableColumn id="56" xr3:uid="{218912F1-070F-46C6-AB98-14AFE79AA340}" name="55">
      <calculatedColumnFormula>IF($H683="Yes",0,$L683*$E$680)</calculatedColumnFormula>
    </tableColumn>
    <tableColumn id="57" xr3:uid="{053333FB-F38C-4E38-AF56-6E693BAE9C1A}" name="56">
      <calculatedColumnFormula>IF($H683="Yes",0,$L683*$E$680)</calculatedColumnFormula>
    </tableColumn>
    <tableColumn id="58" xr3:uid="{B6F61E6A-6C8C-4BBE-AED3-ED444C6FCAC0}" name="57">
      <calculatedColumnFormula>IF($H683="Yes",0,$L683*$E$680)</calculatedColumnFormula>
    </tableColumn>
    <tableColumn id="59" xr3:uid="{B6B50A69-5AC5-4576-88AD-B303640CAC09}" name="58">
      <calculatedColumnFormula>IF($H683="Yes",0,$L683*$E$680)</calculatedColumnFormula>
    </tableColumn>
    <tableColumn id="60" xr3:uid="{746A3C76-9057-4AB7-BD7F-167ADD034084}" name="59">
      <calculatedColumnFormula>IF($H683="Yes",0,$L683*$E$680)</calculatedColumnFormula>
    </tableColumn>
    <tableColumn id="61" xr3:uid="{AFBC3614-7E51-45EC-AC2F-C7D208938F6B}" name="60" dataDxfId="37">
      <calculatedColumnFormula>IF($H683="Yes",0,$L683*$E$680)</calculatedColumnFormula>
    </tableColumn>
    <tableColumn id="62" xr3:uid="{76B24B4C-FD9F-407D-9F5E-E4FA528B2796}" name="61">
      <calculatedColumnFormula>IF($H683="Yes",0,$L683*$E$680)</calculatedColumnFormula>
    </tableColumn>
    <tableColumn id="63" xr3:uid="{26A2F8F1-3AE5-44C4-92CA-3B1066A9C876}" name="62">
      <calculatedColumnFormula>IF($H683="Yes",0,$L683*$E$680)</calculatedColumnFormula>
    </tableColumn>
    <tableColumn id="64" xr3:uid="{883DFC39-C63F-42CD-91C0-EB691F307AD8}" name="63">
      <calculatedColumnFormula>IF($H683="Yes",0,$L683*$E$680)</calculatedColumnFormula>
    </tableColumn>
    <tableColumn id="65" xr3:uid="{59803E7F-8196-4DFD-8FF8-8A28839939CD}" name="64">
      <calculatedColumnFormula>IF($H683="Yes",0,$L683*$E$680)</calculatedColumnFormula>
    </tableColumn>
    <tableColumn id="66" xr3:uid="{5482B387-09E4-4BA1-B8C4-90A31E4128B9}" name="65">
      <calculatedColumnFormula>IF($H683="Yes",0,$L683*$E$680)</calculatedColumnFormula>
    </tableColumn>
    <tableColumn id="67" xr3:uid="{34D6C581-1C0F-47F9-9C77-4E95618832A1}" name="66">
      <calculatedColumnFormula>IF($H683="Yes",0,$L683*$E$680)</calculatedColumnFormula>
    </tableColumn>
    <tableColumn id="68" xr3:uid="{A98D9F93-9EB4-4C5A-A2B6-42A52255013B}" name="67">
      <calculatedColumnFormula>IF($H683="Yes",0,$L683*$E$680)</calculatedColumnFormula>
    </tableColumn>
    <tableColumn id="69" xr3:uid="{9FF2B1EF-9759-4653-ACB3-124A801E0423}" name="68">
      <calculatedColumnFormula>IF($H683="Yes",0,$L683*$E$680)</calculatedColumnFormula>
    </tableColumn>
    <tableColumn id="70" xr3:uid="{478AF706-4AE2-4C55-B101-B582F1365899}" name="69">
      <calculatedColumnFormula>IF($H683="Yes",0,$L683*$E$680)</calculatedColumnFormula>
    </tableColumn>
    <tableColumn id="71" xr3:uid="{323BC9E6-2418-40FF-9183-4DF264CE0989}" name="70">
      <calculatedColumnFormula>IF($H683="Yes",0,$L683*$E$680)</calculatedColumnFormula>
    </tableColumn>
    <tableColumn id="72" xr3:uid="{CDA4DCED-70EB-40D0-9526-A7636275FFE0}" name="71">
      <calculatedColumnFormula>IF($H683="Yes",0,$L683*$E$680)</calculatedColumnFormula>
    </tableColumn>
    <tableColumn id="73" xr3:uid="{401032FF-1D5C-488D-A9D3-1329FC90E910}" name="72">
      <calculatedColumnFormula>IF($H683="Yes",0,$L683*$E$680)</calculatedColumnFormula>
    </tableColumn>
    <tableColumn id="74" xr3:uid="{CF96A228-FA6C-46EE-8D4C-84A4C0862E79}" name="73">
      <calculatedColumnFormula>IF($H683="Yes",0,$L683*$E$680)</calculatedColumnFormula>
    </tableColumn>
    <tableColumn id="75" xr3:uid="{FE0FA19C-92C0-420F-93AF-465DD3BEF2A2}" name="74">
      <calculatedColumnFormula>IF($H683="Yes",0,$L683*$E$680)</calculatedColumnFormula>
    </tableColumn>
    <tableColumn id="76" xr3:uid="{2381E787-F248-415C-B56B-FD34A161BE25}" name="75">
      <calculatedColumnFormula>IF($H683="Yes",0,$L683*$E$680)</calculatedColumnFormula>
    </tableColumn>
    <tableColumn id="77" xr3:uid="{BA5205E3-C4B7-4387-B053-AADB1AD0D16F}" name="76">
      <calculatedColumnFormula>IF($H683="Yes",0,$L683*$E$680)</calculatedColumnFormula>
    </tableColumn>
    <tableColumn id="78" xr3:uid="{F173EFEE-2CB5-4663-B4A0-EA6CEE95B53E}" name="77">
      <calculatedColumnFormula>IF($H683="Yes",0,$L683*$E$680)</calculatedColumnFormula>
    </tableColumn>
    <tableColumn id="79" xr3:uid="{7F6F118C-51CB-42A4-BF7E-44FB918BD4F4}" name="78">
      <calculatedColumnFormula>IF($H683="Yes",0,$L683*$E$680)</calculatedColumnFormula>
    </tableColumn>
    <tableColumn id="80" xr3:uid="{1B667495-8980-45D2-8227-8B92C7F8C956}" name="79">
      <calculatedColumnFormula>IF($H683="Yes",0,$L683*$E$680)</calculatedColumnFormula>
    </tableColumn>
    <tableColumn id="81" xr3:uid="{518FDAB1-9B81-49B4-9F7D-211A7D442360}" name="80">
      <calculatedColumnFormula>IF($H683="Yes",0,$L683*$E$680)</calculatedColumnFormula>
    </tableColumn>
    <tableColumn id="82" xr3:uid="{AD18994F-3D1F-466B-B31A-5D8B6DBA0276}" name="81">
      <calculatedColumnFormula>IF($H683="Yes",0,$L683*$E$680)</calculatedColumnFormula>
    </tableColumn>
    <tableColumn id="83" xr3:uid="{391DB5AA-6107-404F-80F7-7D35B7D3615A}" name="82">
      <calculatedColumnFormula>IF($H683="Yes",0,$L683*$E$680)</calculatedColumnFormula>
    </tableColumn>
    <tableColumn id="84" xr3:uid="{325B8C62-E386-4857-86DB-5E6E46570ED3}" name="83">
      <calculatedColumnFormula>IF($H683="Yes",0,$L683*$E$680)</calculatedColumnFormula>
    </tableColumn>
    <tableColumn id="85" xr3:uid="{060F072D-BE19-4320-8282-89E674AFCA32}" name="84">
      <calculatedColumnFormula>IF($H683="Yes",0,$L683*$E$680)</calculatedColumnFormula>
    </tableColumn>
    <tableColumn id="86" xr3:uid="{AD134FED-EF52-4694-931C-2384888A49C2}" name="85">
      <calculatedColumnFormula>IF($H683="Yes",0,$L683*$E$680)</calculatedColumnFormula>
    </tableColumn>
    <tableColumn id="87" xr3:uid="{72DE0E1E-DB4B-46A9-AAB4-3A932E7D485D}" name="86">
      <calculatedColumnFormula>IF($H683="Yes",0,$L683*$E$680)</calculatedColumnFormula>
    </tableColumn>
    <tableColumn id="88" xr3:uid="{4AB1B1D9-9E51-4405-98B4-B90549A6118E}" name="87">
      <calculatedColumnFormula>IF($H683="Yes",0,$L683*$E$680)</calculatedColumnFormula>
    </tableColumn>
    <tableColumn id="89" xr3:uid="{B9C5D04E-1E0B-4230-BDF0-05979194D84E}" name="88">
      <calculatedColumnFormula>IF($H683="Yes",0,$L683*$E$680)</calculatedColumnFormula>
    </tableColumn>
    <tableColumn id="90" xr3:uid="{413270D2-E592-4312-B189-C97D77D49158}" name="89">
      <calculatedColumnFormula>IF($H683="Yes",0,$L683*$E$680)</calculatedColumnFormula>
    </tableColumn>
    <tableColumn id="91" xr3:uid="{1261025A-54D5-449F-9A2F-485E343D4150}" name="90" dataDxfId="36">
      <calculatedColumnFormula>IF($H683="Yes",0,$L683*$E$680)</calculatedColumnFormula>
    </tableColumn>
    <tableColumn id="92" xr3:uid="{B30DF83A-8A5F-4DD4-AD78-FC1A398A18F7}" name="91">
      <calculatedColumnFormula>IF($H683="Yes",0,$L683*$E$680)</calculatedColumnFormula>
    </tableColumn>
    <tableColumn id="93" xr3:uid="{3AD95C49-D787-4E75-B696-FAB3C77B1685}" name="92">
      <calculatedColumnFormula>IF($H683="Yes",0,$L683*$E$680)</calculatedColumnFormula>
    </tableColumn>
    <tableColumn id="94" xr3:uid="{4F8BE528-CCCF-438C-899B-910EE9257EC5}" name="93">
      <calculatedColumnFormula>IF($H683="Yes",0,$L683*$E$680)</calculatedColumnFormula>
    </tableColumn>
    <tableColumn id="95" xr3:uid="{055C1151-C1A5-4692-98E1-095743671C18}" name="94">
      <calculatedColumnFormula>IF($H683="Yes",0,$L683*$E$680)</calculatedColumnFormula>
    </tableColumn>
    <tableColumn id="96" xr3:uid="{FBEC1263-25C8-414F-8038-FC0DED8EA41C}" name="95">
      <calculatedColumnFormula>IF($H683="Yes",0,$L683*$E$680)</calculatedColumnFormula>
    </tableColumn>
    <tableColumn id="97" xr3:uid="{91C66A5A-86F6-4878-BBDE-7822C4C51897}" name="96">
      <calculatedColumnFormula>IF($H683="Yes",0,$L683*$E$680)</calculatedColumnFormula>
    </tableColumn>
    <tableColumn id="98" xr3:uid="{B80A354A-B547-455A-9E37-5C430971905D}" name="97">
      <calculatedColumnFormula>IF($H683="Yes",0,$L683*$E$680)</calculatedColumnFormula>
    </tableColumn>
    <tableColumn id="99" xr3:uid="{037BCC3B-D402-4E43-8CC3-CF8FF43B4A53}" name="98">
      <calculatedColumnFormula>IF($H683="Yes",0,$L683*$E$680)</calculatedColumnFormula>
    </tableColumn>
    <tableColumn id="100" xr3:uid="{45C4C76C-2DA7-4FA8-A86E-E3F11A8F3689}" name="99">
      <calculatedColumnFormula>IF($H683="Yes",0,$L683*$E$680)</calculatedColumnFormula>
    </tableColumn>
    <tableColumn id="101" xr3:uid="{0CA81E24-EC0A-449B-9022-4740F795A55A}" name="100">
      <calculatedColumnFormula>IF($H683="Yes",0,$L683*$E$680)</calculatedColumnFormula>
    </tableColumn>
    <tableColumn id="102" xr3:uid="{CDEA9BEC-78BA-4081-942F-4748CBD40146}" name="101">
      <calculatedColumnFormula>IF($H683="Yes",0,$L683*$E$680)</calculatedColumnFormula>
    </tableColumn>
    <tableColumn id="103" xr3:uid="{38AD9880-8E04-462A-B0E3-82A56D04BBC0}" name="102">
      <calculatedColumnFormula>IF($H683="Yes",0,$L683*$E$680)</calculatedColumnFormula>
    </tableColumn>
    <tableColumn id="104" xr3:uid="{3CA525E6-4E1E-4EE5-98A9-90670DDA2DCF}" name="103">
      <calculatedColumnFormula>IF($H683="Yes",0,$L683*$E$680)</calculatedColumnFormula>
    </tableColumn>
    <tableColumn id="105" xr3:uid="{47D48632-8156-414D-8897-D1CE59F905BA}" name="104">
      <calculatedColumnFormula>IF($H683="Yes",0,$L683*$E$680)</calculatedColumnFormula>
    </tableColumn>
    <tableColumn id="106" xr3:uid="{B6334626-CC14-48BB-B76A-AB9752458AC9}" name="105">
      <calculatedColumnFormula>IF($H683="Yes",0,$L683*$E$680)</calculatedColumnFormula>
    </tableColumn>
    <tableColumn id="107" xr3:uid="{3A4B4E4F-4DA6-473A-8AAC-C151E10B5795}" name="106">
      <calculatedColumnFormula>IF($H683="Yes",0,$L683*$E$680)</calculatedColumnFormula>
    </tableColumn>
    <tableColumn id="108" xr3:uid="{9AD24D76-182B-456B-802D-E296C3607111}" name="107">
      <calculatedColumnFormula>IF($H683="Yes",0,$L683*$E$680)</calculatedColumnFormula>
    </tableColumn>
    <tableColumn id="109" xr3:uid="{54E68668-CFA3-4273-A939-CB0D2C44957E}" name="108">
      <calculatedColumnFormula>IF($H683="Yes",0,$L683*$E$680)</calculatedColumnFormula>
    </tableColumn>
    <tableColumn id="110" xr3:uid="{5C54704C-5D01-460B-8017-36DFD98FD1DE}" name="109">
      <calculatedColumnFormula>IF($H683="Yes",0,$L683*$E$680)</calculatedColumnFormula>
    </tableColumn>
    <tableColumn id="111" xr3:uid="{826C96FE-88F9-417B-BA71-375FDDB9782E}" name="110">
      <calculatedColumnFormula>IF($H683="Yes",0,$L683*$E$680)</calculatedColumnFormula>
    </tableColumn>
    <tableColumn id="112" xr3:uid="{FDA7E931-B05D-4CF9-921E-836A6A0D70A6}" name="111">
      <calculatedColumnFormula>IF($H683="Yes",0,$L683*$E$680)</calculatedColumnFormula>
    </tableColumn>
    <tableColumn id="113" xr3:uid="{27DE4668-7E98-4963-86E5-AEBD79CB5BA6}" name="112">
      <calculatedColumnFormula>IF($H683="Yes",0,$L683*$E$680)</calculatedColumnFormula>
    </tableColumn>
    <tableColumn id="114" xr3:uid="{4ED69EC4-5213-4447-B497-877ED8C1C514}" name="113">
      <calculatedColumnFormula>IF($H683="Yes",0,$L683*$E$680)</calculatedColumnFormula>
    </tableColumn>
    <tableColumn id="115" xr3:uid="{C84DE076-CD7D-425A-96F2-485ED6CE354B}" name="114">
      <calculatedColumnFormula>IF($H683="Yes",0,$L683*$E$680)</calculatedColumnFormula>
    </tableColumn>
    <tableColumn id="116" xr3:uid="{9F1090B3-7434-4FF9-AC57-07984A5BDB90}" name="115">
      <calculatedColumnFormula>IF($H683="Yes",0,$L683*$E$680)</calculatedColumnFormula>
    </tableColumn>
    <tableColumn id="117" xr3:uid="{9EAF96BA-4706-436A-AB26-579C7EE6C55F}" name="116">
      <calculatedColumnFormula>IF($H683="Yes",0,$L683*$E$680)</calculatedColumnFormula>
    </tableColumn>
    <tableColumn id="118" xr3:uid="{D04CD4A1-9604-47C1-A803-47548CF139BF}" name="117">
      <calculatedColumnFormula>IF($H683="Yes",0,$L683*$E$680)</calculatedColumnFormula>
    </tableColumn>
    <tableColumn id="119" xr3:uid="{6458081E-A883-4A66-98C2-A375CECFE597}" name="118">
      <calculatedColumnFormula>IF($H683="Yes",0,$L683*$E$680)</calculatedColumnFormula>
    </tableColumn>
    <tableColumn id="120" xr3:uid="{0544E7D8-BB4F-4A32-91E9-E5DE62A16A4F}" name="119">
      <calculatedColumnFormula>IF($H683="Yes",0,$L683*$E$680)</calculatedColumnFormula>
    </tableColumn>
    <tableColumn id="121" xr3:uid="{5931BC61-05F7-47BC-BE40-834B47E13585}" name="120" dataDxfId="35">
      <calculatedColumnFormula>IF($H683="Yes",0,$L683*$E$680)</calculatedColumnFormula>
    </tableColumn>
  </tableColumns>
  <tableStyleInfo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9587D370-0090-4641-A71E-F36BA9AF7344}" name="Carbon_offset" displayName="Carbon_offset" ref="A933:F936" totalsRowShown="0" headerRowDxfId="34" headerRowBorderDxfId="33" tableBorderDxfId="32" totalsRowBorderDxfId="31">
  <autoFilter ref="A933:F936" xr:uid="{18CBB117-4A35-4396-BA0B-0752DFAC7327}"/>
  <tableColumns count="6">
    <tableColumn id="1" xr3:uid="{6341642A-1225-457C-87C1-A3EC9D1A6153}" name="Impact" dataDxfId="30"/>
    <tableColumn id="2" xr3:uid="{60850E02-2949-49DF-8BA2-A041ABBD4880}" name="tCO2e" dataDxfId="29"/>
    <tableColumn id="3" xr3:uid="{B3C2C475-3133-43C1-B611-06DB6273C92E}" name="tCO2e/hectare mixed British woodland" dataDxfId="28"/>
    <tableColumn id="4" xr3:uid="{496AB9C6-4646-4688-ADB7-069579C742AE}" name="Hectares required" dataDxfId="27">
      <calculatedColumnFormula>B934/C934</calculatedColumnFormula>
    </tableColumn>
    <tableColumn id="5" xr3:uid="{49A38C42-AA5B-4EB1-A47A-EF50F709528A}" name="Cost tree planting" dataDxfId="26">
      <calculatedColumnFormula>25*B934</calculatedColumnFormula>
    </tableColumn>
    <tableColumn id="6" xr3:uid="{CFC7AA02-D01D-43A0-8F8A-469A0C31B4AA}" name="Cost retrofit" dataDxfId="25">
      <calculatedColumnFormula>95*B934</calculatedColumnFormula>
    </tableColumn>
  </tableColumns>
  <tableStyleInfo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E868411-5709-4BFC-8CAB-C2F3A389A000}" name="Carbon_byElement_A1A3_bio" displayName="Carbon_byElement_A1A3_bio" ref="X64:EN114" totalsRowShown="0">
  <autoFilter ref="X64:EN114" xr:uid="{627BBC12-954B-467A-80D7-0B319722E87A}"/>
  <tableColumns count="121">
    <tableColumn id="1" xr3:uid="{3ED8EFB5-21D4-49DB-A722-8393BE684ADB}" name="0" dataDxfId="24">
      <calculatedColumnFormula>$M65</calculatedColumnFormula>
    </tableColumn>
    <tableColumn id="2" xr3:uid="{67F0E4D9-DC3A-4969-8F90-9CDEBAEA16D5}" name="1">
      <calculatedColumnFormula>$M65</calculatedColumnFormula>
    </tableColumn>
    <tableColumn id="3" xr3:uid="{9FA41B50-E3B1-418C-B218-0CE6C2407CB2}" name="2">
      <calculatedColumnFormula>$M65</calculatedColumnFormula>
    </tableColumn>
    <tableColumn id="4" xr3:uid="{F6000379-B7B2-489A-9D23-F5E7D95C2AB3}" name="3">
      <calculatedColumnFormula>$M65</calculatedColumnFormula>
    </tableColumn>
    <tableColumn id="5" xr3:uid="{2177102A-BAA2-4804-AE06-20EAE5C50B5A}" name="4">
      <calculatedColumnFormula>$M65</calculatedColumnFormula>
    </tableColumn>
    <tableColumn id="6" xr3:uid="{9B59BF88-C164-4921-A351-56C851C2728F}" name="5">
      <calculatedColumnFormula>$M65</calculatedColumnFormula>
    </tableColumn>
    <tableColumn id="7" xr3:uid="{CC8539F3-1AEE-49A7-8F13-59EA930ECD86}" name="6">
      <calculatedColumnFormula>$M65</calculatedColumnFormula>
    </tableColumn>
    <tableColumn id="8" xr3:uid="{A0FAD273-FD89-43B1-8995-655B17EB2FB7}" name="7">
      <calculatedColumnFormula>$M65</calculatedColumnFormula>
    </tableColumn>
    <tableColumn id="9" xr3:uid="{73C9745D-9A0D-4F00-8FF0-85544B43005C}" name="8">
      <calculatedColumnFormula>$M65</calculatedColumnFormula>
    </tableColumn>
    <tableColumn id="10" xr3:uid="{5114D1ED-CBD6-46F3-A954-C0CCF71F8107}" name="9">
      <calculatedColumnFormula>$M65</calculatedColumnFormula>
    </tableColumn>
    <tableColumn id="11" xr3:uid="{4212D960-9B1B-4FDC-906D-EAE4FB81F5FA}" name="10">
      <calculatedColumnFormula>$M65</calculatedColumnFormula>
    </tableColumn>
    <tableColumn id="12" xr3:uid="{9B7F13F3-9B06-4F33-B67C-B5F7729BD37B}" name="11">
      <calculatedColumnFormula>$M65</calculatedColumnFormula>
    </tableColumn>
    <tableColumn id="13" xr3:uid="{3CE1362A-2373-4851-AFBE-4645C296522F}" name="12">
      <calculatedColumnFormula>$M65</calculatedColumnFormula>
    </tableColumn>
    <tableColumn id="14" xr3:uid="{7521DEA1-963E-4FE0-A82C-9B00E8AA8178}" name="13">
      <calculatedColumnFormula>$M65</calculatedColumnFormula>
    </tableColumn>
    <tableColumn id="15" xr3:uid="{403ABE23-E0DC-4B7C-AE48-A8D4B9CDE98A}" name="14">
      <calculatedColumnFormula>$M65</calculatedColumnFormula>
    </tableColumn>
    <tableColumn id="16" xr3:uid="{B922247C-16DA-4B51-972A-F3C6A1DDF6E5}" name="15">
      <calculatedColumnFormula>$M65</calculatedColumnFormula>
    </tableColumn>
    <tableColumn id="17" xr3:uid="{E0B7E6E2-1E19-40FC-B126-573E935A70F7}" name="16">
      <calculatedColumnFormula>$M65</calculatedColumnFormula>
    </tableColumn>
    <tableColumn id="18" xr3:uid="{33D5BA93-3AE8-47B4-8CCE-960115CD84B2}" name="17">
      <calculatedColumnFormula>$M65</calculatedColumnFormula>
    </tableColumn>
    <tableColumn id="19" xr3:uid="{F260011D-E90E-4DC2-87E0-09B80BCC13FD}" name="18">
      <calculatedColumnFormula>$M65</calculatedColumnFormula>
    </tableColumn>
    <tableColumn id="20" xr3:uid="{C23B67B7-0CCE-43D1-9B66-18A16B1348B8}" name="19">
      <calculatedColumnFormula>$M65</calculatedColumnFormula>
    </tableColumn>
    <tableColumn id="21" xr3:uid="{07FEF849-1FA0-4F2D-8F76-2A17AB21F340}" name="20">
      <calculatedColumnFormula>$M65</calculatedColumnFormula>
    </tableColumn>
    <tableColumn id="22" xr3:uid="{646ACCE3-03B5-44C2-8DB8-107C877D4C65}" name="21">
      <calculatedColumnFormula>$M65</calculatedColumnFormula>
    </tableColumn>
    <tableColumn id="23" xr3:uid="{5D3300EB-8537-45FB-B7C5-DA197E321DD3}" name="22">
      <calculatedColumnFormula>$M65</calculatedColumnFormula>
    </tableColumn>
    <tableColumn id="24" xr3:uid="{0347174B-CAC7-427F-A3FB-F54B4433CB6E}" name="23">
      <calculatedColumnFormula>$M65</calculatedColumnFormula>
    </tableColumn>
    <tableColumn id="25" xr3:uid="{5006C16C-B2DF-49BE-9FFA-CA40A5C582D6}" name="24">
      <calculatedColumnFormula>$M65</calculatedColumnFormula>
    </tableColumn>
    <tableColumn id="26" xr3:uid="{EB7F4FBE-10FC-4029-BEA4-8E0177A32137}" name="25">
      <calculatedColumnFormula>$M65</calculatedColumnFormula>
    </tableColumn>
    <tableColumn id="27" xr3:uid="{329DE712-F986-4A55-BEE2-F173C0335D2B}" name="26">
      <calculatedColumnFormula>$M65</calculatedColumnFormula>
    </tableColumn>
    <tableColumn id="28" xr3:uid="{3875A989-3975-4408-A191-2D1D170DB2BD}" name="27">
      <calculatedColumnFormula>$M65</calculatedColumnFormula>
    </tableColumn>
    <tableColumn id="29" xr3:uid="{CE2DB496-43B3-4C7A-8227-C71E94F74C62}" name="28">
      <calculatedColumnFormula>$M65</calculatedColumnFormula>
    </tableColumn>
    <tableColumn id="30" xr3:uid="{008E08DF-FC01-4269-ABC4-B8D884D8F498}" name="29">
      <calculatedColumnFormula>$M65</calculatedColumnFormula>
    </tableColumn>
    <tableColumn id="31" xr3:uid="{ABEBE13B-6D39-4571-94CA-AA6D9484F2E1}" name="30" dataDxfId="23">
      <calculatedColumnFormula>$M65</calculatedColumnFormula>
    </tableColumn>
    <tableColumn id="32" xr3:uid="{234FA05F-50BB-45DF-9586-AB7592551532}" name="31">
      <calculatedColumnFormula>$M65</calculatedColumnFormula>
    </tableColumn>
    <tableColumn id="33" xr3:uid="{B26A02EB-14D0-42F2-87C5-CF1E18F872E3}" name="32">
      <calculatedColumnFormula>$M65</calculatedColumnFormula>
    </tableColumn>
    <tableColumn id="34" xr3:uid="{0897576A-3D41-400E-89F3-7EE77FC6252A}" name="33">
      <calculatedColumnFormula>$M65</calculatedColumnFormula>
    </tableColumn>
    <tableColumn id="35" xr3:uid="{A16018F4-298A-41DB-9EEE-73CA3C64E8FF}" name="34">
      <calculatedColumnFormula>$M65</calculatedColumnFormula>
    </tableColumn>
    <tableColumn id="36" xr3:uid="{1C7E6972-2B99-4783-884C-320385D3DF96}" name="35">
      <calculatedColumnFormula>$M65</calculatedColumnFormula>
    </tableColumn>
    <tableColumn id="37" xr3:uid="{78EB521A-3B21-41B8-AF5A-5B8FA627278E}" name="36">
      <calculatedColumnFormula>$M65</calculatedColumnFormula>
    </tableColumn>
    <tableColumn id="38" xr3:uid="{E6E02598-B945-431A-9D4E-822078042466}" name="37">
      <calculatedColumnFormula>$M65</calculatedColumnFormula>
    </tableColumn>
    <tableColumn id="39" xr3:uid="{534A9C56-4460-49AF-8EA5-BF3E87E22BF2}" name="38">
      <calculatedColumnFormula>$M65</calculatedColumnFormula>
    </tableColumn>
    <tableColumn id="40" xr3:uid="{6E8E1D66-97DE-490E-9511-8698690FE1CD}" name="39">
      <calculatedColumnFormula>$M65</calculatedColumnFormula>
    </tableColumn>
    <tableColumn id="41" xr3:uid="{9A28AB22-8CCE-4481-963D-7EFF29FDCE66}" name="40">
      <calculatedColumnFormula>$M65</calculatedColumnFormula>
    </tableColumn>
    <tableColumn id="42" xr3:uid="{26D584F2-5CD3-4D6E-B75F-2CEFEDF71903}" name="41">
      <calculatedColumnFormula>$M65</calculatedColumnFormula>
    </tableColumn>
    <tableColumn id="43" xr3:uid="{C8D5BF2A-0053-4596-BFE3-E117C19680E4}" name="42">
      <calculatedColumnFormula>$M65</calculatedColumnFormula>
    </tableColumn>
    <tableColumn id="44" xr3:uid="{79A6A526-9776-4380-AA82-E88A2406774F}" name="43">
      <calculatedColumnFormula>$M65</calculatedColumnFormula>
    </tableColumn>
    <tableColumn id="45" xr3:uid="{6769370A-18BC-4E6B-8FC7-E8AD058FB79E}" name="44">
      <calculatedColumnFormula>$M65</calculatedColumnFormula>
    </tableColumn>
    <tableColumn id="46" xr3:uid="{30083198-F935-439F-AD5E-E8CFF74ADDA2}" name="45">
      <calculatedColumnFormula>$M65</calculatedColumnFormula>
    </tableColumn>
    <tableColumn id="47" xr3:uid="{291CFA97-12A0-4254-9110-DCE54427A2D2}" name="46">
      <calculatedColumnFormula>$M65</calculatedColumnFormula>
    </tableColumn>
    <tableColumn id="48" xr3:uid="{20122301-9C3A-4F77-B040-5BD052D24BE5}" name="47">
      <calculatedColumnFormula>$M65</calculatedColumnFormula>
    </tableColumn>
    <tableColumn id="49" xr3:uid="{F10C41E0-80A6-4C4E-BF01-64D7B0E3937D}" name="48">
      <calculatedColumnFormula>$M65</calculatedColumnFormula>
    </tableColumn>
    <tableColumn id="50" xr3:uid="{C35102D8-6A78-4403-988D-621601972E1E}" name="49">
      <calculatedColumnFormula>$M65</calculatedColumnFormula>
    </tableColumn>
    <tableColumn id="51" xr3:uid="{EF958038-D9C4-4D4F-8709-336FB5FEB9CC}" name="50">
      <calculatedColumnFormula>$M65</calculatedColumnFormula>
    </tableColumn>
    <tableColumn id="52" xr3:uid="{A2846031-EFB4-4210-BA3E-845F046D178D}" name="51">
      <calculatedColumnFormula>$M65</calculatedColumnFormula>
    </tableColumn>
    <tableColumn id="53" xr3:uid="{4E1CBD45-3611-4DC2-9FF0-1675F6511108}" name="52">
      <calculatedColumnFormula>$M65</calculatedColumnFormula>
    </tableColumn>
    <tableColumn id="54" xr3:uid="{733BBBA8-E8EE-4C16-AF5A-7B4C1A667DD2}" name="53">
      <calculatedColumnFormula>$M65</calculatedColumnFormula>
    </tableColumn>
    <tableColumn id="55" xr3:uid="{FCDDA813-A357-4ACC-B4D2-005AA268A610}" name="54">
      <calculatedColumnFormula>$M65</calculatedColumnFormula>
    </tableColumn>
    <tableColumn id="56" xr3:uid="{BD297922-E700-4F13-818B-4BA3121B602D}" name="55">
      <calculatedColumnFormula>$M65</calculatedColumnFormula>
    </tableColumn>
    <tableColumn id="57" xr3:uid="{15053F76-2178-478A-ABCE-24A02D7DA9DD}" name="56">
      <calculatedColumnFormula>$M65</calculatedColumnFormula>
    </tableColumn>
    <tableColumn id="58" xr3:uid="{2D79EBAE-1F8A-4B3D-92F2-B0CCFE088ECC}" name="57">
      <calculatedColumnFormula>$M65</calculatedColumnFormula>
    </tableColumn>
    <tableColumn id="59" xr3:uid="{A941B472-125A-4131-B64D-21D0959A87B9}" name="58">
      <calculatedColumnFormula>$M65</calculatedColumnFormula>
    </tableColumn>
    <tableColumn id="60" xr3:uid="{6A3423B4-2FF3-4BB2-8BCC-0F36CD02F5ED}" name="59">
      <calculatedColumnFormula>$M65</calculatedColumnFormula>
    </tableColumn>
    <tableColumn id="61" xr3:uid="{809A0745-0169-42B7-81A3-00C529F01937}" name="60" dataDxfId="22">
      <calculatedColumnFormula>$M65</calculatedColumnFormula>
    </tableColumn>
    <tableColumn id="62" xr3:uid="{DA3BF7B7-999C-4826-A5AB-2C5E69B59905}" name="61">
      <calculatedColumnFormula>$M65</calculatedColumnFormula>
    </tableColumn>
    <tableColumn id="63" xr3:uid="{BB052A3C-7F31-4F8F-A959-31E70B8ACE4B}" name="62">
      <calculatedColumnFormula>$M65</calculatedColumnFormula>
    </tableColumn>
    <tableColumn id="64" xr3:uid="{77F53211-85A0-4245-AF12-64FDCB07B47C}" name="63">
      <calculatedColumnFormula>$M65</calculatedColumnFormula>
    </tableColumn>
    <tableColumn id="65" xr3:uid="{14881CC6-1946-44B6-8EFE-04B46E388807}" name="64">
      <calculatedColumnFormula>$M65</calculatedColumnFormula>
    </tableColumn>
    <tableColumn id="66" xr3:uid="{FDF8D725-568A-4F5C-94BD-0B84A4D6B158}" name="65">
      <calculatedColumnFormula>$M65</calculatedColumnFormula>
    </tableColumn>
    <tableColumn id="67" xr3:uid="{A93DC2E5-7A4D-4B1E-B883-CEEC4F715754}" name="66">
      <calculatedColumnFormula>$M65</calculatedColumnFormula>
    </tableColumn>
    <tableColumn id="68" xr3:uid="{551FB655-6344-48FD-A624-0267B2C56D9C}" name="67">
      <calculatedColumnFormula>$M65</calculatedColumnFormula>
    </tableColumn>
    <tableColumn id="69" xr3:uid="{A3D4B207-01AB-4F33-8ACB-F0C9EE3DDD25}" name="68">
      <calculatedColumnFormula>$M65</calculatedColumnFormula>
    </tableColumn>
    <tableColumn id="70" xr3:uid="{68AFF1CD-3926-45D9-8467-329CD611FEFB}" name="69">
      <calculatedColumnFormula>$M65</calculatedColumnFormula>
    </tableColumn>
    <tableColumn id="71" xr3:uid="{788DB82D-143C-405A-8E7C-B792C457CA28}" name="70">
      <calculatedColumnFormula>$M65</calculatedColumnFormula>
    </tableColumn>
    <tableColumn id="72" xr3:uid="{C100DE67-4DD8-4713-8FBB-82289B8BAFA5}" name="71">
      <calculatedColumnFormula>$M65</calculatedColumnFormula>
    </tableColumn>
    <tableColumn id="73" xr3:uid="{762B91DE-3079-4796-AEA0-02C0D647C396}" name="72">
      <calculatedColumnFormula>$M65</calculatedColumnFormula>
    </tableColumn>
    <tableColumn id="74" xr3:uid="{32517A63-0B9B-4F6F-984D-63E4FEA6FB26}" name="73">
      <calculatedColumnFormula>$M65</calculatedColumnFormula>
    </tableColumn>
    <tableColumn id="75" xr3:uid="{B3082537-E7E2-41B1-9CF0-28759138AD97}" name="74">
      <calculatedColumnFormula>$M65</calculatedColumnFormula>
    </tableColumn>
    <tableColumn id="76" xr3:uid="{CB2E41FC-0789-40F5-BFE0-EED4ABD915B1}" name="75">
      <calculatedColumnFormula>$M65</calculatedColumnFormula>
    </tableColumn>
    <tableColumn id="77" xr3:uid="{B0CDF40A-8411-4856-95E0-D288451D4503}" name="76">
      <calculatedColumnFormula>$M65</calculatedColumnFormula>
    </tableColumn>
    <tableColumn id="78" xr3:uid="{56447757-FCFE-42E5-B736-E2D965E33D10}" name="77">
      <calculatedColumnFormula>$M65</calculatedColumnFormula>
    </tableColumn>
    <tableColumn id="79" xr3:uid="{0003F40B-C293-4531-8DA6-C21F248E0168}" name="78">
      <calculatedColumnFormula>$M65</calculatedColumnFormula>
    </tableColumn>
    <tableColumn id="80" xr3:uid="{5711A182-BE4D-4800-A79C-0A19E53CE0B4}" name="79">
      <calculatedColumnFormula>$M65</calculatedColumnFormula>
    </tableColumn>
    <tableColumn id="81" xr3:uid="{4B500DCA-1CD3-4D31-B44F-FF7311526E7D}" name="80">
      <calculatedColumnFormula>$M65</calculatedColumnFormula>
    </tableColumn>
    <tableColumn id="82" xr3:uid="{E21E3BC3-36D3-4555-9661-241E7610390A}" name="81">
      <calculatedColumnFormula>$M65</calculatedColumnFormula>
    </tableColumn>
    <tableColumn id="83" xr3:uid="{F1DE1D0E-D853-42A0-A681-DF1444942B9D}" name="82">
      <calculatedColumnFormula>$M65</calculatedColumnFormula>
    </tableColumn>
    <tableColumn id="84" xr3:uid="{D237ACB2-18F3-4BD8-A9B2-48927F153711}" name="83">
      <calculatedColumnFormula>$M65</calculatedColumnFormula>
    </tableColumn>
    <tableColumn id="85" xr3:uid="{7CA443D9-8667-4E4B-B13B-CF208F1A49C3}" name="84">
      <calculatedColumnFormula>$M65</calculatedColumnFormula>
    </tableColumn>
    <tableColumn id="86" xr3:uid="{F3D95262-FAA9-41B1-A51D-9E4108493251}" name="85">
      <calculatedColumnFormula>$M65</calculatedColumnFormula>
    </tableColumn>
    <tableColumn id="87" xr3:uid="{528E767F-22F3-4629-9A14-E5EFC24D321C}" name="86">
      <calculatedColumnFormula>$M65</calculatedColumnFormula>
    </tableColumn>
    <tableColumn id="88" xr3:uid="{F3983F11-C13A-4585-8549-5A38085C317E}" name="87">
      <calculatedColumnFormula>$M65</calculatedColumnFormula>
    </tableColumn>
    <tableColumn id="89" xr3:uid="{EF04F49C-DDA1-4D20-AD0A-61182C2E2BC6}" name="88">
      <calculatedColumnFormula>$M65</calculatedColumnFormula>
    </tableColumn>
    <tableColumn id="90" xr3:uid="{42629485-F710-4D67-93CA-326E9AA11FC4}" name="89">
      <calculatedColumnFormula>$M65</calculatedColumnFormula>
    </tableColumn>
    <tableColumn id="91" xr3:uid="{E11580BE-EAE6-40C2-AC77-F856DE0A9315}" name="90" dataDxfId="21">
      <calculatedColumnFormula>$M65</calculatedColumnFormula>
    </tableColumn>
    <tableColumn id="92" xr3:uid="{F4631E8A-EA77-4420-8CF2-113ABF6CE7D0}" name="91">
      <calculatedColumnFormula>$M65</calculatedColumnFormula>
    </tableColumn>
    <tableColumn id="93" xr3:uid="{1C2CA920-9552-4AE3-8C3D-7758F6369745}" name="92">
      <calculatedColumnFormula>$M65</calculatedColumnFormula>
    </tableColumn>
    <tableColumn id="94" xr3:uid="{DA1DECD7-323C-4BF7-B41C-9972BEB079DD}" name="93">
      <calculatedColumnFormula>$M65</calculatedColumnFormula>
    </tableColumn>
    <tableColumn id="95" xr3:uid="{0F0670E9-F688-4FFF-8423-597AE0D2164B}" name="94">
      <calculatedColumnFormula>$M65</calculatedColumnFormula>
    </tableColumn>
    <tableColumn id="96" xr3:uid="{8E7C4E5D-F241-44E7-84D0-58A169155477}" name="95">
      <calculatedColumnFormula>$M65</calculatedColumnFormula>
    </tableColumn>
    <tableColumn id="97" xr3:uid="{9F961C80-D730-43F4-9CEC-4E0172CA9705}" name="96">
      <calculatedColumnFormula>$M65</calculatedColumnFormula>
    </tableColumn>
    <tableColumn id="98" xr3:uid="{BAB4A3D2-2806-4AFF-9934-D2A605131832}" name="97">
      <calculatedColumnFormula>$M65</calculatedColumnFormula>
    </tableColumn>
    <tableColumn id="99" xr3:uid="{BDFC2464-12A6-4A89-BFE6-6205C0099EF4}" name="98">
      <calculatedColumnFormula>$M65</calculatedColumnFormula>
    </tableColumn>
    <tableColumn id="100" xr3:uid="{B3D732B5-401E-4ED4-97B1-F3AF487CC8E6}" name="99">
      <calculatedColumnFormula>$M65</calculatedColumnFormula>
    </tableColumn>
    <tableColumn id="101" xr3:uid="{F5E12476-F841-46D3-9F53-21DAD91F61EA}" name="100">
      <calculatedColumnFormula>$M65</calculatedColumnFormula>
    </tableColumn>
    <tableColumn id="102" xr3:uid="{67027D20-5E2C-4930-93A0-D5DB1D13F380}" name="101">
      <calculatedColumnFormula>$M65</calculatedColumnFormula>
    </tableColumn>
    <tableColumn id="103" xr3:uid="{51CD2EE6-44FE-4284-89A7-D1E6EFFA7419}" name="102">
      <calculatedColumnFormula>$M65</calculatedColumnFormula>
    </tableColumn>
    <tableColumn id="104" xr3:uid="{653A2C09-8776-41D4-BA67-F733BD5EAF1D}" name="103">
      <calculatedColumnFormula>$M65</calculatedColumnFormula>
    </tableColumn>
    <tableColumn id="105" xr3:uid="{285E4EEE-D32A-46D6-949C-DB8F30972C56}" name="104">
      <calculatedColumnFormula>$M65</calculatedColumnFormula>
    </tableColumn>
    <tableColumn id="106" xr3:uid="{914D094A-9FE8-491B-94CA-81CC208F2C6D}" name="105">
      <calculatedColumnFormula>$M65</calculatedColumnFormula>
    </tableColumn>
    <tableColumn id="107" xr3:uid="{6191E8E4-A3A4-470E-A342-D2F99654D008}" name="106">
      <calculatedColumnFormula>$M65</calculatedColumnFormula>
    </tableColumn>
    <tableColumn id="108" xr3:uid="{7437724E-8DDD-4B97-899F-3AC827A92E20}" name="107">
      <calculatedColumnFormula>$M65</calculatedColumnFormula>
    </tableColumn>
    <tableColumn id="109" xr3:uid="{83AD45CA-8F52-46E0-AE71-31B6C31DC8D1}" name="108">
      <calculatedColumnFormula>$M65</calculatedColumnFormula>
    </tableColumn>
    <tableColumn id="110" xr3:uid="{8381E850-BB95-41BB-A38F-302809895466}" name="109">
      <calculatedColumnFormula>$M65</calculatedColumnFormula>
    </tableColumn>
    <tableColumn id="111" xr3:uid="{42CB79A2-07CB-4CE3-BC98-19B72A4467A0}" name="110">
      <calculatedColumnFormula>$M65</calculatedColumnFormula>
    </tableColumn>
    <tableColumn id="112" xr3:uid="{B7786D99-D9F1-4F19-AD9E-BFB8336A9B85}" name="111">
      <calculatedColumnFormula>$M65</calculatedColumnFormula>
    </tableColumn>
    <tableColumn id="113" xr3:uid="{86CC8821-80F3-486A-8739-518F19E4EB8B}" name="112">
      <calculatedColumnFormula>$M65</calculatedColumnFormula>
    </tableColumn>
    <tableColumn id="114" xr3:uid="{5648EBD7-92FD-41FF-AA62-025A4EE82EF4}" name="113">
      <calculatedColumnFormula>$M65</calculatedColumnFormula>
    </tableColumn>
    <tableColumn id="115" xr3:uid="{7BBB1173-7C35-4F58-931F-0B612B8279C9}" name="114">
      <calculatedColumnFormula>$M65</calculatedColumnFormula>
    </tableColumn>
    <tableColumn id="116" xr3:uid="{B1217DE4-04B2-406B-A6E4-8151379D20B8}" name="115">
      <calculatedColumnFormula>$M65</calculatedColumnFormula>
    </tableColumn>
    <tableColumn id="117" xr3:uid="{B6F2A1DF-0BCE-44E4-A480-C4EAD71009D8}" name="116">
      <calculatedColumnFormula>$M65</calculatedColumnFormula>
    </tableColumn>
    <tableColumn id="118" xr3:uid="{DDEE023D-DC3E-444B-BA19-90961005702B}" name="117">
      <calculatedColumnFormula>$M65</calculatedColumnFormula>
    </tableColumn>
    <tableColumn id="119" xr3:uid="{16CE42DB-662B-45AF-9599-1C03BEB00F63}" name="118">
      <calculatedColumnFormula>$M65</calculatedColumnFormula>
    </tableColumn>
    <tableColumn id="120" xr3:uid="{9AA2ACD7-0E18-4FEB-9F34-1FA79BB6E0E0}" name="119">
      <calculatedColumnFormula>$M65</calculatedColumnFormula>
    </tableColumn>
    <tableColumn id="121" xr3:uid="{7C6E76E3-FAD1-4CDA-B8F3-2467933B3BF1}" name="120" dataDxfId="20">
      <calculatedColumnFormula>$M65</calculatedColumnFormula>
    </tableColumn>
  </tableColumns>
  <tableStyleInfo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D006F658-4A1C-4E2E-9456-196DB60AAD58}" name="Energy_cumulative_emissions" displayName="Energy_cumulative_emissions" ref="A6:AL158" totalsRowShown="0" tableBorderDxfId="19">
  <autoFilter ref="A6:AL158" xr:uid="{5D669763-97A1-4822-8E52-815FBD3C3DAE}"/>
  <tableColumns count="38">
    <tableColumn id="1" xr3:uid="{B4967DA9-B055-4BF8-9F92-2DA6CF8F2E47}" name="Column1"/>
    <tableColumn id="2" xr3:uid="{3BD3BAF8-8165-4D1D-B453-16B7477609DD}" name="Column2">
      <calculatedColumnFormula>IF(A7-Details_Year_completion&lt;0,0,A7-Details_Year_completion)</calculatedColumnFormula>
    </tableColumn>
    <tableColumn id="3" xr3:uid="{DD0413D4-BE16-4CB6-8C60-B41590696D63}" name="Column3" dataDxfId="18"/>
    <tableColumn id="4" xr3:uid="{494C988F-E762-4ED5-9B3E-43AD781B88B0}" name="Column4" dataDxfId="17"/>
    <tableColumn id="5" xr3:uid="{84788E7A-0C75-4788-82DB-5D7CBB1D94C0}" name="Column5" dataDxfId="16"/>
    <tableColumn id="6" xr3:uid="{4039FC30-97CE-4AC2-A237-5613D99C443A}" name="Column6" dataDxfId="15"/>
    <tableColumn id="7" xr3:uid="{375AE10A-727E-439C-8DB8-480925E4FD4C}" name="Column7" dataDxfId="14"/>
    <tableColumn id="8" xr3:uid="{8BE8F6BE-9D11-453B-9B33-FC3C5C700A96}" name="Column8" dataDxfId="13"/>
    <tableColumn id="9" xr3:uid="{844EFC8F-471A-43F4-9C6D-19F9A7CB40F9}" name="Column9" dataDxfId="12"/>
    <tableColumn id="10" xr3:uid="{2F2190A3-97FA-43BA-A297-0BAB444E621C}" name="Column10" dataDxfId="11"/>
    <tableColumn id="11" xr3:uid="{93B5CFCB-5BF7-4853-A05D-7DD860C50AC1}" name="Column11">
      <calculatedColumnFormula>Energy_Reg_elec*Details_GIA*$C7*$B7</calculatedColumnFormula>
    </tableColumn>
    <tableColumn id="12" xr3:uid="{1F07008F-CCD6-4EB4-AA85-1564B183C405}" name="Column12">
      <calculatedColumnFormula>Energy_Reg_nonelec*Details_GIA*$D7*$B7</calculatedColumnFormula>
    </tableColumn>
    <tableColumn id="13" xr3:uid="{14296033-A5BD-441C-AF86-5FE03036A39F}" name="Column13">
      <calculatedColumnFormula>Energy_Reg_elec*Details_GIA*$E7*$B7</calculatedColumnFormula>
    </tableColumn>
    <tableColumn id="14" xr3:uid="{95C0BFC5-1879-4598-AC6B-B933790CC862}" name="Column14">
      <calculatedColumnFormula>Energy_Reg_nonelec*Details_GIA*$F7*$B7</calculatedColumnFormula>
    </tableColumn>
    <tableColumn id="15" xr3:uid="{A955FB28-29EF-4FD5-85EF-8FD2C350B99B}" name="Column15">
      <calculatedColumnFormula>Energy_Reg_elec*Details_GIA*$G7*$B7</calculatedColumnFormula>
    </tableColumn>
    <tableColumn id="16" xr3:uid="{064CBB47-CB37-4FCE-A1FA-792044A6B83D}" name="Column16">
      <calculatedColumnFormula>Energy_Reg_nonelec*Details_GIA*$H7*$B7</calculatedColumnFormula>
    </tableColumn>
    <tableColumn id="17" xr3:uid="{F1CA0CAD-09D3-4F6A-ACE0-CE1E95A7B089}" name="Column17" dataDxfId="10">
      <calculatedColumnFormula>IF(Energy_cumulative_emissions[[#This Row],[Column2]]&gt;0,(Energy_Reg_elec*Details_GIA*$I7)+Q6,0)</calculatedColumnFormula>
    </tableColumn>
    <tableColumn id="18" xr3:uid="{6B04249C-39CA-4625-8427-C81DEEE9CD67}" name="Column18">
      <calculatedColumnFormula>Energy_Reg_nonelec*Details_GIA*$J7*$B7</calculatedColumnFormula>
    </tableColumn>
    <tableColumn id="19" xr3:uid="{32C7DEFF-49CD-4F5C-830D-ABB53F81EC56}" name="Column19">
      <calculatedColumnFormula>Energy_Unreg_elec*Details_GIA*$C7*$B7</calculatedColumnFormula>
    </tableColumn>
    <tableColumn id="20" xr3:uid="{1551DE76-E745-4719-9636-B89F909165B0}" name="Column20">
      <calculatedColumnFormula>Energy_Unreg_nonelec*Details_GIA*$D7*$B7</calculatedColumnFormula>
    </tableColumn>
    <tableColumn id="21" xr3:uid="{CF400A87-5375-47E6-AB13-F43F299C39D4}" name="Column21">
      <calculatedColumnFormula>Energy_Unreg_elec*Details_GIA*$E7*$B7</calculatedColumnFormula>
    </tableColumn>
    <tableColumn id="22" xr3:uid="{8FA273EF-195A-46D4-B407-954FE0DB72B0}" name="Column22">
      <calculatedColumnFormula>Energy_Unreg_nonelec*Details_GIA*$F7*$B7</calculatedColumnFormula>
    </tableColumn>
    <tableColumn id="23" xr3:uid="{72D407D4-E4A3-4064-84EA-FA1B803F2D21}" name="Column23">
      <calculatedColumnFormula>Energy_Unreg_elec*Details_GIA*$G7*$B7</calculatedColumnFormula>
    </tableColumn>
    <tableColumn id="24" xr3:uid="{75477C94-D7A7-45C3-B1F9-091DB9A1567F}" name="Column24">
      <calculatedColumnFormula>Energy_Unreg_nonelec*Details_GIA*$H7*$B7</calculatedColumnFormula>
    </tableColumn>
    <tableColumn id="25" xr3:uid="{8E070AAE-CF91-444C-91EC-16A309B924A5}" name="Column25" dataDxfId="9">
      <calculatedColumnFormula>IF(Energy_cumulative_emissions[[#This Row],[Column2]]&gt;0,(Energy_Reg_elec*Details_GIA*$I7)+Y6,0)</calculatedColumnFormula>
    </tableColumn>
    <tableColumn id="26" xr3:uid="{1D0751D0-A715-4397-BA95-787B9311EB1B}" name="Column26">
      <calculatedColumnFormula>Energy_Unreg_nonelec*Details_GIA*$J7*$B7</calculatedColumnFormula>
    </tableColumn>
    <tableColumn id="27" xr3:uid="{031EFDCA-2626-4A7F-B79B-66BFF96107B8}" name="Column27">
      <calculatedColumnFormula>(Energy_Gen_elec+Energy_Gen_nonelec)*Details_GIA*$C7*$B7</calculatedColumnFormula>
    </tableColumn>
    <tableColumn id="28" xr3:uid="{891BFB6E-C263-4AA9-AD26-744EAC1F7148}" name="Column28">
      <calculatedColumnFormula>(Energy_Gen_elec+Energy_Gen_nonelec)*Details_GIA*$E7*$B7</calculatedColumnFormula>
    </tableColumn>
    <tableColumn id="29" xr3:uid="{C9FE6C18-D6C3-49CB-AE41-6397FC4C5408}" name="Column29">
      <calculatedColumnFormula>(Energy_Gen_elec+Energy_Gen_nonelec)*Details_GIA*$G7*$B7</calculatedColumnFormula>
    </tableColumn>
    <tableColumn id="30" xr3:uid="{FED29A7E-4B19-48BF-AAFC-ABA32E076230}" name="Column30" dataDxfId="8">
      <calculatedColumnFormula>IF(Energy_cumulative_emissions[[#This Row],[Column2]]&gt;0,(Energy_Gen_elec+Energy_Gen_nonelec)*Details_GIA*$I7,0)</calculatedColumnFormula>
    </tableColumn>
    <tableColumn id="31" xr3:uid="{A252B080-BDA7-4648-B627-6E9C8AE30401}" name="Column31" dataDxfId="7">
      <calculatedColumnFormula>SUM(Energy_cumulative_emissions[[#This Row],[Column11]:[Column12]],Energy_cumulative_emissions[[#This Row],[Column19]:[Column20]])</calculatedColumnFormula>
    </tableColumn>
    <tableColumn id="32" xr3:uid="{B2C87734-1B97-41F2-8872-49A76A2E84B8}" name="Column32" dataDxfId="6">
      <calculatedColumnFormula>SUM(Energy_cumulative_emissions[[#This Row],[Column13]:[Column14]],Energy_cumulative_emissions[[#This Row],[Column21]:[Column22]])</calculatedColumnFormula>
    </tableColumn>
    <tableColumn id="33" xr3:uid="{6AE2567F-D82D-410F-92E4-FA08A7BEC302}" name="Column33" dataDxfId="5">
      <calculatedColumnFormula>SUM(Energy_cumulative_emissions[[#This Row],[Column15]:[Column16]],Energy_cumulative_emissions[[#This Row],[Column23]:[Column24]])</calculatedColumnFormula>
    </tableColumn>
    <tableColumn id="34" xr3:uid="{30CE7B8A-240F-4E28-8801-F71E9ADF3947}" name="Column34" dataDxfId="4">
      <calculatedColumnFormula>SUM(Energy_cumulative_emissions[[#This Row],[Column17]:[Column18]],Energy_cumulative_emissions[[#This Row],[Column25]:[Column26]])</calculatedColumnFormula>
    </tableColumn>
    <tableColumn id="35" xr3:uid="{FD8AB88C-8A2E-4CCB-AF7D-69070F28C4A8}" name="Column35" dataDxfId="3">
      <calculatedColumnFormula>SUM(Energy_cumulative_emissions[[#This Row],[Column11]:[Column12]],Energy_cumulative_emissions[[#This Row],[Column19]:[Column20]],-Energy_cumulative_emissions[[#This Row],[Column27]])</calculatedColumnFormula>
    </tableColumn>
    <tableColumn id="36" xr3:uid="{2F25207C-0C9C-4AB1-8369-D441F8A5F04D}" name="Column36" dataDxfId="2">
      <calculatedColumnFormula>SUM(Energy_cumulative_emissions[[#This Row],[Column13]:[Column14]],Energy_cumulative_emissions[[#This Row],[Column21]:[Column22]],-Energy_cumulative_emissions[[#This Row],[Column28]])</calculatedColumnFormula>
    </tableColumn>
    <tableColumn id="37" xr3:uid="{6843FE1A-B36D-443C-A78D-4B592BB352ED}" name="Column37" dataDxfId="1">
      <calculatedColumnFormula>SUM(Energy_cumulative_emissions[[#This Row],[Column15]:[Column16]],Energy_cumulative_emissions[[#This Row],[Column23]:[Column24]],-Energy_cumulative_emissions[[#This Row],[Column29]])</calculatedColumnFormula>
    </tableColumn>
    <tableColumn id="38" xr3:uid="{544E03C2-B449-4E79-9779-BEC1204B84A0}" name="Column38" dataDxfId="0">
      <calculatedColumnFormula>SUM(Energy_cumulative_emissions[[#This Row],[Column17]:[Column18]],Energy_cumulative_emissions[[#This Row],[Column25]:[Column26]],-Energy_cumulative_emissions[[#This Row],[Column30]])</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FCBS">
      <a:majorFont>
        <a:latin typeface="HelveticaNeue LT 75 Bold"/>
        <a:ea typeface=""/>
        <a:cs typeface=""/>
      </a:majorFont>
      <a:minorFont>
        <a:latin typeface="HelveticaNeue LT 45 Light"/>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6.bin"/><Relationship Id="rId5" Type="http://schemas.openxmlformats.org/officeDocument/2006/relationships/comments" Target="../comments1.xml"/><Relationship Id="rId4" Type="http://schemas.openxmlformats.org/officeDocument/2006/relationships/vmlDrawing" Target="../drawings/vmlDrawing7.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3" Type="http://schemas.openxmlformats.org/officeDocument/2006/relationships/table" Target="../tables/table12.xml"/><Relationship Id="rId18" Type="http://schemas.openxmlformats.org/officeDocument/2006/relationships/table" Target="../tables/table17.xml"/><Relationship Id="rId26" Type="http://schemas.openxmlformats.org/officeDocument/2006/relationships/table" Target="../tables/table25.xml"/><Relationship Id="rId21" Type="http://schemas.openxmlformats.org/officeDocument/2006/relationships/table" Target="../tables/table20.xml"/><Relationship Id="rId34" Type="http://schemas.openxmlformats.org/officeDocument/2006/relationships/table" Target="../tables/table33.xml"/><Relationship Id="rId7" Type="http://schemas.openxmlformats.org/officeDocument/2006/relationships/table" Target="../tables/table6.xml"/><Relationship Id="rId12" Type="http://schemas.openxmlformats.org/officeDocument/2006/relationships/table" Target="../tables/table11.xml"/><Relationship Id="rId17" Type="http://schemas.openxmlformats.org/officeDocument/2006/relationships/table" Target="../tables/table16.xml"/><Relationship Id="rId25" Type="http://schemas.openxmlformats.org/officeDocument/2006/relationships/table" Target="../tables/table24.xml"/><Relationship Id="rId33" Type="http://schemas.openxmlformats.org/officeDocument/2006/relationships/table" Target="../tables/table32.xml"/><Relationship Id="rId2" Type="http://schemas.openxmlformats.org/officeDocument/2006/relationships/vmlDrawing" Target="../drawings/vmlDrawing8.vml"/><Relationship Id="rId16" Type="http://schemas.openxmlformats.org/officeDocument/2006/relationships/table" Target="../tables/table15.xml"/><Relationship Id="rId20" Type="http://schemas.openxmlformats.org/officeDocument/2006/relationships/table" Target="../tables/table19.xml"/><Relationship Id="rId29" Type="http://schemas.openxmlformats.org/officeDocument/2006/relationships/table" Target="../tables/table28.xml"/><Relationship Id="rId1" Type="http://schemas.openxmlformats.org/officeDocument/2006/relationships/printerSettings" Target="../printerSettings/printerSettings8.bin"/><Relationship Id="rId6" Type="http://schemas.openxmlformats.org/officeDocument/2006/relationships/table" Target="../tables/table5.xml"/><Relationship Id="rId11" Type="http://schemas.openxmlformats.org/officeDocument/2006/relationships/table" Target="../tables/table10.xml"/><Relationship Id="rId24" Type="http://schemas.openxmlformats.org/officeDocument/2006/relationships/table" Target="../tables/table23.xml"/><Relationship Id="rId32" Type="http://schemas.openxmlformats.org/officeDocument/2006/relationships/table" Target="../tables/table31.xml"/><Relationship Id="rId37" Type="http://schemas.openxmlformats.org/officeDocument/2006/relationships/table" Target="../tables/table36.xml"/><Relationship Id="rId5" Type="http://schemas.openxmlformats.org/officeDocument/2006/relationships/table" Target="../tables/table4.xml"/><Relationship Id="rId15" Type="http://schemas.openxmlformats.org/officeDocument/2006/relationships/table" Target="../tables/table14.xml"/><Relationship Id="rId23" Type="http://schemas.openxmlformats.org/officeDocument/2006/relationships/table" Target="../tables/table22.xml"/><Relationship Id="rId28" Type="http://schemas.openxmlformats.org/officeDocument/2006/relationships/table" Target="../tables/table27.xml"/><Relationship Id="rId36" Type="http://schemas.openxmlformats.org/officeDocument/2006/relationships/table" Target="../tables/table35.xml"/><Relationship Id="rId10" Type="http://schemas.openxmlformats.org/officeDocument/2006/relationships/table" Target="../tables/table9.xml"/><Relationship Id="rId19" Type="http://schemas.openxmlformats.org/officeDocument/2006/relationships/table" Target="../tables/table18.xml"/><Relationship Id="rId31" Type="http://schemas.openxmlformats.org/officeDocument/2006/relationships/table" Target="../tables/table30.xml"/><Relationship Id="rId4" Type="http://schemas.openxmlformats.org/officeDocument/2006/relationships/table" Target="../tables/table3.xml"/><Relationship Id="rId9" Type="http://schemas.openxmlformats.org/officeDocument/2006/relationships/table" Target="../tables/table8.xml"/><Relationship Id="rId14" Type="http://schemas.openxmlformats.org/officeDocument/2006/relationships/table" Target="../tables/table13.xml"/><Relationship Id="rId22" Type="http://schemas.openxmlformats.org/officeDocument/2006/relationships/table" Target="../tables/table21.xml"/><Relationship Id="rId27" Type="http://schemas.openxmlformats.org/officeDocument/2006/relationships/table" Target="../tables/table26.xml"/><Relationship Id="rId30" Type="http://schemas.openxmlformats.org/officeDocument/2006/relationships/table" Target="../tables/table29.xml"/><Relationship Id="rId35" Type="http://schemas.openxmlformats.org/officeDocument/2006/relationships/table" Target="../tables/table34.xml"/><Relationship Id="rId8" Type="http://schemas.openxmlformats.org/officeDocument/2006/relationships/table" Target="../tables/table7.xml"/><Relationship Id="rId3"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8" Type="http://schemas.openxmlformats.org/officeDocument/2006/relationships/table" Target="../tables/table43.xml"/><Relationship Id="rId13" Type="http://schemas.openxmlformats.org/officeDocument/2006/relationships/table" Target="../tables/table48.xml"/><Relationship Id="rId3" Type="http://schemas.openxmlformats.org/officeDocument/2006/relationships/table" Target="../tables/table38.xml"/><Relationship Id="rId7" Type="http://schemas.openxmlformats.org/officeDocument/2006/relationships/table" Target="../tables/table42.xml"/><Relationship Id="rId12" Type="http://schemas.openxmlformats.org/officeDocument/2006/relationships/table" Target="../tables/table47.xml"/><Relationship Id="rId2" Type="http://schemas.openxmlformats.org/officeDocument/2006/relationships/table" Target="../tables/table37.xml"/><Relationship Id="rId1" Type="http://schemas.openxmlformats.org/officeDocument/2006/relationships/printerSettings" Target="../printerSettings/printerSettings10.bin"/><Relationship Id="rId6" Type="http://schemas.openxmlformats.org/officeDocument/2006/relationships/table" Target="../tables/table41.xml"/><Relationship Id="rId11" Type="http://schemas.openxmlformats.org/officeDocument/2006/relationships/table" Target="../tables/table46.xml"/><Relationship Id="rId5" Type="http://schemas.openxmlformats.org/officeDocument/2006/relationships/table" Target="../tables/table40.xml"/><Relationship Id="rId15" Type="http://schemas.openxmlformats.org/officeDocument/2006/relationships/table" Target="../tables/table50.xml"/><Relationship Id="rId10" Type="http://schemas.openxmlformats.org/officeDocument/2006/relationships/table" Target="../tables/table45.xml"/><Relationship Id="rId4" Type="http://schemas.openxmlformats.org/officeDocument/2006/relationships/table" Target="../tables/table39.xml"/><Relationship Id="rId9" Type="http://schemas.openxmlformats.org/officeDocument/2006/relationships/table" Target="../tables/table44.xml"/><Relationship Id="rId14" Type="http://schemas.openxmlformats.org/officeDocument/2006/relationships/table" Target="../tables/table49.xml"/></Relationships>
</file>

<file path=xl/worksheets/_rels/sheet12.xml.rels><?xml version="1.0" encoding="UTF-8" standalone="yes"?>
<Relationships xmlns="http://schemas.openxmlformats.org/package/2006/relationships"><Relationship Id="rId8" Type="http://schemas.openxmlformats.org/officeDocument/2006/relationships/table" Target="../tables/table56.xml"/><Relationship Id="rId13" Type="http://schemas.openxmlformats.org/officeDocument/2006/relationships/table" Target="../tables/table61.xml"/><Relationship Id="rId18" Type="http://schemas.openxmlformats.org/officeDocument/2006/relationships/table" Target="../tables/table66.xml"/><Relationship Id="rId3" Type="http://schemas.openxmlformats.org/officeDocument/2006/relationships/table" Target="../tables/table51.xml"/><Relationship Id="rId7" Type="http://schemas.openxmlformats.org/officeDocument/2006/relationships/table" Target="../tables/table55.xml"/><Relationship Id="rId12" Type="http://schemas.openxmlformats.org/officeDocument/2006/relationships/table" Target="../tables/table60.xml"/><Relationship Id="rId17" Type="http://schemas.openxmlformats.org/officeDocument/2006/relationships/table" Target="../tables/table65.xml"/><Relationship Id="rId2" Type="http://schemas.openxmlformats.org/officeDocument/2006/relationships/drawing" Target="../drawings/drawing7.xml"/><Relationship Id="rId16" Type="http://schemas.openxmlformats.org/officeDocument/2006/relationships/table" Target="../tables/table64.xml"/><Relationship Id="rId20" Type="http://schemas.openxmlformats.org/officeDocument/2006/relationships/table" Target="../tables/table68.xml"/><Relationship Id="rId1" Type="http://schemas.openxmlformats.org/officeDocument/2006/relationships/printerSettings" Target="../printerSettings/printerSettings11.bin"/><Relationship Id="rId6" Type="http://schemas.openxmlformats.org/officeDocument/2006/relationships/table" Target="../tables/table54.xml"/><Relationship Id="rId11" Type="http://schemas.openxmlformats.org/officeDocument/2006/relationships/table" Target="../tables/table59.xml"/><Relationship Id="rId5" Type="http://schemas.openxmlformats.org/officeDocument/2006/relationships/table" Target="../tables/table53.xml"/><Relationship Id="rId15" Type="http://schemas.openxmlformats.org/officeDocument/2006/relationships/table" Target="../tables/table63.xml"/><Relationship Id="rId10" Type="http://schemas.openxmlformats.org/officeDocument/2006/relationships/table" Target="../tables/table58.xml"/><Relationship Id="rId19" Type="http://schemas.openxmlformats.org/officeDocument/2006/relationships/table" Target="../tables/table67.xml"/><Relationship Id="rId4" Type="http://schemas.openxmlformats.org/officeDocument/2006/relationships/table" Target="../tables/table52.xml"/><Relationship Id="rId9" Type="http://schemas.openxmlformats.org/officeDocument/2006/relationships/table" Target="../tables/table57.xml"/><Relationship Id="rId14" Type="http://schemas.openxmlformats.org/officeDocument/2006/relationships/table" Target="../tables/table6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69.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A2A38-4625-4AB6-83CB-E669911CDD8E}">
  <sheetPr codeName="Sheet6">
    <tabColor rgb="FFFEE4B0"/>
  </sheetPr>
  <dimension ref="A1:T52"/>
  <sheetViews>
    <sheetView showGridLines="0" zoomScale="70" zoomScaleNormal="100" zoomScalePageLayoutView="70" workbookViewId="0">
      <selection sqref="A1:T52"/>
    </sheetView>
  </sheetViews>
  <sheetFormatPr defaultRowHeight="14.25"/>
  <cols>
    <col min="20" max="20" width="15.375" customWidth="1"/>
  </cols>
  <sheetData>
    <row r="1" spans="1:20">
      <c r="A1" s="309" t="s">
        <v>1020</v>
      </c>
      <c r="B1" s="310"/>
      <c r="C1" s="310"/>
      <c r="D1" s="310"/>
      <c r="E1" s="310"/>
      <c r="F1" s="310"/>
      <c r="G1" s="310"/>
      <c r="H1" s="310"/>
      <c r="I1" s="310"/>
      <c r="J1" s="310"/>
      <c r="K1" s="310"/>
      <c r="L1" s="310"/>
      <c r="M1" s="310"/>
      <c r="N1" s="310"/>
      <c r="O1" s="310"/>
      <c r="P1" s="310"/>
      <c r="Q1" s="310"/>
      <c r="R1" s="310"/>
      <c r="S1" s="310"/>
      <c r="T1" s="311"/>
    </row>
    <row r="2" spans="1:20">
      <c r="A2" s="312"/>
      <c r="B2" s="313"/>
      <c r="C2" s="313"/>
      <c r="D2" s="313"/>
      <c r="E2" s="313"/>
      <c r="F2" s="313"/>
      <c r="G2" s="313"/>
      <c r="H2" s="313"/>
      <c r="I2" s="313"/>
      <c r="J2" s="313"/>
      <c r="K2" s="313"/>
      <c r="L2" s="313"/>
      <c r="M2" s="313"/>
      <c r="N2" s="313"/>
      <c r="O2" s="313"/>
      <c r="P2" s="313"/>
      <c r="Q2" s="313"/>
      <c r="R2" s="313"/>
      <c r="S2" s="313"/>
      <c r="T2" s="314"/>
    </row>
    <row r="3" spans="1:20">
      <c r="A3" s="312"/>
      <c r="B3" s="313"/>
      <c r="C3" s="313"/>
      <c r="D3" s="313"/>
      <c r="E3" s="313"/>
      <c r="F3" s="313"/>
      <c r="G3" s="313"/>
      <c r="H3" s="313"/>
      <c r="I3" s="313"/>
      <c r="J3" s="313"/>
      <c r="K3" s="313"/>
      <c r="L3" s="313"/>
      <c r="M3" s="313"/>
      <c r="N3" s="313"/>
      <c r="O3" s="313"/>
      <c r="P3" s="313"/>
      <c r="Q3" s="313"/>
      <c r="R3" s="313"/>
      <c r="S3" s="313"/>
      <c r="T3" s="314"/>
    </row>
    <row r="4" spans="1:20">
      <c r="A4" s="312"/>
      <c r="B4" s="313"/>
      <c r="C4" s="313"/>
      <c r="D4" s="313"/>
      <c r="E4" s="313"/>
      <c r="F4" s="313"/>
      <c r="G4" s="313"/>
      <c r="H4" s="313"/>
      <c r="I4" s="313"/>
      <c r="J4" s="313"/>
      <c r="K4" s="313"/>
      <c r="L4" s="313"/>
      <c r="M4" s="313"/>
      <c r="N4" s="313"/>
      <c r="O4" s="313"/>
      <c r="P4" s="313"/>
      <c r="Q4" s="313"/>
      <c r="R4" s="313"/>
      <c r="S4" s="313"/>
      <c r="T4" s="314"/>
    </row>
    <row r="5" spans="1:20">
      <c r="A5" s="312"/>
      <c r="B5" s="313"/>
      <c r="C5" s="313"/>
      <c r="D5" s="313"/>
      <c r="E5" s="313"/>
      <c r="F5" s="313"/>
      <c r="G5" s="313"/>
      <c r="H5" s="313"/>
      <c r="I5" s="313"/>
      <c r="J5" s="313"/>
      <c r="K5" s="313"/>
      <c r="L5" s="313"/>
      <c r="M5" s="313"/>
      <c r="N5" s="313"/>
      <c r="O5" s="313"/>
      <c r="P5" s="313"/>
      <c r="Q5" s="313"/>
      <c r="R5" s="313"/>
      <c r="S5" s="313"/>
      <c r="T5" s="314"/>
    </row>
    <row r="6" spans="1:20">
      <c r="A6" s="312"/>
      <c r="B6" s="313"/>
      <c r="C6" s="313"/>
      <c r="D6" s="313"/>
      <c r="E6" s="313"/>
      <c r="F6" s="313"/>
      <c r="G6" s="313"/>
      <c r="H6" s="313"/>
      <c r="I6" s="313"/>
      <c r="J6" s="313"/>
      <c r="K6" s="313"/>
      <c r="L6" s="313"/>
      <c r="M6" s="313"/>
      <c r="N6" s="313"/>
      <c r="O6" s="313"/>
      <c r="P6" s="313"/>
      <c r="Q6" s="313"/>
      <c r="R6" s="313"/>
      <c r="S6" s="313"/>
      <c r="T6" s="314"/>
    </row>
    <row r="7" spans="1:20">
      <c r="A7" s="312"/>
      <c r="B7" s="313"/>
      <c r="C7" s="313"/>
      <c r="D7" s="313"/>
      <c r="E7" s="313"/>
      <c r="F7" s="313"/>
      <c r="G7" s="313"/>
      <c r="H7" s="313"/>
      <c r="I7" s="313"/>
      <c r="J7" s="313"/>
      <c r="K7" s="313"/>
      <c r="L7" s="313"/>
      <c r="M7" s="313"/>
      <c r="N7" s="313"/>
      <c r="O7" s="313"/>
      <c r="P7" s="313"/>
      <c r="Q7" s="313"/>
      <c r="R7" s="313"/>
      <c r="S7" s="313"/>
      <c r="T7" s="314"/>
    </row>
    <row r="8" spans="1:20">
      <c r="A8" s="312"/>
      <c r="B8" s="313"/>
      <c r="C8" s="313"/>
      <c r="D8" s="313"/>
      <c r="E8" s="313"/>
      <c r="F8" s="313"/>
      <c r="G8" s="313"/>
      <c r="H8" s="313"/>
      <c r="I8" s="313"/>
      <c r="J8" s="313"/>
      <c r="K8" s="313"/>
      <c r="L8" s="313"/>
      <c r="M8" s="313"/>
      <c r="N8" s="313"/>
      <c r="O8" s="313"/>
      <c r="P8" s="313"/>
      <c r="Q8" s="313"/>
      <c r="R8" s="313"/>
      <c r="S8" s="313"/>
      <c r="T8" s="314"/>
    </row>
    <row r="9" spans="1:20">
      <c r="A9" s="312"/>
      <c r="B9" s="313"/>
      <c r="C9" s="313"/>
      <c r="D9" s="313"/>
      <c r="E9" s="313"/>
      <c r="F9" s="313"/>
      <c r="G9" s="313"/>
      <c r="H9" s="313"/>
      <c r="I9" s="313"/>
      <c r="J9" s="313"/>
      <c r="K9" s="313"/>
      <c r="L9" s="313"/>
      <c r="M9" s="313"/>
      <c r="N9" s="313"/>
      <c r="O9" s="313"/>
      <c r="P9" s="313"/>
      <c r="Q9" s="313"/>
      <c r="R9" s="313"/>
      <c r="S9" s="313"/>
      <c r="T9" s="314"/>
    </row>
    <row r="10" spans="1:20">
      <c r="A10" s="312"/>
      <c r="B10" s="313"/>
      <c r="C10" s="313"/>
      <c r="D10" s="313"/>
      <c r="E10" s="313"/>
      <c r="F10" s="313"/>
      <c r="G10" s="313"/>
      <c r="H10" s="313"/>
      <c r="I10" s="313"/>
      <c r="J10" s="313"/>
      <c r="K10" s="313"/>
      <c r="L10" s="313"/>
      <c r="M10" s="313"/>
      <c r="N10" s="313"/>
      <c r="O10" s="313"/>
      <c r="P10" s="313"/>
      <c r="Q10" s="313"/>
      <c r="R10" s="313"/>
      <c r="S10" s="313"/>
      <c r="T10" s="314"/>
    </row>
    <row r="11" spans="1:20">
      <c r="A11" s="312"/>
      <c r="B11" s="313"/>
      <c r="C11" s="313"/>
      <c r="D11" s="313"/>
      <c r="E11" s="313"/>
      <c r="F11" s="313"/>
      <c r="G11" s="313"/>
      <c r="H11" s="313"/>
      <c r="I11" s="313"/>
      <c r="J11" s="313"/>
      <c r="K11" s="313"/>
      <c r="L11" s="313"/>
      <c r="M11" s="313"/>
      <c r="N11" s="313"/>
      <c r="O11" s="313"/>
      <c r="P11" s="313"/>
      <c r="Q11" s="313"/>
      <c r="R11" s="313"/>
      <c r="S11" s="313"/>
      <c r="T11" s="314"/>
    </row>
    <row r="12" spans="1:20">
      <c r="A12" s="312"/>
      <c r="B12" s="313"/>
      <c r="C12" s="313"/>
      <c r="D12" s="313"/>
      <c r="E12" s="313"/>
      <c r="F12" s="313"/>
      <c r="G12" s="313"/>
      <c r="H12" s="313"/>
      <c r="I12" s="313"/>
      <c r="J12" s="313"/>
      <c r="K12" s="313"/>
      <c r="L12" s="313"/>
      <c r="M12" s="313"/>
      <c r="N12" s="313"/>
      <c r="O12" s="313"/>
      <c r="P12" s="313"/>
      <c r="Q12" s="313"/>
      <c r="R12" s="313"/>
      <c r="S12" s="313"/>
      <c r="T12" s="314"/>
    </row>
    <row r="13" spans="1:20">
      <c r="A13" s="312"/>
      <c r="B13" s="313"/>
      <c r="C13" s="313"/>
      <c r="D13" s="313"/>
      <c r="E13" s="313"/>
      <c r="F13" s="313"/>
      <c r="G13" s="313"/>
      <c r="H13" s="313"/>
      <c r="I13" s="313"/>
      <c r="J13" s="313"/>
      <c r="K13" s="313"/>
      <c r="L13" s="313"/>
      <c r="M13" s="313"/>
      <c r="N13" s="313"/>
      <c r="O13" s="313"/>
      <c r="P13" s="313"/>
      <c r="Q13" s="313"/>
      <c r="R13" s="313"/>
      <c r="S13" s="313"/>
      <c r="T13" s="314"/>
    </row>
    <row r="14" spans="1:20">
      <c r="A14" s="312"/>
      <c r="B14" s="313"/>
      <c r="C14" s="313"/>
      <c r="D14" s="313"/>
      <c r="E14" s="313"/>
      <c r="F14" s="313"/>
      <c r="G14" s="313"/>
      <c r="H14" s="313"/>
      <c r="I14" s="313"/>
      <c r="J14" s="313"/>
      <c r="K14" s="313"/>
      <c r="L14" s="313"/>
      <c r="M14" s="313"/>
      <c r="N14" s="313"/>
      <c r="O14" s="313"/>
      <c r="P14" s="313"/>
      <c r="Q14" s="313"/>
      <c r="R14" s="313"/>
      <c r="S14" s="313"/>
      <c r="T14" s="314"/>
    </row>
    <row r="15" spans="1:20">
      <c r="A15" s="312"/>
      <c r="B15" s="313"/>
      <c r="C15" s="313"/>
      <c r="D15" s="313"/>
      <c r="E15" s="313"/>
      <c r="F15" s="313"/>
      <c r="G15" s="313"/>
      <c r="H15" s="313"/>
      <c r="I15" s="313"/>
      <c r="J15" s="313"/>
      <c r="K15" s="313"/>
      <c r="L15" s="313"/>
      <c r="M15" s="313"/>
      <c r="N15" s="313"/>
      <c r="O15" s="313"/>
      <c r="P15" s="313"/>
      <c r="Q15" s="313"/>
      <c r="R15" s="313"/>
      <c r="S15" s="313"/>
      <c r="T15" s="314"/>
    </row>
    <row r="16" spans="1:20">
      <c r="A16" s="312"/>
      <c r="B16" s="313"/>
      <c r="C16" s="313"/>
      <c r="D16" s="313"/>
      <c r="E16" s="313"/>
      <c r="F16" s="313"/>
      <c r="G16" s="313"/>
      <c r="H16" s="313"/>
      <c r="I16" s="313"/>
      <c r="J16" s="313"/>
      <c r="K16" s="313"/>
      <c r="L16" s="313"/>
      <c r="M16" s="313"/>
      <c r="N16" s="313"/>
      <c r="O16" s="313"/>
      <c r="P16" s="313"/>
      <c r="Q16" s="313"/>
      <c r="R16" s="313"/>
      <c r="S16" s="313"/>
      <c r="T16" s="314"/>
    </row>
    <row r="17" spans="1:20">
      <c r="A17" s="312"/>
      <c r="B17" s="313"/>
      <c r="C17" s="313"/>
      <c r="D17" s="313"/>
      <c r="E17" s="313"/>
      <c r="F17" s="313"/>
      <c r="G17" s="313"/>
      <c r="H17" s="313"/>
      <c r="I17" s="313"/>
      <c r="J17" s="313"/>
      <c r="K17" s="313"/>
      <c r="L17" s="313"/>
      <c r="M17" s="313"/>
      <c r="N17" s="313"/>
      <c r="O17" s="313"/>
      <c r="P17" s="313"/>
      <c r="Q17" s="313"/>
      <c r="R17" s="313"/>
      <c r="S17" s="313"/>
      <c r="T17" s="314"/>
    </row>
    <row r="18" spans="1:20">
      <c r="A18" s="312"/>
      <c r="B18" s="313"/>
      <c r="C18" s="313"/>
      <c r="D18" s="313"/>
      <c r="E18" s="313"/>
      <c r="F18" s="313"/>
      <c r="G18" s="313"/>
      <c r="H18" s="313"/>
      <c r="I18" s="313"/>
      <c r="J18" s="313"/>
      <c r="K18" s="313"/>
      <c r="L18" s="313"/>
      <c r="M18" s="313"/>
      <c r="N18" s="313"/>
      <c r="O18" s="313"/>
      <c r="P18" s="313"/>
      <c r="Q18" s="313"/>
      <c r="R18" s="313"/>
      <c r="S18" s="313"/>
      <c r="T18" s="314"/>
    </row>
    <row r="19" spans="1:20">
      <c r="A19" s="312"/>
      <c r="B19" s="313"/>
      <c r="C19" s="313"/>
      <c r="D19" s="313"/>
      <c r="E19" s="313"/>
      <c r="F19" s="313"/>
      <c r="G19" s="313"/>
      <c r="H19" s="313"/>
      <c r="I19" s="313"/>
      <c r="J19" s="313"/>
      <c r="K19" s="313"/>
      <c r="L19" s="313"/>
      <c r="M19" s="313"/>
      <c r="N19" s="313"/>
      <c r="O19" s="313"/>
      <c r="P19" s="313"/>
      <c r="Q19" s="313"/>
      <c r="R19" s="313"/>
      <c r="S19" s="313"/>
      <c r="T19" s="314"/>
    </row>
    <row r="20" spans="1:20">
      <c r="A20" s="312"/>
      <c r="B20" s="313"/>
      <c r="C20" s="313"/>
      <c r="D20" s="313"/>
      <c r="E20" s="313"/>
      <c r="F20" s="313"/>
      <c r="G20" s="313"/>
      <c r="H20" s="313"/>
      <c r="I20" s="313"/>
      <c r="J20" s="313"/>
      <c r="K20" s="313"/>
      <c r="L20" s="313"/>
      <c r="M20" s="313"/>
      <c r="N20" s="313"/>
      <c r="O20" s="313"/>
      <c r="P20" s="313"/>
      <c r="Q20" s="313"/>
      <c r="R20" s="313"/>
      <c r="S20" s="313"/>
      <c r="T20" s="314"/>
    </row>
    <row r="21" spans="1:20">
      <c r="A21" s="312"/>
      <c r="B21" s="313"/>
      <c r="C21" s="313"/>
      <c r="D21" s="313"/>
      <c r="E21" s="313"/>
      <c r="F21" s="313"/>
      <c r="G21" s="313"/>
      <c r="H21" s="313"/>
      <c r="I21" s="313"/>
      <c r="J21" s="313"/>
      <c r="K21" s="313"/>
      <c r="L21" s="313"/>
      <c r="M21" s="313"/>
      <c r="N21" s="313"/>
      <c r="O21" s="313"/>
      <c r="P21" s="313"/>
      <c r="Q21" s="313"/>
      <c r="R21" s="313"/>
      <c r="S21" s="313"/>
      <c r="T21" s="314"/>
    </row>
    <row r="22" spans="1:20">
      <c r="A22" s="312"/>
      <c r="B22" s="313"/>
      <c r="C22" s="313"/>
      <c r="D22" s="313"/>
      <c r="E22" s="313"/>
      <c r="F22" s="313"/>
      <c r="G22" s="313"/>
      <c r="H22" s="313"/>
      <c r="I22" s="313"/>
      <c r="J22" s="313"/>
      <c r="K22" s="313"/>
      <c r="L22" s="313"/>
      <c r="M22" s="313"/>
      <c r="N22" s="313"/>
      <c r="O22" s="313"/>
      <c r="P22" s="313"/>
      <c r="Q22" s="313"/>
      <c r="R22" s="313"/>
      <c r="S22" s="313"/>
      <c r="T22" s="314"/>
    </row>
    <row r="23" spans="1:20">
      <c r="A23" s="312"/>
      <c r="B23" s="313"/>
      <c r="C23" s="313"/>
      <c r="D23" s="313"/>
      <c r="E23" s="313"/>
      <c r="F23" s="313"/>
      <c r="G23" s="313"/>
      <c r="H23" s="313"/>
      <c r="I23" s="313"/>
      <c r="J23" s="313"/>
      <c r="K23" s="313"/>
      <c r="L23" s="313"/>
      <c r="M23" s="313"/>
      <c r="N23" s="313"/>
      <c r="O23" s="313"/>
      <c r="P23" s="313"/>
      <c r="Q23" s="313"/>
      <c r="R23" s="313"/>
      <c r="S23" s="313"/>
      <c r="T23" s="314"/>
    </row>
    <row r="24" spans="1:20">
      <c r="A24" s="312"/>
      <c r="B24" s="313"/>
      <c r="C24" s="313"/>
      <c r="D24" s="313"/>
      <c r="E24" s="313"/>
      <c r="F24" s="313"/>
      <c r="G24" s="313"/>
      <c r="H24" s="313"/>
      <c r="I24" s="313"/>
      <c r="J24" s="313"/>
      <c r="K24" s="313"/>
      <c r="L24" s="313"/>
      <c r="M24" s="313"/>
      <c r="N24" s="313"/>
      <c r="O24" s="313"/>
      <c r="P24" s="313"/>
      <c r="Q24" s="313"/>
      <c r="R24" s="313"/>
      <c r="S24" s="313"/>
      <c r="T24" s="314"/>
    </row>
    <row r="25" spans="1:20">
      <c r="A25" s="312"/>
      <c r="B25" s="313"/>
      <c r="C25" s="313"/>
      <c r="D25" s="313"/>
      <c r="E25" s="313"/>
      <c r="F25" s="313"/>
      <c r="G25" s="313"/>
      <c r="H25" s="313"/>
      <c r="I25" s="313"/>
      <c r="J25" s="313"/>
      <c r="K25" s="313"/>
      <c r="L25" s="313"/>
      <c r="M25" s="313"/>
      <c r="N25" s="313"/>
      <c r="O25" s="313"/>
      <c r="P25" s="313"/>
      <c r="Q25" s="313"/>
      <c r="R25" s="313"/>
      <c r="S25" s="313"/>
      <c r="T25" s="314"/>
    </row>
    <row r="26" spans="1:20">
      <c r="A26" s="312"/>
      <c r="B26" s="313"/>
      <c r="C26" s="313"/>
      <c r="D26" s="313"/>
      <c r="E26" s="313"/>
      <c r="F26" s="313"/>
      <c r="G26" s="313"/>
      <c r="H26" s="313"/>
      <c r="I26" s="313"/>
      <c r="J26" s="313"/>
      <c r="K26" s="313"/>
      <c r="L26" s="313"/>
      <c r="M26" s="313"/>
      <c r="N26" s="313"/>
      <c r="O26" s="313"/>
      <c r="P26" s="313"/>
      <c r="Q26" s="313"/>
      <c r="R26" s="313"/>
      <c r="S26" s="313"/>
      <c r="T26" s="314"/>
    </row>
    <row r="27" spans="1:20">
      <c r="A27" s="312"/>
      <c r="B27" s="313"/>
      <c r="C27" s="313"/>
      <c r="D27" s="313"/>
      <c r="E27" s="313"/>
      <c r="F27" s="313"/>
      <c r="G27" s="313"/>
      <c r="H27" s="313"/>
      <c r="I27" s="313"/>
      <c r="J27" s="313"/>
      <c r="K27" s="313"/>
      <c r="L27" s="313"/>
      <c r="M27" s="313"/>
      <c r="N27" s="313"/>
      <c r="O27" s="313"/>
      <c r="P27" s="313"/>
      <c r="Q27" s="313"/>
      <c r="R27" s="313"/>
      <c r="S27" s="313"/>
      <c r="T27" s="314"/>
    </row>
    <row r="28" spans="1:20">
      <c r="A28" s="312"/>
      <c r="B28" s="313"/>
      <c r="C28" s="313"/>
      <c r="D28" s="313"/>
      <c r="E28" s="313"/>
      <c r="F28" s="313"/>
      <c r="G28" s="313"/>
      <c r="H28" s="313"/>
      <c r="I28" s="313"/>
      <c r="J28" s="313"/>
      <c r="K28" s="313"/>
      <c r="L28" s="313"/>
      <c r="M28" s="313"/>
      <c r="N28" s="313"/>
      <c r="O28" s="313"/>
      <c r="P28" s="313"/>
      <c r="Q28" s="313"/>
      <c r="R28" s="313"/>
      <c r="S28" s="313"/>
      <c r="T28" s="314"/>
    </row>
    <row r="29" spans="1:20">
      <c r="A29" s="312"/>
      <c r="B29" s="313"/>
      <c r="C29" s="313"/>
      <c r="D29" s="313"/>
      <c r="E29" s="313"/>
      <c r="F29" s="313"/>
      <c r="G29" s="313"/>
      <c r="H29" s="313"/>
      <c r="I29" s="313"/>
      <c r="J29" s="313"/>
      <c r="K29" s="313"/>
      <c r="L29" s="313"/>
      <c r="M29" s="313"/>
      <c r="N29" s="313"/>
      <c r="O29" s="313"/>
      <c r="P29" s="313"/>
      <c r="Q29" s="313"/>
      <c r="R29" s="313"/>
      <c r="S29" s="313"/>
      <c r="T29" s="314"/>
    </row>
    <row r="30" spans="1:20">
      <c r="A30" s="312"/>
      <c r="B30" s="313"/>
      <c r="C30" s="313"/>
      <c r="D30" s="313"/>
      <c r="E30" s="313"/>
      <c r="F30" s="313"/>
      <c r="G30" s="313"/>
      <c r="H30" s="313"/>
      <c r="I30" s="313"/>
      <c r="J30" s="313"/>
      <c r="K30" s="313"/>
      <c r="L30" s="313"/>
      <c r="M30" s="313"/>
      <c r="N30" s="313"/>
      <c r="O30" s="313"/>
      <c r="P30" s="313"/>
      <c r="Q30" s="313"/>
      <c r="R30" s="313"/>
      <c r="S30" s="313"/>
      <c r="T30" s="314"/>
    </row>
    <row r="31" spans="1:20">
      <c r="A31" s="312"/>
      <c r="B31" s="313"/>
      <c r="C31" s="313"/>
      <c r="D31" s="313"/>
      <c r="E31" s="313"/>
      <c r="F31" s="313"/>
      <c r="G31" s="313"/>
      <c r="H31" s="313"/>
      <c r="I31" s="313"/>
      <c r="J31" s="313"/>
      <c r="K31" s="313"/>
      <c r="L31" s="313"/>
      <c r="M31" s="313"/>
      <c r="N31" s="313"/>
      <c r="O31" s="313"/>
      <c r="P31" s="313"/>
      <c r="Q31" s="313"/>
      <c r="R31" s="313"/>
      <c r="S31" s="313"/>
      <c r="T31" s="314"/>
    </row>
    <row r="32" spans="1:20">
      <c r="A32" s="312"/>
      <c r="B32" s="313"/>
      <c r="C32" s="313"/>
      <c r="D32" s="313"/>
      <c r="E32" s="313"/>
      <c r="F32" s="313"/>
      <c r="G32" s="313"/>
      <c r="H32" s="313"/>
      <c r="I32" s="313"/>
      <c r="J32" s="313"/>
      <c r="K32" s="313"/>
      <c r="L32" s="313"/>
      <c r="M32" s="313"/>
      <c r="N32" s="313"/>
      <c r="O32" s="313"/>
      <c r="P32" s="313"/>
      <c r="Q32" s="313"/>
      <c r="R32" s="313"/>
      <c r="S32" s="313"/>
      <c r="T32" s="314"/>
    </row>
    <row r="33" spans="1:20">
      <c r="A33" s="312"/>
      <c r="B33" s="313"/>
      <c r="C33" s="313"/>
      <c r="D33" s="313"/>
      <c r="E33" s="313"/>
      <c r="F33" s="313"/>
      <c r="G33" s="313"/>
      <c r="H33" s="313"/>
      <c r="I33" s="313"/>
      <c r="J33" s="313"/>
      <c r="K33" s="313"/>
      <c r="L33" s="313"/>
      <c r="M33" s="313"/>
      <c r="N33" s="313"/>
      <c r="O33" s="313"/>
      <c r="P33" s="313"/>
      <c r="Q33" s="313"/>
      <c r="R33" s="313"/>
      <c r="S33" s="313"/>
      <c r="T33" s="314"/>
    </row>
    <row r="34" spans="1:20">
      <c r="A34" s="312"/>
      <c r="B34" s="313"/>
      <c r="C34" s="313"/>
      <c r="D34" s="313"/>
      <c r="E34" s="313"/>
      <c r="F34" s="313"/>
      <c r="G34" s="313"/>
      <c r="H34" s="313"/>
      <c r="I34" s="313"/>
      <c r="J34" s="313"/>
      <c r="K34" s="313"/>
      <c r="L34" s="313"/>
      <c r="M34" s="313"/>
      <c r="N34" s="313"/>
      <c r="O34" s="313"/>
      <c r="P34" s="313"/>
      <c r="Q34" s="313"/>
      <c r="R34" s="313"/>
      <c r="S34" s="313"/>
      <c r="T34" s="314"/>
    </row>
    <row r="35" spans="1:20">
      <c r="A35" s="312"/>
      <c r="B35" s="313"/>
      <c r="C35" s="313"/>
      <c r="D35" s="313"/>
      <c r="E35" s="313"/>
      <c r="F35" s="313"/>
      <c r="G35" s="313"/>
      <c r="H35" s="313"/>
      <c r="I35" s="313"/>
      <c r="J35" s="313"/>
      <c r="K35" s="313"/>
      <c r="L35" s="313"/>
      <c r="M35" s="313"/>
      <c r="N35" s="313"/>
      <c r="O35" s="313"/>
      <c r="P35" s="313"/>
      <c r="Q35" s="313"/>
      <c r="R35" s="313"/>
      <c r="S35" s="313"/>
      <c r="T35" s="314"/>
    </row>
    <row r="36" spans="1:20">
      <c r="A36" s="312"/>
      <c r="B36" s="313"/>
      <c r="C36" s="313"/>
      <c r="D36" s="313"/>
      <c r="E36" s="313"/>
      <c r="F36" s="313"/>
      <c r="G36" s="313"/>
      <c r="H36" s="313"/>
      <c r="I36" s="313"/>
      <c r="J36" s="313"/>
      <c r="K36" s="313"/>
      <c r="L36" s="313"/>
      <c r="M36" s="313"/>
      <c r="N36" s="313"/>
      <c r="O36" s="313"/>
      <c r="P36" s="313"/>
      <c r="Q36" s="313"/>
      <c r="R36" s="313"/>
      <c r="S36" s="313"/>
      <c r="T36" s="314"/>
    </row>
    <row r="37" spans="1:20">
      <c r="A37" s="312"/>
      <c r="B37" s="313"/>
      <c r="C37" s="313"/>
      <c r="D37" s="313"/>
      <c r="E37" s="313"/>
      <c r="F37" s="313"/>
      <c r="G37" s="313"/>
      <c r="H37" s="313"/>
      <c r="I37" s="313"/>
      <c r="J37" s="313"/>
      <c r="K37" s="313"/>
      <c r="L37" s="313"/>
      <c r="M37" s="313"/>
      <c r="N37" s="313"/>
      <c r="O37" s="313"/>
      <c r="P37" s="313"/>
      <c r="Q37" s="313"/>
      <c r="R37" s="313"/>
      <c r="S37" s="313"/>
      <c r="T37" s="314"/>
    </row>
    <row r="38" spans="1:20">
      <c r="A38" s="312"/>
      <c r="B38" s="313"/>
      <c r="C38" s="313"/>
      <c r="D38" s="313"/>
      <c r="E38" s="313"/>
      <c r="F38" s="313"/>
      <c r="G38" s="313"/>
      <c r="H38" s="313"/>
      <c r="I38" s="313"/>
      <c r="J38" s="313"/>
      <c r="K38" s="313"/>
      <c r="L38" s="313"/>
      <c r="M38" s="313"/>
      <c r="N38" s="313"/>
      <c r="O38" s="313"/>
      <c r="P38" s="313"/>
      <c r="Q38" s="313"/>
      <c r="R38" s="313"/>
      <c r="S38" s="313"/>
      <c r="T38" s="314"/>
    </row>
    <row r="39" spans="1:20">
      <c r="A39" s="312"/>
      <c r="B39" s="313"/>
      <c r="C39" s="313"/>
      <c r="D39" s="313"/>
      <c r="E39" s="313"/>
      <c r="F39" s="313"/>
      <c r="G39" s="313"/>
      <c r="H39" s="313"/>
      <c r="I39" s="313"/>
      <c r="J39" s="313"/>
      <c r="K39" s="313"/>
      <c r="L39" s="313"/>
      <c r="M39" s="313"/>
      <c r="N39" s="313"/>
      <c r="O39" s="313"/>
      <c r="P39" s="313"/>
      <c r="Q39" s="313"/>
      <c r="R39" s="313"/>
      <c r="S39" s="313"/>
      <c r="T39" s="314"/>
    </row>
    <row r="40" spans="1:20">
      <c r="A40" s="312"/>
      <c r="B40" s="313"/>
      <c r="C40" s="313"/>
      <c r="D40" s="313"/>
      <c r="E40" s="313"/>
      <c r="F40" s="313"/>
      <c r="G40" s="313"/>
      <c r="H40" s="313"/>
      <c r="I40" s="313"/>
      <c r="J40" s="313"/>
      <c r="K40" s="313"/>
      <c r="L40" s="313"/>
      <c r="M40" s="313"/>
      <c r="N40" s="313"/>
      <c r="O40" s="313"/>
      <c r="P40" s="313"/>
      <c r="Q40" s="313"/>
      <c r="R40" s="313"/>
      <c r="S40" s="313"/>
      <c r="T40" s="314"/>
    </row>
    <row r="41" spans="1:20">
      <c r="A41" s="312"/>
      <c r="B41" s="313"/>
      <c r="C41" s="313"/>
      <c r="D41" s="313"/>
      <c r="E41" s="313"/>
      <c r="F41" s="313"/>
      <c r="G41" s="313"/>
      <c r="H41" s="313"/>
      <c r="I41" s="313"/>
      <c r="J41" s="313"/>
      <c r="K41" s="313"/>
      <c r="L41" s="313"/>
      <c r="M41" s="313"/>
      <c r="N41" s="313"/>
      <c r="O41" s="313"/>
      <c r="P41" s="313"/>
      <c r="Q41" s="313"/>
      <c r="R41" s="313"/>
      <c r="S41" s="313"/>
      <c r="T41" s="314"/>
    </row>
    <row r="42" spans="1:20">
      <c r="A42" s="312"/>
      <c r="B42" s="313"/>
      <c r="C42" s="313"/>
      <c r="D42" s="313"/>
      <c r="E42" s="313"/>
      <c r="F42" s="313"/>
      <c r="G42" s="313"/>
      <c r="H42" s="313"/>
      <c r="I42" s="313"/>
      <c r="J42" s="313"/>
      <c r="K42" s="313"/>
      <c r="L42" s="313"/>
      <c r="M42" s="313"/>
      <c r="N42" s="313"/>
      <c r="O42" s="313"/>
      <c r="P42" s="313"/>
      <c r="Q42" s="313"/>
      <c r="R42" s="313"/>
      <c r="S42" s="313"/>
      <c r="T42" s="314"/>
    </row>
    <row r="43" spans="1:20">
      <c r="A43" s="312"/>
      <c r="B43" s="313"/>
      <c r="C43" s="313"/>
      <c r="D43" s="313"/>
      <c r="E43" s="313"/>
      <c r="F43" s="313"/>
      <c r="G43" s="313"/>
      <c r="H43" s="313"/>
      <c r="I43" s="313"/>
      <c r="J43" s="313"/>
      <c r="K43" s="313"/>
      <c r="L43" s="313"/>
      <c r="M43" s="313"/>
      <c r="N43" s="313"/>
      <c r="O43" s="313"/>
      <c r="P43" s="313"/>
      <c r="Q43" s="313"/>
      <c r="R43" s="313"/>
      <c r="S43" s="313"/>
      <c r="T43" s="314"/>
    </row>
    <row r="44" spans="1:20">
      <c r="A44" s="312"/>
      <c r="B44" s="313"/>
      <c r="C44" s="313"/>
      <c r="D44" s="313"/>
      <c r="E44" s="313"/>
      <c r="F44" s="313"/>
      <c r="G44" s="313"/>
      <c r="H44" s="313"/>
      <c r="I44" s="313"/>
      <c r="J44" s="313"/>
      <c r="K44" s="313"/>
      <c r="L44" s="313"/>
      <c r="M44" s="313"/>
      <c r="N44" s="313"/>
      <c r="O44" s="313"/>
      <c r="P44" s="313"/>
      <c r="Q44" s="313"/>
      <c r="R44" s="313"/>
      <c r="S44" s="313"/>
      <c r="T44" s="314"/>
    </row>
    <row r="45" spans="1:20">
      <c r="A45" s="312"/>
      <c r="B45" s="313"/>
      <c r="C45" s="313"/>
      <c r="D45" s="313"/>
      <c r="E45" s="313"/>
      <c r="F45" s="313"/>
      <c r="G45" s="313"/>
      <c r="H45" s="313"/>
      <c r="I45" s="313"/>
      <c r="J45" s="313"/>
      <c r="K45" s="313"/>
      <c r="L45" s="313"/>
      <c r="M45" s="313"/>
      <c r="N45" s="313"/>
      <c r="O45" s="313"/>
      <c r="P45" s="313"/>
      <c r="Q45" s="313"/>
      <c r="R45" s="313"/>
      <c r="S45" s="313"/>
      <c r="T45" s="314"/>
    </row>
    <row r="46" spans="1:20">
      <c r="A46" s="312"/>
      <c r="B46" s="313"/>
      <c r="C46" s="313"/>
      <c r="D46" s="313"/>
      <c r="E46" s="313"/>
      <c r="F46" s="313"/>
      <c r="G46" s="313"/>
      <c r="H46" s="313"/>
      <c r="I46" s="313"/>
      <c r="J46" s="313"/>
      <c r="K46" s="313"/>
      <c r="L46" s="313"/>
      <c r="M46" s="313"/>
      <c r="N46" s="313"/>
      <c r="O46" s="313"/>
      <c r="P46" s="313"/>
      <c r="Q46" s="313"/>
      <c r="R46" s="313"/>
      <c r="S46" s="313"/>
      <c r="T46" s="314"/>
    </row>
    <row r="47" spans="1:20">
      <c r="A47" s="312"/>
      <c r="B47" s="313"/>
      <c r="C47" s="313"/>
      <c r="D47" s="313"/>
      <c r="E47" s="313"/>
      <c r="F47" s="313"/>
      <c r="G47" s="313"/>
      <c r="H47" s="313"/>
      <c r="I47" s="313"/>
      <c r="J47" s="313"/>
      <c r="K47" s="313"/>
      <c r="L47" s="313"/>
      <c r="M47" s="313"/>
      <c r="N47" s="313"/>
      <c r="O47" s="313"/>
      <c r="P47" s="313"/>
      <c r="Q47" s="313"/>
      <c r="R47" s="313"/>
      <c r="S47" s="313"/>
      <c r="T47" s="314"/>
    </row>
    <row r="48" spans="1:20">
      <c r="A48" s="312"/>
      <c r="B48" s="313"/>
      <c r="C48" s="313"/>
      <c r="D48" s="313"/>
      <c r="E48" s="313"/>
      <c r="F48" s="313"/>
      <c r="G48" s="313"/>
      <c r="H48" s="313"/>
      <c r="I48" s="313"/>
      <c r="J48" s="313"/>
      <c r="K48" s="313"/>
      <c r="L48" s="313"/>
      <c r="M48" s="313"/>
      <c r="N48" s="313"/>
      <c r="O48" s="313"/>
      <c r="P48" s="313"/>
      <c r="Q48" s="313"/>
      <c r="R48" s="313"/>
      <c r="S48" s="313"/>
      <c r="T48" s="314"/>
    </row>
    <row r="49" spans="1:20">
      <c r="A49" s="312"/>
      <c r="B49" s="313"/>
      <c r="C49" s="313"/>
      <c r="D49" s="313"/>
      <c r="E49" s="313"/>
      <c r="F49" s="313"/>
      <c r="G49" s="313"/>
      <c r="H49" s="313"/>
      <c r="I49" s="313"/>
      <c r="J49" s="313"/>
      <c r="K49" s="313"/>
      <c r="L49" s="313"/>
      <c r="M49" s="313"/>
      <c r="N49" s="313"/>
      <c r="O49" s="313"/>
      <c r="P49" s="313"/>
      <c r="Q49" s="313"/>
      <c r="R49" s="313"/>
      <c r="S49" s="313"/>
      <c r="T49" s="314"/>
    </row>
    <row r="50" spans="1:20">
      <c r="A50" s="312"/>
      <c r="B50" s="313"/>
      <c r="C50" s="313"/>
      <c r="D50" s="313"/>
      <c r="E50" s="313"/>
      <c r="F50" s="313"/>
      <c r="G50" s="313"/>
      <c r="H50" s="313"/>
      <c r="I50" s="313"/>
      <c r="J50" s="313"/>
      <c r="K50" s="313"/>
      <c r="L50" s="313"/>
      <c r="M50" s="313"/>
      <c r="N50" s="313"/>
      <c r="O50" s="313"/>
      <c r="P50" s="313"/>
      <c r="Q50" s="313"/>
      <c r="R50" s="313"/>
      <c r="S50" s="313"/>
      <c r="T50" s="314"/>
    </row>
    <row r="51" spans="1:20">
      <c r="A51" s="312"/>
      <c r="B51" s="313"/>
      <c r="C51" s="313"/>
      <c r="D51" s="313"/>
      <c r="E51" s="313"/>
      <c r="F51" s="313"/>
      <c r="G51" s="313"/>
      <c r="H51" s="313"/>
      <c r="I51" s="313"/>
      <c r="J51" s="313"/>
      <c r="K51" s="313"/>
      <c r="L51" s="313"/>
      <c r="M51" s="313"/>
      <c r="N51" s="313"/>
      <c r="O51" s="313"/>
      <c r="P51" s="313"/>
      <c r="Q51" s="313"/>
      <c r="R51" s="313"/>
      <c r="S51" s="313"/>
      <c r="T51" s="314"/>
    </row>
    <row r="52" spans="1:20">
      <c r="A52" s="315"/>
      <c r="B52" s="316"/>
      <c r="C52" s="316"/>
      <c r="D52" s="316"/>
      <c r="E52" s="316"/>
      <c r="F52" s="316"/>
      <c r="G52" s="316"/>
      <c r="H52" s="316"/>
      <c r="I52" s="316"/>
      <c r="J52" s="316"/>
      <c r="K52" s="316"/>
      <c r="L52" s="316"/>
      <c r="M52" s="316"/>
      <c r="N52" s="316"/>
      <c r="O52" s="316"/>
      <c r="P52" s="316"/>
      <c r="Q52" s="316"/>
      <c r="R52" s="316"/>
      <c r="S52" s="316"/>
      <c r="T52" s="317"/>
    </row>
  </sheetData>
  <mergeCells count="1">
    <mergeCell ref="A1:T52"/>
  </mergeCells>
  <pageMargins left="0.25" right="0.25" top="0.75" bottom="0.75" header="0.3" footer="0.3"/>
  <pageSetup paperSize="8" orientation="landscape" horizontalDpi="300" verticalDpi="300" r:id="rId1"/>
  <headerFooter>
    <oddHeader>&amp;L&amp;G&amp;R&amp;G</oddHeader>
    <oddFooter>&amp;CBETA V0.8.4</oddFooter>
  </headerFooter>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DC894-25C2-43B4-B001-84B6FF8F78B5}">
  <sheetPr codeName="Sheet1">
    <tabColor rgb="FFFEE4B0"/>
  </sheetPr>
  <dimension ref="A1:P54"/>
  <sheetViews>
    <sheetView showFormulas="1" showGridLines="0" zoomScaleNormal="100" zoomScalePageLayoutView="70" workbookViewId="0">
      <selection activeCell="A4" sqref="A4:B13"/>
    </sheetView>
  </sheetViews>
  <sheetFormatPr defaultRowHeight="14.25"/>
  <cols>
    <col min="1" max="1" width="33.5" customWidth="1"/>
    <col min="2" max="2" width="27.875" customWidth="1"/>
    <col min="16" max="16" width="8.125" customWidth="1"/>
  </cols>
  <sheetData>
    <row r="1" spans="1:16" ht="23.25">
      <c r="A1" s="225"/>
    </row>
    <row r="4" spans="1:16" ht="15">
      <c r="A4" s="129" t="s">
        <v>215</v>
      </c>
      <c r="B4" s="130"/>
      <c r="D4" s="313" t="s">
        <v>685</v>
      </c>
      <c r="E4" s="313"/>
      <c r="F4" s="313"/>
      <c r="G4" s="313"/>
      <c r="H4" s="313"/>
      <c r="I4" s="313"/>
      <c r="J4" s="313"/>
      <c r="K4" s="313"/>
      <c r="L4" s="313"/>
      <c r="M4" s="313"/>
      <c r="N4" s="313"/>
      <c r="O4" s="313"/>
      <c r="P4" s="313"/>
    </row>
    <row r="5" spans="1:16" ht="15">
      <c r="A5" s="129" t="s">
        <v>216</v>
      </c>
      <c r="B5" s="130"/>
      <c r="D5" s="313"/>
      <c r="E5" s="313"/>
      <c r="F5" s="313"/>
      <c r="G5" s="313"/>
      <c r="H5" s="313"/>
      <c r="I5" s="313"/>
      <c r="J5" s="313"/>
      <c r="K5" s="313"/>
      <c r="L5" s="313"/>
      <c r="M5" s="313"/>
      <c r="N5" s="313"/>
      <c r="O5" s="313"/>
      <c r="P5" s="313"/>
    </row>
    <row r="6" spans="1:16" ht="15">
      <c r="A6" s="129" t="s">
        <v>217</v>
      </c>
      <c r="B6" s="130"/>
      <c r="D6" s="313"/>
      <c r="E6" s="313"/>
      <c r="F6" s="313"/>
      <c r="G6" s="313"/>
      <c r="H6" s="313"/>
      <c r="I6" s="313"/>
      <c r="J6" s="313"/>
      <c r="K6" s="313"/>
      <c r="L6" s="313"/>
      <c r="M6" s="313"/>
      <c r="N6" s="313"/>
      <c r="O6" s="313"/>
      <c r="P6" s="313"/>
    </row>
    <row r="7" spans="1:16" ht="15">
      <c r="A7" s="129" t="s">
        <v>218</v>
      </c>
      <c r="B7" s="130"/>
      <c r="D7" s="313"/>
      <c r="E7" s="313"/>
      <c r="F7" s="313"/>
      <c r="G7" s="313"/>
      <c r="H7" s="313"/>
      <c r="I7" s="313"/>
      <c r="J7" s="313"/>
      <c r="K7" s="313"/>
      <c r="L7" s="313"/>
      <c r="M7" s="313"/>
      <c r="N7" s="313"/>
      <c r="O7" s="313"/>
      <c r="P7" s="313"/>
    </row>
    <row r="8" spans="1:16" ht="15">
      <c r="A8" s="129" t="s">
        <v>610</v>
      </c>
      <c r="B8" s="130"/>
      <c r="D8" s="313"/>
      <c r="E8" s="313"/>
      <c r="F8" s="313"/>
      <c r="G8" s="313"/>
      <c r="H8" s="313"/>
      <c r="I8" s="313"/>
      <c r="J8" s="313"/>
      <c r="K8" s="313"/>
      <c r="L8" s="313"/>
      <c r="M8" s="313"/>
      <c r="N8" s="313"/>
      <c r="O8" s="313"/>
      <c r="P8" s="313"/>
    </row>
    <row r="9" spans="1:16" ht="15">
      <c r="A9" s="129" t="s">
        <v>611</v>
      </c>
      <c r="B9" s="130"/>
      <c r="D9" s="313"/>
      <c r="E9" s="313"/>
      <c r="F9" s="313"/>
      <c r="G9" s="313"/>
      <c r="H9" s="313"/>
      <c r="I9" s="313"/>
      <c r="J9" s="313"/>
      <c r="K9" s="313"/>
      <c r="L9" s="313"/>
      <c r="M9" s="313"/>
      <c r="N9" s="313"/>
      <c r="O9" s="313"/>
      <c r="P9" s="313"/>
    </row>
    <row r="10" spans="1:16" ht="15">
      <c r="A10" s="129" t="s">
        <v>612</v>
      </c>
      <c r="B10" s="130"/>
      <c r="D10" s="313"/>
      <c r="E10" s="313"/>
      <c r="F10" s="313"/>
      <c r="G10" s="313"/>
      <c r="H10" s="313"/>
      <c r="I10" s="313"/>
      <c r="J10" s="313"/>
      <c r="K10" s="313"/>
      <c r="L10" s="313"/>
      <c r="M10" s="313"/>
      <c r="N10" s="313"/>
      <c r="O10" s="313"/>
      <c r="P10" s="313"/>
    </row>
    <row r="11" spans="1:16" ht="15">
      <c r="A11" s="129" t="s">
        <v>1005</v>
      </c>
      <c r="B11" s="298"/>
      <c r="D11" s="313"/>
      <c r="E11" s="313"/>
      <c r="F11" s="313"/>
      <c r="G11" s="313"/>
      <c r="H11" s="313"/>
      <c r="I11" s="313"/>
      <c r="J11" s="313"/>
      <c r="K11" s="313"/>
      <c r="L11" s="313"/>
      <c r="M11" s="313"/>
      <c r="N11" s="313"/>
      <c r="O11" s="313"/>
      <c r="P11" s="313"/>
    </row>
    <row r="12" spans="1:16" ht="15">
      <c r="A12" s="129" t="s">
        <v>220</v>
      </c>
      <c r="B12" s="131"/>
      <c r="D12" s="313"/>
      <c r="E12" s="313"/>
      <c r="F12" s="313"/>
      <c r="G12" s="313"/>
      <c r="H12" s="313"/>
      <c r="I12" s="313"/>
      <c r="J12" s="313"/>
      <c r="K12" s="313"/>
      <c r="L12" s="313"/>
      <c r="M12" s="313"/>
      <c r="N12" s="313"/>
      <c r="O12" s="313"/>
      <c r="P12" s="313"/>
    </row>
    <row r="13" spans="1:16" ht="15">
      <c r="A13" s="129" t="s">
        <v>219</v>
      </c>
      <c r="B13" s="130"/>
      <c r="D13" s="313"/>
      <c r="E13" s="313"/>
      <c r="F13" s="313"/>
      <c r="G13" s="313"/>
      <c r="H13" s="313"/>
      <c r="I13" s="313"/>
      <c r="J13" s="313"/>
      <c r="K13" s="313"/>
      <c r="L13" s="313"/>
      <c r="M13" s="313"/>
      <c r="N13" s="313"/>
      <c r="O13" s="313"/>
      <c r="P13" s="313"/>
    </row>
    <row r="14" spans="1:16">
      <c r="A14" s="53" t="s">
        <v>609</v>
      </c>
      <c r="D14" s="313"/>
      <c r="E14" s="313"/>
      <c r="F14" s="313"/>
      <c r="G14" s="313"/>
      <c r="H14" s="313"/>
      <c r="I14" s="313"/>
      <c r="J14" s="313"/>
      <c r="K14" s="313"/>
      <c r="L14" s="313"/>
      <c r="M14" s="313"/>
      <c r="N14" s="313"/>
      <c r="O14" s="313"/>
      <c r="P14" s="313"/>
    </row>
    <row r="15" spans="1:16">
      <c r="D15" s="313"/>
      <c r="E15" s="313"/>
      <c r="F15" s="313"/>
      <c r="G15" s="313"/>
      <c r="H15" s="313"/>
      <c r="I15" s="313"/>
      <c r="J15" s="313"/>
      <c r="K15" s="313"/>
      <c r="L15" s="313"/>
      <c r="M15" s="313"/>
      <c r="N15" s="313"/>
      <c r="O15" s="313"/>
      <c r="P15" s="313"/>
    </row>
    <row r="16" spans="1:16" ht="15">
      <c r="A16" s="54" t="s">
        <v>221</v>
      </c>
      <c r="D16" s="313"/>
      <c r="E16" s="313"/>
      <c r="F16" s="313"/>
      <c r="G16" s="313"/>
      <c r="H16" s="313"/>
      <c r="I16" s="313"/>
      <c r="J16" s="313"/>
      <c r="K16" s="313"/>
      <c r="L16" s="313"/>
      <c r="M16" s="313"/>
      <c r="N16" s="313"/>
      <c r="O16" s="313"/>
      <c r="P16" s="313"/>
    </row>
    <row r="17" spans="1:16">
      <c r="A17" t="s">
        <v>222</v>
      </c>
      <c r="D17" s="313"/>
      <c r="E17" s="313"/>
      <c r="F17" s="313"/>
      <c r="G17" s="313"/>
      <c r="H17" s="313"/>
      <c r="I17" s="313"/>
      <c r="J17" s="313"/>
      <c r="K17" s="313"/>
      <c r="L17" s="313"/>
      <c r="M17" s="313"/>
      <c r="N17" s="313"/>
      <c r="O17" s="313"/>
      <c r="P17" s="313"/>
    </row>
    <row r="18" spans="1:16">
      <c r="A18" s="318"/>
      <c r="B18" s="319"/>
      <c r="D18" s="313"/>
      <c r="E18" s="313"/>
      <c r="F18" s="313"/>
      <c r="G18" s="313"/>
      <c r="H18" s="313"/>
      <c r="I18" s="313"/>
      <c r="J18" s="313"/>
      <c r="K18" s="313"/>
      <c r="L18" s="313"/>
      <c r="M18" s="313"/>
      <c r="N18" s="313"/>
      <c r="O18" s="313"/>
      <c r="P18" s="313"/>
    </row>
    <row r="19" spans="1:16">
      <c r="A19" s="320"/>
      <c r="B19" s="321"/>
      <c r="D19" s="313"/>
      <c r="E19" s="313"/>
      <c r="F19" s="313"/>
      <c r="G19" s="313"/>
      <c r="H19" s="313"/>
      <c r="I19" s="313"/>
      <c r="J19" s="313"/>
      <c r="K19" s="313"/>
      <c r="L19" s="313"/>
      <c r="M19" s="313"/>
      <c r="N19" s="313"/>
      <c r="O19" s="313"/>
      <c r="P19" s="313"/>
    </row>
    <row r="20" spans="1:16">
      <c r="A20" s="320"/>
      <c r="B20" s="321"/>
      <c r="D20" s="313"/>
      <c r="E20" s="313"/>
      <c r="F20" s="313"/>
      <c r="G20" s="313"/>
      <c r="H20" s="313"/>
      <c r="I20" s="313"/>
      <c r="J20" s="313"/>
      <c r="K20" s="313"/>
      <c r="L20" s="313"/>
      <c r="M20" s="313"/>
      <c r="N20" s="313"/>
      <c r="O20" s="313"/>
      <c r="P20" s="313"/>
    </row>
    <row r="21" spans="1:16">
      <c r="A21" s="320"/>
      <c r="B21" s="321"/>
      <c r="D21" s="313"/>
      <c r="E21" s="313"/>
      <c r="F21" s="313"/>
      <c r="G21" s="313"/>
      <c r="H21" s="313"/>
      <c r="I21" s="313"/>
      <c r="J21" s="313"/>
      <c r="K21" s="313"/>
      <c r="L21" s="313"/>
      <c r="M21" s="313"/>
      <c r="N21" s="313"/>
      <c r="O21" s="313"/>
      <c r="P21" s="313"/>
    </row>
    <row r="22" spans="1:16">
      <c r="A22" s="320"/>
      <c r="B22" s="321"/>
      <c r="D22" s="313"/>
      <c r="E22" s="313"/>
      <c r="F22" s="313"/>
      <c r="G22" s="313"/>
      <c r="H22" s="313"/>
      <c r="I22" s="313"/>
      <c r="J22" s="313"/>
      <c r="K22" s="313"/>
      <c r="L22" s="313"/>
      <c r="M22" s="313"/>
      <c r="N22" s="313"/>
      <c r="O22" s="313"/>
      <c r="P22" s="313"/>
    </row>
    <row r="23" spans="1:16">
      <c r="A23" s="320"/>
      <c r="B23" s="321"/>
      <c r="D23" s="313"/>
      <c r="E23" s="313"/>
      <c r="F23" s="313"/>
      <c r="G23" s="313"/>
      <c r="H23" s="313"/>
      <c r="I23" s="313"/>
      <c r="J23" s="313"/>
      <c r="K23" s="313"/>
      <c r="L23" s="313"/>
      <c r="M23" s="313"/>
      <c r="N23" s="313"/>
      <c r="O23" s="313"/>
      <c r="P23" s="313"/>
    </row>
    <row r="24" spans="1:16">
      <c r="A24" s="320"/>
      <c r="B24" s="321"/>
      <c r="D24" s="313"/>
      <c r="E24" s="313"/>
      <c r="F24" s="313"/>
      <c r="G24" s="313"/>
      <c r="H24" s="313"/>
      <c r="I24" s="313"/>
      <c r="J24" s="313"/>
      <c r="K24" s="313"/>
      <c r="L24" s="313"/>
      <c r="M24" s="313"/>
      <c r="N24" s="313"/>
      <c r="O24" s="313"/>
      <c r="P24" s="313"/>
    </row>
    <row r="25" spans="1:16">
      <c r="A25" s="320"/>
      <c r="B25" s="321"/>
      <c r="D25" s="313"/>
      <c r="E25" s="313"/>
      <c r="F25" s="313"/>
      <c r="G25" s="313"/>
      <c r="H25" s="313"/>
      <c r="I25" s="313"/>
      <c r="J25" s="313"/>
      <c r="K25" s="313"/>
      <c r="L25" s="313"/>
      <c r="M25" s="313"/>
      <c r="N25" s="313"/>
      <c r="O25" s="313"/>
      <c r="P25" s="313"/>
    </row>
    <row r="26" spans="1:16">
      <c r="A26" s="320"/>
      <c r="B26" s="321"/>
      <c r="D26" s="313"/>
      <c r="E26" s="313"/>
      <c r="F26" s="313"/>
      <c r="G26" s="313"/>
      <c r="H26" s="313"/>
      <c r="I26" s="313"/>
      <c r="J26" s="313"/>
      <c r="K26" s="313"/>
      <c r="L26" s="313"/>
      <c r="M26" s="313"/>
      <c r="N26" s="313"/>
      <c r="O26" s="313"/>
      <c r="P26" s="313"/>
    </row>
    <row r="27" spans="1:16">
      <c r="A27" s="320"/>
      <c r="B27" s="321"/>
      <c r="D27" s="313"/>
      <c r="E27" s="313"/>
      <c r="F27" s="313"/>
      <c r="G27" s="313"/>
      <c r="H27" s="313"/>
      <c r="I27" s="313"/>
      <c r="J27" s="313"/>
      <c r="K27" s="313"/>
      <c r="L27" s="313"/>
      <c r="M27" s="313"/>
      <c r="N27" s="313"/>
      <c r="O27" s="313"/>
      <c r="P27" s="313"/>
    </row>
    <row r="28" spans="1:16">
      <c r="A28" s="320"/>
      <c r="B28" s="321"/>
      <c r="D28" s="313"/>
      <c r="E28" s="313"/>
      <c r="F28" s="313"/>
      <c r="G28" s="313"/>
      <c r="H28" s="313"/>
      <c r="I28" s="313"/>
      <c r="J28" s="313"/>
      <c r="K28" s="313"/>
      <c r="L28" s="313"/>
      <c r="M28" s="313"/>
      <c r="N28" s="313"/>
      <c r="O28" s="313"/>
      <c r="P28" s="313"/>
    </row>
    <row r="29" spans="1:16">
      <c r="A29" s="320"/>
      <c r="B29" s="321"/>
      <c r="D29" s="313"/>
      <c r="E29" s="313"/>
      <c r="F29" s="313"/>
      <c r="G29" s="313"/>
      <c r="H29" s="313"/>
      <c r="I29" s="313"/>
      <c r="J29" s="313"/>
      <c r="K29" s="313"/>
      <c r="L29" s="313"/>
      <c r="M29" s="313"/>
      <c r="N29" s="313"/>
      <c r="O29" s="313"/>
      <c r="P29" s="313"/>
    </row>
    <row r="30" spans="1:16">
      <c r="A30" s="320"/>
      <c r="B30" s="321"/>
      <c r="D30" s="313"/>
      <c r="E30" s="313"/>
      <c r="F30" s="313"/>
      <c r="G30" s="313"/>
      <c r="H30" s="313"/>
      <c r="I30" s="313"/>
      <c r="J30" s="313"/>
      <c r="K30" s="313"/>
      <c r="L30" s="313"/>
      <c r="M30" s="313"/>
      <c r="N30" s="313"/>
      <c r="O30" s="313"/>
      <c r="P30" s="313"/>
    </row>
    <row r="31" spans="1:16">
      <c r="A31" s="320"/>
      <c r="B31" s="321"/>
      <c r="D31" s="313"/>
      <c r="E31" s="313"/>
      <c r="F31" s="313"/>
      <c r="G31" s="313"/>
      <c r="H31" s="313"/>
      <c r="I31" s="313"/>
      <c r="J31" s="313"/>
      <c r="K31" s="313"/>
      <c r="L31" s="313"/>
      <c r="M31" s="313"/>
      <c r="N31" s="313"/>
      <c r="O31" s="313"/>
      <c r="P31" s="313"/>
    </row>
    <row r="32" spans="1:16">
      <c r="A32" s="320"/>
      <c r="B32" s="321"/>
      <c r="D32" s="313"/>
      <c r="E32" s="313"/>
      <c r="F32" s="313"/>
      <c r="G32" s="313"/>
      <c r="H32" s="313"/>
      <c r="I32" s="313"/>
      <c r="J32" s="313"/>
      <c r="K32" s="313"/>
      <c r="L32" s="313"/>
      <c r="M32" s="313"/>
      <c r="N32" s="313"/>
      <c r="O32" s="313"/>
      <c r="P32" s="313"/>
    </row>
    <row r="33" spans="1:16">
      <c r="A33" s="320"/>
      <c r="B33" s="321"/>
      <c r="D33" s="313"/>
      <c r="E33" s="313"/>
      <c r="F33" s="313"/>
      <c r="G33" s="313"/>
      <c r="H33" s="313"/>
      <c r="I33" s="313"/>
      <c r="J33" s="313"/>
      <c r="K33" s="313"/>
      <c r="L33" s="313"/>
      <c r="M33" s="313"/>
      <c r="N33" s="313"/>
      <c r="O33" s="313"/>
      <c r="P33" s="313"/>
    </row>
    <row r="34" spans="1:16">
      <c r="A34" s="320"/>
      <c r="B34" s="321"/>
      <c r="D34" s="313"/>
      <c r="E34" s="313"/>
      <c r="F34" s="313"/>
      <c r="G34" s="313"/>
      <c r="H34" s="313"/>
      <c r="I34" s="313"/>
      <c r="J34" s="313"/>
      <c r="K34" s="313"/>
      <c r="L34" s="313"/>
      <c r="M34" s="313"/>
      <c r="N34" s="313"/>
      <c r="O34" s="313"/>
      <c r="P34" s="313"/>
    </row>
    <row r="35" spans="1:16">
      <c r="A35" s="320"/>
      <c r="B35" s="321"/>
      <c r="D35" s="313"/>
      <c r="E35" s="313"/>
      <c r="F35" s="313"/>
      <c r="G35" s="313"/>
      <c r="H35" s="313"/>
      <c r="I35" s="313"/>
      <c r="J35" s="313"/>
      <c r="K35" s="313"/>
      <c r="L35" s="313"/>
      <c r="M35" s="313"/>
      <c r="N35" s="313"/>
      <c r="O35" s="313"/>
      <c r="P35" s="313"/>
    </row>
    <row r="36" spans="1:16">
      <c r="A36" s="320"/>
      <c r="B36" s="321"/>
      <c r="D36" s="313"/>
      <c r="E36" s="313"/>
      <c r="F36" s="313"/>
      <c r="G36" s="313"/>
      <c r="H36" s="313"/>
      <c r="I36" s="313"/>
      <c r="J36" s="313"/>
      <c r="K36" s="313"/>
      <c r="L36" s="313"/>
      <c r="M36" s="313"/>
      <c r="N36" s="313"/>
      <c r="O36" s="313"/>
      <c r="P36" s="313"/>
    </row>
    <row r="37" spans="1:16">
      <c r="A37" s="320"/>
      <c r="B37" s="321"/>
      <c r="D37" s="313"/>
      <c r="E37" s="313"/>
      <c r="F37" s="313"/>
      <c r="G37" s="313"/>
      <c r="H37" s="313"/>
      <c r="I37" s="313"/>
      <c r="J37" s="313"/>
      <c r="K37" s="313"/>
      <c r="L37" s="313"/>
      <c r="M37" s="313"/>
      <c r="N37" s="313"/>
      <c r="O37" s="313"/>
      <c r="P37" s="313"/>
    </row>
    <row r="38" spans="1:16">
      <c r="A38" s="320"/>
      <c r="B38" s="321"/>
      <c r="D38" s="313"/>
      <c r="E38" s="313"/>
      <c r="F38" s="313"/>
      <c r="G38" s="313"/>
      <c r="H38" s="313"/>
      <c r="I38" s="313"/>
      <c r="J38" s="313"/>
      <c r="K38" s="313"/>
      <c r="L38" s="313"/>
      <c r="M38" s="313"/>
      <c r="N38" s="313"/>
      <c r="O38" s="313"/>
      <c r="P38" s="313"/>
    </row>
    <row r="39" spans="1:16">
      <c r="A39" s="320"/>
      <c r="B39" s="321"/>
      <c r="D39" s="313"/>
      <c r="E39" s="313"/>
      <c r="F39" s="313"/>
      <c r="G39" s="313"/>
      <c r="H39" s="313"/>
      <c r="I39" s="313"/>
      <c r="J39" s="313"/>
      <c r="K39" s="313"/>
      <c r="L39" s="313"/>
      <c r="M39" s="313"/>
      <c r="N39" s="313"/>
      <c r="O39" s="313"/>
      <c r="P39" s="313"/>
    </row>
    <row r="40" spans="1:16">
      <c r="A40" s="320"/>
      <c r="B40" s="321"/>
      <c r="D40" s="313"/>
      <c r="E40" s="313"/>
      <c r="F40" s="313"/>
      <c r="G40" s="313"/>
      <c r="H40" s="313"/>
      <c r="I40" s="313"/>
      <c r="J40" s="313"/>
      <c r="K40" s="313"/>
      <c r="L40" s="313"/>
      <c r="M40" s="313"/>
      <c r="N40" s="313"/>
      <c r="O40" s="313"/>
      <c r="P40" s="313"/>
    </row>
    <row r="41" spans="1:16">
      <c r="A41" s="320"/>
      <c r="B41" s="321"/>
      <c r="D41" s="313"/>
      <c r="E41" s="313"/>
      <c r="F41" s="313"/>
      <c r="G41" s="313"/>
      <c r="H41" s="313"/>
      <c r="I41" s="313"/>
      <c r="J41" s="313"/>
      <c r="K41" s="313"/>
      <c r="L41" s="313"/>
      <c r="M41" s="313"/>
      <c r="N41" s="313"/>
      <c r="O41" s="313"/>
      <c r="P41" s="313"/>
    </row>
    <row r="42" spans="1:16">
      <c r="A42" s="320"/>
      <c r="B42" s="321"/>
      <c r="D42" s="313"/>
      <c r="E42" s="313"/>
      <c r="F42" s="313"/>
      <c r="G42" s="313"/>
      <c r="H42" s="313"/>
      <c r="I42" s="313"/>
      <c r="J42" s="313"/>
      <c r="K42" s="313"/>
      <c r="L42" s="313"/>
      <c r="M42" s="313"/>
      <c r="N42" s="313"/>
      <c r="O42" s="313"/>
      <c r="P42" s="313"/>
    </row>
    <row r="43" spans="1:16">
      <c r="A43" s="320"/>
      <c r="B43" s="321"/>
      <c r="D43" s="313"/>
      <c r="E43" s="313"/>
      <c r="F43" s="313"/>
      <c r="G43" s="313"/>
      <c r="H43" s="313"/>
      <c r="I43" s="313"/>
      <c r="J43" s="313"/>
      <c r="K43" s="313"/>
      <c r="L43" s="313"/>
      <c r="M43" s="313"/>
      <c r="N43" s="313"/>
      <c r="O43" s="313"/>
      <c r="P43" s="313"/>
    </row>
    <row r="44" spans="1:16">
      <c r="A44" s="320"/>
      <c r="B44" s="321"/>
      <c r="D44" s="313"/>
      <c r="E44" s="313"/>
      <c r="F44" s="313"/>
      <c r="G44" s="313"/>
      <c r="H44" s="313"/>
      <c r="I44" s="313"/>
      <c r="J44" s="313"/>
      <c r="K44" s="313"/>
      <c r="L44" s="313"/>
      <c r="M44" s="313"/>
      <c r="N44" s="313"/>
      <c r="O44" s="313"/>
      <c r="P44" s="313"/>
    </row>
    <row r="45" spans="1:16">
      <c r="A45" s="320"/>
      <c r="B45" s="321"/>
      <c r="D45" s="313"/>
      <c r="E45" s="313"/>
      <c r="F45" s="313"/>
      <c r="G45" s="313"/>
      <c r="H45" s="313"/>
      <c r="I45" s="313"/>
      <c r="J45" s="313"/>
      <c r="K45" s="313"/>
      <c r="L45" s="313"/>
      <c r="M45" s="313"/>
      <c r="N45" s="313"/>
      <c r="O45" s="313"/>
      <c r="P45" s="313"/>
    </row>
    <row r="46" spans="1:16">
      <c r="A46" s="320"/>
      <c r="B46" s="321"/>
      <c r="D46" s="313"/>
      <c r="E46" s="313"/>
      <c r="F46" s="313"/>
      <c r="G46" s="313"/>
      <c r="H46" s="313"/>
      <c r="I46" s="313"/>
      <c r="J46" s="313"/>
      <c r="K46" s="313"/>
      <c r="L46" s="313"/>
      <c r="M46" s="313"/>
      <c r="N46" s="313"/>
      <c r="O46" s="313"/>
      <c r="P46" s="313"/>
    </row>
    <row r="47" spans="1:16">
      <c r="A47" s="320"/>
      <c r="B47" s="321"/>
      <c r="D47" s="313"/>
      <c r="E47" s="313"/>
      <c r="F47" s="313"/>
      <c r="G47" s="313"/>
      <c r="H47" s="313"/>
      <c r="I47" s="313"/>
      <c r="J47" s="313"/>
      <c r="K47" s="313"/>
      <c r="L47" s="313"/>
      <c r="M47" s="313"/>
      <c r="N47" s="313"/>
      <c r="O47" s="313"/>
      <c r="P47" s="313"/>
    </row>
    <row r="48" spans="1:16">
      <c r="A48" s="320"/>
      <c r="B48" s="321"/>
      <c r="D48" s="313"/>
      <c r="E48" s="313"/>
      <c r="F48" s="313"/>
      <c r="G48" s="313"/>
      <c r="H48" s="313"/>
      <c r="I48" s="313"/>
      <c r="J48" s="313"/>
      <c r="K48" s="313"/>
      <c r="L48" s="313"/>
      <c r="M48" s="313"/>
      <c r="N48" s="313"/>
      <c r="O48" s="313"/>
      <c r="P48" s="313"/>
    </row>
    <row r="49" spans="1:16">
      <c r="A49" s="320"/>
      <c r="B49" s="321"/>
      <c r="D49" s="313"/>
      <c r="E49" s="313"/>
      <c r="F49" s="313"/>
      <c r="G49" s="313"/>
      <c r="H49" s="313"/>
      <c r="I49" s="313"/>
      <c r="J49" s="313"/>
      <c r="K49" s="313"/>
      <c r="L49" s="313"/>
      <c r="M49" s="313"/>
      <c r="N49" s="313"/>
      <c r="O49" s="313"/>
      <c r="P49" s="313"/>
    </row>
    <row r="50" spans="1:16">
      <c r="A50" s="320"/>
      <c r="B50" s="321"/>
      <c r="D50" s="313"/>
      <c r="E50" s="313"/>
      <c r="F50" s="313"/>
      <c r="G50" s="313"/>
      <c r="H50" s="313"/>
      <c r="I50" s="313"/>
      <c r="J50" s="313"/>
      <c r="K50" s="313"/>
      <c r="L50" s="313"/>
      <c r="M50" s="313"/>
      <c r="N50" s="313"/>
      <c r="O50" s="313"/>
      <c r="P50" s="313"/>
    </row>
    <row r="51" spans="1:16">
      <c r="A51" s="320"/>
      <c r="B51" s="321"/>
      <c r="D51" s="313"/>
      <c r="E51" s="313"/>
      <c r="F51" s="313"/>
      <c r="G51" s="313"/>
      <c r="H51" s="313"/>
      <c r="I51" s="313"/>
      <c r="J51" s="313"/>
      <c r="K51" s="313"/>
      <c r="L51" s="313"/>
      <c r="M51" s="313"/>
      <c r="N51" s="313"/>
      <c r="O51" s="313"/>
      <c r="P51" s="313"/>
    </row>
    <row r="52" spans="1:16">
      <c r="A52" s="320"/>
      <c r="B52" s="321"/>
      <c r="D52" s="313"/>
      <c r="E52" s="313"/>
      <c r="F52" s="313"/>
      <c r="G52" s="313"/>
      <c r="H52" s="313"/>
      <c r="I52" s="313"/>
      <c r="J52" s="313"/>
      <c r="K52" s="313"/>
      <c r="L52" s="313"/>
      <c r="M52" s="313"/>
      <c r="N52" s="313"/>
      <c r="O52" s="313"/>
      <c r="P52" s="313"/>
    </row>
    <row r="53" spans="1:16">
      <c r="A53" s="320"/>
      <c r="B53" s="321"/>
      <c r="D53" s="313"/>
      <c r="E53" s="313"/>
      <c r="F53" s="313"/>
      <c r="G53" s="313"/>
      <c r="H53" s="313"/>
      <c r="I53" s="313"/>
      <c r="J53" s="313"/>
      <c r="K53" s="313"/>
      <c r="L53" s="313"/>
      <c r="M53" s="313"/>
      <c r="N53" s="313"/>
      <c r="O53" s="313"/>
      <c r="P53" s="313"/>
    </row>
    <row r="54" spans="1:16">
      <c r="A54" s="322"/>
      <c r="B54" s="323"/>
      <c r="D54" s="313"/>
      <c r="E54" s="313"/>
      <c r="F54" s="313"/>
      <c r="G54" s="313"/>
      <c r="H54" s="313"/>
      <c r="I54" s="313"/>
      <c r="J54" s="313"/>
      <c r="K54" s="313"/>
      <c r="L54" s="313"/>
      <c r="M54" s="313"/>
      <c r="N54" s="313"/>
      <c r="O54" s="313"/>
      <c r="P54" s="313"/>
    </row>
  </sheetData>
  <mergeCells count="2">
    <mergeCell ref="A18:B54"/>
    <mergeCell ref="D4:P54"/>
  </mergeCells>
  <dataValidations count="2">
    <dataValidation type="list" allowBlank="1" showInputMessage="1" showErrorMessage="1" sqref="B9" xr:uid="{102B4052-21D6-455B-AF7C-7FAA7C9A9919}">
      <formula1>INDIRECT("Sector")</formula1>
    </dataValidation>
    <dataValidation type="list" allowBlank="1" showInputMessage="1" showErrorMessage="1" sqref="B10" xr:uid="{DBC41165-2978-499B-B688-0CD8257B82AB}">
      <formula1>INDIRECT("Subsector_"&amp;SUBSTITUTE(B9," ","_"))</formula1>
    </dataValidation>
  </dataValidations>
  <pageMargins left="0.27559055118110237" right="0.27559055118110237" top="0.74803149606299213" bottom="0.23622047244094488" header="0.31496062992125984" footer="0"/>
  <pageSetup paperSize="8" orientation="landscape" r:id="rId1"/>
  <headerFooter scaleWithDoc="0">
    <oddHeader>&amp;L&amp;G&amp;R&amp;G</oddHeader>
    <oddFooter>&amp;CBETA V0.8</oddFooter>
  </headerFooter>
  <drawing r:id="rId2"/>
  <legacyDrawingHF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6328E-450C-4CFE-9AC8-D85C20EC2EE3}">
  <sheetPr codeName="Sheet2">
    <tabColor rgb="FFFEE4B0"/>
  </sheetPr>
  <dimension ref="A1:E52"/>
  <sheetViews>
    <sheetView showFormulas="1" showGridLines="0" zoomScale="70" zoomScaleNormal="70" zoomScalePageLayoutView="90" workbookViewId="0">
      <selection activeCell="D84" sqref="D84"/>
    </sheetView>
  </sheetViews>
  <sheetFormatPr defaultRowHeight="14.25"/>
  <cols>
    <col min="1" max="1" width="23.5" customWidth="1"/>
    <col min="2" max="2" width="14.625" bestFit="1" customWidth="1"/>
    <col min="3" max="3" width="10.625" bestFit="1" customWidth="1"/>
  </cols>
  <sheetData>
    <row r="1" spans="1:5" ht="18">
      <c r="A1" s="335" t="s">
        <v>223</v>
      </c>
      <c r="B1" s="336"/>
      <c r="C1" s="336"/>
      <c r="D1" s="336"/>
      <c r="E1" s="337"/>
    </row>
    <row r="2" spans="1:5">
      <c r="A2" s="338" t="s">
        <v>224</v>
      </c>
      <c r="B2" s="339"/>
      <c r="C2" s="339"/>
      <c r="D2" s="339"/>
      <c r="E2" s="340"/>
    </row>
    <row r="3" spans="1:5">
      <c r="A3" s="341"/>
      <c r="B3" s="342"/>
      <c r="C3" s="342"/>
      <c r="D3" s="342"/>
      <c r="E3" s="343"/>
    </row>
    <row r="4" spans="1:5">
      <c r="A4" s="344"/>
      <c r="B4" s="345"/>
      <c r="C4" s="345"/>
      <c r="D4" s="345"/>
      <c r="E4" s="346"/>
    </row>
    <row r="5" spans="1:5">
      <c r="A5" s="172" t="s">
        <v>213</v>
      </c>
      <c r="B5" s="330">
        <f>Details_Building_name</f>
        <v>0</v>
      </c>
      <c r="C5" s="331"/>
      <c r="D5" s="331"/>
      <c r="E5" s="332"/>
    </row>
    <row r="6" spans="1:5">
      <c r="A6" s="172" t="s">
        <v>120</v>
      </c>
      <c r="B6" s="330">
        <f>Details_Sector</f>
        <v>0</v>
      </c>
      <c r="C6" s="331"/>
      <c r="D6" s="331"/>
      <c r="E6" s="332"/>
    </row>
    <row r="7" spans="1:5">
      <c r="A7" s="172" t="s">
        <v>131</v>
      </c>
      <c r="B7" s="330">
        <f>Details_Subsector</f>
        <v>0</v>
      </c>
      <c r="C7" s="331"/>
      <c r="D7" s="331"/>
      <c r="E7" s="332"/>
    </row>
    <row r="8" spans="1:5">
      <c r="A8" s="182" t="s">
        <v>214</v>
      </c>
      <c r="B8" s="333">
        <f>Details_GIA</f>
        <v>0</v>
      </c>
      <c r="C8" s="334"/>
      <c r="D8" s="347" t="s">
        <v>36</v>
      </c>
      <c r="E8" s="348"/>
    </row>
    <row r="9" spans="1:5">
      <c r="A9" s="338" t="s">
        <v>249</v>
      </c>
      <c r="B9" s="339"/>
      <c r="C9" s="339"/>
      <c r="D9" s="339"/>
      <c r="E9" s="340"/>
    </row>
    <row r="10" spans="1:5">
      <c r="A10" s="344"/>
      <c r="B10" s="345"/>
      <c r="C10" s="345"/>
      <c r="D10" s="345"/>
      <c r="E10" s="346"/>
    </row>
    <row r="11" spans="1:5">
      <c r="A11" s="180"/>
      <c r="B11" s="330" t="s">
        <v>261</v>
      </c>
      <c r="C11" s="331"/>
      <c r="D11" s="331"/>
      <c r="E11" s="332"/>
    </row>
    <row r="12" spans="1:5">
      <c r="A12" s="181"/>
      <c r="B12" s="173" t="s">
        <v>198</v>
      </c>
      <c r="C12" s="173" t="s">
        <v>199</v>
      </c>
      <c r="D12" s="173" t="s">
        <v>200</v>
      </c>
      <c r="E12" s="173" t="s">
        <v>250</v>
      </c>
    </row>
    <row r="13" spans="1:5">
      <c r="A13" s="171" t="s">
        <v>372</v>
      </c>
      <c r="B13" s="183" t="e">
        <f>VLOOKUP(Details_Subsector,Subsector_Information[],7,0)</f>
        <v>#N/A</v>
      </c>
      <c r="C13" s="184" t="e">
        <f>VLOOKUP(Details_Subsector,Subsector_Information[],8,0)</f>
        <v>#N/A</v>
      </c>
      <c r="D13" s="185" t="e">
        <f>VLOOKUP(Details_Subsector,Subsector_Information[],9,0)</f>
        <v>#N/A</v>
      </c>
      <c r="E13" s="186">
        <v>0</v>
      </c>
    </row>
    <row r="14" spans="1:5">
      <c r="A14" s="171" t="s">
        <v>373</v>
      </c>
      <c r="B14" s="187" t="e">
        <f>VLOOKUP(Details_Subsector,Subsector_Information[],10,0)</f>
        <v>#N/A</v>
      </c>
      <c r="C14" s="188" t="e">
        <f>VLOOKUP(Details_Subsector,Subsector_Information[],11,0)</f>
        <v>#N/A</v>
      </c>
      <c r="D14" s="189" t="e">
        <f>VLOOKUP(Details_Subsector,Subsector_Information[],12,0)</f>
        <v>#N/A</v>
      </c>
      <c r="E14" s="190">
        <v>0</v>
      </c>
    </row>
    <row r="15" spans="1:5">
      <c r="A15" s="171" t="s">
        <v>374</v>
      </c>
      <c r="B15" s="191" t="e">
        <f>VLOOKUP(Details_Subsector,Subsector_Information[],13,0)</f>
        <v>#N/A</v>
      </c>
      <c r="C15" s="192" t="e">
        <f>VLOOKUP(Details_Subsector,Subsector_Information[],14,0)</f>
        <v>#N/A</v>
      </c>
      <c r="D15" s="193" t="e">
        <f>VLOOKUP(Details_Subsector,Subsector_Information[],15,0)</f>
        <v>#N/A</v>
      </c>
      <c r="E15" s="194">
        <v>0</v>
      </c>
    </row>
    <row r="16" spans="1:5">
      <c r="A16" s="195"/>
      <c r="B16" s="196"/>
      <c r="C16" s="196"/>
      <c r="D16" s="196"/>
      <c r="E16" s="197"/>
    </row>
    <row r="17" spans="1:5" ht="15.75" customHeight="1">
      <c r="A17" s="327" t="s">
        <v>262</v>
      </c>
      <c r="B17" s="327"/>
      <c r="C17" s="327"/>
      <c r="D17" s="327"/>
      <c r="E17" s="327"/>
    </row>
    <row r="18" spans="1:5" ht="14.25" customHeight="1">
      <c r="A18" s="327"/>
      <c r="B18" s="327"/>
      <c r="C18" s="327"/>
      <c r="D18" s="327"/>
      <c r="E18" s="327"/>
    </row>
    <row r="19" spans="1:5" ht="14.25" customHeight="1">
      <c r="A19" s="328" t="s">
        <v>620</v>
      </c>
      <c r="B19" s="329"/>
      <c r="C19" s="329"/>
      <c r="D19" s="329"/>
      <c r="E19" s="329"/>
    </row>
    <row r="20" spans="1:5" ht="14.25" customHeight="1">
      <c r="A20" s="328"/>
      <c r="B20" s="329"/>
      <c r="C20" s="329"/>
      <c r="D20" s="329"/>
      <c r="E20" s="329"/>
    </row>
    <row r="21" spans="1:5">
      <c r="A21" s="326" t="s">
        <v>382</v>
      </c>
      <c r="B21" s="326"/>
      <c r="C21" s="326"/>
      <c r="D21" s="326"/>
      <c r="E21" s="326"/>
    </row>
    <row r="22" spans="1:5">
      <c r="A22" s="326"/>
      <c r="B22" s="326"/>
      <c r="C22" s="326"/>
      <c r="D22" s="326"/>
      <c r="E22" s="326"/>
    </row>
    <row r="23" spans="1:5">
      <c r="A23" s="198" t="s">
        <v>264</v>
      </c>
      <c r="B23" s="296"/>
      <c r="C23" s="324" t="s">
        <v>261</v>
      </c>
      <c r="D23" s="324"/>
      <c r="E23" s="324"/>
    </row>
    <row r="24" spans="1:5">
      <c r="A24" s="198" t="s">
        <v>265</v>
      </c>
      <c r="B24" s="296"/>
      <c r="C24" s="324" t="s">
        <v>261</v>
      </c>
      <c r="D24" s="324"/>
      <c r="E24" s="324"/>
    </row>
    <row r="25" spans="1:5">
      <c r="A25" s="198" t="s">
        <v>266</v>
      </c>
      <c r="B25" s="296"/>
      <c r="C25" s="324" t="s">
        <v>261</v>
      </c>
      <c r="D25" s="324"/>
      <c r="E25" s="324"/>
    </row>
    <row r="26" spans="1:5">
      <c r="A26" s="198" t="s">
        <v>267</v>
      </c>
      <c r="B26" s="296"/>
      <c r="C26" s="324" t="s">
        <v>261</v>
      </c>
      <c r="D26" s="324"/>
      <c r="E26" s="324"/>
    </row>
    <row r="27" spans="1:5">
      <c r="A27" s="198" t="s">
        <v>268</v>
      </c>
      <c r="B27" s="296"/>
      <c r="C27" s="324" t="s">
        <v>261</v>
      </c>
      <c r="D27" s="324"/>
      <c r="E27" s="324"/>
    </row>
    <row r="28" spans="1:5">
      <c r="A28" s="198" t="s">
        <v>274</v>
      </c>
      <c r="B28" s="296"/>
      <c r="C28" s="324" t="s">
        <v>261</v>
      </c>
      <c r="D28" s="324"/>
      <c r="E28" s="324"/>
    </row>
    <row r="29" spans="1:5">
      <c r="A29" s="204" t="s">
        <v>263</v>
      </c>
      <c r="B29" s="297">
        <f>SUM(B23:B28)</f>
        <v>0</v>
      </c>
      <c r="C29" s="325" t="s">
        <v>261</v>
      </c>
      <c r="D29" s="325"/>
      <c r="E29" s="325"/>
    </row>
    <row r="30" spans="1:5">
      <c r="A30" s="326" t="s">
        <v>383</v>
      </c>
      <c r="B30" s="326"/>
      <c r="C30" s="326"/>
      <c r="D30" s="326"/>
      <c r="E30" s="326"/>
    </row>
    <row r="31" spans="1:5">
      <c r="A31" s="326"/>
      <c r="B31" s="326"/>
      <c r="C31" s="326"/>
      <c r="D31" s="326"/>
      <c r="E31" s="326"/>
    </row>
    <row r="32" spans="1:5">
      <c r="A32" s="199" t="s">
        <v>269</v>
      </c>
      <c r="B32" s="296"/>
      <c r="C32" s="324" t="s">
        <v>261</v>
      </c>
      <c r="D32" s="324"/>
      <c r="E32" s="324"/>
    </row>
    <row r="33" spans="1:5">
      <c r="A33" s="199" t="s">
        <v>265</v>
      </c>
      <c r="B33" s="296"/>
      <c r="C33" s="324" t="s">
        <v>261</v>
      </c>
      <c r="D33" s="324"/>
      <c r="E33" s="324"/>
    </row>
    <row r="34" spans="1:5">
      <c r="A34" s="199" t="s">
        <v>274</v>
      </c>
      <c r="B34" s="296"/>
      <c r="C34" s="324" t="s">
        <v>261</v>
      </c>
      <c r="D34" s="324"/>
      <c r="E34" s="324"/>
    </row>
    <row r="35" spans="1:5">
      <c r="A35" s="204" t="s">
        <v>263</v>
      </c>
      <c r="B35" s="297">
        <f>SUM(B32:B34)</f>
        <v>0</v>
      </c>
      <c r="C35" s="325" t="s">
        <v>261</v>
      </c>
      <c r="D35" s="325"/>
      <c r="E35" s="325"/>
    </row>
    <row r="36" spans="1:5">
      <c r="A36" s="326" t="s">
        <v>270</v>
      </c>
      <c r="B36" s="326"/>
      <c r="C36" s="326"/>
      <c r="D36" s="326"/>
      <c r="E36" s="326"/>
    </row>
    <row r="37" spans="1:5">
      <c r="A37" s="326"/>
      <c r="B37" s="326"/>
      <c r="C37" s="326"/>
      <c r="D37" s="326"/>
      <c r="E37" s="326"/>
    </row>
    <row r="38" spans="1:5">
      <c r="A38" s="200" t="s">
        <v>271</v>
      </c>
      <c r="B38" s="296"/>
      <c r="C38" s="324" t="s">
        <v>261</v>
      </c>
      <c r="D38" s="324"/>
      <c r="E38" s="324"/>
    </row>
    <row r="39" spans="1:5">
      <c r="A39" s="200" t="s">
        <v>272</v>
      </c>
      <c r="B39" s="296"/>
      <c r="C39" s="324" t="s">
        <v>261</v>
      </c>
      <c r="D39" s="324"/>
      <c r="E39" s="324"/>
    </row>
    <row r="40" spans="1:5">
      <c r="A40" s="200" t="s">
        <v>273</v>
      </c>
      <c r="B40" s="296"/>
      <c r="C40" s="324" t="s">
        <v>261</v>
      </c>
      <c r="D40" s="324"/>
      <c r="E40" s="324"/>
    </row>
    <row r="41" spans="1:5">
      <c r="A41" s="200" t="s">
        <v>274</v>
      </c>
      <c r="B41" s="296"/>
      <c r="C41" s="324" t="s">
        <v>261</v>
      </c>
      <c r="D41" s="324"/>
      <c r="E41" s="324"/>
    </row>
    <row r="42" spans="1:5">
      <c r="A42" s="204" t="s">
        <v>263</v>
      </c>
      <c r="B42" s="297">
        <f>SUM(B38:B41)</f>
        <v>0</v>
      </c>
      <c r="C42" s="325" t="s">
        <v>261</v>
      </c>
      <c r="D42" s="325"/>
      <c r="E42" s="325"/>
    </row>
    <row r="43" spans="1:5">
      <c r="A43" s="326" t="s">
        <v>924</v>
      </c>
      <c r="B43" s="326"/>
      <c r="C43" s="326"/>
      <c r="D43" s="326"/>
      <c r="E43" s="326"/>
    </row>
    <row r="44" spans="1:5">
      <c r="A44" s="326"/>
      <c r="B44" s="326"/>
      <c r="C44" s="326"/>
      <c r="D44" s="326"/>
      <c r="E44" s="326"/>
    </row>
    <row r="45" spans="1:5">
      <c r="A45" s="201" t="s">
        <v>275</v>
      </c>
      <c r="B45" s="296"/>
      <c r="C45" s="324" t="s">
        <v>261</v>
      </c>
      <c r="D45" s="324"/>
      <c r="E45" s="324"/>
    </row>
    <row r="46" spans="1:5">
      <c r="A46" s="201" t="s">
        <v>274</v>
      </c>
      <c r="B46" s="296"/>
      <c r="C46" s="324" t="s">
        <v>261</v>
      </c>
      <c r="D46" s="324"/>
      <c r="E46" s="324"/>
    </row>
    <row r="47" spans="1:5">
      <c r="A47" s="204" t="s">
        <v>263</v>
      </c>
      <c r="B47" s="297">
        <f>SUM(B45:B46)</f>
        <v>0</v>
      </c>
      <c r="C47" s="325" t="s">
        <v>261</v>
      </c>
      <c r="D47" s="325"/>
      <c r="E47" s="325"/>
    </row>
    <row r="48" spans="1:5">
      <c r="A48" s="326" t="s">
        <v>276</v>
      </c>
      <c r="B48" s="326"/>
      <c r="C48" s="326"/>
      <c r="D48" s="326"/>
      <c r="E48" s="326"/>
    </row>
    <row r="49" spans="1:5">
      <c r="A49" s="326"/>
      <c r="B49" s="326"/>
      <c r="C49" s="326"/>
      <c r="D49" s="326"/>
      <c r="E49" s="326"/>
    </row>
    <row r="50" spans="1:5">
      <c r="A50" s="202" t="s">
        <v>277</v>
      </c>
      <c r="B50" s="296"/>
      <c r="C50" s="324" t="s">
        <v>261</v>
      </c>
      <c r="D50" s="324"/>
      <c r="E50" s="324"/>
    </row>
    <row r="51" spans="1:5">
      <c r="A51" s="203" t="s">
        <v>278</v>
      </c>
      <c r="B51" s="296"/>
      <c r="C51" s="324" t="s">
        <v>261</v>
      </c>
      <c r="D51" s="324"/>
      <c r="E51" s="324"/>
    </row>
    <row r="52" spans="1:5">
      <c r="A52" s="224" t="s">
        <v>263</v>
      </c>
      <c r="B52" s="297">
        <f>SUM(B50:B51)</f>
        <v>0</v>
      </c>
      <c r="C52" s="325" t="s">
        <v>261</v>
      </c>
      <c r="D52" s="325"/>
      <c r="E52" s="325"/>
    </row>
  </sheetData>
  <mergeCells count="39">
    <mergeCell ref="B7:E7"/>
    <mergeCell ref="B8:C8"/>
    <mergeCell ref="B11:E11"/>
    <mergeCell ref="A1:E1"/>
    <mergeCell ref="A2:E4"/>
    <mergeCell ref="A9:E10"/>
    <mergeCell ref="D8:E8"/>
    <mergeCell ref="B5:E5"/>
    <mergeCell ref="B6:E6"/>
    <mergeCell ref="C33:E33"/>
    <mergeCell ref="C34:E34"/>
    <mergeCell ref="A17:E18"/>
    <mergeCell ref="A21:E22"/>
    <mergeCell ref="A30:E31"/>
    <mergeCell ref="C26:E26"/>
    <mergeCell ref="C27:E27"/>
    <mergeCell ref="C28:E28"/>
    <mergeCell ref="C29:E29"/>
    <mergeCell ref="C32:E32"/>
    <mergeCell ref="A19:A20"/>
    <mergeCell ref="B19:E20"/>
    <mergeCell ref="C23:E23"/>
    <mergeCell ref="C24:E24"/>
    <mergeCell ref="C25:E25"/>
    <mergeCell ref="C35:E35"/>
    <mergeCell ref="C38:E38"/>
    <mergeCell ref="C39:E39"/>
    <mergeCell ref="C40:E40"/>
    <mergeCell ref="C41:E41"/>
    <mergeCell ref="A36:E37"/>
    <mergeCell ref="C51:E51"/>
    <mergeCell ref="C52:E52"/>
    <mergeCell ref="C42:E42"/>
    <mergeCell ref="C45:E45"/>
    <mergeCell ref="C46:E46"/>
    <mergeCell ref="C47:E47"/>
    <mergeCell ref="C50:E50"/>
    <mergeCell ref="A43:E44"/>
    <mergeCell ref="A48:E49"/>
  </mergeCells>
  <pageMargins left="0.27559055118110237" right="0.27559055118110237" top="0.74803149606299213" bottom="0.23622047244094488" header="0.31496062992125984" footer="0"/>
  <pageSetup paperSize="8" orientation="landscape" horizontalDpi="300" verticalDpi="300" r:id="rId1"/>
  <headerFooter scaleWithDoc="0">
    <oddHeader>&amp;L&amp;G&amp;R&amp;"+,Regular"&amp;20&amp;K05-016&amp;G</oddHeader>
    <oddFooter>&amp;CBETA V0.8</oddFooter>
  </headerFooter>
  <drawing r:id="rId2"/>
  <legacyDrawingHF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DCA5E-DD9F-4479-911D-7DB011238F73}">
  <sheetPr codeName="Sheet3">
    <tabColor rgb="FFFEE4B0"/>
    <pageSetUpPr autoPageBreaks="0"/>
  </sheetPr>
  <dimension ref="A1:R78"/>
  <sheetViews>
    <sheetView showFormulas="1" showGridLines="0" tabSelected="1" zoomScale="70" zoomScaleNormal="70" zoomScalePageLayoutView="70" workbookViewId="0">
      <selection activeCell="B47" sqref="B47"/>
    </sheetView>
  </sheetViews>
  <sheetFormatPr defaultRowHeight="14.25"/>
  <cols>
    <col min="1" max="1" width="27.75" bestFit="1" customWidth="1"/>
    <col min="2" max="2" width="17.375" customWidth="1"/>
    <col min="3" max="3" width="20.375" customWidth="1"/>
    <col min="4" max="4" width="10.25" customWidth="1"/>
    <col min="5" max="5" width="10.875" customWidth="1"/>
    <col min="6" max="6" width="12.5" customWidth="1"/>
    <col min="7" max="7" width="12.625" customWidth="1"/>
    <col min="8" max="8" width="14.875" customWidth="1"/>
    <col min="9" max="9" width="12" customWidth="1"/>
    <col min="10" max="10" width="6.375" style="63" customWidth="1"/>
    <col min="11" max="13" width="12" hidden="1" customWidth="1"/>
    <col min="14" max="14" width="19.375" customWidth="1"/>
    <col min="15" max="15" width="19" customWidth="1"/>
    <col min="16" max="16" width="19.375" customWidth="1"/>
    <col min="17" max="17" width="66.625" customWidth="1"/>
    <col min="18" max="18" width="38.875" customWidth="1"/>
  </cols>
  <sheetData>
    <row r="1" spans="1:3" ht="18">
      <c r="A1" s="349" t="s">
        <v>223</v>
      </c>
      <c r="B1" s="350"/>
      <c r="C1" s="351"/>
    </row>
    <row r="2" spans="1:3" ht="14.25" customHeight="1">
      <c r="A2" s="352" t="s">
        <v>224</v>
      </c>
      <c r="B2" s="353"/>
      <c r="C2" s="354"/>
    </row>
    <row r="3" spans="1:3">
      <c r="A3" s="355"/>
      <c r="B3" s="356"/>
      <c r="C3" s="357"/>
    </row>
    <row r="4" spans="1:3">
      <c r="A4" s="358"/>
      <c r="B4" s="359"/>
      <c r="C4" s="360"/>
    </row>
    <row r="5" spans="1:3">
      <c r="A5" s="172" t="s">
        <v>213</v>
      </c>
      <c r="B5" s="370">
        <f>Details_Building_name</f>
        <v>0</v>
      </c>
      <c r="C5" s="370"/>
    </row>
    <row r="6" spans="1:3">
      <c r="A6" s="172" t="s">
        <v>120</v>
      </c>
      <c r="B6" s="370">
        <f>Details_Sector</f>
        <v>0</v>
      </c>
      <c r="C6" s="370"/>
    </row>
    <row r="7" spans="1:3">
      <c r="A7" s="172" t="s">
        <v>131</v>
      </c>
      <c r="B7" s="370">
        <f>Details_Subsector</f>
        <v>0</v>
      </c>
      <c r="C7" s="370"/>
    </row>
    <row r="8" spans="1:3">
      <c r="A8" s="172" t="s">
        <v>214</v>
      </c>
      <c r="B8" s="171">
        <f>Details_GIA</f>
        <v>0</v>
      </c>
      <c r="C8" s="170" t="s">
        <v>36</v>
      </c>
    </row>
    <row r="9" spans="1:3" ht="14.25" customHeight="1">
      <c r="A9" s="352" t="s">
        <v>231</v>
      </c>
      <c r="B9" s="353"/>
      <c r="C9" s="354"/>
    </row>
    <row r="10" spans="1:3">
      <c r="A10" s="355"/>
      <c r="B10" s="356"/>
      <c r="C10" s="357"/>
    </row>
    <row r="11" spans="1:3">
      <c r="A11" s="358"/>
      <c r="B11" s="359"/>
      <c r="C11" s="360"/>
    </row>
    <row r="12" spans="1:3">
      <c r="A12" s="172" t="s">
        <v>232</v>
      </c>
      <c r="B12" s="171" t="e">
        <f>VLOOKUP(Details_Subsector,Subsector_Information[],4,0)</f>
        <v>#N/A</v>
      </c>
      <c r="C12" s="170" t="s">
        <v>37</v>
      </c>
    </row>
    <row r="13" spans="1:3">
      <c r="A13" s="172" t="s">
        <v>233</v>
      </c>
      <c r="B13" s="169" t="e">
        <f>VLOOKUP(Details_Subsector,Subsector_Information[],5,0)</f>
        <v>#N/A</v>
      </c>
      <c r="C13" s="169"/>
    </row>
    <row r="14" spans="1:3">
      <c r="A14" s="172" t="s">
        <v>613</v>
      </c>
      <c r="B14" s="370" t="e">
        <f>VLOOKUP(Details_Subsector,Subsector_Information[],6,0)</f>
        <v>#N/A</v>
      </c>
      <c r="C14" s="370"/>
    </row>
    <row r="15" spans="1:3">
      <c r="A15" s="172" t="s">
        <v>234</v>
      </c>
      <c r="B15" s="171" t="e">
        <f>VLOOKUP(Details_Subsector,Subsector_Information[],3,0)</f>
        <v>#N/A</v>
      </c>
      <c r="C15" s="170" t="s">
        <v>235</v>
      </c>
    </row>
    <row r="16" spans="1:3" ht="14.25" customHeight="1">
      <c r="A16" s="361" t="s">
        <v>262</v>
      </c>
      <c r="B16" s="362"/>
      <c r="C16" s="363"/>
    </row>
    <row r="17" spans="1:18" ht="14.25" customHeight="1">
      <c r="A17" s="364"/>
      <c r="B17" s="365"/>
      <c r="C17" s="366"/>
    </row>
    <row r="18" spans="1:18" ht="14.25" customHeight="1">
      <c r="A18" s="367"/>
      <c r="B18" s="368"/>
      <c r="C18" s="369"/>
    </row>
    <row r="19" spans="1:18">
      <c r="A19" s="179" t="s">
        <v>225</v>
      </c>
      <c r="B19" s="299"/>
      <c r="C19" s="174" t="s">
        <v>37</v>
      </c>
    </row>
    <row r="20" spans="1:18">
      <c r="A20" s="179" t="s">
        <v>226</v>
      </c>
      <c r="B20" s="299"/>
      <c r="C20" s="174" t="s">
        <v>36</v>
      </c>
    </row>
    <row r="21" spans="1:18">
      <c r="A21" s="179" t="s">
        <v>227</v>
      </c>
      <c r="B21" s="299"/>
      <c r="C21" s="174" t="s">
        <v>37</v>
      </c>
    </row>
    <row r="22" spans="1:18">
      <c r="A22" s="179" t="s">
        <v>228</v>
      </c>
      <c r="B22" s="299"/>
      <c r="C22" s="174" t="s">
        <v>37</v>
      </c>
    </row>
    <row r="23" spans="1:18">
      <c r="A23" s="179" t="s">
        <v>703</v>
      </c>
      <c r="B23" s="299"/>
      <c r="C23" s="174"/>
    </row>
    <row r="24" spans="1:18">
      <c r="A24" s="179" t="s">
        <v>229</v>
      </c>
      <c r="B24" s="299"/>
      <c r="C24" s="174"/>
    </row>
    <row r="25" spans="1:18">
      <c r="A25" s="179" t="s">
        <v>230</v>
      </c>
      <c r="B25" s="213"/>
      <c r="C25" s="174" t="s">
        <v>236</v>
      </c>
    </row>
    <row r="28" spans="1:18" s="58" customFormat="1" ht="70.5" customHeight="1">
      <c r="A28" s="216" t="s">
        <v>31</v>
      </c>
      <c r="B28" s="205" t="s">
        <v>237</v>
      </c>
      <c r="C28" s="205" t="s">
        <v>238</v>
      </c>
      <c r="D28" s="205" t="s">
        <v>239</v>
      </c>
      <c r="E28" s="205" t="s">
        <v>240</v>
      </c>
      <c r="F28" s="205" t="s">
        <v>695</v>
      </c>
      <c r="G28" s="205" t="s">
        <v>241</v>
      </c>
      <c r="H28" s="205" t="s">
        <v>621</v>
      </c>
      <c r="I28" s="214" t="s">
        <v>242</v>
      </c>
      <c r="J28" s="214" t="s">
        <v>243</v>
      </c>
      <c r="K28" s="217" t="s">
        <v>247</v>
      </c>
      <c r="L28" s="217" t="s">
        <v>433</v>
      </c>
      <c r="M28" s="218" t="s">
        <v>623</v>
      </c>
      <c r="N28" s="214" t="s">
        <v>322</v>
      </c>
      <c r="O28" s="176" t="s">
        <v>657</v>
      </c>
      <c r="P28" s="176" t="s">
        <v>656</v>
      </c>
      <c r="Q28" s="177" t="s">
        <v>46</v>
      </c>
      <c r="R28" s="301" t="s">
        <v>694</v>
      </c>
    </row>
    <row r="29" spans="1:18">
      <c r="A29" s="206" t="s">
        <v>0</v>
      </c>
      <c r="B29" s="178" t="s">
        <v>1</v>
      </c>
      <c r="C29" s="178"/>
      <c r="D29" s="175" t="str">
        <f t="shared" ref="D29:D78" si="0">IF(C29="","","New")</f>
        <v/>
      </c>
      <c r="E29" s="175"/>
      <c r="F29" s="219"/>
      <c r="G29" s="175"/>
      <c r="H29" s="175" t="str">
        <f>IF(Embodied_Input[[#This Row],[Material]]="","","No")</f>
        <v/>
      </c>
      <c r="I29"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29" s="215" t="str">
        <f ca="1">IFERROR(VLOOKUP(Embodied_Input[[#This Row],[Material]],INDIRECT("materials_"&amp;SUBSTITUTE(Embodied_Input[[#This Row],[Building Element]]," ","_")),2,0),"")</f>
        <v/>
      </c>
      <c r="K29" s="162">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29"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29" s="207" t="str">
        <f ca="1">IFERROR(IF(Embodied_Input[[#This Row],[Adjustment Factor (%)]]="",VLOOKUP($C29,INDIRECT("materials_"&amp;SUBSTITUTE($B29," ","_")),6,0)*VLOOKUP($C29,INDIRECT("materials_"&amp;SUBSTITUTE($B29," ","_")),7,0)*INDEX(Metrics[],MATCH($B29,Metrics[Element],0),3),VLOOKUP($C29,INDIRECT("materials_"&amp;SUBSTITUTE($B29," ","_")),6,0)*VLOOKUP($C29,INDIRECT("materials_"&amp;SUBSTITUTE($B29," ","_")),7,0)*INDEX(Metrics[],MATCH($B29,Metrics[Element],0),3)*Embodied_Input[[#This Row],[Adjustment Factor (%)]]),"0")</f>
        <v>0</v>
      </c>
      <c r="N29" s="215" t="e" cm="1">
        <f t="array" aca="1" ref="N29:N78" ca="1">Carbon_byElement_AC[60]/Details_GIA</f>
        <v>#N/A</v>
      </c>
      <c r="O29" s="168" t="e" cm="1">
        <f t="array" aca="1" ref="O29:O78" ca="1">Carbon_byElement_A1A3_bio[60]/Details_GIA</f>
        <v>#DIV/0!</v>
      </c>
      <c r="P29" s="168" t="e" cm="1">
        <f t="array" aca="1" ref="P29:P78" ca="1">Carbon_byElement_D[60]/Details_GIA</f>
        <v>#DIV/0!</v>
      </c>
      <c r="Q29" s="169" t="str">
        <f ca="1">IFERROR(VLOOKUP($C29,INDIRECT("materials_"&amp;SUBSTITUTE($B29," ","_")),8,0),"")</f>
        <v/>
      </c>
      <c r="R29" s="300"/>
    </row>
    <row r="30" spans="1:18">
      <c r="A30" s="206" t="s">
        <v>0</v>
      </c>
      <c r="B30" s="178" t="s">
        <v>2</v>
      </c>
      <c r="C30" s="178"/>
      <c r="D30" s="175" t="str">
        <f t="shared" si="0"/>
        <v/>
      </c>
      <c r="E30" s="175"/>
      <c r="F30" s="219"/>
      <c r="G30" s="175"/>
      <c r="H30" s="175" t="str">
        <f>IF(Embodied_Input[[#This Row],[Material]]="","","No")</f>
        <v/>
      </c>
      <c r="I30"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30" s="215" t="str">
        <f ca="1">IFERROR(VLOOKUP(Embodied_Input[[#This Row],[Material]],INDIRECT("materials_"&amp;SUBSTITUTE(Embodied_Input[[#This Row],[Building Element]]," ","_")),2,0),"")</f>
        <v/>
      </c>
      <c r="K30"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30"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30" s="207" t="str">
        <f ca="1">IFERROR(IF(Embodied_Input[[#This Row],[Adjustment Factor (%)]]="",VLOOKUP($C30,INDIRECT("materials_"&amp;SUBSTITUTE($B30," ","_")),6,0)*VLOOKUP($C30,INDIRECT("materials_"&amp;SUBSTITUTE($B30," ","_")),7,0)*INDEX(Metrics[],MATCH($B30,Metrics[Element],0),3),VLOOKUP($C30,INDIRECT("materials_"&amp;SUBSTITUTE($B30," ","_")),6,0)*VLOOKUP($C30,INDIRECT("materials_"&amp;SUBSTITUTE($B30," ","_")),7,0)*INDEX(Metrics[],MATCH($B30,Metrics[Element],0),3)*Embodied_Input[[#This Row],[Adjustment Factor (%)]]),"0")</f>
        <v>0</v>
      </c>
      <c r="N30" s="215" t="e">
        <f ca="1"/>
        <v>#N/A</v>
      </c>
      <c r="O30" s="168" t="e">
        <f ca="1"/>
        <v>#DIV/0!</v>
      </c>
      <c r="P30" s="168" t="e">
        <f ca="1"/>
        <v>#DIV/0!</v>
      </c>
      <c r="Q30" s="169" t="str">
        <f t="shared" ref="Q30:Q78" ca="1" si="1">IFERROR(VLOOKUP($C30,INDIRECT("materials_"&amp;SUBSTITUTE($B30," ","_")),8,0),"")</f>
        <v/>
      </c>
      <c r="R30" s="300"/>
    </row>
    <row r="31" spans="1:18">
      <c r="A31" s="206" t="s">
        <v>0</v>
      </c>
      <c r="B31" s="178" t="s">
        <v>6</v>
      </c>
      <c r="C31" s="178"/>
      <c r="D31" s="175" t="str">
        <f t="shared" si="0"/>
        <v/>
      </c>
      <c r="E31" s="175"/>
      <c r="F31" s="219"/>
      <c r="G31" s="175"/>
      <c r="H31" s="175" t="str">
        <f>IF(Embodied_Input[[#This Row],[Material]]="","","No")</f>
        <v/>
      </c>
      <c r="I31"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31" s="215" t="str">
        <f ca="1">IFERROR(VLOOKUP(Embodied_Input[[#This Row],[Material]],INDIRECT("materials_"&amp;SUBSTITUTE(Embodied_Input[[#This Row],[Building Element]]," ","_")),2,0),"")</f>
        <v/>
      </c>
      <c r="K31"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31"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31" s="207" t="str">
        <f ca="1">IFERROR(IF(Embodied_Input[[#This Row],[Adjustment Factor (%)]]="",VLOOKUP($C31,INDIRECT("materials_"&amp;SUBSTITUTE($B31," ","_")),6,0)*VLOOKUP($C31,INDIRECT("materials_"&amp;SUBSTITUTE($B31," ","_")),7,0)*INDEX(Metrics[],MATCH($B31,Metrics[Element],0),3),VLOOKUP($C31,INDIRECT("materials_"&amp;SUBSTITUTE($B31," ","_")),6,0)*VLOOKUP($C31,INDIRECT("materials_"&amp;SUBSTITUTE($B31," ","_")),7,0)*INDEX(Metrics[],MATCH($B31,Metrics[Element],0),3)*Embodied_Input[[#This Row],[Adjustment Factor (%)]]),"0")</f>
        <v>0</v>
      </c>
      <c r="N31" s="215" t="e">
        <f ca="1"/>
        <v>#N/A</v>
      </c>
      <c r="O31" s="168" t="e">
        <f ca="1"/>
        <v>#DIV/0!</v>
      </c>
      <c r="P31" s="168" t="e">
        <f ca="1"/>
        <v>#DIV/0!</v>
      </c>
      <c r="Q31" s="169" t="str">
        <f t="shared" ref="Q31:Q38" ca="1" si="2">IFERROR(VLOOKUP($C31,INDIRECT("materials_"&amp;SUBSTITUTE($B31," ","_")),8,0),"")</f>
        <v/>
      </c>
      <c r="R31" s="300"/>
    </row>
    <row r="32" spans="1:18">
      <c r="A32" s="206" t="s">
        <v>0</v>
      </c>
      <c r="B32" s="178" t="s">
        <v>3</v>
      </c>
      <c r="C32" s="178"/>
      <c r="D32" s="175" t="str">
        <f t="shared" si="0"/>
        <v/>
      </c>
      <c r="E32" s="175"/>
      <c r="F32" s="219"/>
      <c r="G32" s="175"/>
      <c r="H32" s="175" t="str">
        <f>IF(Embodied_Input[[#This Row],[Material]]="","","No")</f>
        <v/>
      </c>
      <c r="I32"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32" s="215" t="str">
        <f ca="1">IFERROR(VLOOKUP(Embodied_Input[[#This Row],[Material]],INDIRECT("materials_"&amp;SUBSTITUTE(Embodied_Input[[#This Row],[Building Element]]," ","_")),2,0),"")</f>
        <v/>
      </c>
      <c r="K32"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32"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32" s="207" t="str">
        <f ca="1">IFERROR(IF(Embodied_Input[[#This Row],[Adjustment Factor (%)]]="",VLOOKUP($C32,INDIRECT("materials_"&amp;SUBSTITUTE($B32," ","_")),6,0)*VLOOKUP($C32,INDIRECT("materials_"&amp;SUBSTITUTE($B32," ","_")),7,0)*INDEX(Metrics[],MATCH($B32,Metrics[Element],0),3),VLOOKUP($C32,INDIRECT("materials_"&amp;SUBSTITUTE($B32," ","_")),6,0)*VLOOKUP($C32,INDIRECT("materials_"&amp;SUBSTITUTE($B32," ","_")),7,0)*INDEX(Metrics[],MATCH($B32,Metrics[Element],0),3)*Embodied_Input[[#This Row],[Adjustment Factor (%)]]),"0")</f>
        <v>0</v>
      </c>
      <c r="N32" s="215" t="e">
        <f ca="1"/>
        <v>#N/A</v>
      </c>
      <c r="O32" s="168" t="e">
        <f ca="1"/>
        <v>#DIV/0!</v>
      </c>
      <c r="P32" s="168" t="e">
        <f ca="1"/>
        <v>#DIV/0!</v>
      </c>
      <c r="Q32" s="169" t="str">
        <f t="shared" ca="1" si="2"/>
        <v/>
      </c>
      <c r="R32" s="300"/>
    </row>
    <row r="33" spans="1:18">
      <c r="A33" s="206" t="s">
        <v>0</v>
      </c>
      <c r="B33" s="178" t="s">
        <v>5</v>
      </c>
      <c r="C33" s="178"/>
      <c r="D33" s="175" t="str">
        <f t="shared" si="0"/>
        <v/>
      </c>
      <c r="E33" s="175"/>
      <c r="F33" s="219"/>
      <c r="G33" s="175"/>
      <c r="H33" s="175" t="str">
        <f>IF(Embodied_Input[[#This Row],[Material]]="","","No")</f>
        <v/>
      </c>
      <c r="I33"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33" s="215" t="str">
        <f ca="1">IFERROR(VLOOKUP(Embodied_Input[[#This Row],[Material]],INDIRECT("materials_"&amp;SUBSTITUTE(Embodied_Input[[#This Row],[Building Element]]," ","_")),2,0),"")</f>
        <v/>
      </c>
      <c r="K33"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33"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33" s="207" t="str">
        <f ca="1">IFERROR(IF(Embodied_Input[[#This Row],[Adjustment Factor (%)]]="",VLOOKUP($C33,INDIRECT("materials_"&amp;SUBSTITUTE($B33," ","_")),6,0)*VLOOKUP($C33,INDIRECT("materials_"&amp;SUBSTITUTE($B33," ","_")),7,0)*INDEX(Metrics[],MATCH($B33,Metrics[Element],0),3),VLOOKUP($C33,INDIRECT("materials_"&amp;SUBSTITUTE($B33," ","_")),6,0)*VLOOKUP($C33,INDIRECT("materials_"&amp;SUBSTITUTE($B33," ","_")),7,0)*INDEX(Metrics[],MATCH($B33,Metrics[Element],0),3)*Embodied_Input[[#This Row],[Adjustment Factor (%)]]),"0")</f>
        <v>0</v>
      </c>
      <c r="N33" s="215" t="e">
        <f ca="1"/>
        <v>#N/A</v>
      </c>
      <c r="O33" s="168" t="e">
        <f ca="1"/>
        <v>#DIV/0!</v>
      </c>
      <c r="P33" s="168" t="e">
        <f ca="1"/>
        <v>#DIV/0!</v>
      </c>
      <c r="Q33" s="169" t="str">
        <f t="shared" ca="1" si="2"/>
        <v/>
      </c>
      <c r="R33" s="300"/>
    </row>
    <row r="34" spans="1:18">
      <c r="A34" s="206" t="s">
        <v>0</v>
      </c>
      <c r="B34" s="178" t="s">
        <v>4</v>
      </c>
      <c r="C34" s="178"/>
      <c r="D34" s="175" t="str">
        <f t="shared" si="0"/>
        <v/>
      </c>
      <c r="E34" s="175"/>
      <c r="F34" s="219"/>
      <c r="G34" s="175"/>
      <c r="H34" s="175" t="str">
        <f>IF(Embodied_Input[[#This Row],[Material]]="","","No")</f>
        <v/>
      </c>
      <c r="I34"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34" s="215" t="str">
        <f ca="1">IFERROR(VLOOKUP(Embodied_Input[[#This Row],[Material]],INDIRECT("materials_"&amp;SUBSTITUTE(Embodied_Input[[#This Row],[Building Element]]," ","_")),2,0),"")</f>
        <v/>
      </c>
      <c r="K34"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34"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34" s="207" t="str">
        <f ca="1">IFERROR(IF(Embodied_Input[[#This Row],[Adjustment Factor (%)]]="",VLOOKUP($C34,INDIRECT("materials_"&amp;SUBSTITUTE($B34," ","_")),6,0)*VLOOKUP($C34,INDIRECT("materials_"&amp;SUBSTITUTE($B34," ","_")),7,0)*INDEX(Metrics[],MATCH($B34,Metrics[Element],0),3),VLOOKUP($C34,INDIRECT("materials_"&amp;SUBSTITUTE($B34," ","_")),6,0)*VLOOKUP($C34,INDIRECT("materials_"&amp;SUBSTITUTE($B34," ","_")),7,0)*INDEX(Metrics[],MATCH($B34,Metrics[Element],0),3)*Embodied_Input[[#This Row],[Adjustment Factor (%)]]),"0")</f>
        <v>0</v>
      </c>
      <c r="N34" s="215" t="e">
        <f ca="1"/>
        <v>#N/A</v>
      </c>
      <c r="O34" s="168" t="e">
        <f ca="1"/>
        <v>#DIV/0!</v>
      </c>
      <c r="P34" s="168" t="e">
        <f ca="1"/>
        <v>#DIV/0!</v>
      </c>
      <c r="Q34" s="169" t="str">
        <f t="shared" ca="1" si="2"/>
        <v/>
      </c>
      <c r="R34" s="300"/>
    </row>
    <row r="35" spans="1:18">
      <c r="A35" s="206" t="s">
        <v>0</v>
      </c>
      <c r="B35" s="178" t="s">
        <v>944</v>
      </c>
      <c r="C35" s="178"/>
      <c r="D35" s="175" t="str">
        <f t="shared" si="0"/>
        <v/>
      </c>
      <c r="E35" s="175"/>
      <c r="F35" s="219"/>
      <c r="G35" s="175"/>
      <c r="H35" s="175" t="str">
        <f>IF(Embodied_Input[[#This Row],[Material]]="","","No")</f>
        <v/>
      </c>
      <c r="I35"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35" s="215" t="str">
        <f ca="1">IFERROR(VLOOKUP(Embodied_Input[[#This Row],[Material]],INDIRECT("materials_"&amp;SUBSTITUTE(Embodied_Input[[#This Row],[Building Element]]," ","_")),2,0),"")</f>
        <v/>
      </c>
      <c r="K35"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35"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35" s="207" t="str">
        <f ca="1">IFERROR(IF(Embodied_Input[[#This Row],[Adjustment Factor (%)]]="",VLOOKUP($C35,INDIRECT("materials_"&amp;SUBSTITUTE($B35," ","_")),6,0)*VLOOKUP($C35,INDIRECT("materials_"&amp;SUBSTITUTE($B35," ","_")),7,0)*INDEX(Metrics[],MATCH($B35,Metrics[Element],0),3),VLOOKUP($C35,INDIRECT("materials_"&amp;SUBSTITUTE($B35," ","_")),6,0)*VLOOKUP($C35,INDIRECT("materials_"&amp;SUBSTITUTE($B35," ","_")),7,0)*INDEX(Metrics[],MATCH($B35,Metrics[Element],0),3)*Embodied_Input[[#This Row],[Adjustment Factor (%)]]),"0")</f>
        <v>0</v>
      </c>
      <c r="N35" s="215" t="e">
        <f ca="1"/>
        <v>#N/A</v>
      </c>
      <c r="O35" s="168" t="e">
        <f ca="1"/>
        <v>#DIV/0!</v>
      </c>
      <c r="P35" s="168" t="e">
        <f ca="1"/>
        <v>#DIV/0!</v>
      </c>
      <c r="Q35" s="169" t="str">
        <f t="shared" ca="1" si="2"/>
        <v/>
      </c>
      <c r="R35" s="300"/>
    </row>
    <row r="36" spans="1:18">
      <c r="A36" s="206" t="s">
        <v>7</v>
      </c>
      <c r="B36" s="178" t="s">
        <v>8</v>
      </c>
      <c r="C36" s="178"/>
      <c r="D36" s="175" t="str">
        <f t="shared" si="0"/>
        <v/>
      </c>
      <c r="E36" s="175"/>
      <c r="F36" s="219"/>
      <c r="G36" s="175"/>
      <c r="H36" s="175" t="str">
        <f>IF(Embodied_Input[[#This Row],[Material]]="","","No")</f>
        <v/>
      </c>
      <c r="I36"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36" s="215" t="str">
        <f ca="1">IFERROR(VLOOKUP(Embodied_Input[[#This Row],[Material]],INDIRECT("materials_"&amp;SUBSTITUTE(Embodied_Input[[#This Row],[Building Element]]," ","_")),2,0),"")</f>
        <v/>
      </c>
      <c r="K36"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36"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36" s="207" t="str">
        <f ca="1">IFERROR(IF(Embodied_Input[[#This Row],[Adjustment Factor (%)]]="",VLOOKUP($C36,INDIRECT("materials_"&amp;SUBSTITUTE($B36," ","_")),6,0)*VLOOKUP($C36,INDIRECT("materials_"&amp;SUBSTITUTE($B36," ","_")),7,0)*INDEX(Metrics[],MATCH($B36,Metrics[Element],0),3),VLOOKUP($C36,INDIRECT("materials_"&amp;SUBSTITUTE($B36," ","_")),6,0)*VLOOKUP($C36,INDIRECT("materials_"&amp;SUBSTITUTE($B36," ","_")),7,0)*INDEX(Metrics[],MATCH($B36,Metrics[Element],0),3)*Embodied_Input[[#This Row],[Adjustment Factor (%)]]),"0")</f>
        <v>0</v>
      </c>
      <c r="N36" s="215" t="e">
        <f ca="1"/>
        <v>#N/A</v>
      </c>
      <c r="O36" s="168" t="e">
        <f ca="1"/>
        <v>#DIV/0!</v>
      </c>
      <c r="P36" s="168" t="e">
        <f ca="1"/>
        <v>#DIV/0!</v>
      </c>
      <c r="Q36" s="169" t="str">
        <f t="shared" ca="1" si="2"/>
        <v/>
      </c>
      <c r="R36" s="300"/>
    </row>
    <row r="37" spans="1:18">
      <c r="A37" s="206" t="s">
        <v>7</v>
      </c>
      <c r="B37" s="178" t="s">
        <v>9</v>
      </c>
      <c r="C37" s="178"/>
      <c r="D37" s="175" t="str">
        <f t="shared" si="0"/>
        <v/>
      </c>
      <c r="E37" s="175"/>
      <c r="F37" s="219"/>
      <c r="G37" s="175"/>
      <c r="H37" s="175" t="str">
        <f>IF(Embodied_Input[[#This Row],[Material]]="","","No")</f>
        <v/>
      </c>
      <c r="I37"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37" s="215" t="str">
        <f ca="1">IFERROR(VLOOKUP(Embodied_Input[[#This Row],[Material]],INDIRECT("materials_"&amp;SUBSTITUTE(Embodied_Input[[#This Row],[Building Element]]," ","_")),2,0),"")</f>
        <v/>
      </c>
      <c r="K37"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37"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37" s="207" t="str">
        <f ca="1">IFERROR(IF(Embodied_Input[[#This Row],[Adjustment Factor (%)]]="",VLOOKUP($C37,INDIRECT("materials_"&amp;SUBSTITUTE($B37," ","_")),6,0)*VLOOKUP($C37,INDIRECT("materials_"&amp;SUBSTITUTE($B37," ","_")),7,0)*INDEX(Metrics[],MATCH($B37,Metrics[Element],0),3),VLOOKUP($C37,INDIRECT("materials_"&amp;SUBSTITUTE($B37," ","_")),6,0)*VLOOKUP($C37,INDIRECT("materials_"&amp;SUBSTITUTE($B37," ","_")),7,0)*INDEX(Metrics[],MATCH($B37,Metrics[Element],0),3)*Embodied_Input[[#This Row],[Adjustment Factor (%)]]),"0")</f>
        <v>0</v>
      </c>
      <c r="N37" s="215" t="e">
        <f ca="1"/>
        <v>#N/A</v>
      </c>
      <c r="O37" s="168" t="e">
        <f ca="1"/>
        <v>#DIV/0!</v>
      </c>
      <c r="P37" s="168" t="e">
        <f ca="1"/>
        <v>#DIV/0!</v>
      </c>
      <c r="Q37" s="169" t="str">
        <f t="shared" ca="1" si="2"/>
        <v/>
      </c>
      <c r="R37" s="300"/>
    </row>
    <row r="38" spans="1:18">
      <c r="A38" s="206" t="s">
        <v>7</v>
      </c>
      <c r="B38" s="178" t="s">
        <v>10</v>
      </c>
      <c r="C38" s="178"/>
      <c r="D38" s="175" t="str">
        <f t="shared" si="0"/>
        <v/>
      </c>
      <c r="E38" s="175"/>
      <c r="F38" s="219"/>
      <c r="G38" s="175"/>
      <c r="H38" s="175" t="str">
        <f>IF(Embodied_Input[[#This Row],[Material]]="","","No")</f>
        <v/>
      </c>
      <c r="I38"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38" s="215" t="str">
        <f ca="1">IFERROR(VLOOKUP(Embodied_Input[[#This Row],[Material]],INDIRECT("materials_"&amp;SUBSTITUTE(Embodied_Input[[#This Row],[Building Element]]," ","_")),2,0),"")</f>
        <v/>
      </c>
      <c r="K38"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38"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38" s="207" t="str">
        <f ca="1">IFERROR(IF(Embodied_Input[[#This Row],[Adjustment Factor (%)]]="",VLOOKUP($C38,INDIRECT("materials_"&amp;SUBSTITUTE($B38," ","_")),6,0)*VLOOKUP($C38,INDIRECT("materials_"&amp;SUBSTITUTE($B38," ","_")),7,0)*INDEX(Metrics[],MATCH($B38,Metrics[Element],0),3),VLOOKUP($C38,INDIRECT("materials_"&amp;SUBSTITUTE($B38," ","_")),6,0)*VLOOKUP($C38,INDIRECT("materials_"&amp;SUBSTITUTE($B38," ","_")),7,0)*INDEX(Metrics[],MATCH($B38,Metrics[Element],0),3)*Embodied_Input[[#This Row],[Adjustment Factor (%)]]),"0")</f>
        <v>0</v>
      </c>
      <c r="N38" s="215" t="e">
        <f ca="1"/>
        <v>#N/A</v>
      </c>
      <c r="O38" s="168" t="e">
        <f ca="1"/>
        <v>#DIV/0!</v>
      </c>
      <c r="P38" s="168" t="e">
        <f ca="1"/>
        <v>#DIV/0!</v>
      </c>
      <c r="Q38" s="169" t="str">
        <f t="shared" ca="1" si="2"/>
        <v/>
      </c>
      <c r="R38" s="300"/>
    </row>
    <row r="39" spans="1:18">
      <c r="A39" s="206" t="s">
        <v>7</v>
      </c>
      <c r="B39" s="178" t="s">
        <v>659</v>
      </c>
      <c r="C39" s="178"/>
      <c r="D39" s="175" t="str">
        <f t="shared" si="0"/>
        <v/>
      </c>
      <c r="E39" s="175"/>
      <c r="F39" s="219"/>
      <c r="G39" s="175"/>
      <c r="H39" s="175" t="str">
        <f>IF(Embodied_Input[[#This Row],[Material]]="","","No")</f>
        <v/>
      </c>
      <c r="I39"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39" s="215" t="str">
        <f ca="1">IFERROR(VLOOKUP(Embodied_Input[[#This Row],[Material]],INDIRECT("materials_"&amp;SUBSTITUTE(Embodied_Input[[#This Row],[Building Element]]," ","_")),2,0),"")</f>
        <v/>
      </c>
      <c r="K39"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39"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39" s="207" t="str">
        <f ca="1">IFERROR(IF(Embodied_Input[[#This Row],[Adjustment Factor (%)]]="",VLOOKUP($C39,INDIRECT("materials_"&amp;SUBSTITUTE($B39," ","_")),6,0)*VLOOKUP($C39,INDIRECT("materials_"&amp;SUBSTITUTE($B39," ","_")),7,0)*INDEX(Metrics[],MATCH($B39,Metrics[Element],0),3),VLOOKUP($C39,INDIRECT("materials_"&amp;SUBSTITUTE($B39," ","_")),6,0)*VLOOKUP($C39,INDIRECT("materials_"&amp;SUBSTITUTE($B39," ","_")),7,0)*INDEX(Metrics[],MATCH($B39,Metrics[Element],0),3)*Embodied_Input[[#This Row],[Adjustment Factor (%)]]),"0")</f>
        <v>0</v>
      </c>
      <c r="N39" s="215" t="e">
        <f ca="1"/>
        <v>#N/A</v>
      </c>
      <c r="O39" s="168" t="e">
        <f ca="1"/>
        <v>#DIV/0!</v>
      </c>
      <c r="P39" s="168" t="e">
        <f ca="1"/>
        <v>#DIV/0!</v>
      </c>
      <c r="Q39" s="169" t="str">
        <f t="shared" ca="1" si="1"/>
        <v/>
      </c>
      <c r="R39" s="300"/>
    </row>
    <row r="40" spans="1:18">
      <c r="A40" s="206" t="s">
        <v>11</v>
      </c>
      <c r="B40" s="178" t="s">
        <v>12</v>
      </c>
      <c r="C40" s="178"/>
      <c r="D40" s="175" t="str">
        <f t="shared" si="0"/>
        <v/>
      </c>
      <c r="E40" s="175"/>
      <c r="F40" s="219"/>
      <c r="G40" s="175"/>
      <c r="H40" s="175" t="str">
        <f>IF(Embodied_Input[[#This Row],[Material]]="","","No")</f>
        <v/>
      </c>
      <c r="I40"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40" s="215" t="str">
        <f ca="1">IFERROR(VLOOKUP(Embodied_Input[[#This Row],[Material]],INDIRECT("materials_"&amp;SUBSTITUTE(Embodied_Input[[#This Row],[Building Element]]," ","_")),2,0),"")</f>
        <v/>
      </c>
      <c r="K40"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40"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40" s="207" t="str">
        <f ca="1">IFERROR(IF(Embodied_Input[[#This Row],[Adjustment Factor (%)]]="",VLOOKUP($C40,INDIRECT("materials_"&amp;SUBSTITUTE($B40," ","_")),6,0)*VLOOKUP($C40,INDIRECT("materials_"&amp;SUBSTITUTE($B40," ","_")),7,0)*INDEX(Metrics[],MATCH($B40,Metrics[Element],0),3),VLOOKUP($C40,INDIRECT("materials_"&amp;SUBSTITUTE($B40," ","_")),6,0)*VLOOKUP($C40,INDIRECT("materials_"&amp;SUBSTITUTE($B40," ","_")),7,0)*INDEX(Metrics[],MATCH($B40,Metrics[Element],0),3)*Embodied_Input[[#This Row],[Adjustment Factor (%)]]),"0")</f>
        <v>0</v>
      </c>
      <c r="N40" s="215" t="e">
        <f ca="1"/>
        <v>#N/A</v>
      </c>
      <c r="O40" s="168" t="e">
        <f ca="1"/>
        <v>#DIV/0!</v>
      </c>
      <c r="P40" s="168" t="e">
        <f ca="1"/>
        <v>#DIV/0!</v>
      </c>
      <c r="Q40" s="169" t="str">
        <f t="shared" ca="1" si="1"/>
        <v/>
      </c>
      <c r="R40" s="300"/>
    </row>
    <row r="41" spans="1:18">
      <c r="A41" s="206" t="s">
        <v>11</v>
      </c>
      <c r="B41" s="178" t="s">
        <v>13</v>
      </c>
      <c r="C41" s="178"/>
      <c r="D41" s="175" t="str">
        <f t="shared" si="0"/>
        <v/>
      </c>
      <c r="E41" s="175"/>
      <c r="F41" s="219"/>
      <c r="G41" s="175"/>
      <c r="H41" s="175" t="str">
        <f>IF(Embodied_Input[[#This Row],[Material]]="","","No")</f>
        <v/>
      </c>
      <c r="I41"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41" s="215" t="str">
        <f ca="1">IFERROR(VLOOKUP(Embodied_Input[[#This Row],[Material]],INDIRECT("materials_"&amp;SUBSTITUTE(Embodied_Input[[#This Row],[Building Element]]," ","_")),2,0),"")</f>
        <v/>
      </c>
      <c r="K41"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41"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41" s="207" t="str">
        <f ca="1">IFERROR(IF(Embodied_Input[[#This Row],[Adjustment Factor (%)]]="",VLOOKUP($C41,INDIRECT("materials_"&amp;SUBSTITUTE($B41," ","_")),6,0)*VLOOKUP($C41,INDIRECT("materials_"&amp;SUBSTITUTE($B41," ","_")),7,0)*INDEX(Metrics[],MATCH($B41,Metrics[Element],0),3),VLOOKUP($C41,INDIRECT("materials_"&amp;SUBSTITUTE($B41," ","_")),6,0)*VLOOKUP($C41,INDIRECT("materials_"&amp;SUBSTITUTE($B41," ","_")),7,0)*INDEX(Metrics[],MATCH($B41,Metrics[Element],0),3)*Embodied_Input[[#This Row],[Adjustment Factor (%)]]),"0")</f>
        <v>0</v>
      </c>
      <c r="N41" s="215" t="e">
        <f ca="1"/>
        <v>#N/A</v>
      </c>
      <c r="O41" s="168" t="e">
        <f ca="1"/>
        <v>#DIV/0!</v>
      </c>
      <c r="P41" s="168" t="e">
        <f ca="1"/>
        <v>#DIV/0!</v>
      </c>
      <c r="Q41" s="169" t="str">
        <f t="shared" ca="1" si="1"/>
        <v/>
      </c>
      <c r="R41" s="300"/>
    </row>
    <row r="42" spans="1:18">
      <c r="A42" s="206" t="s">
        <v>14</v>
      </c>
      <c r="B42" s="178" t="s">
        <v>14</v>
      </c>
      <c r="C42" s="178"/>
      <c r="D42" s="175" t="str">
        <f t="shared" si="0"/>
        <v/>
      </c>
      <c r="E42" s="175"/>
      <c r="F42" s="219"/>
      <c r="G42" s="175"/>
      <c r="H42" s="175" t="str">
        <f>IF(Embodied_Input[[#This Row],[Material]]="","","No")</f>
        <v/>
      </c>
      <c r="I42"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42" s="215" t="str">
        <f ca="1">IFERROR(VLOOKUP(Embodied_Input[[#This Row],[Material]],INDIRECT("materials_"&amp;SUBSTITUTE(Embodied_Input[[#This Row],[Building Element]]," ","_")),2,0),"")</f>
        <v/>
      </c>
      <c r="K42"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42"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42" s="207" t="str">
        <f ca="1">IFERROR(IF(Embodied_Input[[#This Row],[Adjustment Factor (%)]]="",VLOOKUP($C42,INDIRECT("materials_"&amp;SUBSTITUTE($B42," ","_")),6,0)*VLOOKUP($C42,INDIRECT("materials_"&amp;SUBSTITUTE($B42," ","_")),7,0)*INDEX(Metrics[],MATCH($B42,Metrics[Element],0),3),VLOOKUP($C42,INDIRECT("materials_"&amp;SUBSTITUTE($B42," ","_")),6,0)*VLOOKUP($C42,INDIRECT("materials_"&amp;SUBSTITUTE($B42," ","_")),7,0)*INDEX(Metrics[],MATCH($B42,Metrics[Element],0),3)*Embodied_Input[[#This Row],[Adjustment Factor (%)]]),"0")</f>
        <v>0</v>
      </c>
      <c r="N42" s="215" t="e">
        <f ca="1"/>
        <v>#N/A</v>
      </c>
      <c r="O42" s="168" t="e">
        <f ca="1"/>
        <v>#DIV/0!</v>
      </c>
      <c r="P42" s="168" t="e">
        <f ca="1"/>
        <v>#DIV/0!</v>
      </c>
      <c r="Q42" s="169" t="str">
        <f t="shared" ca="1" si="1"/>
        <v/>
      </c>
      <c r="R42" s="300"/>
    </row>
    <row r="43" spans="1:18">
      <c r="A43" s="206" t="s">
        <v>14</v>
      </c>
      <c r="B43" s="178" t="s">
        <v>15</v>
      </c>
      <c r="C43" s="178"/>
      <c r="D43" s="175" t="str">
        <f t="shared" si="0"/>
        <v/>
      </c>
      <c r="E43" s="175"/>
      <c r="F43" s="219"/>
      <c r="G43" s="175"/>
      <c r="H43" s="175" t="str">
        <f>IF(Embodied_Input[[#This Row],[Material]]="","","No")</f>
        <v/>
      </c>
      <c r="I43"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43" s="215" t="str">
        <f ca="1">IFERROR(VLOOKUP(Embodied_Input[[#This Row],[Material]],INDIRECT("materials_"&amp;SUBSTITUTE(Embodied_Input[[#This Row],[Building Element]]," ","_")),2,0),"")</f>
        <v/>
      </c>
      <c r="K43"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43"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43" s="207" t="str">
        <f ca="1">IFERROR(IF(Embodied_Input[[#This Row],[Adjustment Factor (%)]]="",VLOOKUP($C43,INDIRECT("materials_"&amp;SUBSTITUTE($B43," ","_")),6,0)*VLOOKUP($C43,INDIRECT("materials_"&amp;SUBSTITUTE($B43," ","_")),7,0)*INDEX(Metrics[],MATCH($B43,Metrics[Element],0),3),VLOOKUP($C43,INDIRECT("materials_"&amp;SUBSTITUTE($B43," ","_")),6,0)*VLOOKUP($C43,INDIRECT("materials_"&amp;SUBSTITUTE($B43," ","_")),7,0)*INDEX(Metrics[],MATCH($B43,Metrics[Element],0),3)*Embodied_Input[[#This Row],[Adjustment Factor (%)]]),"0")</f>
        <v>0</v>
      </c>
      <c r="N43" s="215" t="e">
        <f ca="1"/>
        <v>#N/A</v>
      </c>
      <c r="O43" s="168" t="e">
        <f ca="1"/>
        <v>#DIV/0!</v>
      </c>
      <c r="P43" s="168" t="e">
        <f ca="1"/>
        <v>#DIV/0!</v>
      </c>
      <c r="Q43" s="169" t="str">
        <f t="shared" ca="1" si="1"/>
        <v/>
      </c>
      <c r="R43" s="300"/>
    </row>
    <row r="44" spans="1:18">
      <c r="A44" s="206" t="s">
        <v>14</v>
      </c>
      <c r="B44" s="178" t="s">
        <v>16</v>
      </c>
      <c r="C44" s="178"/>
      <c r="D44" s="175" t="str">
        <f t="shared" si="0"/>
        <v/>
      </c>
      <c r="E44" s="175"/>
      <c r="F44" s="219"/>
      <c r="G44" s="175"/>
      <c r="H44" s="175" t="str">
        <f>IF(Embodied_Input[[#This Row],[Material]]="","","No")</f>
        <v/>
      </c>
      <c r="I44"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44" s="215" t="str">
        <f ca="1">IFERROR(VLOOKUP(Embodied_Input[[#This Row],[Material]],INDIRECT("materials_"&amp;SUBSTITUTE(Embodied_Input[[#This Row],[Building Element]]," ","_")),2,0),"")</f>
        <v/>
      </c>
      <c r="K44"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44"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44" s="207" t="str">
        <f ca="1">IFERROR(IF(Embodied_Input[[#This Row],[Adjustment Factor (%)]]="",VLOOKUP($C44,INDIRECT("materials_"&amp;SUBSTITUTE($B44," ","_")),6,0)*VLOOKUP($C44,INDIRECT("materials_"&amp;SUBSTITUTE($B44," ","_")),7,0)*INDEX(Metrics[],MATCH($B44,Metrics[Element],0),3),VLOOKUP($C44,INDIRECT("materials_"&amp;SUBSTITUTE($B44," ","_")),6,0)*VLOOKUP($C44,INDIRECT("materials_"&amp;SUBSTITUTE($B44," ","_")),7,0)*INDEX(Metrics[],MATCH($B44,Metrics[Element],0),3)*Embodied_Input[[#This Row],[Adjustment Factor (%)]]),"0")</f>
        <v>0</v>
      </c>
      <c r="N44" s="215" t="e">
        <f ca="1"/>
        <v>#N/A</v>
      </c>
      <c r="O44" s="168" t="e">
        <f ca="1"/>
        <v>#DIV/0!</v>
      </c>
      <c r="P44" s="168" t="e">
        <f ca="1"/>
        <v>#DIV/0!</v>
      </c>
      <c r="Q44" s="169" t="str">
        <f t="shared" ca="1" si="1"/>
        <v/>
      </c>
      <c r="R44" s="300"/>
    </row>
    <row r="45" spans="1:18">
      <c r="A45" s="206" t="s">
        <v>17</v>
      </c>
      <c r="B45" s="178" t="s">
        <v>248</v>
      </c>
      <c r="C45" s="178"/>
      <c r="D45" s="175" t="str">
        <f t="shared" si="0"/>
        <v/>
      </c>
      <c r="E45" s="175"/>
      <c r="F45" s="219"/>
      <c r="G45" s="175"/>
      <c r="H45" s="175" t="str">
        <f>IF(Embodied_Input[[#This Row],[Material]]="","","No")</f>
        <v/>
      </c>
      <c r="I45"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45" s="215" t="str">
        <f ca="1">IFERROR(VLOOKUP(Embodied_Input[[#This Row],[Material]],INDIRECT("materials_"&amp;SUBSTITUTE(Embodied_Input[[#This Row],[Building Element]]," ","_")),2,0),"")</f>
        <v/>
      </c>
      <c r="K45"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45"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45" s="207" t="str">
        <f ca="1">IFERROR(IF(Embodied_Input[[#This Row],[Adjustment Factor (%)]]="",VLOOKUP($C45,INDIRECT("materials_"&amp;SUBSTITUTE($B45," ","_")),6,0)*VLOOKUP($C45,INDIRECT("materials_"&amp;SUBSTITUTE($B45," ","_")),7,0)*INDEX(Metrics[],MATCH($B45,Metrics[Element],0),3),VLOOKUP($C45,INDIRECT("materials_"&amp;SUBSTITUTE($B45," ","_")),6,0)*VLOOKUP($C45,INDIRECT("materials_"&amp;SUBSTITUTE($B45," ","_")),7,0)*INDEX(Metrics[],MATCH($B45,Metrics[Element],0),3)*Embodied_Input[[#This Row],[Adjustment Factor (%)]]),"0")</f>
        <v>0</v>
      </c>
      <c r="N45" s="215" t="e">
        <f ca="1"/>
        <v>#N/A</v>
      </c>
      <c r="O45" s="168" t="e">
        <f ca="1"/>
        <v>#DIV/0!</v>
      </c>
      <c r="P45" s="168" t="e">
        <f ca="1"/>
        <v>#DIV/0!</v>
      </c>
      <c r="Q45" s="169" t="str">
        <f t="shared" ca="1" si="1"/>
        <v/>
      </c>
      <c r="R45" s="300"/>
    </row>
    <row r="46" spans="1:18">
      <c r="A46" s="206" t="s">
        <v>17</v>
      </c>
      <c r="B46" s="178" t="s">
        <v>18</v>
      </c>
      <c r="C46" s="178"/>
      <c r="D46" s="175" t="str">
        <f t="shared" si="0"/>
        <v/>
      </c>
      <c r="E46" s="175"/>
      <c r="F46" s="219"/>
      <c r="G46" s="175"/>
      <c r="H46" s="175" t="str">
        <f>IF(Embodied_Input[[#This Row],[Material]]="","","No")</f>
        <v/>
      </c>
      <c r="I46"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46" s="215" t="str">
        <f ca="1">IFERROR(VLOOKUP(Embodied_Input[[#This Row],[Material]],INDIRECT("materials_"&amp;SUBSTITUTE(Embodied_Input[[#This Row],[Building Element]]," ","_")),2,0),"")</f>
        <v/>
      </c>
      <c r="K46"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46"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46" s="207" t="str">
        <f ca="1">IFERROR(IF(Embodied_Input[[#This Row],[Adjustment Factor (%)]]="",VLOOKUP($C46,INDIRECT("materials_"&amp;SUBSTITUTE($B46," ","_")),6,0)*VLOOKUP($C46,INDIRECT("materials_"&amp;SUBSTITUTE($B46," ","_")),7,0)*INDEX(Metrics[],MATCH($B46,Metrics[Element],0),3),VLOOKUP($C46,INDIRECT("materials_"&amp;SUBSTITUTE($B46," ","_")),6,0)*VLOOKUP($C46,INDIRECT("materials_"&amp;SUBSTITUTE($B46," ","_")),7,0)*INDEX(Metrics[],MATCH($B46,Metrics[Element],0),3)*Embodied_Input[[#This Row],[Adjustment Factor (%)]]),"0")</f>
        <v>0</v>
      </c>
      <c r="N46" s="215" t="e">
        <f ca="1"/>
        <v>#N/A</v>
      </c>
      <c r="O46" s="168" t="e">
        <f ca="1"/>
        <v>#DIV/0!</v>
      </c>
      <c r="P46" s="168" t="e">
        <f ca="1"/>
        <v>#DIV/0!</v>
      </c>
      <c r="Q46" s="169" t="str">
        <f t="shared" ca="1" si="1"/>
        <v/>
      </c>
      <c r="R46" s="300"/>
    </row>
    <row r="47" spans="1:18">
      <c r="A47" s="206" t="s">
        <v>19</v>
      </c>
      <c r="B47" s="178" t="s">
        <v>20</v>
      </c>
      <c r="C47" s="178"/>
      <c r="D47" s="175" t="str">
        <f t="shared" si="0"/>
        <v/>
      </c>
      <c r="E47" s="175"/>
      <c r="F47" s="219"/>
      <c r="G47" s="175"/>
      <c r="H47" s="175" t="str">
        <f>IF(Embodied_Input[[#This Row],[Material]]="","","No")</f>
        <v/>
      </c>
      <c r="I47"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47" s="215" t="str">
        <f ca="1">IFERROR(VLOOKUP(Embodied_Input[[#This Row],[Material]],INDIRECT("materials_"&amp;SUBSTITUTE(Embodied_Input[[#This Row],[Building Element]]," ","_")),2,0),"")</f>
        <v/>
      </c>
      <c r="K47"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47"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47" s="207" t="str">
        <f ca="1">IFERROR(IF(Embodied_Input[[#This Row],[Adjustment Factor (%)]]="",VLOOKUP($C47,INDIRECT("materials_"&amp;SUBSTITUTE($B47," ","_")),6,0)*VLOOKUP($C47,INDIRECT("materials_"&amp;SUBSTITUTE($B47," ","_")),7,0)*INDEX(Metrics[],MATCH($B47,Metrics[Element],0),3),VLOOKUP($C47,INDIRECT("materials_"&amp;SUBSTITUTE($B47," ","_")),6,0)*VLOOKUP($C47,INDIRECT("materials_"&amp;SUBSTITUTE($B47," ","_")),7,0)*INDEX(Metrics[],MATCH($B47,Metrics[Element],0),3)*Embodied_Input[[#This Row],[Adjustment Factor (%)]]),"0")</f>
        <v>0</v>
      </c>
      <c r="N47" s="215" t="e">
        <f ca="1"/>
        <v>#N/A</v>
      </c>
      <c r="O47" s="168" t="e">
        <f ca="1"/>
        <v>#DIV/0!</v>
      </c>
      <c r="P47" s="168" t="e">
        <f ca="1"/>
        <v>#DIV/0!</v>
      </c>
      <c r="Q47" s="169" t="str">
        <f t="shared" ca="1" si="1"/>
        <v/>
      </c>
      <c r="R47" s="300"/>
    </row>
    <row r="48" spans="1:18">
      <c r="A48" s="206" t="s">
        <v>19</v>
      </c>
      <c r="B48" s="178" t="s">
        <v>21</v>
      </c>
      <c r="C48" s="178"/>
      <c r="D48" s="175" t="str">
        <f t="shared" si="0"/>
        <v/>
      </c>
      <c r="E48" s="175"/>
      <c r="F48" s="219"/>
      <c r="G48" s="175"/>
      <c r="H48" s="175" t="str">
        <f>IF(Embodied_Input[[#This Row],[Material]]="","","No")</f>
        <v/>
      </c>
      <c r="I48"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48" s="215" t="str">
        <f ca="1">IFERROR(VLOOKUP(Embodied_Input[[#This Row],[Material]],INDIRECT("materials_"&amp;SUBSTITUTE(Embodied_Input[[#This Row],[Building Element]]," ","_")),2,0),"")</f>
        <v/>
      </c>
      <c r="K48"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48"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48" s="207" t="str">
        <f ca="1">IFERROR(IF(Embodied_Input[[#This Row],[Adjustment Factor (%)]]="",VLOOKUP($C48,INDIRECT("materials_"&amp;SUBSTITUTE($B48," ","_")),6,0)*VLOOKUP($C48,INDIRECT("materials_"&amp;SUBSTITUTE($B48," ","_")),7,0)*INDEX(Metrics[],MATCH($B48,Metrics[Element],0),3),VLOOKUP($C48,INDIRECT("materials_"&amp;SUBSTITUTE($B48," ","_")),6,0)*VLOOKUP($C48,INDIRECT("materials_"&amp;SUBSTITUTE($B48," ","_")),7,0)*INDEX(Metrics[],MATCH($B48,Metrics[Element],0),3)*Embodied_Input[[#This Row],[Adjustment Factor (%)]]),"0")</f>
        <v>0</v>
      </c>
      <c r="N48" s="215" t="e">
        <f ca="1"/>
        <v>#N/A</v>
      </c>
      <c r="O48" s="168" t="e">
        <f ca="1"/>
        <v>#DIV/0!</v>
      </c>
      <c r="P48" s="168" t="e">
        <f ca="1"/>
        <v>#DIV/0!</v>
      </c>
      <c r="Q48" s="169" t="str">
        <f t="shared" ca="1" si="1"/>
        <v/>
      </c>
      <c r="R48" s="300"/>
    </row>
    <row r="49" spans="1:18">
      <c r="A49" s="206" t="s">
        <v>22</v>
      </c>
      <c r="B49" s="178" t="s">
        <v>23</v>
      </c>
      <c r="C49" s="178"/>
      <c r="D49" s="175" t="str">
        <f t="shared" si="0"/>
        <v/>
      </c>
      <c r="E49" s="175"/>
      <c r="F49" s="219"/>
      <c r="G49" s="175"/>
      <c r="H49" s="175" t="str">
        <f>IF(Embodied_Input[[#This Row],[Material]]="","","No")</f>
        <v/>
      </c>
      <c r="I49"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49" s="215" t="str">
        <f ca="1">IFERROR(VLOOKUP(Embodied_Input[[#This Row],[Material]],INDIRECT("materials_"&amp;SUBSTITUTE(Embodied_Input[[#This Row],[Building Element]]," ","_")),2,0),"")</f>
        <v/>
      </c>
      <c r="K49"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49"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49" s="207" t="str">
        <f ca="1">IFERROR(IF(Embodied_Input[[#This Row],[Adjustment Factor (%)]]="",VLOOKUP($C49,INDIRECT("materials_"&amp;SUBSTITUTE($B49," ","_")),6,0)*VLOOKUP($C49,INDIRECT("materials_"&amp;SUBSTITUTE($B49," ","_")),7,0)*INDEX(Metrics[],MATCH($B49,Metrics[Element],0),3),VLOOKUP($C49,INDIRECT("materials_"&amp;SUBSTITUTE($B49," ","_")),6,0)*VLOOKUP($C49,INDIRECT("materials_"&amp;SUBSTITUTE($B49," ","_")),7,0)*INDEX(Metrics[],MATCH($B49,Metrics[Element],0),3)*Embodied_Input[[#This Row],[Adjustment Factor (%)]]),"0")</f>
        <v>0</v>
      </c>
      <c r="N49" s="215" t="e">
        <f ca="1"/>
        <v>#N/A</v>
      </c>
      <c r="O49" s="168" t="e">
        <f ca="1"/>
        <v>#DIV/0!</v>
      </c>
      <c r="P49" s="168" t="e">
        <f ca="1"/>
        <v>#DIV/0!</v>
      </c>
      <c r="Q49" s="169" t="str">
        <f t="shared" ca="1" si="1"/>
        <v/>
      </c>
      <c r="R49" s="300"/>
    </row>
    <row r="50" spans="1:18">
      <c r="A50" s="206" t="s">
        <v>24</v>
      </c>
      <c r="B50" s="178" t="s">
        <v>25</v>
      </c>
      <c r="C50" s="178"/>
      <c r="D50" s="175" t="str">
        <f t="shared" si="0"/>
        <v/>
      </c>
      <c r="E50" s="175"/>
      <c r="F50" s="219"/>
      <c r="G50" s="175"/>
      <c r="H50" s="175" t="str">
        <f>IF(Embodied_Input[[#This Row],[Material]]="","","No")</f>
        <v/>
      </c>
      <c r="I50"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50" s="215" t="str">
        <f ca="1">IFERROR(VLOOKUP(Embodied_Input[[#This Row],[Material]],INDIRECT("materials_"&amp;SUBSTITUTE(Embodied_Input[[#This Row],[Building Element]]," ","_")),2,0),"")</f>
        <v/>
      </c>
      <c r="K50"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50"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50" s="207" t="str">
        <f ca="1">IFERROR(IF(Embodied_Input[[#This Row],[Adjustment Factor (%)]]="",VLOOKUP($C50,INDIRECT("materials_"&amp;SUBSTITUTE($B50," ","_")),6,0)*VLOOKUP($C50,INDIRECT("materials_"&amp;SUBSTITUTE($B50," ","_")),7,0)*INDEX(Metrics[],MATCH($B50,Metrics[Element],0),3),VLOOKUP($C50,INDIRECT("materials_"&amp;SUBSTITUTE($B50," ","_")),6,0)*VLOOKUP($C50,INDIRECT("materials_"&amp;SUBSTITUTE($B50," ","_")),7,0)*INDEX(Metrics[],MATCH($B50,Metrics[Element],0),3)*Embodied_Input[[#This Row],[Adjustment Factor (%)]]),"0")</f>
        <v>0</v>
      </c>
      <c r="N50" s="215" t="e">
        <f ca="1"/>
        <v>#N/A</v>
      </c>
      <c r="O50" s="168" t="e">
        <f ca="1"/>
        <v>#DIV/0!</v>
      </c>
      <c r="P50" s="168" t="e">
        <f ca="1"/>
        <v>#DIV/0!</v>
      </c>
      <c r="Q50" s="169" t="str">
        <f t="shared" ca="1" si="1"/>
        <v/>
      </c>
      <c r="R50" s="300"/>
    </row>
    <row r="51" spans="1:18">
      <c r="A51" s="206" t="s">
        <v>24</v>
      </c>
      <c r="B51" s="178" t="s">
        <v>26</v>
      </c>
      <c r="C51" s="178"/>
      <c r="D51" s="175" t="str">
        <f t="shared" si="0"/>
        <v/>
      </c>
      <c r="E51" s="175"/>
      <c r="F51" s="219"/>
      <c r="G51" s="175"/>
      <c r="H51" s="175" t="str">
        <f>IF(Embodied_Input[[#This Row],[Material]]="","","No")</f>
        <v/>
      </c>
      <c r="I51"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51" s="215" t="str">
        <f ca="1">IFERROR(VLOOKUP(Embodied_Input[[#This Row],[Material]],INDIRECT("materials_"&amp;SUBSTITUTE(Embodied_Input[[#This Row],[Building Element]]," ","_")),2,0),"")</f>
        <v/>
      </c>
      <c r="K51"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51"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51" s="207" t="str">
        <f ca="1">IFERROR(IF(Embodied_Input[[#This Row],[Adjustment Factor (%)]]="",VLOOKUP($C51,INDIRECT("materials_"&amp;SUBSTITUTE($B51," ","_")),6,0)*VLOOKUP($C51,INDIRECT("materials_"&amp;SUBSTITUTE($B51," ","_")),7,0)*INDEX(Metrics[],MATCH($B51,Metrics[Element],0),3),VLOOKUP($C51,INDIRECT("materials_"&amp;SUBSTITUTE($B51," ","_")),6,0)*VLOOKUP($C51,INDIRECT("materials_"&amp;SUBSTITUTE($B51," ","_")),7,0)*INDEX(Metrics[],MATCH($B51,Metrics[Element],0),3)*Embodied_Input[[#This Row],[Adjustment Factor (%)]]),"0")</f>
        <v>0</v>
      </c>
      <c r="N51" s="215" t="e">
        <f ca="1"/>
        <v>#N/A</v>
      </c>
      <c r="O51" s="168" t="e">
        <f ca="1"/>
        <v>#DIV/0!</v>
      </c>
      <c r="P51" s="168" t="e">
        <f ca="1"/>
        <v>#DIV/0!</v>
      </c>
      <c r="Q51" s="169" t="str">
        <f t="shared" ca="1" si="1"/>
        <v/>
      </c>
      <c r="R51" s="300"/>
    </row>
    <row r="52" spans="1:18">
      <c r="A52" s="206" t="s">
        <v>29</v>
      </c>
      <c r="B52" s="178" t="s">
        <v>29</v>
      </c>
      <c r="C52" s="178"/>
      <c r="D52" s="175" t="str">
        <f t="shared" si="0"/>
        <v/>
      </c>
      <c r="E52" s="175"/>
      <c r="F52" s="219"/>
      <c r="G52" s="175"/>
      <c r="H52" s="175" t="str">
        <f>IF(Embodied_Input[[#This Row],[Material]]="","","No")</f>
        <v/>
      </c>
      <c r="I52"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52" s="215" t="str">
        <f ca="1">IFERROR(VLOOKUP(Embodied_Input[[#This Row],[Material]],INDIRECT("materials_"&amp;SUBSTITUTE(Embodied_Input[[#This Row],[Building Element]]," ","_")),2,0),"")</f>
        <v/>
      </c>
      <c r="K52"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52"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52" s="207" t="str">
        <f ca="1">IFERROR(IF(Embodied_Input[[#This Row],[Adjustment Factor (%)]]="",VLOOKUP($C52,INDIRECT("materials_"&amp;SUBSTITUTE($B52," ","_")),6,0)*VLOOKUP($C52,INDIRECT("materials_"&amp;SUBSTITUTE($B52," ","_")),7,0)*INDEX(Metrics[],MATCH($B52,Metrics[Element],0),3),VLOOKUP($C52,INDIRECT("materials_"&amp;SUBSTITUTE($B52," ","_")),6,0)*VLOOKUP($C52,INDIRECT("materials_"&amp;SUBSTITUTE($B52," ","_")),7,0)*INDEX(Metrics[],MATCH($B52,Metrics[Element],0),3)*Embodied_Input[[#This Row],[Adjustment Factor (%)]]),"0")</f>
        <v>0</v>
      </c>
      <c r="N52" s="215" t="e">
        <f ca="1"/>
        <v>#N/A</v>
      </c>
      <c r="O52" s="168" t="e">
        <f ca="1"/>
        <v>#DIV/0!</v>
      </c>
      <c r="P52" s="168" t="e">
        <f ca="1"/>
        <v>#DIV/0!</v>
      </c>
      <c r="Q52" s="169" t="str">
        <f t="shared" ca="1" si="1"/>
        <v/>
      </c>
      <c r="R52" s="300"/>
    </row>
    <row r="53" spans="1:18">
      <c r="A53" s="206"/>
      <c r="B53" s="178"/>
      <c r="C53" s="178"/>
      <c r="D53" s="175" t="str">
        <f t="shared" si="0"/>
        <v/>
      </c>
      <c r="E53" s="175"/>
      <c r="F53" s="219"/>
      <c r="G53" s="175"/>
      <c r="H53" s="175" t="str">
        <f>IF(Embodied_Input[[#This Row],[Material]]="","","No")</f>
        <v/>
      </c>
      <c r="I53"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53" s="215" t="str">
        <f ca="1">IFERROR(VLOOKUP(Embodied_Input[[#This Row],[Material]],INDIRECT("materials_"&amp;SUBSTITUTE(Embodied_Input[[#This Row],[Building Element]]," ","_")),2,0),"")</f>
        <v/>
      </c>
      <c r="K53"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53"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53" s="207" t="str">
        <f ca="1">IFERROR(IF(Embodied_Input[[#This Row],[Adjustment Factor (%)]]="",VLOOKUP($C53,INDIRECT("materials_"&amp;SUBSTITUTE($B53," ","_")),6,0)*VLOOKUP($C53,INDIRECT("materials_"&amp;SUBSTITUTE($B53," ","_")),7,0)*INDEX(Metrics[],MATCH($B53,Metrics[Element],0),3),VLOOKUP($C53,INDIRECT("materials_"&amp;SUBSTITUTE($B53," ","_")),6,0)*VLOOKUP($C53,INDIRECT("materials_"&amp;SUBSTITUTE($B53," ","_")),7,0)*INDEX(Metrics[],MATCH($B53,Metrics[Element],0),3)*Embodied_Input[[#This Row],[Adjustment Factor (%)]]),"0")</f>
        <v>0</v>
      </c>
      <c r="N53" s="215" t="e">
        <f ca="1"/>
        <v>#N/A</v>
      </c>
      <c r="O53" s="168" t="e">
        <f ca="1"/>
        <v>#DIV/0!</v>
      </c>
      <c r="P53" s="168" t="e">
        <f ca="1"/>
        <v>#DIV/0!</v>
      </c>
      <c r="Q53" s="169" t="str">
        <f t="shared" ca="1" si="1"/>
        <v/>
      </c>
      <c r="R53" s="300"/>
    </row>
    <row r="54" spans="1:18">
      <c r="A54" s="206"/>
      <c r="B54" s="178"/>
      <c r="C54" s="178"/>
      <c r="D54" s="175" t="str">
        <f t="shared" si="0"/>
        <v/>
      </c>
      <c r="E54" s="175"/>
      <c r="F54" s="219"/>
      <c r="G54" s="175"/>
      <c r="H54" s="175" t="str">
        <f>IF(Embodied_Input[[#This Row],[Material]]="","","No")</f>
        <v/>
      </c>
      <c r="I54"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54" s="215" t="str">
        <f ca="1">IFERROR(VLOOKUP(Embodied_Input[[#This Row],[Material]],INDIRECT("materials_"&amp;SUBSTITUTE(Embodied_Input[[#This Row],[Building Element]]," ","_")),2,0),"")</f>
        <v/>
      </c>
      <c r="K54"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54"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54" s="207" t="str">
        <f ca="1">IFERROR(IF(Embodied_Input[[#This Row],[Adjustment Factor (%)]]="",VLOOKUP($C54,INDIRECT("materials_"&amp;SUBSTITUTE($B54," ","_")),6,0)*VLOOKUP($C54,INDIRECT("materials_"&amp;SUBSTITUTE($B54," ","_")),7,0)*INDEX(Metrics[],MATCH($B54,Metrics[Element],0),3),VLOOKUP($C54,INDIRECT("materials_"&amp;SUBSTITUTE($B54," ","_")),6,0)*VLOOKUP($C54,INDIRECT("materials_"&amp;SUBSTITUTE($B54," ","_")),7,0)*INDEX(Metrics[],MATCH($B54,Metrics[Element],0),3)*Embodied_Input[[#This Row],[Adjustment Factor (%)]]),"0")</f>
        <v>0</v>
      </c>
      <c r="N54" s="215" t="e">
        <f ca="1"/>
        <v>#N/A</v>
      </c>
      <c r="O54" s="168" t="e">
        <f ca="1"/>
        <v>#DIV/0!</v>
      </c>
      <c r="P54" s="168" t="e">
        <f ca="1"/>
        <v>#DIV/0!</v>
      </c>
      <c r="Q54" s="169" t="str">
        <f t="shared" ca="1" si="1"/>
        <v/>
      </c>
      <c r="R54" s="300"/>
    </row>
    <row r="55" spans="1:18">
      <c r="A55" s="206"/>
      <c r="B55" s="178"/>
      <c r="C55" s="178"/>
      <c r="D55" s="175" t="str">
        <f t="shared" si="0"/>
        <v/>
      </c>
      <c r="E55" s="175"/>
      <c r="F55" s="219"/>
      <c r="G55" s="175"/>
      <c r="H55" s="175" t="str">
        <f>IF(Embodied_Input[[#This Row],[Material]]="","","No")</f>
        <v/>
      </c>
      <c r="I55"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55" s="215" t="str">
        <f ca="1">IFERROR(VLOOKUP(Embodied_Input[[#This Row],[Material]],INDIRECT("materials_"&amp;SUBSTITUTE(Embodied_Input[[#This Row],[Building Element]]," ","_")),2,0),"")</f>
        <v/>
      </c>
      <c r="K55"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55"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55" s="207" t="str">
        <f ca="1">IFERROR(IF(Embodied_Input[[#This Row],[Adjustment Factor (%)]]="",VLOOKUP($C55,INDIRECT("materials_"&amp;SUBSTITUTE($B55," ","_")),6,0)*VLOOKUP($C55,INDIRECT("materials_"&amp;SUBSTITUTE($B55," ","_")),7,0)*INDEX(Metrics[],MATCH($B55,Metrics[Element],0),3),VLOOKUP($C55,INDIRECT("materials_"&amp;SUBSTITUTE($B55," ","_")),6,0)*VLOOKUP($C55,INDIRECT("materials_"&amp;SUBSTITUTE($B55," ","_")),7,0)*INDEX(Metrics[],MATCH($B55,Metrics[Element],0),3)*Embodied_Input[[#This Row],[Adjustment Factor (%)]]),"0")</f>
        <v>0</v>
      </c>
      <c r="N55" s="215" t="e">
        <f ca="1"/>
        <v>#N/A</v>
      </c>
      <c r="O55" s="168" t="e">
        <f ca="1"/>
        <v>#DIV/0!</v>
      </c>
      <c r="P55" s="168" t="e">
        <f ca="1"/>
        <v>#DIV/0!</v>
      </c>
      <c r="Q55" s="169" t="str">
        <f t="shared" ca="1" si="1"/>
        <v/>
      </c>
      <c r="R55" s="300"/>
    </row>
    <row r="56" spans="1:18">
      <c r="A56" s="206"/>
      <c r="B56" s="178"/>
      <c r="C56" s="178"/>
      <c r="D56" s="175" t="str">
        <f t="shared" si="0"/>
        <v/>
      </c>
      <c r="E56" s="175"/>
      <c r="F56" s="219"/>
      <c r="G56" s="175"/>
      <c r="H56" s="175" t="str">
        <f>IF(Embodied_Input[[#This Row],[Material]]="","","No")</f>
        <v/>
      </c>
      <c r="I56"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56" s="215" t="str">
        <f ca="1">IFERROR(VLOOKUP(Embodied_Input[[#This Row],[Material]],INDIRECT("materials_"&amp;SUBSTITUTE(Embodied_Input[[#This Row],[Building Element]]," ","_")),2,0),"")</f>
        <v/>
      </c>
      <c r="K56"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56"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56" s="207" t="str">
        <f ca="1">IFERROR(IF(Embodied_Input[[#This Row],[Adjustment Factor (%)]]="",VLOOKUP($C56,INDIRECT("materials_"&amp;SUBSTITUTE($B56," ","_")),6,0)*VLOOKUP($C56,INDIRECT("materials_"&amp;SUBSTITUTE($B56," ","_")),7,0)*INDEX(Metrics[],MATCH($B56,Metrics[Element],0),3),VLOOKUP($C56,INDIRECT("materials_"&amp;SUBSTITUTE($B56," ","_")),6,0)*VLOOKUP($C56,INDIRECT("materials_"&amp;SUBSTITUTE($B56," ","_")),7,0)*INDEX(Metrics[],MATCH($B56,Metrics[Element],0),3)*Embodied_Input[[#This Row],[Adjustment Factor (%)]]),"0")</f>
        <v>0</v>
      </c>
      <c r="N56" s="215" t="e">
        <f ca="1"/>
        <v>#N/A</v>
      </c>
      <c r="O56" s="168" t="e">
        <f ca="1"/>
        <v>#DIV/0!</v>
      </c>
      <c r="P56" s="168" t="e">
        <f ca="1"/>
        <v>#DIV/0!</v>
      </c>
      <c r="Q56" s="169" t="str">
        <f t="shared" ca="1" si="1"/>
        <v/>
      </c>
      <c r="R56" s="300"/>
    </row>
    <row r="57" spans="1:18">
      <c r="A57" s="206"/>
      <c r="B57" s="178"/>
      <c r="C57" s="178"/>
      <c r="D57" s="175" t="str">
        <f t="shared" si="0"/>
        <v/>
      </c>
      <c r="E57" s="175"/>
      <c r="F57" s="219"/>
      <c r="G57" s="175"/>
      <c r="H57" s="175" t="str">
        <f>IF(Embodied_Input[[#This Row],[Material]]="","","No")</f>
        <v/>
      </c>
      <c r="I57"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57" s="215" t="str">
        <f ca="1">IFERROR(VLOOKUP(Embodied_Input[[#This Row],[Material]],INDIRECT("materials_"&amp;SUBSTITUTE(Embodied_Input[[#This Row],[Building Element]]," ","_")),2,0),"")</f>
        <v/>
      </c>
      <c r="K57"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57"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57" s="207" t="str">
        <f ca="1">IFERROR(IF(Embodied_Input[[#This Row],[Adjustment Factor (%)]]="",VLOOKUP($C57,INDIRECT("materials_"&amp;SUBSTITUTE($B57," ","_")),6,0)*VLOOKUP($C57,INDIRECT("materials_"&amp;SUBSTITUTE($B57," ","_")),7,0)*INDEX(Metrics[],MATCH($B57,Metrics[Element],0),3),VLOOKUP($C57,INDIRECT("materials_"&amp;SUBSTITUTE($B57," ","_")),6,0)*VLOOKUP($C57,INDIRECT("materials_"&amp;SUBSTITUTE($B57," ","_")),7,0)*INDEX(Metrics[],MATCH($B57,Metrics[Element],0),3)*Embodied_Input[[#This Row],[Adjustment Factor (%)]]),"0")</f>
        <v>0</v>
      </c>
      <c r="N57" s="215" t="e">
        <f ca="1"/>
        <v>#N/A</v>
      </c>
      <c r="O57" s="168" t="e">
        <f ca="1"/>
        <v>#DIV/0!</v>
      </c>
      <c r="P57" s="168" t="e">
        <f ca="1"/>
        <v>#DIV/0!</v>
      </c>
      <c r="Q57" s="169" t="str">
        <f t="shared" ca="1" si="1"/>
        <v/>
      </c>
      <c r="R57" s="300"/>
    </row>
    <row r="58" spans="1:18">
      <c r="A58" s="206"/>
      <c r="B58" s="178"/>
      <c r="C58" s="178"/>
      <c r="D58" s="175" t="str">
        <f t="shared" si="0"/>
        <v/>
      </c>
      <c r="E58" s="175"/>
      <c r="F58" s="219"/>
      <c r="G58" s="175"/>
      <c r="H58" s="175" t="str">
        <f>IF(Embodied_Input[[#This Row],[Material]]="","","No")</f>
        <v/>
      </c>
      <c r="I58"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58" s="215" t="str">
        <f ca="1">IFERROR(VLOOKUP(Embodied_Input[[#This Row],[Material]],INDIRECT("materials_"&amp;SUBSTITUTE(Embodied_Input[[#This Row],[Building Element]]," ","_")),2,0),"")</f>
        <v/>
      </c>
      <c r="K58"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58"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58" s="207" t="str">
        <f ca="1">IFERROR(IF(Embodied_Input[[#This Row],[Adjustment Factor (%)]]="",VLOOKUP($C58,INDIRECT("materials_"&amp;SUBSTITUTE($B58," ","_")),6,0)*VLOOKUP($C58,INDIRECT("materials_"&amp;SUBSTITUTE($B58," ","_")),7,0)*INDEX(Metrics[],MATCH($B58,Metrics[Element],0),3),VLOOKUP($C58,INDIRECT("materials_"&amp;SUBSTITUTE($B58," ","_")),6,0)*VLOOKUP($C58,INDIRECT("materials_"&amp;SUBSTITUTE($B58," ","_")),7,0)*INDEX(Metrics[],MATCH($B58,Metrics[Element],0),3)*Embodied_Input[[#This Row],[Adjustment Factor (%)]]),"0")</f>
        <v>0</v>
      </c>
      <c r="N58" s="215" t="e">
        <f ca="1"/>
        <v>#N/A</v>
      </c>
      <c r="O58" s="168" t="e">
        <f ca="1"/>
        <v>#DIV/0!</v>
      </c>
      <c r="P58" s="168" t="e">
        <f ca="1"/>
        <v>#DIV/0!</v>
      </c>
      <c r="Q58" s="169" t="str">
        <f t="shared" ca="1" si="1"/>
        <v/>
      </c>
      <c r="R58" s="300"/>
    </row>
    <row r="59" spans="1:18">
      <c r="A59" s="206"/>
      <c r="B59" s="178"/>
      <c r="C59" s="178"/>
      <c r="D59" s="175" t="str">
        <f t="shared" si="0"/>
        <v/>
      </c>
      <c r="E59" s="175"/>
      <c r="F59" s="219"/>
      <c r="G59" s="175"/>
      <c r="H59" s="175" t="str">
        <f>IF(Embodied_Input[[#This Row],[Material]]="","","No")</f>
        <v/>
      </c>
      <c r="I59"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59" s="215" t="str">
        <f ca="1">IFERROR(VLOOKUP(Embodied_Input[[#This Row],[Material]],INDIRECT("materials_"&amp;SUBSTITUTE(Embodied_Input[[#This Row],[Building Element]]," ","_")),2,0),"")</f>
        <v/>
      </c>
      <c r="K59"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59"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59" s="207" t="str">
        <f ca="1">IFERROR(IF(Embodied_Input[[#This Row],[Adjustment Factor (%)]]="",VLOOKUP($C59,INDIRECT("materials_"&amp;SUBSTITUTE($B59," ","_")),6,0)*VLOOKUP($C59,INDIRECT("materials_"&amp;SUBSTITUTE($B59," ","_")),7,0)*INDEX(Metrics[],MATCH($B59,Metrics[Element],0),3),VLOOKUP($C59,INDIRECT("materials_"&amp;SUBSTITUTE($B59," ","_")),6,0)*VLOOKUP($C59,INDIRECT("materials_"&amp;SUBSTITUTE($B59," ","_")),7,0)*INDEX(Metrics[],MATCH($B59,Metrics[Element],0),3)*Embodied_Input[[#This Row],[Adjustment Factor (%)]]),"0")</f>
        <v>0</v>
      </c>
      <c r="N59" s="215" t="e">
        <f ca="1"/>
        <v>#N/A</v>
      </c>
      <c r="O59" s="168" t="e">
        <f ca="1"/>
        <v>#DIV/0!</v>
      </c>
      <c r="P59" s="168" t="e">
        <f ca="1"/>
        <v>#DIV/0!</v>
      </c>
      <c r="Q59" s="169" t="str">
        <f t="shared" ca="1" si="1"/>
        <v/>
      </c>
      <c r="R59" s="300"/>
    </row>
    <row r="60" spans="1:18">
      <c r="A60" s="206"/>
      <c r="B60" s="178"/>
      <c r="C60" s="178"/>
      <c r="D60" s="175" t="str">
        <f t="shared" si="0"/>
        <v/>
      </c>
      <c r="E60" s="175"/>
      <c r="F60" s="219"/>
      <c r="G60" s="175"/>
      <c r="H60" s="175" t="str">
        <f>IF(Embodied_Input[[#This Row],[Material]]="","","No")</f>
        <v/>
      </c>
      <c r="I60"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60" s="215" t="str">
        <f ca="1">IFERROR(VLOOKUP(Embodied_Input[[#This Row],[Material]],INDIRECT("materials_"&amp;SUBSTITUTE(Embodied_Input[[#This Row],[Building Element]]," ","_")),2,0),"")</f>
        <v/>
      </c>
      <c r="K60"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60"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60" s="207" t="str">
        <f ca="1">IFERROR(IF(Embodied_Input[[#This Row],[Adjustment Factor (%)]]="",VLOOKUP($C60,INDIRECT("materials_"&amp;SUBSTITUTE($B60," ","_")),6,0)*VLOOKUP($C60,INDIRECT("materials_"&amp;SUBSTITUTE($B60," ","_")),7,0)*INDEX(Metrics[],MATCH($B60,Metrics[Element],0),3),VLOOKUP($C60,INDIRECT("materials_"&amp;SUBSTITUTE($B60," ","_")),6,0)*VLOOKUP($C60,INDIRECT("materials_"&amp;SUBSTITUTE($B60," ","_")),7,0)*INDEX(Metrics[],MATCH($B60,Metrics[Element],0),3)*Embodied_Input[[#This Row],[Adjustment Factor (%)]]),"0")</f>
        <v>0</v>
      </c>
      <c r="N60" s="215" t="e">
        <f ca="1"/>
        <v>#N/A</v>
      </c>
      <c r="O60" s="168" t="e">
        <f ca="1"/>
        <v>#DIV/0!</v>
      </c>
      <c r="P60" s="168" t="e">
        <f ca="1"/>
        <v>#DIV/0!</v>
      </c>
      <c r="Q60" s="169" t="str">
        <f t="shared" ca="1" si="1"/>
        <v/>
      </c>
      <c r="R60" s="300"/>
    </row>
    <row r="61" spans="1:18">
      <c r="A61" s="206"/>
      <c r="B61" s="178"/>
      <c r="C61" s="178"/>
      <c r="D61" s="175" t="str">
        <f t="shared" si="0"/>
        <v/>
      </c>
      <c r="E61" s="175"/>
      <c r="F61" s="219"/>
      <c r="G61" s="175"/>
      <c r="H61" s="175" t="str">
        <f>IF(Embodied_Input[[#This Row],[Material]]="","","No")</f>
        <v/>
      </c>
      <c r="I61"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61" s="215" t="str">
        <f ca="1">IFERROR(VLOOKUP(Embodied_Input[[#This Row],[Material]],INDIRECT("materials_"&amp;SUBSTITUTE(Embodied_Input[[#This Row],[Building Element]]," ","_")),2,0),"")</f>
        <v/>
      </c>
      <c r="K61"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61"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61" s="207" t="str">
        <f ca="1">IFERROR(IF(Embodied_Input[[#This Row],[Adjustment Factor (%)]]="",VLOOKUP($C61,INDIRECT("materials_"&amp;SUBSTITUTE($B61," ","_")),6,0)*VLOOKUP($C61,INDIRECT("materials_"&amp;SUBSTITUTE($B61," ","_")),7,0)*INDEX(Metrics[],MATCH($B61,Metrics[Element],0),3),VLOOKUP($C61,INDIRECT("materials_"&amp;SUBSTITUTE($B61," ","_")),6,0)*VLOOKUP($C61,INDIRECT("materials_"&amp;SUBSTITUTE($B61," ","_")),7,0)*INDEX(Metrics[],MATCH($B61,Metrics[Element],0),3)*Embodied_Input[[#This Row],[Adjustment Factor (%)]]),"0")</f>
        <v>0</v>
      </c>
      <c r="N61" s="215" t="e">
        <f ca="1"/>
        <v>#N/A</v>
      </c>
      <c r="O61" s="168" t="e">
        <f ca="1"/>
        <v>#DIV/0!</v>
      </c>
      <c r="P61" s="168" t="e">
        <f ca="1"/>
        <v>#DIV/0!</v>
      </c>
      <c r="Q61" s="169" t="str">
        <f t="shared" ca="1" si="1"/>
        <v/>
      </c>
      <c r="R61" s="300"/>
    </row>
    <row r="62" spans="1:18">
      <c r="A62" s="206"/>
      <c r="B62" s="178"/>
      <c r="C62" s="178"/>
      <c r="D62" s="175" t="str">
        <f t="shared" si="0"/>
        <v/>
      </c>
      <c r="E62" s="175"/>
      <c r="F62" s="219"/>
      <c r="G62" s="175"/>
      <c r="H62" s="175" t="str">
        <f>IF(Embodied_Input[[#This Row],[Material]]="","","No")</f>
        <v/>
      </c>
      <c r="I62"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62" s="215" t="str">
        <f ca="1">IFERROR(VLOOKUP(Embodied_Input[[#This Row],[Material]],INDIRECT("materials_"&amp;SUBSTITUTE(Embodied_Input[[#This Row],[Building Element]]," ","_")),2,0),"")</f>
        <v/>
      </c>
      <c r="K62"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62"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62" s="207" t="str">
        <f ca="1">IFERROR(IF(Embodied_Input[[#This Row],[Adjustment Factor (%)]]="",VLOOKUP($C62,INDIRECT("materials_"&amp;SUBSTITUTE($B62," ","_")),6,0)*VLOOKUP($C62,INDIRECT("materials_"&amp;SUBSTITUTE($B62," ","_")),7,0)*INDEX(Metrics[],MATCH($B62,Metrics[Element],0),3),VLOOKUP($C62,INDIRECT("materials_"&amp;SUBSTITUTE($B62," ","_")),6,0)*VLOOKUP($C62,INDIRECT("materials_"&amp;SUBSTITUTE($B62," ","_")),7,0)*INDEX(Metrics[],MATCH($B62,Metrics[Element],0),3)*Embodied_Input[[#This Row],[Adjustment Factor (%)]]),"0")</f>
        <v>0</v>
      </c>
      <c r="N62" s="215" t="e">
        <f ca="1"/>
        <v>#N/A</v>
      </c>
      <c r="O62" s="168" t="e">
        <f ca="1"/>
        <v>#DIV/0!</v>
      </c>
      <c r="P62" s="168" t="e">
        <f ca="1"/>
        <v>#DIV/0!</v>
      </c>
      <c r="Q62" s="169" t="str">
        <f t="shared" ca="1" si="1"/>
        <v/>
      </c>
      <c r="R62" s="300"/>
    </row>
    <row r="63" spans="1:18">
      <c r="A63" s="206"/>
      <c r="B63" s="178"/>
      <c r="C63" s="178"/>
      <c r="D63" s="175" t="str">
        <f t="shared" si="0"/>
        <v/>
      </c>
      <c r="E63" s="175"/>
      <c r="F63" s="219"/>
      <c r="G63" s="175"/>
      <c r="H63" s="175" t="str">
        <f>IF(Embodied_Input[[#This Row],[Material]]="","","No")</f>
        <v/>
      </c>
      <c r="I63"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63" s="215" t="str">
        <f ca="1">IFERROR(VLOOKUP(Embodied_Input[[#This Row],[Material]],INDIRECT("materials_"&amp;SUBSTITUTE(Embodied_Input[[#This Row],[Building Element]]," ","_")),2,0),"")</f>
        <v/>
      </c>
      <c r="K63"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63"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63" s="207" t="str">
        <f ca="1">IFERROR(IF(Embodied_Input[[#This Row],[Adjustment Factor (%)]]="",VLOOKUP($C63,INDIRECT("materials_"&amp;SUBSTITUTE($B63," ","_")),6,0)*VLOOKUP($C63,INDIRECT("materials_"&amp;SUBSTITUTE($B63," ","_")),7,0)*INDEX(Metrics[],MATCH($B63,Metrics[Element],0),3),VLOOKUP($C63,INDIRECT("materials_"&amp;SUBSTITUTE($B63," ","_")),6,0)*VLOOKUP($C63,INDIRECT("materials_"&amp;SUBSTITUTE($B63," ","_")),7,0)*INDEX(Metrics[],MATCH($B63,Metrics[Element],0),3)*Embodied_Input[[#This Row],[Adjustment Factor (%)]]),"0")</f>
        <v>0</v>
      </c>
      <c r="N63" s="215" t="e">
        <f ca="1"/>
        <v>#N/A</v>
      </c>
      <c r="O63" s="168" t="e">
        <f ca="1"/>
        <v>#DIV/0!</v>
      </c>
      <c r="P63" s="168" t="e">
        <f ca="1"/>
        <v>#DIV/0!</v>
      </c>
      <c r="Q63" s="169" t="str">
        <f t="shared" ca="1" si="1"/>
        <v/>
      </c>
      <c r="R63" s="300"/>
    </row>
    <row r="64" spans="1:18">
      <c r="A64" s="206"/>
      <c r="B64" s="178"/>
      <c r="C64" s="178"/>
      <c r="D64" s="175" t="str">
        <f t="shared" si="0"/>
        <v/>
      </c>
      <c r="E64" s="175"/>
      <c r="F64" s="219"/>
      <c r="G64" s="175"/>
      <c r="H64" s="175" t="str">
        <f>IF(Embodied_Input[[#This Row],[Material]]="","","No")</f>
        <v/>
      </c>
      <c r="I64"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64" s="215" t="str">
        <f ca="1">IFERROR(VLOOKUP(Embodied_Input[[#This Row],[Material]],INDIRECT("materials_"&amp;SUBSTITUTE(Embodied_Input[[#This Row],[Building Element]]," ","_")),2,0),"")</f>
        <v/>
      </c>
      <c r="K64"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64"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64" s="207" t="str">
        <f ca="1">IFERROR(IF(Embodied_Input[[#This Row],[Adjustment Factor (%)]]="",VLOOKUP($C64,INDIRECT("materials_"&amp;SUBSTITUTE($B64," ","_")),6,0)*VLOOKUP($C64,INDIRECT("materials_"&amp;SUBSTITUTE($B64," ","_")),7,0)*INDEX(Metrics[],MATCH($B64,Metrics[Element],0),3),VLOOKUP($C64,INDIRECT("materials_"&amp;SUBSTITUTE($B64," ","_")),6,0)*VLOOKUP($C64,INDIRECT("materials_"&amp;SUBSTITUTE($B64," ","_")),7,0)*INDEX(Metrics[],MATCH($B64,Metrics[Element],0),3)*Embodied_Input[[#This Row],[Adjustment Factor (%)]]),"0")</f>
        <v>0</v>
      </c>
      <c r="N64" s="215" t="e">
        <f ca="1"/>
        <v>#N/A</v>
      </c>
      <c r="O64" s="168" t="e">
        <f ca="1"/>
        <v>#DIV/0!</v>
      </c>
      <c r="P64" s="168" t="e">
        <f ca="1"/>
        <v>#DIV/0!</v>
      </c>
      <c r="Q64" s="169" t="str">
        <f t="shared" ca="1" si="1"/>
        <v/>
      </c>
      <c r="R64" s="300"/>
    </row>
    <row r="65" spans="1:18">
      <c r="A65" s="206"/>
      <c r="B65" s="178"/>
      <c r="C65" s="178"/>
      <c r="D65" s="175" t="str">
        <f t="shared" si="0"/>
        <v/>
      </c>
      <c r="E65" s="175"/>
      <c r="F65" s="219"/>
      <c r="G65" s="175"/>
      <c r="H65" s="175" t="str">
        <f>IF(Embodied_Input[[#This Row],[Material]]="","","No")</f>
        <v/>
      </c>
      <c r="I65"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65" s="215" t="str">
        <f ca="1">IFERROR(VLOOKUP(Embodied_Input[[#This Row],[Material]],INDIRECT("materials_"&amp;SUBSTITUTE(Embodied_Input[[#This Row],[Building Element]]," ","_")),2,0),"")</f>
        <v/>
      </c>
      <c r="K65"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65"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65" s="207" t="str">
        <f ca="1">IFERROR(IF(Embodied_Input[[#This Row],[Adjustment Factor (%)]]="",VLOOKUP($C65,INDIRECT("materials_"&amp;SUBSTITUTE($B65," ","_")),6,0)*VLOOKUP($C65,INDIRECT("materials_"&amp;SUBSTITUTE($B65," ","_")),7,0)*INDEX(Metrics[],MATCH($B65,Metrics[Element],0),3),VLOOKUP($C65,INDIRECT("materials_"&amp;SUBSTITUTE($B65," ","_")),6,0)*VLOOKUP($C65,INDIRECT("materials_"&amp;SUBSTITUTE($B65," ","_")),7,0)*INDEX(Metrics[],MATCH($B65,Metrics[Element],0),3)*Embodied_Input[[#This Row],[Adjustment Factor (%)]]),"0")</f>
        <v>0</v>
      </c>
      <c r="N65" s="215" t="e">
        <f ca="1"/>
        <v>#N/A</v>
      </c>
      <c r="O65" s="168" t="e">
        <f ca="1"/>
        <v>#DIV/0!</v>
      </c>
      <c r="P65" s="168" t="e">
        <f ca="1"/>
        <v>#DIV/0!</v>
      </c>
      <c r="Q65" s="169" t="str">
        <f t="shared" ca="1" si="1"/>
        <v/>
      </c>
      <c r="R65" s="300"/>
    </row>
    <row r="66" spans="1:18">
      <c r="A66" s="206"/>
      <c r="B66" s="178"/>
      <c r="C66" s="178"/>
      <c r="D66" s="175" t="str">
        <f t="shared" si="0"/>
        <v/>
      </c>
      <c r="E66" s="175"/>
      <c r="F66" s="219"/>
      <c r="G66" s="175"/>
      <c r="H66" s="175" t="str">
        <f>IF(Embodied_Input[[#This Row],[Material]]="","","No")</f>
        <v/>
      </c>
      <c r="I66"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66" s="215" t="str">
        <f ca="1">IFERROR(VLOOKUP(Embodied_Input[[#This Row],[Material]],INDIRECT("materials_"&amp;SUBSTITUTE(Embodied_Input[[#This Row],[Building Element]]," ","_")),2,0),"")</f>
        <v/>
      </c>
      <c r="K66"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66"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66" s="207" t="str">
        <f ca="1">IFERROR(IF(Embodied_Input[[#This Row],[Adjustment Factor (%)]]="",VLOOKUP($C66,INDIRECT("materials_"&amp;SUBSTITUTE($B66," ","_")),6,0)*VLOOKUP($C66,INDIRECT("materials_"&amp;SUBSTITUTE($B66," ","_")),7,0)*INDEX(Metrics[],MATCH($B66,Metrics[Element],0),3),VLOOKUP($C66,INDIRECT("materials_"&amp;SUBSTITUTE($B66," ","_")),6,0)*VLOOKUP($C66,INDIRECT("materials_"&amp;SUBSTITUTE($B66," ","_")),7,0)*INDEX(Metrics[],MATCH($B66,Metrics[Element],0),3)*Embodied_Input[[#This Row],[Adjustment Factor (%)]]),"0")</f>
        <v>0</v>
      </c>
      <c r="N66" s="215" t="e">
        <f ca="1"/>
        <v>#N/A</v>
      </c>
      <c r="O66" s="168" t="e">
        <f ca="1"/>
        <v>#DIV/0!</v>
      </c>
      <c r="P66" s="168" t="e">
        <f ca="1"/>
        <v>#DIV/0!</v>
      </c>
      <c r="Q66" s="169" t="str">
        <f t="shared" ca="1" si="1"/>
        <v/>
      </c>
      <c r="R66" s="300"/>
    </row>
    <row r="67" spans="1:18">
      <c r="A67" s="206"/>
      <c r="B67" s="178"/>
      <c r="C67" s="178"/>
      <c r="D67" s="175" t="str">
        <f t="shared" si="0"/>
        <v/>
      </c>
      <c r="E67" s="175"/>
      <c r="F67" s="219"/>
      <c r="G67" s="175"/>
      <c r="H67" s="175" t="str">
        <f>IF(Embodied_Input[[#This Row],[Material]]="","","No")</f>
        <v/>
      </c>
      <c r="I67"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67" s="215" t="str">
        <f ca="1">IFERROR(VLOOKUP(Embodied_Input[[#This Row],[Material]],INDIRECT("materials_"&amp;SUBSTITUTE(Embodied_Input[[#This Row],[Building Element]]," ","_")),2,0),"")</f>
        <v/>
      </c>
      <c r="K67"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67"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67" s="207" t="str">
        <f ca="1">IFERROR(IF(Embodied_Input[[#This Row],[Adjustment Factor (%)]]="",VLOOKUP($C67,INDIRECT("materials_"&amp;SUBSTITUTE($B67," ","_")),6,0)*VLOOKUP($C67,INDIRECT("materials_"&amp;SUBSTITUTE($B67," ","_")),7,0)*INDEX(Metrics[],MATCH($B67,Metrics[Element],0),3),VLOOKUP($C67,INDIRECT("materials_"&amp;SUBSTITUTE($B67," ","_")),6,0)*VLOOKUP($C67,INDIRECT("materials_"&amp;SUBSTITUTE($B67," ","_")),7,0)*INDEX(Metrics[],MATCH($B67,Metrics[Element],0),3)*Embodied_Input[[#This Row],[Adjustment Factor (%)]]),"0")</f>
        <v>0</v>
      </c>
      <c r="N67" s="215" t="e">
        <f ca="1"/>
        <v>#N/A</v>
      </c>
      <c r="O67" s="168" t="e">
        <f ca="1"/>
        <v>#DIV/0!</v>
      </c>
      <c r="P67" s="168" t="e">
        <f ca="1"/>
        <v>#DIV/0!</v>
      </c>
      <c r="Q67" s="169" t="str">
        <f t="shared" ca="1" si="1"/>
        <v/>
      </c>
      <c r="R67" s="300"/>
    </row>
    <row r="68" spans="1:18">
      <c r="A68" s="206"/>
      <c r="B68" s="178"/>
      <c r="C68" s="178"/>
      <c r="D68" s="175" t="str">
        <f t="shared" si="0"/>
        <v/>
      </c>
      <c r="E68" s="175"/>
      <c r="F68" s="219"/>
      <c r="G68" s="175"/>
      <c r="H68" s="175" t="str">
        <f>IF(Embodied_Input[[#This Row],[Material]]="","","No")</f>
        <v/>
      </c>
      <c r="I68"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68" s="215" t="str">
        <f ca="1">IFERROR(VLOOKUP(Embodied_Input[[#This Row],[Material]],INDIRECT("materials_"&amp;SUBSTITUTE(Embodied_Input[[#This Row],[Building Element]]," ","_")),2,0),"")</f>
        <v/>
      </c>
      <c r="K68"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68"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68" s="207" t="str">
        <f ca="1">IFERROR(IF(Embodied_Input[[#This Row],[Adjustment Factor (%)]]="",VLOOKUP($C68,INDIRECT("materials_"&amp;SUBSTITUTE($B68," ","_")),6,0)*VLOOKUP($C68,INDIRECT("materials_"&amp;SUBSTITUTE($B68," ","_")),7,0)*INDEX(Metrics[],MATCH($B68,Metrics[Element],0),3),VLOOKUP($C68,INDIRECT("materials_"&amp;SUBSTITUTE($B68," ","_")),6,0)*VLOOKUP($C68,INDIRECT("materials_"&amp;SUBSTITUTE($B68," ","_")),7,0)*INDEX(Metrics[],MATCH($B68,Metrics[Element],0),3)*Embodied_Input[[#This Row],[Adjustment Factor (%)]]),"0")</f>
        <v>0</v>
      </c>
      <c r="N68" s="215" t="e">
        <f ca="1"/>
        <v>#N/A</v>
      </c>
      <c r="O68" s="168" t="e">
        <f ca="1"/>
        <v>#DIV/0!</v>
      </c>
      <c r="P68" s="168" t="e">
        <f ca="1"/>
        <v>#DIV/0!</v>
      </c>
      <c r="Q68" s="169" t="str">
        <f t="shared" ca="1" si="1"/>
        <v/>
      </c>
      <c r="R68" s="300"/>
    </row>
    <row r="69" spans="1:18">
      <c r="A69" s="206"/>
      <c r="B69" s="178"/>
      <c r="C69" s="178"/>
      <c r="D69" s="175" t="str">
        <f t="shared" si="0"/>
        <v/>
      </c>
      <c r="E69" s="175"/>
      <c r="F69" s="219"/>
      <c r="G69" s="175"/>
      <c r="H69" s="175" t="str">
        <f>IF(Embodied_Input[[#This Row],[Material]]="","","No")</f>
        <v/>
      </c>
      <c r="I69"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69" s="215" t="str">
        <f ca="1">IFERROR(VLOOKUP(Embodied_Input[[#This Row],[Material]],INDIRECT("materials_"&amp;SUBSTITUTE(Embodied_Input[[#This Row],[Building Element]]," ","_")),2,0),"")</f>
        <v/>
      </c>
      <c r="K69"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69"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69" s="207" t="str">
        <f ca="1">IFERROR(IF(Embodied_Input[[#This Row],[Adjustment Factor (%)]]="",VLOOKUP($C69,INDIRECT("materials_"&amp;SUBSTITUTE($B69," ","_")),6,0)*VLOOKUP($C69,INDIRECT("materials_"&amp;SUBSTITUTE($B69," ","_")),7,0)*INDEX(Metrics[],MATCH($B69,Metrics[Element],0),3),VLOOKUP($C69,INDIRECT("materials_"&amp;SUBSTITUTE($B69," ","_")),6,0)*VLOOKUP($C69,INDIRECT("materials_"&amp;SUBSTITUTE($B69," ","_")),7,0)*INDEX(Metrics[],MATCH($B69,Metrics[Element],0),3)*Embodied_Input[[#This Row],[Adjustment Factor (%)]]),"0")</f>
        <v>0</v>
      </c>
      <c r="N69" s="215" t="e">
        <f ca="1"/>
        <v>#N/A</v>
      </c>
      <c r="O69" s="168" t="e">
        <f ca="1"/>
        <v>#DIV/0!</v>
      </c>
      <c r="P69" s="168" t="e">
        <f ca="1"/>
        <v>#DIV/0!</v>
      </c>
      <c r="Q69" s="169" t="str">
        <f t="shared" ca="1" si="1"/>
        <v/>
      </c>
      <c r="R69" s="300"/>
    </row>
    <row r="70" spans="1:18">
      <c r="A70" s="206"/>
      <c r="B70" s="178"/>
      <c r="C70" s="178"/>
      <c r="D70" s="175" t="str">
        <f t="shared" si="0"/>
        <v/>
      </c>
      <c r="E70" s="175"/>
      <c r="F70" s="219"/>
      <c r="G70" s="175"/>
      <c r="H70" s="175" t="str">
        <f>IF(Embodied_Input[[#This Row],[Material]]="","","No")</f>
        <v/>
      </c>
      <c r="I70"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70" s="215" t="str">
        <f ca="1">IFERROR(VLOOKUP(Embodied_Input[[#This Row],[Material]],INDIRECT("materials_"&amp;SUBSTITUTE(Embodied_Input[[#This Row],[Building Element]]," ","_")),2,0),"")</f>
        <v/>
      </c>
      <c r="K70"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70"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70" s="207" t="str">
        <f ca="1">IFERROR(IF(Embodied_Input[[#This Row],[Adjustment Factor (%)]]="",VLOOKUP($C70,INDIRECT("materials_"&amp;SUBSTITUTE($B70," ","_")),6,0)*VLOOKUP($C70,INDIRECT("materials_"&amp;SUBSTITUTE($B70," ","_")),7,0)*INDEX(Metrics[],MATCH($B70,Metrics[Element],0),3),VLOOKUP($C70,INDIRECT("materials_"&amp;SUBSTITUTE($B70," ","_")),6,0)*VLOOKUP($C70,INDIRECT("materials_"&amp;SUBSTITUTE($B70," ","_")),7,0)*INDEX(Metrics[],MATCH($B70,Metrics[Element],0),3)*Embodied_Input[[#This Row],[Adjustment Factor (%)]]),"0")</f>
        <v>0</v>
      </c>
      <c r="N70" s="215" t="e">
        <f ca="1"/>
        <v>#N/A</v>
      </c>
      <c r="O70" s="168" t="e">
        <f ca="1"/>
        <v>#DIV/0!</v>
      </c>
      <c r="P70" s="168" t="e">
        <f ca="1"/>
        <v>#DIV/0!</v>
      </c>
      <c r="Q70" s="169" t="str">
        <f t="shared" ca="1" si="1"/>
        <v/>
      </c>
      <c r="R70" s="300"/>
    </row>
    <row r="71" spans="1:18">
      <c r="A71" s="206"/>
      <c r="B71" s="178"/>
      <c r="C71" s="178"/>
      <c r="D71" s="175" t="str">
        <f t="shared" si="0"/>
        <v/>
      </c>
      <c r="E71" s="175"/>
      <c r="F71" s="219"/>
      <c r="G71" s="175"/>
      <c r="H71" s="175" t="str">
        <f>IF(Embodied_Input[[#This Row],[Material]]="","","No")</f>
        <v/>
      </c>
      <c r="I71"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71" s="215" t="str">
        <f ca="1">IFERROR(VLOOKUP(Embodied_Input[[#This Row],[Material]],INDIRECT("materials_"&amp;SUBSTITUTE(Embodied_Input[[#This Row],[Building Element]]," ","_")),2,0),"")</f>
        <v/>
      </c>
      <c r="K71"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71"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71" s="207" t="str">
        <f ca="1">IFERROR(IF(Embodied_Input[[#This Row],[Adjustment Factor (%)]]="",VLOOKUP($C71,INDIRECT("materials_"&amp;SUBSTITUTE($B71," ","_")),6,0)*VLOOKUP($C71,INDIRECT("materials_"&amp;SUBSTITUTE($B71," ","_")),7,0)*INDEX(Metrics[],MATCH($B71,Metrics[Element],0),3),VLOOKUP($C71,INDIRECT("materials_"&amp;SUBSTITUTE($B71," ","_")),6,0)*VLOOKUP($C71,INDIRECT("materials_"&amp;SUBSTITUTE($B71," ","_")),7,0)*INDEX(Metrics[],MATCH($B71,Metrics[Element],0),3)*Embodied_Input[[#This Row],[Adjustment Factor (%)]]),"0")</f>
        <v>0</v>
      </c>
      <c r="N71" s="215" t="e">
        <f ca="1"/>
        <v>#N/A</v>
      </c>
      <c r="O71" s="168" t="e">
        <f ca="1"/>
        <v>#DIV/0!</v>
      </c>
      <c r="P71" s="168" t="e">
        <f ca="1"/>
        <v>#DIV/0!</v>
      </c>
      <c r="Q71" s="169" t="str">
        <f t="shared" ca="1" si="1"/>
        <v/>
      </c>
      <c r="R71" s="300"/>
    </row>
    <row r="72" spans="1:18">
      <c r="A72" s="206"/>
      <c r="B72" s="178"/>
      <c r="C72" s="178"/>
      <c r="D72" s="175" t="str">
        <f t="shared" si="0"/>
        <v/>
      </c>
      <c r="E72" s="175"/>
      <c r="F72" s="219"/>
      <c r="G72" s="175"/>
      <c r="H72" s="175" t="str">
        <f>IF(Embodied_Input[[#This Row],[Material]]="","","No")</f>
        <v/>
      </c>
      <c r="I72"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72" s="215" t="str">
        <f ca="1">IFERROR(VLOOKUP(Embodied_Input[[#This Row],[Material]],INDIRECT("materials_"&amp;SUBSTITUTE(Embodied_Input[[#This Row],[Building Element]]," ","_")),2,0),"")</f>
        <v/>
      </c>
      <c r="K72"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72"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72" s="207" t="str">
        <f ca="1">IFERROR(IF(Embodied_Input[[#This Row],[Adjustment Factor (%)]]="",VLOOKUP($C72,INDIRECT("materials_"&amp;SUBSTITUTE($B72," ","_")),6,0)*VLOOKUP($C72,INDIRECT("materials_"&amp;SUBSTITUTE($B72," ","_")),7,0)*INDEX(Metrics[],MATCH($B72,Metrics[Element],0),3),VLOOKUP($C72,INDIRECT("materials_"&amp;SUBSTITUTE($B72," ","_")),6,0)*VLOOKUP($C72,INDIRECT("materials_"&amp;SUBSTITUTE($B72," ","_")),7,0)*INDEX(Metrics[],MATCH($B72,Metrics[Element],0),3)*Embodied_Input[[#This Row],[Adjustment Factor (%)]]),"0")</f>
        <v>0</v>
      </c>
      <c r="N72" s="215" t="e">
        <f ca="1"/>
        <v>#N/A</v>
      </c>
      <c r="O72" s="168" t="e">
        <f ca="1"/>
        <v>#DIV/0!</v>
      </c>
      <c r="P72" s="168" t="e">
        <f ca="1"/>
        <v>#DIV/0!</v>
      </c>
      <c r="Q72" s="169" t="str">
        <f t="shared" ca="1" si="1"/>
        <v/>
      </c>
      <c r="R72" s="300"/>
    </row>
    <row r="73" spans="1:18">
      <c r="A73" s="206"/>
      <c r="B73" s="178"/>
      <c r="C73" s="178"/>
      <c r="D73" s="175" t="str">
        <f t="shared" si="0"/>
        <v/>
      </c>
      <c r="E73" s="175"/>
      <c r="F73" s="219"/>
      <c r="G73" s="175"/>
      <c r="H73" s="175" t="str">
        <f>IF(Embodied_Input[[#This Row],[Material]]="","","No")</f>
        <v/>
      </c>
      <c r="I73"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73" s="215" t="str">
        <f ca="1">IFERROR(VLOOKUP(Embodied_Input[[#This Row],[Material]],INDIRECT("materials_"&amp;SUBSTITUTE(Embodied_Input[[#This Row],[Building Element]]," ","_")),2,0),"")</f>
        <v/>
      </c>
      <c r="K73"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73"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73" s="207" t="str">
        <f ca="1">IFERROR(IF(Embodied_Input[[#This Row],[Adjustment Factor (%)]]="",VLOOKUP($C73,INDIRECT("materials_"&amp;SUBSTITUTE($B73," ","_")),6,0)*VLOOKUP($C73,INDIRECT("materials_"&amp;SUBSTITUTE($B73," ","_")),7,0)*INDEX(Metrics[],MATCH($B73,Metrics[Element],0),3),VLOOKUP($C73,INDIRECT("materials_"&amp;SUBSTITUTE($B73," ","_")),6,0)*VLOOKUP($C73,INDIRECT("materials_"&amp;SUBSTITUTE($B73," ","_")),7,0)*INDEX(Metrics[],MATCH($B73,Metrics[Element],0),3)*Embodied_Input[[#This Row],[Adjustment Factor (%)]]),"0")</f>
        <v>0</v>
      </c>
      <c r="N73" s="215" t="e">
        <f ca="1"/>
        <v>#N/A</v>
      </c>
      <c r="O73" s="168" t="e">
        <f ca="1"/>
        <v>#DIV/0!</v>
      </c>
      <c r="P73" s="168" t="e">
        <f ca="1"/>
        <v>#DIV/0!</v>
      </c>
      <c r="Q73" s="169" t="str">
        <f t="shared" ca="1" si="1"/>
        <v/>
      </c>
      <c r="R73" s="300"/>
    </row>
    <row r="74" spans="1:18">
      <c r="A74" s="206"/>
      <c r="B74" s="178"/>
      <c r="C74" s="178"/>
      <c r="D74" s="175" t="str">
        <f t="shared" si="0"/>
        <v/>
      </c>
      <c r="E74" s="175"/>
      <c r="F74" s="219"/>
      <c r="G74" s="175"/>
      <c r="H74" s="175" t="str">
        <f>IF(Embodied_Input[[#This Row],[Material]]="","","No")</f>
        <v/>
      </c>
      <c r="I74"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74" s="215" t="str">
        <f ca="1">IFERROR(VLOOKUP(Embodied_Input[[#This Row],[Material]],INDIRECT("materials_"&amp;SUBSTITUTE(Embodied_Input[[#This Row],[Building Element]]," ","_")),2,0),"")</f>
        <v/>
      </c>
      <c r="K74"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74"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74" s="207" t="str">
        <f ca="1">IFERROR(IF(Embodied_Input[[#This Row],[Adjustment Factor (%)]]="",VLOOKUP($C74,INDIRECT("materials_"&amp;SUBSTITUTE($B74," ","_")),6,0)*VLOOKUP($C74,INDIRECT("materials_"&amp;SUBSTITUTE($B74," ","_")),7,0)*INDEX(Metrics[],MATCH($B74,Metrics[Element],0),3),VLOOKUP($C74,INDIRECT("materials_"&amp;SUBSTITUTE($B74," ","_")),6,0)*VLOOKUP($C74,INDIRECT("materials_"&amp;SUBSTITUTE($B74," ","_")),7,0)*INDEX(Metrics[],MATCH($B74,Metrics[Element],0),3)*Embodied_Input[[#This Row],[Adjustment Factor (%)]]),"0")</f>
        <v>0</v>
      </c>
      <c r="N74" s="215" t="e">
        <f ca="1"/>
        <v>#N/A</v>
      </c>
      <c r="O74" s="168" t="e">
        <f ca="1"/>
        <v>#DIV/0!</v>
      </c>
      <c r="P74" s="168" t="e">
        <f ca="1"/>
        <v>#DIV/0!</v>
      </c>
      <c r="Q74" s="169" t="str">
        <f t="shared" ca="1" si="1"/>
        <v/>
      </c>
      <c r="R74" s="300"/>
    </row>
    <row r="75" spans="1:18">
      <c r="A75" s="206"/>
      <c r="B75" s="178"/>
      <c r="C75" s="178"/>
      <c r="D75" s="175" t="str">
        <f t="shared" si="0"/>
        <v/>
      </c>
      <c r="E75" s="175"/>
      <c r="F75" s="219"/>
      <c r="G75" s="175"/>
      <c r="H75" s="175" t="str">
        <f>IF(Embodied_Input[[#This Row],[Material]]="","","No")</f>
        <v/>
      </c>
      <c r="I75"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75" s="215" t="str">
        <f ca="1">IFERROR(VLOOKUP(Embodied_Input[[#This Row],[Material]],INDIRECT("materials_"&amp;SUBSTITUTE(Embodied_Input[[#This Row],[Building Element]]," ","_")),2,0),"")</f>
        <v/>
      </c>
      <c r="K75"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75"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75" s="207" t="str">
        <f ca="1">IFERROR(IF(Embodied_Input[[#This Row],[Adjustment Factor (%)]]="",VLOOKUP($C75,INDIRECT("materials_"&amp;SUBSTITUTE($B75," ","_")),6,0)*VLOOKUP($C75,INDIRECT("materials_"&amp;SUBSTITUTE($B75," ","_")),7,0)*INDEX(Metrics[],MATCH($B75,Metrics[Element],0),3),VLOOKUP($C75,INDIRECT("materials_"&amp;SUBSTITUTE($B75," ","_")),6,0)*VLOOKUP($C75,INDIRECT("materials_"&amp;SUBSTITUTE($B75," ","_")),7,0)*INDEX(Metrics[],MATCH($B75,Metrics[Element],0),3)*Embodied_Input[[#This Row],[Adjustment Factor (%)]]),"0")</f>
        <v>0</v>
      </c>
      <c r="N75" s="215" t="e">
        <f ca="1"/>
        <v>#N/A</v>
      </c>
      <c r="O75" s="168" t="e">
        <f ca="1"/>
        <v>#DIV/0!</v>
      </c>
      <c r="P75" s="168" t="e">
        <f ca="1"/>
        <v>#DIV/0!</v>
      </c>
      <c r="Q75" s="169" t="str">
        <f t="shared" ca="1" si="1"/>
        <v/>
      </c>
      <c r="R75" s="300"/>
    </row>
    <row r="76" spans="1:18">
      <c r="A76" s="206"/>
      <c r="B76" s="178"/>
      <c r="C76" s="178"/>
      <c r="D76" s="175" t="str">
        <f t="shared" si="0"/>
        <v/>
      </c>
      <c r="E76" s="175"/>
      <c r="F76" s="219"/>
      <c r="G76" s="175"/>
      <c r="H76" s="175" t="str">
        <f>IF(Embodied_Input[[#This Row],[Material]]="","","No")</f>
        <v/>
      </c>
      <c r="I76"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76" s="215" t="str">
        <f ca="1">IFERROR(VLOOKUP(Embodied_Input[[#This Row],[Material]],INDIRECT("materials_"&amp;SUBSTITUTE(Embodied_Input[[#This Row],[Building Element]]," ","_")),2,0),"")</f>
        <v/>
      </c>
      <c r="K76"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76"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76" s="207" t="str">
        <f ca="1">IFERROR(IF(Embodied_Input[[#This Row],[Adjustment Factor (%)]]="",VLOOKUP($C76,INDIRECT("materials_"&amp;SUBSTITUTE($B76," ","_")),6,0)*VLOOKUP($C76,INDIRECT("materials_"&amp;SUBSTITUTE($B76," ","_")),7,0)*INDEX(Metrics[],MATCH($B76,Metrics[Element],0),3),VLOOKUP($C76,INDIRECT("materials_"&amp;SUBSTITUTE($B76," ","_")),6,0)*VLOOKUP($C76,INDIRECT("materials_"&amp;SUBSTITUTE($B76," ","_")),7,0)*INDEX(Metrics[],MATCH($B76,Metrics[Element],0),3)*Embodied_Input[[#This Row],[Adjustment Factor (%)]]),"0")</f>
        <v>0</v>
      </c>
      <c r="N76" s="215" t="e">
        <f ca="1"/>
        <v>#N/A</v>
      </c>
      <c r="O76" s="168" t="e">
        <f ca="1"/>
        <v>#DIV/0!</v>
      </c>
      <c r="P76" s="168" t="e">
        <f ca="1"/>
        <v>#DIV/0!</v>
      </c>
      <c r="Q76" s="169" t="str">
        <f t="shared" ca="1" si="1"/>
        <v/>
      </c>
      <c r="R76" s="300"/>
    </row>
    <row r="77" spans="1:18">
      <c r="A77" s="206"/>
      <c r="B77" s="178"/>
      <c r="C77" s="178"/>
      <c r="D77" s="175" t="str">
        <f t="shared" si="0"/>
        <v/>
      </c>
      <c r="E77" s="175"/>
      <c r="F77" s="219"/>
      <c r="G77" s="175"/>
      <c r="H77" s="175" t="str">
        <f>IF(Embodied_Input[[#This Row],[Material]]="","","No")</f>
        <v/>
      </c>
      <c r="I77"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77" s="215" t="str">
        <f ca="1">IFERROR(VLOOKUP(Embodied_Input[[#This Row],[Material]],INDIRECT("materials_"&amp;SUBSTITUTE(Embodied_Input[[#This Row],[Building Element]]," ","_")),2,0),"")</f>
        <v/>
      </c>
      <c r="K77" s="162"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77" s="162"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77" s="207" t="str">
        <f ca="1">IFERROR(IF(Embodied_Input[[#This Row],[Adjustment Factor (%)]]="",VLOOKUP($C77,INDIRECT("materials_"&amp;SUBSTITUTE($B77," ","_")),6,0)*VLOOKUP($C77,INDIRECT("materials_"&amp;SUBSTITUTE($B77," ","_")),7,0)*INDEX(Metrics[],MATCH($B77,Metrics[Element],0),3),VLOOKUP($C77,INDIRECT("materials_"&amp;SUBSTITUTE($B77," ","_")),6,0)*VLOOKUP($C77,INDIRECT("materials_"&amp;SUBSTITUTE($B77," ","_")),7,0)*INDEX(Metrics[],MATCH($B77,Metrics[Element],0),3)*Embodied_Input[[#This Row],[Adjustment Factor (%)]]),"0")</f>
        <v>0</v>
      </c>
      <c r="N77" s="215" t="e">
        <f ca="1"/>
        <v>#N/A</v>
      </c>
      <c r="O77" s="168" t="e">
        <f ca="1"/>
        <v>#DIV/0!</v>
      </c>
      <c r="P77" s="168" t="e">
        <f ca="1"/>
        <v>#DIV/0!</v>
      </c>
      <c r="Q77" s="169" t="str">
        <f t="shared" ca="1" si="1"/>
        <v/>
      </c>
      <c r="R77" s="300"/>
    </row>
    <row r="78" spans="1:18">
      <c r="A78" s="208"/>
      <c r="B78" s="209"/>
      <c r="C78" s="209"/>
      <c r="D78" s="175" t="str">
        <f t="shared" si="0"/>
        <v/>
      </c>
      <c r="E78" s="210"/>
      <c r="F78" s="220"/>
      <c r="G78" s="210"/>
      <c r="H78" s="175" t="str">
        <f>IF(Embodied_Input[[#This Row],[Material]]="","","No")</f>
        <v/>
      </c>
      <c r="I78" s="215">
        <f ca="1">IFERROR(INDEX(Metrics[],MATCH(Embodied_Input[[#This Row],[Building Element]],Metrics[Element],0),3)*VLOOKUP(Embodied_Input[[#This Row],[Material]],INDIRECT("materials_"&amp;SUBSTITUTE(Embodied_Input[[#This Row],[Building Element]]," ","_")),7,0),"0")*(IF(Embodied_Input[[#This Row],[Adjustment Factor (%)]]&lt;&gt;"", Embodied_Input[[#This Row],[Adjustment Factor (%)]],1))</f>
        <v>0</v>
      </c>
      <c r="J78" s="215" t="str">
        <f ca="1">IFERROR(VLOOKUP(Embodied_Input[[#This Row],[Material]],INDIRECT("materials_"&amp;SUBSTITUTE(Embodied_Input[[#This Row],[Building Element]]," ","_")),2,0),"")</f>
        <v/>
      </c>
      <c r="K78" s="211" t="str">
        <f ca="1">IFERROR(IF(Embodied_Input[[#This Row],[Building Element]]="Piles",0,VLOOKUP(Embodied_Input[[#This Row],[Material]],INDIRECT("materials_"&amp;SUBSTITUTE(Embodied_Input[[#This Row],[Building Element]]," ","_")),4,0)*VLOOKUP(Embodied_Input[[#This Row],[Material]],INDIRECT("materials_"&amp;SUBSTITUTE(Embodied_Input[[#This Row],[Building Element]]," ","_")),7,0)*INDEX(Metrics[],MATCH(Embodied_Input[[#This Row],[Building Element]],Metrics[Element],0),3)),"0")</f>
        <v>0</v>
      </c>
      <c r="L78" s="211" t="str">
        <f ca="1">IFERROR(IF(Embodied_Input[[#This Row],[Adjustment Factor (%)]]="",VLOOKUP(Embodied_Input[[#This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Element]],Metrics[Element],0),3),VLOOKUP(Embodied_Input[[#This Row],[Material]],INDIRECT("materials_"&amp;SUBSTITUTE(Embodied_Input[[#This Row],[Building Element]]," ","_")),5,0)*VLOOKUP(Embodied_Input[[#This Row],[Material]],INDIRECT("materials_"&amp;SUBSTITUTE(Embodied_Input[[#This Row],[Building Element]]," ","_")),7,0)*INDEX(Metrics[],MATCH(Embodied_Input[[#This Row],[Building Element]],Metrics[Element],0),3)*Embodied_Input[[#This Row],[Adjustment Factor (%)]])*Materials_Uplift,"0")</f>
        <v>0</v>
      </c>
      <c r="M78" s="212" t="str">
        <f ca="1">IFERROR(IF(Embodied_Input[[#This Row],[Adjustment Factor (%)]]="",VLOOKUP($C78,INDIRECT("materials_"&amp;SUBSTITUTE($B78," ","_")),6,0)*VLOOKUP($C78,INDIRECT("materials_"&amp;SUBSTITUTE($B78," ","_")),7,0)*INDEX(Metrics[],MATCH($B78,Metrics[Element],0),3),VLOOKUP($C78,INDIRECT("materials_"&amp;SUBSTITUTE($B78," ","_")),6,0)*VLOOKUP($C78,INDIRECT("materials_"&amp;SUBSTITUTE($B78," ","_")),7,0)*INDEX(Metrics[],MATCH($B78,Metrics[Element],0),3)*Embodied_Input[[#This Row],[Adjustment Factor (%)]]),"0")</f>
        <v>0</v>
      </c>
      <c r="N78" s="215" t="e">
        <f ca="1"/>
        <v>#N/A</v>
      </c>
      <c r="O78" s="168" t="e">
        <f ca="1"/>
        <v>#DIV/0!</v>
      </c>
      <c r="P78" s="168" t="e">
        <f ca="1"/>
        <v>#DIV/0!</v>
      </c>
      <c r="Q78" s="169" t="str">
        <f t="shared" ca="1" si="1"/>
        <v/>
      </c>
      <c r="R78" s="300"/>
    </row>
  </sheetData>
  <mergeCells count="8">
    <mergeCell ref="A1:C1"/>
    <mergeCell ref="A2:C4"/>
    <mergeCell ref="A9:C11"/>
    <mergeCell ref="A16:C18"/>
    <mergeCell ref="B5:C5"/>
    <mergeCell ref="B6:C6"/>
    <mergeCell ref="B7:C7"/>
    <mergeCell ref="B14:C14"/>
  </mergeCells>
  <phoneticPr fontId="4" type="noConversion"/>
  <dataValidations count="5">
    <dataValidation type="list" allowBlank="1" showInputMessage="1" showErrorMessage="1" sqref="A29:A78" xr:uid="{2D2579F2-8F41-45DB-AEE9-2B67AB8D84AC}">
      <formula1>INDIRECT("Aspect")</formula1>
    </dataValidation>
    <dataValidation type="list" allowBlank="1" showInputMessage="1" showErrorMessage="1" sqref="B29:B78" xr:uid="{E559E4B6-023A-47FF-BF4E-13FEED6F8B4A}">
      <formula1>INDIRECT("Element_"&amp;SUBSTITUTE($A29," ","_"))</formula1>
    </dataValidation>
    <dataValidation type="list" allowBlank="1" showInputMessage="1" showErrorMessage="1" sqref="C29:C78" xr:uid="{00A86FC9-3AAB-4436-A777-E690B6C598BC}">
      <formula1>INDIRECT("Materials_"&amp;SUBSTITUTE($B29," ","_")&amp;"[Material]")</formula1>
    </dataValidation>
    <dataValidation type="list" allowBlank="1" showInputMessage="1" showErrorMessage="1" sqref="D29:D78" xr:uid="{F8F670C8-C925-4958-9E36-791B8EAE0325}">
      <formula1>"New,Existing"</formula1>
    </dataValidation>
    <dataValidation type="list" allowBlank="1" showInputMessage="1" showErrorMessage="1" sqref="H29:H78" xr:uid="{B5B1FC66-D227-4791-8C26-EA7240160E78}">
      <formula1>"Yes,No"</formula1>
    </dataValidation>
  </dataValidations>
  <pageMargins left="0.27559055118110237" right="0.27559055118110237" top="0.74803149606299213" bottom="0.23622047244094491" header="0.31496062992125984" footer="0"/>
  <pageSetup paperSize="8" scale="67" orientation="landscape" horizontalDpi="300" verticalDpi="300" r:id="rId1"/>
  <headerFooter scaleWithDoc="0">
    <oddHeader>&amp;L&amp;G&amp;R&amp;"+,Regular"&amp;20&amp;K05-010&amp;G</oddHeader>
    <oddFooter>&amp;CBETA V0.8</oddFooter>
  </headerFooter>
  <ignoredErrors>
    <ignoredError sqref="I44" calculatedColumn="1"/>
    <ignoredError sqref="H42:H43" unlockedFormula="1"/>
  </ignoredErrors>
  <drawing r:id="rId2"/>
  <legacyDrawingHF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731FF-9CF3-44A3-AAB4-7E903992694F}">
  <sheetPr codeName="Sheet4">
    <tabColor theme="0" tint="-0.14999847407452621"/>
    <pageSetUpPr fitToPage="1"/>
  </sheetPr>
  <dimension ref="B1:AQ53"/>
  <sheetViews>
    <sheetView showFormulas="1" showGridLines="0" topLeftCell="L1" zoomScale="70" zoomScaleNormal="70" zoomScalePageLayoutView="70" workbookViewId="0">
      <selection sqref="A1:AR56"/>
    </sheetView>
  </sheetViews>
  <sheetFormatPr defaultRowHeight="14.25"/>
  <cols>
    <col min="1" max="1" width="2.5" customWidth="1"/>
    <col min="2" max="21" width="4.375" customWidth="1"/>
    <col min="22" max="23" width="2.5" customWidth="1"/>
    <col min="24" max="43" width="4.375" customWidth="1"/>
    <col min="44" max="44" width="2.5" customWidth="1"/>
  </cols>
  <sheetData>
    <row r="1" spans="2:43" ht="15" customHeight="1"/>
    <row r="2" spans="2:43">
      <c r="Q2" s="124" t="e">
        <f>VLOOKUP(Details_Subsector,Subsector_Information[],6,0)</f>
        <v>#N/A</v>
      </c>
      <c r="U2" s="124" t="s">
        <v>594</v>
      </c>
      <c r="V2" s="97"/>
      <c r="AM2" s="124" t="e">
        <f>VLOOKUP(Details_Subsector,Subsector_Information[],6,0)</f>
        <v>#N/A</v>
      </c>
      <c r="AQ2" s="124" t="s">
        <v>594</v>
      </c>
    </row>
    <row r="3" spans="2:43">
      <c r="Q3" s="124"/>
      <c r="V3" s="97"/>
    </row>
    <row r="4" spans="2:43">
      <c r="B4" s="132">
        <v>2030</v>
      </c>
      <c r="G4" s="133" t="e">
        <f>IF(VLOOKUP(Details_Subsector,Subsector_Information[],6,0)="Domestic",2025,2025)</f>
        <v>#N/A</v>
      </c>
      <c r="L4" s="133" t="e">
        <f>IF(VLOOKUP(Details_Subsector,Subsector_Information[],6,0)="Domestic",2020,2020)</f>
        <v>#N/A</v>
      </c>
      <c r="U4" s="134" t="s">
        <v>595</v>
      </c>
      <c r="V4" s="97"/>
      <c r="X4" s="133">
        <v>2030</v>
      </c>
      <c r="AD4" s="133" t="e">
        <f>IF(VLOOKUP(Details_Subsector,Subsector_Information[],6,0)="Domestic",2025,"")</f>
        <v>#N/A</v>
      </c>
      <c r="AG4" s="133" t="e">
        <f>IF(VLOOKUP(Details_Subsector,Subsector_Information[],6,0)="Domestic",2020,"2025")</f>
        <v>#N/A</v>
      </c>
      <c r="AJ4" s="133" t="e">
        <f>IF(VLOOKUP(Details_Subsector,Subsector_Information[],6,0)="Non-domestic",2020,"")</f>
        <v>#N/A</v>
      </c>
      <c r="AQ4" s="134" t="s">
        <v>595</v>
      </c>
    </row>
    <row r="5" spans="2:43">
      <c r="B5" s="102"/>
      <c r="C5" s="102"/>
      <c r="D5" s="102"/>
      <c r="E5" s="102"/>
      <c r="F5" s="102"/>
      <c r="G5" s="102"/>
      <c r="H5" s="102"/>
      <c r="I5" s="102"/>
      <c r="J5" s="102"/>
      <c r="K5" s="102"/>
      <c r="L5" s="102"/>
      <c r="M5" s="102"/>
      <c r="N5" s="102"/>
      <c r="O5" s="102"/>
      <c r="P5" s="102"/>
      <c r="Q5" s="102"/>
      <c r="R5" s="102"/>
      <c r="S5" s="102"/>
      <c r="T5" s="102"/>
      <c r="U5" s="102"/>
      <c r="V5" s="97"/>
      <c r="X5" s="103"/>
      <c r="Y5" s="103"/>
      <c r="Z5" s="103"/>
      <c r="AA5" s="103"/>
      <c r="AB5" s="103"/>
      <c r="AC5" s="103"/>
      <c r="AD5" s="103"/>
      <c r="AE5" s="103"/>
      <c r="AF5" s="103"/>
      <c r="AG5" s="103"/>
      <c r="AH5" s="103"/>
      <c r="AI5" s="103"/>
      <c r="AJ5" s="103"/>
      <c r="AK5" s="103"/>
      <c r="AL5" s="103"/>
      <c r="AM5" s="103"/>
      <c r="AN5" s="103"/>
      <c r="AO5" s="103"/>
      <c r="AP5" s="103"/>
      <c r="AQ5" s="103"/>
    </row>
    <row r="6" spans="2:43">
      <c r="B6" s="102"/>
      <c r="C6" s="102"/>
      <c r="D6" s="102"/>
      <c r="E6" s="102"/>
      <c r="F6" s="102"/>
      <c r="G6" s="102"/>
      <c r="H6" s="102"/>
      <c r="I6" s="102"/>
      <c r="J6" s="102"/>
      <c r="K6" s="102"/>
      <c r="L6" s="102"/>
      <c r="M6" s="102"/>
      <c r="N6" s="102"/>
      <c r="O6" s="102"/>
      <c r="P6" s="102"/>
      <c r="Q6" s="102"/>
      <c r="R6" s="102"/>
      <c r="S6" s="102"/>
      <c r="T6" s="102"/>
      <c r="U6" s="102"/>
      <c r="V6" s="97"/>
      <c r="X6" s="103"/>
      <c r="Y6" s="103"/>
      <c r="Z6" s="103"/>
      <c r="AA6" s="103"/>
      <c r="AB6" s="103"/>
      <c r="AC6" s="103"/>
      <c r="AD6" s="103"/>
      <c r="AE6" s="103"/>
      <c r="AF6" s="103"/>
      <c r="AG6" s="103"/>
      <c r="AH6" s="113"/>
      <c r="AI6" s="113"/>
      <c r="AJ6" s="113"/>
      <c r="AK6" s="103"/>
      <c r="AL6" s="103"/>
      <c r="AM6" s="103"/>
      <c r="AN6" s="103"/>
      <c r="AO6" s="103"/>
      <c r="AP6" s="103"/>
      <c r="AQ6" s="103"/>
    </row>
    <row r="7" spans="2:43">
      <c r="B7" s="102"/>
      <c r="C7" s="102"/>
      <c r="D7" s="102"/>
      <c r="E7" s="102"/>
      <c r="F7" s="102"/>
      <c r="G7" s="102"/>
      <c r="H7" s="102"/>
      <c r="I7" s="102"/>
      <c r="J7" s="102"/>
      <c r="K7" s="102"/>
      <c r="L7" s="102"/>
      <c r="M7" s="102"/>
      <c r="N7" s="102"/>
      <c r="O7" s="102"/>
      <c r="P7" s="102"/>
      <c r="Q7" s="102"/>
      <c r="R7" s="102"/>
      <c r="S7" s="102"/>
      <c r="T7" s="102"/>
      <c r="U7" s="102"/>
      <c r="V7" s="97"/>
      <c r="X7" s="103"/>
      <c r="Y7" s="103"/>
      <c r="Z7" s="103"/>
      <c r="AA7" s="164" t="s">
        <v>691</v>
      </c>
      <c r="AB7" s="103"/>
      <c r="AC7" s="103"/>
      <c r="AD7" s="103"/>
      <c r="AE7" s="103"/>
      <c r="AF7" s="103"/>
      <c r="AG7" s="103"/>
      <c r="AH7" s="103"/>
      <c r="AI7" s="103"/>
      <c r="AJ7" s="103"/>
      <c r="AK7" s="103"/>
      <c r="AL7" s="103"/>
      <c r="AM7" s="103"/>
      <c r="AN7" s="103"/>
      <c r="AO7" s="103"/>
      <c r="AP7" s="165" t="s">
        <v>690</v>
      </c>
      <c r="AQ7" s="103"/>
    </row>
    <row r="8" spans="2:43">
      <c r="B8" s="102"/>
      <c r="C8" s="102"/>
      <c r="D8" s="102"/>
      <c r="E8" s="102"/>
      <c r="F8" s="102"/>
      <c r="G8" s="102"/>
      <c r="H8" s="102"/>
      <c r="I8" s="102"/>
      <c r="J8" s="102"/>
      <c r="K8" s="102"/>
      <c r="L8" s="102"/>
      <c r="M8" s="102"/>
      <c r="N8" s="102"/>
      <c r="O8" s="102"/>
      <c r="P8" s="102"/>
      <c r="Q8" s="102"/>
      <c r="R8" s="102"/>
      <c r="S8" s="102"/>
      <c r="T8" s="102"/>
      <c r="U8" s="102"/>
      <c r="V8" s="97"/>
      <c r="X8" s="103"/>
      <c r="Y8" s="103"/>
      <c r="Z8" s="103"/>
      <c r="AA8" s="103"/>
      <c r="AB8" s="103"/>
      <c r="AC8" s="103"/>
      <c r="AD8" s="103"/>
      <c r="AE8" s="103"/>
      <c r="AF8" s="103"/>
      <c r="AG8" s="103"/>
      <c r="AH8" s="103"/>
      <c r="AI8" s="103"/>
      <c r="AJ8" s="103"/>
      <c r="AK8" s="103"/>
      <c r="AL8" s="103"/>
      <c r="AM8" s="103"/>
      <c r="AN8" s="103"/>
      <c r="AO8" s="103"/>
      <c r="AP8" s="103"/>
      <c r="AQ8" s="103"/>
    </row>
    <row r="9" spans="2:43">
      <c r="B9" s="102"/>
      <c r="C9" s="102"/>
      <c r="D9" s="102"/>
      <c r="E9" s="102"/>
      <c r="F9" s="102"/>
      <c r="G9" s="102"/>
      <c r="H9" s="102"/>
      <c r="I9" s="102"/>
      <c r="J9" s="102"/>
      <c r="K9" s="102"/>
      <c r="L9" s="102"/>
      <c r="M9" s="102"/>
      <c r="N9" s="102"/>
      <c r="O9" s="102"/>
      <c r="P9" s="102"/>
      <c r="Q9" s="102"/>
      <c r="R9" s="102"/>
      <c r="S9" s="102"/>
      <c r="T9" s="102"/>
      <c r="U9" s="102"/>
      <c r="V9" s="97"/>
      <c r="X9" s="103"/>
      <c r="Y9" s="103"/>
      <c r="Z9" s="103"/>
      <c r="AA9" s="103"/>
      <c r="AB9" s="103"/>
      <c r="AC9" s="103"/>
      <c r="AD9" s="103"/>
      <c r="AE9" s="103"/>
      <c r="AF9" s="103"/>
      <c r="AG9" s="103"/>
      <c r="AH9" s="103"/>
      <c r="AI9" s="103"/>
      <c r="AJ9" s="103"/>
      <c r="AK9" s="103"/>
      <c r="AL9" s="103"/>
      <c r="AM9" s="103"/>
      <c r="AN9" s="103"/>
      <c r="AO9" s="103"/>
      <c r="AP9" s="103"/>
      <c r="AQ9" s="103"/>
    </row>
    <row r="10" spans="2:43">
      <c r="B10" s="102"/>
      <c r="C10" s="102"/>
      <c r="D10" s="102"/>
      <c r="E10" s="102"/>
      <c r="F10" s="102"/>
      <c r="G10" s="102"/>
      <c r="H10" s="102"/>
      <c r="I10" s="102"/>
      <c r="J10" s="102"/>
      <c r="K10" s="102"/>
      <c r="L10" s="102"/>
      <c r="M10" s="102"/>
      <c r="N10" s="102"/>
      <c r="O10" s="102"/>
      <c r="P10" s="102"/>
      <c r="Q10" s="102"/>
      <c r="R10" s="102"/>
      <c r="S10" s="102"/>
      <c r="T10" s="102"/>
      <c r="U10" s="102"/>
      <c r="V10" s="97"/>
      <c r="X10" s="103"/>
      <c r="Y10" s="103"/>
      <c r="Z10" s="103"/>
      <c r="AA10" s="103"/>
      <c r="AB10" s="103"/>
      <c r="AC10" s="103"/>
      <c r="AD10" s="103"/>
      <c r="AE10" s="103"/>
      <c r="AF10" s="103"/>
      <c r="AG10" s="103"/>
      <c r="AH10" s="103"/>
      <c r="AI10" s="103"/>
      <c r="AJ10" s="103"/>
      <c r="AK10" s="103"/>
      <c r="AL10" s="103"/>
      <c r="AM10" s="103"/>
      <c r="AN10" s="103"/>
      <c r="AO10" s="103"/>
      <c r="AP10" s="103"/>
      <c r="AQ10" s="103"/>
    </row>
    <row r="11" spans="2:43">
      <c r="B11" s="102"/>
      <c r="C11" s="102"/>
      <c r="D11" s="102"/>
      <c r="E11" s="102"/>
      <c r="F11" s="102"/>
      <c r="G11" s="102"/>
      <c r="H11" s="102"/>
      <c r="I11" s="102"/>
      <c r="J11" s="102"/>
      <c r="K11" s="102"/>
      <c r="L11" s="102"/>
      <c r="M11" s="102"/>
      <c r="N11" s="102"/>
      <c r="O11" s="102"/>
      <c r="P11" s="102"/>
      <c r="Q11" s="102"/>
      <c r="R11" s="102"/>
      <c r="S11" s="102"/>
      <c r="T11" s="102"/>
      <c r="U11" s="102"/>
      <c r="V11" s="97"/>
      <c r="X11" s="103"/>
      <c r="Y11" s="103"/>
      <c r="Z11" s="103"/>
      <c r="AA11" s="103"/>
      <c r="AB11" s="103"/>
      <c r="AC11" s="103"/>
      <c r="AD11" s="103"/>
      <c r="AE11" s="103"/>
      <c r="AF11" s="103"/>
      <c r="AG11" s="103"/>
      <c r="AH11" s="103"/>
      <c r="AI11" s="103"/>
      <c r="AJ11" s="103"/>
      <c r="AK11" s="103"/>
      <c r="AL11" s="103"/>
      <c r="AM11" s="103"/>
      <c r="AN11" s="103"/>
      <c r="AO11" s="103"/>
      <c r="AP11" s="103"/>
      <c r="AQ11" s="103"/>
    </row>
    <row r="12" spans="2:43" ht="14.25" customHeight="1">
      <c r="B12" s="102"/>
      <c r="C12" s="102"/>
      <c r="D12" s="102"/>
      <c r="E12" s="102"/>
      <c r="F12" s="102"/>
      <c r="G12" s="102"/>
      <c r="H12" s="102"/>
      <c r="I12" s="102"/>
      <c r="J12" s="102"/>
      <c r="K12" s="102"/>
      <c r="L12" s="102"/>
      <c r="M12" s="102"/>
      <c r="N12" s="102"/>
      <c r="O12" s="102"/>
      <c r="P12" s="102"/>
      <c r="Q12" s="102"/>
      <c r="R12" s="102"/>
      <c r="S12" s="102"/>
      <c r="T12" s="102"/>
      <c r="U12" s="102"/>
      <c r="V12" s="97"/>
      <c r="X12" s="103"/>
      <c r="Y12" s="103"/>
      <c r="Z12" s="103"/>
      <c r="AA12" s="103"/>
      <c r="AB12" s="103"/>
      <c r="AC12" s="103"/>
      <c r="AD12" s="103"/>
      <c r="AE12" s="103"/>
      <c r="AF12" s="103"/>
      <c r="AG12" s="103"/>
      <c r="AH12" s="103"/>
      <c r="AI12" s="103"/>
      <c r="AJ12" s="103"/>
      <c r="AK12" s="103"/>
      <c r="AL12" s="103"/>
      <c r="AM12" s="103"/>
      <c r="AN12" s="103"/>
      <c r="AO12" s="103"/>
      <c r="AP12" s="103"/>
      <c r="AQ12" s="103"/>
    </row>
    <row r="13" spans="2:43">
      <c r="B13" s="102"/>
      <c r="C13" s="102"/>
      <c r="D13" s="102"/>
      <c r="E13" s="102"/>
      <c r="F13" s="102"/>
      <c r="G13" s="102"/>
      <c r="H13" s="102"/>
      <c r="I13" s="102"/>
      <c r="J13" s="102"/>
      <c r="K13" s="102"/>
      <c r="L13" s="102"/>
      <c r="M13" s="102"/>
      <c r="N13" s="102"/>
      <c r="O13" s="102"/>
      <c r="P13" s="102"/>
      <c r="Q13" s="102"/>
      <c r="R13" s="102"/>
      <c r="S13" s="102"/>
      <c r="T13" s="102"/>
      <c r="U13" s="102"/>
      <c r="V13" s="97"/>
      <c r="X13" s="103"/>
      <c r="Y13" s="103"/>
      <c r="Z13" s="103"/>
      <c r="AA13" s="103"/>
      <c r="AB13" s="103"/>
      <c r="AC13" s="103"/>
      <c r="AD13" s="103"/>
      <c r="AE13" s="103"/>
      <c r="AF13" s="103"/>
      <c r="AG13" s="103"/>
      <c r="AH13" s="103"/>
      <c r="AI13" s="103"/>
      <c r="AJ13" s="103"/>
      <c r="AK13" s="103"/>
      <c r="AL13" s="103"/>
      <c r="AM13" s="103"/>
      <c r="AN13" s="103"/>
      <c r="AO13" s="103"/>
      <c r="AP13" s="103"/>
      <c r="AQ13" s="103"/>
    </row>
    <row r="14" spans="2:43">
      <c r="B14" s="102"/>
      <c r="C14" s="102"/>
      <c r="D14" s="102"/>
      <c r="E14" s="102"/>
      <c r="F14" s="102"/>
      <c r="G14" s="102"/>
      <c r="H14" s="102"/>
      <c r="I14" s="102"/>
      <c r="J14" s="102"/>
      <c r="K14" s="102"/>
      <c r="L14" s="102"/>
      <c r="M14" s="102"/>
      <c r="N14" s="102"/>
      <c r="O14" s="102"/>
      <c r="P14" s="102"/>
      <c r="Q14" s="102"/>
      <c r="R14" s="102"/>
      <c r="S14" s="102"/>
      <c r="T14" s="102"/>
      <c r="U14" s="102"/>
      <c r="V14" s="97"/>
      <c r="X14" s="103"/>
      <c r="Y14" s="103"/>
      <c r="Z14" s="103"/>
      <c r="AA14" s="103"/>
      <c r="AB14" s="103"/>
      <c r="AC14" s="103"/>
      <c r="AD14" s="103"/>
      <c r="AE14" s="103"/>
      <c r="AF14" s="103"/>
      <c r="AG14" s="103"/>
      <c r="AH14" s="103"/>
      <c r="AI14" s="103"/>
      <c r="AJ14" s="103"/>
      <c r="AK14" s="103"/>
      <c r="AL14" s="103"/>
      <c r="AM14" s="103"/>
      <c r="AN14" s="103"/>
      <c r="AO14" s="103"/>
      <c r="AP14" s="103"/>
      <c r="AQ14" s="103"/>
    </row>
    <row r="15" spans="2:43">
      <c r="B15" s="102"/>
      <c r="C15" s="102"/>
      <c r="D15" s="102"/>
      <c r="E15" s="102"/>
      <c r="F15" s="102"/>
      <c r="G15" s="102"/>
      <c r="H15" s="102"/>
      <c r="I15" s="102"/>
      <c r="J15" s="102"/>
      <c r="K15" s="102"/>
      <c r="L15" s="102"/>
      <c r="M15" s="102"/>
      <c r="N15" s="102"/>
      <c r="O15" s="102"/>
      <c r="P15" s="102"/>
      <c r="Q15" s="102"/>
      <c r="R15" s="102"/>
      <c r="S15" s="102"/>
      <c r="T15" s="102"/>
      <c r="U15" s="102"/>
      <c r="V15" s="97"/>
      <c r="X15" s="103"/>
      <c r="Y15" s="103"/>
      <c r="Z15" s="103"/>
      <c r="AA15" s="103"/>
      <c r="AB15" s="103"/>
      <c r="AC15" s="103"/>
      <c r="AD15" s="103"/>
      <c r="AE15" s="103"/>
      <c r="AF15" s="103"/>
      <c r="AG15" s="103"/>
      <c r="AH15" s="103"/>
      <c r="AI15" s="103"/>
      <c r="AJ15" s="103"/>
      <c r="AK15" s="103"/>
      <c r="AL15" s="103"/>
      <c r="AM15" s="103"/>
      <c r="AN15" s="103"/>
      <c r="AO15" s="103"/>
      <c r="AP15" s="103"/>
      <c r="AQ15" s="103"/>
    </row>
    <row r="16" spans="2:43">
      <c r="B16" s="102"/>
      <c r="C16" s="102"/>
      <c r="D16" s="102"/>
      <c r="E16" s="102"/>
      <c r="F16" s="102"/>
      <c r="G16" s="102"/>
      <c r="H16" s="102"/>
      <c r="I16" s="102"/>
      <c r="J16" s="102"/>
      <c r="K16" s="102"/>
      <c r="L16" s="102"/>
      <c r="M16" s="102"/>
      <c r="N16" s="102"/>
      <c r="O16" s="102"/>
      <c r="P16" s="102"/>
      <c r="Q16" s="102"/>
      <c r="R16" s="102"/>
      <c r="S16" s="102"/>
      <c r="T16" s="102"/>
      <c r="U16" s="102"/>
      <c r="V16" s="97"/>
      <c r="X16" s="103"/>
      <c r="Y16" s="103"/>
      <c r="Z16" s="103"/>
      <c r="AA16" s="103"/>
      <c r="AB16" s="103"/>
      <c r="AC16" s="103"/>
      <c r="AD16" s="103"/>
      <c r="AE16" s="103"/>
      <c r="AF16" s="104"/>
      <c r="AG16" s="103"/>
      <c r="AH16" s="103"/>
      <c r="AI16" s="374"/>
      <c r="AJ16" s="374"/>
      <c r="AK16" s="104"/>
      <c r="AL16" s="103"/>
      <c r="AM16" s="374"/>
      <c r="AN16" s="374"/>
      <c r="AO16" s="104"/>
      <c r="AP16" s="103"/>
      <c r="AQ16" s="103"/>
    </row>
    <row r="17" spans="2:43">
      <c r="B17" s="102"/>
      <c r="C17" s="102"/>
      <c r="D17" s="102"/>
      <c r="E17" s="102"/>
      <c r="F17" s="102"/>
      <c r="G17" s="102"/>
      <c r="H17" s="102"/>
      <c r="I17" s="102"/>
      <c r="J17" s="102"/>
      <c r="K17" s="102"/>
      <c r="L17" s="102"/>
      <c r="M17" s="102"/>
      <c r="N17" s="102"/>
      <c r="O17" s="102"/>
      <c r="P17" s="102"/>
      <c r="Q17" s="102"/>
      <c r="R17" s="102"/>
      <c r="S17" s="102"/>
      <c r="T17" s="102"/>
      <c r="U17" s="102"/>
      <c r="V17" s="97"/>
      <c r="X17" s="103"/>
      <c r="Y17" s="103"/>
      <c r="Z17" s="103"/>
      <c r="AA17" s="103"/>
      <c r="AB17" s="103"/>
      <c r="AC17" s="103"/>
      <c r="AD17" s="103"/>
      <c r="AE17" s="103"/>
      <c r="AF17" s="105"/>
      <c r="AG17" s="103"/>
      <c r="AH17" s="103"/>
      <c r="AI17" s="375"/>
      <c r="AJ17" s="375"/>
      <c r="AK17" s="105"/>
      <c r="AL17" s="103"/>
      <c r="AM17" s="375"/>
      <c r="AN17" s="375"/>
      <c r="AO17" s="105"/>
      <c r="AP17" s="103"/>
      <c r="AQ17" s="103"/>
    </row>
    <row r="18" spans="2:43">
      <c r="B18" s="102"/>
      <c r="C18" s="102"/>
      <c r="D18" s="102"/>
      <c r="E18" s="102"/>
      <c r="F18" s="102"/>
      <c r="G18" s="102"/>
      <c r="H18" s="102"/>
      <c r="I18" s="102"/>
      <c r="J18" s="102"/>
      <c r="K18" s="102"/>
      <c r="L18" s="102"/>
      <c r="M18" s="102"/>
      <c r="N18" s="102"/>
      <c r="O18" s="102"/>
      <c r="P18" s="102"/>
      <c r="Q18" s="102"/>
      <c r="R18" s="102"/>
      <c r="S18" s="102"/>
      <c r="T18" s="102"/>
      <c r="U18" s="102"/>
      <c r="V18" s="97"/>
      <c r="X18" s="103"/>
      <c r="Y18" s="103"/>
      <c r="Z18" s="103"/>
      <c r="AA18" s="103"/>
      <c r="AB18" s="103"/>
      <c r="AC18" s="103"/>
      <c r="AD18" s="103"/>
      <c r="AE18" s="103"/>
      <c r="AF18" s="106"/>
      <c r="AG18" s="103"/>
      <c r="AH18" s="103"/>
      <c r="AI18" s="376"/>
      <c r="AJ18" s="376"/>
      <c r="AK18" s="106"/>
      <c r="AL18" s="103"/>
      <c r="AM18" s="376"/>
      <c r="AN18" s="376"/>
      <c r="AO18" s="106"/>
      <c r="AP18" s="103"/>
      <c r="AQ18" s="103"/>
    </row>
    <row r="19" spans="2:43">
      <c r="B19" s="102"/>
      <c r="C19" s="102"/>
      <c r="D19" s="102"/>
      <c r="E19" s="102"/>
      <c r="F19" s="102"/>
      <c r="G19" s="102"/>
      <c r="H19" s="102"/>
      <c r="I19" s="102"/>
      <c r="J19" s="102"/>
      <c r="K19" s="102"/>
      <c r="L19" s="102"/>
      <c r="M19" s="102"/>
      <c r="N19" s="102"/>
      <c r="O19" s="102"/>
      <c r="P19" s="102"/>
      <c r="Q19" s="102"/>
      <c r="R19" s="102"/>
      <c r="S19" s="102"/>
      <c r="T19" s="102"/>
      <c r="U19" s="102"/>
      <c r="V19" s="97"/>
      <c r="X19" s="103"/>
      <c r="Y19" s="103"/>
      <c r="Z19" s="103"/>
      <c r="AA19" s="103"/>
      <c r="AB19" s="103"/>
      <c r="AC19" s="103"/>
      <c r="AD19" s="103"/>
      <c r="AE19" s="103"/>
      <c r="AF19" s="107"/>
      <c r="AG19" s="103"/>
      <c r="AH19" s="103"/>
      <c r="AI19" s="377"/>
      <c r="AJ19" s="377"/>
      <c r="AK19" s="107"/>
      <c r="AL19" s="103"/>
      <c r="AM19" s="377"/>
      <c r="AN19" s="377"/>
      <c r="AO19" s="107"/>
      <c r="AP19" s="103"/>
      <c r="AQ19" s="103"/>
    </row>
    <row r="20" spans="2:43">
      <c r="B20" s="102"/>
      <c r="C20" s="102"/>
      <c r="D20" s="102"/>
      <c r="E20" s="102"/>
      <c r="F20" s="102"/>
      <c r="G20" s="102"/>
      <c r="H20" s="102"/>
      <c r="I20" s="102"/>
      <c r="J20" s="102"/>
      <c r="K20" s="102"/>
      <c r="L20" s="102"/>
      <c r="M20" s="102"/>
      <c r="N20" s="102"/>
      <c r="O20" s="102"/>
      <c r="P20" s="102"/>
      <c r="Q20" s="102"/>
      <c r="R20" s="102"/>
      <c r="S20" s="102"/>
      <c r="T20" s="102"/>
      <c r="U20" s="102"/>
      <c r="V20" s="97"/>
      <c r="X20" s="103"/>
      <c r="Y20" s="103"/>
      <c r="Z20" s="103"/>
      <c r="AA20" s="103"/>
      <c r="AB20" s="103"/>
      <c r="AC20" s="103"/>
      <c r="AD20" s="103"/>
      <c r="AE20" s="103"/>
      <c r="AF20" s="108"/>
      <c r="AG20" s="103"/>
      <c r="AH20" s="103"/>
      <c r="AI20" s="378"/>
      <c r="AJ20" s="378"/>
      <c r="AK20" s="108"/>
      <c r="AL20" s="103"/>
      <c r="AM20" s="378"/>
      <c r="AN20" s="378"/>
      <c r="AO20" s="108"/>
      <c r="AP20" s="103"/>
      <c r="AQ20" s="103"/>
    </row>
    <row r="21" spans="2:43">
      <c r="B21" s="102"/>
      <c r="C21" s="102"/>
      <c r="D21" s="102"/>
      <c r="E21" s="102"/>
      <c r="F21" s="102"/>
      <c r="G21" s="102"/>
      <c r="H21" s="102"/>
      <c r="I21" s="102"/>
      <c r="J21" s="102"/>
      <c r="K21" s="102"/>
      <c r="L21" s="102"/>
      <c r="M21" s="102"/>
      <c r="N21" s="102"/>
      <c r="O21" s="102"/>
      <c r="P21" s="102"/>
      <c r="Q21" s="102"/>
      <c r="R21" s="102"/>
      <c r="S21" s="102"/>
      <c r="T21" s="102"/>
      <c r="U21" s="102"/>
      <c r="V21" s="97"/>
      <c r="X21" s="103"/>
      <c r="Y21" s="103"/>
      <c r="Z21" s="103"/>
      <c r="AA21" s="103"/>
      <c r="AB21" s="103"/>
      <c r="AC21" s="103"/>
      <c r="AD21" s="103"/>
      <c r="AE21" s="103"/>
      <c r="AF21" s="109"/>
      <c r="AG21" s="103"/>
      <c r="AH21" s="103"/>
      <c r="AI21" s="373"/>
      <c r="AJ21" s="373"/>
      <c r="AK21" s="109"/>
      <c r="AL21" s="103"/>
      <c r="AM21" s="373"/>
      <c r="AN21" s="373"/>
      <c r="AO21" s="109"/>
      <c r="AP21" s="103"/>
      <c r="AQ21" s="103"/>
    </row>
    <row r="22" spans="2:43" ht="15">
      <c r="B22" s="102"/>
      <c r="C22" s="121"/>
      <c r="D22" s="121"/>
      <c r="E22" s="379" t="s">
        <v>570</v>
      </c>
      <c r="F22" s="379"/>
      <c r="G22" s="379"/>
      <c r="H22" s="379"/>
      <c r="I22" s="379"/>
      <c r="J22" s="379"/>
      <c r="K22" s="120"/>
      <c r="L22" s="379" t="s">
        <v>571</v>
      </c>
      <c r="M22" s="379"/>
      <c r="N22" s="379"/>
      <c r="O22" s="379"/>
      <c r="P22" s="379"/>
      <c r="Q22" s="379"/>
      <c r="R22" s="379"/>
      <c r="S22" s="379"/>
      <c r="T22" s="102"/>
      <c r="U22" s="102"/>
      <c r="V22" s="97"/>
      <c r="X22" s="103"/>
      <c r="Y22" s="103"/>
      <c r="Z22" s="103"/>
      <c r="AA22" s="103"/>
      <c r="AB22" s="103"/>
      <c r="AC22" s="103"/>
      <c r="AD22" s="103"/>
      <c r="AE22" s="103"/>
      <c r="AF22" s="110"/>
      <c r="AG22" s="103"/>
      <c r="AH22" s="103"/>
      <c r="AI22" s="371"/>
      <c r="AJ22" s="371"/>
      <c r="AK22" s="110"/>
      <c r="AL22" s="103"/>
      <c r="AM22" s="371"/>
      <c r="AN22" s="371"/>
      <c r="AO22" s="110"/>
      <c r="AP22" s="103"/>
      <c r="AQ22" s="103"/>
    </row>
    <row r="23" spans="2:43">
      <c r="B23" s="102"/>
      <c r="C23" s="120"/>
      <c r="D23" s="120"/>
      <c r="E23" s="126"/>
      <c r="F23" s="127" t="s">
        <v>596</v>
      </c>
      <c r="G23" s="380">
        <f>Energy_Reg_elec+Energy_Reg_nonelec+Energy_Unreg_elec+Energy_Unreg_nonelec</f>
        <v>0</v>
      </c>
      <c r="H23" s="380"/>
      <c r="I23" s="126" t="s">
        <v>575</v>
      </c>
      <c r="J23" s="120"/>
      <c r="K23" s="120"/>
      <c r="L23" s="120"/>
      <c r="M23" s="120"/>
      <c r="N23" s="120"/>
      <c r="O23" s="127" t="s">
        <v>599</v>
      </c>
      <c r="P23" s="384" t="e">
        <f>'Continuous Calculations'!Y501/Details_GIA</f>
        <v>#N/A</v>
      </c>
      <c r="Q23" s="384"/>
      <c r="R23" s="126" t="s">
        <v>576</v>
      </c>
      <c r="S23" s="102"/>
      <c r="T23" s="102"/>
      <c r="U23" s="102"/>
      <c r="V23" s="97"/>
      <c r="X23" s="103"/>
      <c r="Y23" s="103"/>
      <c r="Z23" s="103"/>
      <c r="AA23" s="103"/>
      <c r="AB23" s="103"/>
      <c r="AC23" s="103"/>
      <c r="AD23" s="103"/>
      <c r="AE23" s="103"/>
      <c r="AF23" s="111"/>
      <c r="AG23" s="103"/>
      <c r="AH23" s="103"/>
      <c r="AI23" s="372"/>
      <c r="AJ23" s="372"/>
      <c r="AK23" s="111"/>
      <c r="AL23" s="103"/>
      <c r="AM23" s="372"/>
      <c r="AN23" s="372"/>
      <c r="AO23" s="111"/>
      <c r="AP23" s="103"/>
      <c r="AQ23" s="103"/>
    </row>
    <row r="24" spans="2:43">
      <c r="B24" s="102"/>
      <c r="C24" s="120"/>
      <c r="D24" s="120"/>
      <c r="E24" s="126"/>
      <c r="F24" s="127" t="s">
        <v>597</v>
      </c>
      <c r="G24" s="380">
        <f>Energy_Gen_elec+Energy_Gen_nonelec</f>
        <v>0</v>
      </c>
      <c r="H24" s="380"/>
      <c r="I24" s="126" t="s">
        <v>575</v>
      </c>
      <c r="J24" s="120"/>
      <c r="K24" s="120"/>
      <c r="L24" s="120"/>
      <c r="M24" s="120"/>
      <c r="N24" s="120"/>
      <c r="O24" s="127" t="s">
        <v>600</v>
      </c>
      <c r="P24" s="384" t="e">
        <f>'Continuous Calculations'!Y506/Details_GIA</f>
        <v>#N/A</v>
      </c>
      <c r="Q24" s="384"/>
      <c r="R24" s="126" t="s">
        <v>576</v>
      </c>
      <c r="S24" s="102"/>
      <c r="T24" s="102"/>
      <c r="U24" s="102"/>
      <c r="V24" s="97"/>
      <c r="X24" s="103"/>
      <c r="Y24" s="103"/>
      <c r="Z24" s="103"/>
      <c r="AA24" s="164" t="e">
        <f ca="1">"TOTAL Embodied Carbon: "&amp;ROUND(SUM(Carbon_byAspect_new[Total A1-C4 (kgCO2e/m2)]),0)&amp;" kgCO2e/m2"</f>
        <v>#N/A</v>
      </c>
      <c r="AB24" s="103"/>
      <c r="AC24" s="103"/>
      <c r="AD24" s="103"/>
      <c r="AE24" s="103"/>
      <c r="AF24" s="112"/>
      <c r="AG24" s="103"/>
      <c r="AH24" s="103"/>
      <c r="AI24" s="166"/>
      <c r="AJ24" s="166"/>
      <c r="AK24" s="112"/>
      <c r="AL24" s="103"/>
      <c r="AM24" s="166"/>
      <c r="AN24" s="166"/>
      <c r="AO24" s="112"/>
      <c r="AP24" s="163"/>
      <c r="AQ24" s="103"/>
    </row>
    <row r="25" spans="2:43" ht="14.25" customHeight="1">
      <c r="B25" s="102"/>
      <c r="C25" s="120"/>
      <c r="D25" s="120"/>
      <c r="E25" s="126"/>
      <c r="F25" s="127" t="s">
        <v>598</v>
      </c>
      <c r="G25" s="380">
        <f>Energy_Reg_elec+Energy_Reg_nonelec+Energy_Unreg_elec+Energy_Unreg_nonelec-(Energy_Gen_elec+Energy_Gen_nonelec)</f>
        <v>0</v>
      </c>
      <c r="H25" s="380"/>
      <c r="I25" s="126" t="s">
        <v>575</v>
      </c>
      <c r="J25" s="120"/>
      <c r="K25" s="120"/>
      <c r="L25" s="383" t="s">
        <v>601</v>
      </c>
      <c r="M25" s="383"/>
      <c r="N25" s="383"/>
      <c r="O25" s="383"/>
      <c r="P25" s="383"/>
      <c r="Q25" s="383"/>
      <c r="R25" s="383"/>
      <c r="S25" s="383"/>
      <c r="T25" s="383"/>
      <c r="U25" s="102"/>
      <c r="V25" s="97"/>
      <c r="X25" s="103"/>
      <c r="Y25" s="103"/>
      <c r="Z25" s="103"/>
      <c r="AA25" s="164" t="e">
        <f ca="1">"TOTAL Including Sequestration: "&amp;ROUND(SUM(Carbon_byAspect_new[Total A1-C4 (kgCO2e/m2)],Carbon_byAspect_new[A1 - A3 Biogenic (kgCO2e/m2)]),0)&amp;" kgCO2e/m2"</f>
        <v>#N/A</v>
      </c>
      <c r="AB25" s="103"/>
      <c r="AC25" s="103"/>
      <c r="AD25" s="103"/>
      <c r="AE25" s="103"/>
      <c r="AF25" s="113"/>
      <c r="AG25" s="103"/>
      <c r="AH25" s="103"/>
      <c r="AI25" s="167"/>
      <c r="AJ25" s="167"/>
      <c r="AK25" s="113"/>
      <c r="AL25" s="103"/>
      <c r="AM25" s="167"/>
      <c r="AN25" s="167"/>
      <c r="AO25" s="113"/>
      <c r="AP25" s="103"/>
      <c r="AQ25" s="103"/>
    </row>
    <row r="26" spans="2:43">
      <c r="B26" s="102"/>
      <c r="C26" s="102"/>
      <c r="D26" s="120"/>
      <c r="E26" s="120"/>
      <c r="F26" s="120"/>
      <c r="G26" s="120"/>
      <c r="H26" s="120"/>
      <c r="I26" s="120"/>
      <c r="J26" s="120"/>
      <c r="K26" s="120"/>
      <c r="L26" s="383"/>
      <c r="M26" s="383"/>
      <c r="N26" s="383"/>
      <c r="O26" s="383"/>
      <c r="P26" s="383"/>
      <c r="Q26" s="383"/>
      <c r="R26" s="383"/>
      <c r="S26" s="383"/>
      <c r="T26" s="383"/>
      <c r="U26" s="102"/>
      <c r="V26" s="97"/>
      <c r="X26" s="103"/>
      <c r="Y26" s="103"/>
      <c r="Z26" s="103"/>
      <c r="AA26" s="103"/>
      <c r="AB26" s="103"/>
      <c r="AC26" s="103"/>
      <c r="AD26" s="103"/>
      <c r="AE26" s="103"/>
      <c r="AF26" s="103"/>
      <c r="AG26" s="103"/>
      <c r="AH26" s="103"/>
      <c r="AI26" s="103"/>
      <c r="AJ26" s="103"/>
      <c r="AK26" s="103"/>
      <c r="AL26" s="103"/>
      <c r="AM26" s="103"/>
      <c r="AN26" s="103"/>
      <c r="AO26" s="103"/>
      <c r="AP26" s="103"/>
      <c r="AQ26" s="103"/>
    </row>
    <row r="27" spans="2:43">
      <c r="B27" s="98"/>
      <c r="C27" s="98"/>
      <c r="D27" s="98"/>
      <c r="E27" s="98"/>
      <c r="F27" s="98"/>
      <c r="G27" s="98"/>
      <c r="H27" s="98"/>
      <c r="I27" s="98"/>
      <c r="J27" s="98"/>
      <c r="K27" s="98"/>
      <c r="L27" s="98"/>
      <c r="M27" s="98"/>
      <c r="N27" s="98"/>
      <c r="O27" s="98"/>
      <c r="P27" s="98"/>
      <c r="Q27" s="98"/>
      <c r="R27" s="98"/>
      <c r="S27" s="98"/>
      <c r="T27" s="98"/>
      <c r="U27" s="98"/>
      <c r="V27" s="70"/>
      <c r="W27" s="98"/>
      <c r="X27" s="98"/>
      <c r="Y27" s="98"/>
      <c r="Z27" s="98"/>
      <c r="AA27" s="98"/>
      <c r="AB27" s="98"/>
      <c r="AC27" s="98"/>
      <c r="AD27" s="98"/>
      <c r="AE27" s="98"/>
      <c r="AF27" s="98"/>
      <c r="AG27" s="98"/>
      <c r="AH27" s="98"/>
      <c r="AI27" s="98"/>
      <c r="AJ27" s="98"/>
      <c r="AK27" s="98"/>
      <c r="AL27" s="98"/>
      <c r="AM27" s="98"/>
      <c r="AN27" s="98"/>
      <c r="AO27" s="98"/>
      <c r="AP27" s="98"/>
      <c r="AQ27" s="98"/>
    </row>
    <row r="28" spans="2:43" ht="14.25" customHeight="1">
      <c r="B28" s="122"/>
      <c r="C28" s="122"/>
      <c r="D28" s="122"/>
      <c r="E28" s="122"/>
      <c r="F28" s="122"/>
      <c r="G28" s="122"/>
      <c r="H28" s="122"/>
      <c r="I28" s="122"/>
      <c r="J28" s="122"/>
      <c r="K28" s="122"/>
      <c r="L28" s="122"/>
      <c r="M28" s="122"/>
      <c r="N28" s="122"/>
      <c r="O28" s="122"/>
      <c r="P28" s="122"/>
      <c r="Q28" s="122"/>
      <c r="R28" s="122"/>
      <c r="S28" s="122"/>
      <c r="T28" s="122"/>
      <c r="U28" s="122"/>
      <c r="V28" s="97"/>
    </row>
    <row r="29" spans="2:43" ht="14.25" customHeight="1">
      <c r="B29" s="123"/>
      <c r="C29" s="123"/>
      <c r="D29" s="123"/>
      <c r="E29" s="123"/>
      <c r="F29" s="123"/>
      <c r="G29" s="123"/>
      <c r="H29" s="123"/>
      <c r="I29" s="123"/>
      <c r="J29" s="123"/>
      <c r="K29" s="123"/>
      <c r="L29" s="123"/>
      <c r="M29" s="123"/>
      <c r="N29" s="123"/>
      <c r="O29" s="123"/>
      <c r="P29" s="123"/>
      <c r="Q29" s="123"/>
      <c r="R29" s="123"/>
      <c r="S29" s="123"/>
      <c r="T29" s="123"/>
      <c r="U29" s="123"/>
      <c r="V29" s="97"/>
    </row>
    <row r="30" spans="2:43" ht="18">
      <c r="B30" s="118" t="s">
        <v>592</v>
      </c>
      <c r="C30" s="116"/>
      <c r="D30" s="116"/>
      <c r="E30" s="116"/>
      <c r="F30" s="116"/>
      <c r="G30" s="116"/>
      <c r="H30" s="116"/>
      <c r="I30" s="116"/>
      <c r="J30" s="116"/>
      <c r="K30" s="116"/>
      <c r="L30" s="116"/>
      <c r="M30" s="116"/>
      <c r="N30" s="116"/>
      <c r="O30" s="116"/>
      <c r="P30" s="116"/>
      <c r="Q30" s="116"/>
      <c r="R30" s="116"/>
      <c r="S30" s="116"/>
      <c r="T30" s="116"/>
      <c r="U30" s="116"/>
      <c r="V30" s="97"/>
      <c r="X30" s="119" t="s">
        <v>619</v>
      </c>
      <c r="Y30" s="114"/>
      <c r="Z30" s="114"/>
      <c r="AA30" s="114"/>
      <c r="AB30" s="114"/>
      <c r="AC30" s="114"/>
      <c r="AD30" s="114"/>
      <c r="AE30" s="114"/>
      <c r="AF30" s="114"/>
      <c r="AG30" s="114"/>
      <c r="AH30" s="114"/>
      <c r="AI30" s="114"/>
      <c r="AJ30" s="114"/>
      <c r="AK30" s="114"/>
      <c r="AL30" s="114"/>
      <c r="AM30" s="114"/>
      <c r="AN30" s="114"/>
      <c r="AO30" s="114"/>
      <c r="AP30" s="114"/>
      <c r="AQ30" s="114"/>
    </row>
    <row r="31" spans="2:43">
      <c r="B31" s="117"/>
      <c r="C31" s="117"/>
      <c r="D31" s="117"/>
      <c r="E31" s="116"/>
      <c r="F31" s="116"/>
      <c r="G31" s="116"/>
      <c r="H31" s="116"/>
      <c r="I31" s="116"/>
      <c r="J31" s="116"/>
      <c r="K31" s="116"/>
      <c r="L31" s="116"/>
      <c r="M31" s="116"/>
      <c r="N31" s="116"/>
      <c r="O31" s="116"/>
      <c r="P31" s="116"/>
      <c r="Q31" s="116"/>
      <c r="R31" s="116"/>
      <c r="S31" s="116"/>
      <c r="T31" s="116"/>
      <c r="U31" s="116"/>
      <c r="V31" s="97"/>
      <c r="X31" s="114"/>
      <c r="Y31" s="114"/>
      <c r="Z31" s="114"/>
      <c r="AA31" s="114"/>
      <c r="AB31" s="114"/>
      <c r="AC31" s="114"/>
      <c r="AD31" s="114"/>
      <c r="AE31" s="114"/>
      <c r="AF31" s="114"/>
      <c r="AG31" s="114"/>
      <c r="AH31" s="114"/>
      <c r="AI31" s="114"/>
      <c r="AJ31" s="114"/>
      <c r="AK31" s="114"/>
      <c r="AL31" s="114"/>
      <c r="AM31" s="114"/>
      <c r="AN31" s="114"/>
      <c r="AO31" s="114"/>
      <c r="AP31" s="114"/>
      <c r="AQ31" s="114"/>
    </row>
    <row r="32" spans="2:43">
      <c r="B32" s="382" t="e">
        <f>'Continuous Calculations'!B934*1000/Details_GIA</f>
        <v>#N/A</v>
      </c>
      <c r="C32" s="382"/>
      <c r="D32" s="382"/>
      <c r="E32" s="116" t="s">
        <v>602</v>
      </c>
      <c r="F32" s="116"/>
      <c r="G32" s="116"/>
      <c r="H32" s="116"/>
      <c r="I32" s="116"/>
      <c r="J32" s="116"/>
      <c r="K32" s="116"/>
      <c r="L32" s="116"/>
      <c r="M32" s="116"/>
      <c r="N32" s="116"/>
      <c r="O32" s="116"/>
      <c r="P32" s="116"/>
      <c r="Q32" s="116"/>
      <c r="R32" s="116"/>
      <c r="S32" s="116"/>
      <c r="T32" s="116"/>
      <c r="U32" s="116"/>
      <c r="V32" s="97"/>
      <c r="X32" s="114"/>
      <c r="Y32" s="114" t="e">
        <f>'Continuous Calculations'!D934</f>
        <v>#N/A</v>
      </c>
      <c r="Z32" s="114" t="e">
        <f xml:space="preserve"> "Hectares of mixed British woodland required to offset the "&amp;ROUND('Continuous Calculations'!B934,0)&amp;" tCO2e*"</f>
        <v>#N/A</v>
      </c>
      <c r="AA32" s="114"/>
      <c r="AB32" s="114"/>
      <c r="AC32" s="114"/>
      <c r="AD32" s="114"/>
      <c r="AE32" s="114"/>
      <c r="AF32" s="114"/>
      <c r="AG32" s="114"/>
      <c r="AH32" s="114"/>
      <c r="AI32" s="114"/>
      <c r="AJ32" s="114"/>
      <c r="AK32" s="114"/>
      <c r="AL32" s="114"/>
      <c r="AM32" s="114"/>
      <c r="AN32" s="114"/>
      <c r="AO32" s="114"/>
      <c r="AP32" s="114"/>
      <c r="AQ32" s="114"/>
    </row>
    <row r="33" spans="2:43">
      <c r="B33" s="116"/>
      <c r="C33" s="116"/>
      <c r="D33" s="116"/>
      <c r="E33" s="116"/>
      <c r="F33" s="116"/>
      <c r="G33" s="116"/>
      <c r="H33" s="116"/>
      <c r="I33" s="116"/>
      <c r="J33" s="116"/>
      <c r="K33" s="116"/>
      <c r="L33" s="116"/>
      <c r="M33" s="116"/>
      <c r="N33" s="116"/>
      <c r="O33" s="116"/>
      <c r="P33" s="116"/>
      <c r="Q33" s="116"/>
      <c r="R33" s="116"/>
      <c r="S33" s="116"/>
      <c r="T33" s="116"/>
      <c r="U33" s="116"/>
      <c r="V33" s="97"/>
      <c r="X33" s="114"/>
      <c r="Y33" s="114"/>
      <c r="Z33" s="114"/>
      <c r="AA33" s="114"/>
      <c r="AB33" s="114"/>
      <c r="AC33" s="114"/>
      <c r="AD33" s="114"/>
      <c r="AE33" s="114"/>
      <c r="AF33" s="114"/>
      <c r="AG33" s="114"/>
      <c r="AH33" s="114"/>
      <c r="AI33" s="114"/>
      <c r="AJ33" s="114"/>
      <c r="AK33" s="114"/>
      <c r="AL33" s="114"/>
      <c r="AM33" s="114"/>
      <c r="AN33" s="114"/>
      <c r="AO33" s="114"/>
      <c r="AP33" s="114"/>
      <c r="AQ33" s="114"/>
    </row>
    <row r="34" spans="2:43">
      <c r="B34" s="116"/>
      <c r="C34" s="116"/>
      <c r="D34" s="116"/>
      <c r="E34" s="116"/>
      <c r="F34" s="116"/>
      <c r="G34" s="116"/>
      <c r="H34" s="116"/>
      <c r="I34" s="116"/>
      <c r="J34" s="116"/>
      <c r="K34" s="116"/>
      <c r="L34" s="116"/>
      <c r="M34" s="116"/>
      <c r="N34" s="116"/>
      <c r="O34" s="116"/>
      <c r="P34" s="116"/>
      <c r="Q34" s="116"/>
      <c r="R34" s="116"/>
      <c r="S34" s="116"/>
      <c r="T34" s="116"/>
      <c r="U34" s="116"/>
      <c r="V34" s="97"/>
      <c r="X34" s="114"/>
      <c r="Y34" s="114"/>
      <c r="Z34" s="114"/>
      <c r="AA34" s="114"/>
      <c r="AB34" s="114"/>
      <c r="AC34" s="114"/>
      <c r="AD34" s="114"/>
      <c r="AE34" s="114"/>
      <c r="AF34" s="114"/>
      <c r="AG34" s="114"/>
      <c r="AH34" s="114"/>
      <c r="AI34" s="114"/>
      <c r="AJ34" s="114"/>
      <c r="AK34" s="114"/>
      <c r="AL34" s="114"/>
      <c r="AM34" s="114"/>
      <c r="AN34" s="114"/>
      <c r="AO34" s="114"/>
      <c r="AP34" s="114"/>
      <c r="AQ34" s="114"/>
    </row>
    <row r="35" spans="2:43">
      <c r="B35" s="116"/>
      <c r="C35" s="116"/>
      <c r="D35" s="116"/>
      <c r="E35" s="116"/>
      <c r="F35" s="116"/>
      <c r="G35" s="116"/>
      <c r="H35" s="116"/>
      <c r="I35" s="116"/>
      <c r="J35" s="116"/>
      <c r="K35" s="116"/>
      <c r="L35" s="116"/>
      <c r="M35" s="116"/>
      <c r="N35" s="116"/>
      <c r="O35" s="116"/>
      <c r="P35" s="116"/>
      <c r="Q35" s="116"/>
      <c r="R35" s="116"/>
      <c r="S35" s="116"/>
      <c r="T35" s="116"/>
      <c r="U35" s="116"/>
      <c r="V35" s="97"/>
      <c r="X35" s="114"/>
      <c r="Y35" s="114"/>
      <c r="Z35" s="114"/>
      <c r="AA35" s="114"/>
      <c r="AB35" s="114"/>
      <c r="AC35" s="114"/>
      <c r="AD35" s="114"/>
      <c r="AE35" s="114"/>
      <c r="AF35" s="114"/>
      <c r="AG35" s="114"/>
      <c r="AH35" s="114"/>
      <c r="AI35" s="114"/>
      <c r="AJ35" s="114"/>
      <c r="AK35" s="114"/>
      <c r="AL35" s="114"/>
      <c r="AM35" s="114"/>
      <c r="AN35" s="114"/>
      <c r="AO35" s="114"/>
      <c r="AP35" s="114"/>
      <c r="AQ35" s="114"/>
    </row>
    <row r="36" spans="2:43">
      <c r="B36" s="116"/>
      <c r="C36" s="116"/>
      <c r="D36" s="116"/>
      <c r="E36" s="116"/>
      <c r="F36" s="116"/>
      <c r="G36" s="116"/>
      <c r="H36" s="116"/>
      <c r="I36" s="116"/>
      <c r="J36" s="116"/>
      <c r="K36" s="116"/>
      <c r="L36" s="116"/>
      <c r="M36" s="116"/>
      <c r="N36" s="116"/>
      <c r="O36" s="116"/>
      <c r="P36" s="116"/>
      <c r="Q36" s="116"/>
      <c r="R36" s="116"/>
      <c r="S36" s="116"/>
      <c r="T36" s="116"/>
      <c r="U36" s="116"/>
      <c r="V36" s="97"/>
      <c r="X36" s="114"/>
      <c r="Y36" s="114"/>
      <c r="Z36" s="114"/>
      <c r="AA36" s="114"/>
      <c r="AB36" s="114"/>
      <c r="AC36" s="114"/>
      <c r="AD36" s="114"/>
      <c r="AE36" s="114"/>
      <c r="AF36" s="114"/>
      <c r="AG36" s="114"/>
      <c r="AH36" s="114"/>
      <c r="AI36" s="114"/>
      <c r="AJ36" s="114"/>
      <c r="AK36" s="114"/>
      <c r="AL36" s="114"/>
      <c r="AM36" s="114"/>
      <c r="AN36" s="114"/>
      <c r="AO36" s="114"/>
      <c r="AP36" s="114"/>
      <c r="AQ36" s="114"/>
    </row>
    <row r="37" spans="2:43">
      <c r="B37" s="116"/>
      <c r="C37" s="116"/>
      <c r="D37" s="116"/>
      <c r="E37" s="116"/>
      <c r="F37" s="116"/>
      <c r="G37" s="116"/>
      <c r="H37" s="116"/>
      <c r="I37" s="116"/>
      <c r="J37" s="116"/>
      <c r="K37" s="116"/>
      <c r="L37" s="116"/>
      <c r="M37" s="116"/>
      <c r="N37" s="116"/>
      <c r="O37" s="116"/>
      <c r="P37" s="116"/>
      <c r="Q37" s="116"/>
      <c r="R37" s="116"/>
      <c r="S37" s="116"/>
      <c r="T37" s="116"/>
      <c r="U37" s="116"/>
      <c r="V37" s="97"/>
      <c r="X37" s="114"/>
      <c r="Y37" s="114"/>
      <c r="Z37" s="114"/>
      <c r="AA37" s="114"/>
      <c r="AB37" s="114"/>
      <c r="AC37" s="114"/>
      <c r="AD37" s="114"/>
      <c r="AE37" s="114"/>
      <c r="AF37" s="114"/>
      <c r="AG37" s="114"/>
      <c r="AH37" s="114"/>
      <c r="AI37" s="114"/>
      <c r="AJ37" s="114"/>
      <c r="AK37" s="114"/>
      <c r="AL37" s="114"/>
      <c r="AM37" s="114"/>
      <c r="AN37" s="114"/>
      <c r="AO37" s="114"/>
      <c r="AP37" s="114"/>
      <c r="AQ37" s="114"/>
    </row>
    <row r="38" spans="2:43">
      <c r="B38" s="116"/>
      <c r="C38" s="116"/>
      <c r="D38" s="116"/>
      <c r="E38" s="116"/>
      <c r="F38" s="116"/>
      <c r="G38" s="116"/>
      <c r="H38" s="116"/>
      <c r="I38" s="116"/>
      <c r="J38" s="116"/>
      <c r="K38" s="116"/>
      <c r="L38" s="116"/>
      <c r="M38" s="116"/>
      <c r="N38" s="116"/>
      <c r="O38" s="116"/>
      <c r="P38" s="116"/>
      <c r="Q38" s="116"/>
      <c r="R38" s="116"/>
      <c r="S38" s="116"/>
      <c r="T38" s="116"/>
      <c r="U38" s="116"/>
      <c r="V38" s="97"/>
      <c r="X38" s="114"/>
      <c r="Y38" s="114"/>
      <c r="Z38" s="114"/>
      <c r="AA38" s="114"/>
      <c r="AB38" s="114"/>
      <c r="AC38" s="114"/>
      <c r="AD38" s="114"/>
      <c r="AE38" s="114"/>
      <c r="AF38" s="114"/>
      <c r="AG38" s="114"/>
      <c r="AH38" s="114"/>
      <c r="AI38" s="114"/>
      <c r="AJ38" s="114"/>
      <c r="AK38" s="114"/>
      <c r="AL38" s="114"/>
      <c r="AM38" s="114"/>
      <c r="AN38" s="114"/>
      <c r="AO38" s="114"/>
      <c r="AP38" s="114"/>
      <c r="AQ38" s="114"/>
    </row>
    <row r="39" spans="2:43">
      <c r="B39" s="116"/>
      <c r="C39" s="116"/>
      <c r="D39" s="116"/>
      <c r="E39" s="116"/>
      <c r="F39" s="116"/>
      <c r="G39" s="116"/>
      <c r="H39" s="116"/>
      <c r="I39" s="116"/>
      <c r="J39" s="116"/>
      <c r="K39" s="116"/>
      <c r="L39" s="116"/>
      <c r="M39" s="116"/>
      <c r="N39" s="116"/>
      <c r="O39" s="116"/>
      <c r="P39" s="116"/>
      <c r="Q39" s="116"/>
      <c r="R39" s="116"/>
      <c r="S39" s="116"/>
      <c r="T39" s="116"/>
      <c r="U39" s="116"/>
      <c r="V39" s="97"/>
      <c r="X39" s="114"/>
      <c r="Y39" s="114"/>
      <c r="Z39" s="114"/>
      <c r="AA39" s="114"/>
      <c r="AB39" s="114"/>
      <c r="AC39" s="114"/>
      <c r="AD39" s="114"/>
      <c r="AE39" s="114"/>
      <c r="AF39" s="114"/>
      <c r="AG39" s="114"/>
      <c r="AH39" s="114"/>
      <c r="AI39" s="114"/>
      <c r="AJ39" s="114"/>
      <c r="AK39" s="114"/>
      <c r="AL39" s="114"/>
      <c r="AM39" s="114"/>
      <c r="AN39" s="114"/>
      <c r="AO39" s="114"/>
      <c r="AP39" s="114"/>
      <c r="AQ39" s="114"/>
    </row>
    <row r="40" spans="2:43">
      <c r="B40" s="116"/>
      <c r="C40" s="116"/>
      <c r="D40" s="116"/>
      <c r="E40" s="116"/>
      <c r="F40" s="116"/>
      <c r="G40" s="116"/>
      <c r="H40" s="116"/>
      <c r="I40" s="116"/>
      <c r="J40" s="116"/>
      <c r="K40" s="116"/>
      <c r="L40" s="116"/>
      <c r="M40" s="116"/>
      <c r="N40" s="116"/>
      <c r="O40" s="116"/>
      <c r="P40" s="116"/>
      <c r="Q40" s="116"/>
      <c r="R40" s="116"/>
      <c r="S40" s="116"/>
      <c r="T40" s="116"/>
      <c r="U40" s="116"/>
      <c r="V40" s="97"/>
      <c r="X40" s="114"/>
      <c r="Y40" s="114"/>
      <c r="Z40" s="114"/>
      <c r="AA40" s="114"/>
      <c r="AB40" s="114"/>
      <c r="AC40" s="114"/>
      <c r="AD40" s="114"/>
      <c r="AE40" s="114"/>
      <c r="AF40" s="114"/>
      <c r="AG40" s="114"/>
      <c r="AH40" s="114"/>
      <c r="AI40" s="114"/>
      <c r="AJ40" s="114"/>
      <c r="AK40" s="114"/>
      <c r="AL40" s="114"/>
      <c r="AM40" s="114"/>
      <c r="AN40" s="114"/>
      <c r="AO40" s="114"/>
      <c r="AP40" s="114"/>
      <c r="AQ40" s="114"/>
    </row>
    <row r="41" spans="2:43">
      <c r="B41" s="116"/>
      <c r="C41" s="116"/>
      <c r="D41" s="116"/>
      <c r="E41" s="116"/>
      <c r="F41" s="116"/>
      <c r="G41" s="116"/>
      <c r="H41" s="116"/>
      <c r="I41" s="116"/>
      <c r="J41" s="116"/>
      <c r="K41" s="116"/>
      <c r="L41" s="116"/>
      <c r="M41" s="116"/>
      <c r="N41" s="116"/>
      <c r="O41" s="116"/>
      <c r="P41" s="116"/>
      <c r="Q41" s="116"/>
      <c r="R41" s="116"/>
      <c r="S41" s="116"/>
      <c r="T41" s="116"/>
      <c r="U41" s="116"/>
      <c r="V41" s="97"/>
      <c r="X41" s="114"/>
      <c r="Y41" s="114"/>
      <c r="Z41" s="114"/>
      <c r="AA41" s="114"/>
      <c r="AB41" s="114"/>
      <c r="AC41" s="114"/>
      <c r="AD41" s="114"/>
      <c r="AE41" s="114"/>
      <c r="AF41" s="114"/>
      <c r="AG41" s="114"/>
      <c r="AH41" s="114"/>
      <c r="AI41" s="114"/>
      <c r="AJ41" s="114"/>
      <c r="AK41" s="114"/>
      <c r="AL41" s="114"/>
      <c r="AM41" s="114"/>
      <c r="AN41" s="114"/>
      <c r="AO41" s="114"/>
      <c r="AP41" s="114"/>
      <c r="AQ41" s="114"/>
    </row>
    <row r="42" spans="2:43">
      <c r="B42" s="116"/>
      <c r="C42" s="116"/>
      <c r="D42" s="116"/>
      <c r="E42" s="116"/>
      <c r="F42" s="116"/>
      <c r="G42" s="116"/>
      <c r="H42" s="116"/>
      <c r="I42" s="116"/>
      <c r="J42" s="116"/>
      <c r="K42" s="116"/>
      <c r="L42" s="116"/>
      <c r="M42" s="116"/>
      <c r="N42" s="116"/>
      <c r="O42" s="116"/>
      <c r="P42" s="116"/>
      <c r="Q42" s="116"/>
      <c r="R42" s="116"/>
      <c r="S42" s="116"/>
      <c r="T42" s="116"/>
      <c r="U42" s="116"/>
      <c r="V42" s="97"/>
      <c r="X42" s="114"/>
      <c r="Y42" s="114"/>
      <c r="Z42" s="114"/>
      <c r="AA42" s="114"/>
      <c r="AB42" s="114"/>
      <c r="AC42" s="114"/>
      <c r="AD42" s="114"/>
      <c r="AE42" s="114"/>
      <c r="AF42" s="114"/>
      <c r="AG42" s="114"/>
      <c r="AH42" s="114"/>
      <c r="AI42" s="114"/>
      <c r="AJ42" s="114"/>
      <c r="AK42" s="114"/>
      <c r="AL42" s="114"/>
      <c r="AM42" s="114"/>
      <c r="AN42" s="114"/>
      <c r="AO42" s="114"/>
      <c r="AP42" s="114"/>
      <c r="AQ42" s="114"/>
    </row>
    <row r="43" spans="2:43">
      <c r="B43" s="116"/>
      <c r="C43" s="116"/>
      <c r="D43" s="116"/>
      <c r="E43" s="116"/>
      <c r="F43" s="116"/>
      <c r="G43" s="116"/>
      <c r="H43" s="116"/>
      <c r="I43" s="116"/>
      <c r="J43" s="116"/>
      <c r="K43" s="116"/>
      <c r="L43" s="116"/>
      <c r="M43" s="116"/>
      <c r="N43" s="116"/>
      <c r="O43" s="116"/>
      <c r="P43" s="116"/>
      <c r="Q43" s="116"/>
      <c r="R43" s="116"/>
      <c r="S43" s="116"/>
      <c r="T43" s="116"/>
      <c r="U43" s="116"/>
      <c r="V43" s="97"/>
      <c r="X43" s="114"/>
      <c r="Y43" s="114"/>
      <c r="Z43" s="114"/>
      <c r="AA43" s="114"/>
      <c r="AB43" s="114"/>
      <c r="AC43" s="114"/>
      <c r="AD43" s="114"/>
      <c r="AE43" s="114"/>
      <c r="AF43" s="114"/>
      <c r="AG43" s="114"/>
      <c r="AH43" s="114"/>
      <c r="AI43" s="114"/>
      <c r="AJ43" s="114"/>
      <c r="AK43" s="114"/>
      <c r="AL43" s="114"/>
      <c r="AM43" s="114"/>
      <c r="AN43" s="114"/>
      <c r="AO43" s="114"/>
      <c r="AP43" s="114"/>
      <c r="AQ43" s="114"/>
    </row>
    <row r="44" spans="2:43">
      <c r="B44" s="116"/>
      <c r="C44" s="116"/>
      <c r="D44" s="116"/>
      <c r="E44" s="116"/>
      <c r="F44" s="116"/>
      <c r="G44" s="116"/>
      <c r="H44" s="116"/>
      <c r="I44" s="116"/>
      <c r="J44" s="116"/>
      <c r="K44" s="116"/>
      <c r="L44" s="116"/>
      <c r="M44" s="116"/>
      <c r="N44" s="116"/>
      <c r="O44" s="116"/>
      <c r="P44" s="116"/>
      <c r="Q44" s="116"/>
      <c r="R44" s="116"/>
      <c r="S44" s="116"/>
      <c r="T44" s="116"/>
      <c r="U44" s="116"/>
      <c r="V44" s="97"/>
      <c r="X44" s="114"/>
      <c r="Y44" s="114"/>
      <c r="Z44" s="114"/>
      <c r="AA44" s="114"/>
      <c r="AB44" s="114"/>
      <c r="AC44" s="114"/>
      <c r="AD44" s="114"/>
      <c r="AE44" s="114"/>
      <c r="AF44" s="114"/>
      <c r="AG44" s="114"/>
      <c r="AH44" s="114"/>
      <c r="AI44" s="114"/>
      <c r="AJ44" s="114"/>
      <c r="AK44" s="114"/>
      <c r="AL44" s="114"/>
      <c r="AM44" s="114"/>
      <c r="AN44" s="114"/>
      <c r="AO44" s="114"/>
      <c r="AP44" s="114"/>
      <c r="AQ44" s="114"/>
    </row>
    <row r="45" spans="2:43">
      <c r="B45" s="116"/>
      <c r="C45" s="116"/>
      <c r="D45" s="116"/>
      <c r="E45" s="116"/>
      <c r="F45" s="116"/>
      <c r="G45" s="116"/>
      <c r="H45" s="116"/>
      <c r="I45" s="116"/>
      <c r="J45" s="116"/>
      <c r="K45" s="116"/>
      <c r="L45" s="116"/>
      <c r="M45" s="116"/>
      <c r="N45" s="116"/>
      <c r="O45" s="116"/>
      <c r="P45" s="116"/>
      <c r="Q45" s="116"/>
      <c r="R45" s="116"/>
      <c r="S45" s="116"/>
      <c r="T45" s="116"/>
      <c r="U45" s="116"/>
      <c r="V45" s="97"/>
      <c r="X45" s="114"/>
      <c r="Y45" s="114"/>
      <c r="Z45" s="114"/>
      <c r="AA45" s="114"/>
      <c r="AB45" s="114"/>
      <c r="AC45" s="114"/>
      <c r="AD45" s="114"/>
      <c r="AE45" s="114"/>
      <c r="AF45" s="114"/>
      <c r="AG45" s="114"/>
      <c r="AH45" s="114"/>
      <c r="AI45" s="114"/>
      <c r="AJ45" s="114"/>
      <c r="AK45" s="114"/>
      <c r="AL45" s="114"/>
      <c r="AM45" s="114"/>
      <c r="AN45" s="114"/>
      <c r="AO45" s="114"/>
      <c r="AP45" s="114"/>
      <c r="AQ45" s="114"/>
    </row>
    <row r="46" spans="2:43">
      <c r="B46" s="116"/>
      <c r="C46" s="116"/>
      <c r="D46" s="116"/>
      <c r="E46" s="116"/>
      <c r="F46" s="116"/>
      <c r="G46" s="116"/>
      <c r="H46" s="116"/>
      <c r="I46" s="116"/>
      <c r="J46" s="116"/>
      <c r="K46" s="116"/>
      <c r="L46" s="116"/>
      <c r="M46" s="116"/>
      <c r="N46" s="116"/>
      <c r="O46" s="116"/>
      <c r="P46" s="116"/>
      <c r="Q46" s="116"/>
      <c r="R46" s="116"/>
      <c r="S46" s="116"/>
      <c r="T46" s="116"/>
      <c r="U46" s="116"/>
      <c r="V46" s="97"/>
      <c r="X46" s="114"/>
      <c r="Y46" s="114"/>
      <c r="Z46" s="114"/>
      <c r="AA46" s="114"/>
      <c r="AB46" s="114"/>
      <c r="AC46" s="114"/>
      <c r="AD46" s="114"/>
      <c r="AE46" s="114"/>
      <c r="AF46" s="114"/>
      <c r="AG46" s="114"/>
      <c r="AH46" s="114"/>
      <c r="AI46" s="114"/>
      <c r="AJ46" s="114"/>
      <c r="AK46" s="114"/>
      <c r="AL46" s="114"/>
      <c r="AM46" s="114"/>
      <c r="AN46" s="114"/>
      <c r="AO46" s="114"/>
      <c r="AP46" s="114"/>
      <c r="AQ46" s="114"/>
    </row>
    <row r="47" spans="2:43">
      <c r="B47" s="116"/>
      <c r="C47" s="116"/>
      <c r="D47" s="116"/>
      <c r="E47" s="116"/>
      <c r="F47" s="116"/>
      <c r="G47" s="116"/>
      <c r="H47" s="116"/>
      <c r="I47" s="116"/>
      <c r="J47" s="116"/>
      <c r="K47" s="116"/>
      <c r="L47" s="116"/>
      <c r="M47" s="116"/>
      <c r="N47" s="116"/>
      <c r="O47" s="116"/>
      <c r="P47" s="116"/>
      <c r="Q47" s="116"/>
      <c r="R47" s="116"/>
      <c r="S47" s="116"/>
      <c r="T47" s="116"/>
      <c r="U47" s="116"/>
      <c r="V47" s="97"/>
      <c r="X47" s="114"/>
      <c r="Y47" s="114"/>
      <c r="Z47" s="114"/>
      <c r="AA47" s="114"/>
      <c r="AB47" s="114"/>
      <c r="AC47" s="114"/>
      <c r="AD47" s="114"/>
      <c r="AE47" s="114"/>
      <c r="AF47" s="114"/>
      <c r="AG47" s="114"/>
      <c r="AH47" s="114"/>
      <c r="AI47" s="114"/>
      <c r="AJ47" s="114"/>
      <c r="AK47" s="114"/>
      <c r="AL47" s="114"/>
      <c r="AM47" s="114"/>
      <c r="AN47" s="114"/>
      <c r="AO47" s="114"/>
      <c r="AP47" s="114"/>
      <c r="AQ47" s="114"/>
    </row>
    <row r="48" spans="2:43" ht="15">
      <c r="B48" s="116"/>
      <c r="C48" s="116"/>
      <c r="D48" s="116"/>
      <c r="E48" s="116"/>
      <c r="F48" s="116"/>
      <c r="G48" s="116"/>
      <c r="H48" s="116"/>
      <c r="I48" s="116"/>
      <c r="J48" s="116"/>
      <c r="K48" s="116"/>
      <c r="L48" s="116"/>
      <c r="M48" s="116"/>
      <c r="N48" s="116"/>
      <c r="O48" s="116"/>
      <c r="P48" s="116"/>
      <c r="Q48" s="116"/>
      <c r="R48" s="116"/>
      <c r="S48" s="116"/>
      <c r="T48" s="116"/>
      <c r="U48" s="116"/>
      <c r="V48" s="97"/>
      <c r="X48" s="114"/>
      <c r="Y48" s="114"/>
      <c r="Z48" s="125" t="s">
        <v>589</v>
      </c>
      <c r="AA48" s="114"/>
      <c r="AB48" s="114"/>
      <c r="AC48" s="114"/>
      <c r="AD48" s="114"/>
      <c r="AE48" s="114"/>
      <c r="AF48" s="114"/>
      <c r="AG48" s="114"/>
      <c r="AH48" s="114"/>
      <c r="AI48" s="114"/>
      <c r="AJ48" s="114"/>
      <c r="AK48" s="114"/>
      <c r="AL48" s="114"/>
      <c r="AM48" s="114"/>
      <c r="AN48" s="114"/>
      <c r="AO48" s="114"/>
      <c r="AP48" s="114"/>
      <c r="AQ48" s="114"/>
    </row>
    <row r="49" spans="2:43" ht="15.75">
      <c r="B49" s="116"/>
      <c r="C49" s="116"/>
      <c r="D49" s="116"/>
      <c r="E49" s="116"/>
      <c r="F49" s="116"/>
      <c r="G49" s="116"/>
      <c r="H49" s="116"/>
      <c r="I49" s="116"/>
      <c r="J49" s="116"/>
      <c r="K49" s="116"/>
      <c r="L49" s="116"/>
      <c r="M49" s="116"/>
      <c r="N49" s="116"/>
      <c r="O49" s="116"/>
      <c r="P49" s="116"/>
      <c r="Q49" s="116"/>
      <c r="R49" s="116"/>
      <c r="S49" s="116"/>
      <c r="T49" s="116"/>
      <c r="U49" s="116"/>
      <c r="V49" s="97"/>
      <c r="X49" s="114"/>
      <c r="Y49" s="114"/>
      <c r="Z49" s="114"/>
      <c r="AA49" s="114"/>
      <c r="AB49" s="114"/>
      <c r="AC49" s="115" t="s">
        <v>572</v>
      </c>
      <c r="AD49" s="381" t="e">
        <f>'Continuous Calculations'!E934</f>
        <v>#N/A</v>
      </c>
      <c r="AE49" s="381"/>
      <c r="AF49" s="381"/>
      <c r="AG49" s="114" t="s">
        <v>573</v>
      </c>
      <c r="AH49" s="114"/>
      <c r="AI49" s="114"/>
      <c r="AJ49" s="114"/>
      <c r="AK49" s="114"/>
      <c r="AL49" s="114"/>
      <c r="AM49" s="114"/>
      <c r="AN49" s="114"/>
      <c r="AO49" s="114"/>
      <c r="AP49" s="114"/>
      <c r="AQ49" s="114"/>
    </row>
    <row r="50" spans="2:43" ht="15.75">
      <c r="B50" s="116"/>
      <c r="C50" s="116"/>
      <c r="D50" s="116"/>
      <c r="E50" s="116"/>
      <c r="F50" s="116"/>
      <c r="G50" s="116"/>
      <c r="H50" s="116"/>
      <c r="I50" s="116"/>
      <c r="J50" s="116"/>
      <c r="K50" s="116"/>
      <c r="L50" s="116"/>
      <c r="M50" s="116"/>
      <c r="N50" s="116"/>
      <c r="O50" s="116"/>
      <c r="P50" s="116"/>
      <c r="Q50" s="116"/>
      <c r="R50" s="116"/>
      <c r="S50" s="116"/>
      <c r="T50" s="116"/>
      <c r="U50" s="116"/>
      <c r="V50" s="97"/>
      <c r="X50" s="114"/>
      <c r="Y50" s="114"/>
      <c r="Z50" s="114"/>
      <c r="AA50" s="114"/>
      <c r="AB50" s="114"/>
      <c r="AC50" s="115" t="s">
        <v>590</v>
      </c>
      <c r="AD50" s="381" t="e">
        <f>'Continuous Calculations'!F934</f>
        <v>#N/A</v>
      </c>
      <c r="AE50" s="381"/>
      <c r="AF50" s="381"/>
      <c r="AG50" s="114" t="s">
        <v>574</v>
      </c>
      <c r="AH50" s="114"/>
      <c r="AI50" s="114"/>
      <c r="AJ50" s="114"/>
      <c r="AK50" s="114"/>
      <c r="AL50" s="114"/>
      <c r="AM50" s="114"/>
      <c r="AN50" s="114"/>
      <c r="AO50" s="114"/>
      <c r="AP50" s="114"/>
      <c r="AQ50" s="114"/>
    </row>
    <row r="51" spans="2:43">
      <c r="B51" s="116"/>
      <c r="C51" s="116"/>
      <c r="D51" s="116"/>
      <c r="E51" s="116"/>
      <c r="F51" s="116"/>
      <c r="G51" s="116"/>
      <c r="H51" s="116"/>
      <c r="I51" s="116"/>
      <c r="J51" s="116"/>
      <c r="K51" s="116"/>
      <c r="L51" s="116"/>
      <c r="M51" s="116"/>
      <c r="N51" s="116"/>
      <c r="O51" s="116"/>
      <c r="P51" s="116"/>
      <c r="Q51" s="116"/>
      <c r="R51" s="116"/>
      <c r="S51" s="116"/>
      <c r="T51" s="116"/>
      <c r="U51" s="116"/>
      <c r="V51" s="97"/>
      <c r="X51" s="114"/>
      <c r="Y51" s="114"/>
      <c r="Z51" s="114"/>
      <c r="AA51" s="114"/>
      <c r="AB51" s="114"/>
      <c r="AC51" s="114"/>
      <c r="AD51" s="114"/>
      <c r="AE51" s="114"/>
      <c r="AF51" s="114"/>
      <c r="AG51" s="114"/>
      <c r="AH51" s="114"/>
      <c r="AI51" s="114"/>
      <c r="AJ51" s="114"/>
      <c r="AK51" s="114"/>
      <c r="AL51" s="114"/>
      <c r="AM51" s="114"/>
      <c r="AN51" s="114"/>
      <c r="AO51" s="114"/>
      <c r="AP51" s="114"/>
      <c r="AQ51" s="114"/>
    </row>
    <row r="52" spans="2:43">
      <c r="B52" s="116"/>
      <c r="C52" s="116"/>
      <c r="D52" s="116"/>
      <c r="E52" s="116"/>
      <c r="F52" s="116"/>
      <c r="G52" s="116"/>
      <c r="H52" s="116"/>
      <c r="I52" s="116"/>
      <c r="J52" s="116"/>
      <c r="K52" s="116"/>
      <c r="L52" s="116"/>
      <c r="M52" s="116"/>
      <c r="N52" s="116"/>
      <c r="O52" s="116"/>
      <c r="P52" s="116"/>
      <c r="Q52" s="116"/>
      <c r="R52" s="116"/>
      <c r="S52" s="116"/>
      <c r="T52" s="116"/>
      <c r="U52" s="116"/>
      <c r="V52" s="97"/>
      <c r="X52" s="114"/>
      <c r="Y52" s="114"/>
      <c r="Z52" s="303" t="s">
        <v>593</v>
      </c>
      <c r="AA52" s="114"/>
      <c r="AB52" s="114"/>
      <c r="AC52" s="114"/>
      <c r="AD52" s="114"/>
      <c r="AE52" s="114"/>
      <c r="AF52" s="114"/>
      <c r="AG52" s="114"/>
      <c r="AH52" s="114"/>
      <c r="AI52" s="114"/>
      <c r="AJ52" s="114"/>
      <c r="AK52" s="114"/>
      <c r="AL52" s="114"/>
      <c r="AM52" s="114"/>
      <c r="AN52" s="114"/>
      <c r="AO52" s="114"/>
      <c r="AP52" s="114"/>
      <c r="AQ52" s="114"/>
    </row>
    <row r="53" spans="2:43">
      <c r="B53" s="116"/>
      <c r="C53" s="116"/>
      <c r="D53" s="116"/>
      <c r="E53" s="116"/>
      <c r="F53" s="116"/>
      <c r="G53" s="116"/>
      <c r="H53" s="116"/>
      <c r="I53" s="116"/>
      <c r="J53" s="116"/>
      <c r="K53" s="116"/>
      <c r="L53" s="116"/>
      <c r="M53" s="116"/>
      <c r="N53" s="116"/>
      <c r="O53" s="116"/>
      <c r="P53" s="116"/>
      <c r="Q53" s="116"/>
      <c r="R53" s="116"/>
      <c r="S53" s="116"/>
      <c r="T53" s="116"/>
      <c r="U53" s="116"/>
      <c r="V53" s="97"/>
      <c r="X53" s="114"/>
      <c r="Y53" s="114"/>
      <c r="Z53" s="114"/>
      <c r="AA53" s="114"/>
      <c r="AB53" s="114"/>
      <c r="AC53" s="114"/>
      <c r="AD53" s="114"/>
      <c r="AE53" s="114"/>
      <c r="AF53" s="114"/>
      <c r="AG53" s="114"/>
      <c r="AH53" s="114"/>
      <c r="AI53" s="114"/>
      <c r="AJ53" s="114"/>
      <c r="AK53" s="114"/>
      <c r="AL53" s="114"/>
      <c r="AM53" s="114"/>
      <c r="AN53" s="114"/>
      <c r="AO53" s="114"/>
      <c r="AP53" s="114"/>
      <c r="AQ53" s="114"/>
    </row>
  </sheetData>
  <mergeCells count="27">
    <mergeCell ref="AM16:AN16"/>
    <mergeCell ref="AM17:AN17"/>
    <mergeCell ref="AM18:AN18"/>
    <mergeCell ref="AM19:AN19"/>
    <mergeCell ref="AM20:AN20"/>
    <mergeCell ref="L22:S22"/>
    <mergeCell ref="E22:J22"/>
    <mergeCell ref="G25:H25"/>
    <mergeCell ref="AD50:AF50"/>
    <mergeCell ref="B32:D32"/>
    <mergeCell ref="AD49:AF49"/>
    <mergeCell ref="L25:T26"/>
    <mergeCell ref="P23:Q23"/>
    <mergeCell ref="P24:Q24"/>
    <mergeCell ref="G23:H23"/>
    <mergeCell ref="G24:H24"/>
    <mergeCell ref="AI16:AJ16"/>
    <mergeCell ref="AI17:AJ17"/>
    <mergeCell ref="AI18:AJ18"/>
    <mergeCell ref="AI19:AJ19"/>
    <mergeCell ref="AI20:AJ20"/>
    <mergeCell ref="AM22:AN22"/>
    <mergeCell ref="AM23:AN23"/>
    <mergeCell ref="AI21:AJ21"/>
    <mergeCell ref="AI22:AJ22"/>
    <mergeCell ref="AI23:AJ23"/>
    <mergeCell ref="AM21:AN21"/>
  </mergeCells>
  <phoneticPr fontId="4" type="noConversion"/>
  <printOptions horizontalCentered="1" verticalCentered="1"/>
  <pageMargins left="0.27559055118110237" right="0.27559055118110237" top="0.74803149606299213" bottom="0.23622047244094488" header="0.31496062992125984" footer="0"/>
  <pageSetup paperSize="8" orientation="landscape" r:id="rId1"/>
  <headerFooter scaleWithDoc="0">
    <oddHeader>&amp;L&amp;G&amp;R&amp;"+,Regular"&amp;20&amp;K05-019&amp;G</oddHeader>
    <oddFooter>&amp;CBETA V0.8</oddFooter>
  </headerFooter>
  <drawing r:id="rId2"/>
  <legacyDrawingHF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D06DC-1906-49E6-8C29-696B0AB13A9C}">
  <sheetPr codeName="Sheet5">
    <tabColor theme="0" tint="-0.14999847407452621"/>
  </sheetPr>
  <dimension ref="B2:AQ54"/>
  <sheetViews>
    <sheetView showGridLines="0" zoomScale="55" zoomScaleNormal="55" zoomScaleSheetLayoutView="70" zoomScalePageLayoutView="70" workbookViewId="0">
      <selection activeCell="AX36" sqref="AX36"/>
    </sheetView>
  </sheetViews>
  <sheetFormatPr defaultRowHeight="14.25"/>
  <cols>
    <col min="1" max="1" width="2.5" customWidth="1"/>
    <col min="2" max="29" width="4.375" customWidth="1"/>
    <col min="30" max="31" width="2.5" customWidth="1"/>
    <col min="32" max="43" width="4.375" customWidth="1"/>
    <col min="44" max="44" width="2.5" customWidth="1"/>
  </cols>
  <sheetData>
    <row r="2" spans="30:43">
      <c r="AD2" s="97"/>
    </row>
    <row r="3" spans="30:43">
      <c r="AD3" s="97"/>
      <c r="AF3" s="412" t="s">
        <v>638</v>
      </c>
      <c r="AG3" s="414"/>
      <c r="AH3" s="414"/>
      <c r="AI3" s="413"/>
      <c r="AJ3" s="412" t="s">
        <v>639</v>
      </c>
      <c r="AK3" s="414"/>
      <c r="AL3" s="414"/>
      <c r="AM3" s="413"/>
      <c r="AN3" s="412" t="s">
        <v>647</v>
      </c>
      <c r="AO3" s="414"/>
      <c r="AP3" s="414"/>
      <c r="AQ3" s="413"/>
    </row>
    <row r="4" spans="30:43">
      <c r="AD4" s="97"/>
      <c r="AF4" s="385" t="s">
        <v>641</v>
      </c>
      <c r="AG4" s="386"/>
      <c r="AH4" s="386"/>
      <c r="AI4" s="387"/>
      <c r="AJ4" s="385" t="s">
        <v>640</v>
      </c>
      <c r="AK4" s="386"/>
      <c r="AL4" s="386"/>
      <c r="AM4" s="387"/>
      <c r="AN4" s="394" t="e">
        <f ca="1">'Continuous Calculations'!C941</f>
        <v>#N/A</v>
      </c>
      <c r="AO4" s="395"/>
      <c r="AP4" s="395"/>
      <c r="AQ4" s="396"/>
    </row>
    <row r="5" spans="30:43" ht="14.25" customHeight="1">
      <c r="AD5" s="97"/>
      <c r="AF5" s="388"/>
      <c r="AG5" s="389"/>
      <c r="AH5" s="389"/>
      <c r="AI5" s="390"/>
      <c r="AJ5" s="388"/>
      <c r="AK5" s="389"/>
      <c r="AL5" s="389"/>
      <c r="AM5" s="390"/>
      <c r="AN5" s="397"/>
      <c r="AO5" s="398"/>
      <c r="AP5" s="398"/>
      <c r="AQ5" s="399"/>
    </row>
    <row r="6" spans="30:43" ht="14.25" customHeight="1">
      <c r="AD6" s="97"/>
      <c r="AF6" s="388"/>
      <c r="AG6" s="389"/>
      <c r="AH6" s="389"/>
      <c r="AI6" s="390"/>
      <c r="AJ6" s="388"/>
      <c r="AK6" s="389"/>
      <c r="AL6" s="389"/>
      <c r="AM6" s="390"/>
      <c r="AN6" s="397"/>
      <c r="AO6" s="398"/>
      <c r="AP6" s="398"/>
      <c r="AQ6" s="399"/>
    </row>
    <row r="7" spans="30:43">
      <c r="AD7" s="97"/>
      <c r="AF7" s="391"/>
      <c r="AG7" s="392"/>
      <c r="AH7" s="392"/>
      <c r="AI7" s="393"/>
      <c r="AJ7" s="391"/>
      <c r="AK7" s="392"/>
      <c r="AL7" s="392"/>
      <c r="AM7" s="393"/>
      <c r="AN7" s="400"/>
      <c r="AO7" s="401"/>
      <c r="AP7" s="401"/>
      <c r="AQ7" s="402"/>
    </row>
    <row r="8" spans="30:43">
      <c r="AD8" s="97"/>
      <c r="AF8" s="385" t="s">
        <v>635</v>
      </c>
      <c r="AG8" s="386"/>
      <c r="AH8" s="386"/>
      <c r="AI8" s="387"/>
      <c r="AJ8" s="385" t="s">
        <v>642</v>
      </c>
      <c r="AK8" s="386"/>
      <c r="AL8" s="386"/>
      <c r="AM8" s="387"/>
      <c r="AN8" s="394" t="e">
        <f ca="1">SUM('Continuous Calculations'!C941:E941,'Continuous Calculations'!G941)</f>
        <v>#N/A</v>
      </c>
      <c r="AO8" s="395"/>
      <c r="AP8" s="395"/>
      <c r="AQ8" s="396"/>
    </row>
    <row r="9" spans="30:43" ht="14.25" customHeight="1">
      <c r="AD9" s="97"/>
      <c r="AF9" s="388"/>
      <c r="AG9" s="389"/>
      <c r="AH9" s="389"/>
      <c r="AI9" s="390"/>
      <c r="AJ9" s="388"/>
      <c r="AK9" s="389"/>
      <c r="AL9" s="389"/>
      <c r="AM9" s="390"/>
      <c r="AN9" s="397"/>
      <c r="AO9" s="398"/>
      <c r="AP9" s="398"/>
      <c r="AQ9" s="399"/>
    </row>
    <row r="10" spans="30:43">
      <c r="AD10" s="97"/>
      <c r="AF10" s="388"/>
      <c r="AG10" s="389"/>
      <c r="AH10" s="389"/>
      <c r="AI10" s="390"/>
      <c r="AJ10" s="388"/>
      <c r="AK10" s="389"/>
      <c r="AL10" s="389"/>
      <c r="AM10" s="390"/>
      <c r="AN10" s="397"/>
      <c r="AO10" s="398"/>
      <c r="AP10" s="398"/>
      <c r="AQ10" s="399"/>
    </row>
    <row r="11" spans="30:43">
      <c r="AD11" s="97"/>
      <c r="AF11" s="391"/>
      <c r="AG11" s="392"/>
      <c r="AH11" s="392"/>
      <c r="AI11" s="393"/>
      <c r="AJ11" s="391"/>
      <c r="AK11" s="392"/>
      <c r="AL11" s="392"/>
      <c r="AM11" s="393"/>
      <c r="AN11" s="400"/>
      <c r="AO11" s="401"/>
      <c r="AP11" s="401"/>
      <c r="AQ11" s="402"/>
    </row>
    <row r="12" spans="30:43">
      <c r="AD12" s="97"/>
      <c r="AF12" s="403" t="s">
        <v>643</v>
      </c>
      <c r="AG12" s="404"/>
      <c r="AH12" s="404"/>
      <c r="AI12" s="405"/>
      <c r="AJ12" s="385" t="s">
        <v>644</v>
      </c>
      <c r="AK12" s="386"/>
      <c r="AL12" s="386"/>
      <c r="AM12" s="387"/>
      <c r="AN12" s="412" t="s">
        <v>646</v>
      </c>
      <c r="AO12" s="413"/>
      <c r="AP12" s="412" t="s">
        <v>298</v>
      </c>
      <c r="AQ12" s="413"/>
    </row>
    <row r="13" spans="30:43" ht="14.25" customHeight="1">
      <c r="AD13" s="97"/>
      <c r="AF13" s="406"/>
      <c r="AG13" s="407"/>
      <c r="AH13" s="407"/>
      <c r="AI13" s="408"/>
      <c r="AJ13" s="388"/>
      <c r="AK13" s="389"/>
      <c r="AL13" s="389"/>
      <c r="AM13" s="390"/>
      <c r="AN13" s="394" t="e">
        <f ca="1">SUM('Continuous Calculations'!C941:E941,'Continuous Calculations'!F943,'Continuous Calculations'!G941)</f>
        <v>#N/A</v>
      </c>
      <c r="AO13" s="396"/>
      <c r="AP13" s="394" t="e">
        <f ca="1">SUM('Continuous Calculations'!H941:H943)</f>
        <v>#DIV/0!</v>
      </c>
      <c r="AQ13" s="396"/>
    </row>
    <row r="14" spans="30:43" ht="14.25" customHeight="1">
      <c r="AD14" s="97"/>
      <c r="AF14" s="406"/>
      <c r="AG14" s="407"/>
      <c r="AH14" s="407"/>
      <c r="AI14" s="408"/>
      <c r="AJ14" s="388"/>
      <c r="AK14" s="389"/>
      <c r="AL14" s="389"/>
      <c r="AM14" s="390"/>
      <c r="AN14" s="397"/>
      <c r="AO14" s="399"/>
      <c r="AP14" s="397"/>
      <c r="AQ14" s="399"/>
    </row>
    <row r="15" spans="30:43">
      <c r="AD15" s="97"/>
      <c r="AF15" s="409"/>
      <c r="AG15" s="410"/>
      <c r="AH15" s="410"/>
      <c r="AI15" s="411"/>
      <c r="AJ15" s="391"/>
      <c r="AK15" s="392"/>
      <c r="AL15" s="392"/>
      <c r="AM15" s="393"/>
      <c r="AN15" s="400"/>
      <c r="AO15" s="402"/>
      <c r="AP15" s="400"/>
      <c r="AQ15" s="402"/>
    </row>
    <row r="16" spans="30:43">
      <c r="AD16" s="97"/>
    </row>
    <row r="17" spans="2:43">
      <c r="AD17" s="97"/>
      <c r="AF17" s="415" t="s">
        <v>653</v>
      </c>
      <c r="AG17" s="415"/>
      <c r="AH17" s="415"/>
      <c r="AI17" s="415"/>
      <c r="AJ17" s="415"/>
      <c r="AK17" s="415"/>
      <c r="AL17" s="415"/>
      <c r="AM17" s="415"/>
      <c r="AN17" s="415"/>
      <c r="AO17" s="415"/>
      <c r="AP17" s="415"/>
      <c r="AQ17" s="415"/>
    </row>
    <row r="18" spans="2:43">
      <c r="AD18" s="97"/>
      <c r="AF18" s="415"/>
      <c r="AG18" s="415"/>
      <c r="AH18" s="415"/>
      <c r="AI18" s="415"/>
      <c r="AJ18" s="415"/>
      <c r="AK18" s="415"/>
      <c r="AL18" s="415"/>
      <c r="AM18" s="415"/>
      <c r="AN18" s="415"/>
      <c r="AO18" s="415"/>
      <c r="AP18" s="415"/>
      <c r="AQ18" s="415"/>
    </row>
    <row r="19" spans="2:43" ht="14.25" customHeight="1">
      <c r="AD19" s="97"/>
      <c r="AF19" s="415"/>
      <c r="AG19" s="415"/>
      <c r="AH19" s="415"/>
      <c r="AI19" s="415"/>
      <c r="AJ19" s="415"/>
      <c r="AK19" s="415"/>
      <c r="AL19" s="415"/>
      <c r="AM19" s="415"/>
      <c r="AN19" s="415"/>
      <c r="AO19" s="415"/>
      <c r="AP19" s="415"/>
      <c r="AQ19" s="415"/>
    </row>
    <row r="20" spans="2:43">
      <c r="AD20" s="97"/>
      <c r="AF20" s="415"/>
      <c r="AG20" s="415"/>
      <c r="AH20" s="415"/>
      <c r="AI20" s="415"/>
      <c r="AJ20" s="415"/>
      <c r="AK20" s="415"/>
      <c r="AL20" s="415"/>
      <c r="AM20" s="415"/>
      <c r="AN20" s="415"/>
      <c r="AO20" s="415"/>
      <c r="AP20" s="415"/>
      <c r="AQ20" s="415"/>
    </row>
    <row r="21" spans="2:43">
      <c r="AD21" s="97"/>
      <c r="AF21" s="415"/>
      <c r="AG21" s="415"/>
      <c r="AH21" s="415"/>
      <c r="AI21" s="415"/>
      <c r="AJ21" s="415"/>
      <c r="AK21" s="415"/>
      <c r="AL21" s="415"/>
      <c r="AM21" s="415"/>
      <c r="AN21" s="415"/>
      <c r="AO21" s="415"/>
      <c r="AP21" s="415"/>
      <c r="AQ21" s="415"/>
    </row>
    <row r="22" spans="2:43">
      <c r="AD22" s="97"/>
      <c r="AF22" s="415"/>
      <c r="AG22" s="415"/>
      <c r="AH22" s="415"/>
      <c r="AI22" s="415"/>
      <c r="AJ22" s="415"/>
      <c r="AK22" s="415"/>
      <c r="AL22" s="415"/>
      <c r="AM22" s="415"/>
      <c r="AN22" s="415"/>
      <c r="AO22" s="415"/>
      <c r="AP22" s="415"/>
      <c r="AQ22" s="415"/>
    </row>
    <row r="23" spans="2:43">
      <c r="AD23" s="97"/>
      <c r="AF23" s="415"/>
      <c r="AG23" s="415"/>
      <c r="AH23" s="415"/>
      <c r="AI23" s="415"/>
      <c r="AJ23" s="415"/>
      <c r="AK23" s="415"/>
      <c r="AL23" s="415"/>
      <c r="AM23" s="415"/>
      <c r="AN23" s="415"/>
      <c r="AO23" s="415"/>
      <c r="AP23" s="415"/>
      <c r="AQ23" s="415"/>
    </row>
    <row r="24" spans="2:43">
      <c r="AD24" s="97"/>
      <c r="AF24" s="415"/>
      <c r="AG24" s="415"/>
      <c r="AH24" s="415"/>
      <c r="AI24" s="415"/>
      <c r="AJ24" s="415"/>
      <c r="AK24" s="415"/>
      <c r="AL24" s="415"/>
      <c r="AM24" s="415"/>
      <c r="AN24" s="415"/>
      <c r="AO24" s="415"/>
      <c r="AP24" s="415"/>
      <c r="AQ24" s="415"/>
    </row>
    <row r="25" spans="2:43">
      <c r="AD25" s="97"/>
      <c r="AF25" s="415"/>
      <c r="AG25" s="415"/>
      <c r="AH25" s="415"/>
      <c r="AI25" s="415"/>
      <c r="AJ25" s="415"/>
      <c r="AK25" s="415"/>
      <c r="AL25" s="415"/>
      <c r="AM25" s="415"/>
      <c r="AN25" s="415"/>
      <c r="AO25" s="415"/>
      <c r="AP25" s="415"/>
      <c r="AQ25" s="415"/>
    </row>
    <row r="26" spans="2:43">
      <c r="AD26" s="97"/>
      <c r="AF26" s="415"/>
      <c r="AG26" s="415"/>
      <c r="AH26" s="415"/>
      <c r="AI26" s="415"/>
      <c r="AJ26" s="415"/>
      <c r="AK26" s="415"/>
      <c r="AL26" s="415"/>
      <c r="AM26" s="415"/>
      <c r="AN26" s="415"/>
      <c r="AO26" s="415"/>
      <c r="AP26" s="415"/>
      <c r="AQ26" s="415"/>
    </row>
    <row r="27" spans="2:43">
      <c r="B27" s="98"/>
      <c r="C27" s="98"/>
      <c r="D27" s="98"/>
      <c r="E27" s="98"/>
      <c r="F27" s="98"/>
      <c r="G27" s="98"/>
      <c r="H27" s="98"/>
      <c r="I27" s="98"/>
      <c r="J27" s="98"/>
      <c r="K27" s="98"/>
      <c r="L27" s="98"/>
      <c r="M27" s="98"/>
      <c r="N27" s="98"/>
      <c r="O27" s="98"/>
      <c r="P27" s="98"/>
      <c r="Q27" s="98"/>
      <c r="R27" s="98"/>
      <c r="S27" s="98"/>
      <c r="T27" s="98"/>
      <c r="U27" s="98"/>
      <c r="V27" s="98"/>
      <c r="W27" s="98"/>
      <c r="X27" s="98"/>
      <c r="Y27" s="98"/>
      <c r="Z27" s="98"/>
      <c r="AA27" s="98"/>
      <c r="AB27" s="98"/>
      <c r="AC27" s="98"/>
      <c r="AD27" s="70"/>
      <c r="AE27" s="98"/>
      <c r="AF27" s="98"/>
      <c r="AG27" s="98"/>
      <c r="AH27" s="98"/>
      <c r="AI27" s="98"/>
      <c r="AJ27" s="98"/>
      <c r="AK27" s="98"/>
      <c r="AL27" s="98"/>
      <c r="AM27" s="98"/>
      <c r="AN27" s="98"/>
      <c r="AO27" s="98"/>
      <c r="AP27" s="98"/>
      <c r="AQ27" s="98"/>
    </row>
    <row r="28" spans="2:43">
      <c r="AD28" s="97"/>
    </row>
    <row r="29" spans="2:43">
      <c r="AD29" s="97"/>
    </row>
    <row r="30" spans="2:43">
      <c r="AD30" s="97"/>
      <c r="AF30" s="415" t="s">
        <v>654</v>
      </c>
      <c r="AG30" s="415"/>
      <c r="AH30" s="415"/>
      <c r="AI30" s="415"/>
      <c r="AJ30" s="415"/>
      <c r="AK30" s="415"/>
      <c r="AL30" s="415"/>
      <c r="AM30" s="415"/>
      <c r="AN30" s="415"/>
      <c r="AO30" s="415"/>
      <c r="AP30" s="415"/>
      <c r="AQ30" s="415"/>
    </row>
    <row r="31" spans="2:43">
      <c r="AD31" s="97"/>
      <c r="AF31" s="415"/>
      <c r="AG31" s="415"/>
      <c r="AH31" s="415"/>
      <c r="AI31" s="415"/>
      <c r="AJ31" s="415"/>
      <c r="AK31" s="415"/>
      <c r="AL31" s="415"/>
      <c r="AM31" s="415"/>
      <c r="AN31" s="415"/>
      <c r="AO31" s="415"/>
      <c r="AP31" s="415"/>
      <c r="AQ31" s="415"/>
    </row>
    <row r="32" spans="2:43">
      <c r="AD32" s="97"/>
      <c r="AF32" s="415"/>
      <c r="AG32" s="415"/>
      <c r="AH32" s="415"/>
      <c r="AI32" s="415"/>
      <c r="AJ32" s="415"/>
      <c r="AK32" s="415"/>
      <c r="AL32" s="415"/>
      <c r="AM32" s="415"/>
      <c r="AN32" s="415"/>
      <c r="AO32" s="415"/>
      <c r="AP32" s="415"/>
      <c r="AQ32" s="415"/>
    </row>
    <row r="33" spans="30:43">
      <c r="AD33" s="97"/>
      <c r="AF33" s="415"/>
      <c r="AG33" s="415"/>
      <c r="AH33" s="415"/>
      <c r="AI33" s="415"/>
      <c r="AJ33" s="415"/>
      <c r="AK33" s="415"/>
      <c r="AL33" s="415"/>
      <c r="AM33" s="415"/>
      <c r="AN33" s="415"/>
      <c r="AO33" s="415"/>
      <c r="AP33" s="415"/>
      <c r="AQ33" s="415"/>
    </row>
    <row r="34" spans="30:43">
      <c r="AD34" s="97"/>
      <c r="AF34" s="415"/>
      <c r="AG34" s="415"/>
      <c r="AH34" s="415"/>
      <c r="AI34" s="415"/>
      <c r="AJ34" s="415"/>
      <c r="AK34" s="415"/>
      <c r="AL34" s="415"/>
      <c r="AM34" s="415"/>
      <c r="AN34" s="415"/>
      <c r="AO34" s="415"/>
      <c r="AP34" s="415"/>
      <c r="AQ34" s="415"/>
    </row>
    <row r="35" spans="30:43">
      <c r="AD35" s="97"/>
      <c r="AF35" s="415"/>
      <c r="AG35" s="415"/>
      <c r="AH35" s="415"/>
      <c r="AI35" s="415"/>
      <c r="AJ35" s="415"/>
      <c r="AK35" s="415"/>
      <c r="AL35" s="415"/>
      <c r="AM35" s="415"/>
      <c r="AN35" s="415"/>
      <c r="AO35" s="415"/>
      <c r="AP35" s="415"/>
      <c r="AQ35" s="415"/>
    </row>
    <row r="36" spans="30:43">
      <c r="AD36" s="97"/>
      <c r="AF36" s="415"/>
      <c r="AG36" s="415"/>
      <c r="AH36" s="415"/>
      <c r="AI36" s="415"/>
      <c r="AJ36" s="415"/>
      <c r="AK36" s="415"/>
      <c r="AL36" s="415"/>
      <c r="AM36" s="415"/>
      <c r="AN36" s="415"/>
      <c r="AO36" s="415"/>
      <c r="AP36" s="415"/>
      <c r="AQ36" s="415"/>
    </row>
    <row r="37" spans="30:43">
      <c r="AD37" s="97"/>
      <c r="AF37" s="415"/>
      <c r="AG37" s="415"/>
      <c r="AH37" s="415"/>
      <c r="AI37" s="415"/>
      <c r="AJ37" s="415"/>
      <c r="AK37" s="415"/>
      <c r="AL37" s="415"/>
      <c r="AM37" s="415"/>
      <c r="AN37" s="415"/>
      <c r="AO37" s="415"/>
      <c r="AP37" s="415"/>
      <c r="AQ37" s="415"/>
    </row>
    <row r="38" spans="30:43">
      <c r="AD38" s="97"/>
      <c r="AF38" s="415"/>
      <c r="AG38" s="415"/>
      <c r="AH38" s="415"/>
      <c r="AI38" s="415"/>
      <c r="AJ38" s="415"/>
      <c r="AK38" s="415"/>
      <c r="AL38" s="415"/>
      <c r="AM38" s="415"/>
      <c r="AN38" s="415"/>
      <c r="AO38" s="415"/>
      <c r="AP38" s="415"/>
      <c r="AQ38" s="415"/>
    </row>
    <row r="39" spans="30:43">
      <c r="AD39" s="97"/>
      <c r="AF39" s="415"/>
      <c r="AG39" s="415"/>
      <c r="AH39" s="415"/>
      <c r="AI39" s="415"/>
      <c r="AJ39" s="415"/>
      <c r="AK39" s="415"/>
      <c r="AL39" s="415"/>
      <c r="AM39" s="415"/>
      <c r="AN39" s="415"/>
      <c r="AO39" s="415"/>
      <c r="AP39" s="415"/>
      <c r="AQ39" s="415"/>
    </row>
    <row r="40" spans="30:43">
      <c r="AD40" s="97"/>
      <c r="AF40" s="415"/>
      <c r="AG40" s="415"/>
      <c r="AH40" s="415"/>
      <c r="AI40" s="415"/>
      <c r="AJ40" s="415"/>
      <c r="AK40" s="415"/>
      <c r="AL40" s="415"/>
      <c r="AM40" s="415"/>
      <c r="AN40" s="415"/>
      <c r="AO40" s="415"/>
      <c r="AP40" s="415"/>
      <c r="AQ40" s="415"/>
    </row>
    <row r="41" spans="30:43">
      <c r="AD41" s="97"/>
      <c r="AF41" s="415"/>
      <c r="AG41" s="415"/>
      <c r="AH41" s="415"/>
      <c r="AI41" s="415"/>
      <c r="AJ41" s="415"/>
      <c r="AK41" s="415"/>
      <c r="AL41" s="415"/>
      <c r="AM41" s="415"/>
      <c r="AN41" s="415"/>
      <c r="AO41" s="415"/>
      <c r="AP41" s="415"/>
      <c r="AQ41" s="415"/>
    </row>
    <row r="42" spans="30:43">
      <c r="AD42" s="97"/>
      <c r="AF42" s="415"/>
      <c r="AG42" s="415"/>
      <c r="AH42" s="415"/>
      <c r="AI42" s="415"/>
      <c r="AJ42" s="415"/>
      <c r="AK42" s="415"/>
      <c r="AL42" s="415"/>
      <c r="AM42" s="415"/>
      <c r="AN42" s="415"/>
      <c r="AO42" s="415"/>
      <c r="AP42" s="415"/>
      <c r="AQ42" s="415"/>
    </row>
    <row r="43" spans="30:43">
      <c r="AD43" s="97"/>
      <c r="AF43" s="415"/>
      <c r="AG43" s="415"/>
      <c r="AH43" s="415"/>
      <c r="AI43" s="415"/>
      <c r="AJ43" s="415"/>
      <c r="AK43" s="415"/>
      <c r="AL43" s="415"/>
      <c r="AM43" s="415"/>
      <c r="AN43" s="415"/>
      <c r="AO43" s="415"/>
      <c r="AP43" s="415"/>
      <c r="AQ43" s="415"/>
    </row>
    <row r="44" spans="30:43">
      <c r="AD44" s="97"/>
      <c r="AF44" s="415"/>
      <c r="AG44" s="415"/>
      <c r="AH44" s="415"/>
      <c r="AI44" s="415"/>
      <c r="AJ44" s="415"/>
      <c r="AK44" s="415"/>
      <c r="AL44" s="415"/>
      <c r="AM44" s="415"/>
      <c r="AN44" s="415"/>
      <c r="AO44" s="415"/>
      <c r="AP44" s="415"/>
      <c r="AQ44" s="415"/>
    </row>
    <row r="45" spans="30:43">
      <c r="AD45" s="97"/>
      <c r="AF45" s="415"/>
      <c r="AG45" s="415"/>
      <c r="AH45" s="415"/>
      <c r="AI45" s="415"/>
      <c r="AJ45" s="415"/>
      <c r="AK45" s="415"/>
      <c r="AL45" s="415"/>
      <c r="AM45" s="415"/>
      <c r="AN45" s="415"/>
      <c r="AO45" s="415"/>
      <c r="AP45" s="415"/>
      <c r="AQ45" s="415"/>
    </row>
    <row r="46" spans="30:43">
      <c r="AD46" s="97"/>
      <c r="AF46" s="415"/>
      <c r="AG46" s="415"/>
      <c r="AH46" s="415"/>
      <c r="AI46" s="415"/>
      <c r="AJ46" s="415"/>
      <c r="AK46" s="415"/>
      <c r="AL46" s="415"/>
      <c r="AM46" s="415"/>
      <c r="AN46" s="415"/>
      <c r="AO46" s="415"/>
      <c r="AP46" s="415"/>
      <c r="AQ46" s="415"/>
    </row>
    <row r="47" spans="30:43">
      <c r="AD47" s="97"/>
      <c r="AF47" s="415"/>
      <c r="AG47" s="415"/>
      <c r="AH47" s="415"/>
      <c r="AI47" s="415"/>
      <c r="AJ47" s="415"/>
      <c r="AK47" s="415"/>
      <c r="AL47" s="415"/>
      <c r="AM47" s="415"/>
      <c r="AN47" s="415"/>
      <c r="AO47" s="415"/>
      <c r="AP47" s="415"/>
      <c r="AQ47" s="415"/>
    </row>
    <row r="48" spans="30:43">
      <c r="AD48" s="97"/>
      <c r="AF48" s="415"/>
      <c r="AG48" s="415"/>
      <c r="AH48" s="415"/>
      <c r="AI48" s="415"/>
      <c r="AJ48" s="415"/>
      <c r="AK48" s="415"/>
      <c r="AL48" s="415"/>
      <c r="AM48" s="415"/>
      <c r="AN48" s="415"/>
      <c r="AO48" s="415"/>
      <c r="AP48" s="415"/>
      <c r="AQ48" s="415"/>
    </row>
    <row r="49" spans="30:43">
      <c r="AD49" s="97"/>
      <c r="AF49" s="415"/>
      <c r="AG49" s="415"/>
      <c r="AH49" s="415"/>
      <c r="AI49" s="415"/>
      <c r="AJ49" s="415"/>
      <c r="AK49" s="415"/>
      <c r="AL49" s="415"/>
      <c r="AM49" s="415"/>
      <c r="AN49" s="415"/>
      <c r="AO49" s="415"/>
      <c r="AP49" s="415"/>
      <c r="AQ49" s="415"/>
    </row>
    <row r="50" spans="30:43">
      <c r="AD50" s="97"/>
      <c r="AF50" s="415"/>
      <c r="AG50" s="415"/>
      <c r="AH50" s="415"/>
      <c r="AI50" s="415"/>
      <c r="AJ50" s="415"/>
      <c r="AK50" s="415"/>
      <c r="AL50" s="415"/>
      <c r="AM50" s="415"/>
      <c r="AN50" s="415"/>
      <c r="AO50" s="415"/>
      <c r="AP50" s="415"/>
      <c r="AQ50" s="415"/>
    </row>
    <row r="51" spans="30:43">
      <c r="AD51" s="97"/>
      <c r="AF51" s="415"/>
      <c r="AG51" s="415"/>
      <c r="AH51" s="415"/>
      <c r="AI51" s="415"/>
      <c r="AJ51" s="415"/>
      <c r="AK51" s="415"/>
      <c r="AL51" s="415"/>
      <c r="AM51" s="415"/>
      <c r="AN51" s="415"/>
      <c r="AO51" s="415"/>
      <c r="AP51" s="415"/>
      <c r="AQ51" s="415"/>
    </row>
    <row r="52" spans="30:43">
      <c r="AD52" s="97"/>
      <c r="AF52" s="415"/>
      <c r="AG52" s="415"/>
      <c r="AH52" s="415"/>
      <c r="AI52" s="415"/>
      <c r="AJ52" s="415"/>
      <c r="AK52" s="415"/>
      <c r="AL52" s="415"/>
      <c r="AM52" s="415"/>
      <c r="AN52" s="415"/>
      <c r="AO52" s="415"/>
      <c r="AP52" s="415"/>
      <c r="AQ52" s="415"/>
    </row>
    <row r="53" spans="30:43">
      <c r="AD53" s="97"/>
      <c r="AF53" s="415"/>
      <c r="AG53" s="415"/>
      <c r="AH53" s="415"/>
      <c r="AI53" s="415"/>
      <c r="AJ53" s="415"/>
      <c r="AK53" s="415"/>
      <c r="AL53" s="415"/>
      <c r="AM53" s="415"/>
      <c r="AN53" s="415"/>
      <c r="AO53" s="415"/>
      <c r="AP53" s="415"/>
      <c r="AQ53" s="415"/>
    </row>
    <row r="54" spans="30:43">
      <c r="AD54" s="97"/>
      <c r="AF54" s="415"/>
      <c r="AG54" s="415"/>
      <c r="AH54" s="415"/>
      <c r="AI54" s="415"/>
      <c r="AJ54" s="415"/>
      <c r="AK54" s="415"/>
      <c r="AL54" s="415"/>
      <c r="AM54" s="415"/>
      <c r="AN54" s="415"/>
      <c r="AO54" s="415"/>
      <c r="AP54" s="415"/>
      <c r="AQ54" s="415"/>
    </row>
  </sheetData>
  <mergeCells count="17">
    <mergeCell ref="AF30:AQ54"/>
    <mergeCell ref="AF17:AQ26"/>
    <mergeCell ref="AF3:AI3"/>
    <mergeCell ref="AJ3:AM3"/>
    <mergeCell ref="AN3:AQ3"/>
    <mergeCell ref="AF4:AI7"/>
    <mergeCell ref="AJ4:AM7"/>
    <mergeCell ref="AN4:AQ7"/>
    <mergeCell ref="AF8:AI11"/>
    <mergeCell ref="AJ8:AM11"/>
    <mergeCell ref="AN8:AQ11"/>
    <mergeCell ref="AF12:AI15"/>
    <mergeCell ref="AJ12:AM15"/>
    <mergeCell ref="AN12:AO12"/>
    <mergeCell ref="AP12:AQ12"/>
    <mergeCell ref="AN13:AO15"/>
    <mergeCell ref="AP13:AQ15"/>
  </mergeCells>
  <pageMargins left="0.27559055118110237" right="0.27559055118110237" top="0.74803149606299213" bottom="0.23622047244094488" header="0.31496062992125984" footer="0"/>
  <pageSetup paperSize="8" orientation="landscape" horizontalDpi="300" verticalDpi="300" r:id="rId1"/>
  <headerFooter scaleWithDoc="0">
    <oddHeader>&amp;L&amp;G&amp;R&amp;"+,Regular"&amp;20&amp;K05-015&amp;G</oddHeader>
    <oddFooter>&amp;CBETA V0.8</oddFooter>
  </headerFooter>
  <drawing r:id="rId2"/>
  <legacyDrawing r:id="rId3"/>
  <legacyDrawingHF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9DE91-D8BC-45B4-9424-7EA87CFB91DB}">
  <sheetPr codeName="Sheet8">
    <pageSetUpPr autoPageBreaks="0"/>
  </sheetPr>
  <dimension ref="A1:C119"/>
  <sheetViews>
    <sheetView showFormulas="1" topLeftCell="A85" zoomScaleNormal="100" workbookViewId="0">
      <selection activeCell="B115" sqref="B115"/>
    </sheetView>
  </sheetViews>
  <sheetFormatPr defaultRowHeight="14.25"/>
  <cols>
    <col min="1" max="1" width="32.125" bestFit="1" customWidth="1"/>
    <col min="2" max="2" width="21" style="124" bestFit="1" customWidth="1"/>
    <col min="3" max="3" width="9.75" bestFit="1" customWidth="1"/>
  </cols>
  <sheetData>
    <row r="1" spans="1:3">
      <c r="A1" s="120" t="s">
        <v>661</v>
      </c>
      <c r="B1" s="222"/>
      <c r="C1" s="120" t="s">
        <v>674</v>
      </c>
    </row>
    <row r="2" spans="1:3">
      <c r="A2" t="s">
        <v>215</v>
      </c>
      <c r="B2" s="124">
        <f>'0. INPUT Project Details'!B4</f>
        <v>0</v>
      </c>
    </row>
    <row r="3" spans="1:3">
      <c r="A3" t="s">
        <v>216</v>
      </c>
      <c r="B3" s="124">
        <f>'0. INPUT Project Details'!B5</f>
        <v>0</v>
      </c>
    </row>
    <row r="4" spans="1:3">
      <c r="A4" t="s">
        <v>217</v>
      </c>
      <c r="B4" s="124">
        <f>'0. INPUT Project Details'!B6</f>
        <v>0</v>
      </c>
    </row>
    <row r="5" spans="1:3">
      <c r="A5" t="s">
        <v>218</v>
      </c>
      <c r="B5" s="124">
        <f>'0. INPUT Project Details'!B7</f>
        <v>0</v>
      </c>
    </row>
    <row r="6" spans="1:3">
      <c r="A6" t="s">
        <v>665</v>
      </c>
      <c r="B6" s="124">
        <f>'0. INPUT Project Details'!B8</f>
        <v>0</v>
      </c>
    </row>
    <row r="7" spans="1:3">
      <c r="A7" t="s">
        <v>663</v>
      </c>
      <c r="B7" s="124">
        <f>'0. INPUT Project Details'!B9</f>
        <v>0</v>
      </c>
    </row>
    <row r="8" spans="1:3">
      <c r="A8" t="s">
        <v>664</v>
      </c>
      <c r="B8" s="124">
        <f>'0. INPUT Project Details'!B10</f>
        <v>0</v>
      </c>
    </row>
    <row r="9" spans="1:3">
      <c r="A9" t="s">
        <v>670</v>
      </c>
      <c r="B9" s="124">
        <f>'0. INPUT Project Details'!B11</f>
        <v>0</v>
      </c>
      <c r="C9" t="s">
        <v>36</v>
      </c>
    </row>
    <row r="10" spans="1:3">
      <c r="A10" t="s">
        <v>220</v>
      </c>
      <c r="B10" s="142">
        <f>'0. INPUT Project Details'!B12</f>
        <v>0</v>
      </c>
    </row>
    <row r="11" spans="1:3">
      <c r="A11" t="s">
        <v>666</v>
      </c>
      <c r="B11" s="124">
        <f>'0. INPUT Project Details'!B13</f>
        <v>0</v>
      </c>
    </row>
    <row r="12" spans="1:3">
      <c r="A12" s="120" t="s">
        <v>662</v>
      </c>
      <c r="B12" s="222"/>
      <c r="C12" s="120"/>
    </row>
    <row r="13" spans="1:3">
      <c r="A13" t="s">
        <v>667</v>
      </c>
      <c r="B13" s="124" t="e">
        <f>'2. INPUT Embodied Carbon'!B12</f>
        <v>#N/A</v>
      </c>
      <c r="C13" t="s">
        <v>37</v>
      </c>
    </row>
    <row r="14" spans="1:3">
      <c r="A14" t="s">
        <v>192</v>
      </c>
      <c r="B14" s="124" t="e">
        <f>'2. INPUT Embodied Carbon'!B13</f>
        <v>#N/A</v>
      </c>
    </row>
    <row r="15" spans="1:3">
      <c r="A15" t="s">
        <v>668</v>
      </c>
      <c r="B15" s="124" t="e">
        <f>'2. INPUT Embodied Carbon'!B14</f>
        <v>#N/A</v>
      </c>
    </row>
    <row r="16" spans="1:3">
      <c r="A16" t="s">
        <v>669</v>
      </c>
      <c r="B16" s="124" t="e">
        <f>'2. INPUT Embodied Carbon'!B15</f>
        <v>#N/A</v>
      </c>
      <c r="C16" t="s">
        <v>675</v>
      </c>
    </row>
    <row r="17" spans="1:3">
      <c r="A17" s="120" t="s">
        <v>702</v>
      </c>
      <c r="B17" s="222"/>
      <c r="C17" s="120"/>
    </row>
    <row r="18" spans="1:3">
      <c r="A18" t="s">
        <v>698</v>
      </c>
      <c r="B18" s="124" t="e">
        <f>SAP10.1_60_Gross/Details_GIA</f>
        <v>#N/A</v>
      </c>
      <c r="C18" t="s">
        <v>608</v>
      </c>
    </row>
    <row r="19" spans="1:3">
      <c r="A19" t="s">
        <v>699</v>
      </c>
      <c r="B19" s="221" t="e">
        <f ca="1">SUM(Carbon_byAspect_new[Total A1-C4 (kgCO2e/m2)])</f>
        <v>#N/A</v>
      </c>
      <c r="C19" t="s">
        <v>608</v>
      </c>
    </row>
    <row r="20" spans="1:3">
      <c r="A20" t="s">
        <v>700</v>
      </c>
      <c r="B20" s="221" t="e">
        <f ca="1">SUM(Carbon_byAspect_new[A1 - A3 Biogenic (kgCO2e/m2)])</f>
        <v>#DIV/0!</v>
      </c>
      <c r="C20" t="s">
        <v>608</v>
      </c>
    </row>
    <row r="21" spans="1:3">
      <c r="A21" t="s">
        <v>701</v>
      </c>
      <c r="B21" s="124" t="e">
        <f>SUM(Carbon_byAspect_new[D (kgCO2e/m2)],Carbon_byAspect_existing[D (kgCO2e/m2)],-SAP10.1_60_Generated/Details_GIA)</f>
        <v>#N/A</v>
      </c>
      <c r="C21" t="s">
        <v>608</v>
      </c>
    </row>
    <row r="22" spans="1:3">
      <c r="A22" s="120" t="s">
        <v>671</v>
      </c>
      <c r="B22" s="222"/>
      <c r="C22" s="120"/>
    </row>
    <row r="23" spans="1:3">
      <c r="A23" t="s">
        <v>264</v>
      </c>
      <c r="B23" s="124">
        <f>'1. INPUT Operational Energy'!B23</f>
        <v>0</v>
      </c>
      <c r="C23" t="s">
        <v>261</v>
      </c>
    </row>
    <row r="24" spans="1:3">
      <c r="A24" t="s">
        <v>265</v>
      </c>
      <c r="B24" s="124">
        <f>'1. INPUT Operational Energy'!B24</f>
        <v>0</v>
      </c>
      <c r="C24" t="s">
        <v>261</v>
      </c>
    </row>
    <row r="25" spans="1:3">
      <c r="A25" t="s">
        <v>266</v>
      </c>
      <c r="B25" s="124">
        <f>'1. INPUT Operational Energy'!B25</f>
        <v>0</v>
      </c>
      <c r="C25" t="s">
        <v>261</v>
      </c>
    </row>
    <row r="26" spans="1:3">
      <c r="A26" t="s">
        <v>267</v>
      </c>
      <c r="B26" s="124">
        <f>'1. INPUT Operational Energy'!B26</f>
        <v>0</v>
      </c>
      <c r="C26" t="s">
        <v>261</v>
      </c>
    </row>
    <row r="27" spans="1:3">
      <c r="A27" t="s">
        <v>268</v>
      </c>
      <c r="B27" s="124">
        <f>'1. INPUT Operational Energy'!B27</f>
        <v>0</v>
      </c>
      <c r="C27" t="s">
        <v>261</v>
      </c>
    </row>
    <row r="28" spans="1:3">
      <c r="A28" t="s">
        <v>274</v>
      </c>
      <c r="B28" s="124">
        <f>'1. INPUT Operational Energy'!B28</f>
        <v>0</v>
      </c>
      <c r="C28" t="s">
        <v>261</v>
      </c>
    </row>
    <row r="29" spans="1:3">
      <c r="A29" t="s">
        <v>263</v>
      </c>
      <c r="B29" s="124">
        <f>'1. INPUT Operational Energy'!B29</f>
        <v>0</v>
      </c>
      <c r="C29" t="s">
        <v>261</v>
      </c>
    </row>
    <row r="30" spans="1:3">
      <c r="A30" s="120" t="s">
        <v>672</v>
      </c>
      <c r="B30" s="222"/>
      <c r="C30" s="120"/>
    </row>
    <row r="31" spans="1:3">
      <c r="A31" t="s">
        <v>673</v>
      </c>
      <c r="B31" s="124">
        <f>'1. INPUT Operational Energy'!B32</f>
        <v>0</v>
      </c>
      <c r="C31" t="s">
        <v>261</v>
      </c>
    </row>
    <row r="32" spans="1:3">
      <c r="A32" t="s">
        <v>265</v>
      </c>
      <c r="B32" s="124">
        <f>'1. INPUT Operational Energy'!B33</f>
        <v>0</v>
      </c>
      <c r="C32" t="s">
        <v>261</v>
      </c>
    </row>
    <row r="33" spans="1:3">
      <c r="A33" t="s">
        <v>274</v>
      </c>
      <c r="B33" s="124">
        <f>'1. INPUT Operational Energy'!B34</f>
        <v>0</v>
      </c>
      <c r="C33" t="s">
        <v>261</v>
      </c>
    </row>
    <row r="34" spans="1:3">
      <c r="A34" t="s">
        <v>263</v>
      </c>
      <c r="B34" s="124">
        <f>'1. INPUT Operational Energy'!B35</f>
        <v>0</v>
      </c>
      <c r="C34" t="s">
        <v>261</v>
      </c>
    </row>
    <row r="35" spans="1:3">
      <c r="A35" s="120" t="s">
        <v>676</v>
      </c>
      <c r="B35" s="222"/>
      <c r="C35" s="120"/>
    </row>
    <row r="36" spans="1:3">
      <c r="A36" t="s">
        <v>271</v>
      </c>
      <c r="B36" s="124">
        <f>'1. INPUT Operational Energy'!B38</f>
        <v>0</v>
      </c>
      <c r="C36" t="s">
        <v>261</v>
      </c>
    </row>
    <row r="37" spans="1:3">
      <c r="A37" t="s">
        <v>272</v>
      </c>
      <c r="B37" s="124">
        <f>'1. INPUT Operational Energy'!B39</f>
        <v>0</v>
      </c>
      <c r="C37" t="s">
        <v>261</v>
      </c>
    </row>
    <row r="38" spans="1:3">
      <c r="A38" t="s">
        <v>273</v>
      </c>
      <c r="B38" s="124">
        <f>'1. INPUT Operational Energy'!B40</f>
        <v>0</v>
      </c>
      <c r="C38" t="s">
        <v>261</v>
      </c>
    </row>
    <row r="39" spans="1:3">
      <c r="A39" t="s">
        <v>274</v>
      </c>
      <c r="B39" s="124">
        <f>'1. INPUT Operational Energy'!B41</f>
        <v>0</v>
      </c>
      <c r="C39" t="s">
        <v>261</v>
      </c>
    </row>
    <row r="40" spans="1:3">
      <c r="A40" t="s">
        <v>263</v>
      </c>
      <c r="B40" s="124">
        <f>'1. INPUT Operational Energy'!B42</f>
        <v>0</v>
      </c>
      <c r="C40" t="s">
        <v>261</v>
      </c>
    </row>
    <row r="41" spans="1:3">
      <c r="A41" s="120" t="s">
        <v>677</v>
      </c>
      <c r="B41" s="222"/>
      <c r="C41" s="120"/>
    </row>
    <row r="42" spans="1:3">
      <c r="A42" t="s">
        <v>275</v>
      </c>
      <c r="B42" s="124">
        <f>'1. INPUT Operational Energy'!B45</f>
        <v>0</v>
      </c>
      <c r="C42" t="s">
        <v>261</v>
      </c>
    </row>
    <row r="43" spans="1:3">
      <c r="A43" t="s">
        <v>274</v>
      </c>
      <c r="B43" s="124">
        <f>'1. INPUT Operational Energy'!B46</f>
        <v>0</v>
      </c>
      <c r="C43" t="s">
        <v>261</v>
      </c>
    </row>
    <row r="44" spans="1:3">
      <c r="A44" t="s">
        <v>263</v>
      </c>
      <c r="B44" s="124">
        <f>'1. INPUT Operational Energy'!B47</f>
        <v>0</v>
      </c>
      <c r="C44" t="s">
        <v>261</v>
      </c>
    </row>
    <row r="45" spans="1:3">
      <c r="A45" s="120" t="s">
        <v>678</v>
      </c>
      <c r="B45" s="222"/>
      <c r="C45" s="120"/>
    </row>
    <row r="46" spans="1:3">
      <c r="A46" t="s">
        <v>277</v>
      </c>
      <c r="B46" s="124">
        <f>Energy_Gen_elec</f>
        <v>0</v>
      </c>
      <c r="C46" t="s">
        <v>261</v>
      </c>
    </row>
    <row r="47" spans="1:3">
      <c r="A47" t="s">
        <v>278</v>
      </c>
      <c r="B47" s="124">
        <f>Energy_Gen_elec</f>
        <v>0</v>
      </c>
      <c r="C47" t="s">
        <v>261</v>
      </c>
    </row>
    <row r="48" spans="1:3">
      <c r="A48" s="120" t="s">
        <v>679</v>
      </c>
      <c r="B48" s="222"/>
      <c r="C48" s="120"/>
    </row>
    <row r="49" spans="1:3">
      <c r="A49" t="s">
        <v>632</v>
      </c>
      <c r="B49" s="124" t="e">
        <f ca="1">'Continuous Calculations'!C881/Details_GIA</f>
        <v>#DIV/0!</v>
      </c>
      <c r="C49" t="s">
        <v>608</v>
      </c>
    </row>
    <row r="50" spans="1:3">
      <c r="A50" t="s">
        <v>607</v>
      </c>
      <c r="B50" s="124" t="e">
        <f ca="1">'Continuous Calculations'!B881/Details_GIA</f>
        <v>#DIV/0!</v>
      </c>
      <c r="C50" t="s">
        <v>608</v>
      </c>
    </row>
    <row r="51" spans="1:3">
      <c r="A51" t="s">
        <v>244</v>
      </c>
      <c r="B51" s="124" t="e">
        <f ca="1">'Continuous Calculations'!D881/Details_GIA</f>
        <v>#DIV/0!</v>
      </c>
      <c r="C51" t="s">
        <v>608</v>
      </c>
    </row>
    <row r="52" spans="1:3">
      <c r="A52" t="s">
        <v>245</v>
      </c>
      <c r="B52" s="124" t="e">
        <f ca="1">'Continuous Calculations'!E881/Details_GIA</f>
        <v>#DIV/0!</v>
      </c>
      <c r="C52" t="s">
        <v>608</v>
      </c>
    </row>
    <row r="53" spans="1:3">
      <c r="A53" t="s">
        <v>177</v>
      </c>
      <c r="B53" s="124" t="e">
        <f ca="1">'Continuous Calculations'!F881/Details_GIA</f>
        <v>#N/A</v>
      </c>
      <c r="C53" t="s">
        <v>608</v>
      </c>
    </row>
    <row r="54" spans="1:3">
      <c r="A54" t="s">
        <v>291</v>
      </c>
      <c r="B54" s="124" t="e">
        <f ca="1">'Continuous Calculations'!G881/Details_GIA</f>
        <v>#N/A</v>
      </c>
      <c r="C54" t="s">
        <v>608</v>
      </c>
    </row>
    <row r="55" spans="1:3">
      <c r="A55" t="s">
        <v>292</v>
      </c>
      <c r="B55" s="124" t="e">
        <f ca="1">'Continuous Calculations'!H881/Details_GIA</f>
        <v>#N/A</v>
      </c>
      <c r="C55" t="s">
        <v>608</v>
      </c>
    </row>
    <row r="56" spans="1:3">
      <c r="A56" t="s">
        <v>246</v>
      </c>
      <c r="B56" s="124" t="e">
        <f ca="1">'Continuous Calculations'!I881/Details_GIA</f>
        <v>#DIV/0!</v>
      </c>
      <c r="C56" t="s">
        <v>608</v>
      </c>
    </row>
    <row r="57" spans="1:3">
      <c r="A57" t="s">
        <v>293</v>
      </c>
      <c r="B57" s="124" t="e">
        <f ca="1">'Continuous Calculations'!J881/Details_GIA</f>
        <v>#DIV/0!</v>
      </c>
      <c r="C57" t="s">
        <v>608</v>
      </c>
    </row>
    <row r="58" spans="1:3">
      <c r="A58" t="s">
        <v>418</v>
      </c>
      <c r="B58" s="124">
        <v>0</v>
      </c>
      <c r="C58" t="s">
        <v>608</v>
      </c>
    </row>
    <row r="59" spans="1:3">
      <c r="A59" t="s">
        <v>429</v>
      </c>
      <c r="B59" s="124">
        <v>0</v>
      </c>
      <c r="C59" t="s">
        <v>608</v>
      </c>
    </row>
    <row r="60" spans="1:3">
      <c r="A60" t="s">
        <v>294</v>
      </c>
      <c r="B60" s="124" t="e">
        <f ca="1">'Continuous Calculations'!K881/Details_GIA</f>
        <v>#N/A</v>
      </c>
      <c r="C60" t="s">
        <v>608</v>
      </c>
    </row>
    <row r="61" spans="1:3">
      <c r="A61" t="s">
        <v>295</v>
      </c>
      <c r="B61" s="124" t="e">
        <f ca="1">'Continuous Calculations'!L881/Details_GIA</f>
        <v>#N/A</v>
      </c>
      <c r="C61" t="s">
        <v>608</v>
      </c>
    </row>
    <row r="62" spans="1:3">
      <c r="A62" t="s">
        <v>296</v>
      </c>
      <c r="B62" s="124" t="e">
        <f ca="1">'Continuous Calculations'!M881/Details_GIA</f>
        <v>#N/A</v>
      </c>
      <c r="C62" t="s">
        <v>608</v>
      </c>
    </row>
    <row r="63" spans="1:3">
      <c r="A63" t="s">
        <v>297</v>
      </c>
      <c r="B63" s="124" t="e">
        <f ca="1">'Continuous Calculations'!N881/Details_GIA</f>
        <v>#N/A</v>
      </c>
      <c r="C63" t="s">
        <v>608</v>
      </c>
    </row>
    <row r="64" spans="1:3">
      <c r="A64" t="s">
        <v>298</v>
      </c>
      <c r="B64" s="124" t="e">
        <f ca="1">'Continuous Calculations'!O881/Details_GIA</f>
        <v>#DIV/0!</v>
      </c>
      <c r="C64" t="s">
        <v>608</v>
      </c>
    </row>
    <row r="65" spans="1:3">
      <c r="A65" t="s">
        <v>683</v>
      </c>
      <c r="B65" s="124" t="e">
        <f ca="1">SUM(B50:B63)</f>
        <v>#DIV/0!</v>
      </c>
      <c r="C65" t="s">
        <v>608</v>
      </c>
    </row>
    <row r="66" spans="1:3">
      <c r="A66" s="120" t="s">
        <v>680</v>
      </c>
      <c r="B66" s="222"/>
      <c r="C66" s="120"/>
    </row>
    <row r="67" spans="1:3">
      <c r="A67" t="s">
        <v>632</v>
      </c>
      <c r="B67" s="124" t="e">
        <f ca="1">SUM('Continuous Calculations'!C882:C887)/Details_GIA</f>
        <v>#DIV/0!</v>
      </c>
      <c r="C67" t="s">
        <v>608</v>
      </c>
    </row>
    <row r="68" spans="1:3">
      <c r="A68" t="s">
        <v>607</v>
      </c>
      <c r="B68" s="124" t="e">
        <f ca="1">SUM('Continuous Calculations'!B882:B887)/Details_GIA</f>
        <v>#DIV/0!</v>
      </c>
      <c r="C68" t="s">
        <v>608</v>
      </c>
    </row>
    <row r="69" spans="1:3">
      <c r="A69" t="s">
        <v>244</v>
      </c>
      <c r="B69" s="124" t="e">
        <f ca="1">SUM('Continuous Calculations'!D882:D887)/Details_GIA</f>
        <v>#DIV/0!</v>
      </c>
      <c r="C69" t="s">
        <v>608</v>
      </c>
    </row>
    <row r="70" spans="1:3">
      <c r="A70" t="s">
        <v>245</v>
      </c>
      <c r="B70" s="124" t="e">
        <f ca="1">SUM('Continuous Calculations'!E882:E887)/Details_GIA</f>
        <v>#DIV/0!</v>
      </c>
      <c r="C70" t="s">
        <v>608</v>
      </c>
    </row>
    <row r="71" spans="1:3">
      <c r="A71" t="s">
        <v>177</v>
      </c>
      <c r="B71" s="124" t="e">
        <f ca="1">SUM('Continuous Calculations'!F882:F887)/Details_GIA</f>
        <v>#N/A</v>
      </c>
      <c r="C71" t="s">
        <v>608</v>
      </c>
    </row>
    <row r="72" spans="1:3">
      <c r="A72" t="s">
        <v>291</v>
      </c>
      <c r="B72" s="124" t="e">
        <f ca="1">SUM('Continuous Calculations'!G882:G887)/Details_GIA</f>
        <v>#N/A</v>
      </c>
      <c r="C72" t="s">
        <v>608</v>
      </c>
    </row>
    <row r="73" spans="1:3">
      <c r="A73" t="s">
        <v>292</v>
      </c>
      <c r="B73" s="124" t="e">
        <f ca="1">SUM('Continuous Calculations'!H882:H887)/Details_GIA</f>
        <v>#N/A</v>
      </c>
      <c r="C73" t="s">
        <v>608</v>
      </c>
    </row>
    <row r="74" spans="1:3">
      <c r="A74" t="s">
        <v>246</v>
      </c>
      <c r="B74" s="124" t="e">
        <f ca="1">SUM('Continuous Calculations'!I882:I887)/Details_GIA</f>
        <v>#DIV/0!</v>
      </c>
      <c r="C74" t="s">
        <v>608</v>
      </c>
    </row>
    <row r="75" spans="1:3">
      <c r="A75" t="s">
        <v>293</v>
      </c>
      <c r="B75" s="124" t="e">
        <f ca="1">SUM('Continuous Calculations'!J882:J887)/Details_GIA</f>
        <v>#DIV/0!</v>
      </c>
      <c r="C75" t="s">
        <v>608</v>
      </c>
    </row>
    <row r="76" spans="1:3">
      <c r="A76" t="s">
        <v>418</v>
      </c>
      <c r="B76" s="124">
        <v>0</v>
      </c>
      <c r="C76" t="s">
        <v>608</v>
      </c>
    </row>
    <row r="77" spans="1:3">
      <c r="A77" t="s">
        <v>429</v>
      </c>
      <c r="B77" s="124">
        <v>0</v>
      </c>
      <c r="C77" t="s">
        <v>608</v>
      </c>
    </row>
    <row r="78" spans="1:3">
      <c r="A78" t="s">
        <v>294</v>
      </c>
      <c r="B78" s="124" t="e">
        <f ca="1">SUM('Continuous Calculations'!K882:K887)/Details_GIA</f>
        <v>#N/A</v>
      </c>
      <c r="C78" t="s">
        <v>608</v>
      </c>
    </row>
    <row r="79" spans="1:3">
      <c r="A79" t="s">
        <v>295</v>
      </c>
      <c r="B79" s="124" t="e">
        <f ca="1">SUM('Continuous Calculations'!L882:L887)/Details_GIA</f>
        <v>#N/A</v>
      </c>
      <c r="C79" t="s">
        <v>608</v>
      </c>
    </row>
    <row r="80" spans="1:3">
      <c r="A80" t="s">
        <v>296</v>
      </c>
      <c r="B80" s="124" t="e">
        <f ca="1">SUM('Continuous Calculations'!M882:M887)/Details_GIA</f>
        <v>#N/A</v>
      </c>
      <c r="C80" t="s">
        <v>608</v>
      </c>
    </row>
    <row r="81" spans="1:3">
      <c r="A81" t="s">
        <v>297</v>
      </c>
      <c r="B81" s="124" t="e">
        <f ca="1">SUM('Continuous Calculations'!N882:N887)/Details_GIA</f>
        <v>#N/A</v>
      </c>
      <c r="C81" t="s">
        <v>608</v>
      </c>
    </row>
    <row r="82" spans="1:3">
      <c r="A82" t="s">
        <v>298</v>
      </c>
      <c r="B82" s="124" t="e">
        <f ca="1">SUM('Continuous Calculations'!O882:O887)/Details_GIA</f>
        <v>#DIV/0!</v>
      </c>
      <c r="C82" t="s">
        <v>608</v>
      </c>
    </row>
    <row r="83" spans="1:3">
      <c r="A83" t="s">
        <v>683</v>
      </c>
      <c r="B83" s="124" t="e">
        <f ca="1">SUM(B68:B81)</f>
        <v>#DIV/0!</v>
      </c>
      <c r="C83" t="s">
        <v>608</v>
      </c>
    </row>
    <row r="84" spans="1:3">
      <c r="A84" s="120" t="s">
        <v>681</v>
      </c>
      <c r="B84" s="222"/>
      <c r="C84" s="120"/>
    </row>
    <row r="85" spans="1:3">
      <c r="A85" t="s">
        <v>632</v>
      </c>
      <c r="B85" s="124" t="e">
        <f ca="1">'Continuous Calculations'!C888/Details_GIA</f>
        <v>#DIV/0!</v>
      </c>
      <c r="C85" t="s">
        <v>608</v>
      </c>
    </row>
    <row r="86" spans="1:3">
      <c r="A86" t="s">
        <v>607</v>
      </c>
      <c r="B86" s="124" t="e">
        <f ca="1">'Continuous Calculations'!B888/Details_GIA</f>
        <v>#DIV/0!</v>
      </c>
      <c r="C86" t="s">
        <v>608</v>
      </c>
    </row>
    <row r="87" spans="1:3">
      <c r="A87" t="s">
        <v>244</v>
      </c>
      <c r="B87" s="124" t="e">
        <f ca="1">'Continuous Calculations'!D888/Details_GIA</f>
        <v>#DIV/0!</v>
      </c>
      <c r="C87" t="s">
        <v>608</v>
      </c>
    </row>
    <row r="88" spans="1:3">
      <c r="A88" t="s">
        <v>245</v>
      </c>
      <c r="B88" s="124" t="e">
        <f ca="1">'Continuous Calculations'!E888/Details_GIA</f>
        <v>#DIV/0!</v>
      </c>
      <c r="C88" t="s">
        <v>608</v>
      </c>
    </row>
    <row r="89" spans="1:3">
      <c r="A89" t="s">
        <v>177</v>
      </c>
      <c r="B89" s="124" t="e">
        <f ca="1">'Continuous Calculations'!F888/Details_GIA</f>
        <v>#N/A</v>
      </c>
      <c r="C89" t="s">
        <v>608</v>
      </c>
    </row>
    <row r="90" spans="1:3">
      <c r="A90" t="s">
        <v>291</v>
      </c>
      <c r="B90" s="124" t="e">
        <f ca="1">'Continuous Calculations'!G888/Details_GIA</f>
        <v>#N/A</v>
      </c>
      <c r="C90" t="s">
        <v>608</v>
      </c>
    </row>
    <row r="91" spans="1:3">
      <c r="A91" t="s">
        <v>292</v>
      </c>
      <c r="B91" s="124" t="e">
        <f ca="1">'Continuous Calculations'!H888/Details_GIA</f>
        <v>#N/A</v>
      </c>
      <c r="C91" t="s">
        <v>608</v>
      </c>
    </row>
    <row r="92" spans="1:3">
      <c r="A92" t="s">
        <v>246</v>
      </c>
      <c r="B92" s="124" t="e">
        <f ca="1">'Continuous Calculations'!I888/Details_GIA</f>
        <v>#DIV/0!</v>
      </c>
      <c r="C92" t="s">
        <v>608</v>
      </c>
    </row>
    <row r="93" spans="1:3">
      <c r="A93" t="s">
        <v>293</v>
      </c>
      <c r="B93" s="124" t="e">
        <f ca="1">'Continuous Calculations'!J888/Details_GIA</f>
        <v>#DIV/0!</v>
      </c>
      <c r="C93" t="s">
        <v>608</v>
      </c>
    </row>
    <row r="94" spans="1:3">
      <c r="A94" t="s">
        <v>418</v>
      </c>
      <c r="B94" s="124">
        <v>0</v>
      </c>
      <c r="C94" t="s">
        <v>608</v>
      </c>
    </row>
    <row r="95" spans="1:3">
      <c r="A95" t="s">
        <v>429</v>
      </c>
      <c r="B95" s="124">
        <v>0</v>
      </c>
      <c r="C95" t="s">
        <v>608</v>
      </c>
    </row>
    <row r="96" spans="1:3">
      <c r="A96" t="s">
        <v>294</v>
      </c>
      <c r="B96" s="124" t="e">
        <f ca="1">'Continuous Calculations'!K888/Details_GIA</f>
        <v>#N/A</v>
      </c>
      <c r="C96" t="s">
        <v>608</v>
      </c>
    </row>
    <row r="97" spans="1:3">
      <c r="A97" t="s">
        <v>295</v>
      </c>
      <c r="B97" s="124" t="e">
        <f ca="1">'Continuous Calculations'!L888/Details_GIA</f>
        <v>#N/A</v>
      </c>
      <c r="C97" t="s">
        <v>608</v>
      </c>
    </row>
    <row r="98" spans="1:3">
      <c r="A98" t="s">
        <v>296</v>
      </c>
      <c r="B98" s="124" t="e">
        <f ca="1">'Continuous Calculations'!M888/Details_GIA</f>
        <v>#N/A</v>
      </c>
      <c r="C98" t="s">
        <v>608</v>
      </c>
    </row>
    <row r="99" spans="1:3">
      <c r="A99" t="s">
        <v>297</v>
      </c>
      <c r="B99" s="124" t="e">
        <f ca="1">'Continuous Calculations'!N888/Details_GIA</f>
        <v>#N/A</v>
      </c>
      <c r="C99" t="s">
        <v>608</v>
      </c>
    </row>
    <row r="100" spans="1:3">
      <c r="A100" t="s">
        <v>298</v>
      </c>
      <c r="B100" s="124" t="e">
        <f ca="1">'Continuous Calculations'!O888/Details_GIA</f>
        <v>#DIV/0!</v>
      </c>
      <c r="C100" t="s">
        <v>608</v>
      </c>
    </row>
    <row r="101" spans="1:3">
      <c r="A101" t="s">
        <v>683</v>
      </c>
      <c r="B101" s="124" t="e">
        <f ca="1">SUM(B86:B99)</f>
        <v>#DIV/0!</v>
      </c>
      <c r="C101" t="s">
        <v>608</v>
      </c>
    </row>
    <row r="102" spans="1:3">
      <c r="A102" s="120" t="s">
        <v>682</v>
      </c>
      <c r="B102" s="222"/>
      <c r="C102" s="120"/>
    </row>
    <row r="103" spans="1:3">
      <c r="A103" t="s">
        <v>632</v>
      </c>
      <c r="B103" s="124" t="e">
        <f ca="1">'Continuous Calculations'!C889/Details_GIA</f>
        <v>#DIV/0!</v>
      </c>
      <c r="C103" t="s">
        <v>608</v>
      </c>
    </row>
    <row r="104" spans="1:3">
      <c r="A104" t="s">
        <v>607</v>
      </c>
      <c r="B104" s="124" t="e">
        <f ca="1">'Continuous Calculations'!B889/Details_GIA</f>
        <v>#DIV/0!</v>
      </c>
      <c r="C104" t="s">
        <v>608</v>
      </c>
    </row>
    <row r="105" spans="1:3">
      <c r="A105" t="s">
        <v>244</v>
      </c>
      <c r="B105" s="124" t="e">
        <f ca="1">'Continuous Calculations'!D889/Details_GIA</f>
        <v>#DIV/0!</v>
      </c>
      <c r="C105" t="s">
        <v>608</v>
      </c>
    </row>
    <row r="106" spans="1:3">
      <c r="A106" t="s">
        <v>245</v>
      </c>
      <c r="B106" s="124" t="e">
        <f ca="1">'Continuous Calculations'!E889/Details_GIA</f>
        <v>#DIV/0!</v>
      </c>
      <c r="C106" t="s">
        <v>608</v>
      </c>
    </row>
    <row r="107" spans="1:3">
      <c r="A107" t="s">
        <v>177</v>
      </c>
      <c r="B107" s="124" t="e">
        <f ca="1">'Continuous Calculations'!F889/Details_GIA</f>
        <v>#N/A</v>
      </c>
      <c r="C107" t="s">
        <v>608</v>
      </c>
    </row>
    <row r="108" spans="1:3">
      <c r="A108" t="s">
        <v>291</v>
      </c>
      <c r="B108" s="124" t="e">
        <f ca="1">'Continuous Calculations'!G889/Details_GIA</f>
        <v>#N/A</v>
      </c>
      <c r="C108" t="s">
        <v>608</v>
      </c>
    </row>
    <row r="109" spans="1:3">
      <c r="A109" t="s">
        <v>292</v>
      </c>
      <c r="B109" s="124" t="e">
        <f ca="1">'Continuous Calculations'!H889/Details_GIA</f>
        <v>#N/A</v>
      </c>
      <c r="C109" t="s">
        <v>608</v>
      </c>
    </row>
    <row r="110" spans="1:3">
      <c r="A110" t="s">
        <v>246</v>
      </c>
      <c r="B110" s="124" t="e">
        <f ca="1">'Continuous Calculations'!I889/Details_GIA</f>
        <v>#DIV/0!</v>
      </c>
      <c r="C110" t="s">
        <v>608</v>
      </c>
    </row>
    <row r="111" spans="1:3">
      <c r="A111" t="s">
        <v>293</v>
      </c>
      <c r="B111" s="124" t="e">
        <f ca="1">'Continuous Calculations'!J889/Details_GIA</f>
        <v>#DIV/0!</v>
      </c>
      <c r="C111" t="s">
        <v>608</v>
      </c>
    </row>
    <row r="112" spans="1:3">
      <c r="A112" t="s">
        <v>418</v>
      </c>
      <c r="B112" s="124" t="e">
        <f>SAP10.1_60_Gross/Details_GIA</f>
        <v>#N/A</v>
      </c>
      <c r="C112" t="s">
        <v>608</v>
      </c>
    </row>
    <row r="113" spans="1:3">
      <c r="A113" t="s">
        <v>429</v>
      </c>
      <c r="B113" s="124" t="e">
        <f>'Continuous Calculations'!CF516/Details_GIA</f>
        <v>#DIV/0!</v>
      </c>
      <c r="C113" t="s">
        <v>608</v>
      </c>
    </row>
    <row r="114" spans="1:3">
      <c r="A114" t="s">
        <v>294</v>
      </c>
      <c r="B114" s="124" t="e">
        <f ca="1">'Continuous Calculations'!K889/Details_GIA</f>
        <v>#N/A</v>
      </c>
      <c r="C114" t="s">
        <v>608</v>
      </c>
    </row>
    <row r="115" spans="1:3">
      <c r="A115" t="s">
        <v>295</v>
      </c>
      <c r="B115" s="124" t="e">
        <f ca="1">'Continuous Calculations'!L889/Details_GIA</f>
        <v>#N/A</v>
      </c>
      <c r="C115" t="s">
        <v>608</v>
      </c>
    </row>
    <row r="116" spans="1:3">
      <c r="A116" t="s">
        <v>296</v>
      </c>
      <c r="B116" s="124" t="e">
        <f ca="1">'Continuous Calculations'!M889/Details_GIA</f>
        <v>#N/A</v>
      </c>
      <c r="C116" t="s">
        <v>608</v>
      </c>
    </row>
    <row r="117" spans="1:3">
      <c r="A117" t="s">
        <v>297</v>
      </c>
      <c r="B117" s="124" t="e">
        <f ca="1">'Continuous Calculations'!N889/Details_GIA</f>
        <v>#N/A</v>
      </c>
      <c r="C117" t="s">
        <v>608</v>
      </c>
    </row>
    <row r="118" spans="1:3">
      <c r="A118" t="s">
        <v>298</v>
      </c>
      <c r="B118" s="124" t="e">
        <f ca="1">('Continuous Calculations'!O889/Details_GIA)-(SAP10.1_60_Generated/Details_GIA)</f>
        <v>#DIV/0!</v>
      </c>
      <c r="C118" t="s">
        <v>608</v>
      </c>
    </row>
    <row r="119" spans="1:3">
      <c r="A119" t="s">
        <v>684</v>
      </c>
      <c r="B119" s="124" t="e">
        <f ca="1">SUM(B104:B117)</f>
        <v>#DIV/0!</v>
      </c>
      <c r="C119" t="s">
        <v>608</v>
      </c>
    </row>
  </sheetData>
  <phoneticPr fontId="4" type="noConversion"/>
  <pageMargins left="0.70866141732283472" right="0.70866141732283472" top="0.74803149606299213" bottom="0.74803149606299213" header="0.31496062992125984" footer="0.31496062992125984"/>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660D2-D761-4A6E-93CD-E712BC9EE4B7}">
  <sheetPr codeName="Sheet7"/>
  <dimension ref="A1:B90"/>
  <sheetViews>
    <sheetView topLeftCell="A19" workbookViewId="0">
      <selection activeCell="B17" sqref="B17"/>
    </sheetView>
  </sheetViews>
  <sheetFormatPr defaultRowHeight="14.25"/>
  <cols>
    <col min="1" max="1" width="28" customWidth="1"/>
  </cols>
  <sheetData>
    <row r="1" spans="1:2">
      <c r="A1" t="s">
        <v>215</v>
      </c>
      <c r="B1">
        <f>Details_Project_number</f>
        <v>0</v>
      </c>
    </row>
    <row r="2" spans="1:2">
      <c r="A2" t="s">
        <v>216</v>
      </c>
      <c r="B2">
        <f>Details_Project_name</f>
        <v>0</v>
      </c>
    </row>
    <row r="3" spans="1:2">
      <c r="A3" t="s">
        <v>217</v>
      </c>
      <c r="B3">
        <f>Details_Building_name</f>
        <v>0</v>
      </c>
    </row>
    <row r="4" spans="1:2">
      <c r="A4" t="s">
        <v>218</v>
      </c>
      <c r="B4">
        <f>Details_Project_stage</f>
        <v>0</v>
      </c>
    </row>
    <row r="5" spans="1:2">
      <c r="A5" t="s">
        <v>704</v>
      </c>
      <c r="B5">
        <f>Details_Year_completion</f>
        <v>0</v>
      </c>
    </row>
    <row r="6" spans="1:2">
      <c r="A6" t="s">
        <v>705</v>
      </c>
      <c r="B6">
        <f>Details_Sector</f>
        <v>0</v>
      </c>
    </row>
    <row r="7" spans="1:2">
      <c r="A7" t="s">
        <v>706</v>
      </c>
      <c r="B7">
        <f>Details_Subsector</f>
        <v>0</v>
      </c>
    </row>
    <row r="8" spans="1:2">
      <c r="A8" t="s">
        <v>707</v>
      </c>
      <c r="B8">
        <f>Details_GIA</f>
        <v>0</v>
      </c>
    </row>
    <row r="9" spans="1:2">
      <c r="A9" t="s">
        <v>220</v>
      </c>
      <c r="B9" s="223">
        <f>Details_Assessment_date</f>
        <v>0</v>
      </c>
    </row>
    <row r="10" spans="1:2">
      <c r="A10" t="s">
        <v>219</v>
      </c>
      <c r="B10">
        <f>Details_Assessment_author</f>
        <v>0</v>
      </c>
    </row>
    <row r="11" spans="1:2">
      <c r="A11" t="str">
        <f>'1. INPUT Operational Energy'!A19</f>
        <v>Calculation methodology:</v>
      </c>
      <c r="B11">
        <f>'1. INPUT Operational Energy'!B19</f>
        <v>0</v>
      </c>
    </row>
    <row r="12" spans="1:2">
      <c r="A12" s="135" t="str">
        <f>'1. INPUT Operational Energy'!A23</f>
        <v>Space heating</v>
      </c>
      <c r="B12">
        <f>'1. INPUT Operational Energy'!B23</f>
        <v>0</v>
      </c>
    </row>
    <row r="13" spans="1:2">
      <c r="A13" s="135" t="str">
        <f>'1. INPUT Operational Energy'!A24</f>
        <v>Hot water</v>
      </c>
      <c r="B13">
        <f>'1. INPUT Operational Energy'!B24</f>
        <v>0</v>
      </c>
    </row>
    <row r="14" spans="1:2">
      <c r="A14" s="135" t="str">
        <f>'1. INPUT Operational Energy'!A25</f>
        <v>Cooling</v>
      </c>
      <c r="B14">
        <f>'1. INPUT Operational Energy'!B25</f>
        <v>0</v>
      </c>
    </row>
    <row r="15" spans="1:2">
      <c r="A15" s="135" t="str">
        <f>'1. INPUT Operational Energy'!A26</f>
        <v>Fans and pumps</v>
      </c>
      <c r="B15">
        <f>'1. INPUT Operational Energy'!B26</f>
        <v>0</v>
      </c>
    </row>
    <row r="16" spans="1:2">
      <c r="A16" s="135" t="str">
        <f>'1. INPUT Operational Energy'!A27</f>
        <v>Lighting</v>
      </c>
      <c r="B16">
        <f>'1. INPUT Operational Energy'!B27</f>
        <v>0</v>
      </c>
    </row>
    <row r="17" spans="1:2">
      <c r="A17" s="135" t="str">
        <f>'1. INPUT Operational Energy'!A28</f>
        <v>Other</v>
      </c>
      <c r="B17">
        <f>'1. INPUT Operational Energy'!B28</f>
        <v>0</v>
      </c>
    </row>
    <row r="18" spans="1:2">
      <c r="A18" s="135" t="str">
        <f>'1. INPUT Operational Energy'!A29</f>
        <v>Total</v>
      </c>
      <c r="B18">
        <f>'1. INPUT Operational Energy'!B29</f>
        <v>0</v>
      </c>
    </row>
    <row r="19" spans="1:2">
      <c r="A19" s="135" t="str">
        <f>'1. INPUT Operational Energy'!A32</f>
        <v>Heating</v>
      </c>
      <c r="B19">
        <f>'1. INPUT Operational Energy'!B32</f>
        <v>0</v>
      </c>
    </row>
    <row r="20" spans="1:2">
      <c r="A20" s="135" t="str">
        <f>'1. INPUT Operational Energy'!A33</f>
        <v>Hot water</v>
      </c>
      <c r="B20">
        <f>'1. INPUT Operational Energy'!B33</f>
        <v>0</v>
      </c>
    </row>
    <row r="21" spans="1:2">
      <c r="A21" s="135" t="str">
        <f>'1. INPUT Operational Energy'!A34</f>
        <v>Other</v>
      </c>
      <c r="B21">
        <f>'1. INPUT Operational Energy'!B34</f>
        <v>0</v>
      </c>
    </row>
    <row r="22" spans="1:2">
      <c r="A22" s="135" t="str">
        <f>'1. INPUT Operational Energy'!A35</f>
        <v>Total</v>
      </c>
      <c r="B22">
        <f>'1. INPUT Operational Energy'!B35</f>
        <v>0</v>
      </c>
    </row>
    <row r="23" spans="1:2">
      <c r="A23" s="135" t="str">
        <f>'1. INPUT Operational Energy'!A38</f>
        <v>Computers</v>
      </c>
      <c r="B23">
        <f>'1. INPUT Operational Energy'!B38</f>
        <v>0</v>
      </c>
    </row>
    <row r="24" spans="1:2">
      <c r="A24" s="135" t="str">
        <f>'1. INPUT Operational Energy'!A39</f>
        <v>Server rooms</v>
      </c>
      <c r="B24">
        <f>'1. INPUT Operational Energy'!B39</f>
        <v>0</v>
      </c>
    </row>
    <row r="25" spans="1:2">
      <c r="A25" s="135" t="str">
        <f>'1. INPUT Operational Energy'!A40</f>
        <v>Appliances</v>
      </c>
      <c r="B25">
        <f>'1. INPUT Operational Energy'!B40</f>
        <v>0</v>
      </c>
    </row>
    <row r="26" spans="1:2">
      <c r="A26" s="135" t="str">
        <f>'1. INPUT Operational Energy'!A41</f>
        <v>Other</v>
      </c>
      <c r="B26">
        <f>'1. INPUT Operational Energy'!B41</f>
        <v>0</v>
      </c>
    </row>
    <row r="27" spans="1:2">
      <c r="A27" s="135" t="str">
        <f>'1. INPUT Operational Energy'!A42</f>
        <v>Total</v>
      </c>
      <c r="B27">
        <f>'1. INPUT Operational Energy'!B42</f>
        <v>0</v>
      </c>
    </row>
    <row r="28" spans="1:2">
      <c r="A28" s="135" t="str">
        <f>'1. INPUT Operational Energy'!A45</f>
        <v>Cooking</v>
      </c>
      <c r="B28">
        <f>'1. INPUT Operational Energy'!B45</f>
        <v>0</v>
      </c>
    </row>
    <row r="29" spans="1:2">
      <c r="A29" s="135" t="str">
        <f>'1. INPUT Operational Energy'!A46</f>
        <v>Other</v>
      </c>
      <c r="B29">
        <f>'1. INPUT Operational Energy'!B46</f>
        <v>0</v>
      </c>
    </row>
    <row r="30" spans="1:2">
      <c r="A30" s="135" t="str">
        <f>'1. INPUT Operational Energy'!A47</f>
        <v>Total</v>
      </c>
      <c r="B30">
        <f>'1. INPUT Operational Energy'!B47</f>
        <v>0</v>
      </c>
    </row>
    <row r="31" spans="1:2">
      <c r="A31" t="str">
        <f>'1. INPUT Operational Energy'!A50</f>
        <v>Electrical</v>
      </c>
      <c r="B31">
        <f>Energy_Gen_elec</f>
        <v>0</v>
      </c>
    </row>
    <row r="32" spans="1:2">
      <c r="A32" t="str">
        <f>'1. INPUT Operational Energy'!A51</f>
        <v>Non-electric (solar thermal etc)</v>
      </c>
      <c r="B32">
        <f>Energy_Gen_nonelec</f>
        <v>0</v>
      </c>
    </row>
    <row r="33" spans="1:2">
      <c r="A33" t="str">
        <f>'1. INPUT Operational Energy'!A52</f>
        <v>Total</v>
      </c>
      <c r="B33">
        <f>'1. INPUT Operational Energy'!B52</f>
        <v>0</v>
      </c>
    </row>
    <row r="34" spans="1:2">
      <c r="A34" t="str">
        <f>'2. INPUT Embodied Carbon'!A19</f>
        <v>Building perimeter</v>
      </c>
      <c r="B34">
        <f>Details_Perimeter</f>
        <v>0</v>
      </c>
    </row>
    <row r="35" spans="1:2">
      <c r="A35" t="str">
        <f>'2. INPUT Embodied Carbon'!A20</f>
        <v>Building footprint</v>
      </c>
      <c r="B35">
        <f>Details_Footprint</f>
        <v>0</v>
      </c>
    </row>
    <row r="36" spans="1:2">
      <c r="A36" t="str">
        <f>'2. INPUT Embodied Carbon'!A21</f>
        <v>Building width</v>
      </c>
      <c r="B36">
        <f>Details_Width</f>
        <v>0</v>
      </c>
    </row>
    <row r="37" spans="1:2">
      <c r="A37" t="str">
        <f>'2. INPUT Embodied Carbon'!A22</f>
        <v>Floor-to-floor height</v>
      </c>
      <c r="B37">
        <f>Details_Floor_height</f>
        <v>0</v>
      </c>
    </row>
    <row r="38" spans="1:2">
      <c r="A38" t="str">
        <f>'2. INPUT Embodied Carbon'!A23</f>
        <v>No. storeys ground &amp; above</v>
      </c>
      <c r="B38">
        <f>Details_Storeys_above</f>
        <v>0</v>
      </c>
    </row>
    <row r="39" spans="1:2">
      <c r="A39" t="str">
        <f>'2. INPUT Embodied Carbon'!A24</f>
        <v>No. storeys below ground</v>
      </c>
      <c r="B39">
        <f>Details_Storeys_below</f>
        <v>0</v>
      </c>
    </row>
    <row r="40" spans="1:2">
      <c r="A40" t="str">
        <f>'2. INPUT Embodied Carbon'!A25</f>
        <v>Glazing ratio</v>
      </c>
      <c r="B40">
        <f>Details_Glazing_ratio</f>
        <v>0</v>
      </c>
    </row>
    <row r="41" spans="1:2">
      <c r="A41" t="s">
        <v>708</v>
      </c>
      <c r="B41" t="str">
        <f>'2. INPUT Embodied Carbon'!A29&amp;"|"&amp;'2. INPUT Embodied Carbon'!B29&amp;"|"&amp;'2. INPUT Embodied Carbon'!C29&amp;"|"&amp;'2. INPUT Embodied Carbon'!D29&amp;"|"&amp;'2. INPUT Embodied Carbon'!E29&amp;"|"&amp;'2. INPUT Embodied Carbon'!F29&amp;"|"&amp;'2. INPUT Embodied Carbon'!G29&amp;"|"&amp;'2. INPUT Embodied Carbon'!H29</f>
        <v>Substructure|Piles||||||</v>
      </c>
    </row>
    <row r="42" spans="1:2">
      <c r="A42" t="s">
        <v>709</v>
      </c>
      <c r="B42" t="str">
        <f>'2. INPUT Embodied Carbon'!A30&amp;"|"&amp;'2. INPUT Embodied Carbon'!B30&amp;"|"&amp;'2. INPUT Embodied Carbon'!C30&amp;"|"&amp;'2. INPUT Embodied Carbon'!D30&amp;"|"&amp;'2. INPUT Embodied Carbon'!E30&amp;"|"&amp;'2. INPUT Embodied Carbon'!F30&amp;"|"&amp;'2. INPUT Embodied Carbon'!G30&amp;"|"&amp;'2. INPUT Embodied Carbon'!H30</f>
        <v>Substructure|Pile caps||||||</v>
      </c>
    </row>
    <row r="43" spans="1:2">
      <c r="A43" t="s">
        <v>710</v>
      </c>
      <c r="B43" t="str">
        <f>'2. INPUT Embodied Carbon'!A31&amp;"|"&amp;'2. INPUT Embodied Carbon'!B31&amp;"|"&amp;'2. INPUT Embodied Carbon'!C31&amp;"|"&amp;'2. INPUT Embodied Carbon'!D31&amp;"|"&amp;'2. INPUT Embodied Carbon'!E31&amp;"|"&amp;'2. INPUT Embodied Carbon'!F31&amp;"|"&amp;'2. INPUT Embodied Carbon'!G31&amp;"|"&amp;'2. INPUT Embodied Carbon'!H31</f>
        <v>Substructure|Capping beams||||||</v>
      </c>
    </row>
    <row r="44" spans="1:2">
      <c r="A44" t="s">
        <v>711</v>
      </c>
      <c r="B44" t="str">
        <f>'2. INPUT Embodied Carbon'!A32&amp;"|"&amp;'2. INPUT Embodied Carbon'!B32&amp;"|"&amp;'2. INPUT Embodied Carbon'!C32&amp;"|"&amp;'2. INPUT Embodied Carbon'!D32&amp;"|"&amp;'2. INPUT Embodied Carbon'!E32&amp;"|"&amp;'2. INPUT Embodied Carbon'!F32&amp;"|"&amp;'2. INPUT Embodied Carbon'!G32&amp;"|"&amp;'2. INPUT Embodied Carbon'!H32</f>
        <v>Substructure|Raft||||||</v>
      </c>
    </row>
    <row r="45" spans="1:2">
      <c r="A45" t="s">
        <v>712</v>
      </c>
      <c r="B45" t="str">
        <f>'2. INPUT Embodied Carbon'!A33&amp;"|"&amp;'2. INPUT Embodied Carbon'!B33&amp;"|"&amp;'2. INPUT Embodied Carbon'!C33&amp;"|"&amp;'2. INPUT Embodied Carbon'!D33&amp;"|"&amp;'2. INPUT Embodied Carbon'!E33&amp;"|"&amp;'2. INPUT Embodied Carbon'!F33&amp;"|"&amp;'2. INPUT Embodied Carbon'!G33&amp;"|"&amp;'2. INPUT Embodied Carbon'!H33</f>
        <v>Substructure|Basement walls||||||</v>
      </c>
    </row>
    <row r="46" spans="1:2">
      <c r="A46" t="s">
        <v>713</v>
      </c>
      <c r="B46" t="str">
        <f>'2. INPUT Embodied Carbon'!A34&amp;"|"&amp;'2. INPUT Embodied Carbon'!B34&amp;"|"&amp;'2. INPUT Embodied Carbon'!C34&amp;"|"&amp;'2. INPUT Embodied Carbon'!D34&amp;"|"&amp;'2. INPUT Embodied Carbon'!E34&amp;"|"&amp;'2. INPUT Embodied Carbon'!F34&amp;"|"&amp;'2. INPUT Embodied Carbon'!G34&amp;"|"&amp;'2. INPUT Embodied Carbon'!H34</f>
        <v>Substructure|Lowest floor slab||||||</v>
      </c>
    </row>
    <row r="47" spans="1:2">
      <c r="A47" t="s">
        <v>714</v>
      </c>
      <c r="B47" t="str">
        <f>'2. INPUT Embodied Carbon'!A35&amp;"|"&amp;'2. INPUT Embodied Carbon'!B35&amp;"|"&amp;'2. INPUT Embodied Carbon'!C35&amp;"|"&amp;'2. INPUT Embodied Carbon'!D35&amp;"|"&amp;'2. INPUT Embodied Carbon'!E35&amp;"|"&amp;'2. INPUT Embodied Carbon'!F35&amp;"|"&amp;'2. INPUT Embodied Carbon'!G35&amp;"|"&amp;'2. INPUT Embodied Carbon'!H35</f>
        <v>Substructure|Ground insulation||||||</v>
      </c>
    </row>
    <row r="48" spans="1:2">
      <c r="A48" t="s">
        <v>715</v>
      </c>
      <c r="B48" t="str">
        <f>'2. INPUT Embodied Carbon'!A36&amp;"|"&amp;'2. INPUT Embodied Carbon'!B36&amp;"|"&amp;'2. INPUT Embodied Carbon'!C36&amp;"|"&amp;'2. INPUT Embodied Carbon'!D36&amp;"|"&amp;'2. INPUT Embodied Carbon'!E36&amp;"|"&amp;'2. INPUT Embodied Carbon'!F36&amp;"|"&amp;'2. INPUT Embodied Carbon'!G36&amp;"|"&amp;'2. INPUT Embodied Carbon'!H36</f>
        <v>Superstructure|Core structure||||||</v>
      </c>
    </row>
    <row r="49" spans="1:2">
      <c r="A49" t="s">
        <v>716</v>
      </c>
      <c r="B49" t="str">
        <f>'2. INPUT Embodied Carbon'!A37&amp;"|"&amp;'2. INPUT Embodied Carbon'!B37&amp;"|"&amp;'2. INPUT Embodied Carbon'!C37&amp;"|"&amp;'2. INPUT Embodied Carbon'!D37&amp;"|"&amp;'2. INPUT Embodied Carbon'!E37&amp;"|"&amp;'2. INPUT Embodied Carbon'!F37&amp;"|"&amp;'2. INPUT Embodied Carbon'!G37&amp;"|"&amp;'2. INPUT Embodied Carbon'!H37</f>
        <v>Superstructure|Columns||||||</v>
      </c>
    </row>
    <row r="50" spans="1:2">
      <c r="A50" t="s">
        <v>717</v>
      </c>
      <c r="B50" t="str">
        <f>'2. INPUT Embodied Carbon'!A38&amp;"|"&amp;'2. INPUT Embodied Carbon'!B38&amp;"|"&amp;'2. INPUT Embodied Carbon'!C38&amp;"|"&amp;'2. INPUT Embodied Carbon'!D38&amp;"|"&amp;'2. INPUT Embodied Carbon'!E38&amp;"|"&amp;'2. INPUT Embodied Carbon'!F38&amp;"|"&amp;'2. INPUT Embodied Carbon'!G38&amp;"|"&amp;'2. INPUT Embodied Carbon'!H38</f>
        <v>Superstructure|Beams||||||</v>
      </c>
    </row>
    <row r="51" spans="1:2">
      <c r="A51" t="s">
        <v>718</v>
      </c>
      <c r="B51" t="str">
        <f>'2. INPUT Embodied Carbon'!A39&amp;"|"&amp;'2. INPUT Embodied Carbon'!B39&amp;"|"&amp;'2. INPUT Embodied Carbon'!C39&amp;"|"&amp;'2. INPUT Embodied Carbon'!D39&amp;"|"&amp;'2. INPUT Embodied Carbon'!E39&amp;"|"&amp;'2. INPUT Embodied Carbon'!F39&amp;"|"&amp;'2. INPUT Embodied Carbon'!G39&amp;"|"&amp;'2. INPUT Embodied Carbon'!H39</f>
        <v>Superstructure|Secondary beams||||||</v>
      </c>
    </row>
    <row r="52" spans="1:2">
      <c r="A52" t="s">
        <v>719</v>
      </c>
      <c r="B52" t="str">
        <f>'2. INPUT Embodied Carbon'!A40&amp;"|"&amp;'2. INPUT Embodied Carbon'!B40&amp;"|"&amp;'2. INPUT Embodied Carbon'!C40&amp;"|"&amp;'2. INPUT Embodied Carbon'!D40&amp;"|"&amp;'2. INPUT Embodied Carbon'!E40&amp;"|"&amp;'2. INPUT Embodied Carbon'!F40&amp;"|"&amp;'2. INPUT Embodied Carbon'!G40&amp;"|"&amp;'2. INPUT Embodied Carbon'!H40</f>
        <v>Upper floors|Floor slab||||||</v>
      </c>
    </row>
    <row r="53" spans="1:2">
      <c r="A53" t="s">
        <v>720</v>
      </c>
      <c r="B53" t="str">
        <f>'2. INPUT Embodied Carbon'!A41&amp;"|"&amp;'2. INPUT Embodied Carbon'!B41&amp;"|"&amp;'2. INPUT Embodied Carbon'!C41&amp;"|"&amp;'2. INPUT Embodied Carbon'!D41&amp;"|"&amp;'2. INPUT Embodied Carbon'!E41&amp;"|"&amp;'2. INPUT Embodied Carbon'!F41&amp;"|"&amp;'2. INPUT Embodied Carbon'!G41&amp;"|"&amp;'2. INPUT Embodied Carbon'!H41</f>
        <v>Upper floors|Joisted floors||||||</v>
      </c>
    </row>
    <row r="54" spans="1:2">
      <c r="A54" t="s">
        <v>721</v>
      </c>
      <c r="B54" t="str">
        <f>'2. INPUT Embodied Carbon'!A42&amp;"|"&amp;'2. INPUT Embodied Carbon'!B42&amp;"|"&amp;'2. INPUT Embodied Carbon'!C42&amp;"|"&amp;'2. INPUT Embodied Carbon'!D42&amp;"|"&amp;'2. INPUT Embodied Carbon'!E42&amp;"|"&amp;'2. INPUT Embodied Carbon'!F42&amp;"|"&amp;'2. INPUT Embodied Carbon'!G42&amp;"|"&amp;'2. INPUT Embodied Carbon'!H42</f>
        <v>Roof|Roof||||||</v>
      </c>
    </row>
    <row r="55" spans="1:2">
      <c r="A55" t="s">
        <v>722</v>
      </c>
      <c r="B55" t="str">
        <f>'2. INPUT Embodied Carbon'!A43&amp;"|"&amp;'2. INPUT Embodied Carbon'!B43&amp;"|"&amp;'2. INPUT Embodied Carbon'!C43&amp;"|"&amp;'2. INPUT Embodied Carbon'!D43&amp;"|"&amp;'2. INPUT Embodied Carbon'!E43&amp;"|"&amp;'2. INPUT Embodied Carbon'!F43&amp;"|"&amp;'2. INPUT Embodied Carbon'!G43&amp;"|"&amp;'2. INPUT Embodied Carbon'!H43</f>
        <v>Roof|Roof insulation||||||</v>
      </c>
    </row>
    <row r="56" spans="1:2">
      <c r="A56" t="s">
        <v>723</v>
      </c>
      <c r="B56" t="str">
        <f>'2. INPUT Embodied Carbon'!A44&amp;"|"&amp;'2. INPUT Embodied Carbon'!B44&amp;"|"&amp;'2. INPUT Embodied Carbon'!C44&amp;"|"&amp;'2. INPUT Embodied Carbon'!D44&amp;"|"&amp;'2. INPUT Embodied Carbon'!E44&amp;"|"&amp;'2. INPUT Embodied Carbon'!F44&amp;"|"&amp;'2. INPUT Embodied Carbon'!G44&amp;"|"&amp;'2. INPUT Embodied Carbon'!H44</f>
        <v>Roof|Roof finishes||||||</v>
      </c>
    </row>
    <row r="57" spans="1:2">
      <c r="A57" t="s">
        <v>724</v>
      </c>
      <c r="B57" t="str">
        <f>'2. INPUT Embodied Carbon'!A45&amp;"|"&amp;'2. INPUT Embodied Carbon'!B45&amp;"|"&amp;'2. INPUT Embodied Carbon'!C45&amp;"|"&amp;'2. INPUT Embodied Carbon'!D45&amp;"|"&amp;'2. INPUT Embodied Carbon'!E45&amp;"|"&amp;'2. INPUT Embodied Carbon'!F45&amp;"|"&amp;'2. INPUT Embodied Carbon'!G45&amp;"|"&amp;'2. INPUT Embodied Carbon'!H45</f>
        <v>External walls|Facade||||||</v>
      </c>
    </row>
    <row r="58" spans="1:2">
      <c r="A58" t="s">
        <v>725</v>
      </c>
      <c r="B58" t="str">
        <f>'2. INPUT Embodied Carbon'!A46&amp;"|"&amp;'2. INPUT Embodied Carbon'!B46&amp;"|"&amp;'2. INPUT Embodied Carbon'!C46&amp;"|"&amp;'2. INPUT Embodied Carbon'!D46&amp;"|"&amp;'2. INPUT Embodied Carbon'!E46&amp;"|"&amp;'2. INPUT Embodied Carbon'!F46&amp;"|"&amp;'2. INPUT Embodied Carbon'!G46&amp;"|"&amp;'2. INPUT Embodied Carbon'!H46</f>
        <v>External walls|Wall insulation||||||</v>
      </c>
    </row>
    <row r="59" spans="1:2">
      <c r="A59" t="s">
        <v>726</v>
      </c>
      <c r="B59" t="str">
        <f>'2. INPUT Embodied Carbon'!A47&amp;"|"&amp;'2. INPUT Embodied Carbon'!B47&amp;"|"&amp;'2. INPUT Embodied Carbon'!C47&amp;"|"&amp;'2. INPUT Embodied Carbon'!D47&amp;"|"&amp;'2. INPUT Embodied Carbon'!E47&amp;"|"&amp;'2. INPUT Embodied Carbon'!F47&amp;"|"&amp;'2. INPUT Embodied Carbon'!G47&amp;"|"&amp;'2. INPUT Embodied Carbon'!H47</f>
        <v>Windows|Glazing||||||</v>
      </c>
    </row>
    <row r="60" spans="1:2">
      <c r="A60" t="s">
        <v>727</v>
      </c>
      <c r="B60" t="str">
        <f>'2. INPUT Embodied Carbon'!A48&amp;"|"&amp;'2. INPUT Embodied Carbon'!B48&amp;"|"&amp;'2. INPUT Embodied Carbon'!C48&amp;"|"&amp;'2. INPUT Embodied Carbon'!D48&amp;"|"&amp;'2. INPUT Embodied Carbon'!E48&amp;"|"&amp;'2. INPUT Embodied Carbon'!F48&amp;"|"&amp;'2. INPUT Embodied Carbon'!G48&amp;"|"&amp;'2. INPUT Embodied Carbon'!H48</f>
        <v>Windows|Window frames||||||</v>
      </c>
    </row>
    <row r="61" spans="1:2">
      <c r="A61" t="s">
        <v>728</v>
      </c>
      <c r="B61" t="str">
        <f>'2. INPUT Embodied Carbon'!A49&amp;"|"&amp;'2. INPUT Embodied Carbon'!B49&amp;"|"&amp;'2. INPUT Embodied Carbon'!C49&amp;"|"&amp;'2. INPUT Embodied Carbon'!D49&amp;"|"&amp;'2. INPUT Embodied Carbon'!E49&amp;"|"&amp;'2. INPUT Embodied Carbon'!F49&amp;"|"&amp;'2. INPUT Embodied Carbon'!G49&amp;"|"&amp;'2. INPUT Embodied Carbon'!H49</f>
        <v>Internal walls|Partitions||||||</v>
      </c>
    </row>
    <row r="62" spans="1:2">
      <c r="A62" t="s">
        <v>729</v>
      </c>
      <c r="B62" t="str">
        <f>'2. INPUT Embodied Carbon'!A50&amp;"|"&amp;'2. INPUT Embodied Carbon'!B50&amp;"|"&amp;'2. INPUT Embodied Carbon'!C50&amp;"|"&amp;'2. INPUT Embodied Carbon'!D50&amp;"|"&amp;'2. INPUT Embodied Carbon'!E50&amp;"|"&amp;'2. INPUT Embodied Carbon'!F50&amp;"|"&amp;'2. INPUT Embodied Carbon'!G50&amp;"|"&amp;'2. INPUT Embodied Carbon'!H50</f>
        <v>Internal finishes|Ceilings||||||</v>
      </c>
    </row>
    <row r="63" spans="1:2">
      <c r="A63" t="s">
        <v>730</v>
      </c>
      <c r="B63" t="str">
        <f>'2. INPUT Embodied Carbon'!A51&amp;"|"&amp;'2. INPUT Embodied Carbon'!B51&amp;"|"&amp;'2. INPUT Embodied Carbon'!C51&amp;"|"&amp;'2. INPUT Embodied Carbon'!D51&amp;"|"&amp;'2. INPUT Embodied Carbon'!E51&amp;"|"&amp;'2. INPUT Embodied Carbon'!F51&amp;"|"&amp;'2. INPUT Embodied Carbon'!G51&amp;"|"&amp;'2. INPUT Embodied Carbon'!H51</f>
        <v>Internal finishes|Floors||||||</v>
      </c>
    </row>
    <row r="64" spans="1:2">
      <c r="A64" t="s">
        <v>731</v>
      </c>
      <c r="B64" t="str">
        <f>'2. INPUT Embodied Carbon'!A52&amp;"|"&amp;'2. INPUT Embodied Carbon'!B52&amp;"|"&amp;'2. INPUT Embodied Carbon'!C52&amp;"|"&amp;'2. INPUT Embodied Carbon'!D52&amp;"|"&amp;'2. INPUT Embodied Carbon'!E52&amp;"|"&amp;'2. INPUT Embodied Carbon'!F52&amp;"|"&amp;'2. INPUT Embodied Carbon'!G52&amp;"|"&amp;'2. INPUT Embodied Carbon'!H52</f>
        <v>Services|Services||||||</v>
      </c>
    </row>
    <row r="65" spans="1:2">
      <c r="A65" t="s">
        <v>732</v>
      </c>
      <c r="B65" t="str">
        <f>'2. INPUT Embodied Carbon'!A53&amp;"|"&amp;'2. INPUT Embodied Carbon'!B53&amp;"|"&amp;'2. INPUT Embodied Carbon'!C53&amp;"|"&amp;'2. INPUT Embodied Carbon'!D53&amp;"|"&amp;'2. INPUT Embodied Carbon'!E53&amp;"|"&amp;'2. INPUT Embodied Carbon'!F53&amp;"|"&amp;'2. INPUT Embodied Carbon'!G53&amp;"|"&amp;'2. INPUT Embodied Carbon'!H53</f>
        <v>|||||||</v>
      </c>
    </row>
    <row r="66" spans="1:2">
      <c r="A66" t="s">
        <v>733</v>
      </c>
      <c r="B66" t="str">
        <f>'2. INPUT Embodied Carbon'!A54&amp;"|"&amp;'2. INPUT Embodied Carbon'!B54&amp;"|"&amp;'2. INPUT Embodied Carbon'!C54&amp;"|"&amp;'2. INPUT Embodied Carbon'!D54&amp;"|"&amp;'2. INPUT Embodied Carbon'!E54&amp;"|"&amp;'2. INPUT Embodied Carbon'!F54&amp;"|"&amp;'2. INPUT Embodied Carbon'!G54&amp;"|"&amp;'2. INPUT Embodied Carbon'!H54</f>
        <v>|||||||</v>
      </c>
    </row>
    <row r="67" spans="1:2">
      <c r="A67" t="s">
        <v>734</v>
      </c>
      <c r="B67" t="str">
        <f>'2. INPUT Embodied Carbon'!A55&amp;"|"&amp;'2. INPUT Embodied Carbon'!B55&amp;"|"&amp;'2. INPUT Embodied Carbon'!C55&amp;"|"&amp;'2. INPUT Embodied Carbon'!D55&amp;"|"&amp;'2. INPUT Embodied Carbon'!E55&amp;"|"&amp;'2. INPUT Embodied Carbon'!F55&amp;"|"&amp;'2. INPUT Embodied Carbon'!G55&amp;"|"&amp;'2. INPUT Embodied Carbon'!H55</f>
        <v>|||||||</v>
      </c>
    </row>
    <row r="68" spans="1:2">
      <c r="A68" t="s">
        <v>735</v>
      </c>
      <c r="B68" t="str">
        <f>'2. INPUT Embodied Carbon'!A56&amp;"|"&amp;'2. INPUT Embodied Carbon'!B56&amp;"|"&amp;'2. INPUT Embodied Carbon'!C56&amp;"|"&amp;'2. INPUT Embodied Carbon'!D56&amp;"|"&amp;'2. INPUT Embodied Carbon'!E56&amp;"|"&amp;'2. INPUT Embodied Carbon'!F56&amp;"|"&amp;'2. INPUT Embodied Carbon'!G56&amp;"|"&amp;'2. INPUT Embodied Carbon'!H56</f>
        <v>|||||||</v>
      </c>
    </row>
    <row r="69" spans="1:2">
      <c r="A69" t="s">
        <v>736</v>
      </c>
      <c r="B69" t="str">
        <f>'2. INPUT Embodied Carbon'!A57&amp;"|"&amp;'2. INPUT Embodied Carbon'!B57&amp;"|"&amp;'2. INPUT Embodied Carbon'!C57&amp;"|"&amp;'2. INPUT Embodied Carbon'!D57&amp;"|"&amp;'2. INPUT Embodied Carbon'!E57&amp;"|"&amp;'2. INPUT Embodied Carbon'!F57&amp;"|"&amp;'2. INPUT Embodied Carbon'!G57&amp;"|"&amp;'2. INPUT Embodied Carbon'!H57</f>
        <v>|||||||</v>
      </c>
    </row>
    <row r="70" spans="1:2">
      <c r="A70" t="s">
        <v>737</v>
      </c>
      <c r="B70" t="str">
        <f>'2. INPUT Embodied Carbon'!A58&amp;"|"&amp;'2. INPUT Embodied Carbon'!B58&amp;"|"&amp;'2. INPUT Embodied Carbon'!C58&amp;"|"&amp;'2. INPUT Embodied Carbon'!D58&amp;"|"&amp;'2. INPUT Embodied Carbon'!E58&amp;"|"&amp;'2. INPUT Embodied Carbon'!F58&amp;"|"&amp;'2. INPUT Embodied Carbon'!G58&amp;"|"&amp;'2. INPUT Embodied Carbon'!H58</f>
        <v>|||||||</v>
      </c>
    </row>
    <row r="71" spans="1:2">
      <c r="A71" t="s">
        <v>738</v>
      </c>
      <c r="B71" t="str">
        <f>'2. INPUT Embodied Carbon'!A59&amp;"|"&amp;'2. INPUT Embodied Carbon'!B59&amp;"|"&amp;'2. INPUT Embodied Carbon'!C59&amp;"|"&amp;'2. INPUT Embodied Carbon'!D59&amp;"|"&amp;'2. INPUT Embodied Carbon'!E59&amp;"|"&amp;'2. INPUT Embodied Carbon'!F59&amp;"|"&amp;'2. INPUT Embodied Carbon'!G59&amp;"|"&amp;'2. INPUT Embodied Carbon'!H59</f>
        <v>|||||||</v>
      </c>
    </row>
    <row r="72" spans="1:2">
      <c r="A72" t="s">
        <v>739</v>
      </c>
      <c r="B72" t="str">
        <f>'2. INPUT Embodied Carbon'!A60&amp;"|"&amp;'2. INPUT Embodied Carbon'!B60&amp;"|"&amp;'2. INPUT Embodied Carbon'!C60&amp;"|"&amp;'2. INPUT Embodied Carbon'!D60&amp;"|"&amp;'2. INPUT Embodied Carbon'!E60&amp;"|"&amp;'2. INPUT Embodied Carbon'!F60&amp;"|"&amp;'2. INPUT Embodied Carbon'!G60&amp;"|"&amp;'2. INPUT Embodied Carbon'!H60</f>
        <v>|||||||</v>
      </c>
    </row>
    <row r="73" spans="1:2">
      <c r="A73" t="s">
        <v>740</v>
      </c>
      <c r="B73" t="str">
        <f>'2. INPUT Embodied Carbon'!A61&amp;"|"&amp;'2. INPUT Embodied Carbon'!B61&amp;"|"&amp;'2. INPUT Embodied Carbon'!C61&amp;"|"&amp;'2. INPUT Embodied Carbon'!D61&amp;"|"&amp;'2. INPUT Embodied Carbon'!E61&amp;"|"&amp;'2. INPUT Embodied Carbon'!F61&amp;"|"&amp;'2. INPUT Embodied Carbon'!G61&amp;"|"&amp;'2. INPUT Embodied Carbon'!H61</f>
        <v>|||||||</v>
      </c>
    </row>
    <row r="74" spans="1:2">
      <c r="A74" t="s">
        <v>741</v>
      </c>
      <c r="B74" t="str">
        <f>'2. INPUT Embodied Carbon'!A62&amp;"|"&amp;'2. INPUT Embodied Carbon'!B62&amp;"|"&amp;'2. INPUT Embodied Carbon'!C62&amp;"|"&amp;'2. INPUT Embodied Carbon'!D62&amp;"|"&amp;'2. INPUT Embodied Carbon'!E62&amp;"|"&amp;'2. INPUT Embodied Carbon'!F62&amp;"|"&amp;'2. INPUT Embodied Carbon'!G62&amp;"|"&amp;'2. INPUT Embodied Carbon'!H62</f>
        <v>|||||||</v>
      </c>
    </row>
    <row r="75" spans="1:2">
      <c r="A75" t="s">
        <v>742</v>
      </c>
      <c r="B75" t="str">
        <f>'2. INPUT Embodied Carbon'!A63&amp;"|"&amp;'2. INPUT Embodied Carbon'!B63&amp;"|"&amp;'2. INPUT Embodied Carbon'!C63&amp;"|"&amp;'2. INPUT Embodied Carbon'!D63&amp;"|"&amp;'2. INPUT Embodied Carbon'!E63&amp;"|"&amp;'2. INPUT Embodied Carbon'!F63&amp;"|"&amp;'2. INPUT Embodied Carbon'!G63&amp;"|"&amp;'2. INPUT Embodied Carbon'!H63</f>
        <v>|||||||</v>
      </c>
    </row>
    <row r="76" spans="1:2">
      <c r="A76" t="s">
        <v>743</v>
      </c>
      <c r="B76" t="str">
        <f>'2. INPUT Embodied Carbon'!A64&amp;"|"&amp;'2. INPUT Embodied Carbon'!B64&amp;"|"&amp;'2. INPUT Embodied Carbon'!C64&amp;"|"&amp;'2. INPUT Embodied Carbon'!D64&amp;"|"&amp;'2. INPUT Embodied Carbon'!E64&amp;"|"&amp;'2. INPUT Embodied Carbon'!F64&amp;"|"&amp;'2. INPUT Embodied Carbon'!G64&amp;"|"&amp;'2. INPUT Embodied Carbon'!H64</f>
        <v>|||||||</v>
      </c>
    </row>
    <row r="77" spans="1:2">
      <c r="A77" t="s">
        <v>744</v>
      </c>
      <c r="B77" t="str">
        <f>'2. INPUT Embodied Carbon'!A65&amp;"|"&amp;'2. INPUT Embodied Carbon'!B65&amp;"|"&amp;'2. INPUT Embodied Carbon'!C65&amp;"|"&amp;'2. INPUT Embodied Carbon'!D65&amp;"|"&amp;'2. INPUT Embodied Carbon'!E65&amp;"|"&amp;'2. INPUT Embodied Carbon'!F65&amp;"|"&amp;'2. INPUT Embodied Carbon'!G65&amp;"|"&amp;'2. INPUT Embodied Carbon'!H65</f>
        <v>|||||||</v>
      </c>
    </row>
    <row r="78" spans="1:2">
      <c r="A78" t="s">
        <v>745</v>
      </c>
      <c r="B78" t="str">
        <f>'2. INPUT Embodied Carbon'!A66&amp;"|"&amp;'2. INPUT Embodied Carbon'!B66&amp;"|"&amp;'2. INPUT Embodied Carbon'!C66&amp;"|"&amp;'2. INPUT Embodied Carbon'!D66&amp;"|"&amp;'2. INPUT Embodied Carbon'!E66&amp;"|"&amp;'2. INPUT Embodied Carbon'!F66&amp;"|"&amp;'2. INPUT Embodied Carbon'!G66&amp;"|"&amp;'2. INPUT Embodied Carbon'!H66</f>
        <v>|||||||</v>
      </c>
    </row>
    <row r="79" spans="1:2">
      <c r="A79" t="s">
        <v>746</v>
      </c>
      <c r="B79" t="str">
        <f>'2. INPUT Embodied Carbon'!A67&amp;"|"&amp;'2. INPUT Embodied Carbon'!B67&amp;"|"&amp;'2. INPUT Embodied Carbon'!C67&amp;"|"&amp;'2. INPUT Embodied Carbon'!D67&amp;"|"&amp;'2. INPUT Embodied Carbon'!E67&amp;"|"&amp;'2. INPUT Embodied Carbon'!F67&amp;"|"&amp;'2. INPUT Embodied Carbon'!G67&amp;"|"&amp;'2. INPUT Embodied Carbon'!H67</f>
        <v>|||||||</v>
      </c>
    </row>
    <row r="80" spans="1:2">
      <c r="A80" t="s">
        <v>747</v>
      </c>
      <c r="B80" t="str">
        <f>'2. INPUT Embodied Carbon'!A68&amp;"|"&amp;'2. INPUT Embodied Carbon'!B68&amp;"|"&amp;'2. INPUT Embodied Carbon'!C68&amp;"|"&amp;'2. INPUT Embodied Carbon'!D68&amp;"|"&amp;'2. INPUT Embodied Carbon'!E68&amp;"|"&amp;'2. INPUT Embodied Carbon'!F68&amp;"|"&amp;'2. INPUT Embodied Carbon'!G68&amp;"|"&amp;'2. INPUT Embodied Carbon'!H68</f>
        <v>|||||||</v>
      </c>
    </row>
    <row r="81" spans="1:2">
      <c r="A81" t="s">
        <v>748</v>
      </c>
      <c r="B81" t="str">
        <f>'2. INPUT Embodied Carbon'!A69&amp;"|"&amp;'2. INPUT Embodied Carbon'!B69&amp;"|"&amp;'2. INPUT Embodied Carbon'!C69&amp;"|"&amp;'2. INPUT Embodied Carbon'!D69&amp;"|"&amp;'2. INPUT Embodied Carbon'!E69&amp;"|"&amp;'2. INPUT Embodied Carbon'!F69&amp;"|"&amp;'2. INPUT Embodied Carbon'!G69&amp;"|"&amp;'2. INPUT Embodied Carbon'!H69</f>
        <v>|||||||</v>
      </c>
    </row>
    <row r="82" spans="1:2">
      <c r="A82" t="s">
        <v>749</v>
      </c>
      <c r="B82" t="str">
        <f>'2. INPUT Embodied Carbon'!A70&amp;"|"&amp;'2. INPUT Embodied Carbon'!B70&amp;"|"&amp;'2. INPUT Embodied Carbon'!C70&amp;"|"&amp;'2. INPUT Embodied Carbon'!D70&amp;"|"&amp;'2. INPUT Embodied Carbon'!E70&amp;"|"&amp;'2. INPUT Embodied Carbon'!F70&amp;"|"&amp;'2. INPUT Embodied Carbon'!G70&amp;"|"&amp;'2. INPUT Embodied Carbon'!H70</f>
        <v>|||||||</v>
      </c>
    </row>
    <row r="83" spans="1:2">
      <c r="A83" t="s">
        <v>750</v>
      </c>
      <c r="B83" t="str">
        <f>'2. INPUT Embodied Carbon'!A71&amp;"|"&amp;'2. INPUT Embodied Carbon'!B71&amp;"|"&amp;'2. INPUT Embodied Carbon'!C71&amp;"|"&amp;'2. INPUT Embodied Carbon'!D71&amp;"|"&amp;'2. INPUT Embodied Carbon'!E71&amp;"|"&amp;'2. INPUT Embodied Carbon'!F71&amp;"|"&amp;'2. INPUT Embodied Carbon'!G71&amp;"|"&amp;'2. INPUT Embodied Carbon'!H71</f>
        <v>|||||||</v>
      </c>
    </row>
    <row r="84" spans="1:2">
      <c r="A84" t="s">
        <v>751</v>
      </c>
      <c r="B84" t="str">
        <f>'2. INPUT Embodied Carbon'!A72&amp;"|"&amp;'2. INPUT Embodied Carbon'!B72&amp;"|"&amp;'2. INPUT Embodied Carbon'!C72&amp;"|"&amp;'2. INPUT Embodied Carbon'!D72&amp;"|"&amp;'2. INPUT Embodied Carbon'!E72&amp;"|"&amp;'2. INPUT Embodied Carbon'!F72&amp;"|"&amp;'2. INPUT Embodied Carbon'!G72&amp;"|"&amp;'2. INPUT Embodied Carbon'!H72</f>
        <v>|||||||</v>
      </c>
    </row>
    <row r="85" spans="1:2">
      <c r="A85" t="s">
        <v>752</v>
      </c>
      <c r="B85" t="str">
        <f>'2. INPUT Embodied Carbon'!A73&amp;"|"&amp;'2. INPUT Embodied Carbon'!B73&amp;"|"&amp;'2. INPUT Embodied Carbon'!C73&amp;"|"&amp;'2. INPUT Embodied Carbon'!D73&amp;"|"&amp;'2. INPUT Embodied Carbon'!E73&amp;"|"&amp;'2. INPUT Embodied Carbon'!F73&amp;"|"&amp;'2. INPUT Embodied Carbon'!G73&amp;"|"&amp;'2. INPUT Embodied Carbon'!H73</f>
        <v>|||||||</v>
      </c>
    </row>
    <row r="86" spans="1:2">
      <c r="A86" t="s">
        <v>753</v>
      </c>
      <c r="B86" t="str">
        <f>'2. INPUT Embodied Carbon'!A74&amp;"|"&amp;'2. INPUT Embodied Carbon'!B74&amp;"|"&amp;'2. INPUT Embodied Carbon'!C74&amp;"|"&amp;'2. INPUT Embodied Carbon'!D74&amp;"|"&amp;'2. INPUT Embodied Carbon'!E74&amp;"|"&amp;'2. INPUT Embodied Carbon'!F74&amp;"|"&amp;'2. INPUT Embodied Carbon'!G74&amp;"|"&amp;'2. INPUT Embodied Carbon'!H74</f>
        <v>|||||||</v>
      </c>
    </row>
    <row r="87" spans="1:2">
      <c r="A87" t="s">
        <v>754</v>
      </c>
      <c r="B87" t="str">
        <f>'2. INPUT Embodied Carbon'!A75&amp;"|"&amp;'2. INPUT Embodied Carbon'!B75&amp;"|"&amp;'2. INPUT Embodied Carbon'!C75&amp;"|"&amp;'2. INPUT Embodied Carbon'!D75&amp;"|"&amp;'2. INPUT Embodied Carbon'!E75&amp;"|"&amp;'2. INPUT Embodied Carbon'!F75&amp;"|"&amp;'2. INPUT Embodied Carbon'!G75&amp;"|"&amp;'2. INPUT Embodied Carbon'!H75</f>
        <v>|||||||</v>
      </c>
    </row>
    <row r="88" spans="1:2">
      <c r="A88" t="s">
        <v>755</v>
      </c>
      <c r="B88" t="str">
        <f>'2. INPUT Embodied Carbon'!A76&amp;"|"&amp;'2. INPUT Embodied Carbon'!B76&amp;"|"&amp;'2. INPUT Embodied Carbon'!C76&amp;"|"&amp;'2. INPUT Embodied Carbon'!D76&amp;"|"&amp;'2. INPUT Embodied Carbon'!E76&amp;"|"&amp;'2. INPUT Embodied Carbon'!F76&amp;"|"&amp;'2. INPUT Embodied Carbon'!G76&amp;"|"&amp;'2. INPUT Embodied Carbon'!H76</f>
        <v>|||||||</v>
      </c>
    </row>
    <row r="89" spans="1:2">
      <c r="A89" t="s">
        <v>756</v>
      </c>
      <c r="B89" t="str">
        <f>'2. INPUT Embodied Carbon'!A77&amp;"|"&amp;'2. INPUT Embodied Carbon'!B77&amp;"|"&amp;'2. INPUT Embodied Carbon'!C77&amp;"|"&amp;'2. INPUT Embodied Carbon'!D77&amp;"|"&amp;'2. INPUT Embodied Carbon'!E77&amp;"|"&amp;'2. INPUT Embodied Carbon'!F77&amp;"|"&amp;'2. INPUT Embodied Carbon'!G77&amp;"|"&amp;'2. INPUT Embodied Carbon'!H77</f>
        <v>|||||||</v>
      </c>
    </row>
    <row r="90" spans="1:2">
      <c r="A90" t="s">
        <v>757</v>
      </c>
      <c r="B90" t="str">
        <f>'2. INPUT Embodied Carbon'!A78&amp;"|"&amp;'2. INPUT Embodied Carbon'!B78&amp;"|"&amp;'2. INPUT Embodied Carbon'!C78&amp;"|"&amp;'2. INPUT Embodied Carbon'!D78&amp;"|"&amp;'2. INPUT Embodied Carbon'!E78&amp;"|"&amp;'2. INPUT Embodied Carbon'!F78&amp;"|"&amp;'2. INPUT Embodied Carbon'!G78&amp;"|"&amp;'2. INPUT Embodied Carbon'!H78</f>
        <v>|||||||</v>
      </c>
    </row>
  </sheetData>
  <phoneticPr fontId="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93C73-E393-45D7-B0A4-39BE59B086B1}">
  <sheetPr codeName="Sheet12"/>
  <dimension ref="A1:K301"/>
  <sheetViews>
    <sheetView showFormulas="1" showGridLines="0" zoomScale="85" zoomScaleNormal="85" zoomScaleSheetLayoutView="40" zoomScalePageLayoutView="70" workbookViewId="0">
      <selection activeCell="B49" sqref="B49"/>
    </sheetView>
  </sheetViews>
  <sheetFormatPr defaultRowHeight="14.25"/>
  <cols>
    <col min="1" max="1" width="13.5" bestFit="1" customWidth="1"/>
    <col min="2" max="2" width="42" customWidth="1"/>
    <col min="3" max="3" width="14.625" customWidth="1"/>
    <col min="4" max="4" width="15.5" customWidth="1"/>
    <col min="5" max="5" width="17.375" customWidth="1"/>
    <col min="6" max="6" width="31.75" customWidth="1"/>
    <col min="7" max="7" width="34.125" customWidth="1"/>
    <col min="8" max="8" width="17.125" customWidth="1"/>
    <col min="9" max="9" width="105.5" customWidth="1"/>
    <col min="10" max="10" width="19.125" customWidth="1"/>
    <col min="11" max="11" width="10.75" customWidth="1"/>
  </cols>
  <sheetData>
    <row r="1" spans="1:11">
      <c r="A1" s="39"/>
      <c r="B1" s="39" t="s">
        <v>30</v>
      </c>
      <c r="C1" s="39"/>
      <c r="D1" s="39"/>
      <c r="E1" s="39"/>
      <c r="F1" s="39"/>
      <c r="G1" s="39"/>
      <c r="H1" s="39"/>
      <c r="I1" s="39"/>
    </row>
    <row r="3" spans="1:11" ht="15">
      <c r="B3" s="38" t="s">
        <v>27</v>
      </c>
      <c r="C3" s="40" t="s">
        <v>28</v>
      </c>
      <c r="D3" s="41"/>
      <c r="E3" s="41"/>
      <c r="F3" s="41"/>
      <c r="G3" s="41"/>
      <c r="H3" s="41"/>
      <c r="I3" s="41"/>
      <c r="J3" s="41"/>
    </row>
    <row r="4" spans="1:11">
      <c r="B4" s="1" t="s">
        <v>0</v>
      </c>
      <c r="C4" s="12" t="s">
        <v>0</v>
      </c>
      <c r="D4" s="16" t="s">
        <v>7</v>
      </c>
      <c r="E4" s="20" t="s">
        <v>11</v>
      </c>
      <c r="F4" s="24" t="s">
        <v>14</v>
      </c>
      <c r="G4" s="28" t="s">
        <v>17</v>
      </c>
      <c r="H4" s="32" t="s">
        <v>19</v>
      </c>
      <c r="I4" s="35" t="s">
        <v>22</v>
      </c>
      <c r="J4" s="306" t="s">
        <v>24</v>
      </c>
      <c r="K4" s="304" t="s">
        <v>29</v>
      </c>
    </row>
    <row r="5" spans="1:11">
      <c r="B5" s="2" t="s">
        <v>7</v>
      </c>
      <c r="C5" s="11" t="s">
        <v>1</v>
      </c>
      <c r="D5" s="15" t="s">
        <v>8</v>
      </c>
      <c r="E5" s="19" t="s">
        <v>12</v>
      </c>
      <c r="F5" s="23" t="s">
        <v>14</v>
      </c>
      <c r="G5" s="27" t="s">
        <v>248</v>
      </c>
      <c r="H5" s="31" t="s">
        <v>20</v>
      </c>
      <c r="I5" s="36" t="s">
        <v>23</v>
      </c>
      <c r="J5" s="307" t="s">
        <v>25</v>
      </c>
      <c r="K5" s="305" t="s">
        <v>29</v>
      </c>
    </row>
    <row r="6" spans="1:11">
      <c r="B6" s="3" t="s">
        <v>11</v>
      </c>
      <c r="C6" s="11" t="s">
        <v>2</v>
      </c>
      <c r="D6" s="15" t="s">
        <v>9</v>
      </c>
      <c r="E6" s="21" t="s">
        <v>13</v>
      </c>
      <c r="F6" s="23" t="s">
        <v>15</v>
      </c>
      <c r="G6" s="29" t="s">
        <v>18</v>
      </c>
      <c r="H6" s="33" t="s">
        <v>21</v>
      </c>
      <c r="I6" s="36"/>
      <c r="J6" s="308" t="s">
        <v>26</v>
      </c>
      <c r="K6" s="305"/>
    </row>
    <row r="7" spans="1:11">
      <c r="B7" s="4" t="s">
        <v>14</v>
      </c>
      <c r="C7" s="11" t="s">
        <v>3</v>
      </c>
      <c r="D7" s="17" t="s">
        <v>10</v>
      </c>
      <c r="F7" s="25" t="s">
        <v>16</v>
      </c>
      <c r="J7" s="307"/>
      <c r="K7" s="305"/>
    </row>
    <row r="8" spans="1:11">
      <c r="B8" s="5" t="s">
        <v>17</v>
      </c>
      <c r="C8" s="11" t="s">
        <v>6</v>
      </c>
      <c r="D8" s="17" t="s">
        <v>659</v>
      </c>
    </row>
    <row r="9" spans="1:11">
      <c r="B9" s="6" t="s">
        <v>19</v>
      </c>
      <c r="C9" s="11" t="s">
        <v>5</v>
      </c>
    </row>
    <row r="10" spans="1:11">
      <c r="B10" s="7" t="s">
        <v>22</v>
      </c>
      <c r="C10" s="13" t="s">
        <v>4</v>
      </c>
    </row>
    <row r="11" spans="1:11">
      <c r="B11" s="8" t="s">
        <v>24</v>
      </c>
      <c r="C11" s="13" t="s">
        <v>944</v>
      </c>
    </row>
    <row r="12" spans="1:11">
      <c r="B12" s="9" t="s">
        <v>29</v>
      </c>
    </row>
    <row r="14" spans="1:11">
      <c r="A14" s="39"/>
      <c r="B14" s="39" t="s">
        <v>40</v>
      </c>
      <c r="C14" s="39"/>
      <c r="D14" s="39"/>
      <c r="E14" s="39"/>
      <c r="F14" s="39"/>
      <c r="G14" s="39"/>
      <c r="H14" s="39"/>
      <c r="I14" s="39"/>
    </row>
    <row r="17" spans="2:5" ht="15">
      <c r="B17" s="47" t="s">
        <v>31</v>
      </c>
      <c r="C17" s="48" t="s">
        <v>32</v>
      </c>
      <c r="D17" s="49" t="s">
        <v>33</v>
      </c>
      <c r="E17" s="50" t="s">
        <v>34</v>
      </c>
    </row>
    <row r="18" spans="2:5">
      <c r="B18" s="10" t="s">
        <v>0</v>
      </c>
      <c r="C18" s="42" t="s">
        <v>1</v>
      </c>
      <c r="D18" s="45">
        <f ca="1">ROUND(SUM(Embodied_Input[Self-weight (kN)],(B15*Details_GIA))/500,0)</f>
        <v>0</v>
      </c>
      <c r="E18" s="44" t="s">
        <v>38</v>
      </c>
    </row>
    <row r="19" spans="2:5">
      <c r="B19" s="10" t="s">
        <v>0</v>
      </c>
      <c r="C19" s="42" t="s">
        <v>2</v>
      </c>
      <c r="D19" s="45" t="e">
        <f>ROUND(((Details_Width/Details_Grid_size)-1)*((Details_Footprint/Details_Width/Details_Grid_size)-1),0)</f>
        <v>#N/A</v>
      </c>
      <c r="E19" s="44" t="s">
        <v>38</v>
      </c>
    </row>
    <row r="20" spans="2:5">
      <c r="B20" s="10" t="s">
        <v>0</v>
      </c>
      <c r="C20" s="45" t="s">
        <v>3</v>
      </c>
      <c r="D20" s="45">
        <f>Details_Footprint</f>
        <v>0</v>
      </c>
      <c r="E20" s="43" t="s">
        <v>36</v>
      </c>
    </row>
    <row r="21" spans="2:5">
      <c r="B21" s="10" t="s">
        <v>0</v>
      </c>
      <c r="C21" s="42" t="s">
        <v>6</v>
      </c>
      <c r="D21" s="45">
        <f>Details_Perimeter</f>
        <v>0</v>
      </c>
      <c r="E21" s="44" t="s">
        <v>37</v>
      </c>
    </row>
    <row r="22" spans="2:5">
      <c r="B22" s="10" t="s">
        <v>0</v>
      </c>
      <c r="C22" s="45" t="s">
        <v>5</v>
      </c>
      <c r="D22" s="45">
        <f>Details_Perimeter*Details_Storeys_below*Details_Floor_height</f>
        <v>0</v>
      </c>
      <c r="E22" s="43" t="s">
        <v>36</v>
      </c>
    </row>
    <row r="23" spans="2:5">
      <c r="B23" s="10" t="s">
        <v>0</v>
      </c>
      <c r="C23" s="42" t="s">
        <v>4</v>
      </c>
      <c r="D23" s="45">
        <f>Details_Footprint</f>
        <v>0</v>
      </c>
      <c r="E23" s="44" t="s">
        <v>36</v>
      </c>
    </row>
    <row r="24" spans="2:5">
      <c r="B24" s="10" t="s">
        <v>0</v>
      </c>
      <c r="C24" s="42" t="s">
        <v>944</v>
      </c>
      <c r="D24" s="45">
        <f>Details_Footprint</f>
        <v>0</v>
      </c>
      <c r="E24" s="44" t="s">
        <v>36</v>
      </c>
    </row>
    <row r="25" spans="2:5">
      <c r="B25" s="14" t="s">
        <v>7</v>
      </c>
      <c r="C25" s="45" t="s">
        <v>8</v>
      </c>
      <c r="D25" s="45" t="e">
        <f>ROUND(((((0.2*Details_Footprint/Details_Grid_size)*2)+(2*Details_Grid_size))*Details_Floor_height*(Details_Storeys_above+Details_Storeys_below)),0)</f>
        <v>#N/A</v>
      </c>
      <c r="E25" s="43" t="s">
        <v>36</v>
      </c>
    </row>
    <row r="26" spans="2:5">
      <c r="B26" s="14" t="s">
        <v>7</v>
      </c>
      <c r="C26" s="42" t="s">
        <v>9</v>
      </c>
      <c r="D26" s="45" t="e">
        <f>ROUND(((Details_Width/Details_Grid_size)+1)*((Details_Footprint/Details_Width/Details_Grid_size)+1),0)*(Details_Storeys_above+Details_Storeys_below)*Details_Floor_height</f>
        <v>#N/A</v>
      </c>
      <c r="E26" s="44" t="s">
        <v>37</v>
      </c>
    </row>
    <row r="27" spans="2:5">
      <c r="B27" s="14" t="s">
        <v>7</v>
      </c>
      <c r="C27" s="45" t="s">
        <v>10</v>
      </c>
      <c r="D27" s="45" t="e">
        <f>ROUND((Details_Footprint/Details_Grid_size+Details_Perimeter/2),0)*(Details_Storeys_below+Details_Storeys_above)</f>
        <v>#N/A</v>
      </c>
      <c r="E27" s="43" t="s">
        <v>37</v>
      </c>
    </row>
    <row r="28" spans="2:5">
      <c r="B28" s="14" t="s">
        <v>7</v>
      </c>
      <c r="C28" s="45" t="s">
        <v>659</v>
      </c>
      <c r="D28" s="45">
        <f>ROUND(Details_Footprint/3,0)*(Details_Storeys_below+Details_Storeys_above)</f>
        <v>0</v>
      </c>
      <c r="E28" s="43" t="s">
        <v>37</v>
      </c>
    </row>
    <row r="29" spans="2:5">
      <c r="B29" s="18" t="s">
        <v>11</v>
      </c>
      <c r="C29" s="42" t="s">
        <v>12</v>
      </c>
      <c r="D29" s="45">
        <f>Details_GIA-Details_Footprint</f>
        <v>0</v>
      </c>
      <c r="E29" s="44" t="s">
        <v>36</v>
      </c>
    </row>
    <row r="30" spans="2:5">
      <c r="B30" s="18" t="s">
        <v>11</v>
      </c>
      <c r="C30" s="45" t="s">
        <v>13</v>
      </c>
      <c r="D30" s="45">
        <f>Details_GIA-Details_Footprint</f>
        <v>0</v>
      </c>
      <c r="E30" s="43" t="s">
        <v>36</v>
      </c>
    </row>
    <row r="31" spans="2:5">
      <c r="B31" s="22" t="s">
        <v>14</v>
      </c>
      <c r="C31" s="42" t="s">
        <v>14</v>
      </c>
      <c r="D31" s="45">
        <f>Details_Footprint</f>
        <v>0</v>
      </c>
      <c r="E31" s="44" t="s">
        <v>36</v>
      </c>
    </row>
    <row r="32" spans="2:5">
      <c r="B32" s="22" t="s">
        <v>14</v>
      </c>
      <c r="C32" s="45" t="s">
        <v>16</v>
      </c>
      <c r="D32" s="45">
        <f>Details_Footprint</f>
        <v>0</v>
      </c>
      <c r="E32" s="43" t="s">
        <v>36</v>
      </c>
    </row>
    <row r="33" spans="1:9">
      <c r="B33" s="22" t="s">
        <v>14</v>
      </c>
      <c r="C33" s="42" t="s">
        <v>15</v>
      </c>
      <c r="D33" s="45">
        <f>Details_Footprint</f>
        <v>0</v>
      </c>
      <c r="E33" s="44" t="s">
        <v>36</v>
      </c>
    </row>
    <row r="34" spans="1:9">
      <c r="B34" s="26" t="s">
        <v>17</v>
      </c>
      <c r="C34" s="45" t="s">
        <v>248</v>
      </c>
      <c r="D34" s="45">
        <f>(Details_Perimeter*Details_Floor_height*Details_Storeys_above)*(1-(Details_Glazing_ratio/100))</f>
        <v>0</v>
      </c>
      <c r="E34" s="43" t="s">
        <v>36</v>
      </c>
    </row>
    <row r="35" spans="1:9">
      <c r="B35" s="26" t="s">
        <v>17</v>
      </c>
      <c r="C35" s="42" t="s">
        <v>18</v>
      </c>
      <c r="D35" s="45">
        <f>(Details_Perimeter*Details_Floor_height*Details_Storeys_above)*(1-(Details_Glazing_ratio/100))</f>
        <v>0</v>
      </c>
      <c r="E35" s="44" t="s">
        <v>36</v>
      </c>
    </row>
    <row r="36" spans="1:9">
      <c r="B36" s="30" t="s">
        <v>19</v>
      </c>
      <c r="C36" s="45" t="s">
        <v>20</v>
      </c>
      <c r="D36" s="45">
        <f>(Details_Perimeter*Details_Floor_height*Details_Storeys_above)*(Details_Glazing_ratio/100)*0.9</f>
        <v>0</v>
      </c>
      <c r="E36" s="43" t="s">
        <v>36</v>
      </c>
    </row>
    <row r="37" spans="1:9">
      <c r="B37" s="30" t="s">
        <v>19</v>
      </c>
      <c r="C37" s="42" t="s">
        <v>21</v>
      </c>
      <c r="D37" s="45">
        <f>(Details_Perimeter*Details_Floor_height*Details_Storeys_above)*(Details_Glazing_ratio/100)/(0.8*1.6)*4.8</f>
        <v>0</v>
      </c>
      <c r="E37" s="44" t="s">
        <v>37</v>
      </c>
    </row>
    <row r="38" spans="1:9">
      <c r="B38" s="34" t="s">
        <v>22</v>
      </c>
      <c r="C38" s="45" t="s">
        <v>23</v>
      </c>
      <c r="D38" s="45" t="e">
        <f>Details_GIA*Details_Partitions_factor+$D$34</f>
        <v>#N/A</v>
      </c>
      <c r="E38" s="43" t="s">
        <v>36</v>
      </c>
    </row>
    <row r="39" spans="1:9">
      <c r="B39" s="37" t="s">
        <v>24</v>
      </c>
      <c r="C39" s="42" t="s">
        <v>25</v>
      </c>
      <c r="D39" s="45">
        <f>Details_GIA</f>
        <v>0</v>
      </c>
      <c r="E39" s="44" t="s">
        <v>36</v>
      </c>
    </row>
    <row r="40" spans="1:9">
      <c r="B40" s="51" t="s">
        <v>24</v>
      </c>
      <c r="C40" s="52" t="s">
        <v>26</v>
      </c>
      <c r="D40" s="52">
        <f>Details_GIA</f>
        <v>0</v>
      </c>
      <c r="E40" s="46" t="s">
        <v>36</v>
      </c>
    </row>
    <row r="41" spans="1:9">
      <c r="B41" s="9" t="s">
        <v>29</v>
      </c>
      <c r="C41" s="52" t="s">
        <v>29</v>
      </c>
      <c r="D41" s="52">
        <f>Details_GIA</f>
        <v>0</v>
      </c>
      <c r="E41" s="46" t="s">
        <v>36</v>
      </c>
    </row>
    <row r="43" spans="1:9" ht="15">
      <c r="A43" s="144"/>
      <c r="B43" s="144" t="s">
        <v>39</v>
      </c>
      <c r="C43" s="144"/>
      <c r="D43" s="144">
        <v>1.1000000000000001</v>
      </c>
      <c r="E43" s="144" t="s">
        <v>655</v>
      </c>
      <c r="F43" s="144"/>
      <c r="G43" s="144"/>
      <c r="H43" s="144"/>
      <c r="I43" s="144"/>
    </row>
    <row r="44" spans="1:9" ht="15">
      <c r="A44" s="145"/>
      <c r="B44" s="145"/>
      <c r="C44" s="145"/>
      <c r="D44" s="145"/>
      <c r="E44" s="145"/>
      <c r="F44" s="145"/>
      <c r="G44" s="145"/>
      <c r="H44" s="145"/>
      <c r="I44" s="145"/>
    </row>
    <row r="45" spans="1:9" ht="15">
      <c r="A45" s="145"/>
      <c r="B45" s="145"/>
      <c r="C45" s="145"/>
      <c r="D45" s="145"/>
      <c r="E45" s="145"/>
      <c r="F45" s="145"/>
      <c r="G45" s="145"/>
      <c r="H45" s="145"/>
      <c r="I45" s="145"/>
    </row>
    <row r="46" spans="1:9" ht="44.25" customHeight="1">
      <c r="A46" s="146" t="s">
        <v>1</v>
      </c>
      <c r="B46" s="147" t="s">
        <v>238</v>
      </c>
      <c r="C46" s="148" t="s">
        <v>82</v>
      </c>
      <c r="D46" s="148" t="s">
        <v>43</v>
      </c>
      <c r="E46" s="148" t="s">
        <v>44</v>
      </c>
      <c r="F46" s="148" t="s">
        <v>41</v>
      </c>
      <c r="G46" s="148" t="s">
        <v>42</v>
      </c>
      <c r="H46" s="148" t="s">
        <v>47</v>
      </c>
      <c r="I46" s="147" t="s">
        <v>46</v>
      </c>
    </row>
    <row r="47" spans="1:9" ht="15">
      <c r="A47" s="145"/>
      <c r="B47" s="145" t="s">
        <v>334</v>
      </c>
      <c r="C47" s="149" t="s">
        <v>35</v>
      </c>
      <c r="D47" s="149">
        <v>2400</v>
      </c>
      <c r="E47" s="149">
        <f>D47*9.81/1000</f>
        <v>23.544</v>
      </c>
      <c r="F47" s="149">
        <v>409</v>
      </c>
      <c r="G47" s="149">
        <v>0</v>
      </c>
      <c r="H47" s="149">
        <f>PI()*0.3^2*15</f>
        <v>4.2411500823462207</v>
      </c>
      <c r="I47" s="145" t="s">
        <v>1017</v>
      </c>
    </row>
    <row r="48" spans="1:9" ht="15">
      <c r="A48" s="145"/>
      <c r="B48" s="145" t="s">
        <v>337</v>
      </c>
      <c r="C48" s="149" t="s">
        <v>35</v>
      </c>
      <c r="D48" s="149">
        <v>2400</v>
      </c>
      <c r="E48" s="149">
        <f>D48*9.81/1000</f>
        <v>23.544</v>
      </c>
      <c r="F48" s="149">
        <v>338</v>
      </c>
      <c r="G48" s="149">
        <v>0</v>
      </c>
      <c r="H48" s="149">
        <f>PI()*0.3^2*15</f>
        <v>4.2411500823462207</v>
      </c>
      <c r="I48" s="145" t="s">
        <v>1018</v>
      </c>
    </row>
    <row r="49" spans="1:9" ht="15">
      <c r="A49" s="145"/>
      <c r="B49" s="145" t="s">
        <v>925</v>
      </c>
      <c r="C49" s="149" t="s">
        <v>35</v>
      </c>
      <c r="D49" s="149">
        <v>2400</v>
      </c>
      <c r="E49" s="149">
        <f>D49*9.81/1000</f>
        <v>23.544</v>
      </c>
      <c r="F49" s="149">
        <v>260</v>
      </c>
      <c r="G49" s="149">
        <v>0</v>
      </c>
      <c r="H49" s="149">
        <f>PI()*0.3^2*15</f>
        <v>4.2411500823462207</v>
      </c>
      <c r="I49" s="145" t="s">
        <v>1018</v>
      </c>
    </row>
    <row r="50" spans="1:9" ht="15">
      <c r="A50" s="145"/>
      <c r="B50" s="145" t="s">
        <v>338</v>
      </c>
      <c r="C50" s="149" t="s">
        <v>35</v>
      </c>
      <c r="D50" s="149">
        <v>2400</v>
      </c>
      <c r="E50" s="149">
        <f>D50*9.81/1000</f>
        <v>23.544</v>
      </c>
      <c r="F50" s="149">
        <v>202</v>
      </c>
      <c r="G50" s="149">
        <v>0</v>
      </c>
      <c r="H50" s="149">
        <f>PI()*0.3^2*15</f>
        <v>4.2411500823462207</v>
      </c>
      <c r="I50" s="145" t="s">
        <v>1018</v>
      </c>
    </row>
    <row r="51" spans="1:9" ht="15">
      <c r="A51" s="145"/>
      <c r="B51" s="145" t="s">
        <v>45</v>
      </c>
      <c r="C51" s="149" t="s">
        <v>35</v>
      </c>
      <c r="D51" s="149">
        <v>7800</v>
      </c>
      <c r="E51" s="149">
        <f>D51*9.81/1000</f>
        <v>76.518000000000001</v>
      </c>
      <c r="F51" s="149">
        <v>17862</v>
      </c>
      <c r="G51" s="149">
        <v>0</v>
      </c>
      <c r="H51" s="149">
        <f>2*PI()*0.3*0.016*15</f>
        <v>0.45238934211693022</v>
      </c>
      <c r="I51" s="145" t="s">
        <v>1019</v>
      </c>
    </row>
    <row r="52" spans="1:9" ht="15">
      <c r="A52" s="145"/>
      <c r="B52" s="145"/>
      <c r="C52" s="149"/>
      <c r="D52" s="149"/>
      <c r="E52" s="149"/>
      <c r="F52" s="149"/>
      <c r="G52" s="149"/>
      <c r="H52" s="149"/>
      <c r="I52" s="145"/>
    </row>
    <row r="53" spans="1:9" ht="15">
      <c r="A53" s="150"/>
      <c r="B53" s="150" t="s">
        <v>48</v>
      </c>
      <c r="C53" s="151"/>
      <c r="D53" s="151"/>
      <c r="E53" s="151"/>
      <c r="F53" s="151"/>
      <c r="G53" s="151"/>
      <c r="H53" s="151"/>
      <c r="I53" s="150"/>
    </row>
    <row r="54" spans="1:9" ht="15">
      <c r="A54" s="145"/>
      <c r="B54" s="145"/>
      <c r="C54" s="149"/>
      <c r="D54" s="149"/>
      <c r="E54" s="149"/>
      <c r="F54" s="149"/>
      <c r="G54" s="149"/>
      <c r="H54" s="149"/>
      <c r="I54" s="145"/>
    </row>
    <row r="55" spans="1:9" ht="44.25" customHeight="1">
      <c r="A55" s="146" t="s">
        <v>2</v>
      </c>
      <c r="B55" s="147" t="s">
        <v>238</v>
      </c>
      <c r="C55" s="148" t="s">
        <v>82</v>
      </c>
      <c r="D55" s="148" t="s">
        <v>43</v>
      </c>
      <c r="E55" s="148" t="s">
        <v>44</v>
      </c>
      <c r="F55" s="148" t="s">
        <v>41</v>
      </c>
      <c r="G55" s="148" t="s">
        <v>42</v>
      </c>
      <c r="H55" s="148" t="s">
        <v>47</v>
      </c>
      <c r="I55" s="147" t="s">
        <v>46</v>
      </c>
    </row>
    <row r="56" spans="1:9" ht="15">
      <c r="A56" s="145"/>
      <c r="B56" s="145" t="s">
        <v>335</v>
      </c>
      <c r="C56" s="149" t="s">
        <v>35</v>
      </c>
      <c r="D56" s="149">
        <v>2400</v>
      </c>
      <c r="E56" s="149">
        <f>D56*9.81/1000</f>
        <v>23.544</v>
      </c>
      <c r="F56" s="149">
        <v>559</v>
      </c>
      <c r="G56" s="149">
        <v>0</v>
      </c>
      <c r="H56" s="149">
        <f>0.75*2*1.5</f>
        <v>2.25</v>
      </c>
      <c r="I56" s="145" t="s">
        <v>328</v>
      </c>
    </row>
    <row r="57" spans="1:9" ht="15">
      <c r="A57" s="145"/>
      <c r="B57" s="145" t="s">
        <v>339</v>
      </c>
      <c r="C57" s="149" t="s">
        <v>35</v>
      </c>
      <c r="D57" s="149">
        <v>2400</v>
      </c>
      <c r="E57" s="149">
        <f>D57*9.81/1000</f>
        <v>23.544</v>
      </c>
      <c r="F57" s="149">
        <v>488</v>
      </c>
      <c r="G57" s="149">
        <v>0</v>
      </c>
      <c r="H57" s="149">
        <f>0.75*2*1.5</f>
        <v>2.25</v>
      </c>
      <c r="I57" s="145" t="s">
        <v>328</v>
      </c>
    </row>
    <row r="58" spans="1:9" ht="15">
      <c r="A58" s="145"/>
      <c r="B58" s="145" t="s">
        <v>927</v>
      </c>
      <c r="C58" s="149" t="s">
        <v>35</v>
      </c>
      <c r="D58" s="149">
        <v>2400</v>
      </c>
      <c r="E58" s="149">
        <f>D58*9.81/1000</f>
        <v>23.544</v>
      </c>
      <c r="F58" s="149">
        <v>406</v>
      </c>
      <c r="G58" s="149">
        <v>0</v>
      </c>
      <c r="H58" s="149">
        <f>0.75*2*1.5</f>
        <v>2.25</v>
      </c>
      <c r="I58" s="145" t="s">
        <v>328</v>
      </c>
    </row>
    <row r="59" spans="1:9" ht="15">
      <c r="A59" s="145"/>
      <c r="B59" s="145" t="s">
        <v>340</v>
      </c>
      <c r="C59" s="149" t="s">
        <v>35</v>
      </c>
      <c r="D59" s="149">
        <v>2400</v>
      </c>
      <c r="E59" s="149">
        <f>D59*9.81/1000</f>
        <v>23.544</v>
      </c>
      <c r="F59" s="149">
        <v>352</v>
      </c>
      <c r="G59" s="149">
        <v>0</v>
      </c>
      <c r="H59" s="149">
        <f>0.75*2*1.5</f>
        <v>2.25</v>
      </c>
      <c r="I59" s="145" t="s">
        <v>328</v>
      </c>
    </row>
    <row r="60" spans="1:9" ht="15">
      <c r="A60" s="145"/>
      <c r="B60" s="145"/>
      <c r="C60" s="149"/>
      <c r="D60" s="149"/>
      <c r="E60" s="149"/>
      <c r="F60" s="149"/>
      <c r="G60" s="149"/>
      <c r="H60" s="149"/>
      <c r="I60" s="145"/>
    </row>
    <row r="61" spans="1:9" ht="15">
      <c r="A61" s="150"/>
      <c r="B61" s="150" t="s">
        <v>48</v>
      </c>
      <c r="C61" s="151"/>
      <c r="D61" s="151"/>
      <c r="E61" s="151"/>
      <c r="F61" s="151"/>
      <c r="G61" s="151"/>
      <c r="H61" s="151"/>
      <c r="I61" s="150"/>
    </row>
    <row r="62" spans="1:9" ht="15">
      <c r="A62" s="145"/>
      <c r="B62" s="145"/>
      <c r="C62" s="149"/>
      <c r="D62" s="149"/>
      <c r="E62" s="149"/>
      <c r="F62" s="149"/>
      <c r="G62" s="149"/>
      <c r="H62" s="149"/>
      <c r="I62" s="145"/>
    </row>
    <row r="63" spans="1:9" ht="44.25" customHeight="1">
      <c r="A63" s="146" t="s">
        <v>3</v>
      </c>
      <c r="B63" s="147" t="s">
        <v>238</v>
      </c>
      <c r="C63" s="148" t="s">
        <v>82</v>
      </c>
      <c r="D63" s="148" t="s">
        <v>43</v>
      </c>
      <c r="E63" s="148" t="s">
        <v>44</v>
      </c>
      <c r="F63" s="148" t="s">
        <v>41</v>
      </c>
      <c r="G63" s="148" t="s">
        <v>42</v>
      </c>
      <c r="H63" s="148" t="s">
        <v>47</v>
      </c>
      <c r="I63" s="147" t="s">
        <v>46</v>
      </c>
    </row>
    <row r="64" spans="1:9" ht="15">
      <c r="A64" s="145"/>
      <c r="B64" s="145" t="s">
        <v>336</v>
      </c>
      <c r="C64" s="149" t="s">
        <v>35</v>
      </c>
      <c r="D64" s="149">
        <v>2400</v>
      </c>
      <c r="E64" s="149">
        <f>D64*9.81/1000</f>
        <v>23.544</v>
      </c>
      <c r="F64" s="149">
        <v>509</v>
      </c>
      <c r="G64" s="149">
        <v>0</v>
      </c>
      <c r="H64" s="149">
        <v>0.6</v>
      </c>
      <c r="I64" s="145" t="s">
        <v>49</v>
      </c>
    </row>
    <row r="65" spans="1:9" ht="15">
      <c r="A65" s="145"/>
      <c r="B65" s="145" t="s">
        <v>341</v>
      </c>
      <c r="C65" s="149" t="s">
        <v>35</v>
      </c>
      <c r="D65" s="149">
        <v>2400</v>
      </c>
      <c r="E65" s="149">
        <f>D65*9.81/1000</f>
        <v>23.544</v>
      </c>
      <c r="F65" s="149">
        <v>438</v>
      </c>
      <c r="G65" s="149">
        <v>0</v>
      </c>
      <c r="H65" s="149">
        <v>0.6</v>
      </c>
      <c r="I65" s="145" t="s">
        <v>49</v>
      </c>
    </row>
    <row r="66" spans="1:9" ht="15">
      <c r="A66" s="145"/>
      <c r="B66" s="145" t="s">
        <v>926</v>
      </c>
      <c r="C66" s="149" t="s">
        <v>35</v>
      </c>
      <c r="D66" s="149">
        <v>2400</v>
      </c>
      <c r="E66" s="149">
        <f>D66*9.81/1000</f>
        <v>23.544</v>
      </c>
      <c r="F66" s="149">
        <v>358</v>
      </c>
      <c r="G66" s="149">
        <v>0</v>
      </c>
      <c r="H66" s="149">
        <v>0.6</v>
      </c>
      <c r="I66" s="145" t="s">
        <v>49</v>
      </c>
    </row>
    <row r="67" spans="1:9" ht="15">
      <c r="A67" s="145"/>
      <c r="B67" s="145" t="s">
        <v>342</v>
      </c>
      <c r="C67" s="149" t="s">
        <v>35</v>
      </c>
      <c r="D67" s="149">
        <v>2400</v>
      </c>
      <c r="E67" s="149">
        <f>D67*9.81/1000</f>
        <v>23.544</v>
      </c>
      <c r="F67" s="149">
        <v>302</v>
      </c>
      <c r="G67" s="149">
        <v>0</v>
      </c>
      <c r="H67" s="149">
        <v>0.6</v>
      </c>
      <c r="I67" s="145" t="s">
        <v>49</v>
      </c>
    </row>
    <row r="68" spans="1:9" ht="15">
      <c r="A68" s="145"/>
      <c r="B68" s="145"/>
      <c r="C68" s="149"/>
      <c r="D68" s="149"/>
      <c r="E68" s="149"/>
      <c r="F68" s="149"/>
      <c r="G68" s="149"/>
      <c r="H68" s="149"/>
      <c r="I68" s="145"/>
    </row>
    <row r="69" spans="1:9" ht="15">
      <c r="A69" s="150"/>
      <c r="B69" s="150" t="s">
        <v>48</v>
      </c>
      <c r="C69" s="151"/>
      <c r="D69" s="151"/>
      <c r="E69" s="151"/>
      <c r="F69" s="151"/>
      <c r="G69" s="151"/>
      <c r="H69" s="151"/>
      <c r="I69" s="150"/>
    </row>
    <row r="70" spans="1:9" ht="15">
      <c r="A70" s="145"/>
      <c r="B70" s="145"/>
      <c r="C70" s="149"/>
      <c r="D70" s="149"/>
      <c r="E70" s="149"/>
      <c r="F70" s="149"/>
      <c r="G70" s="149"/>
      <c r="H70" s="149"/>
      <c r="I70" s="145"/>
    </row>
    <row r="71" spans="1:9" ht="44.25" customHeight="1">
      <c r="A71" s="146" t="s">
        <v>6</v>
      </c>
      <c r="B71" s="147" t="s">
        <v>238</v>
      </c>
      <c r="C71" s="148" t="s">
        <v>82</v>
      </c>
      <c r="D71" s="148" t="s">
        <v>43</v>
      </c>
      <c r="E71" s="148" t="s">
        <v>44</v>
      </c>
      <c r="F71" s="148" t="s">
        <v>41</v>
      </c>
      <c r="G71" s="148" t="s">
        <v>42</v>
      </c>
      <c r="H71" s="148" t="s">
        <v>47</v>
      </c>
      <c r="I71" s="147" t="s">
        <v>46</v>
      </c>
    </row>
    <row r="72" spans="1:9" ht="15">
      <c r="A72" s="145"/>
      <c r="B72" s="145" t="s">
        <v>335</v>
      </c>
      <c r="C72" s="149" t="s">
        <v>35</v>
      </c>
      <c r="D72" s="149">
        <v>2400</v>
      </c>
      <c r="E72" s="149">
        <f>D72*9.81/1000</f>
        <v>23.544</v>
      </c>
      <c r="F72" s="149">
        <v>559</v>
      </c>
      <c r="G72" s="149">
        <v>0</v>
      </c>
      <c r="H72" s="149">
        <f>0.75*0.6</f>
        <v>0.44999999999999996</v>
      </c>
      <c r="I72" s="145" t="s">
        <v>329</v>
      </c>
    </row>
    <row r="73" spans="1:9" ht="15">
      <c r="A73" s="145"/>
      <c r="B73" s="145" t="s">
        <v>339</v>
      </c>
      <c r="C73" s="149" t="s">
        <v>35</v>
      </c>
      <c r="D73" s="149">
        <v>2400</v>
      </c>
      <c r="E73" s="149">
        <f>D73*9.81/1000</f>
        <v>23.544</v>
      </c>
      <c r="F73" s="149">
        <v>488</v>
      </c>
      <c r="G73" s="149">
        <v>0</v>
      </c>
      <c r="H73" s="149">
        <f>0.75*0.6</f>
        <v>0.44999999999999996</v>
      </c>
      <c r="I73" s="145" t="s">
        <v>329</v>
      </c>
    </row>
    <row r="74" spans="1:9" ht="15">
      <c r="A74" s="145"/>
      <c r="B74" s="145" t="s">
        <v>927</v>
      </c>
      <c r="C74" s="149" t="s">
        <v>35</v>
      </c>
      <c r="D74" s="149">
        <v>2400</v>
      </c>
      <c r="E74" s="149">
        <f>D74*9.81/1000</f>
        <v>23.544</v>
      </c>
      <c r="F74" s="149">
        <v>406</v>
      </c>
      <c r="G74" s="149">
        <v>0</v>
      </c>
      <c r="H74" s="149">
        <f>0.75*0.6</f>
        <v>0.44999999999999996</v>
      </c>
      <c r="I74" s="145" t="s">
        <v>329</v>
      </c>
    </row>
    <row r="75" spans="1:9" ht="15">
      <c r="A75" s="145"/>
      <c r="B75" s="145" t="s">
        <v>340</v>
      </c>
      <c r="C75" s="149" t="s">
        <v>35</v>
      </c>
      <c r="D75" s="149">
        <v>2400</v>
      </c>
      <c r="E75" s="149">
        <f>D75*9.81/1000</f>
        <v>23.544</v>
      </c>
      <c r="F75" s="149">
        <v>352</v>
      </c>
      <c r="G75" s="149">
        <v>0</v>
      </c>
      <c r="H75" s="149">
        <f>0.75*0.6</f>
        <v>0.44999999999999996</v>
      </c>
      <c r="I75" s="145" t="s">
        <v>329</v>
      </c>
    </row>
    <row r="76" spans="1:9" ht="15">
      <c r="A76" s="145"/>
      <c r="B76" s="145" t="s">
        <v>952</v>
      </c>
      <c r="C76" s="149" t="s">
        <v>35</v>
      </c>
      <c r="D76" s="149">
        <v>100</v>
      </c>
      <c r="E76" s="149">
        <f>D76*9.81/1000</f>
        <v>0.98099999999999998</v>
      </c>
      <c r="F76" s="149">
        <v>126</v>
      </c>
      <c r="G76" s="149">
        <v>0</v>
      </c>
      <c r="H76" s="149">
        <f>0.1*0.14</f>
        <v>1.4000000000000002E-2</v>
      </c>
      <c r="I76" s="145" t="s">
        <v>953</v>
      </c>
    </row>
    <row r="77" spans="1:9" ht="15">
      <c r="A77" s="145"/>
      <c r="B77" s="145"/>
      <c r="C77" s="149"/>
      <c r="D77" s="149"/>
      <c r="E77" s="149"/>
      <c r="F77" s="149"/>
      <c r="G77" s="149"/>
      <c r="H77" s="149"/>
      <c r="I77" s="145"/>
    </row>
    <row r="78" spans="1:9" ht="15">
      <c r="A78" s="150"/>
      <c r="B78" s="150" t="s">
        <v>48</v>
      </c>
      <c r="C78" s="151"/>
      <c r="D78" s="151"/>
      <c r="E78" s="151"/>
      <c r="F78" s="151"/>
      <c r="G78" s="151"/>
      <c r="H78" s="151"/>
      <c r="I78" s="150"/>
    </row>
    <row r="79" spans="1:9" ht="15">
      <c r="A79" s="145"/>
      <c r="B79" s="145"/>
      <c r="C79" s="149"/>
      <c r="D79" s="149"/>
      <c r="E79" s="149"/>
      <c r="F79" s="149"/>
      <c r="G79" s="149"/>
      <c r="H79" s="149"/>
      <c r="I79" s="145"/>
    </row>
    <row r="80" spans="1:9" ht="44.25" customHeight="1">
      <c r="A80" s="146" t="s">
        <v>5</v>
      </c>
      <c r="B80" s="147" t="s">
        <v>238</v>
      </c>
      <c r="C80" s="148" t="s">
        <v>82</v>
      </c>
      <c r="D80" s="148" t="s">
        <v>43</v>
      </c>
      <c r="E80" s="148" t="s">
        <v>44</v>
      </c>
      <c r="F80" s="148" t="s">
        <v>41</v>
      </c>
      <c r="G80" s="148" t="s">
        <v>42</v>
      </c>
      <c r="H80" s="148" t="s">
        <v>47</v>
      </c>
      <c r="I80" s="147" t="s">
        <v>46</v>
      </c>
    </row>
    <row r="81" spans="1:9" ht="15">
      <c r="A81" s="145"/>
      <c r="B81" s="145" t="s">
        <v>345</v>
      </c>
      <c r="C81" s="149" t="s">
        <v>35</v>
      </c>
      <c r="D81" s="149">
        <v>2400</v>
      </c>
      <c r="E81" s="149">
        <f>D81*9.81/1000</f>
        <v>23.544</v>
      </c>
      <c r="F81" s="149">
        <v>484</v>
      </c>
      <c r="G81" s="149">
        <v>0</v>
      </c>
      <c r="H81" s="149">
        <f>0.8</f>
        <v>0.8</v>
      </c>
      <c r="I81" s="145" t="s">
        <v>330</v>
      </c>
    </row>
    <row r="82" spans="1:9" ht="15">
      <c r="A82" s="145"/>
      <c r="B82" s="145" t="s">
        <v>343</v>
      </c>
      <c r="C82" s="149" t="s">
        <v>35</v>
      </c>
      <c r="D82" s="149">
        <v>2400</v>
      </c>
      <c r="E82" s="149">
        <f>D82*9.81/1000</f>
        <v>23.544</v>
      </c>
      <c r="F82" s="149">
        <v>413</v>
      </c>
      <c r="G82" s="149">
        <v>0</v>
      </c>
      <c r="H82" s="149">
        <f>0.8</f>
        <v>0.8</v>
      </c>
      <c r="I82" s="145" t="s">
        <v>330</v>
      </c>
    </row>
    <row r="83" spans="1:9" ht="15">
      <c r="A83" s="145"/>
      <c r="B83" s="145" t="s">
        <v>928</v>
      </c>
      <c r="C83" s="149" t="s">
        <v>35</v>
      </c>
      <c r="D83" s="149">
        <v>2400</v>
      </c>
      <c r="E83" s="149">
        <f>D83*9.81/1000</f>
        <v>23.544</v>
      </c>
      <c r="F83" s="149">
        <v>334</v>
      </c>
      <c r="G83" s="149">
        <v>0</v>
      </c>
      <c r="H83" s="149">
        <f>0.8</f>
        <v>0.8</v>
      </c>
      <c r="I83" s="145" t="s">
        <v>330</v>
      </c>
    </row>
    <row r="84" spans="1:9" ht="15">
      <c r="A84" s="145"/>
      <c r="B84" s="145" t="s">
        <v>344</v>
      </c>
      <c r="C84" s="149" t="s">
        <v>35</v>
      </c>
      <c r="D84" s="149">
        <v>2400</v>
      </c>
      <c r="E84" s="149">
        <f>D84*9.81/1000</f>
        <v>23.544</v>
      </c>
      <c r="F84" s="149">
        <v>277</v>
      </c>
      <c r="G84" s="149">
        <v>0</v>
      </c>
      <c r="H84" s="149">
        <f>0.8</f>
        <v>0.8</v>
      </c>
      <c r="I84" s="145" t="s">
        <v>330</v>
      </c>
    </row>
    <row r="85" spans="1:9" ht="15">
      <c r="A85" s="145"/>
      <c r="B85" s="145"/>
      <c r="C85" s="149"/>
      <c r="D85" s="149"/>
      <c r="E85" s="149"/>
      <c r="F85" s="149"/>
      <c r="G85" s="149"/>
      <c r="H85" s="149"/>
      <c r="I85" s="145"/>
    </row>
    <row r="86" spans="1:9" ht="15">
      <c r="A86" s="150"/>
      <c r="B86" s="150" t="s">
        <v>48</v>
      </c>
      <c r="C86" s="151"/>
      <c r="D86" s="151"/>
      <c r="E86" s="151"/>
      <c r="F86" s="151"/>
      <c r="G86" s="151"/>
      <c r="H86" s="151"/>
      <c r="I86" s="150"/>
    </row>
    <row r="87" spans="1:9" ht="15">
      <c r="A87" s="145"/>
      <c r="B87" s="145"/>
      <c r="C87" s="149"/>
      <c r="D87" s="149"/>
      <c r="E87" s="149"/>
      <c r="F87" s="149"/>
      <c r="G87" s="149"/>
      <c r="H87" s="149"/>
      <c r="I87" s="145"/>
    </row>
    <row r="88" spans="1:9" ht="44.25" customHeight="1">
      <c r="A88" s="146" t="s">
        <v>4</v>
      </c>
      <c r="B88" s="147" t="s">
        <v>238</v>
      </c>
      <c r="C88" s="148" t="s">
        <v>82</v>
      </c>
      <c r="D88" s="148" t="s">
        <v>43</v>
      </c>
      <c r="E88" s="148" t="s">
        <v>44</v>
      </c>
      <c r="F88" s="148" t="s">
        <v>41</v>
      </c>
      <c r="G88" s="148" t="s">
        <v>42</v>
      </c>
      <c r="H88" s="148" t="s">
        <v>47</v>
      </c>
      <c r="I88" s="147" t="s">
        <v>46</v>
      </c>
    </row>
    <row r="89" spans="1:9" ht="15">
      <c r="A89" s="145"/>
      <c r="B89" s="145" t="s">
        <v>336</v>
      </c>
      <c r="C89" s="149" t="s">
        <v>35</v>
      </c>
      <c r="D89" s="149">
        <v>2400</v>
      </c>
      <c r="E89" s="149">
        <f>D89*9.81/1000</f>
        <v>23.544</v>
      </c>
      <c r="F89" s="149">
        <v>509</v>
      </c>
      <c r="G89" s="149">
        <v>0</v>
      </c>
      <c r="H89" s="149">
        <v>0.3</v>
      </c>
      <c r="I89" s="145" t="s">
        <v>60</v>
      </c>
    </row>
    <row r="90" spans="1:9" ht="15">
      <c r="A90" s="145"/>
      <c r="B90" s="145" t="s">
        <v>341</v>
      </c>
      <c r="C90" s="149" t="s">
        <v>35</v>
      </c>
      <c r="D90" s="149">
        <v>2400</v>
      </c>
      <c r="E90" s="149">
        <f>D90*9.81/1000</f>
        <v>23.544</v>
      </c>
      <c r="F90" s="149">
        <v>438</v>
      </c>
      <c r="G90" s="149">
        <v>0</v>
      </c>
      <c r="H90" s="149">
        <v>0.3</v>
      </c>
      <c r="I90" s="145" t="s">
        <v>60</v>
      </c>
    </row>
    <row r="91" spans="1:9" ht="15">
      <c r="A91" s="145"/>
      <c r="B91" s="145" t="s">
        <v>926</v>
      </c>
      <c r="C91" s="149" t="s">
        <v>35</v>
      </c>
      <c r="D91" s="149">
        <v>2400</v>
      </c>
      <c r="E91" s="149">
        <f>D91*9.81/1000</f>
        <v>23.544</v>
      </c>
      <c r="F91" s="149">
        <v>358</v>
      </c>
      <c r="G91" s="149">
        <v>0</v>
      </c>
      <c r="H91" s="149">
        <v>0.3</v>
      </c>
      <c r="I91" s="145" t="s">
        <v>60</v>
      </c>
    </row>
    <row r="92" spans="1:9" ht="15">
      <c r="A92" s="145"/>
      <c r="B92" s="145" t="s">
        <v>342</v>
      </c>
      <c r="C92" s="149" t="s">
        <v>35</v>
      </c>
      <c r="D92" s="149">
        <v>2400</v>
      </c>
      <c r="E92" s="149">
        <f>D92*9.81/1000</f>
        <v>23.544</v>
      </c>
      <c r="F92" s="149">
        <v>302</v>
      </c>
      <c r="G92" s="149">
        <v>0</v>
      </c>
      <c r="H92" s="149">
        <v>0.3</v>
      </c>
      <c r="I92" s="145" t="s">
        <v>60</v>
      </c>
    </row>
    <row r="93" spans="1:9" ht="15">
      <c r="A93" s="145"/>
      <c r="B93" s="145" t="s">
        <v>942</v>
      </c>
      <c r="C93" s="149" t="s">
        <v>36</v>
      </c>
      <c r="D93" s="149">
        <v>190</v>
      </c>
      <c r="E93" s="149">
        <f>D93*9.81/1000</f>
        <v>1.8639000000000001</v>
      </c>
      <c r="F93" s="149">
        <v>19</v>
      </c>
      <c r="G93" s="149">
        <v>0</v>
      </c>
      <c r="H93" s="149">
        <v>1</v>
      </c>
      <c r="I93" s="145" t="s">
        <v>943</v>
      </c>
    </row>
    <row r="94" spans="1:9" ht="15">
      <c r="A94" s="145"/>
      <c r="B94" s="145"/>
      <c r="C94" s="149"/>
      <c r="D94" s="149"/>
      <c r="E94" s="149"/>
      <c r="F94" s="149"/>
      <c r="G94" s="149"/>
      <c r="H94" s="149"/>
      <c r="I94" s="145"/>
    </row>
    <row r="95" spans="1:9" ht="15">
      <c r="A95" s="150"/>
      <c r="B95" s="150" t="s">
        <v>48</v>
      </c>
      <c r="C95" s="151"/>
      <c r="D95" s="151"/>
      <c r="E95" s="151"/>
      <c r="F95" s="151"/>
      <c r="G95" s="151"/>
      <c r="H95" s="151"/>
      <c r="I95" s="150"/>
    </row>
    <row r="96" spans="1:9" ht="15">
      <c r="A96" s="145"/>
      <c r="B96" s="145"/>
      <c r="C96" s="149"/>
      <c r="D96" s="149"/>
      <c r="E96" s="149"/>
      <c r="F96" s="149"/>
      <c r="G96" s="149"/>
      <c r="H96" s="149"/>
      <c r="I96" s="145"/>
    </row>
    <row r="97" spans="1:9" ht="30">
      <c r="A97" s="146" t="s">
        <v>933</v>
      </c>
      <c r="B97" s="147" t="s">
        <v>238</v>
      </c>
      <c r="C97" s="148" t="s">
        <v>82</v>
      </c>
      <c r="D97" s="148" t="s">
        <v>43</v>
      </c>
      <c r="E97" s="148" t="s">
        <v>44</v>
      </c>
      <c r="F97" s="148" t="s">
        <v>41</v>
      </c>
      <c r="G97" s="148" t="s">
        <v>42</v>
      </c>
      <c r="H97" s="148" t="s">
        <v>47</v>
      </c>
      <c r="I97" s="147" t="s">
        <v>46</v>
      </c>
    </row>
    <row r="98" spans="1:9" ht="15">
      <c r="A98" s="145"/>
      <c r="B98" s="145" t="s">
        <v>934</v>
      </c>
      <c r="C98" s="149" t="s">
        <v>35</v>
      </c>
      <c r="D98" s="149">
        <v>20</v>
      </c>
      <c r="E98" s="149">
        <f>D98*9.81/1000</f>
        <v>0.19620000000000001</v>
      </c>
      <c r="F98" s="149">
        <v>135</v>
      </c>
      <c r="G98" s="149">
        <v>0</v>
      </c>
      <c r="H98" s="149">
        <v>0.25</v>
      </c>
      <c r="I98" s="145" t="s">
        <v>83</v>
      </c>
    </row>
    <row r="99" spans="1:9" ht="15">
      <c r="A99" s="145"/>
      <c r="B99" s="145" t="s">
        <v>76</v>
      </c>
      <c r="C99" s="149" t="s">
        <v>35</v>
      </c>
      <c r="D99" s="149">
        <v>33</v>
      </c>
      <c r="E99" s="149">
        <f>D99*9.81/1000</f>
        <v>0.32373000000000002</v>
      </c>
      <c r="F99" s="149">
        <v>164</v>
      </c>
      <c r="G99" s="149">
        <v>0</v>
      </c>
      <c r="H99" s="149">
        <v>0.25</v>
      </c>
      <c r="I99" s="145" t="s">
        <v>83</v>
      </c>
    </row>
    <row r="100" spans="1:9" ht="15">
      <c r="A100" s="145"/>
      <c r="B100" s="145" t="s">
        <v>81</v>
      </c>
      <c r="C100" s="149" t="s">
        <v>35</v>
      </c>
      <c r="D100" s="149">
        <v>70</v>
      </c>
      <c r="E100" s="149">
        <f>D100*9.81/1000</f>
        <v>0.68670000000000009</v>
      </c>
      <c r="F100" s="149">
        <v>89.6</v>
      </c>
      <c r="G100" s="149">
        <v>0</v>
      </c>
      <c r="H100" s="149">
        <v>0.25</v>
      </c>
      <c r="I100" s="145" t="s">
        <v>83</v>
      </c>
    </row>
    <row r="101" spans="1:9" ht="15">
      <c r="A101" s="145"/>
      <c r="B101" s="145"/>
      <c r="C101" s="149"/>
      <c r="D101" s="149"/>
      <c r="E101" s="149"/>
      <c r="F101" s="149"/>
      <c r="G101" s="149"/>
      <c r="H101" s="149"/>
      <c r="I101" s="145"/>
    </row>
    <row r="102" spans="1:9" ht="15">
      <c r="A102" s="150"/>
      <c r="B102" s="150" t="s">
        <v>48</v>
      </c>
      <c r="C102" s="151"/>
      <c r="D102" s="151"/>
      <c r="E102" s="151"/>
      <c r="F102" s="151"/>
      <c r="G102" s="151"/>
      <c r="H102" s="151"/>
      <c r="I102" s="150"/>
    </row>
    <row r="103" spans="1:9" ht="15">
      <c r="A103" s="145"/>
      <c r="B103" s="145"/>
      <c r="C103" s="149"/>
      <c r="D103" s="149"/>
      <c r="E103" s="149"/>
      <c r="F103" s="149"/>
      <c r="G103" s="149"/>
      <c r="H103" s="149"/>
      <c r="I103" s="145"/>
    </row>
    <row r="104" spans="1:9" ht="44.25" customHeight="1">
      <c r="A104" s="152" t="s">
        <v>8</v>
      </c>
      <c r="B104" s="147" t="s">
        <v>238</v>
      </c>
      <c r="C104" s="148" t="s">
        <v>82</v>
      </c>
      <c r="D104" s="148" t="s">
        <v>43</v>
      </c>
      <c r="E104" s="148" t="s">
        <v>44</v>
      </c>
      <c r="F104" s="148" t="s">
        <v>41</v>
      </c>
      <c r="G104" s="148" t="s">
        <v>42</v>
      </c>
      <c r="H104" s="148" t="s">
        <v>47</v>
      </c>
      <c r="I104" s="147" t="s">
        <v>46</v>
      </c>
    </row>
    <row r="105" spans="1:9" ht="15">
      <c r="A105" s="145"/>
      <c r="B105" s="145" t="s">
        <v>50</v>
      </c>
      <c r="C105" s="149" t="s">
        <v>35</v>
      </c>
      <c r="D105" s="149">
        <v>500</v>
      </c>
      <c r="E105" s="149">
        <f t="shared" ref="E105:E110" si="0">D105*9.81/1000</f>
        <v>4.9050000000000002</v>
      </c>
      <c r="F105" s="149">
        <v>219</v>
      </c>
      <c r="G105" s="149">
        <v>-819</v>
      </c>
      <c r="H105" s="149">
        <v>0.2</v>
      </c>
      <c r="I105" s="145" t="s">
        <v>51</v>
      </c>
    </row>
    <row r="106" spans="1:9" ht="15">
      <c r="A106" s="145"/>
      <c r="B106" s="145" t="s">
        <v>349</v>
      </c>
      <c r="C106" s="149" t="s">
        <v>35</v>
      </c>
      <c r="D106" s="149">
        <v>2380</v>
      </c>
      <c r="E106" s="149">
        <f t="shared" si="0"/>
        <v>23.347800000000003</v>
      </c>
      <c r="F106" s="149">
        <v>509</v>
      </c>
      <c r="G106" s="149">
        <v>0</v>
      </c>
      <c r="H106" s="149">
        <v>0.2</v>
      </c>
      <c r="I106" s="145" t="s">
        <v>51</v>
      </c>
    </row>
    <row r="107" spans="1:9" ht="15">
      <c r="A107" s="145"/>
      <c r="B107" s="145" t="s">
        <v>354</v>
      </c>
      <c r="C107" s="149" t="s">
        <v>35</v>
      </c>
      <c r="D107" s="149">
        <v>2400</v>
      </c>
      <c r="E107" s="149">
        <f t="shared" si="0"/>
        <v>23.544</v>
      </c>
      <c r="F107" s="149">
        <v>459</v>
      </c>
      <c r="G107" s="149">
        <v>0</v>
      </c>
      <c r="H107" s="149">
        <v>0.2</v>
      </c>
      <c r="I107" s="145" t="s">
        <v>51</v>
      </c>
    </row>
    <row r="108" spans="1:9" ht="15">
      <c r="A108" s="145"/>
      <c r="B108" s="145" t="s">
        <v>353</v>
      </c>
      <c r="C108" s="149" t="s">
        <v>35</v>
      </c>
      <c r="D108" s="149">
        <v>2400</v>
      </c>
      <c r="E108" s="149">
        <f t="shared" si="0"/>
        <v>23.544</v>
      </c>
      <c r="F108" s="149">
        <v>388</v>
      </c>
      <c r="G108" s="149">
        <v>0</v>
      </c>
      <c r="H108" s="149">
        <v>0.2</v>
      </c>
      <c r="I108" s="145" t="s">
        <v>51</v>
      </c>
    </row>
    <row r="109" spans="1:9" ht="15">
      <c r="A109" s="145"/>
      <c r="B109" s="145" t="s">
        <v>929</v>
      </c>
      <c r="C109" s="149" t="s">
        <v>35</v>
      </c>
      <c r="D109" s="149">
        <v>2400</v>
      </c>
      <c r="E109" s="149">
        <f t="shared" si="0"/>
        <v>23.544</v>
      </c>
      <c r="F109" s="149">
        <v>309</v>
      </c>
      <c r="G109" s="149">
        <v>0</v>
      </c>
      <c r="H109" s="149">
        <v>0.2</v>
      </c>
      <c r="I109" s="145" t="s">
        <v>51</v>
      </c>
    </row>
    <row r="110" spans="1:9" ht="15">
      <c r="A110" s="145"/>
      <c r="B110" s="145" t="s">
        <v>347</v>
      </c>
      <c r="C110" s="149" t="s">
        <v>35</v>
      </c>
      <c r="D110" s="149">
        <v>2400</v>
      </c>
      <c r="E110" s="149">
        <f t="shared" si="0"/>
        <v>23.544</v>
      </c>
      <c r="F110" s="149">
        <v>252</v>
      </c>
      <c r="G110" s="149">
        <v>0</v>
      </c>
      <c r="H110" s="149">
        <v>0.2</v>
      </c>
      <c r="I110" s="145" t="s">
        <v>51</v>
      </c>
    </row>
    <row r="111" spans="1:9" ht="15">
      <c r="A111" s="145"/>
      <c r="B111" s="145"/>
      <c r="C111" s="149"/>
      <c r="D111" s="149"/>
      <c r="E111" s="149"/>
      <c r="F111" s="149"/>
      <c r="G111" s="149"/>
      <c r="H111" s="149"/>
      <c r="I111" s="145"/>
    </row>
    <row r="112" spans="1:9" ht="15">
      <c r="A112" s="150"/>
      <c r="B112" s="150" t="s">
        <v>48</v>
      </c>
      <c r="C112" s="151"/>
      <c r="D112" s="151"/>
      <c r="E112" s="151"/>
      <c r="F112" s="151"/>
      <c r="G112" s="151"/>
      <c r="H112" s="151"/>
      <c r="I112" s="150"/>
    </row>
    <row r="113" spans="1:9" ht="15">
      <c r="A113" s="145"/>
      <c r="B113" s="145"/>
      <c r="C113" s="149"/>
      <c r="D113" s="149"/>
      <c r="E113" s="149"/>
      <c r="F113" s="149"/>
      <c r="G113" s="149"/>
      <c r="H113" s="149"/>
      <c r="I113" s="145"/>
    </row>
    <row r="114" spans="1:9" ht="44.25" customHeight="1">
      <c r="A114" s="152" t="s">
        <v>9</v>
      </c>
      <c r="B114" s="147" t="s">
        <v>238</v>
      </c>
      <c r="C114" s="148" t="s">
        <v>82</v>
      </c>
      <c r="D114" s="148" t="s">
        <v>43</v>
      </c>
      <c r="E114" s="148" t="s">
        <v>44</v>
      </c>
      <c r="F114" s="148" t="s">
        <v>41</v>
      </c>
      <c r="G114" s="148" t="s">
        <v>42</v>
      </c>
      <c r="H114" s="148" t="s">
        <v>47</v>
      </c>
      <c r="I114" s="147" t="s">
        <v>46</v>
      </c>
    </row>
    <row r="115" spans="1:9" ht="15">
      <c r="A115" s="145"/>
      <c r="B115" s="145" t="s">
        <v>52</v>
      </c>
      <c r="C115" s="149" t="s">
        <v>35</v>
      </c>
      <c r="D115" s="149">
        <v>490</v>
      </c>
      <c r="E115" s="149">
        <f t="shared" ref="E115:E122" si="1">D115*9.81/1000</f>
        <v>4.8069000000000006</v>
      </c>
      <c r="F115" s="149">
        <v>251</v>
      </c>
      <c r="G115" s="149">
        <v>-692</v>
      </c>
      <c r="H115" s="149">
        <f>0.5*0.5</f>
        <v>0.25</v>
      </c>
      <c r="I115" s="145" t="s">
        <v>55</v>
      </c>
    </row>
    <row r="116" spans="1:9" ht="15">
      <c r="A116" s="145"/>
      <c r="B116" s="145" t="s">
        <v>951</v>
      </c>
      <c r="C116" s="149" t="s">
        <v>35</v>
      </c>
      <c r="D116" s="149">
        <v>7874</v>
      </c>
      <c r="E116" s="149">
        <f t="shared" si="1"/>
        <v>77.243940000000009</v>
      </c>
      <c r="F116" s="149">
        <v>15984</v>
      </c>
      <c r="G116" s="149">
        <v>0</v>
      </c>
      <c r="H116" s="149">
        <f>0.012</f>
        <v>1.2E-2</v>
      </c>
      <c r="I116" s="145" t="s">
        <v>54</v>
      </c>
    </row>
    <row r="117" spans="1:9" ht="15">
      <c r="A117" s="145"/>
      <c r="B117" s="145" t="s">
        <v>350</v>
      </c>
      <c r="C117" s="149" t="s">
        <v>35</v>
      </c>
      <c r="D117" s="149">
        <v>2380</v>
      </c>
      <c r="E117" s="149">
        <f t="shared" si="1"/>
        <v>23.347800000000003</v>
      </c>
      <c r="F117" s="149">
        <v>709</v>
      </c>
      <c r="G117" s="149">
        <v>0</v>
      </c>
      <c r="H117" s="149">
        <f>PI()*0.225^2</f>
        <v>0.15904312808798329</v>
      </c>
      <c r="I117" s="145" t="s">
        <v>53</v>
      </c>
    </row>
    <row r="118" spans="1:9" ht="15">
      <c r="A118" s="145"/>
      <c r="B118" s="145" t="s">
        <v>355</v>
      </c>
      <c r="C118" s="149" t="s">
        <v>35</v>
      </c>
      <c r="D118" s="149">
        <v>2400</v>
      </c>
      <c r="E118" s="149">
        <f t="shared" si="1"/>
        <v>23.544</v>
      </c>
      <c r="F118" s="149">
        <v>659</v>
      </c>
      <c r="G118" s="149">
        <v>0</v>
      </c>
      <c r="H118" s="149">
        <f>PI()*0.225^2</f>
        <v>0.15904312808798329</v>
      </c>
      <c r="I118" s="145" t="s">
        <v>53</v>
      </c>
    </row>
    <row r="119" spans="1:9" ht="15">
      <c r="A119" s="145"/>
      <c r="B119" s="145" t="s">
        <v>346</v>
      </c>
      <c r="C119" s="149" t="s">
        <v>35</v>
      </c>
      <c r="D119" s="149">
        <v>2400</v>
      </c>
      <c r="E119" s="149">
        <f t="shared" si="1"/>
        <v>23.544</v>
      </c>
      <c r="F119" s="149">
        <v>588</v>
      </c>
      <c r="G119" s="149">
        <v>0</v>
      </c>
      <c r="H119" s="149">
        <f>PI()*0.225^2</f>
        <v>0.15904312808798329</v>
      </c>
      <c r="I119" s="145" t="s">
        <v>53</v>
      </c>
    </row>
    <row r="120" spans="1:9" ht="15">
      <c r="A120" s="145"/>
      <c r="B120" s="145" t="s">
        <v>931</v>
      </c>
      <c r="C120" s="149" t="s">
        <v>35</v>
      </c>
      <c r="D120" s="149">
        <v>2400</v>
      </c>
      <c r="E120" s="149">
        <f>D120*9.81/1000</f>
        <v>23.544</v>
      </c>
      <c r="F120" s="149">
        <v>504</v>
      </c>
      <c r="G120" s="149">
        <v>0</v>
      </c>
      <c r="H120" s="149">
        <f>PI()*0.225^2</f>
        <v>0.15904312808798329</v>
      </c>
      <c r="I120" s="145" t="s">
        <v>53</v>
      </c>
    </row>
    <row r="121" spans="1:9" ht="15">
      <c r="A121" s="145"/>
      <c r="B121" s="145" t="s">
        <v>348</v>
      </c>
      <c r="C121" s="149" t="s">
        <v>35</v>
      </c>
      <c r="D121" s="149">
        <v>2400</v>
      </c>
      <c r="E121" s="149">
        <f t="shared" si="1"/>
        <v>23.544</v>
      </c>
      <c r="F121" s="149">
        <v>452</v>
      </c>
      <c r="G121" s="149">
        <v>0</v>
      </c>
      <c r="H121" s="149">
        <f>PI()*0.225^2</f>
        <v>0.15904312808798329</v>
      </c>
      <c r="I121" s="145" t="s">
        <v>53</v>
      </c>
    </row>
    <row r="122" spans="1:9" ht="15">
      <c r="A122" s="145"/>
      <c r="B122" s="145" t="s">
        <v>45</v>
      </c>
      <c r="C122" s="149" t="s">
        <v>35</v>
      </c>
      <c r="D122" s="149">
        <v>7800</v>
      </c>
      <c r="E122" s="149">
        <f t="shared" si="1"/>
        <v>76.518000000000001</v>
      </c>
      <c r="F122" s="149">
        <v>17862</v>
      </c>
      <c r="G122" s="149">
        <v>0</v>
      </c>
      <c r="H122" s="149">
        <f>0.012</f>
        <v>1.2E-2</v>
      </c>
      <c r="I122" s="145" t="s">
        <v>54</v>
      </c>
    </row>
    <row r="123" spans="1:9" ht="15">
      <c r="A123" s="145"/>
      <c r="B123" s="145"/>
      <c r="C123" s="149"/>
      <c r="D123" s="149"/>
      <c r="E123" s="149"/>
      <c r="F123" s="149"/>
      <c r="G123" s="149"/>
      <c r="H123" s="149"/>
      <c r="I123" s="145"/>
    </row>
    <row r="124" spans="1:9" ht="15">
      <c r="A124" s="150"/>
      <c r="B124" s="150" t="s">
        <v>48</v>
      </c>
      <c r="C124" s="151"/>
      <c r="D124" s="151"/>
      <c r="E124" s="151"/>
      <c r="F124" s="151"/>
      <c r="G124" s="151"/>
      <c r="H124" s="151"/>
      <c r="I124" s="150"/>
    </row>
    <row r="125" spans="1:9" ht="15">
      <c r="A125" s="145"/>
      <c r="B125" s="145"/>
      <c r="C125" s="149"/>
      <c r="D125" s="149"/>
      <c r="E125" s="149"/>
      <c r="F125" s="149"/>
      <c r="G125" s="149"/>
      <c r="H125" s="149"/>
      <c r="I125" s="145"/>
    </row>
    <row r="126" spans="1:9" ht="44.25" customHeight="1">
      <c r="A126" s="152" t="s">
        <v>10</v>
      </c>
      <c r="B126" s="147" t="s">
        <v>238</v>
      </c>
      <c r="C126" s="148" t="s">
        <v>82</v>
      </c>
      <c r="D126" s="148" t="s">
        <v>43</v>
      </c>
      <c r="E126" s="148" t="s">
        <v>44</v>
      </c>
      <c r="F126" s="148" t="s">
        <v>41</v>
      </c>
      <c r="G126" s="148" t="s">
        <v>42</v>
      </c>
      <c r="H126" s="148" t="s">
        <v>47</v>
      </c>
      <c r="I126" s="147" t="s">
        <v>46</v>
      </c>
    </row>
    <row r="127" spans="1:9" ht="15">
      <c r="A127" s="145"/>
      <c r="B127" s="145" t="s">
        <v>52</v>
      </c>
      <c r="C127" s="149" t="s">
        <v>35</v>
      </c>
      <c r="D127" s="149">
        <v>490</v>
      </c>
      <c r="E127" s="149">
        <f t="shared" ref="E127:E134" si="2">D127*9.81/1000</f>
        <v>4.8069000000000006</v>
      </c>
      <c r="F127" s="149">
        <v>251</v>
      </c>
      <c r="G127" s="149">
        <v>-692</v>
      </c>
      <c r="H127" s="149">
        <f>0.5*0.24</f>
        <v>0.12</v>
      </c>
      <c r="I127" s="145" t="s">
        <v>331</v>
      </c>
    </row>
    <row r="128" spans="1:9" ht="15">
      <c r="A128" s="145"/>
      <c r="B128" s="145" t="s">
        <v>951</v>
      </c>
      <c r="C128" s="149" t="s">
        <v>35</v>
      </c>
      <c r="D128" s="149">
        <v>7874</v>
      </c>
      <c r="E128" s="149">
        <f t="shared" si="2"/>
        <v>77.243940000000009</v>
      </c>
      <c r="F128" s="149">
        <v>15984</v>
      </c>
      <c r="G128" s="149">
        <v>0</v>
      </c>
      <c r="H128" s="149">
        <v>1.2E-2</v>
      </c>
      <c r="I128" s="145" t="s">
        <v>57</v>
      </c>
    </row>
    <row r="129" spans="1:9" ht="15">
      <c r="A129" s="145"/>
      <c r="B129" s="145" t="s">
        <v>352</v>
      </c>
      <c r="C129" s="149" t="s">
        <v>35</v>
      </c>
      <c r="D129" s="149">
        <v>2380</v>
      </c>
      <c r="E129" s="149">
        <f t="shared" si="2"/>
        <v>23.347800000000003</v>
      </c>
      <c r="F129" s="149">
        <v>659</v>
      </c>
      <c r="G129" s="149">
        <v>0</v>
      </c>
      <c r="H129" s="149">
        <f>0.3*0.5</f>
        <v>0.15</v>
      </c>
      <c r="I129" s="145" t="s">
        <v>56</v>
      </c>
    </row>
    <row r="130" spans="1:9" ht="15">
      <c r="A130" s="145"/>
      <c r="B130" s="145" t="s">
        <v>357</v>
      </c>
      <c r="C130" s="149" t="s">
        <v>35</v>
      </c>
      <c r="D130" s="149">
        <v>2400</v>
      </c>
      <c r="E130" s="149">
        <f t="shared" si="2"/>
        <v>23.544</v>
      </c>
      <c r="F130" s="149">
        <v>609</v>
      </c>
      <c r="G130" s="149">
        <v>0</v>
      </c>
      <c r="H130" s="149">
        <v>0.15</v>
      </c>
      <c r="I130" s="145" t="s">
        <v>56</v>
      </c>
    </row>
    <row r="131" spans="1:9" ht="15">
      <c r="A131" s="145"/>
      <c r="B131" s="145" t="s">
        <v>356</v>
      </c>
      <c r="C131" s="149" t="s">
        <v>35</v>
      </c>
      <c r="D131" s="149">
        <v>2400</v>
      </c>
      <c r="E131" s="149">
        <f t="shared" si="2"/>
        <v>23.544</v>
      </c>
      <c r="F131" s="149">
        <v>538</v>
      </c>
      <c r="G131" s="149">
        <v>0</v>
      </c>
      <c r="H131" s="149">
        <f>0.3*0.5</f>
        <v>0.15</v>
      </c>
      <c r="I131" s="145" t="s">
        <v>56</v>
      </c>
    </row>
    <row r="132" spans="1:9" ht="15">
      <c r="A132" s="145"/>
      <c r="B132" s="145" t="s">
        <v>930</v>
      </c>
      <c r="C132" s="149" t="s">
        <v>35</v>
      </c>
      <c r="D132" s="149">
        <v>2400</v>
      </c>
      <c r="E132" s="149">
        <f>D132*9.81/1000</f>
        <v>23.544</v>
      </c>
      <c r="F132" s="149">
        <v>455</v>
      </c>
      <c r="G132" s="149">
        <v>0</v>
      </c>
      <c r="H132" s="149">
        <v>0.15</v>
      </c>
      <c r="I132" s="145" t="s">
        <v>56</v>
      </c>
    </row>
    <row r="133" spans="1:9" ht="15">
      <c r="A133" s="145"/>
      <c r="B133" s="145" t="s">
        <v>351</v>
      </c>
      <c r="C133" s="149" t="s">
        <v>35</v>
      </c>
      <c r="D133" s="149">
        <v>2400</v>
      </c>
      <c r="E133" s="149">
        <f t="shared" si="2"/>
        <v>23.544</v>
      </c>
      <c r="F133" s="149">
        <v>402</v>
      </c>
      <c r="G133" s="149">
        <v>0</v>
      </c>
      <c r="H133" s="149">
        <f>0.3*0.5</f>
        <v>0.15</v>
      </c>
      <c r="I133" s="145" t="s">
        <v>56</v>
      </c>
    </row>
    <row r="134" spans="1:9" ht="15">
      <c r="A134" s="145"/>
      <c r="B134" s="145" t="s">
        <v>45</v>
      </c>
      <c r="C134" s="149" t="s">
        <v>35</v>
      </c>
      <c r="D134" s="149">
        <v>7800</v>
      </c>
      <c r="E134" s="149">
        <f t="shared" si="2"/>
        <v>76.518000000000001</v>
      </c>
      <c r="F134" s="149">
        <v>17862</v>
      </c>
      <c r="G134" s="149">
        <v>0</v>
      </c>
      <c r="H134" s="149">
        <v>1.2E-2</v>
      </c>
      <c r="I134" s="145" t="s">
        <v>57</v>
      </c>
    </row>
    <row r="135" spans="1:9" ht="15">
      <c r="A135" s="145"/>
      <c r="B135" s="145"/>
      <c r="C135" s="149"/>
      <c r="D135" s="149"/>
      <c r="E135" s="149"/>
      <c r="F135" s="149"/>
      <c r="G135" s="149"/>
      <c r="H135" s="149"/>
      <c r="I135" s="145"/>
    </row>
    <row r="136" spans="1:9" ht="15">
      <c r="A136" s="150"/>
      <c r="B136" s="150" t="s">
        <v>48</v>
      </c>
      <c r="C136" s="151"/>
      <c r="D136" s="151"/>
      <c r="E136" s="151"/>
      <c r="F136" s="151"/>
      <c r="G136" s="151"/>
      <c r="H136" s="151"/>
      <c r="I136" s="150"/>
    </row>
    <row r="137" spans="1:9" ht="15">
      <c r="A137" s="145"/>
      <c r="B137" s="145"/>
      <c r="C137" s="149"/>
      <c r="D137" s="149"/>
      <c r="E137" s="149"/>
      <c r="F137" s="149"/>
      <c r="G137" s="149"/>
      <c r="H137" s="149"/>
      <c r="I137" s="145"/>
    </row>
    <row r="138" spans="1:9" ht="44.25" customHeight="1">
      <c r="A138" s="152" t="s">
        <v>659</v>
      </c>
      <c r="B138" s="147" t="s">
        <v>238</v>
      </c>
      <c r="C138" s="148" t="s">
        <v>82</v>
      </c>
      <c r="D138" s="148" t="s">
        <v>43</v>
      </c>
      <c r="E138" s="148" t="s">
        <v>44</v>
      </c>
      <c r="F138" s="148" t="s">
        <v>41</v>
      </c>
      <c r="G138" s="148" t="s">
        <v>42</v>
      </c>
      <c r="H138" s="148" t="s">
        <v>47</v>
      </c>
      <c r="I138" s="147" t="s">
        <v>46</v>
      </c>
    </row>
    <row r="139" spans="1:9" ht="15">
      <c r="A139" s="145"/>
      <c r="B139" s="145" t="s">
        <v>52</v>
      </c>
      <c r="C139" s="149" t="s">
        <v>35</v>
      </c>
      <c r="D139" s="149">
        <v>490</v>
      </c>
      <c r="E139" s="149">
        <f t="shared" ref="E139:E146" si="3">D139*9.81/1000</f>
        <v>4.8069000000000006</v>
      </c>
      <c r="F139" s="149">
        <v>251</v>
      </c>
      <c r="G139" s="149">
        <v>-692</v>
      </c>
      <c r="H139" s="149">
        <f t="shared" ref="H139:H146" si="4">H127*0.75</f>
        <v>0.09</v>
      </c>
      <c r="I139" s="145" t="s">
        <v>660</v>
      </c>
    </row>
    <row r="140" spans="1:9" ht="15">
      <c r="A140" s="145"/>
      <c r="B140" s="145" t="s">
        <v>951</v>
      </c>
      <c r="C140" s="149" t="s">
        <v>35</v>
      </c>
      <c r="D140" s="149">
        <v>7874</v>
      </c>
      <c r="E140" s="149">
        <f t="shared" si="3"/>
        <v>77.243940000000009</v>
      </c>
      <c r="F140" s="149">
        <v>15984</v>
      </c>
      <c r="G140" s="149">
        <v>0</v>
      </c>
      <c r="H140" s="149">
        <f t="shared" si="4"/>
        <v>9.0000000000000011E-3</v>
      </c>
      <c r="I140" s="145" t="s">
        <v>660</v>
      </c>
    </row>
    <row r="141" spans="1:9" ht="15">
      <c r="A141" s="145"/>
      <c r="B141" s="145" t="s">
        <v>352</v>
      </c>
      <c r="C141" s="149" t="s">
        <v>35</v>
      </c>
      <c r="D141" s="149">
        <v>2380</v>
      </c>
      <c r="E141" s="149">
        <f t="shared" si="3"/>
        <v>23.347800000000003</v>
      </c>
      <c r="F141" s="149">
        <v>659</v>
      </c>
      <c r="G141" s="149">
        <v>0</v>
      </c>
      <c r="H141" s="149">
        <f t="shared" si="4"/>
        <v>0.11249999999999999</v>
      </c>
      <c r="I141" s="145" t="s">
        <v>660</v>
      </c>
    </row>
    <row r="142" spans="1:9" ht="15">
      <c r="A142" s="145"/>
      <c r="B142" s="145" t="s">
        <v>357</v>
      </c>
      <c r="C142" s="149" t="s">
        <v>35</v>
      </c>
      <c r="D142" s="149">
        <v>2400</v>
      </c>
      <c r="E142" s="149">
        <f t="shared" si="3"/>
        <v>23.544</v>
      </c>
      <c r="F142" s="149">
        <v>609</v>
      </c>
      <c r="G142" s="149">
        <v>0</v>
      </c>
      <c r="H142" s="149">
        <f t="shared" si="4"/>
        <v>0.11249999999999999</v>
      </c>
      <c r="I142" s="145" t="s">
        <v>660</v>
      </c>
    </row>
    <row r="143" spans="1:9" ht="15">
      <c r="A143" s="145"/>
      <c r="B143" s="145" t="s">
        <v>356</v>
      </c>
      <c r="C143" s="149" t="s">
        <v>35</v>
      </c>
      <c r="D143" s="149">
        <v>2400</v>
      </c>
      <c r="E143" s="149">
        <f t="shared" si="3"/>
        <v>23.544</v>
      </c>
      <c r="F143" s="149">
        <v>538</v>
      </c>
      <c r="G143" s="149">
        <v>0</v>
      </c>
      <c r="H143" s="149">
        <f t="shared" si="4"/>
        <v>0.11249999999999999</v>
      </c>
      <c r="I143" s="145" t="s">
        <v>660</v>
      </c>
    </row>
    <row r="144" spans="1:9" ht="15">
      <c r="A144" s="145"/>
      <c r="B144" s="145" t="s">
        <v>930</v>
      </c>
      <c r="C144" s="149" t="s">
        <v>35</v>
      </c>
      <c r="D144" s="149">
        <v>2400</v>
      </c>
      <c r="E144" s="149">
        <f>D144*9.81/1000</f>
        <v>23.544</v>
      </c>
      <c r="F144" s="149">
        <v>455</v>
      </c>
      <c r="G144" s="149">
        <v>0</v>
      </c>
      <c r="H144" s="149">
        <f t="shared" si="4"/>
        <v>0.11249999999999999</v>
      </c>
      <c r="I144" s="145" t="s">
        <v>660</v>
      </c>
    </row>
    <row r="145" spans="1:9" ht="15">
      <c r="A145" s="145"/>
      <c r="B145" s="145" t="s">
        <v>351</v>
      </c>
      <c r="C145" s="149" t="s">
        <v>35</v>
      </c>
      <c r="D145" s="149">
        <v>2400</v>
      </c>
      <c r="E145" s="149">
        <f t="shared" si="3"/>
        <v>23.544</v>
      </c>
      <c r="F145" s="149">
        <v>402</v>
      </c>
      <c r="G145" s="149">
        <v>0</v>
      </c>
      <c r="H145" s="149">
        <f t="shared" si="4"/>
        <v>0.11249999999999999</v>
      </c>
      <c r="I145" s="145" t="s">
        <v>660</v>
      </c>
    </row>
    <row r="146" spans="1:9" ht="15">
      <c r="A146" s="145"/>
      <c r="B146" s="145" t="s">
        <v>45</v>
      </c>
      <c r="C146" s="149" t="s">
        <v>35</v>
      </c>
      <c r="D146" s="149">
        <v>7800</v>
      </c>
      <c r="E146" s="149">
        <f t="shared" si="3"/>
        <v>76.518000000000001</v>
      </c>
      <c r="F146" s="149">
        <v>17862</v>
      </c>
      <c r="G146" s="149">
        <v>0</v>
      </c>
      <c r="H146" s="149">
        <f t="shared" si="4"/>
        <v>9.0000000000000011E-3</v>
      </c>
      <c r="I146" s="145" t="s">
        <v>660</v>
      </c>
    </row>
    <row r="147" spans="1:9" ht="15">
      <c r="A147" s="145"/>
      <c r="B147" s="145"/>
      <c r="C147" s="149"/>
      <c r="D147" s="149"/>
      <c r="E147" s="149"/>
      <c r="F147" s="149"/>
      <c r="G147" s="149"/>
      <c r="H147" s="149"/>
      <c r="I147" s="145"/>
    </row>
    <row r="148" spans="1:9" ht="15">
      <c r="A148" s="150"/>
      <c r="B148" s="150" t="s">
        <v>48</v>
      </c>
      <c r="C148" s="151"/>
      <c r="D148" s="151"/>
      <c r="E148" s="151"/>
      <c r="F148" s="151"/>
      <c r="G148" s="151"/>
      <c r="H148" s="151"/>
      <c r="I148" s="150"/>
    </row>
    <row r="149" spans="1:9" ht="15">
      <c r="A149" s="145"/>
      <c r="B149" s="145"/>
      <c r="C149" s="149"/>
      <c r="D149" s="149"/>
      <c r="E149" s="149"/>
      <c r="F149" s="149"/>
      <c r="G149" s="149"/>
      <c r="H149" s="149"/>
      <c r="I149" s="145"/>
    </row>
    <row r="150" spans="1:9" ht="44.25" customHeight="1">
      <c r="A150" s="153" t="s">
        <v>12</v>
      </c>
      <c r="B150" s="147" t="s">
        <v>238</v>
      </c>
      <c r="C150" s="148" t="s">
        <v>82</v>
      </c>
      <c r="D150" s="148" t="s">
        <v>43</v>
      </c>
      <c r="E150" s="148" t="s">
        <v>44</v>
      </c>
      <c r="F150" s="148" t="s">
        <v>41</v>
      </c>
      <c r="G150" s="148" t="s">
        <v>42</v>
      </c>
      <c r="H150" s="148" t="s">
        <v>47</v>
      </c>
      <c r="I150" s="147" t="s">
        <v>46</v>
      </c>
    </row>
    <row r="151" spans="1:9" ht="15">
      <c r="A151" s="145"/>
      <c r="B151" s="145" t="s">
        <v>50</v>
      </c>
      <c r="C151" s="149" t="s">
        <v>35</v>
      </c>
      <c r="D151" s="149">
        <v>500</v>
      </c>
      <c r="E151" s="149">
        <f t="shared" ref="E151:E157" si="5">D151*9.81/1000</f>
        <v>4.9050000000000002</v>
      </c>
      <c r="F151" s="149">
        <v>219</v>
      </c>
      <c r="G151" s="149">
        <v>-819</v>
      </c>
      <c r="H151" s="149">
        <v>0.2</v>
      </c>
      <c r="I151" s="145" t="s">
        <v>332</v>
      </c>
    </row>
    <row r="152" spans="1:9" ht="15">
      <c r="A152" s="145"/>
      <c r="B152" s="145" t="s">
        <v>349</v>
      </c>
      <c r="C152" s="149" t="s">
        <v>35</v>
      </c>
      <c r="D152" s="149">
        <v>2380</v>
      </c>
      <c r="E152" s="149">
        <f t="shared" si="5"/>
        <v>23.347800000000003</v>
      </c>
      <c r="F152" s="149">
        <v>509</v>
      </c>
      <c r="G152" s="149">
        <v>0</v>
      </c>
      <c r="H152" s="149">
        <v>0.15</v>
      </c>
      <c r="I152" s="145" t="s">
        <v>658</v>
      </c>
    </row>
    <row r="153" spans="1:9" ht="15">
      <c r="A153" s="145"/>
      <c r="B153" s="145" t="s">
        <v>354</v>
      </c>
      <c r="C153" s="149" t="s">
        <v>35</v>
      </c>
      <c r="D153" s="149">
        <v>2400</v>
      </c>
      <c r="E153" s="149">
        <f t="shared" si="5"/>
        <v>23.544</v>
      </c>
      <c r="F153" s="149">
        <v>459</v>
      </c>
      <c r="G153" s="149">
        <v>0</v>
      </c>
      <c r="H153" s="149">
        <v>0.15</v>
      </c>
      <c r="I153" s="145" t="s">
        <v>658</v>
      </c>
    </row>
    <row r="154" spans="1:9" ht="15">
      <c r="A154" s="145"/>
      <c r="B154" s="145" t="s">
        <v>353</v>
      </c>
      <c r="C154" s="149" t="s">
        <v>35</v>
      </c>
      <c r="D154" s="149">
        <v>2400</v>
      </c>
      <c r="E154" s="149">
        <f t="shared" si="5"/>
        <v>23.544</v>
      </c>
      <c r="F154" s="149">
        <v>388</v>
      </c>
      <c r="G154" s="149">
        <v>0</v>
      </c>
      <c r="H154" s="149">
        <v>0.15</v>
      </c>
      <c r="I154" s="145" t="s">
        <v>658</v>
      </c>
    </row>
    <row r="155" spans="1:9" ht="15">
      <c r="A155" s="145"/>
      <c r="B155" s="145" t="s">
        <v>929</v>
      </c>
      <c r="C155" s="149" t="s">
        <v>35</v>
      </c>
      <c r="D155" s="149">
        <v>2400</v>
      </c>
      <c r="E155" s="149">
        <f>D155*9.81/1000</f>
        <v>23.544</v>
      </c>
      <c r="F155" s="149">
        <v>309</v>
      </c>
      <c r="G155" s="149">
        <v>0</v>
      </c>
      <c r="H155" s="149">
        <v>0.15</v>
      </c>
      <c r="I155" s="145" t="s">
        <v>658</v>
      </c>
    </row>
    <row r="156" spans="1:9" ht="15">
      <c r="A156" s="145"/>
      <c r="B156" s="145" t="s">
        <v>347</v>
      </c>
      <c r="C156" s="149" t="s">
        <v>35</v>
      </c>
      <c r="D156" s="149">
        <v>2400</v>
      </c>
      <c r="E156" s="149">
        <f t="shared" si="5"/>
        <v>23.544</v>
      </c>
      <c r="F156" s="149">
        <v>252</v>
      </c>
      <c r="G156" s="149">
        <v>0</v>
      </c>
      <c r="H156" s="149">
        <v>0.15</v>
      </c>
      <c r="I156" s="145" t="s">
        <v>658</v>
      </c>
    </row>
    <row r="157" spans="1:9" ht="15">
      <c r="A157" s="145"/>
      <c r="B157" s="154" t="s">
        <v>58</v>
      </c>
      <c r="C157" s="149" t="s">
        <v>36</v>
      </c>
      <c r="D157" s="149">
        <v>335</v>
      </c>
      <c r="E157" s="149">
        <f t="shared" si="5"/>
        <v>3.2863500000000005</v>
      </c>
      <c r="F157" s="149">
        <v>82</v>
      </c>
      <c r="G157" s="149">
        <v>0</v>
      </c>
      <c r="H157" s="149">
        <v>1</v>
      </c>
      <c r="I157" s="154" t="s">
        <v>882</v>
      </c>
    </row>
    <row r="158" spans="1:9" ht="15">
      <c r="A158" s="145"/>
      <c r="B158" s="145"/>
      <c r="C158" s="149"/>
      <c r="D158" s="149"/>
      <c r="E158" s="149"/>
      <c r="F158" s="149"/>
      <c r="G158" s="149"/>
      <c r="H158" s="149"/>
      <c r="I158" s="145"/>
    </row>
    <row r="159" spans="1:9" ht="15">
      <c r="A159" s="150"/>
      <c r="B159" s="150" t="s">
        <v>48</v>
      </c>
      <c r="C159" s="151"/>
      <c r="D159" s="151"/>
      <c r="E159" s="151"/>
      <c r="F159" s="151"/>
      <c r="G159" s="151"/>
      <c r="H159" s="151"/>
      <c r="I159" s="150"/>
    </row>
    <row r="160" spans="1:9" ht="15">
      <c r="A160" s="145"/>
      <c r="B160" s="145"/>
      <c r="C160" s="149"/>
      <c r="D160" s="149"/>
      <c r="E160" s="149"/>
      <c r="F160" s="149"/>
      <c r="G160" s="149"/>
      <c r="H160" s="149"/>
      <c r="I160" s="145"/>
    </row>
    <row r="161" spans="1:9" ht="44.25" customHeight="1">
      <c r="A161" s="153" t="s">
        <v>13</v>
      </c>
      <c r="B161" s="147" t="s">
        <v>238</v>
      </c>
      <c r="C161" s="148" t="s">
        <v>82</v>
      </c>
      <c r="D161" s="148" t="s">
        <v>43</v>
      </c>
      <c r="E161" s="148" t="s">
        <v>44</v>
      </c>
      <c r="F161" s="148" t="s">
        <v>41</v>
      </c>
      <c r="G161" s="148" t="s">
        <v>42</v>
      </c>
      <c r="H161" s="148" t="s">
        <v>47</v>
      </c>
      <c r="I161" s="147" t="s">
        <v>46</v>
      </c>
    </row>
    <row r="162" spans="1:9" ht="15">
      <c r="A162" s="145"/>
      <c r="B162" s="154" t="s">
        <v>62</v>
      </c>
      <c r="C162" s="149" t="s">
        <v>36</v>
      </c>
      <c r="D162" s="149">
        <v>22</v>
      </c>
      <c r="E162" s="149">
        <f>D162*9.81/1000</f>
        <v>0.21582000000000001</v>
      </c>
      <c r="F162" s="149">
        <v>10</v>
      </c>
      <c r="G162" s="149">
        <v>-37</v>
      </c>
      <c r="H162" s="149">
        <v>1</v>
      </c>
      <c r="I162" s="154" t="s">
        <v>889</v>
      </c>
    </row>
    <row r="163" spans="1:9" ht="15">
      <c r="A163" s="145"/>
      <c r="B163" s="154" t="s">
        <v>63</v>
      </c>
      <c r="C163" s="149" t="s">
        <v>36</v>
      </c>
      <c r="D163" s="149">
        <v>20</v>
      </c>
      <c r="E163" s="149">
        <f>D163*9.81/1000</f>
        <v>0.19620000000000001</v>
      </c>
      <c r="F163" s="149">
        <v>6.5</v>
      </c>
      <c r="G163" s="149">
        <v>-30</v>
      </c>
      <c r="H163" s="149">
        <v>1</v>
      </c>
      <c r="I163" s="154" t="s">
        <v>916</v>
      </c>
    </row>
    <row r="164" spans="1:9" ht="15">
      <c r="A164" s="145"/>
      <c r="B164" s="154" t="s">
        <v>64</v>
      </c>
      <c r="C164" s="149" t="s">
        <v>36</v>
      </c>
      <c r="D164" s="149">
        <v>32</v>
      </c>
      <c r="E164" s="149">
        <f>D164*9.81/1000</f>
        <v>0.31392000000000003</v>
      </c>
      <c r="F164" s="149">
        <v>10</v>
      </c>
      <c r="G164" s="149">
        <v>-50</v>
      </c>
      <c r="H164" s="149">
        <v>1</v>
      </c>
      <c r="I164" s="154" t="s">
        <v>917</v>
      </c>
    </row>
    <row r="165" spans="1:9" ht="15">
      <c r="A165" s="145"/>
      <c r="B165" s="145"/>
      <c r="C165" s="149"/>
      <c r="D165" s="149"/>
      <c r="E165" s="149"/>
      <c r="F165" s="149"/>
      <c r="G165" s="149"/>
      <c r="H165" s="149"/>
      <c r="I165" s="145"/>
    </row>
    <row r="166" spans="1:9" ht="15">
      <c r="A166" s="150"/>
      <c r="B166" s="150" t="s">
        <v>48</v>
      </c>
      <c r="C166" s="151"/>
      <c r="D166" s="151"/>
      <c r="E166" s="151"/>
      <c r="F166" s="151"/>
      <c r="G166" s="151"/>
      <c r="H166" s="151"/>
      <c r="I166" s="150"/>
    </row>
    <row r="167" spans="1:9" ht="15">
      <c r="A167" s="145"/>
      <c r="B167" s="145"/>
      <c r="C167" s="149"/>
      <c r="D167" s="149"/>
      <c r="E167" s="149"/>
      <c r="F167" s="149"/>
      <c r="G167" s="149"/>
      <c r="H167" s="149"/>
      <c r="I167" s="145"/>
    </row>
    <row r="168" spans="1:9" ht="44.25" customHeight="1">
      <c r="A168" s="155" t="s">
        <v>14</v>
      </c>
      <c r="B168" s="147" t="s">
        <v>238</v>
      </c>
      <c r="C168" s="148" t="s">
        <v>82</v>
      </c>
      <c r="D168" s="148" t="s">
        <v>43</v>
      </c>
      <c r="E168" s="148" t="s">
        <v>44</v>
      </c>
      <c r="F168" s="148" t="s">
        <v>41</v>
      </c>
      <c r="G168" s="148" t="s">
        <v>42</v>
      </c>
      <c r="H168" s="148" t="s">
        <v>47</v>
      </c>
      <c r="I168" s="147" t="s">
        <v>46</v>
      </c>
    </row>
    <row r="169" spans="1:9" ht="15">
      <c r="A169" s="145"/>
      <c r="B169" s="145" t="s">
        <v>50</v>
      </c>
      <c r="C169" s="149" t="s">
        <v>35</v>
      </c>
      <c r="D169" s="149">
        <v>500</v>
      </c>
      <c r="E169" s="149">
        <f t="shared" ref="E169:E178" si="6">D169*9.81/1000</f>
        <v>4.9050000000000002</v>
      </c>
      <c r="F169" s="149">
        <v>219</v>
      </c>
      <c r="G169" s="149">
        <v>-819</v>
      </c>
      <c r="H169" s="149">
        <v>0.2</v>
      </c>
      <c r="I169" s="145" t="s">
        <v>332</v>
      </c>
    </row>
    <row r="170" spans="1:9" ht="15">
      <c r="A170" s="145"/>
      <c r="B170" s="145" t="s">
        <v>697</v>
      </c>
      <c r="C170" s="149" t="s">
        <v>36</v>
      </c>
      <c r="D170" s="149">
        <v>14</v>
      </c>
      <c r="E170" s="149">
        <f t="shared" si="6"/>
        <v>0.13733999999999999</v>
      </c>
      <c r="F170" s="149">
        <v>37</v>
      </c>
      <c r="G170" s="149">
        <v>0</v>
      </c>
      <c r="H170" s="149">
        <v>1</v>
      </c>
      <c r="I170" s="154" t="s">
        <v>896</v>
      </c>
    </row>
    <row r="171" spans="1:9" ht="15">
      <c r="A171" s="145"/>
      <c r="B171" s="145" t="s">
        <v>349</v>
      </c>
      <c r="C171" s="149" t="s">
        <v>35</v>
      </c>
      <c r="D171" s="149">
        <v>2380</v>
      </c>
      <c r="E171" s="149">
        <f t="shared" si="6"/>
        <v>23.347800000000003</v>
      </c>
      <c r="F171" s="149">
        <v>509</v>
      </c>
      <c r="G171" s="149">
        <v>0</v>
      </c>
      <c r="H171" s="149">
        <v>0.15</v>
      </c>
      <c r="I171" s="145" t="s">
        <v>59</v>
      </c>
    </row>
    <row r="172" spans="1:9" ht="15">
      <c r="A172" s="145"/>
      <c r="B172" s="145" t="s">
        <v>354</v>
      </c>
      <c r="C172" s="149" t="s">
        <v>35</v>
      </c>
      <c r="D172" s="149">
        <v>2400</v>
      </c>
      <c r="E172" s="149">
        <f t="shared" si="6"/>
        <v>23.544</v>
      </c>
      <c r="F172" s="149">
        <v>459</v>
      </c>
      <c r="G172" s="149">
        <v>0</v>
      </c>
      <c r="H172" s="149">
        <v>0.15</v>
      </c>
      <c r="I172" s="145" t="s">
        <v>59</v>
      </c>
    </row>
    <row r="173" spans="1:9" ht="15">
      <c r="A173" s="145"/>
      <c r="B173" s="145" t="s">
        <v>353</v>
      </c>
      <c r="C173" s="149" t="s">
        <v>35</v>
      </c>
      <c r="D173" s="149">
        <v>2400</v>
      </c>
      <c r="E173" s="149">
        <f t="shared" si="6"/>
        <v>23.544</v>
      </c>
      <c r="F173" s="149">
        <v>388</v>
      </c>
      <c r="G173" s="149">
        <v>0</v>
      </c>
      <c r="H173" s="149">
        <v>0.15</v>
      </c>
      <c r="I173" s="145" t="s">
        <v>59</v>
      </c>
    </row>
    <row r="174" spans="1:9" ht="15">
      <c r="A174" s="145"/>
      <c r="B174" s="145" t="s">
        <v>929</v>
      </c>
      <c r="C174" s="149" t="s">
        <v>35</v>
      </c>
      <c r="D174" s="149">
        <v>2400</v>
      </c>
      <c r="E174" s="149">
        <f t="shared" si="6"/>
        <v>23.544</v>
      </c>
      <c r="F174" s="149">
        <v>309</v>
      </c>
      <c r="G174" s="149">
        <v>0</v>
      </c>
      <c r="H174" s="149">
        <v>0.15</v>
      </c>
      <c r="I174" s="145" t="s">
        <v>59</v>
      </c>
    </row>
    <row r="175" spans="1:9" ht="15">
      <c r="A175" s="145"/>
      <c r="B175" s="145" t="s">
        <v>347</v>
      </c>
      <c r="C175" s="149" t="s">
        <v>35</v>
      </c>
      <c r="D175" s="149">
        <v>2400</v>
      </c>
      <c r="E175" s="149">
        <f t="shared" si="6"/>
        <v>23.544</v>
      </c>
      <c r="F175" s="149">
        <v>252</v>
      </c>
      <c r="G175" s="149">
        <v>0</v>
      </c>
      <c r="H175" s="149">
        <v>0.15</v>
      </c>
      <c r="I175" s="145" t="s">
        <v>59</v>
      </c>
    </row>
    <row r="176" spans="1:9" ht="15">
      <c r="A176" s="145"/>
      <c r="B176" s="154" t="s">
        <v>58</v>
      </c>
      <c r="C176" s="149" t="s">
        <v>36</v>
      </c>
      <c r="D176" s="149">
        <v>335</v>
      </c>
      <c r="E176" s="149">
        <f t="shared" si="6"/>
        <v>3.2863500000000005</v>
      </c>
      <c r="F176" s="149">
        <v>82</v>
      </c>
      <c r="G176" s="149">
        <v>0</v>
      </c>
      <c r="H176" s="149">
        <v>1</v>
      </c>
      <c r="I176" s="154" t="s">
        <v>915</v>
      </c>
    </row>
    <row r="177" spans="1:9" ht="15">
      <c r="A177" s="145"/>
      <c r="B177" s="145" t="s">
        <v>1006</v>
      </c>
      <c r="C177" s="149" t="s">
        <v>36</v>
      </c>
      <c r="D177" s="149">
        <v>15</v>
      </c>
      <c r="E177" s="149">
        <f t="shared" si="6"/>
        <v>0.14715</v>
      </c>
      <c r="F177" s="149">
        <v>6</v>
      </c>
      <c r="G177" s="149">
        <v>-22</v>
      </c>
      <c r="H177" s="149">
        <v>1</v>
      </c>
      <c r="I177" s="154" t="s">
        <v>1007</v>
      </c>
    </row>
    <row r="178" spans="1:9" ht="15">
      <c r="A178" s="145"/>
      <c r="B178" s="154" t="s">
        <v>65</v>
      </c>
      <c r="C178" s="149" t="s">
        <v>36</v>
      </c>
      <c r="D178" s="149">
        <v>53</v>
      </c>
      <c r="E178" s="149">
        <f t="shared" si="6"/>
        <v>0.51993000000000011</v>
      </c>
      <c r="F178" s="149">
        <v>14</v>
      </c>
      <c r="G178" s="149">
        <v>-82</v>
      </c>
      <c r="H178" s="149">
        <v>1</v>
      </c>
      <c r="I178" s="154" t="s">
        <v>894</v>
      </c>
    </row>
    <row r="179" spans="1:9" ht="15">
      <c r="A179" s="145"/>
      <c r="B179" s="145"/>
      <c r="C179" s="149"/>
      <c r="D179" s="149"/>
      <c r="E179" s="149"/>
      <c r="F179" s="149"/>
      <c r="G179" s="149"/>
      <c r="H179" s="149"/>
      <c r="I179" s="145"/>
    </row>
    <row r="180" spans="1:9" ht="15">
      <c r="A180" s="150"/>
      <c r="B180" s="150" t="s">
        <v>48</v>
      </c>
      <c r="C180" s="151"/>
      <c r="D180" s="151"/>
      <c r="E180" s="151"/>
      <c r="F180" s="151"/>
      <c r="G180" s="151"/>
      <c r="H180" s="151"/>
      <c r="I180" s="150"/>
    </row>
    <row r="181" spans="1:9" ht="15">
      <c r="A181" s="145"/>
      <c r="B181" s="145"/>
      <c r="C181" s="149"/>
      <c r="D181" s="149"/>
      <c r="E181" s="149"/>
      <c r="F181" s="149"/>
      <c r="G181" s="149"/>
      <c r="H181" s="149"/>
      <c r="I181" s="145"/>
    </row>
    <row r="182" spans="1:9" ht="44.25" customHeight="1">
      <c r="A182" s="155" t="s">
        <v>16</v>
      </c>
      <c r="B182" s="147" t="s">
        <v>238</v>
      </c>
      <c r="C182" s="148" t="s">
        <v>82</v>
      </c>
      <c r="D182" s="148" t="s">
        <v>43</v>
      </c>
      <c r="E182" s="148" t="s">
        <v>44</v>
      </c>
      <c r="F182" s="148" t="s">
        <v>41</v>
      </c>
      <c r="G182" s="148" t="s">
        <v>42</v>
      </c>
      <c r="H182" s="148" t="s">
        <v>47</v>
      </c>
      <c r="I182" s="147" t="s">
        <v>46</v>
      </c>
    </row>
    <row r="183" spans="1:9" ht="15">
      <c r="A183" s="145"/>
      <c r="B183" s="145" t="s">
        <v>92</v>
      </c>
      <c r="C183" s="149" t="s">
        <v>36</v>
      </c>
      <c r="D183" s="149">
        <v>2.4300000000000002</v>
      </c>
      <c r="E183" s="149">
        <f t="shared" ref="E183:E192" si="7">D183*9.81/1000</f>
        <v>2.3838300000000003E-2</v>
      </c>
      <c r="F183" s="149">
        <v>16.2</v>
      </c>
      <c r="G183" s="149">
        <v>0</v>
      </c>
      <c r="H183" s="149">
        <v>1</v>
      </c>
      <c r="I183" s="145" t="s">
        <v>961</v>
      </c>
    </row>
    <row r="184" spans="1:9" ht="15">
      <c r="A184" s="145"/>
      <c r="B184" s="145" t="s">
        <v>67</v>
      </c>
      <c r="C184" s="149" t="s">
        <v>36</v>
      </c>
      <c r="D184" s="149">
        <v>47</v>
      </c>
      <c r="E184" s="149">
        <f t="shared" si="7"/>
        <v>0.46107000000000004</v>
      </c>
      <c r="F184" s="149">
        <v>4.5999999999999996</v>
      </c>
      <c r="G184" s="149">
        <v>0</v>
      </c>
      <c r="H184" s="149">
        <v>1</v>
      </c>
      <c r="I184" s="145" t="s">
        <v>72</v>
      </c>
    </row>
    <row r="185" spans="1:9" ht="15">
      <c r="A185" s="145"/>
      <c r="B185" s="145" t="s">
        <v>68</v>
      </c>
      <c r="C185" s="149" t="s">
        <v>36</v>
      </c>
      <c r="D185" s="149">
        <v>47</v>
      </c>
      <c r="E185" s="149">
        <f t="shared" si="7"/>
        <v>0.46107000000000004</v>
      </c>
      <c r="F185" s="149">
        <v>3.1</v>
      </c>
      <c r="G185" s="149">
        <v>0</v>
      </c>
      <c r="H185" s="149">
        <v>1</v>
      </c>
      <c r="I185" s="145" t="s">
        <v>72</v>
      </c>
    </row>
    <row r="186" spans="1:9" ht="15">
      <c r="A186" s="145"/>
      <c r="B186" s="145" t="s">
        <v>962</v>
      </c>
      <c r="C186" s="149" t="s">
        <v>36</v>
      </c>
      <c r="D186" s="149">
        <v>2.2000000000000002</v>
      </c>
      <c r="E186" s="149">
        <f t="shared" si="7"/>
        <v>2.1582000000000004E-2</v>
      </c>
      <c r="F186" s="149">
        <v>3.1</v>
      </c>
      <c r="G186" s="149">
        <v>0</v>
      </c>
      <c r="H186" s="149">
        <v>1</v>
      </c>
      <c r="I186" s="145" t="s">
        <v>963</v>
      </c>
    </row>
    <row r="187" spans="1:9" ht="15">
      <c r="A187" s="145"/>
      <c r="B187" s="145" t="s">
        <v>964</v>
      </c>
      <c r="C187" s="149" t="s">
        <v>36</v>
      </c>
      <c r="D187" s="149">
        <v>50</v>
      </c>
      <c r="E187" s="149">
        <f t="shared" si="7"/>
        <v>0.49049999999999999</v>
      </c>
      <c r="F187" s="287">
        <f>0.265*50</f>
        <v>13.25</v>
      </c>
      <c r="G187" s="149">
        <v>0</v>
      </c>
      <c r="H187" s="149">
        <v>1</v>
      </c>
      <c r="I187" s="145" t="s">
        <v>965</v>
      </c>
    </row>
    <row r="188" spans="1:9" ht="15">
      <c r="A188" s="145"/>
      <c r="B188" s="145" t="s">
        <v>69</v>
      </c>
      <c r="C188" s="149" t="s">
        <v>36</v>
      </c>
      <c r="D188" s="149">
        <v>20</v>
      </c>
      <c r="E188" s="149">
        <f t="shared" si="7"/>
        <v>0.19620000000000001</v>
      </c>
      <c r="F188" s="149">
        <v>19.5</v>
      </c>
      <c r="G188" s="149">
        <v>0</v>
      </c>
      <c r="H188" s="149">
        <v>1</v>
      </c>
      <c r="I188" s="145" t="s">
        <v>73</v>
      </c>
    </row>
    <row r="189" spans="1:9" ht="15">
      <c r="A189" s="145"/>
      <c r="B189" s="145" t="s">
        <v>949</v>
      </c>
      <c r="C189" s="149" t="s">
        <v>36</v>
      </c>
      <c r="D189" s="149">
        <v>23</v>
      </c>
      <c r="E189" s="149">
        <f t="shared" si="7"/>
        <v>0.22563000000000002</v>
      </c>
      <c r="F189" s="149">
        <v>4</v>
      </c>
      <c r="G189" s="149">
        <v>0</v>
      </c>
      <c r="H189" s="149">
        <v>1</v>
      </c>
      <c r="I189" s="145" t="s">
        <v>950</v>
      </c>
    </row>
    <row r="190" spans="1:9" ht="15">
      <c r="A190" s="145"/>
      <c r="B190" s="145" t="s">
        <v>66</v>
      </c>
      <c r="C190" s="149" t="s">
        <v>36</v>
      </c>
      <c r="D190" s="149">
        <v>2</v>
      </c>
      <c r="E190" s="149">
        <f t="shared" si="7"/>
        <v>1.9620000000000002E-2</v>
      </c>
      <c r="F190" s="149">
        <v>6.4</v>
      </c>
      <c r="G190" s="149">
        <v>0</v>
      </c>
      <c r="H190" s="149">
        <v>1</v>
      </c>
      <c r="I190" s="145" t="s">
        <v>71</v>
      </c>
    </row>
    <row r="191" spans="1:9" ht="15">
      <c r="A191" s="145"/>
      <c r="B191" s="145" t="s">
        <v>70</v>
      </c>
      <c r="C191" s="149" t="s">
        <v>36</v>
      </c>
      <c r="D191" s="149">
        <v>49</v>
      </c>
      <c r="E191" s="149">
        <f t="shared" si="7"/>
        <v>0.48069000000000001</v>
      </c>
      <c r="F191" s="149">
        <v>1.8</v>
      </c>
      <c r="G191" s="149">
        <v>0</v>
      </c>
      <c r="H191" s="149">
        <v>1</v>
      </c>
      <c r="I191" s="145" t="s">
        <v>74</v>
      </c>
    </row>
    <row r="192" spans="1:9" ht="15">
      <c r="A192" s="145"/>
      <c r="B192" s="145" t="s">
        <v>959</v>
      </c>
      <c r="C192" s="149" t="s">
        <v>36</v>
      </c>
      <c r="D192" s="149">
        <v>10.7</v>
      </c>
      <c r="E192" s="149">
        <f t="shared" si="7"/>
        <v>0.104967</v>
      </c>
      <c r="F192" s="149">
        <v>33.1</v>
      </c>
      <c r="G192" s="149">
        <v>0</v>
      </c>
      <c r="H192" s="149">
        <v>1</v>
      </c>
      <c r="I192" s="145" t="s">
        <v>960</v>
      </c>
    </row>
    <row r="193" spans="1:9" ht="15">
      <c r="A193" s="145"/>
      <c r="B193" s="145"/>
      <c r="C193" s="149"/>
      <c r="D193" s="149"/>
      <c r="E193" s="149"/>
      <c r="F193" s="149"/>
      <c r="G193" s="149"/>
      <c r="H193" s="149"/>
      <c r="I193" s="145"/>
    </row>
    <row r="194" spans="1:9" ht="15">
      <c r="A194" s="150"/>
      <c r="B194" s="150" t="s">
        <v>48</v>
      </c>
      <c r="C194" s="151"/>
      <c r="D194" s="151"/>
      <c r="E194" s="151"/>
      <c r="F194" s="151"/>
      <c r="G194" s="151"/>
      <c r="H194" s="151"/>
      <c r="I194" s="150"/>
    </row>
    <row r="195" spans="1:9" ht="15">
      <c r="A195" s="145"/>
      <c r="B195" s="145"/>
      <c r="C195" s="149"/>
      <c r="D195" s="149"/>
      <c r="E195" s="149"/>
      <c r="F195" s="149"/>
      <c r="G195" s="149"/>
      <c r="H195" s="149"/>
      <c r="I195" s="145"/>
    </row>
    <row r="196" spans="1:9" ht="44.25" customHeight="1">
      <c r="A196" s="155" t="s">
        <v>15</v>
      </c>
      <c r="B196" s="147" t="s">
        <v>238</v>
      </c>
      <c r="C196" s="148" t="s">
        <v>82</v>
      </c>
      <c r="D196" s="148" t="s">
        <v>43</v>
      </c>
      <c r="E196" s="148" t="s">
        <v>44</v>
      </c>
      <c r="F196" s="148" t="s">
        <v>41</v>
      </c>
      <c r="G196" s="148" t="s">
        <v>42</v>
      </c>
      <c r="H196" s="148" t="s">
        <v>47</v>
      </c>
      <c r="I196" s="147" t="s">
        <v>46</v>
      </c>
    </row>
    <row r="197" spans="1:9" ht="15">
      <c r="A197" s="145"/>
      <c r="B197" s="145" t="s">
        <v>947</v>
      </c>
      <c r="C197" s="149" t="s">
        <v>35</v>
      </c>
      <c r="D197" s="149">
        <v>45</v>
      </c>
      <c r="E197" s="149">
        <f t="shared" ref="E197:E207" si="8">D197*9.81/1000</f>
        <v>0.44145000000000006</v>
      </c>
      <c r="F197" s="149">
        <v>7</v>
      </c>
      <c r="G197" s="149">
        <v>-62</v>
      </c>
      <c r="H197" s="149">
        <v>0.25</v>
      </c>
      <c r="I197" s="145" t="s">
        <v>83</v>
      </c>
    </row>
    <row r="198" spans="1:9" ht="15">
      <c r="A198" s="145"/>
      <c r="B198" s="145" t="s">
        <v>934</v>
      </c>
      <c r="C198" s="149" t="s">
        <v>35</v>
      </c>
      <c r="D198" s="149">
        <v>20</v>
      </c>
      <c r="E198" s="149">
        <f t="shared" si="8"/>
        <v>0.19620000000000001</v>
      </c>
      <c r="F198" s="149">
        <v>135</v>
      </c>
      <c r="G198" s="149">
        <v>0</v>
      </c>
      <c r="H198" s="149">
        <v>0.25</v>
      </c>
      <c r="I198" s="145" t="s">
        <v>83</v>
      </c>
    </row>
    <row r="199" spans="1:9" ht="15">
      <c r="A199" s="145"/>
      <c r="B199" s="145" t="s">
        <v>78</v>
      </c>
      <c r="C199" s="149" t="s">
        <v>35</v>
      </c>
      <c r="D199" s="149">
        <v>75</v>
      </c>
      <c r="E199" s="149">
        <f t="shared" si="8"/>
        <v>0.73575000000000002</v>
      </c>
      <c r="F199" s="149">
        <v>39</v>
      </c>
      <c r="G199" s="149">
        <v>0</v>
      </c>
      <c r="H199" s="149">
        <v>0.25</v>
      </c>
      <c r="I199" s="145" t="s">
        <v>83</v>
      </c>
    </row>
    <row r="200" spans="1:9" ht="15">
      <c r="A200" s="145"/>
      <c r="B200" s="145" t="s">
        <v>79</v>
      </c>
      <c r="C200" s="149" t="s">
        <v>35</v>
      </c>
      <c r="D200" s="149">
        <v>112</v>
      </c>
      <c r="E200" s="149">
        <f t="shared" si="8"/>
        <v>1.0987199999999999</v>
      </c>
      <c r="F200" s="149">
        <v>58</v>
      </c>
      <c r="G200" s="149">
        <v>0</v>
      </c>
      <c r="H200" s="149">
        <v>0.25</v>
      </c>
      <c r="I200" s="145" t="s">
        <v>83</v>
      </c>
    </row>
    <row r="201" spans="1:9" ht="15">
      <c r="A201" s="145"/>
      <c r="B201" s="145" t="s">
        <v>81</v>
      </c>
      <c r="C201" s="149" t="s">
        <v>35</v>
      </c>
      <c r="D201" s="149">
        <v>70</v>
      </c>
      <c r="E201" s="149">
        <f t="shared" si="8"/>
        <v>0.68670000000000009</v>
      </c>
      <c r="F201" s="149">
        <v>89.6</v>
      </c>
      <c r="G201" s="149">
        <v>0</v>
      </c>
      <c r="H201" s="149">
        <v>0.25</v>
      </c>
      <c r="I201" s="145" t="s">
        <v>83</v>
      </c>
    </row>
    <row r="202" spans="1:9" ht="15">
      <c r="A202" s="145"/>
      <c r="B202" s="145" t="s">
        <v>80</v>
      </c>
      <c r="C202" s="149" t="s">
        <v>35</v>
      </c>
      <c r="D202" s="149">
        <v>40</v>
      </c>
      <c r="E202" s="149">
        <f t="shared" si="8"/>
        <v>0.39240000000000003</v>
      </c>
      <c r="F202" s="149">
        <v>212</v>
      </c>
      <c r="G202" s="149">
        <v>0</v>
      </c>
      <c r="H202" s="149">
        <v>0.25</v>
      </c>
      <c r="I202" s="145" t="s">
        <v>83</v>
      </c>
    </row>
    <row r="203" spans="1:9" ht="15">
      <c r="A203" s="145"/>
      <c r="B203" s="145" t="s">
        <v>75</v>
      </c>
      <c r="C203" s="149" t="s">
        <v>35</v>
      </c>
      <c r="D203" s="149">
        <v>70</v>
      </c>
      <c r="E203" s="149">
        <f t="shared" si="8"/>
        <v>0.68670000000000009</v>
      </c>
      <c r="F203" s="149">
        <v>78</v>
      </c>
      <c r="G203" s="149">
        <v>0</v>
      </c>
      <c r="H203" s="149">
        <v>0.25</v>
      </c>
      <c r="I203" s="145" t="s">
        <v>83</v>
      </c>
    </row>
    <row r="204" spans="1:9" ht="15">
      <c r="A204" s="145"/>
      <c r="B204" s="145" t="s">
        <v>948</v>
      </c>
      <c r="C204" s="149" t="s">
        <v>35</v>
      </c>
      <c r="D204" s="149">
        <v>25</v>
      </c>
      <c r="E204" s="149">
        <f t="shared" si="8"/>
        <v>0.24525</v>
      </c>
      <c r="F204" s="149">
        <v>66</v>
      </c>
      <c r="G204" s="149">
        <v>0</v>
      </c>
      <c r="H204" s="149">
        <v>0.25</v>
      </c>
      <c r="I204" s="145" t="s">
        <v>83</v>
      </c>
    </row>
    <row r="205" spans="1:9" ht="15">
      <c r="A205" s="145"/>
      <c r="B205" s="145" t="s">
        <v>945</v>
      </c>
      <c r="C205" s="149" t="s">
        <v>35</v>
      </c>
      <c r="D205" s="149">
        <v>180</v>
      </c>
      <c r="E205" s="149">
        <f t="shared" si="8"/>
        <v>1.7658000000000003</v>
      </c>
      <c r="F205" s="149">
        <v>1688</v>
      </c>
      <c r="G205" s="149">
        <v>0</v>
      </c>
      <c r="H205" s="149">
        <v>0.05</v>
      </c>
      <c r="I205" s="145" t="s">
        <v>946</v>
      </c>
    </row>
    <row r="206" spans="1:9" ht="15">
      <c r="A206" s="145"/>
      <c r="B206" s="145" t="s">
        <v>77</v>
      </c>
      <c r="C206" s="149" t="s">
        <v>35</v>
      </c>
      <c r="D206" s="149">
        <v>140</v>
      </c>
      <c r="E206" s="149">
        <f t="shared" si="8"/>
        <v>1.3734000000000002</v>
      </c>
      <c r="F206" s="149">
        <v>102.5</v>
      </c>
      <c r="G206" s="149">
        <v>-283.7</v>
      </c>
      <c r="H206" s="149">
        <v>0.25</v>
      </c>
      <c r="I206" s="145" t="s">
        <v>83</v>
      </c>
    </row>
    <row r="207" spans="1:9" ht="15">
      <c r="A207" s="145"/>
      <c r="B207" s="145" t="s">
        <v>76</v>
      </c>
      <c r="C207" s="149" t="s">
        <v>35</v>
      </c>
      <c r="D207" s="149">
        <v>33</v>
      </c>
      <c r="E207" s="149">
        <f t="shared" si="8"/>
        <v>0.32373000000000002</v>
      </c>
      <c r="F207" s="149">
        <v>164</v>
      </c>
      <c r="G207" s="149">
        <v>0</v>
      </c>
      <c r="H207" s="149">
        <v>0.25</v>
      </c>
      <c r="I207" s="145" t="s">
        <v>83</v>
      </c>
    </row>
    <row r="208" spans="1:9" ht="15">
      <c r="A208" s="145"/>
      <c r="B208" s="145"/>
      <c r="C208" s="149"/>
      <c r="D208" s="149"/>
      <c r="E208" s="149"/>
      <c r="F208" s="149"/>
      <c r="G208" s="149"/>
      <c r="H208" s="149"/>
      <c r="I208" s="145"/>
    </row>
    <row r="209" spans="1:9" ht="15">
      <c r="A209" s="150"/>
      <c r="B209" s="150" t="s">
        <v>48</v>
      </c>
      <c r="C209" s="151"/>
      <c r="D209" s="151"/>
      <c r="E209" s="151"/>
      <c r="F209" s="151"/>
      <c r="G209" s="151"/>
      <c r="H209" s="151"/>
      <c r="I209" s="150"/>
    </row>
    <row r="210" spans="1:9" ht="15">
      <c r="A210" s="145"/>
      <c r="B210" s="145"/>
      <c r="C210" s="149"/>
      <c r="D210" s="149"/>
      <c r="E210" s="149"/>
      <c r="F210" s="149"/>
      <c r="G210" s="149"/>
      <c r="H210" s="149"/>
      <c r="I210" s="145"/>
    </row>
    <row r="211" spans="1:9" ht="44.25" customHeight="1">
      <c r="A211" s="156" t="s">
        <v>248</v>
      </c>
      <c r="B211" s="147" t="s">
        <v>238</v>
      </c>
      <c r="C211" s="148" t="s">
        <v>82</v>
      </c>
      <c r="D211" s="148" t="s">
        <v>43</v>
      </c>
      <c r="E211" s="148" t="s">
        <v>44</v>
      </c>
      <c r="F211" s="148" t="s">
        <v>41</v>
      </c>
      <c r="G211" s="148" t="s">
        <v>42</v>
      </c>
      <c r="H211" s="148" t="s">
        <v>47</v>
      </c>
      <c r="I211" s="147" t="s">
        <v>46</v>
      </c>
    </row>
    <row r="212" spans="1:9" ht="15">
      <c r="A212" s="145"/>
      <c r="B212" s="154" t="s">
        <v>1008</v>
      </c>
      <c r="C212" s="149" t="s">
        <v>36</v>
      </c>
      <c r="D212" s="149">
        <f>152+D203</f>
        <v>222</v>
      </c>
      <c r="E212" s="149">
        <f t="shared" ref="E212:E232" si="9">D212*9.81/1000</f>
        <v>2.1778200000000001</v>
      </c>
      <c r="F212" s="149">
        <v>61</v>
      </c>
      <c r="G212" s="149">
        <v>0</v>
      </c>
      <c r="H212" s="149">
        <v>1</v>
      </c>
      <c r="I212" s="154" t="s">
        <v>914</v>
      </c>
    </row>
    <row r="213" spans="1:9" ht="15">
      <c r="A213" s="145"/>
      <c r="B213" s="154" t="s">
        <v>1011</v>
      </c>
      <c r="C213" s="149" t="s">
        <v>36</v>
      </c>
      <c r="D213" s="149">
        <v>193</v>
      </c>
      <c r="E213" s="149">
        <f t="shared" si="9"/>
        <v>1.8933300000000002</v>
      </c>
      <c r="F213" s="287">
        <v>20.2</v>
      </c>
      <c r="G213" s="287">
        <v>0</v>
      </c>
      <c r="H213" s="149">
        <v>1</v>
      </c>
      <c r="I213" s="154" t="s">
        <v>1012</v>
      </c>
    </row>
    <row r="214" spans="1:9" ht="15">
      <c r="A214" s="145"/>
      <c r="B214" s="154" t="s">
        <v>1009</v>
      </c>
      <c r="C214" s="149" t="s">
        <v>36</v>
      </c>
      <c r="D214" s="149">
        <v>169</v>
      </c>
      <c r="E214" s="149">
        <f t="shared" si="9"/>
        <v>1.6578900000000001</v>
      </c>
      <c r="F214" s="149">
        <v>20</v>
      </c>
      <c r="G214" s="149">
        <v>-36</v>
      </c>
      <c r="H214" s="149">
        <v>1</v>
      </c>
      <c r="I214" s="154" t="s">
        <v>1010</v>
      </c>
    </row>
    <row r="215" spans="1:9" ht="15">
      <c r="A215" s="145"/>
      <c r="B215" s="154" t="s">
        <v>84</v>
      </c>
      <c r="C215" s="149" t="s">
        <v>36</v>
      </c>
      <c r="D215" s="149">
        <v>33</v>
      </c>
      <c r="E215" s="149">
        <f t="shared" si="9"/>
        <v>0.32373000000000002</v>
      </c>
      <c r="F215" s="149">
        <v>73</v>
      </c>
      <c r="G215" s="149">
        <v>0</v>
      </c>
      <c r="H215" s="149">
        <v>1</v>
      </c>
      <c r="I215" s="154" t="s">
        <v>798</v>
      </c>
    </row>
    <row r="216" spans="1:9" ht="15">
      <c r="A216" s="145"/>
      <c r="B216" s="154" t="s">
        <v>911</v>
      </c>
      <c r="C216" s="149" t="s">
        <v>36</v>
      </c>
      <c r="D216" s="149">
        <v>352</v>
      </c>
      <c r="E216" s="149">
        <f t="shared" si="9"/>
        <v>3.4531200000000002</v>
      </c>
      <c r="F216" s="149">
        <v>61</v>
      </c>
      <c r="G216" s="149">
        <v>0</v>
      </c>
      <c r="H216" s="149">
        <v>1</v>
      </c>
      <c r="I216" s="154" t="s">
        <v>984</v>
      </c>
    </row>
    <row r="217" spans="1:9" ht="15">
      <c r="A217" s="145"/>
      <c r="B217" s="154" t="s">
        <v>967</v>
      </c>
      <c r="C217" s="149" t="s">
        <v>36</v>
      </c>
      <c r="D217" s="149">
        <v>452</v>
      </c>
      <c r="E217" s="149">
        <f t="shared" si="9"/>
        <v>4.4341200000000001</v>
      </c>
      <c r="F217" s="149">
        <v>94</v>
      </c>
      <c r="G217" s="149">
        <v>0</v>
      </c>
      <c r="H217" s="149">
        <v>1</v>
      </c>
      <c r="I217" s="154" t="s">
        <v>985</v>
      </c>
    </row>
    <row r="218" spans="1:9" ht="15">
      <c r="A218" s="145"/>
      <c r="B218" s="154" t="s">
        <v>1027</v>
      </c>
      <c r="C218" s="149" t="s">
        <v>36</v>
      </c>
      <c r="D218" s="149">
        <v>145.9</v>
      </c>
      <c r="E218" s="149">
        <f t="shared" si="9"/>
        <v>1.4312790000000002</v>
      </c>
      <c r="F218" s="149">
        <v>13.5</v>
      </c>
      <c r="G218" s="149">
        <v>0</v>
      </c>
      <c r="H218" s="149">
        <v>1</v>
      </c>
      <c r="I218" s="154" t="s">
        <v>1022</v>
      </c>
    </row>
    <row r="219" spans="1:9" ht="15">
      <c r="A219" s="145"/>
      <c r="B219" s="154" t="s">
        <v>1028</v>
      </c>
      <c r="C219" s="149" t="s">
        <v>36</v>
      </c>
      <c r="D219" s="149">
        <v>223.2</v>
      </c>
      <c r="E219" s="149">
        <f t="shared" si="9"/>
        <v>2.1895920000000002</v>
      </c>
      <c r="F219" s="149">
        <v>45.2</v>
      </c>
      <c r="G219" s="149">
        <v>0</v>
      </c>
      <c r="H219" s="149">
        <v>1</v>
      </c>
      <c r="I219" s="154" t="s">
        <v>1024</v>
      </c>
    </row>
    <row r="220" spans="1:9" ht="15">
      <c r="A220" s="145"/>
      <c r="B220" s="154" t="s">
        <v>1029</v>
      </c>
      <c r="C220" s="149" t="s">
        <v>36</v>
      </c>
      <c r="D220" s="149">
        <v>6.3</v>
      </c>
      <c r="E220" s="149">
        <f t="shared" si="9"/>
        <v>6.1803000000000004E-2</v>
      </c>
      <c r="F220" s="149">
        <v>2.5</v>
      </c>
      <c r="G220" s="149">
        <v>-10.4</v>
      </c>
      <c r="H220" s="149">
        <v>1</v>
      </c>
      <c r="I220" s="154" t="s">
        <v>1030</v>
      </c>
    </row>
    <row r="221" spans="1:9" ht="15">
      <c r="A221" s="145"/>
      <c r="B221" s="154" t="s">
        <v>966</v>
      </c>
      <c r="C221" s="149" t="s">
        <v>36</v>
      </c>
      <c r="D221" s="149">
        <v>11</v>
      </c>
      <c r="E221" s="149">
        <f t="shared" si="9"/>
        <v>0.10791000000000001</v>
      </c>
      <c r="F221" s="149">
        <v>56</v>
      </c>
      <c r="G221" s="149">
        <v>0</v>
      </c>
      <c r="H221" s="149">
        <v>1</v>
      </c>
      <c r="I221" s="154" t="s">
        <v>821</v>
      </c>
    </row>
    <row r="222" spans="1:9" ht="15">
      <c r="A222" s="145"/>
      <c r="B222" s="154" t="s">
        <v>972</v>
      </c>
      <c r="C222" s="149" t="s">
        <v>36</v>
      </c>
      <c r="D222" s="149">
        <v>234</v>
      </c>
      <c r="E222" s="149">
        <f t="shared" si="9"/>
        <v>2.2955399999999999</v>
      </c>
      <c r="F222" s="149">
        <v>94</v>
      </c>
      <c r="G222" s="149">
        <v>0</v>
      </c>
      <c r="H222" s="149">
        <v>1</v>
      </c>
      <c r="I222" s="154" t="s">
        <v>785</v>
      </c>
    </row>
    <row r="223" spans="1:9" ht="15">
      <c r="A223" s="145"/>
      <c r="B223" s="154" t="s">
        <v>968</v>
      </c>
      <c r="C223" s="149" t="s">
        <v>36</v>
      </c>
      <c r="D223" s="149">
        <v>59</v>
      </c>
      <c r="E223" s="149">
        <f t="shared" si="9"/>
        <v>0.57879000000000003</v>
      </c>
      <c r="F223" s="149">
        <v>86</v>
      </c>
      <c r="G223" s="149">
        <v>0</v>
      </c>
      <c r="H223" s="149">
        <v>1</v>
      </c>
      <c r="I223" s="154" t="s">
        <v>912</v>
      </c>
    </row>
    <row r="224" spans="1:9" ht="15">
      <c r="A224" s="145"/>
      <c r="B224" s="154" t="s">
        <v>969</v>
      </c>
      <c r="C224" s="149" t="s">
        <v>36</v>
      </c>
      <c r="D224" s="149">
        <v>90</v>
      </c>
      <c r="E224" s="149">
        <f t="shared" si="9"/>
        <v>0.88290000000000013</v>
      </c>
      <c r="F224" s="149">
        <v>97</v>
      </c>
      <c r="G224" s="149">
        <v>0</v>
      </c>
      <c r="H224" s="149">
        <v>1</v>
      </c>
      <c r="I224" s="154" t="s">
        <v>913</v>
      </c>
    </row>
    <row r="225" spans="1:9" ht="15">
      <c r="A225" s="145"/>
      <c r="B225" s="154" t="s">
        <v>970</v>
      </c>
      <c r="C225" s="149" t="s">
        <v>36</v>
      </c>
      <c r="D225" s="149">
        <v>90</v>
      </c>
      <c r="E225" s="149">
        <f t="shared" si="9"/>
        <v>0.88290000000000013</v>
      </c>
      <c r="F225" s="149">
        <v>48</v>
      </c>
      <c r="G225" s="149">
        <v>0</v>
      </c>
      <c r="H225" s="149">
        <v>1</v>
      </c>
      <c r="I225" s="154" t="s">
        <v>913</v>
      </c>
    </row>
    <row r="226" spans="1:9" ht="15">
      <c r="A226" s="145"/>
      <c r="B226" s="154" t="s">
        <v>971</v>
      </c>
      <c r="C226" s="149" t="s">
        <v>36</v>
      </c>
      <c r="D226" s="149">
        <v>17</v>
      </c>
      <c r="E226" s="149">
        <f t="shared" si="9"/>
        <v>0.16677</v>
      </c>
      <c r="F226" s="149">
        <v>62</v>
      </c>
      <c r="G226" s="149">
        <v>0</v>
      </c>
      <c r="H226" s="149">
        <v>1</v>
      </c>
      <c r="I226" s="154" t="s">
        <v>790</v>
      </c>
    </row>
    <row r="227" spans="1:9" ht="15">
      <c r="A227" s="145"/>
      <c r="B227" s="154" t="s">
        <v>975</v>
      </c>
      <c r="C227" s="149" t="s">
        <v>36</v>
      </c>
      <c r="D227" s="149">
        <v>224</v>
      </c>
      <c r="E227" s="149">
        <f t="shared" si="9"/>
        <v>2.1974399999999998</v>
      </c>
      <c r="F227" s="149">
        <v>46</v>
      </c>
      <c r="G227" s="149">
        <v>0</v>
      </c>
      <c r="H227" s="149">
        <v>1</v>
      </c>
      <c r="I227" s="154" t="s">
        <v>978</v>
      </c>
    </row>
    <row r="228" spans="1:9" ht="15">
      <c r="A228" s="145"/>
      <c r="B228" s="154" t="s">
        <v>982</v>
      </c>
      <c r="C228" s="149" t="s">
        <v>36</v>
      </c>
      <c r="D228" s="149">
        <v>773.5</v>
      </c>
      <c r="E228" s="149">
        <f t="shared" si="9"/>
        <v>7.5880350000000005</v>
      </c>
      <c r="F228" s="287">
        <v>64.50282820000001</v>
      </c>
      <c r="G228" s="287">
        <v>-10.43614</v>
      </c>
      <c r="H228" s="149">
        <v>1</v>
      </c>
      <c r="I228" s="154" t="s">
        <v>983</v>
      </c>
    </row>
    <row r="229" spans="1:9" ht="15">
      <c r="A229" s="145"/>
      <c r="B229" s="154" t="s">
        <v>1015</v>
      </c>
      <c r="C229" s="149" t="s">
        <v>36</v>
      </c>
      <c r="D229" s="284">
        <v>53.86</v>
      </c>
      <c r="E229" s="149">
        <f t="shared" si="9"/>
        <v>0.52836660000000002</v>
      </c>
      <c r="F229" s="149">
        <v>9</v>
      </c>
      <c r="G229" s="149">
        <v>-10.4</v>
      </c>
      <c r="H229" s="149">
        <v>1</v>
      </c>
      <c r="I229" s="154" t="s">
        <v>1016</v>
      </c>
    </row>
    <row r="230" spans="1:9" ht="15">
      <c r="A230" s="145"/>
      <c r="B230" s="154" t="s">
        <v>977</v>
      </c>
      <c r="C230" s="149" t="s">
        <v>36</v>
      </c>
      <c r="D230" s="284">
        <v>19</v>
      </c>
      <c r="E230" s="149">
        <f t="shared" si="9"/>
        <v>0.18639000000000003</v>
      </c>
      <c r="F230" s="149">
        <v>5.8</v>
      </c>
      <c r="G230" s="149">
        <v>-30.2</v>
      </c>
      <c r="H230" s="149">
        <v>1</v>
      </c>
      <c r="I230" s="154" t="s">
        <v>955</v>
      </c>
    </row>
    <row r="231" spans="1:9" ht="15">
      <c r="A231" s="145"/>
      <c r="B231" s="154" t="s">
        <v>1013</v>
      </c>
      <c r="C231" s="149" t="s">
        <v>36</v>
      </c>
      <c r="D231" s="149">
        <v>39</v>
      </c>
      <c r="E231" s="149">
        <f t="shared" si="9"/>
        <v>0.38259000000000004</v>
      </c>
      <c r="F231" s="287">
        <v>9</v>
      </c>
      <c r="G231" s="287">
        <v>-10.4</v>
      </c>
      <c r="H231" s="149">
        <v>1</v>
      </c>
      <c r="I231" s="154" t="s">
        <v>1014</v>
      </c>
    </row>
    <row r="232" spans="1:9" ht="15">
      <c r="A232" s="145"/>
      <c r="B232" s="154" t="s">
        <v>692</v>
      </c>
      <c r="C232" s="149" t="s">
        <v>36</v>
      </c>
      <c r="D232" s="149">
        <v>238</v>
      </c>
      <c r="E232" s="149">
        <f t="shared" si="9"/>
        <v>2.3347800000000003</v>
      </c>
      <c r="F232" s="149">
        <v>53</v>
      </c>
      <c r="G232" s="149">
        <v>-22</v>
      </c>
      <c r="H232" s="149">
        <v>1</v>
      </c>
      <c r="I232" s="154" t="s">
        <v>954</v>
      </c>
    </row>
    <row r="233" spans="1:9" ht="15">
      <c r="A233" s="145"/>
      <c r="B233" s="154"/>
      <c r="C233" s="149"/>
      <c r="D233" s="284"/>
      <c r="E233" s="149"/>
      <c r="F233" s="149"/>
      <c r="G233" s="149"/>
      <c r="H233" s="149"/>
      <c r="I233" s="154"/>
    </row>
    <row r="234" spans="1:9" ht="15">
      <c r="A234" s="150"/>
      <c r="B234" s="150" t="s">
        <v>48</v>
      </c>
      <c r="C234" s="151"/>
      <c r="D234" s="151"/>
      <c r="E234" s="151"/>
      <c r="F234" s="151"/>
      <c r="G234" s="151"/>
      <c r="H234" s="151"/>
      <c r="I234" s="150"/>
    </row>
    <row r="235" spans="1:9" ht="15">
      <c r="A235" s="145"/>
      <c r="B235" s="145"/>
      <c r="C235" s="149"/>
      <c r="D235" s="149"/>
      <c r="E235" s="149"/>
      <c r="F235" s="149"/>
      <c r="G235" s="149"/>
      <c r="H235" s="149"/>
      <c r="I235" s="145"/>
    </row>
    <row r="236" spans="1:9" ht="44.25" customHeight="1">
      <c r="A236" s="156" t="s">
        <v>18</v>
      </c>
      <c r="B236" s="147" t="s">
        <v>238</v>
      </c>
      <c r="C236" s="148" t="s">
        <v>82</v>
      </c>
      <c r="D236" s="148" t="s">
        <v>43</v>
      </c>
      <c r="E236" s="148" t="s">
        <v>44</v>
      </c>
      <c r="F236" s="148" t="s">
        <v>41</v>
      </c>
      <c r="G236" s="148" t="s">
        <v>42</v>
      </c>
      <c r="H236" s="148" t="s">
        <v>47</v>
      </c>
      <c r="I236" s="147" t="s">
        <v>46</v>
      </c>
    </row>
    <row r="237" spans="1:9" ht="15">
      <c r="A237" s="145"/>
      <c r="B237" s="145" t="s">
        <v>947</v>
      </c>
      <c r="C237" s="149" t="s">
        <v>35</v>
      </c>
      <c r="D237" s="149">
        <v>45</v>
      </c>
      <c r="E237" s="149">
        <f t="shared" ref="E237:E247" si="10">D237*9.81/1000</f>
        <v>0.44145000000000006</v>
      </c>
      <c r="F237" s="149">
        <v>7</v>
      </c>
      <c r="G237" s="149">
        <v>-62</v>
      </c>
      <c r="H237" s="149">
        <v>0.25</v>
      </c>
      <c r="I237" s="145" t="s">
        <v>83</v>
      </c>
    </row>
    <row r="238" spans="1:9" ht="15">
      <c r="A238" s="145"/>
      <c r="B238" s="145" t="s">
        <v>934</v>
      </c>
      <c r="C238" s="149" t="s">
        <v>35</v>
      </c>
      <c r="D238" s="149">
        <v>20</v>
      </c>
      <c r="E238" s="149">
        <f t="shared" si="10"/>
        <v>0.19620000000000001</v>
      </c>
      <c r="F238" s="149">
        <v>135</v>
      </c>
      <c r="G238" s="149">
        <v>0</v>
      </c>
      <c r="H238" s="149">
        <v>0.25</v>
      </c>
      <c r="I238" s="145" t="s">
        <v>83</v>
      </c>
    </row>
    <row r="239" spans="1:9" ht="15">
      <c r="A239" s="145"/>
      <c r="B239" s="145" t="s">
        <v>78</v>
      </c>
      <c r="C239" s="149" t="s">
        <v>35</v>
      </c>
      <c r="D239" s="149">
        <v>75</v>
      </c>
      <c r="E239" s="149">
        <f t="shared" si="10"/>
        <v>0.73575000000000002</v>
      </c>
      <c r="F239" s="149">
        <v>39</v>
      </c>
      <c r="G239" s="149">
        <v>0</v>
      </c>
      <c r="H239" s="149">
        <v>0.25</v>
      </c>
      <c r="I239" s="145" t="s">
        <v>83</v>
      </c>
    </row>
    <row r="240" spans="1:9" ht="15">
      <c r="A240" s="145"/>
      <c r="B240" s="145" t="s">
        <v>79</v>
      </c>
      <c r="C240" s="149" t="s">
        <v>35</v>
      </c>
      <c r="D240" s="149">
        <v>112</v>
      </c>
      <c r="E240" s="149">
        <f t="shared" si="10"/>
        <v>1.0987199999999999</v>
      </c>
      <c r="F240" s="149">
        <v>58</v>
      </c>
      <c r="G240" s="149">
        <v>0</v>
      </c>
      <c r="H240" s="149">
        <v>0.25</v>
      </c>
      <c r="I240" s="145" t="s">
        <v>83</v>
      </c>
    </row>
    <row r="241" spans="1:9" ht="15">
      <c r="A241" s="145"/>
      <c r="B241" s="145" t="s">
        <v>81</v>
      </c>
      <c r="C241" s="149" t="s">
        <v>35</v>
      </c>
      <c r="D241" s="149">
        <v>70</v>
      </c>
      <c r="E241" s="149">
        <f t="shared" si="10"/>
        <v>0.68670000000000009</v>
      </c>
      <c r="F241" s="149">
        <v>89.6</v>
      </c>
      <c r="G241" s="149">
        <v>0</v>
      </c>
      <c r="H241" s="149">
        <v>0.25</v>
      </c>
      <c r="I241" s="145" t="s">
        <v>83</v>
      </c>
    </row>
    <row r="242" spans="1:9" ht="15">
      <c r="A242" s="145"/>
      <c r="B242" s="145" t="s">
        <v>80</v>
      </c>
      <c r="C242" s="149" t="s">
        <v>35</v>
      </c>
      <c r="D242" s="149">
        <v>40</v>
      </c>
      <c r="E242" s="149">
        <f t="shared" si="10"/>
        <v>0.39240000000000003</v>
      </c>
      <c r="F242" s="149">
        <v>212</v>
      </c>
      <c r="G242" s="149">
        <v>0</v>
      </c>
      <c r="H242" s="149">
        <v>0.25</v>
      </c>
      <c r="I242" s="145" t="s">
        <v>83</v>
      </c>
    </row>
    <row r="243" spans="1:9" ht="15">
      <c r="A243" s="145"/>
      <c r="B243" s="145" t="s">
        <v>75</v>
      </c>
      <c r="C243" s="149" t="s">
        <v>35</v>
      </c>
      <c r="D243" s="149">
        <v>70</v>
      </c>
      <c r="E243" s="149">
        <f t="shared" si="10"/>
        <v>0.68670000000000009</v>
      </c>
      <c r="F243" s="149">
        <v>78</v>
      </c>
      <c r="G243" s="149">
        <v>0</v>
      </c>
      <c r="H243" s="149">
        <v>0.25</v>
      </c>
      <c r="I243" s="145" t="s">
        <v>83</v>
      </c>
    </row>
    <row r="244" spans="1:9" ht="15">
      <c r="A244" s="145"/>
      <c r="B244" s="145" t="s">
        <v>948</v>
      </c>
      <c r="C244" s="149" t="s">
        <v>35</v>
      </c>
      <c r="D244" s="149">
        <v>25</v>
      </c>
      <c r="E244" s="149">
        <f t="shared" si="10"/>
        <v>0.24525</v>
      </c>
      <c r="F244" s="149">
        <v>66</v>
      </c>
      <c r="G244" s="149">
        <v>0</v>
      </c>
      <c r="H244" s="149">
        <v>0.25</v>
      </c>
      <c r="I244" s="145" t="s">
        <v>83</v>
      </c>
    </row>
    <row r="245" spans="1:9" ht="15">
      <c r="A245" s="145"/>
      <c r="B245" s="145" t="s">
        <v>945</v>
      </c>
      <c r="C245" s="149" t="s">
        <v>35</v>
      </c>
      <c r="D245" s="149">
        <v>180</v>
      </c>
      <c r="E245" s="149">
        <f t="shared" si="10"/>
        <v>1.7658000000000003</v>
      </c>
      <c r="F245" s="149">
        <v>1688</v>
      </c>
      <c r="G245" s="149">
        <v>0</v>
      </c>
      <c r="H245" s="149">
        <v>0.05</v>
      </c>
      <c r="I245" s="145" t="s">
        <v>946</v>
      </c>
    </row>
    <row r="246" spans="1:9" ht="15">
      <c r="A246" s="145"/>
      <c r="B246" s="145" t="s">
        <v>77</v>
      </c>
      <c r="C246" s="149" t="s">
        <v>35</v>
      </c>
      <c r="D246" s="149">
        <v>140</v>
      </c>
      <c r="E246" s="149">
        <f t="shared" si="10"/>
        <v>1.3734000000000002</v>
      </c>
      <c r="F246" s="149">
        <v>102.5</v>
      </c>
      <c r="G246" s="149">
        <v>-283.7</v>
      </c>
      <c r="H246" s="149">
        <v>0.25</v>
      </c>
      <c r="I246" s="145" t="s">
        <v>83</v>
      </c>
    </row>
    <row r="247" spans="1:9" ht="15">
      <c r="A247" s="145"/>
      <c r="B247" s="145" t="s">
        <v>76</v>
      </c>
      <c r="C247" s="149" t="s">
        <v>35</v>
      </c>
      <c r="D247" s="149">
        <v>33</v>
      </c>
      <c r="E247" s="149">
        <f t="shared" si="10"/>
        <v>0.32373000000000002</v>
      </c>
      <c r="F247" s="149">
        <v>164</v>
      </c>
      <c r="G247" s="149">
        <v>0</v>
      </c>
      <c r="H247" s="149">
        <v>0.25</v>
      </c>
      <c r="I247" s="145" t="s">
        <v>83</v>
      </c>
    </row>
    <row r="248" spans="1:9" ht="15">
      <c r="A248" s="145"/>
      <c r="B248" s="145"/>
      <c r="C248" s="149"/>
      <c r="D248" s="149"/>
      <c r="E248" s="149"/>
      <c r="F248" s="149"/>
      <c r="G248" s="149"/>
      <c r="H248" s="149"/>
      <c r="I248" s="145"/>
    </row>
    <row r="249" spans="1:9" ht="15">
      <c r="A249" s="150"/>
      <c r="B249" s="150" t="s">
        <v>48</v>
      </c>
      <c r="C249" s="151"/>
      <c r="D249" s="151"/>
      <c r="E249" s="151"/>
      <c r="F249" s="151"/>
      <c r="G249" s="151"/>
      <c r="H249" s="151"/>
      <c r="I249" s="150"/>
    </row>
    <row r="250" spans="1:9" ht="15">
      <c r="A250" s="145"/>
      <c r="B250" s="145"/>
      <c r="C250" s="149"/>
      <c r="D250" s="149"/>
      <c r="E250" s="149"/>
      <c r="F250" s="149"/>
      <c r="G250" s="149"/>
      <c r="H250" s="149"/>
      <c r="I250" s="145"/>
    </row>
    <row r="251" spans="1:9" ht="44.25" customHeight="1">
      <c r="A251" s="157" t="s">
        <v>20</v>
      </c>
      <c r="B251" s="147" t="s">
        <v>238</v>
      </c>
      <c r="C251" s="148" t="s">
        <v>82</v>
      </c>
      <c r="D251" s="148" t="s">
        <v>43</v>
      </c>
      <c r="E251" s="148" t="s">
        <v>44</v>
      </c>
      <c r="F251" s="148" t="s">
        <v>41</v>
      </c>
      <c r="G251" s="148" t="s">
        <v>42</v>
      </c>
      <c r="H251" s="148" t="s">
        <v>47</v>
      </c>
      <c r="I251" s="147" t="s">
        <v>46</v>
      </c>
    </row>
    <row r="252" spans="1:9" ht="15">
      <c r="A252" s="145"/>
      <c r="B252" s="145" t="s">
        <v>94</v>
      </c>
      <c r="C252" s="149" t="s">
        <v>35</v>
      </c>
      <c r="D252" s="149">
        <v>2500</v>
      </c>
      <c r="E252" s="149">
        <f>D252*9.81/1000</f>
        <v>24.524999999999999</v>
      </c>
      <c r="F252" s="149">
        <v>4075</v>
      </c>
      <c r="G252" s="149">
        <v>0</v>
      </c>
      <c r="H252" s="149">
        <v>6.0000000000000001E-3</v>
      </c>
      <c r="I252" s="145" t="s">
        <v>95</v>
      </c>
    </row>
    <row r="253" spans="1:9" ht="15">
      <c r="A253" s="145"/>
      <c r="B253" s="145" t="s">
        <v>87</v>
      </c>
      <c r="C253" s="149" t="s">
        <v>35</v>
      </c>
      <c r="D253" s="149">
        <v>2500</v>
      </c>
      <c r="E253" s="149">
        <f>D253*9.81/1000</f>
        <v>24.524999999999999</v>
      </c>
      <c r="F253" s="149">
        <v>4075</v>
      </c>
      <c r="G253" s="149">
        <v>0</v>
      </c>
      <c r="H253" s="149">
        <v>1.2E-2</v>
      </c>
      <c r="I253" s="145" t="s">
        <v>89</v>
      </c>
    </row>
    <row r="254" spans="1:9" ht="15">
      <c r="A254" s="145"/>
      <c r="B254" s="145" t="s">
        <v>88</v>
      </c>
      <c r="C254" s="149" t="s">
        <v>35</v>
      </c>
      <c r="D254" s="149">
        <v>2500</v>
      </c>
      <c r="E254" s="149">
        <f>D254*9.81/1000</f>
        <v>24.524999999999999</v>
      </c>
      <c r="F254" s="149">
        <v>4375</v>
      </c>
      <c r="G254" s="149">
        <v>0</v>
      </c>
      <c r="H254" s="149">
        <v>1.7999999999999999E-2</v>
      </c>
      <c r="I254" s="145" t="s">
        <v>90</v>
      </c>
    </row>
    <row r="255" spans="1:9" ht="15">
      <c r="A255" s="145"/>
      <c r="B255" s="145"/>
      <c r="C255" s="149"/>
      <c r="D255" s="149"/>
      <c r="E255" s="149"/>
      <c r="F255" s="149"/>
      <c r="G255" s="149"/>
      <c r="H255" s="149"/>
      <c r="I255" s="145"/>
    </row>
    <row r="256" spans="1:9" ht="15">
      <c r="A256" s="150"/>
      <c r="B256" s="150" t="s">
        <v>48</v>
      </c>
      <c r="C256" s="151"/>
      <c r="D256" s="151"/>
      <c r="E256" s="151"/>
      <c r="F256" s="151"/>
      <c r="G256" s="151"/>
      <c r="H256" s="151"/>
      <c r="I256" s="150"/>
    </row>
    <row r="257" spans="1:9" ht="15">
      <c r="A257" s="145"/>
      <c r="B257" s="145"/>
      <c r="C257" s="149"/>
      <c r="D257" s="149"/>
      <c r="E257" s="149"/>
      <c r="F257" s="149"/>
      <c r="G257" s="149"/>
      <c r="H257" s="149"/>
      <c r="I257" s="145"/>
    </row>
    <row r="258" spans="1:9" ht="44.25" customHeight="1">
      <c r="A258" s="157" t="s">
        <v>21</v>
      </c>
      <c r="B258" s="147" t="s">
        <v>238</v>
      </c>
      <c r="C258" s="148" t="s">
        <v>82</v>
      </c>
      <c r="D258" s="148" t="s">
        <v>43</v>
      </c>
      <c r="E258" s="148" t="s">
        <v>44</v>
      </c>
      <c r="F258" s="148" t="s">
        <v>41</v>
      </c>
      <c r="G258" s="148" t="s">
        <v>42</v>
      </c>
      <c r="H258" s="148" t="s">
        <v>47</v>
      </c>
      <c r="I258" s="147" t="s">
        <v>46</v>
      </c>
    </row>
    <row r="259" spans="1:9" ht="15">
      <c r="A259" s="145"/>
      <c r="B259" s="154" t="s">
        <v>93</v>
      </c>
      <c r="C259" s="149" t="s">
        <v>37</v>
      </c>
      <c r="D259" s="149">
        <v>5</v>
      </c>
      <c r="E259" s="149">
        <f>D259*9.81/1000</f>
        <v>4.9050000000000003E-2</v>
      </c>
      <c r="F259" s="149">
        <v>12.6</v>
      </c>
      <c r="G259" s="149">
        <v>-4.4000000000000004</v>
      </c>
      <c r="H259" s="149">
        <v>1</v>
      </c>
      <c r="I259" s="154" t="s">
        <v>918</v>
      </c>
    </row>
    <row r="260" spans="1:9" ht="15">
      <c r="A260" s="145"/>
      <c r="B260" s="154" t="s">
        <v>92</v>
      </c>
      <c r="C260" s="149" t="s">
        <v>37</v>
      </c>
      <c r="D260" s="149">
        <v>4.8</v>
      </c>
      <c r="E260" s="149">
        <f>D260*9.81/1000</f>
        <v>4.7087999999999998E-2</v>
      </c>
      <c r="F260" s="149">
        <v>29.3</v>
      </c>
      <c r="G260" s="149">
        <v>0</v>
      </c>
      <c r="H260" s="149">
        <v>1</v>
      </c>
      <c r="I260" s="154" t="s">
        <v>919</v>
      </c>
    </row>
    <row r="261" spans="1:9" ht="15">
      <c r="A261" s="145"/>
      <c r="B261" s="154" t="s">
        <v>921</v>
      </c>
      <c r="C261" s="149" t="s">
        <v>37</v>
      </c>
      <c r="D261" s="149">
        <v>5.4</v>
      </c>
      <c r="E261" s="149">
        <f>D261*9.81/1000</f>
        <v>5.2974000000000007E-2</v>
      </c>
      <c r="F261" s="149">
        <v>14.7</v>
      </c>
      <c r="G261" s="149">
        <v>0</v>
      </c>
      <c r="H261" s="149">
        <v>1</v>
      </c>
      <c r="I261" s="154" t="s">
        <v>920</v>
      </c>
    </row>
    <row r="262" spans="1:9" ht="15">
      <c r="A262" s="145"/>
      <c r="B262" s="154" t="s">
        <v>922</v>
      </c>
      <c r="C262" s="149" t="s">
        <v>37</v>
      </c>
      <c r="D262" s="149">
        <v>4.0999999999999996</v>
      </c>
      <c r="E262" s="149">
        <f>D262*9.81/1000</f>
        <v>4.0221E-2</v>
      </c>
      <c r="F262" s="149">
        <v>1.9</v>
      </c>
      <c r="G262" s="149">
        <v>-6.1</v>
      </c>
      <c r="H262" s="149">
        <v>1</v>
      </c>
      <c r="I262" s="154" t="s">
        <v>61</v>
      </c>
    </row>
    <row r="263" spans="1:9" ht="15">
      <c r="A263" s="145"/>
      <c r="B263" s="154" t="s">
        <v>91</v>
      </c>
      <c r="C263" s="149" t="s">
        <v>37</v>
      </c>
      <c r="D263" s="149">
        <v>5.4</v>
      </c>
      <c r="E263" s="149">
        <f>D263*9.81/1000</f>
        <v>5.2974000000000007E-2</v>
      </c>
      <c r="F263" s="149">
        <v>17</v>
      </c>
      <c r="G263" s="149">
        <v>0</v>
      </c>
      <c r="H263" s="149">
        <v>1</v>
      </c>
      <c r="I263" s="154" t="s">
        <v>923</v>
      </c>
    </row>
    <row r="264" spans="1:9" ht="15">
      <c r="A264" s="145"/>
      <c r="B264" s="145"/>
      <c r="C264" s="149"/>
      <c r="D264" s="149"/>
      <c r="E264" s="149"/>
      <c r="F264" s="149"/>
      <c r="G264" s="149"/>
      <c r="H264" s="149"/>
      <c r="I264" s="145"/>
    </row>
    <row r="265" spans="1:9" ht="15">
      <c r="A265" s="150"/>
      <c r="B265" s="150" t="s">
        <v>48</v>
      </c>
      <c r="C265" s="151"/>
      <c r="D265" s="151"/>
      <c r="E265" s="151"/>
      <c r="F265" s="151"/>
      <c r="G265" s="151"/>
      <c r="H265" s="151"/>
      <c r="I265" s="150"/>
    </row>
    <row r="266" spans="1:9" ht="15">
      <c r="A266" s="145"/>
      <c r="B266" s="145"/>
      <c r="C266" s="149"/>
      <c r="D266" s="149"/>
      <c r="E266" s="149"/>
      <c r="F266" s="149"/>
      <c r="G266" s="149"/>
      <c r="H266" s="149"/>
      <c r="I266" s="145"/>
    </row>
    <row r="267" spans="1:9" ht="44.25" customHeight="1">
      <c r="A267" s="158" t="s">
        <v>23</v>
      </c>
      <c r="B267" s="147" t="s">
        <v>238</v>
      </c>
      <c r="C267" s="148" t="s">
        <v>82</v>
      </c>
      <c r="D267" s="148" t="s">
        <v>43</v>
      </c>
      <c r="E267" s="148" t="s">
        <v>44</v>
      </c>
      <c r="F267" s="148" t="s">
        <v>41</v>
      </c>
      <c r="G267" s="148" t="s">
        <v>42</v>
      </c>
      <c r="H267" s="148" t="s">
        <v>47</v>
      </c>
      <c r="I267" s="147" t="s">
        <v>46</v>
      </c>
    </row>
    <row r="268" spans="1:9" ht="15">
      <c r="A268" s="145"/>
      <c r="B268" s="159" t="s">
        <v>50</v>
      </c>
      <c r="C268" s="149" t="s">
        <v>35</v>
      </c>
      <c r="D268" s="149">
        <v>500</v>
      </c>
      <c r="E268" s="149">
        <f>D268*9.81/1000</f>
        <v>4.9050000000000002</v>
      </c>
      <c r="F268" s="149">
        <v>219</v>
      </c>
      <c r="G268" s="149">
        <v>-819</v>
      </c>
      <c r="H268" s="149">
        <v>0.12</v>
      </c>
      <c r="I268" s="159" t="s">
        <v>333</v>
      </c>
    </row>
    <row r="269" spans="1:9" ht="15">
      <c r="A269" s="145"/>
      <c r="B269" s="154" t="s">
        <v>96</v>
      </c>
      <c r="C269" s="149" t="s">
        <v>36</v>
      </c>
      <c r="D269" s="149">
        <v>42</v>
      </c>
      <c r="E269" s="149">
        <f>D269*9.81/1000</f>
        <v>0.41202000000000005</v>
      </c>
      <c r="F269" s="149">
        <v>25</v>
      </c>
      <c r="G269" s="149">
        <v>-6</v>
      </c>
      <c r="H269" s="149">
        <v>1</v>
      </c>
      <c r="I269" s="154" t="s">
        <v>834</v>
      </c>
    </row>
    <row r="270" spans="1:9" ht="15">
      <c r="A270" s="145"/>
      <c r="B270" s="154" t="s">
        <v>97</v>
      </c>
      <c r="C270" s="149" t="s">
        <v>36</v>
      </c>
      <c r="D270" s="149">
        <v>46</v>
      </c>
      <c r="E270" s="149">
        <f>D270*9.81/1000</f>
        <v>0.45126000000000005</v>
      </c>
      <c r="F270" s="149">
        <v>24</v>
      </c>
      <c r="G270" s="149">
        <v>-13</v>
      </c>
      <c r="H270" s="149">
        <v>1</v>
      </c>
      <c r="I270" s="154" t="s">
        <v>851</v>
      </c>
    </row>
    <row r="271" spans="1:9" ht="15">
      <c r="A271" s="145"/>
      <c r="B271" s="154" t="s">
        <v>98</v>
      </c>
      <c r="C271" s="149" t="s">
        <v>36</v>
      </c>
      <c r="D271" s="149">
        <v>36</v>
      </c>
      <c r="E271" s="149">
        <f>D271*9.81/1000</f>
        <v>0.35316000000000003</v>
      </c>
      <c r="F271" s="149">
        <v>29</v>
      </c>
      <c r="G271" s="149">
        <v>-49</v>
      </c>
      <c r="H271" s="149">
        <v>1</v>
      </c>
      <c r="I271" s="154" t="s">
        <v>853</v>
      </c>
    </row>
    <row r="272" spans="1:9" ht="15">
      <c r="A272" s="145"/>
      <c r="B272" s="154" t="s">
        <v>696</v>
      </c>
      <c r="C272" s="149" t="s">
        <v>36</v>
      </c>
      <c r="D272" s="149">
        <v>161</v>
      </c>
      <c r="E272" s="149">
        <f>D272*9.81/1000</f>
        <v>1.57941</v>
      </c>
      <c r="F272" s="149">
        <v>17</v>
      </c>
      <c r="G272" s="149">
        <v>0</v>
      </c>
      <c r="H272" s="149">
        <v>1</v>
      </c>
      <c r="I272" s="154" t="s">
        <v>853</v>
      </c>
    </row>
    <row r="273" spans="1:9" ht="15">
      <c r="A273" s="145"/>
      <c r="B273" s="145"/>
      <c r="C273" s="149"/>
      <c r="D273" s="149"/>
      <c r="E273" s="149"/>
      <c r="F273" s="149"/>
      <c r="G273" s="149"/>
      <c r="H273" s="149"/>
      <c r="I273" s="145"/>
    </row>
    <row r="274" spans="1:9" ht="15">
      <c r="A274" s="150"/>
      <c r="B274" s="150" t="s">
        <v>48</v>
      </c>
      <c r="C274" s="151"/>
      <c r="D274" s="151"/>
      <c r="E274" s="151"/>
      <c r="F274" s="151"/>
      <c r="G274" s="151"/>
      <c r="H274" s="151"/>
      <c r="I274" s="150"/>
    </row>
    <row r="275" spans="1:9" ht="15">
      <c r="A275" s="145"/>
      <c r="B275" s="145"/>
      <c r="C275" s="149"/>
      <c r="D275" s="149"/>
      <c r="E275" s="149"/>
      <c r="F275" s="149"/>
      <c r="G275" s="149"/>
      <c r="H275" s="149"/>
      <c r="I275" s="145"/>
    </row>
    <row r="276" spans="1:9" ht="44.25" customHeight="1">
      <c r="A276" s="160" t="s">
        <v>25</v>
      </c>
      <c r="B276" s="147" t="s">
        <v>238</v>
      </c>
      <c r="C276" s="148" t="s">
        <v>82</v>
      </c>
      <c r="D276" s="148" t="s">
        <v>43</v>
      </c>
      <c r="E276" s="148" t="s">
        <v>44</v>
      </c>
      <c r="F276" s="148" t="s">
        <v>41</v>
      </c>
      <c r="G276" s="148" t="s">
        <v>42</v>
      </c>
      <c r="H276" s="148" t="s">
        <v>47</v>
      </c>
      <c r="I276" s="147" t="s">
        <v>46</v>
      </c>
    </row>
    <row r="277" spans="1:9" ht="15">
      <c r="A277" s="145"/>
      <c r="B277" s="145" t="s">
        <v>99</v>
      </c>
      <c r="C277" s="149" t="s">
        <v>36</v>
      </c>
      <c r="D277" s="149">
        <v>0</v>
      </c>
      <c r="E277" s="149">
        <f t="shared" ref="E277:E282" si="11">D277*9.81/1000</f>
        <v>0</v>
      </c>
      <c r="F277" s="149">
        <v>0</v>
      </c>
      <c r="G277" s="149">
        <v>0</v>
      </c>
      <c r="H277" s="149">
        <v>1</v>
      </c>
      <c r="I277" s="145" t="s">
        <v>104</v>
      </c>
    </row>
    <row r="278" spans="1:9" ht="15">
      <c r="A278" s="145"/>
      <c r="B278" s="145" t="s">
        <v>835</v>
      </c>
      <c r="C278" s="149" t="s">
        <v>36</v>
      </c>
      <c r="D278" s="149">
        <v>7</v>
      </c>
      <c r="E278" s="149">
        <f t="shared" si="11"/>
        <v>6.8669999999999995E-2</v>
      </c>
      <c r="F278" s="149">
        <v>3.12</v>
      </c>
      <c r="G278" s="149">
        <v>0</v>
      </c>
      <c r="H278" s="149">
        <v>1</v>
      </c>
      <c r="I278" s="154" t="s">
        <v>932</v>
      </c>
    </row>
    <row r="279" spans="1:9" ht="15">
      <c r="A279" s="145"/>
      <c r="B279" s="145" t="s">
        <v>100</v>
      </c>
      <c r="C279" s="149" t="s">
        <v>36</v>
      </c>
      <c r="D279" s="149">
        <v>3</v>
      </c>
      <c r="E279" s="149">
        <f t="shared" si="11"/>
        <v>2.9430000000000001E-2</v>
      </c>
      <c r="F279" s="149">
        <v>3.2</v>
      </c>
      <c r="G279" s="149">
        <v>0</v>
      </c>
      <c r="H279" s="149">
        <v>1</v>
      </c>
      <c r="I279" s="154" t="s">
        <v>902</v>
      </c>
    </row>
    <row r="280" spans="1:9" ht="15">
      <c r="A280" s="145"/>
      <c r="B280" s="145" t="s">
        <v>101</v>
      </c>
      <c r="C280" s="149" t="s">
        <v>36</v>
      </c>
      <c r="D280" s="149">
        <v>7</v>
      </c>
      <c r="E280" s="149">
        <f t="shared" si="11"/>
        <v>6.8669999999999995E-2</v>
      </c>
      <c r="F280" s="149">
        <v>12.1</v>
      </c>
      <c r="G280" s="149">
        <v>0</v>
      </c>
      <c r="H280" s="149">
        <v>1</v>
      </c>
      <c r="I280" s="154" t="s">
        <v>908</v>
      </c>
    </row>
    <row r="281" spans="1:9" ht="15">
      <c r="A281" s="145"/>
      <c r="B281" s="145" t="s">
        <v>103</v>
      </c>
      <c r="C281" s="149" t="s">
        <v>36</v>
      </c>
      <c r="D281" s="149">
        <v>9</v>
      </c>
      <c r="E281" s="149">
        <f t="shared" si="11"/>
        <v>8.8290000000000007E-2</v>
      </c>
      <c r="F281" s="149">
        <v>14.1</v>
      </c>
      <c r="G281" s="149">
        <v>0</v>
      </c>
      <c r="H281" s="149">
        <v>1</v>
      </c>
      <c r="I281" s="154" t="s">
        <v>910</v>
      </c>
    </row>
    <row r="282" spans="1:9" ht="15">
      <c r="A282" s="145"/>
      <c r="B282" s="145" t="s">
        <v>102</v>
      </c>
      <c r="C282" s="149" t="s">
        <v>36</v>
      </c>
      <c r="D282" s="149">
        <v>11</v>
      </c>
      <c r="E282" s="149">
        <f t="shared" si="11"/>
        <v>0.10791000000000001</v>
      </c>
      <c r="F282" s="149">
        <v>6.3</v>
      </c>
      <c r="G282" s="149">
        <v>0</v>
      </c>
      <c r="H282" s="149">
        <v>1</v>
      </c>
      <c r="I282" s="154" t="s">
        <v>906</v>
      </c>
    </row>
    <row r="283" spans="1:9" ht="15">
      <c r="A283" s="145"/>
      <c r="B283" s="145"/>
      <c r="C283" s="149"/>
      <c r="D283" s="149"/>
      <c r="E283" s="149"/>
      <c r="F283" s="149"/>
      <c r="G283" s="149"/>
      <c r="H283" s="149"/>
      <c r="I283" s="145"/>
    </row>
    <row r="284" spans="1:9" ht="15">
      <c r="A284" s="150"/>
      <c r="B284" s="150" t="s">
        <v>48</v>
      </c>
      <c r="C284" s="151"/>
      <c r="D284" s="151"/>
      <c r="E284" s="151"/>
      <c r="F284" s="151"/>
      <c r="G284" s="151"/>
      <c r="H284" s="151"/>
      <c r="I284" s="150"/>
    </row>
    <row r="285" spans="1:9" ht="15">
      <c r="A285" s="145"/>
      <c r="B285" s="145"/>
      <c r="C285" s="149"/>
      <c r="D285" s="149"/>
      <c r="E285" s="149"/>
      <c r="F285" s="149"/>
      <c r="G285" s="149"/>
      <c r="H285" s="149"/>
      <c r="I285" s="145"/>
    </row>
    <row r="286" spans="1:9" ht="44.25" customHeight="1">
      <c r="A286" s="160" t="s">
        <v>26</v>
      </c>
      <c r="B286" s="147" t="s">
        <v>238</v>
      </c>
      <c r="C286" s="148" t="s">
        <v>82</v>
      </c>
      <c r="D286" s="148" t="s">
        <v>43</v>
      </c>
      <c r="E286" s="148" t="s">
        <v>44</v>
      </c>
      <c r="F286" s="148" t="s">
        <v>41</v>
      </c>
      <c r="G286" s="148" t="s">
        <v>42</v>
      </c>
      <c r="H286" s="148" t="s">
        <v>47</v>
      </c>
      <c r="I286" s="147" t="s">
        <v>46</v>
      </c>
    </row>
    <row r="287" spans="1:9" ht="15">
      <c r="A287" s="145"/>
      <c r="B287" s="145" t="s">
        <v>105</v>
      </c>
      <c r="C287" s="149" t="s">
        <v>36</v>
      </c>
      <c r="D287" s="149">
        <v>168</v>
      </c>
      <c r="E287" s="149">
        <f t="shared" ref="E287:E294" si="12">D287*9.81/1000</f>
        <v>1.6480800000000002</v>
      </c>
      <c r="F287" s="149">
        <v>15.3</v>
      </c>
      <c r="G287" s="149">
        <v>0</v>
      </c>
      <c r="H287" s="149">
        <v>1</v>
      </c>
      <c r="I287" s="145" t="s">
        <v>113</v>
      </c>
    </row>
    <row r="288" spans="1:9" ht="15">
      <c r="A288" s="145"/>
      <c r="B288" s="145" t="s">
        <v>107</v>
      </c>
      <c r="C288" s="149" t="s">
        <v>36</v>
      </c>
      <c r="D288" s="149">
        <v>4</v>
      </c>
      <c r="E288" s="149">
        <f t="shared" si="12"/>
        <v>3.9240000000000004E-2</v>
      </c>
      <c r="F288" s="149">
        <v>9.8000000000000007</v>
      </c>
      <c r="G288" s="149">
        <v>0</v>
      </c>
      <c r="H288" s="149">
        <v>1</v>
      </c>
      <c r="I288" s="145" t="s">
        <v>114</v>
      </c>
    </row>
    <row r="289" spans="1:9" ht="15">
      <c r="A289" s="145"/>
      <c r="B289" s="145" t="s">
        <v>112</v>
      </c>
      <c r="C289" s="149" t="s">
        <v>36</v>
      </c>
      <c r="D289" s="149">
        <v>18</v>
      </c>
      <c r="E289" s="149">
        <f t="shared" si="12"/>
        <v>0.17658000000000001</v>
      </c>
      <c r="F289" s="149">
        <v>14</v>
      </c>
      <c r="G289" s="149">
        <v>0</v>
      </c>
      <c r="H289" s="149">
        <v>1</v>
      </c>
      <c r="I289" s="145" t="s">
        <v>118</v>
      </c>
    </row>
    <row r="290" spans="1:9" ht="15">
      <c r="A290" s="145"/>
      <c r="B290" s="154" t="s">
        <v>106</v>
      </c>
      <c r="C290" s="149" t="s">
        <v>36</v>
      </c>
      <c r="D290" s="149">
        <v>23.5</v>
      </c>
      <c r="E290" s="149">
        <f t="shared" si="12"/>
        <v>0.23053500000000002</v>
      </c>
      <c r="F290" s="149">
        <v>40.299999999999997</v>
      </c>
      <c r="G290" s="149">
        <v>0</v>
      </c>
      <c r="H290" s="149">
        <v>1</v>
      </c>
      <c r="I290" s="154" t="s">
        <v>898</v>
      </c>
    </row>
    <row r="291" spans="1:9" ht="15">
      <c r="A291" s="145"/>
      <c r="B291" s="145" t="s">
        <v>110</v>
      </c>
      <c r="C291" s="149" t="s">
        <v>36</v>
      </c>
      <c r="D291" s="149">
        <v>9.1999999999999993</v>
      </c>
      <c r="E291" s="149">
        <f t="shared" si="12"/>
        <v>9.0251999999999999E-2</v>
      </c>
      <c r="F291" s="149">
        <v>7.1</v>
      </c>
      <c r="G291" s="149">
        <v>-21.9</v>
      </c>
      <c r="H291" s="149">
        <v>1</v>
      </c>
      <c r="I291" s="145" t="s">
        <v>116</v>
      </c>
    </row>
    <row r="292" spans="1:9" ht="15">
      <c r="A292" s="145"/>
      <c r="B292" s="145" t="s">
        <v>111</v>
      </c>
      <c r="C292" s="149" t="s">
        <v>36</v>
      </c>
      <c r="D292" s="149">
        <v>24</v>
      </c>
      <c r="E292" s="149">
        <f t="shared" si="12"/>
        <v>0.23544000000000001</v>
      </c>
      <c r="F292" s="149">
        <v>18.7</v>
      </c>
      <c r="G292" s="149">
        <v>0</v>
      </c>
      <c r="H292" s="149">
        <v>1</v>
      </c>
      <c r="I292" s="145" t="s">
        <v>118</v>
      </c>
    </row>
    <row r="293" spans="1:9" ht="15">
      <c r="A293" s="145"/>
      <c r="B293" s="145" t="s">
        <v>109</v>
      </c>
      <c r="C293" s="149" t="s">
        <v>36</v>
      </c>
      <c r="D293" s="149">
        <v>60</v>
      </c>
      <c r="E293" s="149">
        <f t="shared" si="12"/>
        <v>0.58860000000000001</v>
      </c>
      <c r="F293" s="149">
        <v>29</v>
      </c>
      <c r="G293" s="149">
        <v>0</v>
      </c>
      <c r="H293" s="149">
        <v>1</v>
      </c>
      <c r="I293" s="145" t="s">
        <v>117</v>
      </c>
    </row>
    <row r="294" spans="1:9" ht="15">
      <c r="A294" s="145"/>
      <c r="B294" s="145" t="s">
        <v>108</v>
      </c>
      <c r="C294" s="149" t="s">
        <v>36</v>
      </c>
      <c r="D294" s="149">
        <v>4.0999999999999996</v>
      </c>
      <c r="E294" s="149">
        <f t="shared" si="12"/>
        <v>4.0221E-2</v>
      </c>
      <c r="F294" s="149">
        <v>13.2</v>
      </c>
      <c r="G294" s="149">
        <v>0</v>
      </c>
      <c r="H294" s="149">
        <v>1</v>
      </c>
      <c r="I294" s="145" t="s">
        <v>115</v>
      </c>
    </row>
    <row r="295" spans="1:9" ht="15">
      <c r="A295" s="145"/>
      <c r="B295" s="145"/>
      <c r="C295" s="149"/>
      <c r="D295" s="149"/>
      <c r="E295" s="149"/>
      <c r="F295" s="149"/>
      <c r="G295" s="149"/>
      <c r="H295" s="149"/>
      <c r="I295" s="145"/>
    </row>
    <row r="296" spans="1:9" ht="15">
      <c r="A296" s="150"/>
      <c r="B296" s="150" t="s">
        <v>48</v>
      </c>
      <c r="C296" s="151"/>
      <c r="D296" s="151"/>
      <c r="E296" s="151"/>
      <c r="F296" s="151"/>
      <c r="G296" s="151"/>
      <c r="H296" s="151"/>
      <c r="I296" s="150"/>
    </row>
    <row r="297" spans="1:9" ht="15">
      <c r="A297" s="145"/>
      <c r="B297" s="145"/>
      <c r="C297" s="149"/>
      <c r="D297" s="149"/>
      <c r="E297" s="149"/>
      <c r="F297" s="149"/>
      <c r="G297" s="149"/>
      <c r="H297" s="149"/>
      <c r="I297" s="145"/>
    </row>
    <row r="298" spans="1:9" ht="44.25" customHeight="1">
      <c r="A298" s="161" t="s">
        <v>29</v>
      </c>
      <c r="B298" s="147" t="s">
        <v>238</v>
      </c>
      <c r="C298" s="148" t="s">
        <v>82</v>
      </c>
      <c r="D298" s="148" t="s">
        <v>43</v>
      </c>
      <c r="E298" s="148" t="s">
        <v>44</v>
      </c>
      <c r="F298" s="148" t="s">
        <v>41</v>
      </c>
      <c r="G298" s="148" t="s">
        <v>42</v>
      </c>
      <c r="H298" s="148" t="s">
        <v>47</v>
      </c>
      <c r="I298" s="147" t="s">
        <v>46</v>
      </c>
    </row>
    <row r="299" spans="1:9" ht="15">
      <c r="A299" s="145"/>
      <c r="B299" s="145" t="s">
        <v>325</v>
      </c>
      <c r="C299" s="149" t="s">
        <v>36</v>
      </c>
      <c r="D299" s="149"/>
      <c r="E299" s="149">
        <f>D299*9.81/1000</f>
        <v>0</v>
      </c>
      <c r="F299" s="149">
        <v>40</v>
      </c>
      <c r="G299" s="149">
        <v>0</v>
      </c>
      <c r="H299" s="149">
        <v>1</v>
      </c>
      <c r="I299" s="145" t="s">
        <v>998</v>
      </c>
    </row>
    <row r="300" spans="1:9" ht="15">
      <c r="A300" s="145"/>
      <c r="B300" s="145" t="s">
        <v>326</v>
      </c>
      <c r="C300" s="149" t="s">
        <v>36</v>
      </c>
      <c r="D300" s="149"/>
      <c r="E300" s="149">
        <f>D300*9.81/1000</f>
        <v>0</v>
      </c>
      <c r="F300" s="149">
        <v>60</v>
      </c>
      <c r="G300" s="149">
        <v>0</v>
      </c>
      <c r="H300" s="149">
        <v>1</v>
      </c>
      <c r="I300" s="145" t="s">
        <v>999</v>
      </c>
    </row>
    <row r="301" spans="1:9" ht="15">
      <c r="A301" s="145"/>
      <c r="B301" s="145" t="s">
        <v>327</v>
      </c>
      <c r="C301" s="149" t="s">
        <v>36</v>
      </c>
      <c r="D301" s="149"/>
      <c r="E301" s="149">
        <f>D301*9.81/1000</f>
        <v>0</v>
      </c>
      <c r="F301" s="149">
        <v>80</v>
      </c>
      <c r="G301" s="149">
        <v>0</v>
      </c>
      <c r="H301" s="149">
        <v>1</v>
      </c>
      <c r="I301" s="145" t="s">
        <v>1000</v>
      </c>
    </row>
  </sheetData>
  <phoneticPr fontId="4" type="noConversion"/>
  <pageMargins left="0.70866141732283472" right="0.70866141732283472" top="0.74803149606299213" bottom="0.74803149606299213" header="0.31496062992125984" footer="0.31496062992125984"/>
  <pageSetup paperSize="8" scale="71" orientation="landscape" r:id="rId1"/>
  <headerFooter scaleWithDoc="0">
    <oddHeader>&amp;L&amp;G&amp;C&amp;20Element Materials and Assumptions&amp;R&amp;"+,Regular"&amp;20&amp;K05-016&amp;G</oddHeader>
    <oddFooter>&amp;CBETA V0.8</oddFooter>
  </headerFooter>
  <rowBreaks count="4" manualBreakCount="4">
    <brk id="42" max="16383" man="1"/>
    <brk id="112" max="16383" man="1"/>
    <brk id="166" max="8" man="1"/>
    <brk id="249" max="8" man="1"/>
  </rowBreaks>
  <legacyDrawingHF r:id="rId2"/>
  <tableParts count="35">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4C802-5161-4BEB-9A38-D0D1E9AB1E35}">
  <sheetPr>
    <tabColor rgb="FFCCC0DA"/>
  </sheetPr>
  <dimension ref="A1:P157"/>
  <sheetViews>
    <sheetView zoomScale="70" zoomScaleNormal="70" workbookViewId="0">
      <pane xSplit="2" ySplit="1" topLeftCell="C2" activePane="bottomRight" state="frozen"/>
      <selection pane="topRight" activeCell="C1" sqref="C1"/>
      <selection pane="bottomLeft" activeCell="A2" sqref="A2"/>
      <selection pane="bottomRight" activeCell="G17" sqref="G17"/>
    </sheetView>
  </sheetViews>
  <sheetFormatPr defaultRowHeight="14.25"/>
  <cols>
    <col min="1" max="1" width="24.75" style="278" customWidth="1"/>
    <col min="2" max="2" width="60.25" style="278" customWidth="1"/>
    <col min="3" max="3" width="11.25" style="279" customWidth="1"/>
    <col min="4" max="4" width="26.75" style="280" bestFit="1" customWidth="1"/>
    <col min="5" max="5" width="11.25" customWidth="1"/>
    <col min="6" max="6" width="28.625" customWidth="1"/>
    <col min="7" max="7" width="11.125" customWidth="1"/>
    <col min="8" max="8" width="11.375" customWidth="1"/>
    <col min="9" max="9" width="8.375" customWidth="1"/>
    <col min="10" max="10" width="16.75" customWidth="1"/>
    <col min="11" max="11" width="12" customWidth="1"/>
    <col min="12" max="12" width="12.25" customWidth="1"/>
    <col min="13" max="13" width="11" style="53" customWidth="1"/>
    <col min="14" max="14" width="11.25" style="281" customWidth="1"/>
  </cols>
  <sheetData>
    <row r="1" spans="1:16" ht="69.75" customHeight="1">
      <c r="A1" s="226" t="s">
        <v>758</v>
      </c>
      <c r="B1" s="227" t="s">
        <v>759</v>
      </c>
      <c r="C1" s="228" t="s">
        <v>760</v>
      </c>
      <c r="D1" s="229" t="s">
        <v>761</v>
      </c>
      <c r="E1" s="230" t="s">
        <v>762</v>
      </c>
      <c r="F1" s="231" t="s">
        <v>763</v>
      </c>
      <c r="G1" s="230" t="s">
        <v>764</v>
      </c>
      <c r="H1" s="230" t="s">
        <v>765</v>
      </c>
      <c r="I1" s="230" t="s">
        <v>766</v>
      </c>
      <c r="J1" s="231" t="s">
        <v>767</v>
      </c>
      <c r="K1" s="230" t="s">
        <v>768</v>
      </c>
      <c r="L1" s="230" t="s">
        <v>769</v>
      </c>
      <c r="M1" s="232" t="s">
        <v>770</v>
      </c>
      <c r="N1" s="233" t="s">
        <v>771</v>
      </c>
      <c r="O1" s="230" t="s">
        <v>772</v>
      </c>
    </row>
    <row r="2" spans="1:16">
      <c r="A2" s="429" t="s">
        <v>773</v>
      </c>
      <c r="B2" s="425" t="s">
        <v>774</v>
      </c>
      <c r="C2" s="427" t="s">
        <v>36</v>
      </c>
      <c r="D2" s="234" t="s">
        <v>775</v>
      </c>
      <c r="E2" s="235">
        <v>9.4850000000000004E-2</v>
      </c>
      <c r="F2" s="235" t="s">
        <v>776</v>
      </c>
      <c r="G2" s="235">
        <v>0.21299999999999999</v>
      </c>
      <c r="H2" s="235"/>
      <c r="I2" s="235">
        <v>2000</v>
      </c>
      <c r="J2" s="235" t="s">
        <v>777</v>
      </c>
      <c r="K2" s="235">
        <f>E2*G2*I2</f>
        <v>40.406100000000002</v>
      </c>
      <c r="L2" s="235">
        <f>E2*I2*H2</f>
        <v>0</v>
      </c>
      <c r="M2" s="236"/>
      <c r="N2" s="237"/>
      <c r="O2" s="235"/>
    </row>
    <row r="3" spans="1:16">
      <c r="A3" s="430"/>
      <c r="B3" s="426"/>
      <c r="C3" s="428"/>
      <c r="D3" s="238" t="s">
        <v>778</v>
      </c>
      <c r="E3" s="239">
        <v>1.7649999999999999E-2</v>
      </c>
      <c r="F3" s="239" t="s">
        <v>779</v>
      </c>
      <c r="G3" s="239">
        <v>0.14199999999999999</v>
      </c>
      <c r="H3" s="239"/>
      <c r="I3" s="239">
        <v>1900</v>
      </c>
      <c r="J3" s="239" t="s">
        <v>780</v>
      </c>
      <c r="K3" s="239">
        <f>E3*G3*I3</f>
        <v>4.7619699999999989</v>
      </c>
      <c r="L3" s="239">
        <f>E3*I3*H3</f>
        <v>0</v>
      </c>
      <c r="M3" s="240"/>
      <c r="N3" s="241"/>
      <c r="O3" s="239"/>
    </row>
    <row r="4" spans="1:16">
      <c r="A4" s="430"/>
      <c r="B4" s="426"/>
      <c r="C4" s="428"/>
      <c r="D4" s="238" t="s">
        <v>781</v>
      </c>
      <c r="E4" s="239">
        <v>3.3890000000000002E-5</v>
      </c>
      <c r="F4" s="239" t="s">
        <v>782</v>
      </c>
      <c r="G4" s="239">
        <v>4.407</v>
      </c>
      <c r="H4" s="239"/>
      <c r="I4" s="239">
        <v>7850</v>
      </c>
      <c r="J4" s="239" t="s">
        <v>783</v>
      </c>
      <c r="K4" s="239">
        <f>E4*G4*I4</f>
        <v>1.1724228555000002</v>
      </c>
      <c r="L4" s="239">
        <f>E4*I4*H4</f>
        <v>0</v>
      </c>
      <c r="M4" s="240"/>
      <c r="N4" s="241"/>
      <c r="O4" s="239"/>
    </row>
    <row r="5" spans="1:16">
      <c r="A5" s="242"/>
      <c r="B5" s="243"/>
      <c r="C5" s="244"/>
      <c r="D5" s="245"/>
      <c r="E5" s="246"/>
      <c r="F5" s="246"/>
      <c r="G5" s="246"/>
      <c r="H5" s="246"/>
      <c r="I5" s="246"/>
      <c r="J5" s="246"/>
      <c r="K5" s="246"/>
      <c r="L5" s="246"/>
      <c r="M5" s="247">
        <f>SUM(K2:K4)</f>
        <v>46.340492855500003</v>
      </c>
      <c r="N5" s="248">
        <f>SUM(L2:L4)</f>
        <v>0</v>
      </c>
      <c r="O5" s="246" cm="1">
        <f t="array" ref="O5">SUM(E2:E4*I2:I4)</f>
        <v>223.50103650000003</v>
      </c>
    </row>
    <row r="6" spans="1:16">
      <c r="A6" s="249" t="s">
        <v>784</v>
      </c>
      <c r="B6" s="250" t="s">
        <v>785</v>
      </c>
      <c r="C6" s="251" t="s">
        <v>36</v>
      </c>
      <c r="D6" s="234" t="s">
        <v>775</v>
      </c>
      <c r="E6" s="235">
        <v>9.4850000000000004E-2</v>
      </c>
      <c r="F6" s="235" t="s">
        <v>776</v>
      </c>
      <c r="G6" s="235">
        <v>0.21299999999999999</v>
      </c>
      <c r="H6" s="235"/>
      <c r="I6" s="235">
        <v>2000</v>
      </c>
      <c r="J6" s="235" t="s">
        <v>777</v>
      </c>
      <c r="K6" s="235">
        <f>E6*I6*G6</f>
        <v>40.406100000000002</v>
      </c>
      <c r="L6" s="235">
        <v>0</v>
      </c>
      <c r="M6" s="236"/>
      <c r="N6" s="237"/>
      <c r="O6" s="235"/>
    </row>
    <row r="7" spans="1:16">
      <c r="A7" s="252"/>
      <c r="B7" s="253"/>
      <c r="C7" s="254"/>
      <c r="D7" s="238" t="s">
        <v>778</v>
      </c>
      <c r="E7" s="239">
        <v>1.7649999999999999E-2</v>
      </c>
      <c r="F7" s="239" t="s">
        <v>779</v>
      </c>
      <c r="G7" s="239">
        <v>0.14199999999999999</v>
      </c>
      <c r="H7" s="239"/>
      <c r="I7" s="239">
        <v>1900</v>
      </c>
      <c r="J7" s="239" t="s">
        <v>780</v>
      </c>
      <c r="K7" s="239">
        <f>E7*I7*G7</f>
        <v>4.7619699999999989</v>
      </c>
      <c r="L7" s="239">
        <v>0</v>
      </c>
      <c r="M7" s="240"/>
      <c r="N7" s="241"/>
      <c r="O7" s="239"/>
    </row>
    <row r="8" spans="1:16">
      <c r="A8" s="252"/>
      <c r="B8" s="253"/>
      <c r="C8" s="254"/>
      <c r="D8" s="238" t="s">
        <v>781</v>
      </c>
      <c r="E8" s="239">
        <f>E4+E11</f>
        <v>1.4238899999999999E-3</v>
      </c>
      <c r="F8" s="239" t="s">
        <v>782</v>
      </c>
      <c r="G8" s="239">
        <v>4.407</v>
      </c>
      <c r="H8" s="239"/>
      <c r="I8" s="239">
        <v>7850</v>
      </c>
      <c r="J8" s="239" t="s">
        <v>783</v>
      </c>
      <c r="K8" s="239">
        <f>E8*I8*G8</f>
        <v>49.259403355499991</v>
      </c>
      <c r="L8" s="239">
        <v>0</v>
      </c>
      <c r="M8" s="240"/>
      <c r="N8" s="241"/>
      <c r="O8" s="239"/>
    </row>
    <row r="9" spans="1:16">
      <c r="A9" s="242"/>
      <c r="B9" s="243"/>
      <c r="C9" s="244"/>
      <c r="D9" s="245"/>
      <c r="E9" s="246"/>
      <c r="F9" s="246"/>
      <c r="G9" s="246"/>
      <c r="H9" s="246"/>
      <c r="I9" s="246"/>
      <c r="J9" s="246"/>
      <c r="K9" s="246"/>
      <c r="L9" s="246"/>
      <c r="M9" s="247">
        <f>SUM(K6:K8)</f>
        <v>94.427473355499984</v>
      </c>
      <c r="N9" s="248">
        <f>SUM(L6:L8)</f>
        <v>0</v>
      </c>
      <c r="O9" s="246" cm="1">
        <f t="array" ref="O9">SUM(I6:I8*E6:E8)</f>
        <v>234.41253650000002</v>
      </c>
    </row>
    <row r="10" spans="1:16">
      <c r="A10" s="429" t="s">
        <v>973</v>
      </c>
      <c r="B10" s="425" t="s">
        <v>786</v>
      </c>
      <c r="C10" s="427" t="s">
        <v>36</v>
      </c>
      <c r="D10" s="234" t="s">
        <v>787</v>
      </c>
      <c r="E10" s="235">
        <v>0.02</v>
      </c>
      <c r="F10" s="235" t="s">
        <v>788</v>
      </c>
      <c r="G10" s="235">
        <v>0.78</v>
      </c>
      <c r="H10" s="235"/>
      <c r="I10" s="235">
        <v>2400</v>
      </c>
      <c r="J10" s="235" t="s">
        <v>789</v>
      </c>
      <c r="K10" s="235">
        <f>E10*G10*I10</f>
        <v>37.440000000000005</v>
      </c>
      <c r="L10" s="235">
        <f>E10*I10*H10</f>
        <v>0</v>
      </c>
      <c r="M10" s="236"/>
      <c r="N10" s="237"/>
      <c r="O10" s="235"/>
    </row>
    <row r="11" spans="1:16">
      <c r="A11" s="430"/>
      <c r="B11" s="426"/>
      <c r="C11" s="428"/>
      <c r="D11" s="238" t="s">
        <v>781</v>
      </c>
      <c r="E11" s="239">
        <v>1.39E-3</v>
      </c>
      <c r="F11" s="239" t="s">
        <v>782</v>
      </c>
      <c r="G11" s="239">
        <v>4.407</v>
      </c>
      <c r="H11" s="239"/>
      <c r="I11" s="239">
        <v>7850</v>
      </c>
      <c r="J11" s="239" t="s">
        <v>783</v>
      </c>
      <c r="K11" s="239">
        <f>E11*G11*I11</f>
        <v>48.086980500000003</v>
      </c>
      <c r="L11" s="239">
        <f>E11*I11*H11</f>
        <v>0</v>
      </c>
      <c r="M11" s="240"/>
      <c r="N11" s="241"/>
      <c r="O11" s="239"/>
    </row>
    <row r="12" spans="1:16">
      <c r="A12" s="242"/>
      <c r="B12" s="243"/>
      <c r="C12" s="244"/>
      <c r="D12" s="245"/>
      <c r="E12" s="246"/>
      <c r="F12" s="246"/>
      <c r="G12" s="246"/>
      <c r="H12" s="246"/>
      <c r="I12" s="246"/>
      <c r="J12" s="246"/>
      <c r="K12" s="246"/>
      <c r="L12" s="246"/>
      <c r="M12" s="247">
        <f>SUM(K10:K11)</f>
        <v>85.526980500000008</v>
      </c>
      <c r="N12" s="248">
        <f>SUM(L10:L11)</f>
        <v>0</v>
      </c>
      <c r="O12" s="246" cm="1">
        <f t="array" ref="O12">SUM(E10:E11*I10:I11)</f>
        <v>58.911500000000004</v>
      </c>
    </row>
    <row r="13" spans="1:16">
      <c r="A13" s="429" t="s">
        <v>974</v>
      </c>
      <c r="B13" s="425" t="s">
        <v>790</v>
      </c>
      <c r="C13" s="427" t="s">
        <v>36</v>
      </c>
      <c r="D13" s="234" t="s">
        <v>791</v>
      </c>
      <c r="E13" s="235">
        <v>1.5E-3</v>
      </c>
      <c r="F13" s="235" t="s">
        <v>792</v>
      </c>
      <c r="G13" s="235">
        <v>3.09</v>
      </c>
      <c r="H13" s="235"/>
      <c r="I13" s="235">
        <v>7140</v>
      </c>
      <c r="J13" s="235" t="s">
        <v>793</v>
      </c>
      <c r="K13" s="235">
        <f>E13*G13*I13</f>
        <v>33.093900000000005</v>
      </c>
      <c r="L13" s="235">
        <f>E13*I13*H13</f>
        <v>0</v>
      </c>
      <c r="M13" s="236"/>
      <c r="N13" s="237"/>
      <c r="O13" s="235"/>
    </row>
    <row r="14" spans="1:16">
      <c r="A14" s="430"/>
      <c r="B14" s="426"/>
      <c r="C14" s="428"/>
      <c r="D14" s="238" t="s">
        <v>781</v>
      </c>
      <c r="E14" s="239">
        <v>8.3600000000000005E-4</v>
      </c>
      <c r="F14" s="239" t="s">
        <v>782</v>
      </c>
      <c r="G14" s="239">
        <v>4.407</v>
      </c>
      <c r="H14" s="239"/>
      <c r="I14" s="239">
        <v>7850</v>
      </c>
      <c r="J14" s="239" t="s">
        <v>783</v>
      </c>
      <c r="K14" s="239">
        <f>E14*G14*I14</f>
        <v>28.921378200000003</v>
      </c>
      <c r="L14" s="239">
        <f>E14*I14*H14</f>
        <v>0</v>
      </c>
      <c r="M14" s="240"/>
      <c r="N14" s="241"/>
      <c r="O14" s="239"/>
    </row>
    <row r="15" spans="1:16">
      <c r="A15" s="242"/>
      <c r="B15" s="243"/>
      <c r="C15" s="244"/>
      <c r="D15" s="245"/>
      <c r="E15" s="246"/>
      <c r="F15" s="246"/>
      <c r="G15" s="246"/>
      <c r="H15" s="246"/>
      <c r="I15" s="246"/>
      <c r="J15" s="246"/>
      <c r="K15" s="246"/>
      <c r="L15" s="246"/>
      <c r="M15" s="247">
        <f>SUM(K13:K14)</f>
        <v>62.015278200000012</v>
      </c>
      <c r="N15" s="248">
        <f>SUM(L13:L14)</f>
        <v>0</v>
      </c>
      <c r="O15" s="246" cm="1">
        <f t="array" ref="O15">SUM(E13:E14*I13:I14)</f>
        <v>17.272600000000001</v>
      </c>
    </row>
    <row r="16" spans="1:16">
      <c r="A16" s="249" t="s">
        <v>1001</v>
      </c>
      <c r="B16" s="250" t="s">
        <v>1002</v>
      </c>
      <c r="C16" s="251" t="s">
        <v>36</v>
      </c>
      <c r="D16" s="255" t="s">
        <v>794</v>
      </c>
      <c r="E16" s="235">
        <v>4.5999999999999999E-2</v>
      </c>
      <c r="F16" s="235" t="s">
        <v>795</v>
      </c>
      <c r="G16" s="235">
        <v>0.26300000000000001</v>
      </c>
      <c r="H16" s="235">
        <v>-1.55</v>
      </c>
      <c r="I16" s="235">
        <v>510</v>
      </c>
      <c r="J16" s="235" t="s">
        <v>796</v>
      </c>
      <c r="K16" s="235">
        <f>E16*G16*I16</f>
        <v>6.1699800000000007</v>
      </c>
      <c r="L16" s="235">
        <f>E16*I16*H16</f>
        <v>-36.363</v>
      </c>
      <c r="M16" s="236"/>
      <c r="N16" s="237"/>
      <c r="O16" s="235"/>
      <c r="P16">
        <f>I16*E16</f>
        <v>23.46</v>
      </c>
    </row>
    <row r="17" spans="1:16">
      <c r="A17" s="252"/>
      <c r="B17" s="253"/>
      <c r="C17" s="254"/>
      <c r="D17" s="280" t="s">
        <v>995</v>
      </c>
      <c r="E17" s="280">
        <v>0.1</v>
      </c>
      <c r="F17" s="280" t="s">
        <v>996</v>
      </c>
      <c r="G17" s="292">
        <f>135/1459</f>
        <v>9.2529129540781352E-2</v>
      </c>
      <c r="H17">
        <v>0</v>
      </c>
      <c r="I17">
        <v>1459</v>
      </c>
      <c r="J17" t="s">
        <v>997</v>
      </c>
      <c r="K17">
        <f>E17*G17*I17</f>
        <v>13.5</v>
      </c>
      <c r="L17">
        <v>0</v>
      </c>
      <c r="M17" s="240"/>
      <c r="N17" s="241"/>
      <c r="O17" s="239"/>
      <c r="P17">
        <f>I17*E17</f>
        <v>145.9</v>
      </c>
    </row>
    <row r="18" spans="1:16">
      <c r="A18" s="242"/>
      <c r="B18" s="243"/>
      <c r="C18" s="244"/>
      <c r="D18" s="256"/>
      <c r="E18" s="246"/>
      <c r="F18" s="246"/>
      <c r="G18" s="246"/>
      <c r="H18" s="246"/>
      <c r="I18" s="246"/>
      <c r="J18" s="246"/>
      <c r="K18" s="246"/>
      <c r="L18" s="246"/>
      <c r="M18" s="247">
        <f>SUM(K16:K17)</f>
        <v>19.669980000000002</v>
      </c>
      <c r="N18" s="248">
        <f>SUM(L16:L17)</f>
        <v>-36.363</v>
      </c>
      <c r="O18" s="246">
        <f t="array" ref="O18">SUM(E16:E17*I16:I17)</f>
        <v>169.36</v>
      </c>
    </row>
    <row r="19" spans="1:16">
      <c r="A19" s="429" t="s">
        <v>797</v>
      </c>
      <c r="B19" s="425" t="s">
        <v>798</v>
      </c>
      <c r="C19" s="427" t="s">
        <v>36</v>
      </c>
      <c r="D19" s="234" t="s">
        <v>799</v>
      </c>
      <c r="E19" s="235">
        <v>1.15E-2</v>
      </c>
      <c r="F19" s="235" t="s">
        <v>800</v>
      </c>
      <c r="G19" s="235">
        <v>1.63</v>
      </c>
      <c r="H19" s="235"/>
      <c r="I19" s="235">
        <v>2500</v>
      </c>
      <c r="J19" s="235" t="s">
        <v>801</v>
      </c>
      <c r="K19" s="235">
        <f>E19*G19*I19</f>
        <v>46.862499999999997</v>
      </c>
      <c r="L19" s="235">
        <f>E19*I19*H19</f>
        <v>0</v>
      </c>
      <c r="M19" s="236"/>
      <c r="N19" s="237"/>
      <c r="O19" s="235"/>
    </row>
    <row r="20" spans="1:16">
      <c r="A20" s="430"/>
      <c r="B20" s="426"/>
      <c r="C20" s="428"/>
      <c r="D20" s="238" t="s">
        <v>92</v>
      </c>
      <c r="E20" s="239">
        <v>1.4599999999999999E-3</v>
      </c>
      <c r="F20" s="239" t="s">
        <v>802</v>
      </c>
      <c r="G20" s="239">
        <v>6.67</v>
      </c>
      <c r="H20" s="239"/>
      <c r="I20" s="239">
        <v>2700</v>
      </c>
      <c r="J20" s="239" t="s">
        <v>803</v>
      </c>
      <c r="K20" s="239">
        <f>E20*G20*I20</f>
        <v>26.293139999999998</v>
      </c>
      <c r="L20" s="239">
        <f>E20*I20*H20</f>
        <v>0</v>
      </c>
      <c r="M20" s="240"/>
      <c r="N20" s="241"/>
      <c r="O20" s="239"/>
    </row>
    <row r="21" spans="1:16">
      <c r="A21" s="242"/>
      <c r="B21" s="243"/>
      <c r="C21" s="244"/>
      <c r="D21" s="245"/>
      <c r="E21" s="246"/>
      <c r="F21" s="246"/>
      <c r="G21" s="246"/>
      <c r="H21" s="246"/>
      <c r="I21" s="246"/>
      <c r="J21" s="246"/>
      <c r="K21" s="246"/>
      <c r="L21" s="246"/>
      <c r="M21" s="247">
        <f>SUM(K19:K20)</f>
        <v>73.155639999999991</v>
      </c>
      <c r="N21" s="248">
        <f>SUM(L19:L20)</f>
        <v>0</v>
      </c>
      <c r="O21" s="246" cm="1">
        <f t="array" ref="O21">SUM(E19:E20*I19:I20)</f>
        <v>32.692</v>
      </c>
    </row>
    <row r="22" spans="1:16">
      <c r="A22" s="249" t="s">
        <v>804</v>
      </c>
      <c r="B22" s="250" t="s">
        <v>805</v>
      </c>
      <c r="C22" s="251" t="s">
        <v>36</v>
      </c>
      <c r="D22" s="234" t="s">
        <v>686</v>
      </c>
      <c r="E22" s="235">
        <v>0.14809</v>
      </c>
      <c r="F22" s="235" t="s">
        <v>806</v>
      </c>
      <c r="G22" s="235">
        <v>0.17199999999999999</v>
      </c>
      <c r="H22" s="235"/>
      <c r="I22" s="235">
        <v>2380</v>
      </c>
      <c r="J22" s="235" t="s">
        <v>807</v>
      </c>
      <c r="K22" s="235">
        <f>E22*G22*I22</f>
        <v>60.622122399999995</v>
      </c>
      <c r="L22" s="235">
        <v>0</v>
      </c>
      <c r="M22" s="236"/>
      <c r="N22" s="237"/>
      <c r="O22" s="235"/>
    </row>
    <row r="23" spans="1:16">
      <c r="A23" s="242"/>
      <c r="B23" s="243"/>
      <c r="C23" s="244"/>
      <c r="D23" s="245"/>
      <c r="E23" s="246"/>
      <c r="F23" s="246"/>
      <c r="G23" s="246"/>
      <c r="H23" s="246"/>
      <c r="I23" s="246"/>
      <c r="J23" s="246"/>
      <c r="K23" s="246"/>
      <c r="L23" s="246"/>
      <c r="M23" s="247">
        <f>SUM(K22)</f>
        <v>60.622122399999995</v>
      </c>
      <c r="N23" s="248">
        <f>SUM(L22)</f>
        <v>0</v>
      </c>
      <c r="O23" s="246">
        <f>SUM(I22*E22)</f>
        <v>352.45420000000001</v>
      </c>
    </row>
    <row r="24" spans="1:16">
      <c r="A24" s="416" t="s">
        <v>808</v>
      </c>
      <c r="B24" s="425" t="s">
        <v>809</v>
      </c>
      <c r="C24" s="427" t="s">
        <v>36</v>
      </c>
      <c r="D24" s="234" t="s">
        <v>775</v>
      </c>
      <c r="E24" s="235">
        <v>4.2299999999999997E-2</v>
      </c>
      <c r="F24" s="235" t="s">
        <v>776</v>
      </c>
      <c r="G24" s="235">
        <v>0.21299999999999999</v>
      </c>
      <c r="H24" s="235"/>
      <c r="I24" s="235">
        <v>2000</v>
      </c>
      <c r="J24" s="235" t="s">
        <v>777</v>
      </c>
      <c r="K24" s="235">
        <f>E24*G24*I24</f>
        <v>18.0198</v>
      </c>
      <c r="L24" s="235">
        <f>E24*I24*H24</f>
        <v>0</v>
      </c>
      <c r="M24" s="236"/>
      <c r="N24" s="237"/>
      <c r="O24" s="235"/>
    </row>
    <row r="25" spans="1:16">
      <c r="A25" s="417"/>
      <c r="B25" s="426"/>
      <c r="C25" s="428"/>
      <c r="D25" s="238" t="s">
        <v>686</v>
      </c>
      <c r="E25" s="239">
        <v>0.14809</v>
      </c>
      <c r="F25" s="239" t="s">
        <v>806</v>
      </c>
      <c r="G25" s="239">
        <v>0.17199999999999999</v>
      </c>
      <c r="H25" s="239"/>
      <c r="I25" s="239">
        <v>2380</v>
      </c>
      <c r="J25" s="239" t="s">
        <v>807</v>
      </c>
      <c r="K25" s="239">
        <f>E25*G25*I25</f>
        <v>60.622122399999995</v>
      </c>
      <c r="L25" s="239"/>
      <c r="M25" s="240"/>
      <c r="N25" s="241"/>
      <c r="O25" s="239"/>
    </row>
    <row r="26" spans="1:16">
      <c r="A26" s="417"/>
      <c r="B26" s="426"/>
      <c r="C26" s="428"/>
      <c r="D26" s="238" t="s">
        <v>810</v>
      </c>
      <c r="E26" s="239">
        <v>1.91E-3</v>
      </c>
      <c r="F26" s="239" t="s">
        <v>811</v>
      </c>
      <c r="G26" s="239">
        <v>1</v>
      </c>
      <c r="H26" s="239"/>
      <c r="I26" s="239">
        <v>7800</v>
      </c>
      <c r="J26" s="239" t="s">
        <v>812</v>
      </c>
      <c r="K26" s="239">
        <f>E26*G26*I26</f>
        <v>14.898</v>
      </c>
      <c r="L26" s="239">
        <f>E26*I26*H26</f>
        <v>0</v>
      </c>
      <c r="M26" s="240"/>
      <c r="N26" s="241"/>
      <c r="O26" s="239"/>
    </row>
    <row r="27" spans="1:16">
      <c r="A27" s="242"/>
      <c r="B27" s="243"/>
      <c r="C27" s="244"/>
      <c r="D27" s="245"/>
      <c r="E27" s="246"/>
      <c r="F27" s="246"/>
      <c r="G27" s="246"/>
      <c r="H27" s="246"/>
      <c r="I27" s="246"/>
      <c r="J27" s="246"/>
      <c r="K27" s="246"/>
      <c r="L27" s="246"/>
      <c r="M27" s="247">
        <f>SUM(K24:K26)</f>
        <v>93.539922399999995</v>
      </c>
      <c r="N27" s="248">
        <f>SUM(L24:L26)</f>
        <v>0</v>
      </c>
      <c r="O27" s="246" cm="1">
        <f t="array" ref="O27">SUM(E24:E26*I24:I26)</f>
        <v>451.95220000000006</v>
      </c>
    </row>
    <row r="28" spans="1:16">
      <c r="A28" s="429" t="s">
        <v>813</v>
      </c>
      <c r="B28" s="425" t="s">
        <v>814</v>
      </c>
      <c r="C28" s="427" t="s">
        <v>36</v>
      </c>
      <c r="D28" s="234" t="s">
        <v>85</v>
      </c>
      <c r="E28" s="235">
        <v>0.03</v>
      </c>
      <c r="F28" s="235" t="s">
        <v>815</v>
      </c>
      <c r="G28" s="235">
        <v>0.09</v>
      </c>
      <c r="H28" s="235"/>
      <c r="I28" s="235">
        <v>2700</v>
      </c>
      <c r="J28" s="235" t="s">
        <v>816</v>
      </c>
      <c r="K28" s="235">
        <f>E28*G28*I28</f>
        <v>7.2899999999999991</v>
      </c>
      <c r="L28" s="235">
        <f>E28*I28*H28</f>
        <v>0</v>
      </c>
      <c r="M28" s="236"/>
      <c r="N28" s="237"/>
      <c r="O28" s="235"/>
    </row>
    <row r="29" spans="1:16">
      <c r="A29" s="430"/>
      <c r="B29" s="426"/>
      <c r="C29" s="428"/>
      <c r="D29" s="238" t="s">
        <v>781</v>
      </c>
      <c r="E29" s="239">
        <v>1.168E-3</v>
      </c>
      <c r="F29" s="239" t="s">
        <v>782</v>
      </c>
      <c r="G29" s="239">
        <v>4.407</v>
      </c>
      <c r="H29" s="239"/>
      <c r="I29" s="239">
        <v>7850</v>
      </c>
      <c r="J29" s="239" t="s">
        <v>783</v>
      </c>
      <c r="K29" s="239">
        <f>E29*G29*I29</f>
        <v>40.406901600000005</v>
      </c>
      <c r="L29" s="239">
        <f>E29*I29*H29</f>
        <v>0</v>
      </c>
      <c r="M29" s="240"/>
      <c r="N29" s="241"/>
      <c r="O29" s="239"/>
    </row>
    <row r="30" spans="1:16">
      <c r="A30" s="242"/>
      <c r="B30" s="243"/>
      <c r="C30" s="244"/>
      <c r="D30" s="245"/>
      <c r="E30" s="246"/>
      <c r="F30" s="246"/>
      <c r="G30" s="246"/>
      <c r="H30" s="246"/>
      <c r="I30" s="246"/>
      <c r="J30" s="246"/>
      <c r="K30" s="246"/>
      <c r="L30" s="246"/>
      <c r="M30" s="247">
        <f>SUM(K28:K29)</f>
        <v>47.696901600000004</v>
      </c>
      <c r="N30" s="248">
        <f>SUM(L28:L29)</f>
        <v>0</v>
      </c>
      <c r="O30" s="246" cm="1">
        <f t="array" ref="O30">SUM(E28:E29*I28:I29)</f>
        <v>90.168800000000005</v>
      </c>
    </row>
    <row r="31" spans="1:16">
      <c r="A31" s="429" t="s">
        <v>817</v>
      </c>
      <c r="B31" s="425" t="s">
        <v>814</v>
      </c>
      <c r="C31" s="427" t="s">
        <v>36</v>
      </c>
      <c r="D31" s="234" t="s">
        <v>86</v>
      </c>
      <c r="E31" s="235">
        <v>0.03</v>
      </c>
      <c r="F31" s="235" t="s">
        <v>818</v>
      </c>
      <c r="G31" s="235">
        <v>0.7</v>
      </c>
      <c r="H31" s="235"/>
      <c r="I31" s="235">
        <v>2700</v>
      </c>
      <c r="J31" s="235" t="s">
        <v>819</v>
      </c>
      <c r="K31" s="235">
        <f>E31*G31*I31</f>
        <v>56.699999999999996</v>
      </c>
      <c r="L31" s="235">
        <f>E31*I31*H31</f>
        <v>0</v>
      </c>
      <c r="M31" s="236"/>
      <c r="N31" s="237"/>
      <c r="O31" s="235"/>
    </row>
    <row r="32" spans="1:16">
      <c r="A32" s="430"/>
      <c r="B32" s="426"/>
      <c r="C32" s="428"/>
      <c r="D32" s="238" t="s">
        <v>781</v>
      </c>
      <c r="E32" s="239">
        <v>1.168E-3</v>
      </c>
      <c r="F32" s="239" t="s">
        <v>782</v>
      </c>
      <c r="G32" s="239">
        <v>4.407</v>
      </c>
      <c r="H32" s="239"/>
      <c r="I32" s="239">
        <v>7850</v>
      </c>
      <c r="J32" s="239" t="s">
        <v>783</v>
      </c>
      <c r="K32" s="239">
        <f>E32*G32*I32</f>
        <v>40.406901600000005</v>
      </c>
      <c r="L32" s="239">
        <f>E32*I32*H32</f>
        <v>0</v>
      </c>
      <c r="M32" s="240"/>
      <c r="N32" s="241"/>
      <c r="O32" s="239"/>
    </row>
    <row r="33" spans="1:15">
      <c r="A33" s="242"/>
      <c r="B33" s="243"/>
      <c r="C33" s="244"/>
      <c r="D33" s="245"/>
      <c r="E33" s="246"/>
      <c r="F33" s="246"/>
      <c r="G33" s="246"/>
      <c r="H33" s="246"/>
      <c r="I33" s="246"/>
      <c r="J33" s="246"/>
      <c r="K33" s="246"/>
      <c r="L33" s="246"/>
      <c r="M33" s="247">
        <f>SUM(K31:K32)</f>
        <v>97.1069016</v>
      </c>
      <c r="N33" s="248">
        <f>SUM(L31:L32)</f>
        <v>0</v>
      </c>
      <c r="O33" s="246" cm="1">
        <f t="array" ref="O33">SUM(E31:E32*I31:I32)</f>
        <v>90.168800000000005</v>
      </c>
    </row>
    <row r="34" spans="1:15">
      <c r="A34" s="416" t="s">
        <v>820</v>
      </c>
      <c r="B34" s="425" t="s">
        <v>821</v>
      </c>
      <c r="C34" s="427" t="s">
        <v>36</v>
      </c>
      <c r="D34" s="234" t="s">
        <v>92</v>
      </c>
      <c r="E34" s="235">
        <v>1.5E-3</v>
      </c>
      <c r="F34" s="235" t="s">
        <v>802</v>
      </c>
      <c r="G34" s="235">
        <v>6.67</v>
      </c>
      <c r="H34" s="235"/>
      <c r="I34" s="235">
        <v>2700</v>
      </c>
      <c r="J34" s="235" t="s">
        <v>803</v>
      </c>
      <c r="K34" s="235">
        <f>E34*G34*I34</f>
        <v>27.013500000000001</v>
      </c>
      <c r="L34" s="235">
        <f>E34*I34*H34</f>
        <v>0</v>
      </c>
      <c r="M34" s="236"/>
      <c r="N34" s="237"/>
      <c r="O34" s="235"/>
    </row>
    <row r="35" spans="1:15">
      <c r="A35" s="417"/>
      <c r="B35" s="426"/>
      <c r="C35" s="428"/>
      <c r="D35" s="238" t="s">
        <v>781</v>
      </c>
      <c r="E35" s="239">
        <v>8.3600000000000005E-4</v>
      </c>
      <c r="F35" s="239" t="s">
        <v>782</v>
      </c>
      <c r="G35" s="239">
        <v>4.407</v>
      </c>
      <c r="H35" s="239"/>
      <c r="I35" s="239">
        <v>7850</v>
      </c>
      <c r="J35" s="239" t="s">
        <v>783</v>
      </c>
      <c r="K35" s="239">
        <f>E35*G35*I35</f>
        <v>28.921378200000003</v>
      </c>
      <c r="L35" s="239">
        <f>E35*I35*H35</f>
        <v>0</v>
      </c>
      <c r="M35" s="240"/>
      <c r="N35" s="241"/>
      <c r="O35" s="239"/>
    </row>
    <row r="36" spans="1:15">
      <c r="A36" s="242"/>
      <c r="B36" s="243"/>
      <c r="C36" s="244"/>
      <c r="D36" s="245"/>
      <c r="E36" s="246"/>
      <c r="F36" s="246"/>
      <c r="G36" s="246"/>
      <c r="H36" s="246"/>
      <c r="I36" s="246"/>
      <c r="J36" s="246"/>
      <c r="K36" s="246"/>
      <c r="L36" s="246"/>
      <c r="M36" s="247">
        <f>SUM(K34:K35)</f>
        <v>55.9348782</v>
      </c>
      <c r="N36" s="248">
        <f>SUM(L34:L35)</f>
        <v>0</v>
      </c>
      <c r="O36" s="246" cm="1">
        <f t="array" ref="O36">SUM(E34:E35*I34:I35)</f>
        <v>10.6126</v>
      </c>
    </row>
    <row r="37" spans="1:15">
      <c r="A37" s="416" t="s">
        <v>822</v>
      </c>
      <c r="B37" s="418" t="s">
        <v>823</v>
      </c>
      <c r="C37" s="427" t="s">
        <v>36</v>
      </c>
      <c r="D37" s="234" t="s">
        <v>824</v>
      </c>
      <c r="E37" s="235">
        <v>1</v>
      </c>
      <c r="F37" s="235" t="s">
        <v>825</v>
      </c>
      <c r="G37" s="235">
        <f>15.1/152</f>
        <v>9.9342105263157898E-2</v>
      </c>
      <c r="H37" s="235"/>
      <c r="I37" s="235">
        <v>152</v>
      </c>
      <c r="J37" s="235" t="s">
        <v>826</v>
      </c>
      <c r="K37" s="235">
        <f>G37*I37</f>
        <v>15.100000000000001</v>
      </c>
      <c r="L37" s="235">
        <f t="shared" ref="L37:L42" si="0">E37*I37*H37</f>
        <v>0</v>
      </c>
      <c r="M37" s="236"/>
      <c r="N37" s="237"/>
      <c r="O37" s="235"/>
    </row>
    <row r="38" spans="1:15">
      <c r="A38" s="417"/>
      <c r="B38" s="419"/>
      <c r="C38" s="428"/>
      <c r="D38" s="238" t="s">
        <v>827</v>
      </c>
      <c r="E38" s="239"/>
      <c r="F38" s="239"/>
      <c r="G38" s="239"/>
      <c r="H38" s="239"/>
      <c r="I38" s="239"/>
      <c r="J38" s="239"/>
      <c r="K38" s="239">
        <f>M5</f>
        <v>46.340492855500003</v>
      </c>
      <c r="L38" s="239">
        <f t="shared" si="0"/>
        <v>0</v>
      </c>
      <c r="M38" s="240"/>
      <c r="N38" s="241"/>
      <c r="O38" s="239"/>
    </row>
    <row r="39" spans="1:15">
      <c r="A39" s="242"/>
      <c r="B39" s="243"/>
      <c r="C39" s="244"/>
      <c r="D39" s="245"/>
      <c r="E39" s="246"/>
      <c r="F39" s="246"/>
      <c r="G39" s="246"/>
      <c r="H39" s="246"/>
      <c r="I39" s="246"/>
      <c r="J39" s="246"/>
      <c r="K39" s="246"/>
      <c r="L39" s="246"/>
      <c r="M39" s="247">
        <f>SUM(K37:K38)</f>
        <v>61.440492855500004</v>
      </c>
      <c r="N39" s="248">
        <f>SUM(L37:L38)</f>
        <v>0</v>
      </c>
      <c r="O39" s="246">
        <f>SUM(E37*I37,O5)</f>
        <v>375.50103650000005</v>
      </c>
    </row>
    <row r="40" spans="1:15" ht="14.25" customHeight="1">
      <c r="A40" s="416" t="s">
        <v>828</v>
      </c>
      <c r="B40" s="418" t="s">
        <v>829</v>
      </c>
      <c r="C40" s="427" t="s">
        <v>36</v>
      </c>
      <c r="D40" s="234" t="s">
        <v>830</v>
      </c>
      <c r="E40" s="235">
        <v>2.1999999999999999E-2</v>
      </c>
      <c r="F40" s="235" t="s">
        <v>831</v>
      </c>
      <c r="G40" s="235">
        <v>0.45500000000000002</v>
      </c>
      <c r="H40" s="235">
        <v>-1.5</v>
      </c>
      <c r="I40" s="235">
        <v>620</v>
      </c>
      <c r="J40" s="235" t="s">
        <v>832</v>
      </c>
      <c r="K40" s="235">
        <f>G40*I40*E40</f>
        <v>6.2061999999999999</v>
      </c>
      <c r="L40" s="235">
        <f>E40*H40*I40</f>
        <v>-20.46</v>
      </c>
      <c r="M40" s="236"/>
      <c r="N40" s="237"/>
      <c r="O40" s="235"/>
    </row>
    <row r="41" spans="1:15">
      <c r="A41" s="417"/>
      <c r="B41" s="419"/>
      <c r="C41" s="428"/>
      <c r="D41" s="238" t="s">
        <v>794</v>
      </c>
      <c r="E41" s="239">
        <v>2.0799999999999998E-3</v>
      </c>
      <c r="F41" s="239" t="s">
        <v>795</v>
      </c>
      <c r="G41" s="239">
        <v>0.26300000000000001</v>
      </c>
      <c r="H41" s="239">
        <v>-1.55</v>
      </c>
      <c r="I41" s="239">
        <v>510</v>
      </c>
      <c r="J41" s="239" t="s">
        <v>796</v>
      </c>
      <c r="K41" s="239">
        <f>E41*G41*I41</f>
        <v>0.27899039999999997</v>
      </c>
      <c r="L41" s="239">
        <f>E41*H41*I41</f>
        <v>-1.6442399999999999</v>
      </c>
      <c r="M41" s="240"/>
      <c r="N41" s="241"/>
      <c r="O41" s="239"/>
    </row>
    <row r="42" spans="1:15">
      <c r="A42" s="417"/>
      <c r="B42" s="419"/>
      <c r="C42" s="428"/>
      <c r="D42" s="238" t="s">
        <v>827</v>
      </c>
      <c r="E42" s="239"/>
      <c r="F42" s="239"/>
      <c r="G42" s="239"/>
      <c r="H42" s="239"/>
      <c r="I42" s="239"/>
      <c r="J42" s="239"/>
      <c r="K42" s="239">
        <f>M5</f>
        <v>46.340492855500003</v>
      </c>
      <c r="L42" s="239">
        <f t="shared" si="0"/>
        <v>0</v>
      </c>
      <c r="M42" s="240"/>
      <c r="N42" s="241"/>
      <c r="O42" s="239"/>
    </row>
    <row r="43" spans="1:15">
      <c r="A43" s="282"/>
      <c r="B43" s="283"/>
      <c r="C43" s="254"/>
      <c r="D43" s="238"/>
      <c r="E43" s="239"/>
      <c r="F43" s="239"/>
      <c r="G43" s="239"/>
      <c r="H43" s="239"/>
      <c r="I43" s="239"/>
      <c r="J43" s="239"/>
      <c r="K43" s="239"/>
      <c r="L43" s="239"/>
      <c r="M43" s="240">
        <f>SUM(K40:K42)</f>
        <v>52.825683255500003</v>
      </c>
      <c r="N43" s="241">
        <f>SUM(L40:L42)</f>
        <v>-22.104240000000001</v>
      </c>
      <c r="O43" s="239" cm="1">
        <f t="array" ref="O43">SUM(E40:E41*I40:I41,O5)</f>
        <v>238.20183650000001</v>
      </c>
    </row>
    <row r="44" spans="1:15" ht="28.5">
      <c r="A44" s="282" t="s">
        <v>976</v>
      </c>
      <c r="B44" s="283" t="s">
        <v>981</v>
      </c>
      <c r="C44" s="254" t="s">
        <v>36</v>
      </c>
      <c r="D44" s="238" t="s">
        <v>956</v>
      </c>
      <c r="E44" s="239">
        <v>1.157E-2</v>
      </c>
      <c r="F44" s="239" t="s">
        <v>957</v>
      </c>
      <c r="G44" s="285">
        <f>215/550</f>
        <v>0.39090909090909093</v>
      </c>
      <c r="H44" s="239">
        <f>-902/550</f>
        <v>-1.64</v>
      </c>
      <c r="I44" s="239">
        <v>550</v>
      </c>
      <c r="J44" s="239" t="s">
        <v>796</v>
      </c>
      <c r="K44" s="239">
        <f>G44*I44*E44</f>
        <v>2.4875500000000001</v>
      </c>
      <c r="L44" s="239">
        <f>E44*H44*I44</f>
        <v>-10.43614</v>
      </c>
      <c r="M44" s="240"/>
      <c r="N44" s="241"/>
      <c r="O44" s="239"/>
    </row>
    <row r="45" spans="1:15">
      <c r="A45" s="282"/>
      <c r="B45" s="283"/>
      <c r="C45" s="254"/>
      <c r="D45" s="238" t="s">
        <v>794</v>
      </c>
      <c r="E45" s="239">
        <v>2.5000000000000001E-2</v>
      </c>
      <c r="F45" s="239" t="s">
        <v>795</v>
      </c>
      <c r="G45" s="239">
        <v>0.26300000000000001</v>
      </c>
      <c r="H45" s="239">
        <v>-1.55</v>
      </c>
      <c r="I45" s="239">
        <v>510</v>
      </c>
      <c r="J45" s="239" t="s">
        <v>796</v>
      </c>
      <c r="K45" s="239">
        <f>E45*G45*I45</f>
        <v>3.3532500000000005</v>
      </c>
      <c r="L45" s="239">
        <f>E45*H45*I45</f>
        <v>-19.762500000000003</v>
      </c>
      <c r="M45" s="240"/>
      <c r="N45" s="241"/>
      <c r="O45" s="239"/>
    </row>
    <row r="46" spans="1:15">
      <c r="A46" s="282"/>
      <c r="B46" s="283"/>
      <c r="C46" s="238"/>
      <c r="D46" s="238"/>
      <c r="E46" s="238"/>
      <c r="G46" s="239"/>
      <c r="H46" s="239"/>
      <c r="I46" s="239"/>
      <c r="J46" s="239"/>
      <c r="K46" s="239"/>
      <c r="L46" s="239"/>
      <c r="M46" s="240">
        <f>SUM(K44:K45)</f>
        <v>5.8408000000000007</v>
      </c>
      <c r="N46" s="241">
        <f>SUM(L44:L45)</f>
        <v>-30.198640000000005</v>
      </c>
      <c r="O46" s="239" cm="1">
        <f t="array" ref="O46">SUM(E44:E45*I44:I45)</f>
        <v>19.113500000000002</v>
      </c>
    </row>
    <row r="47" spans="1:15" ht="28.5">
      <c r="A47" s="143" t="s">
        <v>979</v>
      </c>
      <c r="B47" s="283" t="s">
        <v>980</v>
      </c>
      <c r="C47" s="280" t="s">
        <v>36</v>
      </c>
      <c r="D47" s="238" t="s">
        <v>956</v>
      </c>
      <c r="E47" s="239">
        <v>1.157E-2</v>
      </c>
      <c r="F47" s="239" t="s">
        <v>957</v>
      </c>
      <c r="G47" s="285">
        <f>215/550</f>
        <v>0.39090909090909093</v>
      </c>
      <c r="H47" s="239">
        <f>-902/550</f>
        <v>-1.64</v>
      </c>
      <c r="I47" s="239">
        <v>550</v>
      </c>
      <c r="J47" s="239" t="s">
        <v>796</v>
      </c>
      <c r="K47" s="239">
        <f>G47*I47*E47</f>
        <v>2.4875500000000001</v>
      </c>
      <c r="L47" s="239">
        <f>E47*H47*I47</f>
        <v>-10.43614</v>
      </c>
      <c r="O47" s="286"/>
    </row>
    <row r="48" spans="1:15">
      <c r="A48" s="143"/>
      <c r="B48" s="143"/>
      <c r="C48" s="280"/>
      <c r="D48" s="280" t="s">
        <v>775</v>
      </c>
      <c r="E48" s="280">
        <f>SUM(E2:E4)</f>
        <v>0.11253389</v>
      </c>
      <c r="K48" s="239">
        <f>M15</f>
        <v>62.015278200000012</v>
      </c>
      <c r="L48">
        <v>0</v>
      </c>
      <c r="O48" s="286"/>
    </row>
    <row r="49" spans="1:15">
      <c r="A49" s="143"/>
      <c r="B49" s="143"/>
      <c r="C49" s="280"/>
      <c r="E49" s="280"/>
      <c r="M49" s="247">
        <f>SUM(K47:K48)</f>
        <v>64.50282820000001</v>
      </c>
      <c r="N49" s="241">
        <f>SUM(L46:L47)</f>
        <v>-10.43614</v>
      </c>
      <c r="O49" s="288">
        <f>(E47*I47)+O5</f>
        <v>229.86453650000001</v>
      </c>
    </row>
    <row r="50" spans="1:15" ht="42.75">
      <c r="A50" s="143" t="s">
        <v>986</v>
      </c>
      <c r="B50" s="143" t="s">
        <v>989</v>
      </c>
      <c r="C50" s="280" t="s">
        <v>36</v>
      </c>
      <c r="D50" s="280" t="s">
        <v>956</v>
      </c>
      <c r="E50" s="239">
        <v>1.157E-2</v>
      </c>
      <c r="F50" s="239" t="s">
        <v>957</v>
      </c>
      <c r="G50" s="285">
        <f>215/550</f>
        <v>0.39090909090909093</v>
      </c>
      <c r="H50" s="239">
        <f>-902/550</f>
        <v>-1.64</v>
      </c>
      <c r="I50" s="239">
        <v>550</v>
      </c>
      <c r="J50" s="239" t="s">
        <v>796</v>
      </c>
      <c r="K50" s="239">
        <f>G50*I50*E50</f>
        <v>2.4875500000000001</v>
      </c>
      <c r="L50" s="239">
        <f>E50*H50*I50</f>
        <v>-10.43614</v>
      </c>
      <c r="O50" s="289"/>
    </row>
    <row r="51" spans="1:15">
      <c r="A51" s="143"/>
      <c r="B51" s="143"/>
      <c r="C51" s="280"/>
      <c r="D51" s="280" t="s">
        <v>990</v>
      </c>
      <c r="E51" s="280">
        <v>2.5000000000000001E-2</v>
      </c>
      <c r="F51" t="s">
        <v>991</v>
      </c>
      <c r="G51">
        <f>270/I51</f>
        <v>0.14210526315789473</v>
      </c>
      <c r="H51">
        <v>0</v>
      </c>
      <c r="I51">
        <v>1900</v>
      </c>
      <c r="J51" t="s">
        <v>807</v>
      </c>
      <c r="K51" s="239">
        <f>G51*I51*E51</f>
        <v>6.75</v>
      </c>
      <c r="L51" s="239">
        <f>E51*H51*I51</f>
        <v>0</v>
      </c>
      <c r="O51" s="289"/>
    </row>
    <row r="52" spans="1:15">
      <c r="A52" s="143"/>
      <c r="B52" s="143"/>
      <c r="C52" s="280"/>
      <c r="E52" s="280"/>
      <c r="M52" s="247">
        <f>SUM(K50:K51)</f>
        <v>9.2375500000000006</v>
      </c>
      <c r="N52" s="241">
        <f>SUM(L49:L50)</f>
        <v>-10.43614</v>
      </c>
      <c r="O52" s="288" cm="1">
        <f t="array" ref="O52">SUM(I50:I51*E50:E51)</f>
        <v>53.863500000000002</v>
      </c>
    </row>
    <row r="53" spans="1:15" ht="28.5">
      <c r="A53" s="143" t="s">
        <v>987</v>
      </c>
      <c r="B53" s="143" t="s">
        <v>988</v>
      </c>
      <c r="C53" s="280" t="s">
        <v>36</v>
      </c>
      <c r="D53" s="280" t="s">
        <v>956</v>
      </c>
      <c r="E53" s="239">
        <v>1.157E-2</v>
      </c>
      <c r="F53" s="239" t="s">
        <v>957</v>
      </c>
      <c r="G53" s="285">
        <f>215/550</f>
        <v>0.39090909090909093</v>
      </c>
      <c r="H53" s="239">
        <f>-902/550</f>
        <v>-1.64</v>
      </c>
      <c r="I53" s="239">
        <v>550</v>
      </c>
      <c r="J53" s="239" t="s">
        <v>796</v>
      </c>
      <c r="K53" s="239">
        <f>G53*I53*E53</f>
        <v>2.4875500000000001</v>
      </c>
      <c r="L53" s="239">
        <f>E53*H53*I53</f>
        <v>-10.43614</v>
      </c>
      <c r="O53" s="289"/>
    </row>
    <row r="54" spans="1:15">
      <c r="A54" s="143"/>
      <c r="B54" s="143"/>
      <c r="C54" s="280"/>
      <c r="D54" s="280" t="s">
        <v>992</v>
      </c>
      <c r="E54" s="280">
        <v>0.02</v>
      </c>
      <c r="F54" t="s">
        <v>991</v>
      </c>
      <c r="G54">
        <f>322/1610</f>
        <v>0.2</v>
      </c>
      <c r="H54">
        <v>0</v>
      </c>
      <c r="I54">
        <v>1610</v>
      </c>
      <c r="J54" t="s">
        <v>807</v>
      </c>
      <c r="K54" s="239">
        <f>G54*I54*E54</f>
        <v>6.44</v>
      </c>
      <c r="L54" s="239">
        <f>E54*H54*I54</f>
        <v>0</v>
      </c>
      <c r="O54" s="289"/>
    </row>
    <row r="55" spans="1:15">
      <c r="A55" s="143"/>
      <c r="B55" s="143"/>
      <c r="C55" s="280"/>
      <c r="E55" s="280"/>
      <c r="M55" s="247">
        <f>SUM(K53:K54)</f>
        <v>8.9275500000000001</v>
      </c>
      <c r="N55" s="241">
        <f>SUM(L52:L53)</f>
        <v>-10.43614</v>
      </c>
      <c r="O55" s="288" cm="1">
        <f t="array" ref="O55">SUM(I53:I54*E53:E54)</f>
        <v>38.563500000000005</v>
      </c>
    </row>
    <row r="56" spans="1:15" ht="28.5">
      <c r="A56" s="143" t="s">
        <v>993</v>
      </c>
      <c r="B56" s="143" t="s">
        <v>994</v>
      </c>
      <c r="C56" s="280" t="s">
        <v>36</v>
      </c>
      <c r="D56" s="280" t="s">
        <v>995</v>
      </c>
      <c r="E56" s="280">
        <v>0.1</v>
      </c>
      <c r="F56" s="280" t="s">
        <v>996</v>
      </c>
      <c r="G56">
        <f>135/1459</f>
        <v>9.2529129540781352E-2</v>
      </c>
      <c r="H56">
        <v>0</v>
      </c>
      <c r="I56">
        <v>1459</v>
      </c>
      <c r="J56" t="s">
        <v>997</v>
      </c>
      <c r="K56">
        <f>E56*G56*I56</f>
        <v>13.5</v>
      </c>
      <c r="L56">
        <v>0</v>
      </c>
      <c r="M56" s="291"/>
      <c r="O56" s="289"/>
    </row>
    <row r="57" spans="1:15">
      <c r="A57" s="143"/>
      <c r="B57" s="143"/>
      <c r="C57" s="280"/>
      <c r="D57" s="280" t="s">
        <v>990</v>
      </c>
      <c r="E57" s="280">
        <v>2.5000000000000001E-2</v>
      </c>
      <c r="F57" t="s">
        <v>991</v>
      </c>
      <c r="G57">
        <f>270/I57</f>
        <v>0.14210526315789473</v>
      </c>
      <c r="H57">
        <v>0</v>
      </c>
      <c r="I57">
        <v>1900</v>
      </c>
      <c r="J57" t="s">
        <v>807</v>
      </c>
      <c r="K57" s="239">
        <f>G57*I57*E57</f>
        <v>6.75</v>
      </c>
      <c r="L57" s="239">
        <f>E57*H57*I57</f>
        <v>0</v>
      </c>
      <c r="O57" s="289"/>
    </row>
    <row r="58" spans="1:15">
      <c r="A58" s="143"/>
      <c r="B58" s="143"/>
      <c r="C58" s="280"/>
      <c r="E58" s="280"/>
      <c r="M58" s="247">
        <f>SUM(K56:K57)</f>
        <v>20.25</v>
      </c>
      <c r="N58" s="241">
        <f>SUM(L55:L56)</f>
        <v>0</v>
      </c>
      <c r="O58" s="288" cm="1">
        <f t="array" ref="O58">SUM(I56:I57*E56:E57)</f>
        <v>193.4</v>
      </c>
    </row>
    <row r="59" spans="1:15" ht="28.5">
      <c r="A59" s="143" t="s">
        <v>1021</v>
      </c>
      <c r="B59" s="143" t="s">
        <v>1022</v>
      </c>
      <c r="C59" s="280" t="s">
        <v>36</v>
      </c>
      <c r="D59" s="280" t="s">
        <v>995</v>
      </c>
      <c r="E59" s="280">
        <v>0.1</v>
      </c>
      <c r="F59" s="280" t="s">
        <v>996</v>
      </c>
      <c r="G59">
        <f>135/1459</f>
        <v>9.2529129540781352E-2</v>
      </c>
      <c r="H59">
        <v>0</v>
      </c>
      <c r="I59">
        <v>1459</v>
      </c>
      <c r="J59" t="s">
        <v>997</v>
      </c>
      <c r="K59">
        <f>E59*G59*I59</f>
        <v>13.5</v>
      </c>
      <c r="L59">
        <v>0</v>
      </c>
      <c r="M59" s="291"/>
      <c r="O59" s="289"/>
    </row>
    <row r="60" spans="1:15">
      <c r="A60" s="143"/>
      <c r="B60" s="143"/>
      <c r="C60" s="280"/>
      <c r="E60" s="280"/>
      <c r="M60" s="247">
        <f>SUM(K59)</f>
        <v>13.5</v>
      </c>
      <c r="N60" s="241">
        <f>SUM(L59)</f>
        <v>0</v>
      </c>
      <c r="O60" s="288">
        <f>SUM(I59*E59)</f>
        <v>145.9</v>
      </c>
    </row>
    <row r="61" spans="1:15">
      <c r="A61" s="143"/>
      <c r="B61" s="143"/>
      <c r="C61" s="280"/>
      <c r="E61" s="280"/>
      <c r="M61" s="290"/>
      <c r="O61" s="289"/>
    </row>
    <row r="62" spans="1:15">
      <c r="A62" s="143" t="s">
        <v>1023</v>
      </c>
      <c r="B62" s="143" t="s">
        <v>1024</v>
      </c>
      <c r="C62" s="280" t="s">
        <v>36</v>
      </c>
      <c r="D62" s="234" t="s">
        <v>775</v>
      </c>
      <c r="E62" s="235">
        <v>9.4850000000000004E-2</v>
      </c>
      <c r="F62" s="235" t="s">
        <v>776</v>
      </c>
      <c r="G62" s="235">
        <v>0.21299999999999999</v>
      </c>
      <c r="H62" s="235"/>
      <c r="I62" s="235">
        <v>2000</v>
      </c>
      <c r="J62" s="235" t="s">
        <v>777</v>
      </c>
      <c r="K62" s="235">
        <f>E62*G62*I62</f>
        <v>40.406100000000002</v>
      </c>
      <c r="L62" s="235">
        <f>E62*I62*H62</f>
        <v>0</v>
      </c>
      <c r="M62" s="290"/>
      <c r="O62" s="289"/>
    </row>
    <row r="63" spans="1:15">
      <c r="A63" s="143"/>
      <c r="B63" s="143"/>
      <c r="C63" s="280"/>
      <c r="D63" s="238" t="s">
        <v>778</v>
      </c>
      <c r="E63" s="239">
        <v>1.7649999999999999E-2</v>
      </c>
      <c r="F63" s="239" t="s">
        <v>779</v>
      </c>
      <c r="G63" s="239">
        <v>0.14199999999999999</v>
      </c>
      <c r="H63" s="239"/>
      <c r="I63" s="239">
        <v>1900</v>
      </c>
      <c r="J63" s="239" t="s">
        <v>780</v>
      </c>
      <c r="K63" s="239">
        <f>E63*G63*I63</f>
        <v>4.7619699999999989</v>
      </c>
      <c r="L63" s="239">
        <f>E63*I63*H63</f>
        <v>0</v>
      </c>
      <c r="M63" s="290"/>
      <c r="O63" s="289"/>
    </row>
    <row r="64" spans="1:15">
      <c r="A64" s="143"/>
      <c r="B64" s="143"/>
      <c r="C64" s="280"/>
      <c r="E64" s="280"/>
      <c r="M64" s="247">
        <f>SUM(K62:K63)</f>
        <v>45.16807</v>
      </c>
      <c r="N64" s="241">
        <f>SUM(L61:L62)</f>
        <v>0</v>
      </c>
      <c r="O64" s="288" cm="1">
        <f t="array" ref="O64">SUM(I62:I63*E62:E63)</f>
        <v>223.23500000000001</v>
      </c>
    </row>
    <row r="65" spans="1:15" ht="28.5">
      <c r="A65" s="143" t="s">
        <v>1025</v>
      </c>
      <c r="B65" s="143" t="s">
        <v>1026</v>
      </c>
      <c r="C65" s="280" t="s">
        <v>36</v>
      </c>
      <c r="D65" s="280" t="s">
        <v>956</v>
      </c>
      <c r="E65" s="239">
        <v>1.157E-2</v>
      </c>
      <c r="F65" s="239" t="s">
        <v>957</v>
      </c>
      <c r="G65" s="285">
        <f>215/550</f>
        <v>0.39090909090909093</v>
      </c>
      <c r="H65" s="239">
        <f>-902/550</f>
        <v>-1.64</v>
      </c>
      <c r="I65" s="239">
        <v>550</v>
      </c>
      <c r="J65" s="239" t="s">
        <v>796</v>
      </c>
      <c r="K65" s="239">
        <f>G65*I65*E65</f>
        <v>2.4875500000000001</v>
      </c>
      <c r="L65" s="239">
        <f>E65*H65*I65</f>
        <v>-10.43614</v>
      </c>
      <c r="M65" s="290"/>
      <c r="O65" s="289"/>
    </row>
    <row r="66" spans="1:15">
      <c r="A66" s="143"/>
      <c r="B66" s="143"/>
      <c r="C66" s="280"/>
      <c r="E66" s="280"/>
      <c r="M66" s="247">
        <f>SUM(K65)</f>
        <v>2.4875500000000001</v>
      </c>
      <c r="N66" s="241">
        <f>SUM(L64:L65)</f>
        <v>-10.43614</v>
      </c>
      <c r="O66" s="288">
        <f>SUM(I65*E65)</f>
        <v>6.3635000000000002</v>
      </c>
    </row>
    <row r="67" spans="1:15">
      <c r="A67" s="143"/>
      <c r="B67" s="143"/>
      <c r="C67" s="280"/>
      <c r="E67" s="280"/>
      <c r="M67" s="290"/>
      <c r="O67" s="289"/>
    </row>
    <row r="68" spans="1:15">
      <c r="A68" s="257"/>
      <c r="B68" s="258"/>
      <c r="C68" s="259"/>
      <c r="D68" s="260"/>
      <c r="E68" s="261"/>
      <c r="F68" s="261"/>
      <c r="G68" s="261"/>
      <c r="H68" s="261"/>
      <c r="I68" s="262"/>
      <c r="J68" s="261"/>
      <c r="K68" s="261"/>
      <c r="L68" s="261"/>
      <c r="M68" s="263"/>
      <c r="N68" s="264"/>
      <c r="O68" s="265"/>
    </row>
    <row r="69" spans="1:15" ht="15" customHeight="1">
      <c r="A69" s="416" t="s">
        <v>833</v>
      </c>
      <c r="B69" s="418" t="s">
        <v>834</v>
      </c>
      <c r="C69" s="420" t="s">
        <v>36</v>
      </c>
      <c r="D69" s="234" t="s">
        <v>835</v>
      </c>
      <c r="E69" s="235">
        <v>0.05</v>
      </c>
      <c r="F69" s="235" t="s">
        <v>836</v>
      </c>
      <c r="G69" s="235">
        <v>0.39</v>
      </c>
      <c r="H69" s="235"/>
      <c r="I69" s="235">
        <v>640</v>
      </c>
      <c r="J69" s="235" t="s">
        <v>837</v>
      </c>
      <c r="K69" s="235">
        <f t="shared" ref="K69:K75" si="1">E69*G69*I69</f>
        <v>12.480000000000002</v>
      </c>
      <c r="L69" s="235">
        <f t="shared" ref="L69:L75" si="2">E69*I69*H69</f>
        <v>0</v>
      </c>
      <c r="M69" s="236"/>
      <c r="N69" s="237"/>
      <c r="O69" s="235"/>
    </row>
    <row r="70" spans="1:15">
      <c r="A70" s="417"/>
      <c r="B70" s="419"/>
      <c r="C70" s="421"/>
      <c r="D70" s="238" t="s">
        <v>838</v>
      </c>
      <c r="E70" s="239">
        <f>0.000122+0.00013</f>
        <v>2.52E-4</v>
      </c>
      <c r="F70" s="239" t="s">
        <v>839</v>
      </c>
      <c r="G70" s="239">
        <v>2.61</v>
      </c>
      <c r="H70" s="239"/>
      <c r="I70" s="239">
        <v>7800</v>
      </c>
      <c r="J70" s="239" t="s">
        <v>812</v>
      </c>
      <c r="K70" s="239">
        <f t="shared" si="1"/>
        <v>5.1302159999999999</v>
      </c>
      <c r="L70" s="239">
        <f t="shared" si="2"/>
        <v>0</v>
      </c>
      <c r="M70" s="240"/>
      <c r="N70" s="241"/>
      <c r="O70" s="239"/>
    </row>
    <row r="71" spans="1:15">
      <c r="A71" s="417"/>
      <c r="B71" s="419"/>
      <c r="C71" s="421"/>
      <c r="D71" s="238" t="s">
        <v>840</v>
      </c>
      <c r="E71" s="239">
        <v>2.5200000000000001E-3</v>
      </c>
      <c r="F71" s="239" t="s">
        <v>841</v>
      </c>
      <c r="G71" s="239">
        <v>0.85599999999999998</v>
      </c>
      <c r="H71" s="239">
        <v>-1.5</v>
      </c>
      <c r="I71" s="239">
        <v>750</v>
      </c>
      <c r="J71" s="239" t="s">
        <v>842</v>
      </c>
      <c r="K71" s="239">
        <f t="shared" si="1"/>
        <v>1.6178400000000002</v>
      </c>
      <c r="L71" s="239">
        <f t="shared" si="2"/>
        <v>-2.835</v>
      </c>
      <c r="M71" s="240"/>
      <c r="N71" s="241"/>
      <c r="O71" s="239"/>
    </row>
    <row r="72" spans="1:15">
      <c r="A72" s="417"/>
      <c r="B72" s="419"/>
      <c r="C72" s="421"/>
      <c r="D72" s="238" t="s">
        <v>794</v>
      </c>
      <c r="E72" s="239">
        <v>3.5000000000000001E-3</v>
      </c>
      <c r="F72" s="239" t="s">
        <v>795</v>
      </c>
      <c r="G72" s="239">
        <v>0.26300000000000001</v>
      </c>
      <c r="H72" s="239">
        <v>-1.55</v>
      </c>
      <c r="I72" s="239">
        <v>510</v>
      </c>
      <c r="J72" s="239" t="s">
        <v>796</v>
      </c>
      <c r="K72" s="239">
        <f t="shared" si="1"/>
        <v>0.46945500000000007</v>
      </c>
      <c r="L72" s="239">
        <f t="shared" si="2"/>
        <v>-2.7667500000000005</v>
      </c>
      <c r="M72" s="240"/>
      <c r="N72" s="241"/>
      <c r="O72" s="239"/>
    </row>
    <row r="73" spans="1:15">
      <c r="A73" s="417"/>
      <c r="B73" s="419"/>
      <c r="C73" s="421"/>
      <c r="D73" s="238" t="s">
        <v>843</v>
      </c>
      <c r="E73" s="239">
        <v>2.2499999999999999E-4</v>
      </c>
      <c r="F73" s="239" t="s">
        <v>844</v>
      </c>
      <c r="G73" s="239">
        <v>0.26</v>
      </c>
      <c r="H73" s="239"/>
      <c r="I73" s="239">
        <v>862</v>
      </c>
      <c r="J73" s="239" t="s">
        <v>845</v>
      </c>
      <c r="K73" s="239">
        <f t="shared" si="1"/>
        <v>5.0427E-2</v>
      </c>
      <c r="L73" s="239">
        <f t="shared" si="2"/>
        <v>0</v>
      </c>
      <c r="M73" s="240"/>
      <c r="N73" s="241"/>
      <c r="O73" s="239"/>
    </row>
    <row r="74" spans="1:15">
      <c r="A74" s="417"/>
      <c r="B74" s="419"/>
      <c r="C74" s="421"/>
      <c r="D74" s="238" t="s">
        <v>846</v>
      </c>
      <c r="E74" s="239">
        <v>5.0000000000000002E-5</v>
      </c>
      <c r="F74" s="239" t="s">
        <v>844</v>
      </c>
      <c r="G74" s="239">
        <v>3.15</v>
      </c>
      <c r="H74" s="239"/>
      <c r="I74" s="239">
        <v>1560</v>
      </c>
      <c r="J74" s="239" t="s">
        <v>847</v>
      </c>
      <c r="K74" s="239">
        <f t="shared" si="1"/>
        <v>0.2457</v>
      </c>
      <c r="L74" s="239">
        <f t="shared" si="2"/>
        <v>0</v>
      </c>
      <c r="M74" s="240"/>
      <c r="N74" s="241"/>
      <c r="O74" s="239"/>
    </row>
    <row r="75" spans="1:15">
      <c r="A75" s="417"/>
      <c r="B75" s="419"/>
      <c r="C75" s="421"/>
      <c r="D75" s="238" t="s">
        <v>81</v>
      </c>
      <c r="E75" s="239">
        <v>0.05</v>
      </c>
      <c r="F75" s="239" t="s">
        <v>848</v>
      </c>
      <c r="G75" s="239">
        <v>1.28</v>
      </c>
      <c r="H75" s="239"/>
      <c r="I75" s="239">
        <v>80</v>
      </c>
      <c r="J75" s="239" t="s">
        <v>849</v>
      </c>
      <c r="K75" s="239">
        <f t="shared" si="1"/>
        <v>5.12</v>
      </c>
      <c r="L75" s="239">
        <f t="shared" si="2"/>
        <v>0</v>
      </c>
      <c r="M75" s="240"/>
      <c r="N75" s="241"/>
      <c r="O75" s="239"/>
    </row>
    <row r="76" spans="1:15">
      <c r="A76" s="242"/>
      <c r="B76" s="266"/>
      <c r="C76" s="267"/>
      <c r="D76" s="245"/>
      <c r="E76" s="246"/>
      <c r="F76" s="246"/>
      <c r="G76" s="246"/>
      <c r="H76" s="246"/>
      <c r="I76" s="246"/>
      <c r="J76" s="246"/>
      <c r="K76" s="246"/>
      <c r="L76" s="246"/>
      <c r="M76" s="247">
        <f>SUM(K69:K75)</f>
        <v>25.113638000000002</v>
      </c>
      <c r="N76" s="248">
        <f>SUM(L69:L75)</f>
        <v>-5.6017500000000009</v>
      </c>
      <c r="O76" s="246" cm="1">
        <f t="array" ref="O76">SUM(E69:E75*I69:I75)</f>
        <v>41.91255000000001</v>
      </c>
    </row>
    <row r="77" spans="1:15">
      <c r="A77" s="416" t="s">
        <v>850</v>
      </c>
      <c r="B77" s="418" t="s">
        <v>851</v>
      </c>
      <c r="C77" s="420" t="s">
        <v>36</v>
      </c>
      <c r="D77" s="234" t="s">
        <v>835</v>
      </c>
      <c r="E77" s="235">
        <v>0.05</v>
      </c>
      <c r="F77" s="235" t="s">
        <v>836</v>
      </c>
      <c r="G77" s="235">
        <v>0.39</v>
      </c>
      <c r="H77" s="235"/>
      <c r="I77" s="235">
        <v>640</v>
      </c>
      <c r="J77" s="235" t="s">
        <v>837</v>
      </c>
      <c r="K77" s="235">
        <f t="shared" ref="K77:K83" si="3">E77*G77*I77</f>
        <v>12.480000000000002</v>
      </c>
      <c r="L77" s="235">
        <f t="shared" ref="L77:L83" si="4">E77*I77*H77</f>
        <v>0</v>
      </c>
      <c r="M77" s="236"/>
      <c r="N77" s="237"/>
      <c r="O77" s="235"/>
    </row>
    <row r="78" spans="1:15">
      <c r="A78" s="417"/>
      <c r="B78" s="419"/>
      <c r="C78" s="421"/>
      <c r="D78" s="238" t="s">
        <v>838</v>
      </c>
      <c r="E78" s="239">
        <v>1.2999999999999999E-4</v>
      </c>
      <c r="F78" s="239" t="s">
        <v>839</v>
      </c>
      <c r="G78" s="239">
        <v>2.61</v>
      </c>
      <c r="H78" s="239"/>
      <c r="I78" s="239">
        <v>7800</v>
      </c>
      <c r="J78" s="239" t="s">
        <v>812</v>
      </c>
      <c r="K78" s="239">
        <f t="shared" si="3"/>
        <v>2.6465399999999994</v>
      </c>
      <c r="L78" s="239">
        <f t="shared" si="4"/>
        <v>0</v>
      </c>
      <c r="M78" s="240"/>
      <c r="N78" s="241"/>
      <c r="O78" s="239"/>
    </row>
    <row r="79" spans="1:15">
      <c r="A79" s="417"/>
      <c r="B79" s="419"/>
      <c r="C79" s="421"/>
      <c r="D79" s="238" t="s">
        <v>840</v>
      </c>
      <c r="E79" s="239">
        <v>2.5200000000000001E-3</v>
      </c>
      <c r="F79" s="239" t="s">
        <v>841</v>
      </c>
      <c r="G79" s="239">
        <v>0.85599999999999998</v>
      </c>
      <c r="H79" s="239">
        <v>-1.5</v>
      </c>
      <c r="I79" s="239">
        <v>750</v>
      </c>
      <c r="J79" s="239" t="s">
        <v>842</v>
      </c>
      <c r="K79" s="239">
        <f t="shared" si="3"/>
        <v>1.6178400000000002</v>
      </c>
      <c r="L79" s="239">
        <f t="shared" si="4"/>
        <v>-2.835</v>
      </c>
      <c r="M79" s="240"/>
      <c r="N79" s="241"/>
      <c r="O79" s="239"/>
    </row>
    <row r="80" spans="1:15">
      <c r="A80" s="417"/>
      <c r="B80" s="419"/>
      <c r="C80" s="421"/>
      <c r="D80" s="238" t="s">
        <v>794</v>
      </c>
      <c r="E80" s="239">
        <f>0.0035+0.009375</f>
        <v>1.2874999999999999E-2</v>
      </c>
      <c r="F80" s="239" t="s">
        <v>795</v>
      </c>
      <c r="G80" s="239">
        <v>0.26300000000000001</v>
      </c>
      <c r="H80" s="239">
        <v>-1.55</v>
      </c>
      <c r="I80" s="239">
        <v>510</v>
      </c>
      <c r="J80" s="239" t="s">
        <v>796</v>
      </c>
      <c r="K80" s="239">
        <f t="shared" si="3"/>
        <v>1.7269237499999999</v>
      </c>
      <c r="L80" s="239">
        <f t="shared" si="4"/>
        <v>-10.177687499999999</v>
      </c>
      <c r="M80" s="240"/>
      <c r="N80" s="241"/>
      <c r="O80" s="239"/>
    </row>
    <row r="81" spans="1:15">
      <c r="A81" s="417"/>
      <c r="B81" s="419"/>
      <c r="C81" s="421"/>
      <c r="D81" s="238" t="s">
        <v>843</v>
      </c>
      <c r="E81" s="239">
        <v>2.2499999999999999E-4</v>
      </c>
      <c r="F81" s="239" t="s">
        <v>844</v>
      </c>
      <c r="G81" s="239">
        <v>0.26</v>
      </c>
      <c r="H81" s="239"/>
      <c r="I81" s="239">
        <v>862</v>
      </c>
      <c r="J81" s="239" t="s">
        <v>845</v>
      </c>
      <c r="K81" s="239">
        <f t="shared" si="3"/>
        <v>5.0427E-2</v>
      </c>
      <c r="L81" s="239">
        <f t="shared" si="4"/>
        <v>0</v>
      </c>
      <c r="M81" s="240"/>
      <c r="N81" s="241"/>
      <c r="O81" s="239"/>
    </row>
    <row r="82" spans="1:15">
      <c r="A82" s="417"/>
      <c r="B82" s="419"/>
      <c r="C82" s="421"/>
      <c r="D82" s="238" t="s">
        <v>846</v>
      </c>
      <c r="E82" s="239">
        <v>5.0000000000000002E-5</v>
      </c>
      <c r="F82" s="239" t="s">
        <v>844</v>
      </c>
      <c r="G82" s="239">
        <v>3.15</v>
      </c>
      <c r="H82" s="239"/>
      <c r="I82" s="239">
        <v>1560</v>
      </c>
      <c r="J82" s="239" t="s">
        <v>847</v>
      </c>
      <c r="K82" s="239">
        <f t="shared" si="3"/>
        <v>0.2457</v>
      </c>
      <c r="L82" s="239">
        <f t="shared" si="4"/>
        <v>0</v>
      </c>
      <c r="M82" s="240"/>
      <c r="N82" s="241"/>
      <c r="O82" s="239"/>
    </row>
    <row r="83" spans="1:15">
      <c r="A83" s="417"/>
      <c r="B83" s="419"/>
      <c r="C83" s="421"/>
      <c r="D83" s="238" t="s">
        <v>81</v>
      </c>
      <c r="E83" s="239">
        <v>0.05</v>
      </c>
      <c r="F83" s="239" t="s">
        <v>848</v>
      </c>
      <c r="G83" s="239">
        <v>1.28</v>
      </c>
      <c r="H83" s="239"/>
      <c r="I83" s="239">
        <v>80</v>
      </c>
      <c r="J83" s="239" t="s">
        <v>849</v>
      </c>
      <c r="K83" s="239">
        <f t="shared" si="3"/>
        <v>5.12</v>
      </c>
      <c r="L83" s="239">
        <f t="shared" si="4"/>
        <v>0</v>
      </c>
      <c r="M83" s="240"/>
      <c r="N83" s="241"/>
      <c r="O83" s="239"/>
    </row>
    <row r="84" spans="1:15">
      <c r="A84" s="242"/>
      <c r="B84" s="266"/>
      <c r="C84" s="267"/>
      <c r="D84" s="245"/>
      <c r="E84" s="246"/>
      <c r="F84" s="246"/>
      <c r="G84" s="246"/>
      <c r="H84" s="246"/>
      <c r="I84" s="246"/>
      <c r="J84" s="246"/>
      <c r="K84" s="246"/>
      <c r="L84" s="246"/>
      <c r="M84" s="247">
        <f>SUM(K77:K83)</f>
        <v>23.887430750000004</v>
      </c>
      <c r="N84" s="248">
        <f>SUM(L77:L83)</f>
        <v>-13.012687499999998</v>
      </c>
      <c r="O84" s="246" cm="1">
        <f t="array" ref="O84">SUM(E77:E83*I77:I83)</f>
        <v>45.742200000000004</v>
      </c>
    </row>
    <row r="85" spans="1:15">
      <c r="A85" s="416" t="s">
        <v>852</v>
      </c>
      <c r="B85" s="418" t="s">
        <v>853</v>
      </c>
      <c r="C85" s="420" t="s">
        <v>36</v>
      </c>
      <c r="D85" s="234" t="s">
        <v>854</v>
      </c>
      <c r="E85" s="235">
        <v>0.05</v>
      </c>
      <c r="F85" s="235" t="s">
        <v>855</v>
      </c>
      <c r="G85" s="235">
        <v>0.68100000000000005</v>
      </c>
      <c r="H85" s="235">
        <v>-1.61</v>
      </c>
      <c r="I85" s="235">
        <v>540</v>
      </c>
      <c r="J85" s="235" t="s">
        <v>856</v>
      </c>
      <c r="K85" s="235">
        <f t="shared" ref="K85:K91" si="5">E85*G85*I85</f>
        <v>18.387</v>
      </c>
      <c r="L85" s="235">
        <f t="shared" ref="L85:L91" si="6">E85*I85*H85</f>
        <v>-43.470000000000006</v>
      </c>
      <c r="M85" s="236"/>
      <c r="N85" s="237"/>
      <c r="O85" s="235"/>
    </row>
    <row r="86" spans="1:15">
      <c r="A86" s="417"/>
      <c r="B86" s="419"/>
      <c r="C86" s="421"/>
      <c r="D86" s="238" t="s">
        <v>838</v>
      </c>
      <c r="E86" s="239">
        <v>1.2999999999999999E-4</v>
      </c>
      <c r="F86" s="239" t="s">
        <v>839</v>
      </c>
      <c r="G86" s="239">
        <v>2.61</v>
      </c>
      <c r="H86" s="239"/>
      <c r="I86" s="239">
        <v>7800</v>
      </c>
      <c r="J86" s="239" t="s">
        <v>812</v>
      </c>
      <c r="K86" s="239">
        <f t="shared" si="5"/>
        <v>2.6465399999999994</v>
      </c>
      <c r="L86" s="239">
        <f t="shared" si="6"/>
        <v>0</v>
      </c>
      <c r="M86" s="240"/>
      <c r="N86" s="241"/>
      <c r="O86" s="239"/>
    </row>
    <row r="87" spans="1:15">
      <c r="A87" s="417"/>
      <c r="B87" s="419"/>
      <c r="C87" s="421"/>
      <c r="D87" s="238" t="s">
        <v>840</v>
      </c>
      <c r="E87" s="239">
        <v>2.5200000000000001E-3</v>
      </c>
      <c r="F87" s="239" t="s">
        <v>841</v>
      </c>
      <c r="G87" s="239">
        <v>0.85599999999999998</v>
      </c>
      <c r="H87" s="239">
        <v>-1.5</v>
      </c>
      <c r="I87" s="239">
        <v>750</v>
      </c>
      <c r="J87" s="239" t="s">
        <v>842</v>
      </c>
      <c r="K87" s="239">
        <f t="shared" si="5"/>
        <v>1.6178400000000002</v>
      </c>
      <c r="L87" s="239">
        <f t="shared" si="6"/>
        <v>-2.835</v>
      </c>
      <c r="M87" s="240"/>
      <c r="N87" s="241"/>
      <c r="O87" s="239"/>
    </row>
    <row r="88" spans="1:15">
      <c r="A88" s="417"/>
      <c r="B88" s="419"/>
      <c r="C88" s="421"/>
      <c r="D88" s="238" t="s">
        <v>794</v>
      </c>
      <c r="E88" s="239">
        <v>3.5000000000000001E-3</v>
      </c>
      <c r="F88" s="239" t="s">
        <v>795</v>
      </c>
      <c r="G88" s="239">
        <v>0.26300000000000001</v>
      </c>
      <c r="H88" s="239">
        <v>-1.55</v>
      </c>
      <c r="I88" s="239">
        <v>510</v>
      </c>
      <c r="J88" s="239" t="s">
        <v>796</v>
      </c>
      <c r="K88" s="239">
        <f t="shared" si="5"/>
        <v>0.46945500000000007</v>
      </c>
      <c r="L88" s="239">
        <f t="shared" si="6"/>
        <v>-2.7667500000000005</v>
      </c>
      <c r="M88" s="240"/>
      <c r="N88" s="241"/>
      <c r="O88" s="239"/>
    </row>
    <row r="89" spans="1:15">
      <c r="A89" s="417"/>
      <c r="B89" s="419"/>
      <c r="C89" s="421"/>
      <c r="D89" s="238" t="s">
        <v>843</v>
      </c>
      <c r="E89" s="239">
        <v>2.2499999999999999E-4</v>
      </c>
      <c r="F89" s="239" t="s">
        <v>844</v>
      </c>
      <c r="G89" s="239">
        <v>0.26</v>
      </c>
      <c r="H89" s="239"/>
      <c r="I89" s="239">
        <v>862</v>
      </c>
      <c r="J89" s="239" t="s">
        <v>845</v>
      </c>
      <c r="K89" s="239">
        <f t="shared" si="5"/>
        <v>5.0427E-2</v>
      </c>
      <c r="L89" s="239">
        <f t="shared" si="6"/>
        <v>0</v>
      </c>
      <c r="M89" s="240"/>
      <c r="N89" s="241"/>
      <c r="O89" s="239"/>
    </row>
    <row r="90" spans="1:15">
      <c r="A90" s="417"/>
      <c r="B90" s="419"/>
      <c r="C90" s="421"/>
      <c r="D90" s="238" t="s">
        <v>846</v>
      </c>
      <c r="E90" s="239">
        <v>5.0000000000000002E-5</v>
      </c>
      <c r="F90" s="239" t="s">
        <v>844</v>
      </c>
      <c r="G90" s="239">
        <v>3.15</v>
      </c>
      <c r="H90" s="239"/>
      <c r="I90" s="239">
        <v>1560</v>
      </c>
      <c r="J90" s="239" t="s">
        <v>847</v>
      </c>
      <c r="K90" s="239">
        <f t="shared" si="5"/>
        <v>0.2457</v>
      </c>
      <c r="L90" s="239">
        <f t="shared" si="6"/>
        <v>0</v>
      </c>
      <c r="M90" s="240"/>
      <c r="N90" s="241"/>
      <c r="O90" s="239"/>
    </row>
    <row r="91" spans="1:15">
      <c r="A91" s="417"/>
      <c r="B91" s="419"/>
      <c r="C91" s="421"/>
      <c r="D91" s="238" t="s">
        <v>81</v>
      </c>
      <c r="E91" s="239">
        <v>0.05</v>
      </c>
      <c r="F91" s="239" t="s">
        <v>848</v>
      </c>
      <c r="G91" s="239">
        <v>1.28</v>
      </c>
      <c r="H91" s="239"/>
      <c r="I91" s="239">
        <v>80</v>
      </c>
      <c r="J91" s="239" t="s">
        <v>849</v>
      </c>
      <c r="K91" s="239">
        <f t="shared" si="5"/>
        <v>5.12</v>
      </c>
      <c r="L91" s="239">
        <f t="shared" si="6"/>
        <v>0</v>
      </c>
      <c r="M91" s="240"/>
      <c r="N91" s="241"/>
      <c r="O91" s="239"/>
    </row>
    <row r="92" spans="1:15">
      <c r="A92" s="242"/>
      <c r="B92" s="266"/>
      <c r="C92" s="267"/>
      <c r="D92" s="245"/>
      <c r="E92" s="246"/>
      <c r="F92" s="246"/>
      <c r="G92" s="246"/>
      <c r="H92" s="246"/>
      <c r="I92" s="246"/>
      <c r="J92" s="246"/>
      <c r="K92" s="246"/>
      <c r="L92" s="246"/>
      <c r="M92" s="247">
        <f>SUM(K85:K91)</f>
        <v>28.536961999999999</v>
      </c>
      <c r="N92" s="248">
        <f>SUM(L85:L91)</f>
        <v>-49.071750000000009</v>
      </c>
      <c r="O92" s="246" cm="1">
        <f t="array" ref="O92">SUM(E85:E91*I85:I91)</f>
        <v>35.960949999999997</v>
      </c>
    </row>
    <row r="93" spans="1:15">
      <c r="A93" s="249" t="s">
        <v>857</v>
      </c>
      <c r="B93" s="250" t="s">
        <v>858</v>
      </c>
      <c r="C93" s="251" t="s">
        <v>36</v>
      </c>
      <c r="D93" s="234" t="s">
        <v>50</v>
      </c>
      <c r="E93" s="235">
        <v>0.2</v>
      </c>
      <c r="F93" s="235" t="s">
        <v>859</v>
      </c>
      <c r="G93" s="235">
        <v>0.437</v>
      </c>
      <c r="H93" s="235">
        <v>-1.64</v>
      </c>
      <c r="I93" s="235">
        <v>500</v>
      </c>
      <c r="J93" s="235" t="s">
        <v>860</v>
      </c>
      <c r="K93" s="235">
        <f>E93*G93*I93</f>
        <v>43.7</v>
      </c>
      <c r="L93" s="235">
        <f>E93*I93*H93</f>
        <v>-164</v>
      </c>
      <c r="M93" s="236"/>
      <c r="N93" s="237"/>
      <c r="O93" s="235"/>
    </row>
    <row r="94" spans="1:15">
      <c r="A94" s="242"/>
      <c r="B94" s="243"/>
      <c r="C94" s="244"/>
      <c r="D94" s="245"/>
      <c r="E94" s="246"/>
      <c r="F94" s="246"/>
      <c r="G94" s="246"/>
      <c r="H94" s="246"/>
      <c r="I94" s="246"/>
      <c r="J94" s="246"/>
      <c r="K94" s="246"/>
      <c r="L94" s="246"/>
      <c r="M94" s="247">
        <f>SUM(K93)</f>
        <v>43.7</v>
      </c>
      <c r="N94" s="248">
        <f>SUM(L93)</f>
        <v>-164</v>
      </c>
      <c r="O94" s="246">
        <f>SUM(E93*I93)</f>
        <v>100</v>
      </c>
    </row>
    <row r="95" spans="1:15">
      <c r="A95" s="249" t="s">
        <v>861</v>
      </c>
      <c r="B95" s="250" t="s">
        <v>862</v>
      </c>
      <c r="C95" s="251" t="s">
        <v>36</v>
      </c>
      <c r="D95" s="234" t="s">
        <v>824</v>
      </c>
      <c r="E95" s="235">
        <v>1</v>
      </c>
      <c r="F95" s="235" t="s">
        <v>825</v>
      </c>
      <c r="G95" s="235">
        <f>15.1/152</f>
        <v>9.9342105263157898E-2</v>
      </c>
      <c r="H95" s="235"/>
      <c r="I95" s="235">
        <v>152</v>
      </c>
      <c r="J95" s="235" t="s">
        <v>826</v>
      </c>
      <c r="K95" s="235">
        <f>E95*G95*I95</f>
        <v>15.100000000000001</v>
      </c>
      <c r="L95" s="235">
        <f>E95*I95*H95</f>
        <v>0</v>
      </c>
      <c r="M95" s="236"/>
      <c r="N95" s="237"/>
      <c r="O95" s="235"/>
    </row>
    <row r="96" spans="1:15">
      <c r="A96" s="252"/>
      <c r="B96" s="253"/>
      <c r="C96" s="254"/>
      <c r="D96" s="238" t="s">
        <v>863</v>
      </c>
      <c r="E96" s="239">
        <v>0.01</v>
      </c>
      <c r="F96" s="239" t="s">
        <v>844</v>
      </c>
      <c r="G96" s="239">
        <v>0.26</v>
      </c>
      <c r="H96" s="239"/>
      <c r="I96" s="239">
        <v>862</v>
      </c>
      <c r="J96" s="239" t="s">
        <v>845</v>
      </c>
      <c r="K96" s="239">
        <f>E96*G96*I96</f>
        <v>2.2412000000000001</v>
      </c>
      <c r="L96" s="239">
        <f>E96*I96*H96</f>
        <v>0</v>
      </c>
      <c r="M96" s="240"/>
      <c r="N96" s="241"/>
      <c r="O96" s="239"/>
    </row>
    <row r="97" spans="1:15">
      <c r="A97" s="242"/>
      <c r="B97" s="243"/>
      <c r="C97" s="244"/>
      <c r="D97" s="245"/>
      <c r="E97" s="246"/>
      <c r="F97" s="246"/>
      <c r="G97" s="246"/>
      <c r="H97" s="246"/>
      <c r="I97" s="246"/>
      <c r="J97" s="246"/>
      <c r="K97" s="246"/>
      <c r="L97" s="246"/>
      <c r="M97" s="247">
        <f>SUM(K95:K96)</f>
        <v>17.341200000000001</v>
      </c>
      <c r="N97" s="248">
        <f>SUM(L95:L96)</f>
        <v>0</v>
      </c>
      <c r="O97" s="246" cm="1">
        <f t="array" ref="O97">SUM(I95:I96*E95:E96)</f>
        <v>160.62</v>
      </c>
    </row>
    <row r="98" spans="1:15">
      <c r="A98" s="268"/>
      <c r="B98" s="258"/>
      <c r="C98" s="269"/>
      <c r="D98" s="260"/>
      <c r="E98" s="261"/>
      <c r="F98" s="261"/>
      <c r="G98" s="261"/>
      <c r="H98" s="262"/>
      <c r="I98" s="261"/>
      <c r="J98" s="261"/>
      <c r="K98" s="262"/>
      <c r="L98" s="261"/>
      <c r="M98" s="263"/>
      <c r="N98" s="270"/>
      <c r="O98" s="271"/>
    </row>
    <row r="99" spans="1:15" ht="42" customHeight="1">
      <c r="A99" s="429" t="s">
        <v>864</v>
      </c>
      <c r="B99" s="418" t="s">
        <v>865</v>
      </c>
      <c r="C99" s="420" t="s">
        <v>37</v>
      </c>
      <c r="D99" s="234" t="s">
        <v>92</v>
      </c>
      <c r="E99" s="235">
        <f>3.1*10^-5</f>
        <v>3.1000000000000001E-5</v>
      </c>
      <c r="F99" s="235" t="s">
        <v>802</v>
      </c>
      <c r="G99" s="235">
        <v>6.67</v>
      </c>
      <c r="H99" s="235"/>
      <c r="I99" s="235">
        <v>2700</v>
      </c>
      <c r="J99" s="235" t="s">
        <v>803</v>
      </c>
      <c r="K99" s="235">
        <f>E99*G99*I99</f>
        <v>0.55827899999999997</v>
      </c>
      <c r="L99" s="235">
        <f>E99*I99*H99</f>
        <v>0</v>
      </c>
      <c r="M99" s="236"/>
      <c r="N99" s="237"/>
      <c r="O99" s="235"/>
    </row>
    <row r="100" spans="1:15">
      <c r="A100" s="430"/>
      <c r="B100" s="419"/>
      <c r="C100" s="421"/>
      <c r="D100" s="238" t="s">
        <v>91</v>
      </c>
      <c r="E100" s="239">
        <f>3.8*10^-3</f>
        <v>3.8E-3</v>
      </c>
      <c r="F100" s="239" t="s">
        <v>866</v>
      </c>
      <c r="G100" s="239">
        <v>3.1</v>
      </c>
      <c r="H100" s="239"/>
      <c r="I100" s="239">
        <v>1380</v>
      </c>
      <c r="J100" s="239" t="s">
        <v>867</v>
      </c>
      <c r="K100" s="239">
        <f>E100*G100*I100</f>
        <v>16.256399999999999</v>
      </c>
      <c r="L100" s="239">
        <f>E100*I100*H100</f>
        <v>0</v>
      </c>
      <c r="M100" s="240"/>
      <c r="N100" s="241"/>
      <c r="O100" s="239"/>
    </row>
    <row r="101" spans="1:15">
      <c r="A101" s="430"/>
      <c r="B101" s="419"/>
      <c r="C101" s="421"/>
      <c r="D101" s="238" t="s">
        <v>868</v>
      </c>
      <c r="E101" s="239">
        <f>10^-4</f>
        <v>1E-4</v>
      </c>
      <c r="F101" s="239" t="s">
        <v>869</v>
      </c>
      <c r="G101" s="239">
        <v>2.85</v>
      </c>
      <c r="H101" s="239"/>
      <c r="I101" s="239">
        <v>920</v>
      </c>
      <c r="J101" s="239" t="s">
        <v>870</v>
      </c>
      <c r="K101" s="239">
        <f>E101*G101*I101</f>
        <v>0.26220000000000004</v>
      </c>
      <c r="L101" s="239">
        <f>E101*I101*H101</f>
        <v>0</v>
      </c>
      <c r="M101" s="240"/>
      <c r="N101" s="241"/>
      <c r="O101" s="239"/>
    </row>
    <row r="102" spans="1:15">
      <c r="A102" s="242"/>
      <c r="B102" s="266"/>
      <c r="C102" s="267"/>
      <c r="D102" s="245"/>
      <c r="E102" s="246"/>
      <c r="F102" s="246"/>
      <c r="G102" s="246"/>
      <c r="H102" s="246"/>
      <c r="I102" s="246"/>
      <c r="J102" s="246"/>
      <c r="K102" s="246"/>
      <c r="L102" s="246"/>
      <c r="M102" s="247">
        <f>SUM(K99:K101)</f>
        <v>17.076878999999998</v>
      </c>
      <c r="N102" s="248">
        <f>SUM(L99:L101)</f>
        <v>0</v>
      </c>
      <c r="O102" s="246" cm="1">
        <f t="array" ref="O102">SUM(E99:E101*I99:I101)</f>
        <v>5.4196999999999997</v>
      </c>
    </row>
    <row r="103" spans="1:15">
      <c r="A103" s="429" t="s">
        <v>871</v>
      </c>
      <c r="B103" s="418" t="s">
        <v>872</v>
      </c>
      <c r="C103" s="420" t="s">
        <v>37</v>
      </c>
      <c r="D103" s="234" t="s">
        <v>92</v>
      </c>
      <c r="E103" s="235">
        <f>1.5*10^-3</f>
        <v>1.5E-3</v>
      </c>
      <c r="F103" s="235" t="s">
        <v>802</v>
      </c>
      <c r="G103" s="235">
        <v>6.67</v>
      </c>
      <c r="H103" s="235"/>
      <c r="I103" s="235">
        <v>2700</v>
      </c>
      <c r="J103" s="235" t="s">
        <v>803</v>
      </c>
      <c r="K103" s="235">
        <f>E103*G103*I103</f>
        <v>27.013500000000001</v>
      </c>
      <c r="L103" s="235">
        <f>E103*I103*H103</f>
        <v>0</v>
      </c>
      <c r="M103" s="236"/>
      <c r="N103" s="237"/>
      <c r="O103" s="235"/>
    </row>
    <row r="104" spans="1:15">
      <c r="A104" s="430"/>
      <c r="B104" s="419"/>
      <c r="C104" s="421"/>
      <c r="D104" s="238" t="s">
        <v>91</v>
      </c>
      <c r="E104" s="239">
        <f>4.8*10^-4</f>
        <v>4.8000000000000001E-4</v>
      </c>
      <c r="F104" s="239" t="s">
        <v>866</v>
      </c>
      <c r="G104" s="239">
        <v>3.1</v>
      </c>
      <c r="H104" s="239"/>
      <c r="I104" s="239">
        <v>1380</v>
      </c>
      <c r="J104" s="239" t="s">
        <v>867</v>
      </c>
      <c r="K104" s="239">
        <f>E104*G104*I104</f>
        <v>2.0534400000000002</v>
      </c>
      <c r="L104" s="239">
        <f>E104*I104*H104</f>
        <v>0</v>
      </c>
      <c r="M104" s="240"/>
      <c r="N104" s="241"/>
      <c r="O104" s="239"/>
    </row>
    <row r="105" spans="1:15">
      <c r="A105" s="430"/>
      <c r="B105" s="419"/>
      <c r="C105" s="421"/>
      <c r="D105" s="238" t="s">
        <v>868</v>
      </c>
      <c r="E105" s="239">
        <f>10^-4</f>
        <v>1E-4</v>
      </c>
      <c r="F105" s="239" t="s">
        <v>869</v>
      </c>
      <c r="G105" s="239">
        <v>2.85</v>
      </c>
      <c r="H105" s="239"/>
      <c r="I105" s="239">
        <v>920</v>
      </c>
      <c r="J105" s="239" t="s">
        <v>870</v>
      </c>
      <c r="K105" s="239">
        <f>E105*G105*I105</f>
        <v>0.26220000000000004</v>
      </c>
      <c r="L105" s="239">
        <f>E105*I105*H105</f>
        <v>0</v>
      </c>
      <c r="M105" s="240"/>
      <c r="N105" s="241"/>
      <c r="O105" s="239"/>
    </row>
    <row r="106" spans="1:15">
      <c r="A106" s="242"/>
      <c r="B106" s="266"/>
      <c r="C106" s="267"/>
      <c r="D106" s="245"/>
      <c r="E106" s="246"/>
      <c r="F106" s="246"/>
      <c r="G106" s="246"/>
      <c r="H106" s="246"/>
      <c r="I106" s="246"/>
      <c r="J106" s="246"/>
      <c r="K106" s="246"/>
      <c r="L106" s="246"/>
      <c r="M106" s="247">
        <f>SUM(K103:K105)</f>
        <v>29.329140000000002</v>
      </c>
      <c r="N106" s="248">
        <f>SUM(L103:L105)</f>
        <v>0</v>
      </c>
      <c r="O106" s="246" cm="1">
        <f t="array" ref="O106">SUM(E103:E105*I103:I105)</f>
        <v>4.8043999999999993</v>
      </c>
    </row>
    <row r="107" spans="1:15">
      <c r="A107" s="429" t="s">
        <v>873</v>
      </c>
      <c r="B107" s="418" t="s">
        <v>874</v>
      </c>
      <c r="C107" s="420" t="s">
        <v>37</v>
      </c>
      <c r="D107" s="234" t="s">
        <v>794</v>
      </c>
      <c r="E107" s="235">
        <f>7.7*10^-3</f>
        <v>7.7000000000000002E-3</v>
      </c>
      <c r="F107" s="235" t="s">
        <v>795</v>
      </c>
      <c r="G107" s="235">
        <v>0.26300000000000001</v>
      </c>
      <c r="H107" s="235">
        <v>-1.55</v>
      </c>
      <c r="I107" s="235">
        <v>510</v>
      </c>
      <c r="J107" s="235" t="s">
        <v>796</v>
      </c>
      <c r="K107" s="235">
        <f>E107*G107*I107</f>
        <v>1.0328010000000001</v>
      </c>
      <c r="L107" s="235">
        <f>E107*I107*H107</f>
        <v>-6.0868500000000001</v>
      </c>
      <c r="M107" s="236"/>
      <c r="N107" s="237"/>
      <c r="O107" s="235"/>
    </row>
    <row r="108" spans="1:15">
      <c r="A108" s="430"/>
      <c r="B108" s="419"/>
      <c r="C108" s="421"/>
      <c r="D108" s="238" t="s">
        <v>92</v>
      </c>
      <c r="E108" s="239">
        <f>3.1*10^-5</f>
        <v>3.1000000000000001E-5</v>
      </c>
      <c r="F108" s="239" t="s">
        <v>802</v>
      </c>
      <c r="G108" s="239">
        <v>6.67</v>
      </c>
      <c r="H108" s="239"/>
      <c r="I108" s="239">
        <v>2700</v>
      </c>
      <c r="J108" s="239" t="s">
        <v>803</v>
      </c>
      <c r="K108" s="239">
        <f>E108*G108*I108</f>
        <v>0.55827899999999997</v>
      </c>
      <c r="L108" s="239">
        <f>E108*I108*H108</f>
        <v>0</v>
      </c>
      <c r="M108" s="240"/>
      <c r="N108" s="241"/>
      <c r="O108" s="239"/>
    </row>
    <row r="109" spans="1:15">
      <c r="A109" s="430"/>
      <c r="B109" s="419"/>
      <c r="C109" s="421"/>
      <c r="D109" s="238" t="s">
        <v>868</v>
      </c>
      <c r="E109" s="239">
        <f>10^-4</f>
        <v>1E-4</v>
      </c>
      <c r="F109" s="239" t="s">
        <v>869</v>
      </c>
      <c r="G109" s="239">
        <v>2.85</v>
      </c>
      <c r="H109" s="239"/>
      <c r="I109" s="239">
        <v>920</v>
      </c>
      <c r="J109" s="239" t="s">
        <v>870</v>
      </c>
      <c r="K109" s="239">
        <f>E109*G109*I109</f>
        <v>0.26220000000000004</v>
      </c>
      <c r="L109" s="239">
        <f>E109*I109*H109</f>
        <v>0</v>
      </c>
      <c r="M109" s="240"/>
      <c r="N109" s="241"/>
      <c r="O109" s="239"/>
    </row>
    <row r="110" spans="1:15">
      <c r="A110" s="242"/>
      <c r="B110" s="266"/>
      <c r="C110" s="267"/>
      <c r="D110" s="245"/>
      <c r="E110" s="246"/>
      <c r="F110" s="246"/>
      <c r="G110" s="246"/>
      <c r="H110" s="246"/>
      <c r="I110" s="246"/>
      <c r="J110" s="246"/>
      <c r="K110" s="246"/>
      <c r="L110" s="246"/>
      <c r="M110" s="247">
        <f>SUM(K107:K109)</f>
        <v>1.85328</v>
      </c>
      <c r="N110" s="248">
        <f>SUM(L107:L109)</f>
        <v>-6.0868500000000001</v>
      </c>
      <c r="O110" s="246" cm="1">
        <f t="array" ref="O110">SUM(E107:E109*I107:I109)</f>
        <v>4.1026999999999996</v>
      </c>
    </row>
    <row r="111" spans="1:15">
      <c r="A111" s="416" t="s">
        <v>875</v>
      </c>
      <c r="B111" s="418" t="s">
        <v>876</v>
      </c>
      <c r="C111" s="420" t="s">
        <v>37</v>
      </c>
      <c r="D111" s="234" t="s">
        <v>794</v>
      </c>
      <c r="E111" s="235">
        <f>5.6*10^-3</f>
        <v>5.5999999999999999E-3</v>
      </c>
      <c r="F111" s="235" t="s">
        <v>795</v>
      </c>
      <c r="G111" s="235">
        <v>0.26300000000000001</v>
      </c>
      <c r="H111" s="235">
        <v>-1.55</v>
      </c>
      <c r="I111" s="235">
        <v>510</v>
      </c>
      <c r="J111" s="235" t="s">
        <v>796</v>
      </c>
      <c r="K111" s="235">
        <f>E111*G111*I111</f>
        <v>0.75112800000000002</v>
      </c>
      <c r="L111" s="235">
        <f>E111*I111*H111</f>
        <v>-4.4268000000000001</v>
      </c>
      <c r="M111" s="236"/>
      <c r="N111" s="237"/>
      <c r="O111" s="235"/>
    </row>
    <row r="112" spans="1:15">
      <c r="A112" s="417"/>
      <c r="B112" s="419"/>
      <c r="C112" s="421"/>
      <c r="D112" s="238" t="s">
        <v>92</v>
      </c>
      <c r="E112" s="239">
        <f>5.3*10^-4</f>
        <v>5.2999999999999998E-4</v>
      </c>
      <c r="F112" s="239" t="s">
        <v>802</v>
      </c>
      <c r="G112" s="239">
        <v>6.67</v>
      </c>
      <c r="H112" s="239"/>
      <c r="I112" s="239">
        <v>2700</v>
      </c>
      <c r="J112" s="239" t="s">
        <v>803</v>
      </c>
      <c r="K112" s="239">
        <f>E112*G112*I112</f>
        <v>9.5447699999999998</v>
      </c>
      <c r="L112" s="239">
        <f>E112*I112*H112</f>
        <v>0</v>
      </c>
      <c r="M112" s="240"/>
      <c r="N112" s="241"/>
      <c r="O112" s="239"/>
    </row>
    <row r="113" spans="1:15">
      <c r="A113" s="417"/>
      <c r="B113" s="419"/>
      <c r="C113" s="421"/>
      <c r="D113" s="238" t="s">
        <v>91</v>
      </c>
      <c r="E113" s="239">
        <f>4.8*10^-4</f>
        <v>4.8000000000000001E-4</v>
      </c>
      <c r="F113" s="239" t="s">
        <v>866</v>
      </c>
      <c r="G113" s="239">
        <v>3.1</v>
      </c>
      <c r="H113" s="239"/>
      <c r="I113" s="239">
        <v>1380</v>
      </c>
      <c r="J113" s="239" t="s">
        <v>867</v>
      </c>
      <c r="K113" s="239">
        <f>E113*G113*I113</f>
        <v>2.0534400000000002</v>
      </c>
      <c r="L113" s="239">
        <f>E113*I113*H113</f>
        <v>0</v>
      </c>
      <c r="M113" s="240"/>
      <c r="N113" s="241"/>
      <c r="O113" s="239"/>
    </row>
    <row r="114" spans="1:15">
      <c r="A114" s="417"/>
      <c r="B114" s="419"/>
      <c r="C114" s="421"/>
      <c r="D114" s="238" t="s">
        <v>868</v>
      </c>
      <c r="E114" s="239">
        <f>10^-4</f>
        <v>1E-4</v>
      </c>
      <c r="F114" s="239" t="s">
        <v>869</v>
      </c>
      <c r="G114" s="239">
        <v>2.85</v>
      </c>
      <c r="H114" s="239"/>
      <c r="I114" s="239">
        <v>920</v>
      </c>
      <c r="J114" s="239" t="s">
        <v>870</v>
      </c>
      <c r="K114" s="239">
        <f>E114*G114*I114</f>
        <v>0.26220000000000004</v>
      </c>
      <c r="L114" s="239">
        <f>E114*I114*H114</f>
        <v>0</v>
      </c>
      <c r="M114" s="240"/>
      <c r="N114" s="241"/>
      <c r="O114" s="239"/>
    </row>
    <row r="115" spans="1:15">
      <c r="A115" s="242"/>
      <c r="B115" s="266"/>
      <c r="C115" s="267"/>
      <c r="D115" s="245"/>
      <c r="E115" s="246"/>
      <c r="F115" s="246"/>
      <c r="G115" s="246"/>
      <c r="H115" s="246"/>
      <c r="I115" s="246"/>
      <c r="J115" s="246"/>
      <c r="K115" s="246"/>
      <c r="L115" s="246"/>
      <c r="M115" s="247">
        <f>SUM(K111:K114)</f>
        <v>12.611537999999999</v>
      </c>
      <c r="N115" s="248">
        <f>SUM(L111:L114)</f>
        <v>-4.4268000000000001</v>
      </c>
      <c r="O115" s="246" cm="1">
        <f t="array" ref="O115">SUM(E111:E114*I111:I114)</f>
        <v>5.0413999999999994</v>
      </c>
    </row>
    <row r="116" spans="1:15">
      <c r="A116" s="249" t="s">
        <v>877</v>
      </c>
      <c r="B116" s="250" t="s">
        <v>878</v>
      </c>
      <c r="C116" s="251" t="s">
        <v>37</v>
      </c>
      <c r="D116" s="234" t="s">
        <v>879</v>
      </c>
      <c r="E116" s="235">
        <f>6.9*10^-4</f>
        <v>6.9000000000000008E-4</v>
      </c>
      <c r="F116" s="235" t="s">
        <v>880</v>
      </c>
      <c r="G116" s="235">
        <v>2.73</v>
      </c>
      <c r="H116" s="235"/>
      <c r="I116" s="235">
        <v>7800</v>
      </c>
      <c r="J116" s="235" t="s">
        <v>812</v>
      </c>
      <c r="K116" s="235">
        <f>E116*G116*I116</f>
        <v>14.692860000000001</v>
      </c>
      <c r="L116" s="235">
        <f>E116*I116*H116</f>
        <v>0</v>
      </c>
      <c r="M116" s="236"/>
      <c r="N116" s="237"/>
      <c r="O116" s="235"/>
    </row>
    <row r="117" spans="1:15">
      <c r="A117" s="242"/>
      <c r="B117" s="243"/>
      <c r="C117" s="244"/>
      <c r="D117" s="245"/>
      <c r="E117" s="246"/>
      <c r="F117" s="246"/>
      <c r="G117" s="246"/>
      <c r="H117" s="246"/>
      <c r="I117" s="246"/>
      <c r="J117" s="246"/>
      <c r="K117" s="246"/>
      <c r="L117" s="246"/>
      <c r="M117" s="247">
        <f>SUM(K116)</f>
        <v>14.692860000000001</v>
      </c>
      <c r="N117" s="248">
        <f>SUM(L116)</f>
        <v>0</v>
      </c>
      <c r="O117" s="246">
        <f>SUM(E116*I116)</f>
        <v>5.3820000000000006</v>
      </c>
    </row>
    <row r="118" spans="1:15">
      <c r="A118" s="268"/>
      <c r="B118" s="258"/>
      <c r="C118" s="259"/>
      <c r="D118" s="260"/>
      <c r="E118" s="261"/>
      <c r="F118" s="262"/>
      <c r="G118" s="261"/>
      <c r="H118" s="261"/>
      <c r="I118" s="261"/>
      <c r="J118" s="261"/>
      <c r="K118" s="261"/>
      <c r="L118" s="261"/>
      <c r="M118" s="272"/>
      <c r="N118" s="264"/>
      <c r="O118" s="265"/>
    </row>
    <row r="119" spans="1:15">
      <c r="A119" s="416" t="s">
        <v>881</v>
      </c>
      <c r="B119" s="418" t="s">
        <v>882</v>
      </c>
      <c r="C119" s="420" t="s">
        <v>36</v>
      </c>
      <c r="D119" s="234" t="s">
        <v>879</v>
      </c>
      <c r="E119" s="235">
        <f>1.76*10^-3</f>
        <v>1.7600000000000001E-3</v>
      </c>
      <c r="F119" s="235" t="s">
        <v>880</v>
      </c>
      <c r="G119" s="235">
        <v>2.73</v>
      </c>
      <c r="H119" s="235"/>
      <c r="I119" s="235">
        <v>7800</v>
      </c>
      <c r="J119" s="235" t="s">
        <v>812</v>
      </c>
      <c r="K119" s="235">
        <f>E119*G119*I119</f>
        <v>37.477440000000001</v>
      </c>
      <c r="L119" s="235">
        <f>E119*I119*H119</f>
        <v>0</v>
      </c>
      <c r="M119" s="236"/>
      <c r="N119" s="237"/>
      <c r="O119" s="235"/>
    </row>
    <row r="120" spans="1:15">
      <c r="A120" s="417"/>
      <c r="B120" s="419"/>
      <c r="C120" s="421"/>
      <c r="D120" s="238" t="s">
        <v>883</v>
      </c>
      <c r="E120" s="239">
        <f>0.00168/2</f>
        <v>8.4000000000000003E-4</v>
      </c>
      <c r="F120" s="239" t="s">
        <v>811</v>
      </c>
      <c r="G120" s="239">
        <v>1</v>
      </c>
      <c r="H120" s="239"/>
      <c r="I120" s="239">
        <v>7800</v>
      </c>
      <c r="J120" s="239" t="s">
        <v>812</v>
      </c>
      <c r="K120" s="239">
        <f>E120*G120*I120</f>
        <v>6.5520000000000005</v>
      </c>
      <c r="L120" s="239">
        <f>E120*I120*H120</f>
        <v>0</v>
      </c>
      <c r="M120" s="240"/>
      <c r="N120" s="241"/>
      <c r="O120" s="239"/>
    </row>
    <row r="121" spans="1:15">
      <c r="A121" s="417"/>
      <c r="B121" s="419"/>
      <c r="C121" s="421"/>
      <c r="D121" s="238" t="s">
        <v>884</v>
      </c>
      <c r="E121" s="239">
        <v>0.13100000000000001</v>
      </c>
      <c r="F121" s="239" t="s">
        <v>885</v>
      </c>
      <c r="G121" s="239">
        <v>0.12</v>
      </c>
      <c r="H121" s="239"/>
      <c r="I121" s="239">
        <v>2400</v>
      </c>
      <c r="J121" s="239" t="s">
        <v>807</v>
      </c>
      <c r="K121" s="239">
        <f>E121*G121*I121</f>
        <v>37.728000000000002</v>
      </c>
      <c r="L121" s="239">
        <f>0</f>
        <v>0</v>
      </c>
      <c r="M121" s="240"/>
      <c r="N121" s="241"/>
      <c r="O121" s="239"/>
    </row>
    <row r="122" spans="1:15">
      <c r="A122" s="242"/>
      <c r="B122" s="266"/>
      <c r="C122" s="267"/>
      <c r="D122" s="245"/>
      <c r="E122" s="246"/>
      <c r="F122" s="246"/>
      <c r="G122" s="246"/>
      <c r="H122" s="246"/>
      <c r="I122" s="246"/>
      <c r="J122" s="246"/>
      <c r="K122" s="246"/>
      <c r="L122" s="246"/>
      <c r="M122" s="247">
        <f>SUM(K119:K121)</f>
        <v>81.757440000000003</v>
      </c>
      <c r="N122" s="248">
        <f>SUM(L119:L121)</f>
        <v>0</v>
      </c>
      <c r="O122" s="246" cm="1">
        <f t="array" ref="O122">SUM(E119:E121*I119:I121)</f>
        <v>334.68000000000006</v>
      </c>
    </row>
    <row r="123" spans="1:15">
      <c r="A123" s="257"/>
      <c r="B123" s="258"/>
      <c r="C123" s="269"/>
      <c r="D123" s="260"/>
      <c r="E123" s="261"/>
      <c r="F123" s="261"/>
      <c r="G123" s="262"/>
      <c r="H123" s="261"/>
      <c r="I123" s="261"/>
      <c r="J123" s="261"/>
      <c r="K123" s="261"/>
      <c r="L123" s="262"/>
      <c r="M123" s="263"/>
      <c r="N123" s="264"/>
      <c r="O123" s="265"/>
    </row>
    <row r="124" spans="1:15">
      <c r="A124" s="416" t="s">
        <v>886</v>
      </c>
      <c r="B124" s="425" t="s">
        <v>916</v>
      </c>
      <c r="C124" s="427" t="s">
        <v>36</v>
      </c>
      <c r="D124" s="234" t="s">
        <v>794</v>
      </c>
      <c r="E124" s="235">
        <v>2.5000000000000001E-2</v>
      </c>
      <c r="F124" s="235" t="s">
        <v>795</v>
      </c>
      <c r="G124" s="235">
        <v>0.26300000000000001</v>
      </c>
      <c r="H124" s="235">
        <v>-1.55</v>
      </c>
      <c r="I124" s="235">
        <v>510</v>
      </c>
      <c r="J124" s="235" t="s">
        <v>796</v>
      </c>
      <c r="K124" s="235">
        <f>E124*G124*I124</f>
        <v>3.3532500000000005</v>
      </c>
      <c r="L124" s="235">
        <f>E124*I124*H124</f>
        <v>-19.762499999999999</v>
      </c>
      <c r="M124" s="236"/>
      <c r="N124" s="237"/>
      <c r="O124" s="235"/>
    </row>
    <row r="125" spans="1:15">
      <c r="A125" s="417"/>
      <c r="B125" s="426"/>
      <c r="C125" s="428"/>
      <c r="D125" s="238" t="s">
        <v>830</v>
      </c>
      <c r="E125" s="239">
        <v>1.0999999999999999E-2</v>
      </c>
      <c r="F125" s="239" t="s">
        <v>831</v>
      </c>
      <c r="G125" s="239">
        <v>0.45500000000000002</v>
      </c>
      <c r="H125" s="239">
        <v>-1.5</v>
      </c>
      <c r="I125" s="239">
        <v>620</v>
      </c>
      <c r="J125" s="239" t="s">
        <v>832</v>
      </c>
      <c r="K125" s="239">
        <f>E125*G125*I125</f>
        <v>3.1031</v>
      </c>
      <c r="L125" s="239">
        <f>E125*I125*H125</f>
        <v>-10.229999999999999</v>
      </c>
      <c r="M125" s="240"/>
      <c r="N125" s="241"/>
      <c r="O125" s="239"/>
    </row>
    <row r="126" spans="1:15">
      <c r="A126" s="242"/>
      <c r="B126" s="243"/>
      <c r="C126" s="244"/>
      <c r="D126" s="245"/>
      <c r="E126" s="246"/>
      <c r="F126" s="246"/>
      <c r="G126" s="246"/>
      <c r="H126" s="246"/>
      <c r="I126" s="246"/>
      <c r="J126" s="246"/>
      <c r="K126" s="246"/>
      <c r="L126" s="246"/>
      <c r="M126" s="247">
        <f>SUM(K124:K125)</f>
        <v>6.4563500000000005</v>
      </c>
      <c r="N126" s="248">
        <f>SUM(L124:L125)</f>
        <v>-29.9925</v>
      </c>
      <c r="O126" s="246" cm="1">
        <f t="array" ref="O126">SUM(E124:E125*I124:I125)</f>
        <v>19.57</v>
      </c>
    </row>
    <row r="127" spans="1:15">
      <c r="A127" s="416" t="s">
        <v>887</v>
      </c>
      <c r="B127" s="418" t="s">
        <v>917</v>
      </c>
      <c r="C127" s="427" t="s">
        <v>36</v>
      </c>
      <c r="D127" s="234" t="s">
        <v>794</v>
      </c>
      <c r="E127" s="235">
        <v>0.05</v>
      </c>
      <c r="F127" s="235" t="s">
        <v>795</v>
      </c>
      <c r="G127" s="235">
        <v>0.26300000000000001</v>
      </c>
      <c r="H127" s="235">
        <v>-1.55</v>
      </c>
      <c r="I127" s="235">
        <v>510</v>
      </c>
      <c r="J127" s="235" t="s">
        <v>796</v>
      </c>
      <c r="K127" s="235">
        <f>E127*G127*I127</f>
        <v>6.706500000000001</v>
      </c>
      <c r="L127" s="235">
        <f>E127*I127*H127</f>
        <v>-39.524999999999999</v>
      </c>
      <c r="M127" s="236"/>
      <c r="N127" s="237"/>
      <c r="O127" s="235"/>
    </row>
    <row r="128" spans="1:15">
      <c r="A128" s="417"/>
      <c r="B128" s="419"/>
      <c r="C128" s="428"/>
      <c r="D128" s="238" t="s">
        <v>830</v>
      </c>
      <c r="E128" s="239">
        <v>1.0999999999999999E-2</v>
      </c>
      <c r="F128" s="239" t="s">
        <v>831</v>
      </c>
      <c r="G128" s="239">
        <v>0.45500000000000002</v>
      </c>
      <c r="H128" s="239">
        <v>-1.5</v>
      </c>
      <c r="I128" s="239">
        <v>620</v>
      </c>
      <c r="J128" s="239" t="s">
        <v>832</v>
      </c>
      <c r="K128" s="239">
        <f>E128*G128*I128</f>
        <v>3.1031</v>
      </c>
      <c r="L128" s="239">
        <f>E128*I128*H128</f>
        <v>-10.229999999999999</v>
      </c>
      <c r="M128" s="240"/>
      <c r="N128" s="241"/>
      <c r="O128" s="239"/>
    </row>
    <row r="129" spans="1:16">
      <c r="A129" s="242"/>
      <c r="B129" s="243"/>
      <c r="C129" s="244"/>
      <c r="D129" s="245"/>
      <c r="E129" s="246"/>
      <c r="F129" s="246"/>
      <c r="G129" s="246"/>
      <c r="H129" s="246"/>
      <c r="I129" s="246"/>
      <c r="J129" s="246"/>
      <c r="K129" s="246"/>
      <c r="L129" s="246"/>
      <c r="M129" s="247">
        <f>SUM(K127:K128)</f>
        <v>9.8096000000000014</v>
      </c>
      <c r="N129" s="248">
        <f>SUM(L127:L128)</f>
        <v>-49.754999999999995</v>
      </c>
      <c r="O129" s="246" cm="1">
        <f t="array" ref="O129">SUM(E127:E128*I127:I128)</f>
        <v>32.32</v>
      </c>
    </row>
    <row r="130" spans="1:16">
      <c r="A130" s="416" t="s">
        <v>888</v>
      </c>
      <c r="B130" s="418" t="s">
        <v>889</v>
      </c>
      <c r="C130" s="420" t="s">
        <v>36</v>
      </c>
      <c r="D130" s="234" t="s">
        <v>830</v>
      </c>
      <c r="E130" s="235">
        <f>0.011</f>
        <v>1.0999999999999999E-2</v>
      </c>
      <c r="F130" s="235" t="s">
        <v>831</v>
      </c>
      <c r="G130" s="235">
        <v>0.45500000000000002</v>
      </c>
      <c r="H130" s="235">
        <v>-1.5</v>
      </c>
      <c r="I130" s="235">
        <v>620</v>
      </c>
      <c r="J130" s="235" t="s">
        <v>832</v>
      </c>
      <c r="K130" s="235">
        <f>E130*G130*I130</f>
        <v>3.1031</v>
      </c>
      <c r="L130" s="235">
        <f>E130*I130*H130</f>
        <v>-10.229999999999999</v>
      </c>
      <c r="M130" s="236"/>
      <c r="N130" s="237"/>
      <c r="O130" s="235"/>
    </row>
    <row r="131" spans="1:16">
      <c r="A131" s="417"/>
      <c r="B131" s="419"/>
      <c r="C131" s="421"/>
      <c r="D131" s="238" t="s">
        <v>890</v>
      </c>
      <c r="E131" s="239" t="s">
        <v>844</v>
      </c>
      <c r="F131" s="239" t="s">
        <v>844</v>
      </c>
      <c r="G131" s="239" t="s">
        <v>844</v>
      </c>
      <c r="H131" s="239" t="s">
        <v>844</v>
      </c>
      <c r="I131" s="239">
        <v>15.175000000000001</v>
      </c>
      <c r="J131" s="239" t="s">
        <v>891</v>
      </c>
      <c r="K131" s="239">
        <v>7.2249999999999996</v>
      </c>
      <c r="L131" s="239">
        <v>-26.5</v>
      </c>
      <c r="M131" s="240"/>
      <c r="N131" s="241"/>
      <c r="O131" s="239"/>
      <c r="P131" t="s">
        <v>892</v>
      </c>
    </row>
    <row r="132" spans="1:16">
      <c r="A132" s="242"/>
      <c r="B132" s="243"/>
      <c r="C132" s="244"/>
      <c r="D132" s="245"/>
      <c r="E132" s="246"/>
      <c r="F132" s="246"/>
      <c r="G132" s="246"/>
      <c r="H132" s="246"/>
      <c r="I132" s="246"/>
      <c r="J132" s="246"/>
      <c r="K132" s="246"/>
      <c r="L132" s="246"/>
      <c r="M132" s="247">
        <f>SUM(K130:K131)</f>
        <v>10.328099999999999</v>
      </c>
      <c r="N132" s="248">
        <f>SUM(L130:L131)</f>
        <v>-36.729999999999997</v>
      </c>
      <c r="O132" s="246">
        <f>SUM(E130*I130,I131)</f>
        <v>21.995000000000001</v>
      </c>
    </row>
    <row r="133" spans="1:16">
      <c r="A133" s="257"/>
      <c r="B133" s="258"/>
      <c r="C133" s="259"/>
      <c r="D133" s="260"/>
      <c r="E133" s="262"/>
      <c r="F133" s="261"/>
      <c r="G133" s="261"/>
      <c r="H133" s="261"/>
      <c r="I133" s="261"/>
      <c r="J133" s="262"/>
      <c r="K133" s="261"/>
      <c r="L133" s="261"/>
      <c r="M133" s="263"/>
      <c r="N133" s="270"/>
      <c r="O133" s="271"/>
    </row>
    <row r="134" spans="1:16" ht="50.25" customHeight="1">
      <c r="A134" s="249" t="s">
        <v>893</v>
      </c>
      <c r="B134" s="273" t="s">
        <v>894</v>
      </c>
      <c r="C134" s="274" t="s">
        <v>36</v>
      </c>
      <c r="D134" s="234" t="s">
        <v>794</v>
      </c>
      <c r="E134" s="235">
        <v>0.104</v>
      </c>
      <c r="F134" s="235" t="s">
        <v>795</v>
      </c>
      <c r="G134" s="235">
        <v>0.26300000000000001</v>
      </c>
      <c r="H134" s="235">
        <v>-1.55</v>
      </c>
      <c r="I134" s="235">
        <v>510</v>
      </c>
      <c r="J134" s="235" t="s">
        <v>796</v>
      </c>
      <c r="K134" s="235">
        <f>E134*G134*I134</f>
        <v>13.949520000000001</v>
      </c>
      <c r="L134" s="235">
        <f>E134*I134*H134</f>
        <v>-82.212000000000003</v>
      </c>
      <c r="M134" s="236"/>
      <c r="N134" s="237"/>
      <c r="O134" s="235"/>
    </row>
    <row r="135" spans="1:16" ht="15" customHeight="1">
      <c r="A135" s="242"/>
      <c r="B135" s="266"/>
      <c r="C135" s="267"/>
      <c r="D135" s="245"/>
      <c r="E135" s="246"/>
      <c r="F135" s="246"/>
      <c r="G135" s="246"/>
      <c r="H135" s="246"/>
      <c r="I135" s="246"/>
      <c r="J135" s="246"/>
      <c r="K135" s="246"/>
      <c r="L135" s="246"/>
      <c r="M135" s="247">
        <f>SUM(K134)</f>
        <v>13.949520000000001</v>
      </c>
      <c r="N135" s="248">
        <f>SUM(L134)</f>
        <v>-82.212000000000003</v>
      </c>
      <c r="O135" s="246">
        <f>SUM(I134*E134)</f>
        <v>53.04</v>
      </c>
    </row>
    <row r="136" spans="1:16" ht="15" customHeight="1">
      <c r="A136" s="249" t="s">
        <v>895</v>
      </c>
      <c r="B136" s="273" t="s">
        <v>896</v>
      </c>
      <c r="C136" s="274" t="s">
        <v>36</v>
      </c>
      <c r="D136" s="234" t="s">
        <v>879</v>
      </c>
      <c r="E136" s="235">
        <v>1.7600000000000001E-3</v>
      </c>
      <c r="F136" s="235" t="s">
        <v>880</v>
      </c>
      <c r="G136" s="235">
        <v>2.73</v>
      </c>
      <c r="H136" s="235"/>
      <c r="I136" s="235">
        <v>7800</v>
      </c>
      <c r="J136" s="235" t="s">
        <v>812</v>
      </c>
      <c r="K136" s="235">
        <f>E136*G136*I136</f>
        <v>37.477440000000001</v>
      </c>
      <c r="L136" s="235">
        <f>E136*I136*H136</f>
        <v>0</v>
      </c>
      <c r="M136" s="236"/>
      <c r="N136" s="237"/>
      <c r="O136" s="235"/>
    </row>
    <row r="137" spans="1:16" ht="15" customHeight="1">
      <c r="A137" s="242"/>
      <c r="B137" s="266"/>
      <c r="C137" s="267"/>
      <c r="D137" s="245"/>
      <c r="E137" s="246"/>
      <c r="F137" s="246"/>
      <c r="G137" s="246"/>
      <c r="H137" s="246"/>
      <c r="I137" s="246"/>
      <c r="J137" s="246"/>
      <c r="K137" s="246"/>
      <c r="L137" s="246"/>
      <c r="M137" s="247">
        <f>SUM(K136)</f>
        <v>37.477440000000001</v>
      </c>
      <c r="N137" s="248">
        <f>SUM(L136)</f>
        <v>0</v>
      </c>
      <c r="O137" s="246">
        <f>SUM(I136*E136)</f>
        <v>13.728</v>
      </c>
    </row>
    <row r="138" spans="1:16" ht="15" customHeight="1">
      <c r="A138" s="295" t="s">
        <v>1003</v>
      </c>
      <c r="B138" s="422" t="s">
        <v>1004</v>
      </c>
      <c r="C138" s="423" t="s">
        <v>36</v>
      </c>
      <c r="D138" s="234" t="s">
        <v>830</v>
      </c>
      <c r="E138" s="235">
        <v>2.1999999999999999E-2</v>
      </c>
      <c r="F138" s="235" t="s">
        <v>831</v>
      </c>
      <c r="G138" s="235">
        <v>0.45500000000000002</v>
      </c>
      <c r="H138" s="235">
        <v>-1.5</v>
      </c>
      <c r="I138" s="235">
        <v>620</v>
      </c>
      <c r="J138" s="235" t="s">
        <v>832</v>
      </c>
      <c r="K138" s="235">
        <f>G138*I138*E138</f>
        <v>6.2061999999999999</v>
      </c>
      <c r="L138" s="235">
        <f>E138*H138*I138</f>
        <v>-20.46</v>
      </c>
      <c r="M138" s="236"/>
      <c r="N138" s="237"/>
      <c r="O138" s="235"/>
    </row>
    <row r="139" spans="1:16" ht="15" customHeight="1">
      <c r="B139" s="415"/>
      <c r="C139" s="424"/>
      <c r="D139" s="238" t="s">
        <v>794</v>
      </c>
      <c r="E139" s="239">
        <v>2.0799999999999998E-3</v>
      </c>
      <c r="F139" s="239" t="s">
        <v>795</v>
      </c>
      <c r="G139" s="239">
        <v>0.26300000000000001</v>
      </c>
      <c r="H139" s="239">
        <v>-1.55</v>
      </c>
      <c r="I139" s="239">
        <v>510</v>
      </c>
      <c r="J139" s="239" t="s">
        <v>796</v>
      </c>
      <c r="K139" s="239">
        <f>E139*G139*I139</f>
        <v>0.27899039999999997</v>
      </c>
      <c r="L139" s="239">
        <f>E139*H139*I139</f>
        <v>-1.6442399999999999</v>
      </c>
      <c r="M139" s="240"/>
      <c r="N139" s="241"/>
      <c r="O139" s="239"/>
    </row>
    <row r="140" spans="1:16" ht="15" customHeight="1">
      <c r="A140" s="293"/>
      <c r="B140" s="294"/>
      <c r="C140" s="92"/>
      <c r="D140" s="238"/>
      <c r="E140" s="239"/>
      <c r="F140" s="239"/>
      <c r="G140" s="239"/>
      <c r="H140" s="239"/>
      <c r="I140" s="239"/>
      <c r="J140" s="239"/>
      <c r="K140" s="239"/>
      <c r="L140" s="239"/>
      <c r="M140" s="240">
        <f>SUM(K138:K139)</f>
        <v>6.4851903999999996</v>
      </c>
      <c r="N140" s="241">
        <f>SUM(L138:L139)</f>
        <v>-22.104240000000001</v>
      </c>
      <c r="O140" s="239" cm="1">
        <f t="array" ref="O140">SUM(E138:E139*I138:I139,O103)</f>
        <v>14.700799999999999</v>
      </c>
    </row>
    <row r="141" spans="1:16">
      <c r="A141" s="268"/>
      <c r="B141" s="258"/>
      <c r="C141" s="269"/>
      <c r="D141" s="260"/>
      <c r="E141" s="261"/>
      <c r="F141" s="261"/>
      <c r="G141" s="261"/>
      <c r="H141" s="261"/>
      <c r="I141" s="262"/>
      <c r="J141" s="261"/>
      <c r="K141" s="262"/>
      <c r="L141" s="261"/>
      <c r="M141" s="263"/>
      <c r="N141" s="270"/>
      <c r="O141" s="271"/>
    </row>
    <row r="142" spans="1:16" ht="47.25" customHeight="1">
      <c r="A142" s="249" t="s">
        <v>897</v>
      </c>
      <c r="B142" s="273" t="s">
        <v>898</v>
      </c>
      <c r="C142" s="274" t="s">
        <v>36</v>
      </c>
      <c r="D142" s="234" t="s">
        <v>899</v>
      </c>
      <c r="E142" s="235" t="s">
        <v>844</v>
      </c>
      <c r="F142" s="235" t="s">
        <v>844</v>
      </c>
      <c r="G142" s="235" t="s">
        <v>844</v>
      </c>
      <c r="H142" s="235" t="s">
        <v>844</v>
      </c>
      <c r="I142" s="235" t="s">
        <v>844</v>
      </c>
      <c r="J142" s="235" t="s">
        <v>900</v>
      </c>
      <c r="K142" s="235">
        <v>40.299999999999997</v>
      </c>
      <c r="L142" s="235">
        <v>0</v>
      </c>
      <c r="M142" s="236"/>
      <c r="N142" s="237"/>
      <c r="O142" s="235"/>
    </row>
    <row r="143" spans="1:16">
      <c r="A143" s="242"/>
      <c r="B143" s="243"/>
      <c r="C143" s="244"/>
      <c r="D143" s="245"/>
      <c r="E143" s="246"/>
      <c r="F143" s="246"/>
      <c r="G143" s="246"/>
      <c r="H143" s="246"/>
      <c r="I143" s="246"/>
      <c r="J143" s="246"/>
      <c r="K143" s="246"/>
      <c r="L143" s="246"/>
      <c r="M143" s="247">
        <f>SUM(K142)</f>
        <v>40.299999999999997</v>
      </c>
      <c r="N143" s="248">
        <f>SUM(L142)</f>
        <v>0</v>
      </c>
      <c r="O143" s="246"/>
    </row>
    <row r="144" spans="1:16">
      <c r="A144" s="268"/>
      <c r="B144" s="258"/>
      <c r="C144" s="269"/>
      <c r="D144" s="260"/>
      <c r="E144" s="261"/>
      <c r="F144" s="261"/>
      <c r="G144" s="261"/>
      <c r="H144" s="261"/>
      <c r="I144" s="261"/>
      <c r="J144" s="261"/>
      <c r="K144" s="261"/>
      <c r="L144" s="261"/>
      <c r="M144" s="263"/>
      <c r="N144" s="270"/>
      <c r="O144" s="271"/>
    </row>
    <row r="145" spans="1:15">
      <c r="A145" s="249" t="s">
        <v>901</v>
      </c>
      <c r="B145" s="250" t="s">
        <v>902</v>
      </c>
      <c r="C145" s="251" t="s">
        <v>36</v>
      </c>
      <c r="D145" s="234" t="s">
        <v>903</v>
      </c>
      <c r="E145" s="235" t="s">
        <v>844</v>
      </c>
      <c r="F145" s="235" t="s">
        <v>844</v>
      </c>
      <c r="G145" s="235" t="s">
        <v>844</v>
      </c>
      <c r="H145" s="235" t="s">
        <v>844</v>
      </c>
      <c r="I145" s="235" t="s">
        <v>844</v>
      </c>
      <c r="J145" s="235" t="s">
        <v>904</v>
      </c>
      <c r="K145" s="235">
        <v>3.16</v>
      </c>
      <c r="L145" s="235">
        <v>0</v>
      </c>
      <c r="M145" s="236"/>
      <c r="N145" s="237"/>
      <c r="O145" s="235"/>
    </row>
    <row r="146" spans="1:15">
      <c r="A146" s="242"/>
      <c r="B146" s="243"/>
      <c r="C146" s="244"/>
      <c r="D146" s="245"/>
      <c r="E146" s="246"/>
      <c r="F146" s="246"/>
      <c r="G146" s="246"/>
      <c r="H146" s="246"/>
      <c r="I146" s="246"/>
      <c r="J146" s="246"/>
      <c r="K146" s="246"/>
      <c r="L146" s="246"/>
      <c r="M146" s="247">
        <f>SUM(K145)</f>
        <v>3.16</v>
      </c>
      <c r="N146" s="248">
        <f>SUM(L145)</f>
        <v>0</v>
      </c>
      <c r="O146" s="246"/>
    </row>
    <row r="147" spans="1:15">
      <c r="A147" s="416" t="s">
        <v>905</v>
      </c>
      <c r="B147" s="418" t="s">
        <v>906</v>
      </c>
      <c r="C147" s="420" t="s">
        <v>36</v>
      </c>
      <c r="D147" s="234" t="s">
        <v>903</v>
      </c>
      <c r="E147" s="235" t="s">
        <v>844</v>
      </c>
      <c r="F147" s="235" t="s">
        <v>844</v>
      </c>
      <c r="G147" s="235" t="s">
        <v>844</v>
      </c>
      <c r="H147" s="235" t="s">
        <v>844</v>
      </c>
      <c r="I147" s="235" t="s">
        <v>844</v>
      </c>
      <c r="J147" s="235" t="s">
        <v>904</v>
      </c>
      <c r="K147" s="235">
        <v>3.16</v>
      </c>
      <c r="L147" s="235">
        <v>0</v>
      </c>
      <c r="M147" s="236"/>
      <c r="N147" s="237"/>
      <c r="O147" s="235"/>
    </row>
    <row r="148" spans="1:15">
      <c r="A148" s="417"/>
      <c r="B148" s="419"/>
      <c r="C148" s="421"/>
      <c r="D148" s="238" t="s">
        <v>835</v>
      </c>
      <c r="E148" s="239">
        <v>1.2500000000000001E-2</v>
      </c>
      <c r="F148" s="239" t="s">
        <v>836</v>
      </c>
      <c r="G148" s="239">
        <v>0.39</v>
      </c>
      <c r="H148" s="239"/>
      <c r="I148" s="239">
        <v>640</v>
      </c>
      <c r="J148" s="239" t="s">
        <v>837</v>
      </c>
      <c r="K148" s="239">
        <f>E148*I148*G148</f>
        <v>3.12</v>
      </c>
      <c r="L148" s="239">
        <f>E148*I148*H148</f>
        <v>0</v>
      </c>
      <c r="M148" s="240"/>
      <c r="N148" s="241"/>
      <c r="O148" s="239"/>
    </row>
    <row r="149" spans="1:15">
      <c r="A149" s="242"/>
      <c r="B149" s="243"/>
      <c r="C149" s="244"/>
      <c r="D149" s="245"/>
      <c r="E149" s="246"/>
      <c r="F149" s="246"/>
      <c r="G149" s="246"/>
      <c r="H149" s="246"/>
      <c r="I149" s="246"/>
      <c r="J149" s="246"/>
      <c r="K149" s="246"/>
      <c r="L149" s="246"/>
      <c r="M149" s="247">
        <f>SUM(K147:K148)</f>
        <v>6.28</v>
      </c>
      <c r="N149" s="248">
        <f>SUM(L147:L148)</f>
        <v>0</v>
      </c>
      <c r="O149" s="246"/>
    </row>
    <row r="150" spans="1:15">
      <c r="A150" s="249" t="s">
        <v>907</v>
      </c>
      <c r="B150" s="250" t="s">
        <v>908</v>
      </c>
      <c r="C150" s="251" t="s">
        <v>36</v>
      </c>
      <c r="D150" s="234" t="s">
        <v>903</v>
      </c>
      <c r="E150" s="235" t="s">
        <v>844</v>
      </c>
      <c r="F150" s="235" t="s">
        <v>844</v>
      </c>
      <c r="G150" s="235" t="s">
        <v>844</v>
      </c>
      <c r="H150" s="235" t="s">
        <v>844</v>
      </c>
      <c r="I150" s="235" t="s">
        <v>844</v>
      </c>
      <c r="J150" s="235" t="s">
        <v>904</v>
      </c>
      <c r="K150" s="235">
        <v>12.06</v>
      </c>
      <c r="L150" s="235">
        <v>0</v>
      </c>
      <c r="M150" s="236"/>
      <c r="N150" s="237"/>
      <c r="O150" s="235"/>
    </row>
    <row r="151" spans="1:15">
      <c r="A151" s="242"/>
      <c r="B151" s="243"/>
      <c r="C151" s="244"/>
      <c r="D151" s="245"/>
      <c r="E151" s="246"/>
      <c r="F151" s="246"/>
      <c r="G151" s="246"/>
      <c r="H151" s="246"/>
      <c r="I151" s="246"/>
      <c r="J151" s="246"/>
      <c r="K151" s="246"/>
      <c r="L151" s="246"/>
      <c r="M151" s="247">
        <f>SUM(K150)</f>
        <v>12.06</v>
      </c>
      <c r="N151" s="248">
        <f>SUM(L150)</f>
        <v>0</v>
      </c>
      <c r="O151" s="246"/>
    </row>
    <row r="152" spans="1:15" ht="36" customHeight="1">
      <c r="A152" s="249" t="s">
        <v>909</v>
      </c>
      <c r="B152" s="273" t="s">
        <v>910</v>
      </c>
      <c r="C152" s="274" t="s">
        <v>36</v>
      </c>
      <c r="D152" s="234" t="s">
        <v>903</v>
      </c>
      <c r="E152" s="235" t="s">
        <v>844</v>
      </c>
      <c r="F152" s="235" t="s">
        <v>844</v>
      </c>
      <c r="G152" s="235" t="s">
        <v>844</v>
      </c>
      <c r="H152" s="235" t="s">
        <v>844</v>
      </c>
      <c r="I152" s="235" t="s">
        <v>844</v>
      </c>
      <c r="J152" s="235" t="s">
        <v>904</v>
      </c>
      <c r="K152" s="235">
        <v>14.11</v>
      </c>
      <c r="L152" s="235">
        <v>0</v>
      </c>
      <c r="M152" s="236"/>
      <c r="N152" s="237"/>
      <c r="O152" s="235"/>
    </row>
    <row r="153" spans="1:15">
      <c r="A153" s="242"/>
      <c r="B153" s="243"/>
      <c r="C153" s="244"/>
      <c r="D153" s="245"/>
      <c r="E153" s="246"/>
      <c r="F153" s="246"/>
      <c r="G153" s="246"/>
      <c r="H153" s="246"/>
      <c r="I153" s="246"/>
      <c r="J153" s="246"/>
      <c r="K153" s="246"/>
      <c r="L153" s="246"/>
      <c r="M153" s="247">
        <f>SUM(K152)</f>
        <v>14.11</v>
      </c>
      <c r="N153" s="248">
        <f>SUM(L152)</f>
        <v>0</v>
      </c>
      <c r="O153" s="246"/>
    </row>
    <row r="154" spans="1:15">
      <c r="A154" s="268"/>
      <c r="B154" s="275"/>
      <c r="C154" s="259"/>
      <c r="D154" s="260"/>
      <c r="E154" s="261"/>
      <c r="F154" s="261"/>
      <c r="G154" s="276"/>
      <c r="H154" s="261"/>
      <c r="I154" s="261"/>
      <c r="J154" s="261"/>
      <c r="K154" s="276"/>
      <c r="L154" s="261"/>
      <c r="M154" s="263"/>
      <c r="N154" s="277"/>
      <c r="O154" s="271"/>
    </row>
    <row r="155" spans="1:15" ht="28.5">
      <c r="A155" s="143" t="s">
        <v>958</v>
      </c>
      <c r="B155" s="278" t="s">
        <v>935</v>
      </c>
      <c r="C155" s="279" t="s">
        <v>36</v>
      </c>
      <c r="D155" s="280" t="s">
        <v>936</v>
      </c>
      <c r="E155">
        <f>((0.15*0.11)-(0.1*0.04))*(1/0.44)</f>
        <v>2.8409090909090912E-2</v>
      </c>
      <c r="F155" t="s">
        <v>937</v>
      </c>
      <c r="G155">
        <f>330/2400</f>
        <v>0.13750000000000001</v>
      </c>
      <c r="H155">
        <v>0</v>
      </c>
      <c r="I155">
        <v>2400</v>
      </c>
      <c r="J155" t="s">
        <v>938</v>
      </c>
      <c r="K155" s="235">
        <f>E155*G155*I155</f>
        <v>9.3750000000000018</v>
      </c>
      <c r="L155" s="235">
        <f>E155*I155*H155</f>
        <v>0</v>
      </c>
    </row>
    <row r="156" spans="1:15">
      <c r="D156" s="280" t="s">
        <v>939</v>
      </c>
      <c r="E156">
        <f>0.1*(1-(0.07*(1/0.44)))</f>
        <v>8.4090909090909091E-2</v>
      </c>
      <c r="F156" t="s">
        <v>940</v>
      </c>
      <c r="G156">
        <f>135/1450</f>
        <v>9.3103448275862075E-2</v>
      </c>
      <c r="H156">
        <v>0</v>
      </c>
      <c r="I156">
        <v>1450</v>
      </c>
      <c r="J156" t="s">
        <v>941</v>
      </c>
      <c r="K156" s="235">
        <f>E156*G156*I156</f>
        <v>11.352272727272728</v>
      </c>
      <c r="L156" s="235">
        <f>E156*I156*H156</f>
        <v>0</v>
      </c>
    </row>
    <row r="157" spans="1:15">
      <c r="M157" s="247">
        <f>SUM(K156)</f>
        <v>11.352272727272728</v>
      </c>
      <c r="N157" s="248">
        <f>SUM(L156)</f>
        <v>0</v>
      </c>
      <c r="O157" s="246">
        <f t="array" ref="O157">SUM(E155:E156*I155:I156)</f>
        <v>190.11363636363637</v>
      </c>
    </row>
  </sheetData>
  <mergeCells count="68">
    <mergeCell ref="A2:A4"/>
    <mergeCell ref="B2:B4"/>
    <mergeCell ref="C2:C4"/>
    <mergeCell ref="A10:A11"/>
    <mergeCell ref="B10:B11"/>
    <mergeCell ref="C10:C11"/>
    <mergeCell ref="A13:A14"/>
    <mergeCell ref="B13:B14"/>
    <mergeCell ref="C13:C14"/>
    <mergeCell ref="A19:A20"/>
    <mergeCell ref="B19:B20"/>
    <mergeCell ref="C19:C20"/>
    <mergeCell ref="A24:A26"/>
    <mergeCell ref="B24:B26"/>
    <mergeCell ref="C24:C26"/>
    <mergeCell ref="A28:A29"/>
    <mergeCell ref="B28:B29"/>
    <mergeCell ref="C28:C29"/>
    <mergeCell ref="A31:A32"/>
    <mergeCell ref="B31:B32"/>
    <mergeCell ref="C31:C32"/>
    <mergeCell ref="A34:A35"/>
    <mergeCell ref="B34:B35"/>
    <mergeCell ref="C34:C35"/>
    <mergeCell ref="A37:A38"/>
    <mergeCell ref="B37:B38"/>
    <mergeCell ref="C37:C38"/>
    <mergeCell ref="A40:A42"/>
    <mergeCell ref="B40:B42"/>
    <mergeCell ref="C40:C42"/>
    <mergeCell ref="A69:A75"/>
    <mergeCell ref="B69:B75"/>
    <mergeCell ref="C69:C75"/>
    <mergeCell ref="A77:A83"/>
    <mergeCell ref="B77:B83"/>
    <mergeCell ref="C77:C83"/>
    <mergeCell ref="A85:A91"/>
    <mergeCell ref="B85:B91"/>
    <mergeCell ref="C85:C91"/>
    <mergeCell ref="A99:A101"/>
    <mergeCell ref="B99:B101"/>
    <mergeCell ref="C99:C101"/>
    <mergeCell ref="A103:A105"/>
    <mergeCell ref="B103:B105"/>
    <mergeCell ref="C103:C105"/>
    <mergeCell ref="A107:A109"/>
    <mergeCell ref="B107:B109"/>
    <mergeCell ref="C107:C109"/>
    <mergeCell ref="A111:A114"/>
    <mergeCell ref="B111:B114"/>
    <mergeCell ref="C111:C114"/>
    <mergeCell ref="A119:A121"/>
    <mergeCell ref="B119:B121"/>
    <mergeCell ref="C119:C121"/>
    <mergeCell ref="A124:A125"/>
    <mergeCell ref="B124:B125"/>
    <mergeCell ref="C124:C125"/>
    <mergeCell ref="A127:A128"/>
    <mergeCell ref="B127:B128"/>
    <mergeCell ref="C127:C128"/>
    <mergeCell ref="A130:A131"/>
    <mergeCell ref="B130:B131"/>
    <mergeCell ref="C130:C131"/>
    <mergeCell ref="A147:A148"/>
    <mergeCell ref="B147:B148"/>
    <mergeCell ref="C147:C148"/>
    <mergeCell ref="B138:B139"/>
    <mergeCell ref="C138:C139"/>
  </mergeCells>
  <pageMargins left="0.7" right="0.7" top="0.75" bottom="0.75" header="0.3" footer="0.3"/>
  <pageSetup paperSize="8" scale="86" orientation="landscape" r:id="rId1"/>
  <rowBreaks count="1" manualBreakCount="1">
    <brk id="97" max="16383" man="1"/>
  </rowBreaks>
  <colBreaks count="2" manualBreakCount="2">
    <brk id="4" max="1048575" man="1"/>
    <brk id="14" max="1048575" man="1"/>
  </col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84E25-1BB9-4987-980E-CC7ACF9095A9}">
  <sheetPr codeName="Sheet13"/>
  <dimension ref="A1:AB86"/>
  <sheetViews>
    <sheetView zoomScale="85" zoomScaleNormal="85" workbookViewId="0">
      <selection activeCell="A60" sqref="A60"/>
    </sheetView>
  </sheetViews>
  <sheetFormatPr defaultRowHeight="14.25"/>
  <cols>
    <col min="1" max="1" width="16.625" customWidth="1"/>
    <col min="2" max="2" width="35.25" bestFit="1" customWidth="1"/>
    <col min="3" max="3" width="35.5" customWidth="1"/>
    <col min="4" max="4" width="24.625" customWidth="1"/>
    <col min="5" max="5" width="13.5" customWidth="1"/>
    <col min="6" max="6" width="21.125" bestFit="1" customWidth="1"/>
    <col min="7" max="7" width="21.875" bestFit="1" customWidth="1"/>
    <col min="8" max="8" width="29.5" customWidth="1"/>
    <col min="9" max="9" width="13.625" bestFit="1" customWidth="1"/>
    <col min="10" max="10" width="15.625" customWidth="1"/>
    <col min="11" max="11" width="20.5" customWidth="1"/>
    <col min="12" max="12" width="10.625" customWidth="1"/>
    <col min="14" max="14" width="9.375" customWidth="1"/>
    <col min="15" max="15" width="14.625" customWidth="1"/>
    <col min="16" max="16" width="11.75" customWidth="1"/>
    <col min="18" max="18" width="9.375" customWidth="1"/>
    <col min="19" max="19" width="14.75" customWidth="1"/>
    <col min="20" max="20" width="11.75" customWidth="1"/>
  </cols>
  <sheetData>
    <row r="1" spans="1:11" s="39" customFormat="1">
      <c r="A1" s="39" t="s">
        <v>119</v>
      </c>
    </row>
    <row r="3" spans="1:11" ht="15">
      <c r="A3" s="55" t="s">
        <v>120</v>
      </c>
      <c r="B3" s="56" t="s">
        <v>131</v>
      </c>
      <c r="C3" s="57"/>
      <c r="D3" s="57"/>
      <c r="E3" s="57"/>
      <c r="F3" s="57"/>
      <c r="G3" s="57"/>
      <c r="H3" s="57"/>
      <c r="I3" s="57"/>
      <c r="J3" s="57"/>
      <c r="K3" s="57"/>
    </row>
    <row r="4" spans="1:11" ht="15">
      <c r="A4" t="s">
        <v>123</v>
      </c>
      <c r="B4" s="54" t="s">
        <v>121</v>
      </c>
      <c r="C4" s="54" t="s">
        <v>122</v>
      </c>
      <c r="D4" s="54" t="s">
        <v>123</v>
      </c>
      <c r="E4" s="54" t="s">
        <v>124</v>
      </c>
      <c r="F4" s="54" t="s">
        <v>125</v>
      </c>
      <c r="G4" s="54" t="s">
        <v>126</v>
      </c>
      <c r="H4" s="54" t="s">
        <v>127</v>
      </c>
      <c r="I4" s="54" t="s">
        <v>128</v>
      </c>
      <c r="J4" s="54" t="s">
        <v>129</v>
      </c>
      <c r="K4" s="54" t="s">
        <v>130</v>
      </c>
    </row>
    <row r="5" spans="1:11">
      <c r="A5" t="s">
        <v>124</v>
      </c>
      <c r="B5" t="s">
        <v>132</v>
      </c>
      <c r="C5" t="s">
        <v>150</v>
      </c>
      <c r="D5" t="s">
        <v>153</v>
      </c>
      <c r="E5" t="s">
        <v>124</v>
      </c>
      <c r="F5" t="s">
        <v>157</v>
      </c>
      <c r="G5" t="s">
        <v>159</v>
      </c>
      <c r="H5" t="s">
        <v>161</v>
      </c>
      <c r="I5" t="s">
        <v>163</v>
      </c>
      <c r="J5" t="s">
        <v>168</v>
      </c>
      <c r="K5" t="s">
        <v>171</v>
      </c>
    </row>
    <row r="6" spans="1:11">
      <c r="B6" t="s">
        <v>133</v>
      </c>
      <c r="C6" t="s">
        <v>151</v>
      </c>
      <c r="D6" t="s">
        <v>154</v>
      </c>
      <c r="F6" t="s">
        <v>158</v>
      </c>
      <c r="G6" t="s">
        <v>160</v>
      </c>
      <c r="H6" t="s">
        <v>162</v>
      </c>
      <c r="I6" t="s">
        <v>164</v>
      </c>
      <c r="J6" t="s">
        <v>169</v>
      </c>
      <c r="K6" t="s">
        <v>172</v>
      </c>
    </row>
    <row r="7" spans="1:11">
      <c r="B7" t="s">
        <v>134</v>
      </c>
      <c r="C7" t="s">
        <v>152</v>
      </c>
      <c r="D7" t="s">
        <v>693</v>
      </c>
      <c r="I7" t="s">
        <v>165</v>
      </c>
      <c r="J7" t="s">
        <v>170</v>
      </c>
      <c r="K7" t="s">
        <v>173</v>
      </c>
    </row>
    <row r="8" spans="1:11">
      <c r="B8" t="s">
        <v>135</v>
      </c>
      <c r="D8" t="s">
        <v>155</v>
      </c>
      <c r="I8" t="s">
        <v>166</v>
      </c>
      <c r="K8" t="s">
        <v>174</v>
      </c>
    </row>
    <row r="9" spans="1:11">
      <c r="B9" t="s">
        <v>136</v>
      </c>
      <c r="D9" t="s">
        <v>156</v>
      </c>
      <c r="I9" t="s">
        <v>167</v>
      </c>
    </row>
    <row r="10" spans="1:11">
      <c r="B10" t="s">
        <v>137</v>
      </c>
    </row>
    <row r="11" spans="1:11">
      <c r="B11" t="s">
        <v>138</v>
      </c>
    </row>
    <row r="12" spans="1:11">
      <c r="B12" t="s">
        <v>139</v>
      </c>
    </row>
    <row r="13" spans="1:11">
      <c r="B13" t="s">
        <v>140</v>
      </c>
    </row>
    <row r="14" spans="1:11">
      <c r="B14" t="s">
        <v>141</v>
      </c>
    </row>
    <row r="15" spans="1:11">
      <c r="B15" t="s">
        <v>142</v>
      </c>
    </row>
    <row r="16" spans="1:11">
      <c r="B16" t="s">
        <v>143</v>
      </c>
    </row>
    <row r="17" spans="1:28">
      <c r="B17" t="s">
        <v>144</v>
      </c>
    </row>
    <row r="18" spans="1:28">
      <c r="B18" t="s">
        <v>145</v>
      </c>
    </row>
    <row r="19" spans="1:28">
      <c r="B19" t="s">
        <v>146</v>
      </c>
    </row>
    <row r="20" spans="1:28">
      <c r="B20" t="s">
        <v>147</v>
      </c>
    </row>
    <row r="21" spans="1:28">
      <c r="B21" t="s">
        <v>148</v>
      </c>
    </row>
    <row r="22" spans="1:28">
      <c r="B22" t="s">
        <v>149</v>
      </c>
    </row>
    <row r="24" spans="1:28" s="39" customFormat="1">
      <c r="A24" s="39" t="s">
        <v>175</v>
      </c>
    </row>
    <row r="26" spans="1:28">
      <c r="A26">
        <v>1</v>
      </c>
      <c r="B26">
        <v>2</v>
      </c>
      <c r="C26">
        <v>3</v>
      </c>
      <c r="D26">
        <v>4</v>
      </c>
      <c r="E26">
        <v>5</v>
      </c>
      <c r="F26">
        <v>6</v>
      </c>
      <c r="G26">
        <v>7</v>
      </c>
      <c r="H26">
        <v>8</v>
      </c>
      <c r="I26">
        <v>9</v>
      </c>
      <c r="J26">
        <v>10</v>
      </c>
      <c r="K26">
        <v>11</v>
      </c>
      <c r="L26">
        <v>12</v>
      </c>
      <c r="M26">
        <v>13</v>
      </c>
      <c r="N26">
        <v>14</v>
      </c>
      <c r="O26">
        <v>15</v>
      </c>
      <c r="P26">
        <v>16</v>
      </c>
      <c r="Q26">
        <v>17</v>
      </c>
      <c r="R26">
        <v>18</v>
      </c>
      <c r="S26">
        <v>19</v>
      </c>
      <c r="T26">
        <v>20</v>
      </c>
      <c r="U26">
        <v>21</v>
      </c>
      <c r="V26">
        <v>22</v>
      </c>
      <c r="W26">
        <v>23</v>
      </c>
      <c r="X26">
        <v>24</v>
      </c>
      <c r="Y26">
        <v>25</v>
      </c>
      <c r="Z26">
        <v>26</v>
      </c>
      <c r="AA26">
        <v>27</v>
      </c>
      <c r="AB26">
        <v>28</v>
      </c>
    </row>
    <row r="27" spans="1:28">
      <c r="H27" t="s">
        <v>203</v>
      </c>
      <c r="K27" t="s">
        <v>202</v>
      </c>
      <c r="N27" t="s">
        <v>201</v>
      </c>
      <c r="R27" t="s">
        <v>324</v>
      </c>
    </row>
    <row r="28" spans="1:28" ht="45" customHeight="1">
      <c r="A28" s="58" t="s">
        <v>131</v>
      </c>
      <c r="B28" s="58" t="s">
        <v>194</v>
      </c>
      <c r="C28" s="58" t="s">
        <v>191</v>
      </c>
      <c r="D28" s="58" t="s">
        <v>193</v>
      </c>
      <c r="E28" s="58" t="s">
        <v>192</v>
      </c>
      <c r="F28" s="58" t="s">
        <v>195</v>
      </c>
      <c r="G28" s="58" t="s">
        <v>251</v>
      </c>
      <c r="H28" s="58" t="s">
        <v>252</v>
      </c>
      <c r="I28" s="58" t="s">
        <v>253</v>
      </c>
      <c r="J28" s="58" t="s">
        <v>254</v>
      </c>
      <c r="K28" s="58" t="s">
        <v>255</v>
      </c>
      <c r="L28" s="58" t="s">
        <v>256</v>
      </c>
      <c r="M28" s="58" t="s">
        <v>257</v>
      </c>
      <c r="N28" s="58" t="s">
        <v>258</v>
      </c>
      <c r="O28" s="58" t="s">
        <v>259</v>
      </c>
      <c r="P28" s="58" t="s">
        <v>204</v>
      </c>
      <c r="Q28" s="58" t="s">
        <v>260</v>
      </c>
      <c r="R28" s="58" t="s">
        <v>244</v>
      </c>
      <c r="S28" s="58" t="s">
        <v>245</v>
      </c>
      <c r="T28" s="58" t="s">
        <v>177</v>
      </c>
      <c r="U28" s="58" t="s">
        <v>291</v>
      </c>
      <c r="V28" s="58" t="s">
        <v>292</v>
      </c>
      <c r="W28" s="58" t="s">
        <v>293</v>
      </c>
      <c r="X28" s="58" t="s">
        <v>294</v>
      </c>
      <c r="Y28" s="58" t="s">
        <v>295</v>
      </c>
      <c r="Z28" s="58" t="s">
        <v>296</v>
      </c>
      <c r="AA28" s="58" t="s">
        <v>297</v>
      </c>
    </row>
    <row r="29" spans="1:28">
      <c r="A29" t="s">
        <v>132</v>
      </c>
      <c r="B29" t="s">
        <v>178</v>
      </c>
      <c r="C29" s="59">
        <v>3</v>
      </c>
      <c r="D29">
        <v>7.5</v>
      </c>
      <c r="E29">
        <v>0.7</v>
      </c>
      <c r="F29" t="s">
        <v>196</v>
      </c>
      <c r="G29">
        <v>72.5</v>
      </c>
      <c r="H29">
        <v>49.400000000000006</v>
      </c>
      <c r="I29">
        <v>40</v>
      </c>
      <c r="J29">
        <v>126.44005394149426</v>
      </c>
      <c r="K29">
        <v>83.958713440898592</v>
      </c>
      <c r="L29">
        <v>69.04499132945719</v>
      </c>
      <c r="M29">
        <v>198.94005394149426</v>
      </c>
      <c r="N29">
        <v>133.35871344089861</v>
      </c>
      <c r="O29">
        <v>109.04499132945719</v>
      </c>
      <c r="P29">
        <v>83</v>
      </c>
      <c r="Q29">
        <v>200</v>
      </c>
      <c r="R29" s="63">
        <v>0.05</v>
      </c>
      <c r="S29" s="63">
        <v>0.05</v>
      </c>
      <c r="T29" s="63">
        <f t="shared" ref="T29:T74" si="0">0.05/3</f>
        <v>1.6666666666666666E-2</v>
      </c>
      <c r="U29" s="63">
        <f t="shared" ref="U29:U74" si="1">0.05/3</f>
        <v>1.6666666666666666E-2</v>
      </c>
      <c r="V29" s="63">
        <f t="shared" ref="V29:V74" si="2">0.05/3</f>
        <v>1.6666666666666666E-2</v>
      </c>
      <c r="W29" s="63">
        <v>0</v>
      </c>
      <c r="X29" s="63">
        <f t="shared" ref="X29:X74" si="3">0.05/4</f>
        <v>1.2500000000000001E-2</v>
      </c>
      <c r="Y29" s="63">
        <f t="shared" ref="Y29:Y74" si="4">0.05/4</f>
        <v>1.2500000000000001E-2</v>
      </c>
      <c r="Z29" s="63">
        <f t="shared" ref="Z29:Z74" si="5">0.05/4</f>
        <v>1.2500000000000001E-2</v>
      </c>
      <c r="AA29" s="63">
        <f t="shared" ref="AA29:AA74" si="6">0.05/4</f>
        <v>1.2500000000000001E-2</v>
      </c>
    </row>
    <row r="30" spans="1:28">
      <c r="A30" t="s">
        <v>133</v>
      </c>
      <c r="B30" t="s">
        <v>187</v>
      </c>
      <c r="C30" s="59">
        <v>5</v>
      </c>
      <c r="D30">
        <v>7.5</v>
      </c>
      <c r="E30">
        <v>0.7</v>
      </c>
      <c r="F30" t="s">
        <v>196</v>
      </c>
      <c r="G30">
        <v>91</v>
      </c>
      <c r="H30">
        <v>50.4</v>
      </c>
      <c r="I30">
        <v>41.8</v>
      </c>
      <c r="J30">
        <v>112.07532074057754</v>
      </c>
      <c r="K30">
        <v>71.358609587115055</v>
      </c>
      <c r="L30">
        <v>51.461332647552645</v>
      </c>
      <c r="M30">
        <v>203.07532074057752</v>
      </c>
      <c r="N30">
        <v>121.75860958711505</v>
      </c>
      <c r="O30">
        <v>93.261332647552649</v>
      </c>
      <c r="P30">
        <v>83</v>
      </c>
      <c r="Q30">
        <v>250</v>
      </c>
      <c r="R30" s="63">
        <v>0.05</v>
      </c>
      <c r="S30" s="63">
        <v>0.05</v>
      </c>
      <c r="T30">
        <f t="shared" si="0"/>
        <v>1.6666666666666666E-2</v>
      </c>
      <c r="U30">
        <f t="shared" si="1"/>
        <v>1.6666666666666666E-2</v>
      </c>
      <c r="V30">
        <f t="shared" si="2"/>
        <v>1.6666666666666666E-2</v>
      </c>
      <c r="W30" s="63">
        <v>0</v>
      </c>
      <c r="X30">
        <f t="shared" si="3"/>
        <v>1.2500000000000001E-2</v>
      </c>
      <c r="Y30">
        <f t="shared" si="4"/>
        <v>1.2500000000000001E-2</v>
      </c>
      <c r="Z30">
        <f t="shared" si="5"/>
        <v>1.2500000000000001E-2</v>
      </c>
      <c r="AA30">
        <f t="shared" si="6"/>
        <v>1.2500000000000001E-2</v>
      </c>
    </row>
    <row r="31" spans="1:28">
      <c r="A31" t="s">
        <v>134</v>
      </c>
      <c r="B31" t="s">
        <v>178</v>
      </c>
      <c r="C31" s="59">
        <v>3</v>
      </c>
      <c r="D31">
        <v>7.5</v>
      </c>
      <c r="E31">
        <v>0.7</v>
      </c>
      <c r="F31" t="s">
        <v>196</v>
      </c>
      <c r="G31">
        <v>189</v>
      </c>
      <c r="H31">
        <v>105.6</v>
      </c>
      <c r="I31">
        <v>71.8</v>
      </c>
      <c r="J31">
        <v>199.16696132948246</v>
      </c>
      <c r="K31">
        <v>99.350570610164255</v>
      </c>
      <c r="L31">
        <v>73.015502315439093</v>
      </c>
      <c r="M31">
        <v>388.16696132948243</v>
      </c>
      <c r="N31">
        <v>204.95057061016425</v>
      </c>
      <c r="O31">
        <v>144.81550231543909</v>
      </c>
      <c r="P31">
        <v>83</v>
      </c>
      <c r="Q31">
        <v>400</v>
      </c>
      <c r="R31" s="63">
        <v>0.05</v>
      </c>
      <c r="S31" s="63">
        <v>0.05</v>
      </c>
      <c r="T31">
        <f t="shared" si="0"/>
        <v>1.6666666666666666E-2</v>
      </c>
      <c r="U31">
        <f t="shared" si="1"/>
        <v>1.6666666666666666E-2</v>
      </c>
      <c r="V31">
        <f t="shared" si="2"/>
        <v>1.6666666666666666E-2</v>
      </c>
      <c r="W31" s="63">
        <v>0</v>
      </c>
      <c r="X31">
        <f t="shared" si="3"/>
        <v>1.2500000000000001E-2</v>
      </c>
      <c r="Y31">
        <f t="shared" si="4"/>
        <v>1.2500000000000001E-2</v>
      </c>
      <c r="Z31">
        <f t="shared" si="5"/>
        <v>1.2500000000000001E-2</v>
      </c>
      <c r="AA31">
        <f t="shared" si="6"/>
        <v>1.2500000000000001E-2</v>
      </c>
    </row>
    <row r="32" spans="1:28">
      <c r="A32" t="s">
        <v>135</v>
      </c>
      <c r="B32" t="s">
        <v>188</v>
      </c>
      <c r="C32" s="59">
        <v>3</v>
      </c>
      <c r="D32">
        <v>7.5</v>
      </c>
      <c r="E32">
        <v>0.7</v>
      </c>
      <c r="F32" t="s">
        <v>196</v>
      </c>
      <c r="G32">
        <v>260</v>
      </c>
      <c r="H32">
        <v>175.44179104477612</v>
      </c>
      <c r="I32">
        <v>149.30000000000001</v>
      </c>
      <c r="J32">
        <v>190.59849003013699</v>
      </c>
      <c r="K32">
        <v>123.7029772989361</v>
      </c>
      <c r="L32">
        <v>101.14595309442447</v>
      </c>
      <c r="M32">
        <v>450.59849003013699</v>
      </c>
      <c r="N32">
        <v>299.14476834371226</v>
      </c>
      <c r="O32">
        <v>250.44595309442448</v>
      </c>
      <c r="P32">
        <v>83</v>
      </c>
      <c r="Q32">
        <v>500</v>
      </c>
      <c r="R32" s="63">
        <v>0.05</v>
      </c>
      <c r="S32" s="63">
        <v>0.05</v>
      </c>
      <c r="T32">
        <f t="shared" si="0"/>
        <v>1.6666666666666666E-2</v>
      </c>
      <c r="U32">
        <f t="shared" si="1"/>
        <v>1.6666666666666666E-2</v>
      </c>
      <c r="V32">
        <f t="shared" si="2"/>
        <v>1.6666666666666666E-2</v>
      </c>
      <c r="W32" s="63">
        <v>0</v>
      </c>
      <c r="X32">
        <f t="shared" si="3"/>
        <v>1.2500000000000001E-2</v>
      </c>
      <c r="Y32">
        <f t="shared" si="4"/>
        <v>1.2500000000000001E-2</v>
      </c>
      <c r="Z32">
        <f t="shared" si="5"/>
        <v>1.2500000000000001E-2</v>
      </c>
      <c r="AA32">
        <f t="shared" si="6"/>
        <v>1.2500000000000001E-2</v>
      </c>
    </row>
    <row r="33" spans="1:27">
      <c r="A33" t="s">
        <v>136</v>
      </c>
      <c r="B33" t="s">
        <v>189</v>
      </c>
      <c r="C33" s="59">
        <v>5</v>
      </c>
      <c r="D33">
        <v>7.5</v>
      </c>
      <c r="E33">
        <v>0.7</v>
      </c>
      <c r="F33" t="s">
        <v>196</v>
      </c>
      <c r="G33">
        <v>114</v>
      </c>
      <c r="H33">
        <v>68.599999999999994</v>
      </c>
      <c r="I33">
        <v>49.8</v>
      </c>
      <c r="J33">
        <v>130.67214317360902</v>
      </c>
      <c r="K33">
        <v>87.876953155323989</v>
      </c>
      <c r="L33">
        <v>65.536741637315572</v>
      </c>
      <c r="M33">
        <v>244.67214317360902</v>
      </c>
      <c r="N33">
        <v>156.476953155324</v>
      </c>
      <c r="O33">
        <v>115.33674163731557</v>
      </c>
      <c r="P33">
        <v>83</v>
      </c>
      <c r="Q33">
        <v>250</v>
      </c>
      <c r="R33" s="63">
        <v>0.05</v>
      </c>
      <c r="S33" s="63">
        <v>0.05</v>
      </c>
      <c r="T33">
        <f t="shared" si="0"/>
        <v>1.6666666666666666E-2</v>
      </c>
      <c r="U33">
        <f t="shared" si="1"/>
        <v>1.6666666666666666E-2</v>
      </c>
      <c r="V33">
        <f t="shared" si="2"/>
        <v>1.6666666666666666E-2</v>
      </c>
      <c r="W33" s="63">
        <v>0</v>
      </c>
      <c r="X33">
        <f t="shared" si="3"/>
        <v>1.2500000000000001E-2</v>
      </c>
      <c r="Y33">
        <f t="shared" si="4"/>
        <v>1.2500000000000001E-2</v>
      </c>
      <c r="Z33">
        <f t="shared" si="5"/>
        <v>1.2500000000000001E-2</v>
      </c>
      <c r="AA33">
        <f t="shared" si="6"/>
        <v>1.2500000000000001E-2</v>
      </c>
    </row>
    <row r="34" spans="1:27">
      <c r="A34" t="s">
        <v>137</v>
      </c>
      <c r="B34" t="s">
        <v>178</v>
      </c>
      <c r="C34" s="59">
        <v>3</v>
      </c>
      <c r="D34">
        <v>7.5</v>
      </c>
      <c r="E34">
        <v>0.7</v>
      </c>
      <c r="F34" t="s">
        <v>196</v>
      </c>
      <c r="G34">
        <v>167.05223880597015</v>
      </c>
      <c r="H34">
        <v>108.6</v>
      </c>
      <c r="I34">
        <v>91.542654028436019</v>
      </c>
      <c r="J34">
        <v>177.1021222009814</v>
      </c>
      <c r="K34">
        <v>115.89582890239991</v>
      </c>
      <c r="L34">
        <v>91.803525821265723</v>
      </c>
      <c r="M34">
        <v>344.15436100695155</v>
      </c>
      <c r="N34">
        <v>224.49582890239992</v>
      </c>
      <c r="O34">
        <v>183.34617984970174</v>
      </c>
      <c r="P34">
        <v>83</v>
      </c>
      <c r="Q34">
        <v>350</v>
      </c>
      <c r="R34" s="63">
        <v>0.05</v>
      </c>
      <c r="S34" s="63">
        <v>0.05</v>
      </c>
      <c r="T34">
        <f t="shared" si="0"/>
        <v>1.6666666666666666E-2</v>
      </c>
      <c r="U34">
        <f t="shared" si="1"/>
        <v>1.6666666666666666E-2</v>
      </c>
      <c r="V34">
        <f t="shared" si="2"/>
        <v>1.6666666666666666E-2</v>
      </c>
      <c r="W34" s="63">
        <v>0</v>
      </c>
      <c r="X34">
        <f t="shared" si="3"/>
        <v>1.2500000000000001E-2</v>
      </c>
      <c r="Y34">
        <f t="shared" si="4"/>
        <v>1.2500000000000001E-2</v>
      </c>
      <c r="Z34">
        <f t="shared" si="5"/>
        <v>1.2500000000000001E-2</v>
      </c>
      <c r="AA34">
        <f t="shared" si="6"/>
        <v>1.2500000000000001E-2</v>
      </c>
    </row>
    <row r="35" spans="1:27">
      <c r="A35" t="s">
        <v>138</v>
      </c>
      <c r="B35" t="s">
        <v>180</v>
      </c>
      <c r="C35" s="59">
        <v>4</v>
      </c>
      <c r="D35">
        <v>7.5</v>
      </c>
      <c r="E35">
        <v>0.7</v>
      </c>
      <c r="F35" t="s">
        <v>196</v>
      </c>
      <c r="G35">
        <v>105.52480417754569</v>
      </c>
      <c r="H35">
        <v>69</v>
      </c>
      <c r="I35">
        <v>56.1</v>
      </c>
      <c r="J35">
        <v>110.03488247758683</v>
      </c>
      <c r="K35">
        <v>65.690934280280317</v>
      </c>
      <c r="L35">
        <v>58.709936231902574</v>
      </c>
      <c r="M35">
        <v>215.55968665513251</v>
      </c>
      <c r="N35">
        <v>134.69093428028032</v>
      </c>
      <c r="O35">
        <v>114.80993623190258</v>
      </c>
      <c r="P35">
        <v>83</v>
      </c>
      <c r="Q35">
        <v>250</v>
      </c>
      <c r="R35" s="63">
        <v>0.05</v>
      </c>
      <c r="S35" s="63">
        <v>0.05</v>
      </c>
      <c r="T35">
        <f t="shared" si="0"/>
        <v>1.6666666666666666E-2</v>
      </c>
      <c r="U35">
        <f t="shared" si="1"/>
        <v>1.6666666666666666E-2</v>
      </c>
      <c r="V35">
        <f t="shared" si="2"/>
        <v>1.6666666666666666E-2</v>
      </c>
      <c r="W35" s="63">
        <v>0</v>
      </c>
      <c r="X35">
        <f t="shared" si="3"/>
        <v>1.2500000000000001E-2</v>
      </c>
      <c r="Y35">
        <f t="shared" si="4"/>
        <v>1.2500000000000001E-2</v>
      </c>
      <c r="Z35">
        <f t="shared" si="5"/>
        <v>1.2500000000000001E-2</v>
      </c>
      <c r="AA35">
        <f t="shared" si="6"/>
        <v>1.2500000000000001E-2</v>
      </c>
    </row>
    <row r="36" spans="1:27">
      <c r="A36" t="s">
        <v>139</v>
      </c>
      <c r="B36" t="s">
        <v>177</v>
      </c>
      <c r="C36" s="59">
        <v>2.5</v>
      </c>
      <c r="D36">
        <v>7.5</v>
      </c>
      <c r="E36">
        <v>0.7</v>
      </c>
      <c r="F36" t="s">
        <v>196</v>
      </c>
      <c r="G36">
        <v>88</v>
      </c>
      <c r="H36">
        <v>58</v>
      </c>
      <c r="I36">
        <v>42</v>
      </c>
      <c r="J36">
        <v>112</v>
      </c>
      <c r="K36">
        <v>74.876157234051078</v>
      </c>
      <c r="L36">
        <v>52.592646784295574</v>
      </c>
      <c r="M36">
        <v>200</v>
      </c>
      <c r="N36">
        <v>132.87615723405108</v>
      </c>
      <c r="O36">
        <v>94.592646784295567</v>
      </c>
      <c r="P36">
        <v>83</v>
      </c>
      <c r="Q36">
        <v>250</v>
      </c>
      <c r="R36" s="63">
        <v>0.05</v>
      </c>
      <c r="S36" s="63">
        <v>0.05</v>
      </c>
      <c r="T36">
        <f t="shared" si="0"/>
        <v>1.6666666666666666E-2</v>
      </c>
      <c r="U36">
        <f t="shared" si="1"/>
        <v>1.6666666666666666E-2</v>
      </c>
      <c r="V36">
        <f t="shared" si="2"/>
        <v>1.6666666666666666E-2</v>
      </c>
      <c r="W36" s="63">
        <v>0</v>
      </c>
      <c r="X36">
        <f t="shared" si="3"/>
        <v>1.2500000000000001E-2</v>
      </c>
      <c r="Y36">
        <f t="shared" si="4"/>
        <v>1.2500000000000001E-2</v>
      </c>
      <c r="Z36">
        <f t="shared" si="5"/>
        <v>1.2500000000000001E-2</v>
      </c>
      <c r="AA36">
        <f t="shared" si="6"/>
        <v>1.2500000000000001E-2</v>
      </c>
    </row>
    <row r="37" spans="1:27">
      <c r="A37" t="s">
        <v>140</v>
      </c>
      <c r="B37" t="s">
        <v>178</v>
      </c>
      <c r="C37" s="59">
        <v>3</v>
      </c>
      <c r="D37">
        <v>7.5</v>
      </c>
      <c r="E37">
        <v>0.7</v>
      </c>
      <c r="F37" t="s">
        <v>196</v>
      </c>
      <c r="G37">
        <v>87</v>
      </c>
      <c r="H37">
        <v>54</v>
      </c>
      <c r="I37">
        <v>41</v>
      </c>
      <c r="J37">
        <v>118.9345969520358</v>
      </c>
      <c r="K37">
        <v>79.699536058688494</v>
      </c>
      <c r="L37">
        <v>59.679518824757885</v>
      </c>
      <c r="M37">
        <v>205.9345969520358</v>
      </c>
      <c r="N37">
        <v>133.69953605868849</v>
      </c>
      <c r="O37">
        <v>100.67951882475788</v>
      </c>
      <c r="P37">
        <v>83</v>
      </c>
      <c r="Q37">
        <v>250</v>
      </c>
      <c r="R37" s="63">
        <v>0.05</v>
      </c>
      <c r="S37" s="63">
        <v>0.05</v>
      </c>
      <c r="T37">
        <f t="shared" si="0"/>
        <v>1.6666666666666666E-2</v>
      </c>
      <c r="U37">
        <f t="shared" si="1"/>
        <v>1.6666666666666666E-2</v>
      </c>
      <c r="V37">
        <f t="shared" si="2"/>
        <v>1.6666666666666666E-2</v>
      </c>
      <c r="W37" s="63">
        <v>0</v>
      </c>
      <c r="X37">
        <f t="shared" si="3"/>
        <v>1.2500000000000001E-2</v>
      </c>
      <c r="Y37">
        <f t="shared" si="4"/>
        <v>1.2500000000000001E-2</v>
      </c>
      <c r="Z37">
        <f t="shared" si="5"/>
        <v>1.2500000000000001E-2</v>
      </c>
      <c r="AA37">
        <f t="shared" si="6"/>
        <v>1.2500000000000001E-2</v>
      </c>
    </row>
    <row r="38" spans="1:27">
      <c r="A38" t="s">
        <v>141</v>
      </c>
      <c r="B38" t="s">
        <v>178</v>
      </c>
      <c r="C38" s="59">
        <v>3</v>
      </c>
      <c r="D38">
        <v>7.5</v>
      </c>
      <c r="E38">
        <v>0.7</v>
      </c>
      <c r="F38" t="s">
        <v>196</v>
      </c>
      <c r="G38">
        <v>87</v>
      </c>
      <c r="H38">
        <v>54</v>
      </c>
      <c r="I38">
        <v>41</v>
      </c>
      <c r="J38">
        <v>118.9345969520358</v>
      </c>
      <c r="K38">
        <v>79.699536058688494</v>
      </c>
      <c r="L38">
        <v>59.679518824757885</v>
      </c>
      <c r="M38">
        <v>205.9345969520358</v>
      </c>
      <c r="N38">
        <v>133.69953605868849</v>
      </c>
      <c r="O38">
        <v>100.67951882475788</v>
      </c>
      <c r="P38">
        <v>83</v>
      </c>
      <c r="Q38">
        <v>250</v>
      </c>
      <c r="R38" s="63">
        <v>0.05</v>
      </c>
      <c r="S38" s="63">
        <v>0.05</v>
      </c>
      <c r="T38">
        <f t="shared" si="0"/>
        <v>1.6666666666666666E-2</v>
      </c>
      <c r="U38">
        <f t="shared" si="1"/>
        <v>1.6666666666666666E-2</v>
      </c>
      <c r="V38">
        <f t="shared" si="2"/>
        <v>1.6666666666666666E-2</v>
      </c>
      <c r="W38" s="63">
        <v>0</v>
      </c>
      <c r="X38">
        <f t="shared" si="3"/>
        <v>1.2500000000000001E-2</v>
      </c>
      <c r="Y38">
        <f t="shared" si="4"/>
        <v>1.2500000000000001E-2</v>
      </c>
      <c r="Z38">
        <f t="shared" si="5"/>
        <v>1.2500000000000001E-2</v>
      </c>
      <c r="AA38">
        <f t="shared" si="6"/>
        <v>1.2500000000000001E-2</v>
      </c>
    </row>
    <row r="39" spans="1:27">
      <c r="A39" t="s">
        <v>142</v>
      </c>
      <c r="B39" t="s">
        <v>177</v>
      </c>
      <c r="C39" s="59">
        <v>2.5</v>
      </c>
      <c r="D39">
        <v>7.5</v>
      </c>
      <c r="E39">
        <v>0.7</v>
      </c>
      <c r="F39" t="s">
        <v>196</v>
      </c>
      <c r="G39">
        <v>87</v>
      </c>
      <c r="H39">
        <v>54</v>
      </c>
      <c r="I39">
        <v>41</v>
      </c>
      <c r="J39">
        <v>118.9345969520358</v>
      </c>
      <c r="K39">
        <v>79.699536058688494</v>
      </c>
      <c r="L39">
        <v>59.679518824757885</v>
      </c>
      <c r="M39">
        <v>205.9345969520358</v>
      </c>
      <c r="N39">
        <v>133.69953605868849</v>
      </c>
      <c r="O39">
        <v>100.67951882475788</v>
      </c>
      <c r="P39">
        <v>83</v>
      </c>
      <c r="Q39">
        <v>250</v>
      </c>
      <c r="R39" s="63">
        <v>0.05</v>
      </c>
      <c r="S39" s="63">
        <v>0.05</v>
      </c>
      <c r="T39">
        <f t="shared" si="0"/>
        <v>1.6666666666666666E-2</v>
      </c>
      <c r="U39">
        <f t="shared" si="1"/>
        <v>1.6666666666666666E-2</v>
      </c>
      <c r="V39">
        <f t="shared" si="2"/>
        <v>1.6666666666666666E-2</v>
      </c>
      <c r="W39" s="63">
        <v>0</v>
      </c>
      <c r="X39">
        <f t="shared" si="3"/>
        <v>1.2500000000000001E-2</v>
      </c>
      <c r="Y39">
        <f t="shared" si="4"/>
        <v>1.2500000000000001E-2</v>
      </c>
      <c r="Z39">
        <f t="shared" si="5"/>
        <v>1.2500000000000001E-2</v>
      </c>
      <c r="AA39">
        <f t="shared" si="6"/>
        <v>1.2500000000000001E-2</v>
      </c>
    </row>
    <row r="40" spans="1:27">
      <c r="A40" t="s">
        <v>143</v>
      </c>
      <c r="B40" t="s">
        <v>186</v>
      </c>
      <c r="C40" s="59">
        <v>4</v>
      </c>
      <c r="D40">
        <v>7.5</v>
      </c>
      <c r="E40">
        <v>0.7</v>
      </c>
      <c r="F40" t="s">
        <v>196</v>
      </c>
      <c r="G40">
        <v>92</v>
      </c>
      <c r="H40">
        <v>54.6</v>
      </c>
      <c r="I40">
        <v>47.242297650130553</v>
      </c>
      <c r="J40">
        <v>154</v>
      </c>
      <c r="K40">
        <v>95.789595735779628</v>
      </c>
      <c r="L40">
        <v>82.820679541944472</v>
      </c>
      <c r="M40">
        <v>246</v>
      </c>
      <c r="N40">
        <v>150.38959573577964</v>
      </c>
      <c r="O40">
        <v>130.06297719207504</v>
      </c>
      <c r="P40">
        <v>83</v>
      </c>
      <c r="Q40">
        <v>250</v>
      </c>
      <c r="R40" s="63">
        <v>0.05</v>
      </c>
      <c r="S40" s="63">
        <v>0.05</v>
      </c>
      <c r="T40">
        <f t="shared" si="0"/>
        <v>1.6666666666666666E-2</v>
      </c>
      <c r="U40">
        <f t="shared" si="1"/>
        <v>1.6666666666666666E-2</v>
      </c>
      <c r="V40">
        <f t="shared" si="2"/>
        <v>1.6666666666666666E-2</v>
      </c>
      <c r="W40" s="63">
        <v>0</v>
      </c>
      <c r="X40">
        <f t="shared" si="3"/>
        <v>1.2500000000000001E-2</v>
      </c>
      <c r="Y40">
        <f t="shared" si="4"/>
        <v>1.2500000000000001E-2</v>
      </c>
      <c r="Z40">
        <f t="shared" si="5"/>
        <v>1.2500000000000001E-2</v>
      </c>
      <c r="AA40">
        <f t="shared" si="6"/>
        <v>1.2500000000000001E-2</v>
      </c>
    </row>
    <row r="41" spans="1:27">
      <c r="A41" t="s">
        <v>144</v>
      </c>
      <c r="B41" t="s">
        <v>190</v>
      </c>
      <c r="C41" s="59">
        <v>2</v>
      </c>
      <c r="D41">
        <v>7.5</v>
      </c>
      <c r="E41">
        <v>0.7</v>
      </c>
      <c r="F41" t="s">
        <v>196</v>
      </c>
      <c r="G41">
        <v>117</v>
      </c>
      <c r="H41">
        <v>85</v>
      </c>
      <c r="I41">
        <v>65</v>
      </c>
      <c r="J41">
        <v>182.99826602041344</v>
      </c>
      <c r="K41">
        <v>105.84408202856207</v>
      </c>
      <c r="L41">
        <v>78.138322740693013</v>
      </c>
      <c r="M41">
        <v>299.99826602041344</v>
      </c>
      <c r="N41">
        <v>190.84408202856207</v>
      </c>
      <c r="O41">
        <v>143.13832274069301</v>
      </c>
      <c r="P41">
        <v>83</v>
      </c>
      <c r="Q41">
        <v>300</v>
      </c>
      <c r="R41" s="63">
        <v>0.05</v>
      </c>
      <c r="S41" s="63">
        <v>0.05</v>
      </c>
      <c r="T41">
        <f t="shared" si="0"/>
        <v>1.6666666666666666E-2</v>
      </c>
      <c r="U41">
        <f t="shared" si="1"/>
        <v>1.6666666666666666E-2</v>
      </c>
      <c r="V41">
        <f t="shared" si="2"/>
        <v>1.6666666666666666E-2</v>
      </c>
      <c r="W41" s="63">
        <v>0</v>
      </c>
      <c r="X41">
        <f t="shared" si="3"/>
        <v>1.2500000000000001E-2</v>
      </c>
      <c r="Y41">
        <f t="shared" si="4"/>
        <v>1.2500000000000001E-2</v>
      </c>
      <c r="Z41">
        <f t="shared" si="5"/>
        <v>1.2500000000000001E-2</v>
      </c>
      <c r="AA41">
        <f t="shared" si="6"/>
        <v>1.2500000000000001E-2</v>
      </c>
    </row>
    <row r="42" spans="1:27">
      <c r="A42" t="s">
        <v>145</v>
      </c>
      <c r="B42" t="s">
        <v>187</v>
      </c>
      <c r="C42" s="59">
        <v>5</v>
      </c>
      <c r="D42">
        <v>7.5</v>
      </c>
      <c r="E42">
        <v>0.7</v>
      </c>
      <c r="F42" t="s">
        <v>196</v>
      </c>
      <c r="G42">
        <v>91</v>
      </c>
      <c r="H42">
        <v>51.6</v>
      </c>
      <c r="I42">
        <v>39.299999999999997</v>
      </c>
      <c r="J42">
        <v>157</v>
      </c>
      <c r="K42">
        <v>82.994493697559719</v>
      </c>
      <c r="L42">
        <v>62.992335690685969</v>
      </c>
      <c r="M42">
        <v>248</v>
      </c>
      <c r="N42">
        <v>134.59449369755973</v>
      </c>
      <c r="O42">
        <v>102.29233569068597</v>
      </c>
      <c r="P42">
        <v>83</v>
      </c>
      <c r="Q42">
        <v>250</v>
      </c>
      <c r="R42" s="63">
        <v>0.05</v>
      </c>
      <c r="S42" s="63">
        <v>0.05</v>
      </c>
      <c r="T42">
        <f t="shared" si="0"/>
        <v>1.6666666666666666E-2</v>
      </c>
      <c r="U42">
        <f t="shared" si="1"/>
        <v>1.6666666666666666E-2</v>
      </c>
      <c r="V42">
        <f t="shared" si="2"/>
        <v>1.6666666666666666E-2</v>
      </c>
      <c r="W42" s="63">
        <v>0</v>
      </c>
      <c r="X42">
        <f t="shared" si="3"/>
        <v>1.2500000000000001E-2</v>
      </c>
      <c r="Y42">
        <f t="shared" si="4"/>
        <v>1.2500000000000001E-2</v>
      </c>
      <c r="Z42">
        <f t="shared" si="5"/>
        <v>1.2500000000000001E-2</v>
      </c>
      <c r="AA42">
        <f t="shared" si="6"/>
        <v>1.2500000000000001E-2</v>
      </c>
    </row>
    <row r="43" spans="1:27">
      <c r="A43" t="s">
        <v>146</v>
      </c>
      <c r="B43" t="s">
        <v>178</v>
      </c>
      <c r="C43" s="59">
        <v>3</v>
      </c>
      <c r="D43">
        <v>7.5</v>
      </c>
      <c r="E43">
        <v>0.7</v>
      </c>
      <c r="F43" t="s">
        <v>196</v>
      </c>
      <c r="G43">
        <v>122.83975358195964</v>
      </c>
      <c r="H43">
        <v>77.520149253731347</v>
      </c>
      <c r="I43">
        <v>61.240412639880553</v>
      </c>
      <c r="J43">
        <v>147.58523640552647</v>
      </c>
      <c r="K43">
        <v>90.586537669146594</v>
      </c>
      <c r="L43">
        <v>70.578457221644527</v>
      </c>
      <c r="M43">
        <v>270.42498998748619</v>
      </c>
      <c r="N43">
        <v>168.10668692287797</v>
      </c>
      <c r="O43">
        <v>131.81886986152509</v>
      </c>
      <c r="P43">
        <v>83</v>
      </c>
      <c r="Q43">
        <v>300</v>
      </c>
      <c r="R43" s="63">
        <v>0.05</v>
      </c>
      <c r="S43" s="63">
        <v>0.05</v>
      </c>
      <c r="T43">
        <f t="shared" si="0"/>
        <v>1.6666666666666666E-2</v>
      </c>
      <c r="U43">
        <f t="shared" si="1"/>
        <v>1.6666666666666666E-2</v>
      </c>
      <c r="V43">
        <f t="shared" si="2"/>
        <v>1.6666666666666666E-2</v>
      </c>
      <c r="W43" s="63">
        <v>0</v>
      </c>
      <c r="X43">
        <f t="shared" si="3"/>
        <v>1.2500000000000001E-2</v>
      </c>
      <c r="Y43">
        <f t="shared" si="4"/>
        <v>1.2500000000000001E-2</v>
      </c>
      <c r="Z43">
        <f t="shared" si="5"/>
        <v>1.2500000000000001E-2</v>
      </c>
      <c r="AA43">
        <f t="shared" si="6"/>
        <v>1.2500000000000001E-2</v>
      </c>
    </row>
    <row r="44" spans="1:27">
      <c r="A44" t="s">
        <v>147</v>
      </c>
      <c r="B44" t="s">
        <v>176</v>
      </c>
      <c r="C44" s="59">
        <v>1.5</v>
      </c>
      <c r="D44">
        <v>6</v>
      </c>
      <c r="E44">
        <v>2</v>
      </c>
      <c r="F44" t="s">
        <v>197</v>
      </c>
      <c r="G44">
        <v>36.333333333333336</v>
      </c>
      <c r="H44">
        <v>21.8</v>
      </c>
      <c r="I44">
        <v>9.81</v>
      </c>
      <c r="J44">
        <v>121.48</v>
      </c>
      <c r="K44">
        <v>72.888000000000005</v>
      </c>
      <c r="L44">
        <v>32.799600000000005</v>
      </c>
      <c r="M44">
        <v>157.81333333333333</v>
      </c>
      <c r="N44">
        <v>94.688000000000002</v>
      </c>
      <c r="O44">
        <v>42.609600000000007</v>
      </c>
      <c r="Q44">
        <v>200</v>
      </c>
      <c r="R44" s="63">
        <v>0.05</v>
      </c>
      <c r="S44" s="63">
        <v>0.05</v>
      </c>
      <c r="T44">
        <f t="shared" si="0"/>
        <v>1.6666666666666666E-2</v>
      </c>
      <c r="U44">
        <f t="shared" si="1"/>
        <v>1.6666666666666666E-2</v>
      </c>
      <c r="V44">
        <f t="shared" si="2"/>
        <v>1.6666666666666666E-2</v>
      </c>
      <c r="W44" s="63">
        <v>0</v>
      </c>
      <c r="X44">
        <f t="shared" si="3"/>
        <v>1.2500000000000001E-2</v>
      </c>
      <c r="Y44">
        <f t="shared" si="4"/>
        <v>1.2500000000000001E-2</v>
      </c>
      <c r="Z44">
        <f t="shared" si="5"/>
        <v>1.2500000000000001E-2</v>
      </c>
      <c r="AA44">
        <f t="shared" si="6"/>
        <v>1.2500000000000001E-2</v>
      </c>
    </row>
    <row r="45" spans="1:27">
      <c r="A45" t="s">
        <v>148</v>
      </c>
      <c r="B45" t="s">
        <v>176</v>
      </c>
      <c r="C45" s="59">
        <v>1.5</v>
      </c>
      <c r="D45">
        <v>6</v>
      </c>
      <c r="E45">
        <v>2</v>
      </c>
      <c r="F45" t="s">
        <v>197</v>
      </c>
      <c r="G45">
        <v>36.333333333333336</v>
      </c>
      <c r="H45">
        <v>21.8</v>
      </c>
      <c r="I45">
        <v>9.81</v>
      </c>
      <c r="J45">
        <v>121.48</v>
      </c>
      <c r="K45">
        <v>72.888000000000005</v>
      </c>
      <c r="L45">
        <v>32.799600000000005</v>
      </c>
      <c r="M45">
        <v>157.81333333333333</v>
      </c>
      <c r="N45">
        <v>94.688000000000002</v>
      </c>
      <c r="O45">
        <v>42.609600000000007</v>
      </c>
      <c r="Q45">
        <v>200</v>
      </c>
      <c r="R45" s="63">
        <v>0.05</v>
      </c>
      <c r="S45" s="63">
        <v>0.05</v>
      </c>
      <c r="T45">
        <f t="shared" si="0"/>
        <v>1.6666666666666666E-2</v>
      </c>
      <c r="U45">
        <f t="shared" si="1"/>
        <v>1.6666666666666666E-2</v>
      </c>
      <c r="V45">
        <f t="shared" si="2"/>
        <v>1.6666666666666666E-2</v>
      </c>
      <c r="W45" s="63">
        <v>0</v>
      </c>
      <c r="X45">
        <f t="shared" si="3"/>
        <v>1.2500000000000001E-2</v>
      </c>
      <c r="Y45">
        <f t="shared" si="4"/>
        <v>1.2500000000000001E-2</v>
      </c>
      <c r="Z45">
        <f t="shared" si="5"/>
        <v>1.2500000000000001E-2</v>
      </c>
      <c r="AA45">
        <f t="shared" si="6"/>
        <v>1.2500000000000001E-2</v>
      </c>
    </row>
    <row r="46" spans="1:27">
      <c r="A46" t="s">
        <v>149</v>
      </c>
      <c r="B46" t="s">
        <v>176</v>
      </c>
      <c r="C46" s="59">
        <v>1.5</v>
      </c>
      <c r="D46">
        <v>6</v>
      </c>
      <c r="E46">
        <v>2</v>
      </c>
      <c r="F46" t="s">
        <v>197</v>
      </c>
      <c r="G46">
        <v>36.333333333333336</v>
      </c>
      <c r="H46">
        <v>21.8</v>
      </c>
      <c r="I46">
        <v>9.81</v>
      </c>
      <c r="J46">
        <v>121.48</v>
      </c>
      <c r="K46">
        <v>72.888000000000005</v>
      </c>
      <c r="L46">
        <v>32.799600000000005</v>
      </c>
      <c r="M46">
        <v>157.81333333333333</v>
      </c>
      <c r="N46">
        <v>94.688000000000002</v>
      </c>
      <c r="O46">
        <v>42.609600000000007</v>
      </c>
      <c r="Q46">
        <v>200</v>
      </c>
      <c r="R46" s="63">
        <v>0.05</v>
      </c>
      <c r="S46" s="63">
        <v>0.05</v>
      </c>
      <c r="T46">
        <f t="shared" si="0"/>
        <v>1.6666666666666666E-2</v>
      </c>
      <c r="U46">
        <f t="shared" si="1"/>
        <v>1.6666666666666666E-2</v>
      </c>
      <c r="V46">
        <f t="shared" si="2"/>
        <v>1.6666666666666666E-2</v>
      </c>
      <c r="W46" s="63">
        <v>0</v>
      </c>
      <c r="X46">
        <f t="shared" si="3"/>
        <v>1.2500000000000001E-2</v>
      </c>
      <c r="Y46">
        <f t="shared" si="4"/>
        <v>1.2500000000000001E-2</v>
      </c>
      <c r="Z46">
        <f t="shared" si="5"/>
        <v>1.2500000000000001E-2</v>
      </c>
      <c r="AA46">
        <f t="shared" si="6"/>
        <v>1.2500000000000001E-2</v>
      </c>
    </row>
    <row r="47" spans="1:27">
      <c r="A47" t="s">
        <v>150</v>
      </c>
      <c r="B47" t="s">
        <v>178</v>
      </c>
      <c r="C47" s="59">
        <v>3</v>
      </c>
      <c r="D47">
        <v>7.5</v>
      </c>
      <c r="E47">
        <v>0.7</v>
      </c>
      <c r="F47" t="s">
        <v>196</v>
      </c>
      <c r="G47">
        <v>43</v>
      </c>
      <c r="H47">
        <v>35</v>
      </c>
      <c r="I47">
        <v>29</v>
      </c>
      <c r="J47">
        <v>122</v>
      </c>
      <c r="K47">
        <v>97</v>
      </c>
      <c r="L47">
        <v>77</v>
      </c>
      <c r="M47">
        <v>165</v>
      </c>
      <c r="N47">
        <v>132</v>
      </c>
      <c r="O47">
        <v>106</v>
      </c>
      <c r="P47">
        <v>49</v>
      </c>
      <c r="Q47">
        <v>200</v>
      </c>
      <c r="R47" s="63">
        <v>0.05</v>
      </c>
      <c r="S47" s="63">
        <v>0.05</v>
      </c>
      <c r="T47">
        <f t="shared" si="0"/>
        <v>1.6666666666666666E-2</v>
      </c>
      <c r="U47">
        <f t="shared" si="1"/>
        <v>1.6666666666666666E-2</v>
      </c>
      <c r="V47">
        <f t="shared" si="2"/>
        <v>1.6666666666666666E-2</v>
      </c>
      <c r="W47" s="63">
        <v>0</v>
      </c>
      <c r="X47">
        <f t="shared" si="3"/>
        <v>1.2500000000000001E-2</v>
      </c>
      <c r="Y47">
        <f t="shared" si="4"/>
        <v>1.2500000000000001E-2</v>
      </c>
      <c r="Z47">
        <f t="shared" si="5"/>
        <v>1.2500000000000001E-2</v>
      </c>
      <c r="AA47">
        <f t="shared" si="6"/>
        <v>1.2500000000000001E-2</v>
      </c>
    </row>
    <row r="48" spans="1:27">
      <c r="A48" t="s">
        <v>151</v>
      </c>
      <c r="B48" t="s">
        <v>178</v>
      </c>
      <c r="C48" s="59">
        <v>3</v>
      </c>
      <c r="D48">
        <v>7.5</v>
      </c>
      <c r="E48">
        <v>0.7</v>
      </c>
      <c r="F48" t="s">
        <v>196</v>
      </c>
      <c r="G48">
        <v>51</v>
      </c>
      <c r="H48">
        <v>42</v>
      </c>
      <c r="I48">
        <v>34</v>
      </c>
      <c r="J48">
        <v>113</v>
      </c>
      <c r="K48">
        <v>86</v>
      </c>
      <c r="L48">
        <v>66</v>
      </c>
      <c r="M48">
        <v>164</v>
      </c>
      <c r="N48">
        <v>128</v>
      </c>
      <c r="O48">
        <v>100</v>
      </c>
      <c r="P48">
        <v>49</v>
      </c>
      <c r="Q48">
        <v>200</v>
      </c>
      <c r="R48" s="63">
        <v>0.05</v>
      </c>
      <c r="S48" s="63">
        <v>0.05</v>
      </c>
      <c r="T48">
        <f t="shared" si="0"/>
        <v>1.6666666666666666E-2</v>
      </c>
      <c r="U48">
        <f t="shared" si="1"/>
        <v>1.6666666666666666E-2</v>
      </c>
      <c r="V48">
        <f t="shared" si="2"/>
        <v>1.6666666666666666E-2</v>
      </c>
      <c r="W48" s="63">
        <v>0</v>
      </c>
      <c r="X48">
        <f t="shared" si="3"/>
        <v>1.2500000000000001E-2</v>
      </c>
      <c r="Y48">
        <f t="shared" si="4"/>
        <v>1.2500000000000001E-2</v>
      </c>
      <c r="Z48">
        <f t="shared" si="5"/>
        <v>1.2500000000000001E-2</v>
      </c>
      <c r="AA48">
        <f t="shared" si="6"/>
        <v>1.2500000000000001E-2</v>
      </c>
    </row>
    <row r="49" spans="1:27">
      <c r="A49" t="s">
        <v>152</v>
      </c>
      <c r="B49" t="s">
        <v>178</v>
      </c>
      <c r="C49" s="59">
        <v>3</v>
      </c>
      <c r="D49">
        <v>7.5</v>
      </c>
      <c r="E49">
        <v>0.7</v>
      </c>
      <c r="F49" t="s">
        <v>196</v>
      </c>
      <c r="G49">
        <v>51</v>
      </c>
      <c r="H49">
        <v>41</v>
      </c>
      <c r="I49">
        <v>34</v>
      </c>
      <c r="J49">
        <v>157</v>
      </c>
      <c r="K49">
        <v>117</v>
      </c>
      <c r="L49">
        <v>91</v>
      </c>
      <c r="M49">
        <v>208</v>
      </c>
      <c r="N49">
        <v>158</v>
      </c>
      <c r="O49">
        <v>125</v>
      </c>
      <c r="P49">
        <v>49</v>
      </c>
      <c r="Q49">
        <v>250</v>
      </c>
      <c r="R49" s="63">
        <v>0.05</v>
      </c>
      <c r="S49" s="63">
        <v>0.05</v>
      </c>
      <c r="T49">
        <f t="shared" si="0"/>
        <v>1.6666666666666666E-2</v>
      </c>
      <c r="U49">
        <f t="shared" si="1"/>
        <v>1.6666666666666666E-2</v>
      </c>
      <c r="V49">
        <f t="shared" si="2"/>
        <v>1.6666666666666666E-2</v>
      </c>
      <c r="W49" s="63">
        <v>0</v>
      </c>
      <c r="X49">
        <f t="shared" si="3"/>
        <v>1.2500000000000001E-2</v>
      </c>
      <c r="Y49">
        <f t="shared" si="4"/>
        <v>1.2500000000000001E-2</v>
      </c>
      <c r="Z49">
        <f t="shared" si="5"/>
        <v>1.2500000000000001E-2</v>
      </c>
      <c r="AA49">
        <f t="shared" si="6"/>
        <v>1.2500000000000001E-2</v>
      </c>
    </row>
    <row r="50" spans="1:27">
      <c r="A50" t="s">
        <v>153</v>
      </c>
      <c r="B50" t="s">
        <v>176</v>
      </c>
      <c r="C50" s="59">
        <v>1.5</v>
      </c>
      <c r="D50">
        <v>6</v>
      </c>
      <c r="E50">
        <v>1</v>
      </c>
      <c r="F50" t="s">
        <v>197</v>
      </c>
      <c r="G50">
        <v>36.333333333333336</v>
      </c>
      <c r="H50">
        <v>21.8</v>
      </c>
      <c r="I50">
        <v>9.81</v>
      </c>
      <c r="J50">
        <v>121.48</v>
      </c>
      <c r="K50">
        <v>72.888000000000005</v>
      </c>
      <c r="L50">
        <v>32.799600000000005</v>
      </c>
      <c r="M50">
        <v>157.81333333333333</v>
      </c>
      <c r="N50">
        <v>94.688000000000002</v>
      </c>
      <c r="O50">
        <v>42.609600000000007</v>
      </c>
      <c r="Q50">
        <v>200</v>
      </c>
      <c r="R50" s="63">
        <v>0.05</v>
      </c>
      <c r="S50" s="63">
        <v>0.05</v>
      </c>
      <c r="T50">
        <f t="shared" si="0"/>
        <v>1.6666666666666666E-2</v>
      </c>
      <c r="U50">
        <f t="shared" si="1"/>
        <v>1.6666666666666666E-2</v>
      </c>
      <c r="V50">
        <f t="shared" si="2"/>
        <v>1.6666666666666666E-2</v>
      </c>
      <c r="W50" s="63">
        <v>0</v>
      </c>
      <c r="X50">
        <f t="shared" si="3"/>
        <v>1.2500000000000001E-2</v>
      </c>
      <c r="Y50">
        <f t="shared" si="4"/>
        <v>1.2500000000000001E-2</v>
      </c>
      <c r="Z50">
        <f t="shared" si="5"/>
        <v>1.2500000000000001E-2</v>
      </c>
      <c r="AA50">
        <f t="shared" si="6"/>
        <v>1.2500000000000001E-2</v>
      </c>
    </row>
    <row r="51" spans="1:27">
      <c r="A51" t="s">
        <v>154</v>
      </c>
      <c r="B51" t="s">
        <v>176</v>
      </c>
      <c r="C51" s="59">
        <v>1.5</v>
      </c>
      <c r="D51">
        <v>6</v>
      </c>
      <c r="E51">
        <v>1</v>
      </c>
      <c r="F51" t="s">
        <v>197</v>
      </c>
      <c r="G51">
        <v>42.57</v>
      </c>
      <c r="H51">
        <v>25.541999999999998</v>
      </c>
      <c r="I51">
        <v>11.4939</v>
      </c>
      <c r="J51">
        <v>171.33</v>
      </c>
      <c r="K51">
        <v>102.798</v>
      </c>
      <c r="L51">
        <v>46.259100000000004</v>
      </c>
      <c r="M51">
        <v>213.9</v>
      </c>
      <c r="N51">
        <v>128.34</v>
      </c>
      <c r="O51">
        <v>57.753</v>
      </c>
      <c r="Q51">
        <v>250</v>
      </c>
      <c r="R51" s="63">
        <v>0.05</v>
      </c>
      <c r="S51" s="63">
        <v>0.05</v>
      </c>
      <c r="T51">
        <f t="shared" si="0"/>
        <v>1.6666666666666666E-2</v>
      </c>
      <c r="U51">
        <f t="shared" si="1"/>
        <v>1.6666666666666666E-2</v>
      </c>
      <c r="V51">
        <f t="shared" si="2"/>
        <v>1.6666666666666666E-2</v>
      </c>
      <c r="W51" s="63">
        <v>0</v>
      </c>
      <c r="X51">
        <f t="shared" si="3"/>
        <v>1.2500000000000001E-2</v>
      </c>
      <c r="Y51">
        <f t="shared" si="4"/>
        <v>1.2500000000000001E-2</v>
      </c>
      <c r="Z51">
        <f t="shared" si="5"/>
        <v>1.2500000000000001E-2</v>
      </c>
      <c r="AA51">
        <f t="shared" si="6"/>
        <v>1.2500000000000001E-2</v>
      </c>
    </row>
    <row r="52" spans="1:27">
      <c r="A52" t="s">
        <v>693</v>
      </c>
      <c r="B52" t="s">
        <v>176</v>
      </c>
      <c r="C52" s="59">
        <v>1.5</v>
      </c>
      <c r="D52">
        <v>6</v>
      </c>
      <c r="E52">
        <v>1</v>
      </c>
      <c r="F52" t="s">
        <v>197</v>
      </c>
      <c r="G52">
        <v>36.333333333333336</v>
      </c>
      <c r="H52">
        <v>21.8</v>
      </c>
      <c r="I52">
        <v>9.81</v>
      </c>
      <c r="J52">
        <v>121.48</v>
      </c>
      <c r="K52">
        <v>72.888000000000005</v>
      </c>
      <c r="L52">
        <v>32.799600000000005</v>
      </c>
      <c r="M52">
        <v>157.81333333333333</v>
      </c>
      <c r="N52">
        <v>94.688000000000002</v>
      </c>
      <c r="O52">
        <v>42.609600000000007</v>
      </c>
      <c r="Q52">
        <v>200</v>
      </c>
      <c r="R52" s="63">
        <v>0.05</v>
      </c>
      <c r="S52" s="63">
        <v>0.05</v>
      </c>
      <c r="T52">
        <f t="shared" si="0"/>
        <v>1.6666666666666666E-2</v>
      </c>
      <c r="U52">
        <f t="shared" si="1"/>
        <v>1.6666666666666666E-2</v>
      </c>
      <c r="V52">
        <f t="shared" si="2"/>
        <v>1.6666666666666666E-2</v>
      </c>
      <c r="W52" s="63">
        <v>0</v>
      </c>
      <c r="X52">
        <f t="shared" si="3"/>
        <v>1.2500000000000001E-2</v>
      </c>
      <c r="Y52">
        <f t="shared" si="4"/>
        <v>1.2500000000000001E-2</v>
      </c>
      <c r="Z52">
        <f t="shared" si="5"/>
        <v>1.2500000000000001E-2</v>
      </c>
      <c r="AA52">
        <f t="shared" si="6"/>
        <v>1.2500000000000001E-2</v>
      </c>
    </row>
    <row r="53" spans="1:27">
      <c r="A53" t="s">
        <v>155</v>
      </c>
      <c r="B53" t="s">
        <v>176</v>
      </c>
      <c r="C53" s="59">
        <v>1.5</v>
      </c>
      <c r="D53">
        <v>6</v>
      </c>
      <c r="E53">
        <v>1</v>
      </c>
      <c r="F53" t="s">
        <v>197</v>
      </c>
      <c r="G53">
        <v>36.333333333333336</v>
      </c>
      <c r="H53">
        <v>21.8</v>
      </c>
      <c r="I53">
        <v>9.81</v>
      </c>
      <c r="J53">
        <v>121.48</v>
      </c>
      <c r="K53">
        <v>72.888000000000005</v>
      </c>
      <c r="L53">
        <v>32.799600000000005</v>
      </c>
      <c r="M53">
        <v>157.81333333333333</v>
      </c>
      <c r="N53">
        <v>94.688000000000002</v>
      </c>
      <c r="O53">
        <v>42.609600000000007</v>
      </c>
      <c r="Q53">
        <v>200</v>
      </c>
      <c r="R53" s="63">
        <v>0.05</v>
      </c>
      <c r="S53" s="63">
        <v>0.05</v>
      </c>
      <c r="T53">
        <f t="shared" si="0"/>
        <v>1.6666666666666666E-2</v>
      </c>
      <c r="U53">
        <f t="shared" si="1"/>
        <v>1.6666666666666666E-2</v>
      </c>
      <c r="V53">
        <f t="shared" si="2"/>
        <v>1.6666666666666666E-2</v>
      </c>
      <c r="W53" s="63">
        <v>0</v>
      </c>
      <c r="X53">
        <f t="shared" si="3"/>
        <v>1.2500000000000001E-2</v>
      </c>
      <c r="Y53">
        <f t="shared" si="4"/>
        <v>1.2500000000000001E-2</v>
      </c>
      <c r="Z53">
        <f t="shared" si="5"/>
        <v>1.2500000000000001E-2</v>
      </c>
      <c r="AA53">
        <f t="shared" si="6"/>
        <v>1.2500000000000001E-2</v>
      </c>
    </row>
    <row r="54" spans="1:27">
      <c r="A54" t="s">
        <v>156</v>
      </c>
      <c r="B54" t="s">
        <v>176</v>
      </c>
      <c r="C54" s="59">
        <v>1.5</v>
      </c>
      <c r="D54">
        <v>6</v>
      </c>
      <c r="E54">
        <v>1</v>
      </c>
      <c r="F54" t="s">
        <v>197</v>
      </c>
      <c r="G54">
        <v>36.333333333333336</v>
      </c>
      <c r="H54">
        <v>21.8</v>
      </c>
      <c r="I54">
        <v>9.81</v>
      </c>
      <c r="J54">
        <v>121.48</v>
      </c>
      <c r="K54">
        <v>72.888000000000005</v>
      </c>
      <c r="L54">
        <v>32.799600000000005</v>
      </c>
      <c r="M54">
        <v>157.81333333333333</v>
      </c>
      <c r="N54">
        <v>94.688000000000002</v>
      </c>
      <c r="O54">
        <v>42.609600000000007</v>
      </c>
      <c r="Q54">
        <v>200</v>
      </c>
      <c r="R54" s="63">
        <v>0.05</v>
      </c>
      <c r="S54" s="63">
        <v>0.05</v>
      </c>
      <c r="T54">
        <f t="shared" si="0"/>
        <v>1.6666666666666666E-2</v>
      </c>
      <c r="U54">
        <f t="shared" si="1"/>
        <v>1.6666666666666666E-2</v>
      </c>
      <c r="V54">
        <f t="shared" si="2"/>
        <v>1.6666666666666666E-2</v>
      </c>
      <c r="W54" s="63">
        <v>0</v>
      </c>
      <c r="X54">
        <f t="shared" si="3"/>
        <v>1.2500000000000001E-2</v>
      </c>
      <c r="Y54">
        <f t="shared" si="4"/>
        <v>1.2500000000000001E-2</v>
      </c>
      <c r="Z54">
        <f t="shared" si="5"/>
        <v>1.2500000000000001E-2</v>
      </c>
      <c r="AA54">
        <f t="shared" si="6"/>
        <v>1.2500000000000001E-2</v>
      </c>
    </row>
    <row r="55" spans="1:27">
      <c r="A55" t="s">
        <v>124</v>
      </c>
      <c r="B55" t="s">
        <v>177</v>
      </c>
      <c r="C55" s="59">
        <v>2.5</v>
      </c>
      <c r="D55">
        <v>7.5</v>
      </c>
      <c r="E55">
        <v>0.1</v>
      </c>
      <c r="F55" t="s">
        <v>196</v>
      </c>
      <c r="G55">
        <v>93</v>
      </c>
      <c r="H55">
        <v>68</v>
      </c>
      <c r="I55">
        <v>51</v>
      </c>
      <c r="J55">
        <v>116</v>
      </c>
      <c r="K55">
        <v>83</v>
      </c>
      <c r="L55">
        <v>59</v>
      </c>
      <c r="M55">
        <v>209</v>
      </c>
      <c r="N55">
        <v>151</v>
      </c>
      <c r="O55">
        <v>110</v>
      </c>
      <c r="P55">
        <v>56</v>
      </c>
      <c r="Q55">
        <v>250</v>
      </c>
      <c r="R55" s="63">
        <v>0.05</v>
      </c>
      <c r="S55" s="63">
        <v>0.05</v>
      </c>
      <c r="T55">
        <f t="shared" si="0"/>
        <v>1.6666666666666666E-2</v>
      </c>
      <c r="U55">
        <f t="shared" si="1"/>
        <v>1.6666666666666666E-2</v>
      </c>
      <c r="V55">
        <f t="shared" si="2"/>
        <v>1.6666666666666666E-2</v>
      </c>
      <c r="W55" s="63">
        <v>0</v>
      </c>
      <c r="X55">
        <f t="shared" si="3"/>
        <v>1.2500000000000001E-2</v>
      </c>
      <c r="Y55">
        <f t="shared" si="4"/>
        <v>1.2500000000000001E-2</v>
      </c>
      <c r="Z55">
        <f t="shared" si="5"/>
        <v>1.2500000000000001E-2</v>
      </c>
      <c r="AA55">
        <f t="shared" si="6"/>
        <v>1.2500000000000001E-2</v>
      </c>
    </row>
    <row r="56" spans="1:27">
      <c r="A56" t="s">
        <v>157</v>
      </c>
      <c r="B56" t="s">
        <v>179</v>
      </c>
      <c r="C56" s="59">
        <v>4</v>
      </c>
      <c r="D56">
        <v>7.5</v>
      </c>
      <c r="E56">
        <v>0.1</v>
      </c>
      <c r="F56" t="s">
        <v>196</v>
      </c>
      <c r="G56">
        <v>86</v>
      </c>
      <c r="H56">
        <v>51.6</v>
      </c>
      <c r="I56">
        <v>38.700000000000003</v>
      </c>
      <c r="J56">
        <v>132</v>
      </c>
      <c r="K56">
        <v>79.2</v>
      </c>
      <c r="L56">
        <v>59.4</v>
      </c>
      <c r="M56">
        <v>218</v>
      </c>
      <c r="N56">
        <v>130.80000000000001</v>
      </c>
      <c r="O56">
        <v>98.1</v>
      </c>
      <c r="P56">
        <v>70</v>
      </c>
      <c r="Q56">
        <v>250</v>
      </c>
      <c r="R56" s="63">
        <v>0.05</v>
      </c>
      <c r="S56" s="63">
        <v>0.05</v>
      </c>
      <c r="T56">
        <f t="shared" si="0"/>
        <v>1.6666666666666666E-2</v>
      </c>
      <c r="U56">
        <f t="shared" si="1"/>
        <v>1.6666666666666666E-2</v>
      </c>
      <c r="V56">
        <f t="shared" si="2"/>
        <v>1.6666666666666666E-2</v>
      </c>
      <c r="W56" s="63">
        <v>0</v>
      </c>
      <c r="X56">
        <f t="shared" si="3"/>
        <v>1.2500000000000001E-2</v>
      </c>
      <c r="Y56">
        <f t="shared" si="4"/>
        <v>1.2500000000000001E-2</v>
      </c>
      <c r="Z56">
        <f t="shared" si="5"/>
        <v>1.2500000000000001E-2</v>
      </c>
      <c r="AA56">
        <f t="shared" si="6"/>
        <v>1.2500000000000001E-2</v>
      </c>
    </row>
    <row r="57" spans="1:27">
      <c r="A57" t="s">
        <v>185</v>
      </c>
      <c r="B57" t="s">
        <v>187</v>
      </c>
      <c r="C57" s="59">
        <v>5</v>
      </c>
      <c r="D57">
        <v>7.5</v>
      </c>
      <c r="E57">
        <v>0.1</v>
      </c>
      <c r="F57" t="s">
        <v>196</v>
      </c>
      <c r="G57">
        <v>101</v>
      </c>
      <c r="H57">
        <v>60.599999999999994</v>
      </c>
      <c r="I57">
        <v>45.45</v>
      </c>
      <c r="J57">
        <v>139</v>
      </c>
      <c r="K57">
        <v>83.399999999999991</v>
      </c>
      <c r="L57">
        <v>62.550000000000004</v>
      </c>
      <c r="M57">
        <v>240</v>
      </c>
      <c r="N57">
        <v>144</v>
      </c>
      <c r="O57">
        <v>108</v>
      </c>
      <c r="P57">
        <v>148</v>
      </c>
      <c r="Q57">
        <v>250</v>
      </c>
      <c r="R57" s="63">
        <v>0.05</v>
      </c>
      <c r="S57" s="63">
        <v>0.05</v>
      </c>
      <c r="T57">
        <f t="shared" si="0"/>
        <v>1.6666666666666666E-2</v>
      </c>
      <c r="U57">
        <f t="shared" si="1"/>
        <v>1.6666666666666666E-2</v>
      </c>
      <c r="V57">
        <f t="shared" si="2"/>
        <v>1.6666666666666666E-2</v>
      </c>
      <c r="W57" s="63">
        <v>0</v>
      </c>
      <c r="X57">
        <f t="shared" si="3"/>
        <v>1.2500000000000001E-2</v>
      </c>
      <c r="Y57">
        <f t="shared" si="4"/>
        <v>1.2500000000000001E-2</v>
      </c>
      <c r="Z57">
        <f t="shared" si="5"/>
        <v>1.2500000000000001E-2</v>
      </c>
      <c r="AA57">
        <f t="shared" si="6"/>
        <v>1.2500000000000001E-2</v>
      </c>
    </row>
    <row r="58" spans="1:27">
      <c r="A58" t="s">
        <v>184</v>
      </c>
      <c r="B58" t="s">
        <v>183</v>
      </c>
      <c r="C58" s="59">
        <v>5</v>
      </c>
      <c r="D58">
        <v>7.5</v>
      </c>
      <c r="E58">
        <v>0.1</v>
      </c>
      <c r="F58" t="s">
        <v>196</v>
      </c>
      <c r="G58">
        <v>101</v>
      </c>
      <c r="H58">
        <v>60.599999999999994</v>
      </c>
      <c r="I58">
        <v>45.45</v>
      </c>
      <c r="J58">
        <v>139</v>
      </c>
      <c r="K58">
        <v>83.399999999999991</v>
      </c>
      <c r="L58">
        <v>62.550000000000004</v>
      </c>
      <c r="M58">
        <v>240</v>
      </c>
      <c r="N58">
        <v>144</v>
      </c>
      <c r="O58">
        <v>108</v>
      </c>
      <c r="P58">
        <v>148</v>
      </c>
      <c r="Q58">
        <v>250</v>
      </c>
      <c r="R58" s="63">
        <v>0.05</v>
      </c>
      <c r="S58" s="63">
        <v>0.05</v>
      </c>
      <c r="T58">
        <f t="shared" si="0"/>
        <v>1.6666666666666666E-2</v>
      </c>
      <c r="U58">
        <f t="shared" si="1"/>
        <v>1.6666666666666666E-2</v>
      </c>
      <c r="V58">
        <f t="shared" si="2"/>
        <v>1.6666666666666666E-2</v>
      </c>
      <c r="W58" s="63">
        <v>0</v>
      </c>
      <c r="X58">
        <f t="shared" si="3"/>
        <v>1.2500000000000001E-2</v>
      </c>
      <c r="Y58">
        <f t="shared" si="4"/>
        <v>1.2500000000000001E-2</v>
      </c>
      <c r="Z58">
        <f t="shared" si="5"/>
        <v>1.2500000000000001E-2</v>
      </c>
      <c r="AA58">
        <f t="shared" si="6"/>
        <v>1.2500000000000001E-2</v>
      </c>
    </row>
    <row r="59" spans="1:27">
      <c r="A59" t="s">
        <v>159</v>
      </c>
      <c r="B59" t="s">
        <v>182</v>
      </c>
      <c r="C59" s="59">
        <v>2</v>
      </c>
      <c r="D59">
        <v>7.5</v>
      </c>
      <c r="E59">
        <v>0.1</v>
      </c>
      <c r="F59" t="s">
        <v>196</v>
      </c>
      <c r="G59">
        <v>118</v>
      </c>
      <c r="H59">
        <v>84</v>
      </c>
      <c r="I59">
        <v>62</v>
      </c>
      <c r="J59">
        <v>303</v>
      </c>
      <c r="K59">
        <v>229</v>
      </c>
      <c r="L59">
        <v>170</v>
      </c>
      <c r="M59">
        <v>421</v>
      </c>
      <c r="N59">
        <v>313</v>
      </c>
      <c r="O59">
        <v>232</v>
      </c>
      <c r="P59">
        <v>133</v>
      </c>
      <c r="Q59">
        <v>450</v>
      </c>
      <c r="R59" s="63">
        <v>0.05</v>
      </c>
      <c r="S59" s="63">
        <v>0.05</v>
      </c>
      <c r="T59">
        <f t="shared" si="0"/>
        <v>1.6666666666666666E-2</v>
      </c>
      <c r="U59">
        <f t="shared" si="1"/>
        <v>1.6666666666666666E-2</v>
      </c>
      <c r="V59">
        <f t="shared" si="2"/>
        <v>1.6666666666666666E-2</v>
      </c>
      <c r="W59" s="63">
        <v>0</v>
      </c>
      <c r="X59">
        <f t="shared" si="3"/>
        <v>1.2500000000000001E-2</v>
      </c>
      <c r="Y59">
        <f t="shared" si="4"/>
        <v>1.2500000000000001E-2</v>
      </c>
      <c r="Z59">
        <f t="shared" si="5"/>
        <v>1.2500000000000001E-2</v>
      </c>
      <c r="AA59">
        <f t="shared" si="6"/>
        <v>1.2500000000000001E-2</v>
      </c>
    </row>
    <row r="60" spans="1:27">
      <c r="A60" t="s">
        <v>160</v>
      </c>
      <c r="B60" t="s">
        <v>182</v>
      </c>
      <c r="C60" s="59">
        <v>2</v>
      </c>
      <c r="D60">
        <v>7.5</v>
      </c>
      <c r="E60">
        <v>0.1</v>
      </c>
      <c r="F60" t="s">
        <v>196</v>
      </c>
      <c r="G60">
        <v>135</v>
      </c>
      <c r="H60">
        <v>92</v>
      </c>
      <c r="I60">
        <v>70</v>
      </c>
      <c r="J60">
        <v>267</v>
      </c>
      <c r="K60">
        <v>199</v>
      </c>
      <c r="L60">
        <v>142</v>
      </c>
      <c r="M60">
        <v>402</v>
      </c>
      <c r="N60">
        <v>291</v>
      </c>
      <c r="O60">
        <v>212</v>
      </c>
      <c r="P60">
        <v>133</v>
      </c>
      <c r="Q60">
        <v>450</v>
      </c>
      <c r="R60" s="63">
        <v>0.05</v>
      </c>
      <c r="S60" s="63">
        <v>0.05</v>
      </c>
      <c r="T60">
        <f t="shared" si="0"/>
        <v>1.6666666666666666E-2</v>
      </c>
      <c r="U60">
        <f t="shared" si="1"/>
        <v>1.6666666666666666E-2</v>
      </c>
      <c r="V60">
        <f t="shared" si="2"/>
        <v>1.6666666666666666E-2</v>
      </c>
      <c r="W60" s="63">
        <v>0</v>
      </c>
      <c r="X60">
        <f t="shared" si="3"/>
        <v>1.2500000000000001E-2</v>
      </c>
      <c r="Y60">
        <f t="shared" si="4"/>
        <v>1.2500000000000001E-2</v>
      </c>
      <c r="Z60">
        <f t="shared" si="5"/>
        <v>1.2500000000000001E-2</v>
      </c>
      <c r="AA60">
        <f t="shared" si="6"/>
        <v>1.2500000000000001E-2</v>
      </c>
    </row>
    <row r="61" spans="1:27">
      <c r="A61" t="s">
        <v>161</v>
      </c>
      <c r="B61" t="s">
        <v>182</v>
      </c>
      <c r="C61" s="59">
        <v>2</v>
      </c>
      <c r="D61">
        <v>7.5</v>
      </c>
      <c r="E61">
        <v>0.1</v>
      </c>
      <c r="F61" t="s">
        <v>196</v>
      </c>
      <c r="G61">
        <v>76</v>
      </c>
      <c r="H61">
        <v>60</v>
      </c>
      <c r="I61">
        <v>46</v>
      </c>
      <c r="J61">
        <v>148</v>
      </c>
      <c r="K61">
        <v>108</v>
      </c>
      <c r="L61">
        <v>80</v>
      </c>
      <c r="M61">
        <v>224</v>
      </c>
      <c r="N61">
        <v>168</v>
      </c>
      <c r="O61">
        <v>126</v>
      </c>
      <c r="P61">
        <v>70</v>
      </c>
      <c r="Q61">
        <v>250</v>
      </c>
      <c r="R61" s="63">
        <v>0.05</v>
      </c>
      <c r="S61" s="63">
        <v>0.05</v>
      </c>
      <c r="T61">
        <f t="shared" si="0"/>
        <v>1.6666666666666666E-2</v>
      </c>
      <c r="U61">
        <f t="shared" si="1"/>
        <v>1.6666666666666666E-2</v>
      </c>
      <c r="V61">
        <f t="shared" si="2"/>
        <v>1.6666666666666666E-2</v>
      </c>
      <c r="W61" s="63">
        <v>0</v>
      </c>
      <c r="X61">
        <f t="shared" si="3"/>
        <v>1.2500000000000001E-2</v>
      </c>
      <c r="Y61">
        <f t="shared" si="4"/>
        <v>1.2500000000000001E-2</v>
      </c>
      <c r="Z61">
        <f t="shared" si="5"/>
        <v>1.2500000000000001E-2</v>
      </c>
      <c r="AA61">
        <f t="shared" si="6"/>
        <v>1.2500000000000001E-2</v>
      </c>
    </row>
    <row r="62" spans="1:27">
      <c r="A62" t="s">
        <v>162</v>
      </c>
      <c r="B62" t="s">
        <v>182</v>
      </c>
      <c r="C62" s="59">
        <v>2</v>
      </c>
      <c r="D62">
        <v>7.5</v>
      </c>
      <c r="E62">
        <v>0.1</v>
      </c>
      <c r="F62" t="s">
        <v>196</v>
      </c>
      <c r="G62">
        <v>82</v>
      </c>
      <c r="H62">
        <v>62</v>
      </c>
      <c r="I62">
        <v>43</v>
      </c>
      <c r="J62">
        <v>163</v>
      </c>
      <c r="K62">
        <v>119</v>
      </c>
      <c r="L62">
        <v>78</v>
      </c>
      <c r="M62">
        <v>245</v>
      </c>
      <c r="N62">
        <v>181</v>
      </c>
      <c r="O62">
        <v>121</v>
      </c>
      <c r="P62">
        <v>70</v>
      </c>
      <c r="Q62">
        <v>250</v>
      </c>
      <c r="R62" s="63">
        <v>0.05</v>
      </c>
      <c r="S62" s="63">
        <v>0.05</v>
      </c>
      <c r="T62">
        <f t="shared" si="0"/>
        <v>1.6666666666666666E-2</v>
      </c>
      <c r="U62">
        <f t="shared" si="1"/>
        <v>1.6666666666666666E-2</v>
      </c>
      <c r="V62">
        <f t="shared" si="2"/>
        <v>1.6666666666666666E-2</v>
      </c>
      <c r="W62" s="63">
        <v>0</v>
      </c>
      <c r="X62">
        <f t="shared" si="3"/>
        <v>1.2500000000000001E-2</v>
      </c>
      <c r="Y62">
        <f t="shared" si="4"/>
        <v>1.2500000000000001E-2</v>
      </c>
      <c r="Z62">
        <f t="shared" si="5"/>
        <v>1.2500000000000001E-2</v>
      </c>
      <c r="AA62">
        <f t="shared" si="6"/>
        <v>1.2500000000000001E-2</v>
      </c>
    </row>
    <row r="63" spans="1:27">
      <c r="A63" t="s">
        <v>163</v>
      </c>
      <c r="B63" t="s">
        <v>176</v>
      </c>
      <c r="C63" s="59">
        <v>1.5</v>
      </c>
      <c r="D63">
        <v>6</v>
      </c>
      <c r="E63">
        <v>2</v>
      </c>
      <c r="F63" t="s">
        <v>197</v>
      </c>
      <c r="G63">
        <v>78</v>
      </c>
      <c r="H63">
        <v>46.8</v>
      </c>
      <c r="I63">
        <v>21.06</v>
      </c>
      <c r="J63">
        <v>492</v>
      </c>
      <c r="K63">
        <v>295.2</v>
      </c>
      <c r="L63">
        <v>132.84</v>
      </c>
      <c r="M63">
        <v>570</v>
      </c>
      <c r="N63">
        <v>342</v>
      </c>
      <c r="O63">
        <v>153.9</v>
      </c>
      <c r="P63">
        <v>113</v>
      </c>
      <c r="Q63">
        <v>600</v>
      </c>
      <c r="R63" s="63">
        <v>0.05</v>
      </c>
      <c r="S63" s="63">
        <v>0.05</v>
      </c>
      <c r="T63">
        <f t="shared" si="0"/>
        <v>1.6666666666666666E-2</v>
      </c>
      <c r="U63">
        <f t="shared" si="1"/>
        <v>1.6666666666666666E-2</v>
      </c>
      <c r="V63">
        <f t="shared" si="2"/>
        <v>1.6666666666666666E-2</v>
      </c>
      <c r="W63" s="63">
        <v>0</v>
      </c>
      <c r="X63">
        <f t="shared" si="3"/>
        <v>1.2500000000000001E-2</v>
      </c>
      <c r="Y63">
        <f t="shared" si="4"/>
        <v>1.2500000000000001E-2</v>
      </c>
      <c r="Z63">
        <f t="shared" si="5"/>
        <v>1.2500000000000001E-2</v>
      </c>
      <c r="AA63">
        <f t="shared" si="6"/>
        <v>1.2500000000000001E-2</v>
      </c>
    </row>
    <row r="64" spans="1:27">
      <c r="A64" t="s">
        <v>164</v>
      </c>
      <c r="B64" t="s">
        <v>182</v>
      </c>
      <c r="C64" s="59">
        <v>2</v>
      </c>
      <c r="D64">
        <v>6</v>
      </c>
      <c r="E64">
        <v>2</v>
      </c>
      <c r="F64" t="s">
        <v>197</v>
      </c>
      <c r="G64">
        <v>72</v>
      </c>
      <c r="H64">
        <v>43.199999999999996</v>
      </c>
      <c r="I64">
        <v>19.439999999999998</v>
      </c>
      <c r="J64">
        <v>518</v>
      </c>
      <c r="K64">
        <v>310.8</v>
      </c>
      <c r="L64">
        <v>139.86000000000001</v>
      </c>
      <c r="M64">
        <v>590</v>
      </c>
      <c r="N64">
        <v>354</v>
      </c>
      <c r="O64">
        <v>159.30000000000001</v>
      </c>
      <c r="P64">
        <v>113</v>
      </c>
      <c r="Q64">
        <v>600</v>
      </c>
      <c r="R64" s="63">
        <v>0.05</v>
      </c>
      <c r="S64" s="63">
        <v>0.05</v>
      </c>
      <c r="T64">
        <f t="shared" si="0"/>
        <v>1.6666666666666666E-2</v>
      </c>
      <c r="U64">
        <f t="shared" si="1"/>
        <v>1.6666666666666666E-2</v>
      </c>
      <c r="V64">
        <f t="shared" si="2"/>
        <v>1.6666666666666666E-2</v>
      </c>
      <c r="W64" s="63">
        <v>0</v>
      </c>
      <c r="X64">
        <f t="shared" si="3"/>
        <v>1.2500000000000001E-2</v>
      </c>
      <c r="Y64">
        <f t="shared" si="4"/>
        <v>1.2500000000000001E-2</v>
      </c>
      <c r="Z64">
        <f t="shared" si="5"/>
        <v>1.2500000000000001E-2</v>
      </c>
      <c r="AA64">
        <f t="shared" si="6"/>
        <v>1.2500000000000001E-2</v>
      </c>
    </row>
    <row r="65" spans="1:27">
      <c r="A65" t="s">
        <v>165</v>
      </c>
      <c r="B65" t="s">
        <v>182</v>
      </c>
      <c r="C65" s="59">
        <v>2</v>
      </c>
      <c r="D65">
        <v>6</v>
      </c>
      <c r="E65">
        <v>2</v>
      </c>
      <c r="F65" t="s">
        <v>197</v>
      </c>
      <c r="G65">
        <v>140</v>
      </c>
      <c r="H65">
        <v>84</v>
      </c>
      <c r="I65">
        <v>37.800000000000004</v>
      </c>
      <c r="J65">
        <v>400</v>
      </c>
      <c r="K65">
        <v>240</v>
      </c>
      <c r="L65">
        <v>108</v>
      </c>
      <c r="M65">
        <v>540</v>
      </c>
      <c r="N65">
        <v>324</v>
      </c>
      <c r="O65">
        <v>145.80000000000001</v>
      </c>
      <c r="P65">
        <v>113</v>
      </c>
      <c r="Q65">
        <v>550</v>
      </c>
      <c r="R65" s="63">
        <v>0.05</v>
      </c>
      <c r="S65" s="63">
        <v>0.05</v>
      </c>
      <c r="T65">
        <f t="shared" si="0"/>
        <v>1.6666666666666666E-2</v>
      </c>
      <c r="U65">
        <f t="shared" si="1"/>
        <v>1.6666666666666666E-2</v>
      </c>
      <c r="V65">
        <f t="shared" si="2"/>
        <v>1.6666666666666666E-2</v>
      </c>
      <c r="W65" s="63">
        <v>0</v>
      </c>
      <c r="X65">
        <f t="shared" si="3"/>
        <v>1.2500000000000001E-2</v>
      </c>
      <c r="Y65">
        <f t="shared" si="4"/>
        <v>1.2500000000000001E-2</v>
      </c>
      <c r="Z65">
        <f t="shared" si="5"/>
        <v>1.2500000000000001E-2</v>
      </c>
      <c r="AA65">
        <f t="shared" si="6"/>
        <v>1.2500000000000001E-2</v>
      </c>
    </row>
    <row r="66" spans="1:27">
      <c r="A66" t="s">
        <v>166</v>
      </c>
      <c r="B66" t="s">
        <v>182</v>
      </c>
      <c r="C66" s="59">
        <v>2</v>
      </c>
      <c r="D66">
        <v>6</v>
      </c>
      <c r="E66">
        <v>2</v>
      </c>
      <c r="F66" t="s">
        <v>197</v>
      </c>
      <c r="G66">
        <v>150</v>
      </c>
      <c r="H66">
        <v>90</v>
      </c>
      <c r="I66">
        <v>40.5</v>
      </c>
      <c r="J66">
        <v>460</v>
      </c>
      <c r="K66">
        <v>276</v>
      </c>
      <c r="L66">
        <v>124.2</v>
      </c>
      <c r="M66">
        <v>610</v>
      </c>
      <c r="N66">
        <v>366</v>
      </c>
      <c r="O66">
        <v>164.7</v>
      </c>
      <c r="P66">
        <v>113</v>
      </c>
      <c r="Q66">
        <v>650</v>
      </c>
      <c r="R66" s="63">
        <v>0.05</v>
      </c>
      <c r="S66" s="63">
        <v>0.05</v>
      </c>
      <c r="T66">
        <f t="shared" si="0"/>
        <v>1.6666666666666666E-2</v>
      </c>
      <c r="U66">
        <f t="shared" si="1"/>
        <v>1.6666666666666666E-2</v>
      </c>
      <c r="V66">
        <f t="shared" si="2"/>
        <v>1.6666666666666666E-2</v>
      </c>
      <c r="W66" s="63">
        <v>0</v>
      </c>
      <c r="X66">
        <f t="shared" si="3"/>
        <v>1.2500000000000001E-2</v>
      </c>
      <c r="Y66">
        <f t="shared" si="4"/>
        <v>1.2500000000000001E-2</v>
      </c>
      <c r="Z66">
        <f t="shared" si="5"/>
        <v>1.2500000000000001E-2</v>
      </c>
      <c r="AA66">
        <f t="shared" si="6"/>
        <v>1.2500000000000001E-2</v>
      </c>
    </row>
    <row r="67" spans="1:27">
      <c r="A67" t="s">
        <v>167</v>
      </c>
      <c r="B67" t="s">
        <v>182</v>
      </c>
      <c r="C67" s="59">
        <v>2</v>
      </c>
      <c r="D67">
        <v>6</v>
      </c>
      <c r="E67">
        <v>2</v>
      </c>
      <c r="F67" t="s">
        <v>197</v>
      </c>
      <c r="G67">
        <v>120</v>
      </c>
      <c r="H67">
        <v>72</v>
      </c>
      <c r="I67">
        <v>32.4</v>
      </c>
      <c r="J67">
        <v>360</v>
      </c>
      <c r="K67">
        <v>216</v>
      </c>
      <c r="L67">
        <v>97.2</v>
      </c>
      <c r="M67">
        <v>480</v>
      </c>
      <c r="N67">
        <v>288</v>
      </c>
      <c r="O67">
        <v>129.6</v>
      </c>
      <c r="P67">
        <v>113</v>
      </c>
      <c r="Q67">
        <v>500</v>
      </c>
      <c r="R67" s="63">
        <v>0.05</v>
      </c>
      <c r="S67" s="63">
        <v>0.05</v>
      </c>
      <c r="T67">
        <f t="shared" si="0"/>
        <v>1.6666666666666666E-2</v>
      </c>
      <c r="U67">
        <f t="shared" si="1"/>
        <v>1.6666666666666666E-2</v>
      </c>
      <c r="V67">
        <f t="shared" si="2"/>
        <v>1.6666666666666666E-2</v>
      </c>
      <c r="W67" s="63">
        <v>0</v>
      </c>
      <c r="X67">
        <f t="shared" si="3"/>
        <v>1.2500000000000001E-2</v>
      </c>
      <c r="Y67">
        <f t="shared" si="4"/>
        <v>1.2500000000000001E-2</v>
      </c>
      <c r="Z67">
        <f t="shared" si="5"/>
        <v>1.2500000000000001E-2</v>
      </c>
      <c r="AA67">
        <f t="shared" si="6"/>
        <v>1.2500000000000001E-2</v>
      </c>
    </row>
    <row r="68" spans="1:27">
      <c r="A68" t="s">
        <v>168</v>
      </c>
      <c r="B68" t="s">
        <v>180</v>
      </c>
      <c r="C68" s="59">
        <v>4</v>
      </c>
      <c r="D68">
        <v>7.5</v>
      </c>
      <c r="E68">
        <v>0.1</v>
      </c>
      <c r="F68" t="s">
        <v>196</v>
      </c>
      <c r="G68">
        <v>76</v>
      </c>
      <c r="H68">
        <v>54</v>
      </c>
      <c r="I68">
        <v>44</v>
      </c>
      <c r="J68">
        <v>117</v>
      </c>
      <c r="K68">
        <v>85</v>
      </c>
      <c r="L68">
        <v>62</v>
      </c>
      <c r="M68">
        <v>193</v>
      </c>
      <c r="N68">
        <v>139</v>
      </c>
      <c r="O68">
        <v>106</v>
      </c>
      <c r="P68">
        <v>33</v>
      </c>
      <c r="Q68">
        <v>200</v>
      </c>
      <c r="R68" s="63">
        <v>0.05</v>
      </c>
      <c r="S68" s="63">
        <v>0.05</v>
      </c>
      <c r="T68">
        <f t="shared" si="0"/>
        <v>1.6666666666666666E-2</v>
      </c>
      <c r="U68">
        <f t="shared" si="1"/>
        <v>1.6666666666666666E-2</v>
      </c>
      <c r="V68">
        <f t="shared" si="2"/>
        <v>1.6666666666666666E-2</v>
      </c>
      <c r="W68" s="63">
        <v>0</v>
      </c>
      <c r="X68">
        <f t="shared" si="3"/>
        <v>1.2500000000000001E-2</v>
      </c>
      <c r="Y68">
        <f t="shared" si="4"/>
        <v>1.2500000000000001E-2</v>
      </c>
      <c r="Z68">
        <f t="shared" si="5"/>
        <v>1.2500000000000001E-2</v>
      </c>
      <c r="AA68">
        <f t="shared" si="6"/>
        <v>1.2500000000000001E-2</v>
      </c>
    </row>
    <row r="69" spans="1:27">
      <c r="A69" t="s">
        <v>169</v>
      </c>
      <c r="B69" t="s">
        <v>177</v>
      </c>
      <c r="C69" s="59">
        <v>2.5</v>
      </c>
      <c r="D69">
        <v>7.5</v>
      </c>
      <c r="E69">
        <v>0.1</v>
      </c>
      <c r="F69" t="s">
        <v>196</v>
      </c>
      <c r="G69">
        <v>134</v>
      </c>
      <c r="H69">
        <v>100</v>
      </c>
      <c r="I69">
        <v>73</v>
      </c>
      <c r="J69">
        <v>190</v>
      </c>
      <c r="K69">
        <v>153</v>
      </c>
      <c r="L69">
        <v>123</v>
      </c>
      <c r="M69">
        <v>324</v>
      </c>
      <c r="N69">
        <v>253</v>
      </c>
      <c r="O69">
        <v>196</v>
      </c>
      <c r="P69">
        <v>120</v>
      </c>
      <c r="Q69">
        <v>350</v>
      </c>
      <c r="R69" s="63">
        <v>0.05</v>
      </c>
      <c r="S69" s="63">
        <v>0.05</v>
      </c>
      <c r="T69">
        <f t="shared" si="0"/>
        <v>1.6666666666666666E-2</v>
      </c>
      <c r="U69">
        <f t="shared" si="1"/>
        <v>1.6666666666666666E-2</v>
      </c>
      <c r="V69">
        <f t="shared" si="2"/>
        <v>1.6666666666666666E-2</v>
      </c>
      <c r="W69" s="63">
        <v>0</v>
      </c>
      <c r="X69">
        <f t="shared" si="3"/>
        <v>1.2500000000000001E-2</v>
      </c>
      <c r="Y69">
        <f t="shared" si="4"/>
        <v>1.2500000000000001E-2</v>
      </c>
      <c r="Z69">
        <f t="shared" si="5"/>
        <v>1.2500000000000001E-2</v>
      </c>
      <c r="AA69">
        <f t="shared" si="6"/>
        <v>1.2500000000000001E-2</v>
      </c>
    </row>
    <row r="70" spans="1:27">
      <c r="A70" t="s">
        <v>170</v>
      </c>
      <c r="B70" t="s">
        <v>181</v>
      </c>
      <c r="C70" s="59">
        <v>3</v>
      </c>
      <c r="D70">
        <v>7.5</v>
      </c>
      <c r="E70">
        <v>0.1</v>
      </c>
      <c r="F70" t="s">
        <v>196</v>
      </c>
      <c r="G70">
        <v>20</v>
      </c>
      <c r="H70">
        <v>12</v>
      </c>
      <c r="I70">
        <v>5.4</v>
      </c>
      <c r="J70">
        <v>150</v>
      </c>
      <c r="K70">
        <v>90</v>
      </c>
      <c r="L70">
        <v>40.5</v>
      </c>
      <c r="M70">
        <v>170</v>
      </c>
      <c r="N70">
        <v>102</v>
      </c>
      <c r="O70">
        <v>45.9</v>
      </c>
      <c r="P70">
        <v>33</v>
      </c>
      <c r="Q70">
        <v>200</v>
      </c>
      <c r="R70" s="63">
        <v>0.05</v>
      </c>
      <c r="S70" s="63">
        <v>0.05</v>
      </c>
      <c r="T70">
        <f t="shared" si="0"/>
        <v>1.6666666666666666E-2</v>
      </c>
      <c r="U70">
        <f t="shared" si="1"/>
        <v>1.6666666666666666E-2</v>
      </c>
      <c r="V70">
        <f t="shared" si="2"/>
        <v>1.6666666666666666E-2</v>
      </c>
      <c r="W70" s="63">
        <v>0</v>
      </c>
      <c r="X70">
        <f t="shared" si="3"/>
        <v>1.2500000000000001E-2</v>
      </c>
      <c r="Y70">
        <f t="shared" si="4"/>
        <v>1.2500000000000001E-2</v>
      </c>
      <c r="Z70">
        <f t="shared" si="5"/>
        <v>1.2500000000000001E-2</v>
      </c>
      <c r="AA70">
        <f t="shared" si="6"/>
        <v>1.2500000000000001E-2</v>
      </c>
    </row>
    <row r="71" spans="1:27">
      <c r="A71" t="s">
        <v>171</v>
      </c>
      <c r="B71" t="s">
        <v>187</v>
      </c>
      <c r="C71" s="59">
        <v>5</v>
      </c>
      <c r="D71">
        <v>7.5</v>
      </c>
      <c r="E71">
        <v>0.1</v>
      </c>
      <c r="F71" t="s">
        <v>196</v>
      </c>
      <c r="G71">
        <v>192</v>
      </c>
      <c r="H71">
        <v>140</v>
      </c>
      <c r="I71">
        <v>88</v>
      </c>
      <c r="J71">
        <v>644</v>
      </c>
      <c r="K71">
        <v>463</v>
      </c>
      <c r="L71">
        <v>358</v>
      </c>
      <c r="M71">
        <v>836</v>
      </c>
      <c r="N71">
        <v>603</v>
      </c>
      <c r="O71">
        <v>446</v>
      </c>
      <c r="P71">
        <v>358</v>
      </c>
      <c r="Q71">
        <v>850</v>
      </c>
      <c r="R71" s="63">
        <v>0.05</v>
      </c>
      <c r="S71" s="63">
        <v>0.05</v>
      </c>
      <c r="T71">
        <f t="shared" si="0"/>
        <v>1.6666666666666666E-2</v>
      </c>
      <c r="U71">
        <f t="shared" si="1"/>
        <v>1.6666666666666666E-2</v>
      </c>
      <c r="V71">
        <f t="shared" si="2"/>
        <v>1.6666666666666666E-2</v>
      </c>
      <c r="W71" s="63">
        <v>0</v>
      </c>
      <c r="X71">
        <f t="shared" si="3"/>
        <v>1.2500000000000001E-2</v>
      </c>
      <c r="Y71">
        <f t="shared" si="4"/>
        <v>1.2500000000000001E-2</v>
      </c>
      <c r="Z71">
        <f t="shared" si="5"/>
        <v>1.2500000000000001E-2</v>
      </c>
      <c r="AA71">
        <f t="shared" si="6"/>
        <v>1.2500000000000001E-2</v>
      </c>
    </row>
    <row r="72" spans="1:27">
      <c r="A72" t="s">
        <v>172</v>
      </c>
      <c r="B72" t="s">
        <v>187</v>
      </c>
      <c r="C72" s="59">
        <v>5</v>
      </c>
      <c r="D72">
        <v>7.5</v>
      </c>
      <c r="E72">
        <v>0.1</v>
      </c>
      <c r="F72" t="s">
        <v>196</v>
      </c>
      <c r="G72">
        <v>105</v>
      </c>
      <c r="H72">
        <v>63</v>
      </c>
      <c r="I72">
        <v>28.35</v>
      </c>
      <c r="J72">
        <v>343</v>
      </c>
      <c r="K72">
        <v>205.79999999999998</v>
      </c>
      <c r="L72">
        <v>92.61</v>
      </c>
      <c r="M72">
        <v>448</v>
      </c>
      <c r="N72">
        <v>268.79999999999995</v>
      </c>
      <c r="O72">
        <v>120.96000000000001</v>
      </c>
      <c r="P72">
        <v>111</v>
      </c>
      <c r="Q72">
        <v>450</v>
      </c>
      <c r="R72" s="63">
        <v>0.05</v>
      </c>
      <c r="S72" s="63">
        <v>0.05</v>
      </c>
      <c r="T72">
        <f t="shared" si="0"/>
        <v>1.6666666666666666E-2</v>
      </c>
      <c r="U72">
        <f t="shared" si="1"/>
        <v>1.6666666666666666E-2</v>
      </c>
      <c r="V72">
        <f t="shared" si="2"/>
        <v>1.6666666666666666E-2</v>
      </c>
      <c r="W72" s="63">
        <v>0</v>
      </c>
      <c r="X72">
        <f t="shared" si="3"/>
        <v>1.2500000000000001E-2</v>
      </c>
      <c r="Y72">
        <f t="shared" si="4"/>
        <v>1.2500000000000001E-2</v>
      </c>
      <c r="Z72">
        <f t="shared" si="5"/>
        <v>1.2500000000000001E-2</v>
      </c>
      <c r="AA72">
        <f t="shared" si="6"/>
        <v>1.2500000000000001E-2</v>
      </c>
    </row>
    <row r="73" spans="1:27">
      <c r="A73" t="s">
        <v>173</v>
      </c>
      <c r="B73" t="s">
        <v>187</v>
      </c>
      <c r="C73" s="59">
        <v>5</v>
      </c>
      <c r="D73">
        <v>7.5</v>
      </c>
      <c r="E73">
        <v>0.1</v>
      </c>
      <c r="F73" t="s">
        <v>196</v>
      </c>
      <c r="G73">
        <v>152</v>
      </c>
      <c r="H73">
        <v>91.2</v>
      </c>
      <c r="I73">
        <v>41.04</v>
      </c>
      <c r="J73">
        <v>598</v>
      </c>
      <c r="K73">
        <v>358.8</v>
      </c>
      <c r="L73">
        <v>161.46</v>
      </c>
      <c r="M73">
        <v>750</v>
      </c>
      <c r="N73">
        <v>450</v>
      </c>
      <c r="O73">
        <v>202.5</v>
      </c>
      <c r="P73">
        <v>156</v>
      </c>
      <c r="Q73">
        <v>750</v>
      </c>
      <c r="R73" s="63">
        <v>0.05</v>
      </c>
      <c r="S73" s="63">
        <v>0.05</v>
      </c>
      <c r="T73">
        <f t="shared" si="0"/>
        <v>1.6666666666666666E-2</v>
      </c>
      <c r="U73">
        <f t="shared" si="1"/>
        <v>1.6666666666666666E-2</v>
      </c>
      <c r="V73">
        <f t="shared" si="2"/>
        <v>1.6666666666666666E-2</v>
      </c>
      <c r="W73" s="63">
        <v>0</v>
      </c>
      <c r="X73">
        <f t="shared" si="3"/>
        <v>1.2500000000000001E-2</v>
      </c>
      <c r="Y73">
        <f t="shared" si="4"/>
        <v>1.2500000000000001E-2</v>
      </c>
      <c r="Z73">
        <f t="shared" si="5"/>
        <v>1.2500000000000001E-2</v>
      </c>
      <c r="AA73">
        <f t="shared" si="6"/>
        <v>1.2500000000000001E-2</v>
      </c>
    </row>
    <row r="74" spans="1:27">
      <c r="A74" t="s">
        <v>174</v>
      </c>
      <c r="B74" t="s">
        <v>182</v>
      </c>
      <c r="C74" s="59">
        <v>2</v>
      </c>
      <c r="D74">
        <v>7.5</v>
      </c>
      <c r="E74">
        <v>0.1</v>
      </c>
      <c r="F74" t="s">
        <v>196</v>
      </c>
      <c r="G74">
        <v>164</v>
      </c>
      <c r="H74">
        <v>98.399999999999991</v>
      </c>
      <c r="I74">
        <v>44.279999999999994</v>
      </c>
      <c r="J74">
        <v>216</v>
      </c>
      <c r="K74">
        <v>129.6</v>
      </c>
      <c r="L74">
        <v>58.32</v>
      </c>
      <c r="M74">
        <v>380</v>
      </c>
      <c r="N74">
        <v>228</v>
      </c>
      <c r="O74">
        <v>102.6</v>
      </c>
      <c r="P74">
        <v>111</v>
      </c>
      <c r="Q74">
        <v>400</v>
      </c>
      <c r="R74" s="63">
        <v>0.05</v>
      </c>
      <c r="S74" s="63">
        <v>0.05</v>
      </c>
      <c r="T74">
        <f t="shared" si="0"/>
        <v>1.6666666666666666E-2</v>
      </c>
      <c r="U74">
        <f t="shared" si="1"/>
        <v>1.6666666666666666E-2</v>
      </c>
      <c r="V74">
        <f t="shared" si="2"/>
        <v>1.6666666666666666E-2</v>
      </c>
      <c r="W74" s="63">
        <v>0</v>
      </c>
      <c r="X74">
        <f t="shared" si="3"/>
        <v>1.2500000000000001E-2</v>
      </c>
      <c r="Y74">
        <f t="shared" si="4"/>
        <v>1.2500000000000001E-2</v>
      </c>
      <c r="Z74">
        <f t="shared" si="5"/>
        <v>1.2500000000000001E-2</v>
      </c>
      <c r="AA74">
        <f t="shared" si="6"/>
        <v>1.2500000000000001E-2</v>
      </c>
    </row>
    <row r="76" spans="1:27" s="39" customFormat="1">
      <c r="A76" s="39" t="s">
        <v>205</v>
      </c>
    </row>
    <row r="78" spans="1:27">
      <c r="A78" t="s">
        <v>211</v>
      </c>
    </row>
    <row r="79" spans="1:27">
      <c r="A79" t="s">
        <v>206</v>
      </c>
      <c r="B79" t="s">
        <v>208</v>
      </c>
      <c r="C79" t="s">
        <v>207</v>
      </c>
      <c r="D79" t="s">
        <v>209</v>
      </c>
      <c r="E79" t="s">
        <v>210</v>
      </c>
    </row>
    <row r="80" spans="1:27">
      <c r="A80" t="s">
        <v>197</v>
      </c>
      <c r="B80">
        <v>146</v>
      </c>
      <c r="C80">
        <v>105</v>
      </c>
      <c r="D80">
        <v>70</v>
      </c>
      <c r="E80">
        <v>35</v>
      </c>
    </row>
    <row r="81" spans="1:5">
      <c r="A81" t="s">
        <v>196</v>
      </c>
      <c r="B81">
        <v>225</v>
      </c>
      <c r="C81">
        <v>170</v>
      </c>
      <c r="D81">
        <v>110</v>
      </c>
      <c r="E81">
        <v>55</v>
      </c>
    </row>
    <row r="83" spans="1:5">
      <c r="A83" t="s">
        <v>212</v>
      </c>
    </row>
    <row r="84" spans="1:5">
      <c r="A84" t="s">
        <v>206</v>
      </c>
      <c r="B84" t="s">
        <v>208</v>
      </c>
      <c r="C84" t="s">
        <v>207</v>
      </c>
      <c r="D84" t="s">
        <v>209</v>
      </c>
      <c r="E84" t="s">
        <v>210</v>
      </c>
    </row>
    <row r="85" spans="1:5">
      <c r="A85" t="s">
        <v>197</v>
      </c>
      <c r="B85">
        <v>1000</v>
      </c>
      <c r="C85">
        <v>600</v>
      </c>
      <c r="D85">
        <v>450</v>
      </c>
      <c r="E85">
        <v>300</v>
      </c>
    </row>
    <row r="86" spans="1:5">
      <c r="A86" t="s">
        <v>196</v>
      </c>
      <c r="B86">
        <v>1100</v>
      </c>
      <c r="C86">
        <v>800</v>
      </c>
      <c r="D86">
        <v>650</v>
      </c>
      <c r="E86">
        <v>500</v>
      </c>
    </row>
  </sheetData>
  <pageMargins left="0.7" right="0.7" top="0.75" bottom="0.75" header="0.3" footer="0.3"/>
  <pageSetup paperSize="9" orientation="portrait" r:id="rId1"/>
  <tableParts count="14">
    <tablePart r:id="rId2"/>
    <tablePart r:id="rId3"/>
    <tablePart r:id="rId4"/>
    <tablePart r:id="rId5"/>
    <tablePart r:id="rId6"/>
    <tablePart r:id="rId7"/>
    <tablePart r:id="rId8"/>
    <tablePart r:id="rId9"/>
    <tablePart r:id="rId10"/>
    <tablePart r:id="rId11"/>
    <tablePart r:id="rId12"/>
    <tablePart r:id="rId13"/>
    <tablePart r:id="rId14"/>
    <tablePart r:id="rId15"/>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C4E88-6BC4-49D1-9719-B17D5EA14A88}">
  <sheetPr codeName="Sheet14"/>
  <dimension ref="A1:EN943"/>
  <sheetViews>
    <sheetView zoomScale="55" zoomScaleNormal="55" workbookViewId="0">
      <selection activeCell="O111" sqref="O111"/>
    </sheetView>
  </sheetViews>
  <sheetFormatPr defaultRowHeight="14.25"/>
  <cols>
    <col min="1" max="1" width="17.5" customWidth="1"/>
    <col min="2" max="2" width="9.625" customWidth="1"/>
    <col min="3" max="3" width="19.875" customWidth="1"/>
    <col min="4" max="4" width="12.375" customWidth="1"/>
    <col min="5" max="5" width="11.875" customWidth="1"/>
    <col min="6" max="6" width="9.125" customWidth="1"/>
    <col min="15" max="15" width="11.125" customWidth="1"/>
    <col min="16" max="16" width="11.375" customWidth="1"/>
    <col min="17" max="17" width="14.125" customWidth="1"/>
    <col min="18" max="22" width="13" customWidth="1"/>
    <col min="23" max="23" width="7.5" customWidth="1"/>
    <col min="24" max="24" width="4" style="91" customWidth="1"/>
    <col min="25" max="25" width="3.625" customWidth="1"/>
    <col min="26" max="28" width="4" customWidth="1"/>
    <col min="29" max="29" width="3.875" customWidth="1"/>
    <col min="30" max="30" width="4" customWidth="1"/>
    <col min="31" max="31" width="3.875" customWidth="1"/>
    <col min="32" max="33" width="4" customWidth="1"/>
    <col min="34" max="34" width="4.875" customWidth="1"/>
    <col min="35" max="35" width="4.5" customWidth="1"/>
    <col min="36" max="38" width="4.875" customWidth="1"/>
    <col min="39" max="39" width="4.625" customWidth="1"/>
    <col min="40" max="40" width="4.875" customWidth="1"/>
    <col min="41" max="41" width="4.625" customWidth="1"/>
    <col min="42" max="43" width="4.875" customWidth="1"/>
    <col min="44" max="44" width="5.25" customWidth="1"/>
    <col min="45" max="45" width="4.875" customWidth="1"/>
    <col min="46" max="48" width="5.25" customWidth="1"/>
    <col min="49" max="49" width="5" customWidth="1"/>
    <col min="50" max="50" width="5.25" customWidth="1"/>
    <col min="51" max="51" width="5" customWidth="1"/>
    <col min="52" max="53" width="5.25" customWidth="1"/>
    <col min="54" max="54" width="5.25" style="91" customWidth="1"/>
    <col min="55" max="55" width="4.875" customWidth="1"/>
    <col min="56" max="58" width="5.25" customWidth="1"/>
    <col min="59" max="59" width="5" customWidth="1"/>
    <col min="60" max="60" width="5.25" customWidth="1"/>
    <col min="61" max="61" width="5" customWidth="1"/>
    <col min="62" max="64" width="5.25" customWidth="1"/>
    <col min="65" max="65" width="4.875" customWidth="1"/>
    <col min="66" max="68" width="5.25" customWidth="1"/>
    <col min="69" max="69" width="5" customWidth="1"/>
    <col min="70" max="70" width="5.25" customWidth="1"/>
    <col min="71" max="71" width="5" customWidth="1"/>
    <col min="72" max="73" width="5.25" customWidth="1"/>
    <col min="74" max="74" width="5" customWidth="1"/>
    <col min="75" max="75" width="4.625" customWidth="1"/>
    <col min="76" max="78" width="5" customWidth="1"/>
    <col min="79" max="79" width="4.875" customWidth="1"/>
    <col min="80" max="80" width="5" customWidth="1"/>
    <col min="81" max="81" width="4.875" customWidth="1"/>
    <col min="82" max="83" width="5" customWidth="1"/>
    <col min="84" max="84" width="5.25" style="91" customWidth="1"/>
    <col min="85" max="85" width="4.875" customWidth="1"/>
    <col min="86" max="88" width="5.25" customWidth="1"/>
    <col min="89" max="89" width="5" customWidth="1"/>
    <col min="90" max="90" width="5.25" customWidth="1"/>
    <col min="91" max="91" width="5" customWidth="1"/>
    <col min="92" max="93" width="5.25" customWidth="1"/>
    <col min="94" max="94" width="5" customWidth="1"/>
    <col min="95" max="95" width="4.625" customWidth="1"/>
    <col min="96" max="98" width="5" customWidth="1"/>
    <col min="99" max="99" width="4.875" customWidth="1"/>
    <col min="100" max="100" width="5" customWidth="1"/>
    <col min="101" max="101" width="4.875" customWidth="1"/>
    <col min="102" max="103" width="5" customWidth="1"/>
    <col min="104" max="104" width="5.25" customWidth="1"/>
    <col min="105" max="105" width="4.875" customWidth="1"/>
    <col min="106" max="108" width="5.25" customWidth="1"/>
    <col min="109" max="109" width="5" customWidth="1"/>
    <col min="110" max="110" width="5.25" customWidth="1"/>
    <col min="111" max="111" width="5" customWidth="1"/>
    <col min="112" max="113" width="5.25" customWidth="1"/>
    <col min="114" max="114" width="5.25" style="91" customWidth="1"/>
    <col min="115" max="115" width="4.875" customWidth="1"/>
    <col min="116" max="118" width="5.25" customWidth="1"/>
    <col min="119" max="119" width="5" customWidth="1"/>
    <col min="120" max="120" width="5.25" customWidth="1"/>
    <col min="121" max="121" width="5" customWidth="1"/>
    <col min="122" max="123" width="5.25" customWidth="1"/>
    <col min="124" max="124" width="6.125" customWidth="1"/>
    <col min="125" max="125" width="5.625" customWidth="1"/>
    <col min="126" max="128" width="6.125" customWidth="1"/>
    <col min="129" max="129" width="5.875" customWidth="1"/>
    <col min="130" max="130" width="6.125" customWidth="1"/>
    <col min="131" max="131" width="5.875" customWidth="1"/>
    <col min="132" max="133" width="6.125" customWidth="1"/>
    <col min="134" max="134" width="5.625" customWidth="1"/>
    <col min="135" max="135" width="5.25" customWidth="1"/>
    <col min="136" max="138" width="5.625" customWidth="1"/>
    <col min="139" max="139" width="5.5" customWidth="1"/>
    <col min="140" max="140" width="5.625" customWidth="1"/>
    <col min="141" max="141" width="5.5" customWidth="1"/>
    <col min="142" max="143" width="5.625" customWidth="1"/>
    <col min="144" max="144" width="6.125" style="91" customWidth="1"/>
  </cols>
  <sheetData>
    <row r="1" spans="1:144" s="39" customFormat="1">
      <c r="A1" s="39" t="s">
        <v>358</v>
      </c>
    </row>
    <row r="3" spans="1:144" s="92" customFormat="1" ht="41.25" customHeight="1">
      <c r="B3" s="431" t="s">
        <v>300</v>
      </c>
      <c r="C3" s="431"/>
      <c r="D3" s="431"/>
      <c r="E3" s="431" t="s">
        <v>301</v>
      </c>
      <c r="F3" s="431"/>
      <c r="G3" s="431" t="s">
        <v>302</v>
      </c>
      <c r="H3" s="431"/>
      <c r="I3" s="431"/>
      <c r="J3" s="431"/>
      <c r="K3" s="431"/>
      <c r="L3" s="431"/>
      <c r="M3" s="431"/>
      <c r="N3" s="431" t="s">
        <v>303</v>
      </c>
      <c r="O3" s="431"/>
      <c r="P3" s="431"/>
      <c r="Q3" s="431"/>
      <c r="R3" s="92" t="s">
        <v>304</v>
      </c>
      <c r="X3" s="95"/>
      <c r="BB3" s="95"/>
      <c r="CF3" s="95"/>
      <c r="DJ3" s="95"/>
      <c r="EN3" s="95"/>
    </row>
    <row r="4" spans="1:144">
      <c r="B4" s="63" t="s">
        <v>176</v>
      </c>
      <c r="C4" s="63" t="s">
        <v>299</v>
      </c>
      <c r="D4" s="63" t="s">
        <v>182</v>
      </c>
      <c r="E4" s="63" t="s">
        <v>244</v>
      </c>
      <c r="F4" s="63" t="s">
        <v>245</v>
      </c>
      <c r="G4" s="63" t="s">
        <v>177</v>
      </c>
      <c r="H4" s="63" t="s">
        <v>291</v>
      </c>
      <c r="I4" s="63" t="s">
        <v>292</v>
      </c>
      <c r="J4" s="63" t="s">
        <v>246</v>
      </c>
      <c r="K4" s="63" t="s">
        <v>293</v>
      </c>
      <c r="L4" s="63" t="s">
        <v>418</v>
      </c>
      <c r="M4" s="63" t="s">
        <v>429</v>
      </c>
      <c r="N4" s="63" t="s">
        <v>294</v>
      </c>
      <c r="O4" s="63" t="s">
        <v>295</v>
      </c>
      <c r="P4" s="63" t="s">
        <v>296</v>
      </c>
      <c r="Q4" s="63" t="s">
        <v>297</v>
      </c>
      <c r="R4" s="63" t="s">
        <v>298</v>
      </c>
      <c r="S4" s="63"/>
      <c r="T4" s="63"/>
      <c r="U4" s="63"/>
      <c r="V4" s="63"/>
      <c r="W4" s="63"/>
    </row>
    <row r="5" spans="1:144" s="65" customFormat="1" ht="186.75" customHeight="1">
      <c r="B5" s="65" t="s">
        <v>305</v>
      </c>
      <c r="C5" s="65" t="s">
        <v>306</v>
      </c>
      <c r="D5" s="65" t="s">
        <v>307</v>
      </c>
      <c r="E5" s="65" t="s">
        <v>308</v>
      </c>
      <c r="F5" s="65" t="s">
        <v>309</v>
      </c>
      <c r="G5" s="65" t="s">
        <v>310</v>
      </c>
      <c r="H5" s="65" t="s">
        <v>311</v>
      </c>
      <c r="I5" s="65" t="s">
        <v>312</v>
      </c>
      <c r="J5" s="65" t="s">
        <v>313</v>
      </c>
      <c r="K5" s="65" t="s">
        <v>314</v>
      </c>
      <c r="L5" s="65" t="s">
        <v>615</v>
      </c>
      <c r="M5" s="65" t="s">
        <v>616</v>
      </c>
      <c r="N5" s="65" t="s">
        <v>319</v>
      </c>
      <c r="O5" s="65" t="s">
        <v>315</v>
      </c>
      <c r="P5" s="65" t="s">
        <v>316</v>
      </c>
      <c r="Q5" s="65" t="s">
        <v>317</v>
      </c>
      <c r="R5" s="65" t="s">
        <v>318</v>
      </c>
      <c r="X5" s="96"/>
      <c r="BB5" s="96"/>
      <c r="CF5" s="96"/>
      <c r="DJ5" s="96"/>
      <c r="EN5" s="96"/>
    </row>
    <row r="6" spans="1:144">
      <c r="A6" t="s">
        <v>320</v>
      </c>
      <c r="B6" s="63" t="s">
        <v>321</v>
      </c>
      <c r="C6" s="63" t="s">
        <v>321</v>
      </c>
      <c r="D6" s="63" t="s">
        <v>321</v>
      </c>
      <c r="E6" s="63" t="s">
        <v>434</v>
      </c>
      <c r="F6" s="63" t="s">
        <v>434</v>
      </c>
      <c r="G6" s="63" t="s">
        <v>434</v>
      </c>
      <c r="H6" s="63" t="s">
        <v>434</v>
      </c>
      <c r="I6" s="63" t="s">
        <v>434</v>
      </c>
      <c r="J6" s="63" t="s">
        <v>321</v>
      </c>
      <c r="K6" s="63" t="s">
        <v>434</v>
      </c>
      <c r="L6" s="63" t="s">
        <v>321</v>
      </c>
      <c r="M6" s="63" t="s">
        <v>614</v>
      </c>
      <c r="N6" s="63" t="s">
        <v>434</v>
      </c>
      <c r="O6" s="63" t="s">
        <v>434</v>
      </c>
      <c r="P6" s="63" t="s">
        <v>434</v>
      </c>
      <c r="Q6" s="63" t="s">
        <v>434</v>
      </c>
      <c r="R6" s="63" t="s">
        <v>321</v>
      </c>
      <c r="S6" s="63"/>
      <c r="T6" s="63"/>
      <c r="U6" s="63"/>
      <c r="V6" s="63"/>
      <c r="W6" s="63"/>
    </row>
    <row r="7" spans="1:144">
      <c r="B7" s="63"/>
      <c r="C7" s="63"/>
      <c r="D7" s="63"/>
      <c r="E7" s="63"/>
      <c r="F7" s="63"/>
      <c r="G7" s="63"/>
      <c r="H7" s="63"/>
      <c r="I7" s="63"/>
      <c r="J7" s="63"/>
      <c r="K7" s="63"/>
      <c r="L7" s="63"/>
      <c r="M7" s="63"/>
      <c r="N7" s="63"/>
      <c r="O7" s="63"/>
      <c r="P7" s="63"/>
      <c r="Q7" s="63"/>
      <c r="R7" s="63"/>
      <c r="S7" s="63"/>
      <c r="T7" s="63"/>
      <c r="U7" s="63"/>
      <c r="V7" s="63"/>
      <c r="W7" s="63"/>
    </row>
    <row r="8" spans="1:144" s="39" customFormat="1">
      <c r="A8" s="39" t="s">
        <v>433</v>
      </c>
    </row>
    <row r="10" spans="1:144" ht="30" customHeight="1">
      <c r="A10" t="str" cm="1">
        <f t="array" ref="A10:M10">Embodied_Input[#Headers]</f>
        <v>Building Aspect</v>
      </c>
      <c r="B10" t="str">
        <v>Building Element</v>
      </c>
      <c r="C10" t="str">
        <v>Material</v>
      </c>
      <c r="D10" t="str">
        <v>Existing fabric?</v>
      </c>
      <c r="E10" t="str">
        <v>Age if existing?</v>
      </c>
      <c r="F10" t="str">
        <v>Adjustment Factor (%)</v>
      </c>
      <c r="G10" t="str">
        <v>Component Life (years)</v>
      </c>
      <c r="H10" t="str">
        <v>Designed for disassembly?</v>
      </c>
      <c r="I10" t="str">
        <v>Estimated Quantity</v>
      </c>
      <c r="J10" t="str">
        <v>Units</v>
      </c>
      <c r="K10" t="str">
        <v>Self-weight (kN)</v>
      </c>
      <c r="L10" t="str">
        <v>A1 - A3</v>
      </c>
      <c r="M10" t="str">
        <v>A1 - A3 Biogenic</v>
      </c>
      <c r="X10" s="91" t="s">
        <v>441</v>
      </c>
      <c r="Y10" t="s">
        <v>442</v>
      </c>
      <c r="Z10" t="s">
        <v>443</v>
      </c>
      <c r="AA10" t="s">
        <v>444</v>
      </c>
      <c r="AB10" t="s">
        <v>445</v>
      </c>
      <c r="AC10" t="s">
        <v>446</v>
      </c>
      <c r="AD10" t="s">
        <v>447</v>
      </c>
      <c r="AE10" t="s">
        <v>448</v>
      </c>
      <c r="AF10" t="s">
        <v>449</v>
      </c>
      <c r="AG10" t="s">
        <v>450</v>
      </c>
      <c r="AH10" t="s">
        <v>451</v>
      </c>
      <c r="AI10" t="s">
        <v>452</v>
      </c>
      <c r="AJ10" t="s">
        <v>453</v>
      </c>
      <c r="AK10" t="s">
        <v>454</v>
      </c>
      <c r="AL10" t="s">
        <v>455</v>
      </c>
      <c r="AM10" t="s">
        <v>456</v>
      </c>
      <c r="AN10" t="s">
        <v>457</v>
      </c>
      <c r="AO10" t="s">
        <v>458</v>
      </c>
      <c r="AP10" t="s">
        <v>459</v>
      </c>
      <c r="AQ10" t="s">
        <v>460</v>
      </c>
      <c r="AR10" t="s">
        <v>461</v>
      </c>
      <c r="AS10" t="s">
        <v>462</v>
      </c>
      <c r="AT10" t="s">
        <v>463</v>
      </c>
      <c r="AU10" t="s">
        <v>464</v>
      </c>
      <c r="AV10" t="s">
        <v>465</v>
      </c>
      <c r="AW10" t="s">
        <v>466</v>
      </c>
      <c r="AX10" t="s">
        <v>467</v>
      </c>
      <c r="AY10" t="s">
        <v>468</v>
      </c>
      <c r="AZ10" t="s">
        <v>469</v>
      </c>
      <c r="BA10" t="s">
        <v>470</v>
      </c>
      <c r="BB10" s="91" t="s">
        <v>471</v>
      </c>
      <c r="BC10" t="s">
        <v>472</v>
      </c>
      <c r="BD10" t="s">
        <v>473</v>
      </c>
      <c r="BE10" t="s">
        <v>474</v>
      </c>
      <c r="BF10" t="s">
        <v>475</v>
      </c>
      <c r="BG10" t="s">
        <v>476</v>
      </c>
      <c r="BH10" t="s">
        <v>477</v>
      </c>
      <c r="BI10" t="s">
        <v>478</v>
      </c>
      <c r="BJ10" t="s">
        <v>479</v>
      </c>
      <c r="BK10" t="s">
        <v>480</v>
      </c>
      <c r="BL10" t="s">
        <v>481</v>
      </c>
      <c r="BM10" t="s">
        <v>482</v>
      </c>
      <c r="BN10" t="s">
        <v>483</v>
      </c>
      <c r="BO10" t="s">
        <v>484</v>
      </c>
      <c r="BP10" t="s">
        <v>485</v>
      </c>
      <c r="BQ10" t="s">
        <v>486</v>
      </c>
      <c r="BR10" t="s">
        <v>487</v>
      </c>
      <c r="BS10" t="s">
        <v>488</v>
      </c>
      <c r="BT10" t="s">
        <v>489</v>
      </c>
      <c r="BU10" t="s">
        <v>490</v>
      </c>
      <c r="BV10" t="s">
        <v>491</v>
      </c>
      <c r="BW10" t="s">
        <v>492</v>
      </c>
      <c r="BX10" t="s">
        <v>493</v>
      </c>
      <c r="BY10" t="s">
        <v>494</v>
      </c>
      <c r="BZ10" t="s">
        <v>495</v>
      </c>
      <c r="CA10" t="s">
        <v>496</v>
      </c>
      <c r="CB10" t="s">
        <v>497</v>
      </c>
      <c r="CC10" t="s">
        <v>498</v>
      </c>
      <c r="CD10" t="s">
        <v>499</v>
      </c>
      <c r="CE10" t="s">
        <v>500</v>
      </c>
      <c r="CF10" s="91" t="s">
        <v>501</v>
      </c>
      <c r="CG10" t="s">
        <v>502</v>
      </c>
      <c r="CH10" t="s">
        <v>503</v>
      </c>
      <c r="CI10" t="s">
        <v>504</v>
      </c>
      <c r="CJ10" t="s">
        <v>505</v>
      </c>
      <c r="CK10" t="s">
        <v>506</v>
      </c>
      <c r="CL10" t="s">
        <v>507</v>
      </c>
      <c r="CM10" t="s">
        <v>508</v>
      </c>
      <c r="CN10" t="s">
        <v>509</v>
      </c>
      <c r="CO10" t="s">
        <v>510</v>
      </c>
      <c r="CP10" t="s">
        <v>511</v>
      </c>
      <c r="CQ10" t="s">
        <v>512</v>
      </c>
      <c r="CR10" t="s">
        <v>513</v>
      </c>
      <c r="CS10" t="s">
        <v>514</v>
      </c>
      <c r="CT10" t="s">
        <v>515</v>
      </c>
      <c r="CU10" t="s">
        <v>516</v>
      </c>
      <c r="CV10" t="s">
        <v>517</v>
      </c>
      <c r="CW10" t="s">
        <v>518</v>
      </c>
      <c r="CX10" t="s">
        <v>519</v>
      </c>
      <c r="CY10" t="s">
        <v>520</v>
      </c>
      <c r="CZ10" t="s">
        <v>521</v>
      </c>
      <c r="DA10" t="s">
        <v>522</v>
      </c>
      <c r="DB10" t="s">
        <v>523</v>
      </c>
      <c r="DC10" t="s">
        <v>524</v>
      </c>
      <c r="DD10" t="s">
        <v>525</v>
      </c>
      <c r="DE10" t="s">
        <v>526</v>
      </c>
      <c r="DF10" t="s">
        <v>527</v>
      </c>
      <c r="DG10" t="s">
        <v>528</v>
      </c>
      <c r="DH10" t="s">
        <v>529</v>
      </c>
      <c r="DI10" t="s">
        <v>530</v>
      </c>
      <c r="DJ10" s="91" t="s">
        <v>531</v>
      </c>
      <c r="DK10" t="s">
        <v>532</v>
      </c>
      <c r="DL10" t="s">
        <v>533</v>
      </c>
      <c r="DM10" t="s">
        <v>534</v>
      </c>
      <c r="DN10" t="s">
        <v>535</v>
      </c>
      <c r="DO10" t="s">
        <v>536</v>
      </c>
      <c r="DP10" t="s">
        <v>537</v>
      </c>
      <c r="DQ10" t="s">
        <v>538</v>
      </c>
      <c r="DR10" t="s">
        <v>539</v>
      </c>
      <c r="DS10" t="s">
        <v>540</v>
      </c>
      <c r="DT10" t="s">
        <v>541</v>
      </c>
      <c r="DU10" t="s">
        <v>542</v>
      </c>
      <c r="DV10" t="s">
        <v>543</v>
      </c>
      <c r="DW10" t="s">
        <v>544</v>
      </c>
      <c r="DX10" t="s">
        <v>545</v>
      </c>
      <c r="DY10" t="s">
        <v>546</v>
      </c>
      <c r="DZ10" t="s">
        <v>547</v>
      </c>
      <c r="EA10" t="s">
        <v>548</v>
      </c>
      <c r="EB10" t="s">
        <v>549</v>
      </c>
      <c r="EC10" t="s">
        <v>550</v>
      </c>
      <c r="ED10" t="s">
        <v>551</v>
      </c>
      <c r="EE10" t="s">
        <v>552</v>
      </c>
      <c r="EF10" t="s">
        <v>553</v>
      </c>
      <c r="EG10" t="s">
        <v>554</v>
      </c>
      <c r="EH10" t="s">
        <v>555</v>
      </c>
      <c r="EI10" t="s">
        <v>556</v>
      </c>
      <c r="EJ10" t="s">
        <v>557</v>
      </c>
      <c r="EK10" t="s">
        <v>558</v>
      </c>
      <c r="EL10" t="s">
        <v>559</v>
      </c>
      <c r="EM10" t="s">
        <v>560</v>
      </c>
      <c r="EN10" s="91" t="s">
        <v>561</v>
      </c>
    </row>
    <row r="11" spans="1:144">
      <c r="A11" t="str" cm="1">
        <f t="array" aca="1" ref="A11:M60" ca="1">Embodied_Input[]</f>
        <v>Substructure</v>
      </c>
      <c r="B11" t="str">
        <f ca="1"/>
        <v>Piles</v>
      </c>
      <c r="C11">
        <f ca="1"/>
        <v>0</v>
      </c>
      <c r="D11" t="str">
        <f ca="1"/>
        <v/>
      </c>
      <c r="E11">
        <f ca="1"/>
        <v>0</v>
      </c>
      <c r="F11">
        <f ca="1"/>
        <v>0</v>
      </c>
      <c r="G11">
        <f ca="1"/>
        <v>0</v>
      </c>
      <c r="H11" t="str">
        <f ca="1"/>
        <v/>
      </c>
      <c r="I11">
        <f ca="1"/>
        <v>0</v>
      </c>
      <c r="J11" t="str">
        <f ca="1"/>
        <v/>
      </c>
      <c r="K11">
        <f ca="1"/>
        <v>0</v>
      </c>
      <c r="L11" t="str">
        <f ca="1"/>
        <v>0</v>
      </c>
      <c r="M11" t="str">
        <f ca="1"/>
        <v>0</v>
      </c>
      <c r="X11" s="91" t="str">
        <f t="shared" ref="X11:AM11" ca="1" si="0">$L11</f>
        <v>0</v>
      </c>
      <c r="Y11" t="str">
        <f t="shared" ca="1" si="0"/>
        <v>0</v>
      </c>
      <c r="Z11" t="str">
        <f t="shared" ca="1" si="0"/>
        <v>0</v>
      </c>
      <c r="AA11" t="str">
        <f t="shared" ca="1" si="0"/>
        <v>0</v>
      </c>
      <c r="AB11" t="str">
        <f t="shared" ca="1" si="0"/>
        <v>0</v>
      </c>
      <c r="AC11" t="str">
        <f t="shared" ca="1" si="0"/>
        <v>0</v>
      </c>
      <c r="AD11" t="str">
        <f t="shared" ca="1" si="0"/>
        <v>0</v>
      </c>
      <c r="AE11" t="str">
        <f t="shared" ca="1" si="0"/>
        <v>0</v>
      </c>
      <c r="AF11" t="str">
        <f t="shared" ca="1" si="0"/>
        <v>0</v>
      </c>
      <c r="AG11" t="str">
        <f t="shared" ca="1" si="0"/>
        <v>0</v>
      </c>
      <c r="AH11" t="str">
        <f t="shared" ca="1" si="0"/>
        <v>0</v>
      </c>
      <c r="AI11" t="str">
        <f t="shared" ca="1" si="0"/>
        <v>0</v>
      </c>
      <c r="AJ11" t="str">
        <f t="shared" ca="1" si="0"/>
        <v>0</v>
      </c>
      <c r="AK11" t="str">
        <f t="shared" ca="1" si="0"/>
        <v>0</v>
      </c>
      <c r="AL11" t="str">
        <f t="shared" ca="1" si="0"/>
        <v>0</v>
      </c>
      <c r="AM11" t="str">
        <f t="shared" ca="1" si="0"/>
        <v>0</v>
      </c>
      <c r="AN11" t="str">
        <f t="shared" ref="AN11:CY11" ca="1" si="1">$L11</f>
        <v>0</v>
      </c>
      <c r="AO11" t="str">
        <f t="shared" ca="1" si="1"/>
        <v>0</v>
      </c>
      <c r="AP11" t="str">
        <f t="shared" ca="1" si="1"/>
        <v>0</v>
      </c>
      <c r="AQ11" t="str">
        <f t="shared" ca="1" si="1"/>
        <v>0</v>
      </c>
      <c r="AR11" t="str">
        <f t="shared" ca="1" si="1"/>
        <v>0</v>
      </c>
      <c r="AS11" t="str">
        <f t="shared" ca="1" si="1"/>
        <v>0</v>
      </c>
      <c r="AT11" t="str">
        <f t="shared" ca="1" si="1"/>
        <v>0</v>
      </c>
      <c r="AU11" t="str">
        <f t="shared" ca="1" si="1"/>
        <v>0</v>
      </c>
      <c r="AV11" t="str">
        <f t="shared" ca="1" si="1"/>
        <v>0</v>
      </c>
      <c r="AW11" t="str">
        <f t="shared" ca="1" si="1"/>
        <v>0</v>
      </c>
      <c r="AX11" t="str">
        <f t="shared" ca="1" si="1"/>
        <v>0</v>
      </c>
      <c r="AY11" t="str">
        <f t="shared" ca="1" si="1"/>
        <v>0</v>
      </c>
      <c r="AZ11" t="str">
        <f t="shared" ca="1" si="1"/>
        <v>0</v>
      </c>
      <c r="BA11" t="str">
        <f t="shared" ca="1" si="1"/>
        <v>0</v>
      </c>
      <c r="BB11" s="91" t="str">
        <f t="shared" ca="1" si="1"/>
        <v>0</v>
      </c>
      <c r="BC11" t="str">
        <f t="shared" ca="1" si="1"/>
        <v>0</v>
      </c>
      <c r="BD11" t="str">
        <f t="shared" ca="1" si="1"/>
        <v>0</v>
      </c>
      <c r="BE11" t="str">
        <f t="shared" ca="1" si="1"/>
        <v>0</v>
      </c>
      <c r="BF11" t="str">
        <f t="shared" ca="1" si="1"/>
        <v>0</v>
      </c>
      <c r="BG11" t="str">
        <f t="shared" ca="1" si="1"/>
        <v>0</v>
      </c>
      <c r="BH11" t="str">
        <f t="shared" ca="1" si="1"/>
        <v>0</v>
      </c>
      <c r="BI11" t="str">
        <f t="shared" ca="1" si="1"/>
        <v>0</v>
      </c>
      <c r="BJ11" t="str">
        <f t="shared" ca="1" si="1"/>
        <v>0</v>
      </c>
      <c r="BK11" t="str">
        <f t="shared" ca="1" si="1"/>
        <v>0</v>
      </c>
      <c r="BL11" t="str">
        <f t="shared" ca="1" si="1"/>
        <v>0</v>
      </c>
      <c r="BM11" t="str">
        <f t="shared" ca="1" si="1"/>
        <v>0</v>
      </c>
      <c r="BN11" t="str">
        <f t="shared" ca="1" si="1"/>
        <v>0</v>
      </c>
      <c r="BO11" t="str">
        <f t="shared" ca="1" si="1"/>
        <v>0</v>
      </c>
      <c r="BP11" t="str">
        <f t="shared" ca="1" si="1"/>
        <v>0</v>
      </c>
      <c r="BQ11" t="str">
        <f t="shared" ca="1" si="1"/>
        <v>0</v>
      </c>
      <c r="BR11" t="str">
        <f t="shared" ca="1" si="1"/>
        <v>0</v>
      </c>
      <c r="BS11" t="str">
        <f t="shared" ca="1" si="1"/>
        <v>0</v>
      </c>
      <c r="BT11" t="str">
        <f t="shared" ca="1" si="1"/>
        <v>0</v>
      </c>
      <c r="BU11" t="str">
        <f t="shared" ca="1" si="1"/>
        <v>0</v>
      </c>
      <c r="BV11" t="str">
        <f t="shared" ca="1" si="1"/>
        <v>0</v>
      </c>
      <c r="BW11" t="str">
        <f t="shared" ca="1" si="1"/>
        <v>0</v>
      </c>
      <c r="BX11" t="str">
        <f t="shared" ca="1" si="1"/>
        <v>0</v>
      </c>
      <c r="BY11" t="str">
        <f t="shared" ca="1" si="1"/>
        <v>0</v>
      </c>
      <c r="BZ11" t="str">
        <f t="shared" ca="1" si="1"/>
        <v>0</v>
      </c>
      <c r="CA11" t="str">
        <f t="shared" ca="1" si="1"/>
        <v>0</v>
      </c>
      <c r="CB11" t="str">
        <f t="shared" ca="1" si="1"/>
        <v>0</v>
      </c>
      <c r="CC11" t="str">
        <f t="shared" ca="1" si="1"/>
        <v>0</v>
      </c>
      <c r="CD11" t="str">
        <f t="shared" ca="1" si="1"/>
        <v>0</v>
      </c>
      <c r="CE11" t="str">
        <f t="shared" ca="1" si="1"/>
        <v>0</v>
      </c>
      <c r="CF11" s="91" t="str">
        <f t="shared" ca="1" si="1"/>
        <v>0</v>
      </c>
      <c r="CG11" t="str">
        <f t="shared" ca="1" si="1"/>
        <v>0</v>
      </c>
      <c r="CH11" t="str">
        <f t="shared" ca="1" si="1"/>
        <v>0</v>
      </c>
      <c r="CI11" t="str">
        <f t="shared" ca="1" si="1"/>
        <v>0</v>
      </c>
      <c r="CJ11" t="str">
        <f t="shared" ca="1" si="1"/>
        <v>0</v>
      </c>
      <c r="CK11" t="str">
        <f t="shared" ca="1" si="1"/>
        <v>0</v>
      </c>
      <c r="CL11" t="str">
        <f t="shared" ca="1" si="1"/>
        <v>0</v>
      </c>
      <c r="CM11" t="str">
        <f t="shared" ca="1" si="1"/>
        <v>0</v>
      </c>
      <c r="CN11" t="str">
        <f t="shared" ca="1" si="1"/>
        <v>0</v>
      </c>
      <c r="CO11" t="str">
        <f t="shared" ca="1" si="1"/>
        <v>0</v>
      </c>
      <c r="CP11" t="str">
        <f t="shared" ca="1" si="1"/>
        <v>0</v>
      </c>
      <c r="CQ11" t="str">
        <f t="shared" ca="1" si="1"/>
        <v>0</v>
      </c>
      <c r="CR11" t="str">
        <f t="shared" ca="1" si="1"/>
        <v>0</v>
      </c>
      <c r="CS11" t="str">
        <f t="shared" ca="1" si="1"/>
        <v>0</v>
      </c>
      <c r="CT11" t="str">
        <f t="shared" ca="1" si="1"/>
        <v>0</v>
      </c>
      <c r="CU11" t="str">
        <f t="shared" ca="1" si="1"/>
        <v>0</v>
      </c>
      <c r="CV11" t="str">
        <f t="shared" ca="1" si="1"/>
        <v>0</v>
      </c>
      <c r="CW11" t="str">
        <f t="shared" ca="1" si="1"/>
        <v>0</v>
      </c>
      <c r="CX11" t="str">
        <f t="shared" ca="1" si="1"/>
        <v>0</v>
      </c>
      <c r="CY11" t="str">
        <f t="shared" ca="1" si="1"/>
        <v>0</v>
      </c>
      <c r="CZ11" t="str">
        <f t="shared" ref="CZ11:EN11" ca="1" si="2">$L11</f>
        <v>0</v>
      </c>
      <c r="DA11" t="str">
        <f t="shared" ca="1" si="2"/>
        <v>0</v>
      </c>
      <c r="DB11" t="str">
        <f t="shared" ca="1" si="2"/>
        <v>0</v>
      </c>
      <c r="DC11" t="str">
        <f t="shared" ca="1" si="2"/>
        <v>0</v>
      </c>
      <c r="DD11" t="str">
        <f t="shared" ca="1" si="2"/>
        <v>0</v>
      </c>
      <c r="DE11" t="str">
        <f t="shared" ca="1" si="2"/>
        <v>0</v>
      </c>
      <c r="DF11" t="str">
        <f t="shared" ca="1" si="2"/>
        <v>0</v>
      </c>
      <c r="DG11" t="str">
        <f t="shared" ca="1" si="2"/>
        <v>0</v>
      </c>
      <c r="DH11" t="str">
        <f t="shared" ca="1" si="2"/>
        <v>0</v>
      </c>
      <c r="DI11" t="str">
        <f t="shared" ca="1" si="2"/>
        <v>0</v>
      </c>
      <c r="DJ11" s="91" t="str">
        <f t="shared" ca="1" si="2"/>
        <v>0</v>
      </c>
      <c r="DK11" t="str">
        <f t="shared" ca="1" si="2"/>
        <v>0</v>
      </c>
      <c r="DL11" t="str">
        <f t="shared" ca="1" si="2"/>
        <v>0</v>
      </c>
      <c r="DM11" t="str">
        <f t="shared" ca="1" si="2"/>
        <v>0</v>
      </c>
      <c r="DN11" t="str">
        <f t="shared" ca="1" si="2"/>
        <v>0</v>
      </c>
      <c r="DO11" t="str">
        <f t="shared" ca="1" si="2"/>
        <v>0</v>
      </c>
      <c r="DP11" t="str">
        <f t="shared" ca="1" si="2"/>
        <v>0</v>
      </c>
      <c r="DQ11" t="str">
        <f t="shared" ca="1" si="2"/>
        <v>0</v>
      </c>
      <c r="DR11" t="str">
        <f t="shared" ca="1" si="2"/>
        <v>0</v>
      </c>
      <c r="DS11" t="str">
        <f t="shared" ca="1" si="2"/>
        <v>0</v>
      </c>
      <c r="DT11" t="str">
        <f t="shared" ca="1" si="2"/>
        <v>0</v>
      </c>
      <c r="DU11" t="str">
        <f t="shared" ca="1" si="2"/>
        <v>0</v>
      </c>
      <c r="DV11" t="str">
        <f t="shared" ca="1" si="2"/>
        <v>0</v>
      </c>
      <c r="DW11" t="str">
        <f t="shared" ca="1" si="2"/>
        <v>0</v>
      </c>
      <c r="DX11" t="str">
        <f t="shared" ca="1" si="2"/>
        <v>0</v>
      </c>
      <c r="DY11" t="str">
        <f t="shared" ca="1" si="2"/>
        <v>0</v>
      </c>
      <c r="DZ11" t="str">
        <f t="shared" ca="1" si="2"/>
        <v>0</v>
      </c>
      <c r="EA11" t="str">
        <f t="shared" ca="1" si="2"/>
        <v>0</v>
      </c>
      <c r="EB11" t="str">
        <f t="shared" ca="1" si="2"/>
        <v>0</v>
      </c>
      <c r="EC11" t="str">
        <f t="shared" ca="1" si="2"/>
        <v>0</v>
      </c>
      <c r="ED11" t="str">
        <f t="shared" ca="1" si="2"/>
        <v>0</v>
      </c>
      <c r="EE11" t="str">
        <f t="shared" ca="1" si="2"/>
        <v>0</v>
      </c>
      <c r="EF11" t="str">
        <f t="shared" ca="1" si="2"/>
        <v>0</v>
      </c>
      <c r="EG11" t="str">
        <f t="shared" ca="1" si="2"/>
        <v>0</v>
      </c>
      <c r="EH11" t="str">
        <f t="shared" ca="1" si="2"/>
        <v>0</v>
      </c>
      <c r="EI11" t="str">
        <f t="shared" ca="1" si="2"/>
        <v>0</v>
      </c>
      <c r="EJ11" t="str">
        <f t="shared" ca="1" si="2"/>
        <v>0</v>
      </c>
      <c r="EK11" t="str">
        <f t="shared" ca="1" si="2"/>
        <v>0</v>
      </c>
      <c r="EL11" t="str">
        <f t="shared" ca="1" si="2"/>
        <v>0</v>
      </c>
      <c r="EM11" t="str">
        <f t="shared" ca="1" si="2"/>
        <v>0</v>
      </c>
      <c r="EN11" s="91" t="str">
        <f t="shared" ca="1" si="2"/>
        <v>0</v>
      </c>
    </row>
    <row r="12" spans="1:144">
      <c r="A12" t="str">
        <f ca="1"/>
        <v>Substructure</v>
      </c>
      <c r="B12" t="str">
        <f ca="1"/>
        <v>Pile caps</v>
      </c>
      <c r="C12">
        <f ca="1"/>
        <v>0</v>
      </c>
      <c r="D12" t="str">
        <f ca="1"/>
        <v/>
      </c>
      <c r="E12">
        <f ca="1"/>
        <v>0</v>
      </c>
      <c r="F12">
        <f ca="1"/>
        <v>0</v>
      </c>
      <c r="G12">
        <f ca="1"/>
        <v>0</v>
      </c>
      <c r="H12" t="str">
        <f ca="1"/>
        <v/>
      </c>
      <c r="I12">
        <f ca="1"/>
        <v>0</v>
      </c>
      <c r="J12" t="str">
        <f ca="1"/>
        <v/>
      </c>
      <c r="K12" t="str">
        <f ca="1"/>
        <v>0</v>
      </c>
      <c r="L12" t="str">
        <f ca="1"/>
        <v>0</v>
      </c>
      <c r="M12" t="str">
        <f ca="1"/>
        <v>0</v>
      </c>
      <c r="X12" s="91" t="str">
        <f t="shared" ref="X12:AM27" ca="1" si="3">$L12</f>
        <v>0</v>
      </c>
      <c r="Y12" t="str">
        <f t="shared" ca="1" si="3"/>
        <v>0</v>
      </c>
      <c r="Z12" t="str">
        <f t="shared" ca="1" si="3"/>
        <v>0</v>
      </c>
      <c r="AA12" t="str">
        <f t="shared" ca="1" si="3"/>
        <v>0</v>
      </c>
      <c r="AB12" t="str">
        <f t="shared" ca="1" si="3"/>
        <v>0</v>
      </c>
      <c r="AC12" t="str">
        <f t="shared" ca="1" si="3"/>
        <v>0</v>
      </c>
      <c r="AD12" t="str">
        <f t="shared" ca="1" si="3"/>
        <v>0</v>
      </c>
      <c r="AE12" t="str">
        <f t="shared" ca="1" si="3"/>
        <v>0</v>
      </c>
      <c r="AF12" t="str">
        <f t="shared" ca="1" si="3"/>
        <v>0</v>
      </c>
      <c r="AG12" t="str">
        <f t="shared" ca="1" si="3"/>
        <v>0</v>
      </c>
      <c r="AH12" t="str">
        <f t="shared" ca="1" si="3"/>
        <v>0</v>
      </c>
      <c r="AI12" t="str">
        <f t="shared" ca="1" si="3"/>
        <v>0</v>
      </c>
      <c r="AJ12" t="str">
        <f t="shared" ca="1" si="3"/>
        <v>0</v>
      </c>
      <c r="AK12" t="str">
        <f t="shared" ca="1" si="3"/>
        <v>0</v>
      </c>
      <c r="AL12" t="str">
        <f t="shared" ca="1" si="3"/>
        <v>0</v>
      </c>
      <c r="AM12" t="str">
        <f t="shared" ca="1" si="3"/>
        <v>0</v>
      </c>
      <c r="AN12" t="str">
        <f t="shared" ref="AN12:BC27" ca="1" si="4">$L12</f>
        <v>0</v>
      </c>
      <c r="AO12" t="str">
        <f t="shared" ca="1" si="4"/>
        <v>0</v>
      </c>
      <c r="AP12" t="str">
        <f t="shared" ca="1" si="4"/>
        <v>0</v>
      </c>
      <c r="AQ12" t="str">
        <f t="shared" ca="1" si="4"/>
        <v>0</v>
      </c>
      <c r="AR12" t="str">
        <f t="shared" ca="1" si="4"/>
        <v>0</v>
      </c>
      <c r="AS12" t="str">
        <f t="shared" ca="1" si="4"/>
        <v>0</v>
      </c>
      <c r="AT12" t="str">
        <f t="shared" ca="1" si="4"/>
        <v>0</v>
      </c>
      <c r="AU12" t="str">
        <f t="shared" ca="1" si="4"/>
        <v>0</v>
      </c>
      <c r="AV12" t="str">
        <f t="shared" ca="1" si="4"/>
        <v>0</v>
      </c>
      <c r="AW12" t="str">
        <f t="shared" ca="1" si="4"/>
        <v>0</v>
      </c>
      <c r="AX12" t="str">
        <f t="shared" ca="1" si="4"/>
        <v>0</v>
      </c>
      <c r="AY12" t="str">
        <f t="shared" ca="1" si="4"/>
        <v>0</v>
      </c>
      <c r="AZ12" t="str">
        <f t="shared" ca="1" si="4"/>
        <v>0</v>
      </c>
      <c r="BA12" t="str">
        <f t="shared" ca="1" si="4"/>
        <v>0</v>
      </c>
      <c r="BB12" s="91" t="str">
        <f t="shared" ca="1" si="4"/>
        <v>0</v>
      </c>
      <c r="BC12" t="str">
        <f t="shared" ca="1" si="4"/>
        <v>0</v>
      </c>
      <c r="BD12" t="str">
        <f t="shared" ref="BD12:BS26" ca="1" si="5">$L12</f>
        <v>0</v>
      </c>
      <c r="BE12" t="str">
        <f t="shared" ca="1" si="5"/>
        <v>0</v>
      </c>
      <c r="BF12" t="str">
        <f t="shared" ca="1" si="5"/>
        <v>0</v>
      </c>
      <c r="BG12" t="str">
        <f t="shared" ca="1" si="5"/>
        <v>0</v>
      </c>
      <c r="BH12" t="str">
        <f t="shared" ca="1" si="5"/>
        <v>0</v>
      </c>
      <c r="BI12" t="str">
        <f t="shared" ca="1" si="5"/>
        <v>0</v>
      </c>
      <c r="BJ12" t="str">
        <f t="shared" ca="1" si="5"/>
        <v>0</v>
      </c>
      <c r="BK12" t="str">
        <f t="shared" ca="1" si="5"/>
        <v>0</v>
      </c>
      <c r="BL12" t="str">
        <f t="shared" ca="1" si="5"/>
        <v>0</v>
      </c>
      <c r="BM12" t="str">
        <f t="shared" ca="1" si="5"/>
        <v>0</v>
      </c>
      <c r="BN12" t="str">
        <f t="shared" ca="1" si="5"/>
        <v>0</v>
      </c>
      <c r="BO12" t="str">
        <f t="shared" ca="1" si="5"/>
        <v>0</v>
      </c>
      <c r="BP12" t="str">
        <f t="shared" ca="1" si="5"/>
        <v>0</v>
      </c>
      <c r="BQ12" t="str">
        <f t="shared" ca="1" si="5"/>
        <v>0</v>
      </c>
      <c r="BR12" t="str">
        <f t="shared" ca="1" si="5"/>
        <v>0</v>
      </c>
      <c r="BS12" t="str">
        <f t="shared" ca="1" si="5"/>
        <v>0</v>
      </c>
      <c r="BT12" t="str">
        <f t="shared" ref="BT12:CI27" ca="1" si="6">$L12</f>
        <v>0</v>
      </c>
      <c r="BU12" t="str">
        <f t="shared" ca="1" si="6"/>
        <v>0</v>
      </c>
      <c r="BV12" t="str">
        <f t="shared" ca="1" si="6"/>
        <v>0</v>
      </c>
      <c r="BW12" t="str">
        <f t="shared" ca="1" si="6"/>
        <v>0</v>
      </c>
      <c r="BX12" t="str">
        <f t="shared" ca="1" si="6"/>
        <v>0</v>
      </c>
      <c r="BY12" t="str">
        <f t="shared" ca="1" si="6"/>
        <v>0</v>
      </c>
      <c r="BZ12" t="str">
        <f t="shared" ca="1" si="6"/>
        <v>0</v>
      </c>
      <c r="CA12" t="str">
        <f t="shared" ca="1" si="6"/>
        <v>0</v>
      </c>
      <c r="CB12" t="str">
        <f t="shared" ca="1" si="6"/>
        <v>0</v>
      </c>
      <c r="CC12" t="str">
        <f t="shared" ca="1" si="6"/>
        <v>0</v>
      </c>
      <c r="CD12" t="str">
        <f t="shared" ca="1" si="6"/>
        <v>0</v>
      </c>
      <c r="CE12" t="str">
        <f t="shared" ca="1" si="6"/>
        <v>0</v>
      </c>
      <c r="CF12" s="91" t="str">
        <f t="shared" ca="1" si="6"/>
        <v>0</v>
      </c>
      <c r="CG12" t="str">
        <f t="shared" ca="1" si="6"/>
        <v>0</v>
      </c>
      <c r="CH12" t="str">
        <f t="shared" ca="1" si="6"/>
        <v>0</v>
      </c>
      <c r="CI12" t="str">
        <f t="shared" ca="1" si="6"/>
        <v>0</v>
      </c>
      <c r="CJ12" t="str">
        <f t="shared" ref="CJ12:CY26" ca="1" si="7">$L12</f>
        <v>0</v>
      </c>
      <c r="CK12" t="str">
        <f t="shared" ca="1" si="7"/>
        <v>0</v>
      </c>
      <c r="CL12" t="str">
        <f t="shared" ca="1" si="7"/>
        <v>0</v>
      </c>
      <c r="CM12" t="str">
        <f t="shared" ca="1" si="7"/>
        <v>0</v>
      </c>
      <c r="CN12" t="str">
        <f t="shared" ca="1" si="7"/>
        <v>0</v>
      </c>
      <c r="CO12" t="str">
        <f t="shared" ca="1" si="7"/>
        <v>0</v>
      </c>
      <c r="CP12" t="str">
        <f t="shared" ca="1" si="7"/>
        <v>0</v>
      </c>
      <c r="CQ12" t="str">
        <f t="shared" ca="1" si="7"/>
        <v>0</v>
      </c>
      <c r="CR12" t="str">
        <f t="shared" ca="1" si="7"/>
        <v>0</v>
      </c>
      <c r="CS12" t="str">
        <f t="shared" ca="1" si="7"/>
        <v>0</v>
      </c>
      <c r="CT12" t="str">
        <f t="shared" ca="1" si="7"/>
        <v>0</v>
      </c>
      <c r="CU12" t="str">
        <f t="shared" ca="1" si="7"/>
        <v>0</v>
      </c>
      <c r="CV12" t="str">
        <f t="shared" ca="1" si="7"/>
        <v>0</v>
      </c>
      <c r="CW12" t="str">
        <f t="shared" ca="1" si="7"/>
        <v>0</v>
      </c>
      <c r="CX12" t="str">
        <f t="shared" ca="1" si="7"/>
        <v>0</v>
      </c>
      <c r="CY12" t="str">
        <f t="shared" ca="1" si="7"/>
        <v>0</v>
      </c>
      <c r="CZ12" t="str">
        <f t="shared" ref="CZ12:DO27" ca="1" si="8">$L12</f>
        <v>0</v>
      </c>
      <c r="DA12" t="str">
        <f t="shared" ca="1" si="8"/>
        <v>0</v>
      </c>
      <c r="DB12" t="str">
        <f t="shared" ca="1" si="8"/>
        <v>0</v>
      </c>
      <c r="DC12" t="str">
        <f t="shared" ca="1" si="8"/>
        <v>0</v>
      </c>
      <c r="DD12" t="str">
        <f t="shared" ca="1" si="8"/>
        <v>0</v>
      </c>
      <c r="DE12" t="str">
        <f t="shared" ca="1" si="8"/>
        <v>0</v>
      </c>
      <c r="DF12" t="str">
        <f t="shared" ca="1" si="8"/>
        <v>0</v>
      </c>
      <c r="DG12" t="str">
        <f t="shared" ca="1" si="8"/>
        <v>0</v>
      </c>
      <c r="DH12" t="str">
        <f t="shared" ca="1" si="8"/>
        <v>0</v>
      </c>
      <c r="DI12" t="str">
        <f t="shared" ca="1" si="8"/>
        <v>0</v>
      </c>
      <c r="DJ12" s="91" t="str">
        <f t="shared" ca="1" si="8"/>
        <v>0</v>
      </c>
      <c r="DK12" t="str">
        <f t="shared" ca="1" si="8"/>
        <v>0</v>
      </c>
      <c r="DL12" t="str">
        <f t="shared" ca="1" si="8"/>
        <v>0</v>
      </c>
      <c r="DM12" t="str">
        <f t="shared" ca="1" si="8"/>
        <v>0</v>
      </c>
      <c r="DN12" t="str">
        <f t="shared" ca="1" si="8"/>
        <v>0</v>
      </c>
      <c r="DO12" t="str">
        <f t="shared" ca="1" si="8"/>
        <v>0</v>
      </c>
      <c r="DP12" t="str">
        <f t="shared" ref="DP12:EE26" ca="1" si="9">$L12</f>
        <v>0</v>
      </c>
      <c r="DQ12" t="str">
        <f t="shared" ca="1" si="9"/>
        <v>0</v>
      </c>
      <c r="DR12" t="str">
        <f t="shared" ca="1" si="9"/>
        <v>0</v>
      </c>
      <c r="DS12" t="str">
        <f t="shared" ca="1" si="9"/>
        <v>0</v>
      </c>
      <c r="DT12" t="str">
        <f t="shared" ca="1" si="9"/>
        <v>0</v>
      </c>
      <c r="DU12" t="str">
        <f t="shared" ca="1" si="9"/>
        <v>0</v>
      </c>
      <c r="DV12" t="str">
        <f t="shared" ca="1" si="9"/>
        <v>0</v>
      </c>
      <c r="DW12" t="str">
        <f t="shared" ca="1" si="9"/>
        <v>0</v>
      </c>
      <c r="DX12" t="str">
        <f t="shared" ca="1" si="9"/>
        <v>0</v>
      </c>
      <c r="DY12" t="str">
        <f t="shared" ca="1" si="9"/>
        <v>0</v>
      </c>
      <c r="DZ12" t="str">
        <f t="shared" ca="1" si="9"/>
        <v>0</v>
      </c>
      <c r="EA12" t="str">
        <f t="shared" ca="1" si="9"/>
        <v>0</v>
      </c>
      <c r="EB12" t="str">
        <f t="shared" ca="1" si="9"/>
        <v>0</v>
      </c>
      <c r="EC12" t="str">
        <f t="shared" ca="1" si="9"/>
        <v>0</v>
      </c>
      <c r="ED12" t="str">
        <f t="shared" ca="1" si="9"/>
        <v>0</v>
      </c>
      <c r="EE12" t="str">
        <f t="shared" ca="1" si="9"/>
        <v>0</v>
      </c>
      <c r="EF12" t="str">
        <f t="shared" ref="EF12:EN49" ca="1" si="10">$L12</f>
        <v>0</v>
      </c>
      <c r="EG12" t="str">
        <f t="shared" ca="1" si="10"/>
        <v>0</v>
      </c>
      <c r="EH12" t="str">
        <f t="shared" ca="1" si="10"/>
        <v>0</v>
      </c>
      <c r="EI12" t="str">
        <f t="shared" ca="1" si="10"/>
        <v>0</v>
      </c>
      <c r="EJ12" t="str">
        <f t="shared" ca="1" si="10"/>
        <v>0</v>
      </c>
      <c r="EK12" t="str">
        <f t="shared" ca="1" si="10"/>
        <v>0</v>
      </c>
      <c r="EL12" t="str">
        <f t="shared" ca="1" si="10"/>
        <v>0</v>
      </c>
      <c r="EM12" t="str">
        <f t="shared" ca="1" si="10"/>
        <v>0</v>
      </c>
      <c r="EN12" s="91" t="str">
        <f t="shared" ca="1" si="10"/>
        <v>0</v>
      </c>
    </row>
    <row r="13" spans="1:144">
      <c r="A13" t="str">
        <f ca="1"/>
        <v>Substructure</v>
      </c>
      <c r="B13" t="str">
        <f ca="1"/>
        <v>Capping beams</v>
      </c>
      <c r="C13">
        <f ca="1"/>
        <v>0</v>
      </c>
      <c r="D13" t="str">
        <f ca="1"/>
        <v/>
      </c>
      <c r="E13">
        <f ca="1"/>
        <v>0</v>
      </c>
      <c r="F13">
        <f ca="1"/>
        <v>0</v>
      </c>
      <c r="G13">
        <f ca="1"/>
        <v>0</v>
      </c>
      <c r="H13" t="str">
        <f ca="1"/>
        <v/>
      </c>
      <c r="I13">
        <f ca="1"/>
        <v>0</v>
      </c>
      <c r="J13" t="str">
        <f ca="1"/>
        <v/>
      </c>
      <c r="K13" t="str">
        <f ca="1"/>
        <v>0</v>
      </c>
      <c r="L13" t="str">
        <f ca="1"/>
        <v>0</v>
      </c>
      <c r="M13" t="str">
        <f ca="1"/>
        <v>0</v>
      </c>
      <c r="X13" s="91" t="str">
        <f t="shared" ca="1" si="3"/>
        <v>0</v>
      </c>
      <c r="Y13" t="str">
        <f t="shared" ca="1" si="3"/>
        <v>0</v>
      </c>
      <c r="Z13" t="str">
        <f t="shared" ca="1" si="3"/>
        <v>0</v>
      </c>
      <c r="AA13" t="str">
        <f t="shared" ca="1" si="3"/>
        <v>0</v>
      </c>
      <c r="AB13" t="str">
        <f t="shared" ca="1" si="3"/>
        <v>0</v>
      </c>
      <c r="AC13" t="str">
        <f t="shared" ca="1" si="3"/>
        <v>0</v>
      </c>
      <c r="AD13" t="str">
        <f t="shared" ca="1" si="3"/>
        <v>0</v>
      </c>
      <c r="AE13" t="str">
        <f t="shared" ca="1" si="3"/>
        <v>0</v>
      </c>
      <c r="AF13" t="str">
        <f t="shared" ca="1" si="3"/>
        <v>0</v>
      </c>
      <c r="AG13" t="str">
        <f t="shared" ca="1" si="3"/>
        <v>0</v>
      </c>
      <c r="AH13" t="str">
        <f t="shared" ca="1" si="3"/>
        <v>0</v>
      </c>
      <c r="AI13" t="str">
        <f t="shared" ca="1" si="3"/>
        <v>0</v>
      </c>
      <c r="AJ13" t="str">
        <f t="shared" ca="1" si="3"/>
        <v>0</v>
      </c>
      <c r="AK13" t="str">
        <f t="shared" ca="1" si="3"/>
        <v>0</v>
      </c>
      <c r="AL13" t="str">
        <f t="shared" ca="1" si="3"/>
        <v>0</v>
      </c>
      <c r="AM13" t="str">
        <f t="shared" ca="1" si="3"/>
        <v>0</v>
      </c>
      <c r="AN13" t="str">
        <f t="shared" ca="1" si="4"/>
        <v>0</v>
      </c>
      <c r="AO13" t="str">
        <f t="shared" ca="1" si="4"/>
        <v>0</v>
      </c>
      <c r="AP13" t="str">
        <f t="shared" ca="1" si="4"/>
        <v>0</v>
      </c>
      <c r="AQ13" t="str">
        <f t="shared" ca="1" si="4"/>
        <v>0</v>
      </c>
      <c r="AR13" t="str">
        <f t="shared" ca="1" si="4"/>
        <v>0</v>
      </c>
      <c r="AS13" t="str">
        <f t="shared" ca="1" si="4"/>
        <v>0</v>
      </c>
      <c r="AT13" t="str">
        <f t="shared" ca="1" si="4"/>
        <v>0</v>
      </c>
      <c r="AU13" t="str">
        <f t="shared" ca="1" si="4"/>
        <v>0</v>
      </c>
      <c r="AV13" t="str">
        <f t="shared" ca="1" si="4"/>
        <v>0</v>
      </c>
      <c r="AW13" t="str">
        <f t="shared" ca="1" si="4"/>
        <v>0</v>
      </c>
      <c r="AX13" t="str">
        <f t="shared" ca="1" si="4"/>
        <v>0</v>
      </c>
      <c r="AY13" t="str">
        <f t="shared" ca="1" si="4"/>
        <v>0</v>
      </c>
      <c r="AZ13" t="str">
        <f t="shared" ca="1" si="4"/>
        <v>0</v>
      </c>
      <c r="BA13" t="str">
        <f t="shared" ca="1" si="4"/>
        <v>0</v>
      </c>
      <c r="BB13" s="91" t="str">
        <f t="shared" ca="1" si="4"/>
        <v>0</v>
      </c>
      <c r="BC13" t="str">
        <f t="shared" ca="1" si="4"/>
        <v>0</v>
      </c>
      <c r="BD13" t="str">
        <f t="shared" ca="1" si="5"/>
        <v>0</v>
      </c>
      <c r="BE13" t="str">
        <f t="shared" ca="1" si="5"/>
        <v>0</v>
      </c>
      <c r="BF13" t="str">
        <f t="shared" ca="1" si="5"/>
        <v>0</v>
      </c>
      <c r="BG13" t="str">
        <f t="shared" ca="1" si="5"/>
        <v>0</v>
      </c>
      <c r="BH13" t="str">
        <f t="shared" ca="1" si="5"/>
        <v>0</v>
      </c>
      <c r="BI13" t="str">
        <f t="shared" ca="1" si="5"/>
        <v>0</v>
      </c>
      <c r="BJ13" t="str">
        <f t="shared" ca="1" si="5"/>
        <v>0</v>
      </c>
      <c r="BK13" t="str">
        <f t="shared" ca="1" si="5"/>
        <v>0</v>
      </c>
      <c r="BL13" t="str">
        <f t="shared" ca="1" si="5"/>
        <v>0</v>
      </c>
      <c r="BM13" t="str">
        <f t="shared" ca="1" si="5"/>
        <v>0</v>
      </c>
      <c r="BN13" t="str">
        <f t="shared" ca="1" si="5"/>
        <v>0</v>
      </c>
      <c r="BO13" t="str">
        <f t="shared" ca="1" si="5"/>
        <v>0</v>
      </c>
      <c r="BP13" t="str">
        <f t="shared" ca="1" si="5"/>
        <v>0</v>
      </c>
      <c r="BQ13" t="str">
        <f t="shared" ca="1" si="5"/>
        <v>0</v>
      </c>
      <c r="BR13" t="str">
        <f t="shared" ca="1" si="5"/>
        <v>0</v>
      </c>
      <c r="BS13" t="str">
        <f t="shared" ca="1" si="5"/>
        <v>0</v>
      </c>
      <c r="BT13" t="str">
        <f t="shared" ca="1" si="6"/>
        <v>0</v>
      </c>
      <c r="BU13" t="str">
        <f t="shared" ca="1" si="6"/>
        <v>0</v>
      </c>
      <c r="BV13" t="str">
        <f t="shared" ca="1" si="6"/>
        <v>0</v>
      </c>
      <c r="BW13" t="str">
        <f t="shared" ca="1" si="6"/>
        <v>0</v>
      </c>
      <c r="BX13" t="str">
        <f t="shared" ca="1" si="6"/>
        <v>0</v>
      </c>
      <c r="BY13" t="str">
        <f t="shared" ca="1" si="6"/>
        <v>0</v>
      </c>
      <c r="BZ13" t="str">
        <f t="shared" ca="1" si="6"/>
        <v>0</v>
      </c>
      <c r="CA13" t="str">
        <f t="shared" ca="1" si="6"/>
        <v>0</v>
      </c>
      <c r="CB13" t="str">
        <f t="shared" ca="1" si="6"/>
        <v>0</v>
      </c>
      <c r="CC13" t="str">
        <f t="shared" ca="1" si="6"/>
        <v>0</v>
      </c>
      <c r="CD13" t="str">
        <f t="shared" ca="1" si="6"/>
        <v>0</v>
      </c>
      <c r="CE13" t="str">
        <f t="shared" ca="1" si="6"/>
        <v>0</v>
      </c>
      <c r="CF13" s="91" t="str">
        <f t="shared" ca="1" si="6"/>
        <v>0</v>
      </c>
      <c r="CG13" t="str">
        <f t="shared" ca="1" si="6"/>
        <v>0</v>
      </c>
      <c r="CH13" t="str">
        <f t="shared" ca="1" si="6"/>
        <v>0</v>
      </c>
      <c r="CI13" t="str">
        <f t="shared" ca="1" si="6"/>
        <v>0</v>
      </c>
      <c r="CJ13" t="str">
        <f t="shared" ca="1" si="7"/>
        <v>0</v>
      </c>
      <c r="CK13" t="str">
        <f t="shared" ca="1" si="7"/>
        <v>0</v>
      </c>
      <c r="CL13" t="str">
        <f t="shared" ca="1" si="7"/>
        <v>0</v>
      </c>
      <c r="CM13" t="str">
        <f t="shared" ca="1" si="7"/>
        <v>0</v>
      </c>
      <c r="CN13" t="str">
        <f t="shared" ca="1" si="7"/>
        <v>0</v>
      </c>
      <c r="CO13" t="str">
        <f t="shared" ca="1" si="7"/>
        <v>0</v>
      </c>
      <c r="CP13" t="str">
        <f t="shared" ca="1" si="7"/>
        <v>0</v>
      </c>
      <c r="CQ13" t="str">
        <f t="shared" ca="1" si="7"/>
        <v>0</v>
      </c>
      <c r="CR13" t="str">
        <f t="shared" ca="1" si="7"/>
        <v>0</v>
      </c>
      <c r="CS13" t="str">
        <f t="shared" ca="1" si="7"/>
        <v>0</v>
      </c>
      <c r="CT13" t="str">
        <f t="shared" ca="1" si="7"/>
        <v>0</v>
      </c>
      <c r="CU13" t="str">
        <f t="shared" ca="1" si="7"/>
        <v>0</v>
      </c>
      <c r="CV13" t="str">
        <f t="shared" ca="1" si="7"/>
        <v>0</v>
      </c>
      <c r="CW13" t="str">
        <f t="shared" ca="1" si="7"/>
        <v>0</v>
      </c>
      <c r="CX13" t="str">
        <f t="shared" ca="1" si="7"/>
        <v>0</v>
      </c>
      <c r="CY13" t="str">
        <f t="shared" ca="1" si="7"/>
        <v>0</v>
      </c>
      <c r="CZ13" t="str">
        <f t="shared" ca="1" si="8"/>
        <v>0</v>
      </c>
      <c r="DA13" t="str">
        <f t="shared" ca="1" si="8"/>
        <v>0</v>
      </c>
      <c r="DB13" t="str">
        <f t="shared" ca="1" si="8"/>
        <v>0</v>
      </c>
      <c r="DC13" t="str">
        <f t="shared" ca="1" si="8"/>
        <v>0</v>
      </c>
      <c r="DD13" t="str">
        <f t="shared" ca="1" si="8"/>
        <v>0</v>
      </c>
      <c r="DE13" t="str">
        <f t="shared" ca="1" si="8"/>
        <v>0</v>
      </c>
      <c r="DF13" t="str">
        <f t="shared" ca="1" si="8"/>
        <v>0</v>
      </c>
      <c r="DG13" t="str">
        <f t="shared" ca="1" si="8"/>
        <v>0</v>
      </c>
      <c r="DH13" t="str">
        <f t="shared" ca="1" si="8"/>
        <v>0</v>
      </c>
      <c r="DI13" t="str">
        <f t="shared" ca="1" si="8"/>
        <v>0</v>
      </c>
      <c r="DJ13" s="91" t="str">
        <f t="shared" ca="1" si="8"/>
        <v>0</v>
      </c>
      <c r="DK13" t="str">
        <f t="shared" ca="1" si="8"/>
        <v>0</v>
      </c>
      <c r="DL13" t="str">
        <f t="shared" ca="1" si="8"/>
        <v>0</v>
      </c>
      <c r="DM13" t="str">
        <f t="shared" ca="1" si="8"/>
        <v>0</v>
      </c>
      <c r="DN13" t="str">
        <f t="shared" ca="1" si="8"/>
        <v>0</v>
      </c>
      <c r="DO13" t="str">
        <f t="shared" ca="1" si="8"/>
        <v>0</v>
      </c>
      <c r="DP13" t="str">
        <f t="shared" ca="1" si="9"/>
        <v>0</v>
      </c>
      <c r="DQ13" t="str">
        <f t="shared" ca="1" si="9"/>
        <v>0</v>
      </c>
      <c r="DR13" t="str">
        <f t="shared" ca="1" si="9"/>
        <v>0</v>
      </c>
      <c r="DS13" t="str">
        <f t="shared" ca="1" si="9"/>
        <v>0</v>
      </c>
      <c r="DT13" t="str">
        <f t="shared" ca="1" si="9"/>
        <v>0</v>
      </c>
      <c r="DU13" t="str">
        <f t="shared" ca="1" si="9"/>
        <v>0</v>
      </c>
      <c r="DV13" t="str">
        <f t="shared" ca="1" si="9"/>
        <v>0</v>
      </c>
      <c r="DW13" t="str">
        <f t="shared" ca="1" si="9"/>
        <v>0</v>
      </c>
      <c r="DX13" t="str">
        <f t="shared" ca="1" si="9"/>
        <v>0</v>
      </c>
      <c r="DY13" t="str">
        <f t="shared" ca="1" si="9"/>
        <v>0</v>
      </c>
      <c r="DZ13" t="str">
        <f t="shared" ca="1" si="9"/>
        <v>0</v>
      </c>
      <c r="EA13" t="str">
        <f t="shared" ca="1" si="9"/>
        <v>0</v>
      </c>
      <c r="EB13" t="str">
        <f t="shared" ca="1" si="9"/>
        <v>0</v>
      </c>
      <c r="EC13" t="str">
        <f t="shared" ca="1" si="9"/>
        <v>0</v>
      </c>
      <c r="ED13" t="str">
        <f t="shared" ca="1" si="9"/>
        <v>0</v>
      </c>
      <c r="EE13" t="str">
        <f t="shared" ca="1" si="9"/>
        <v>0</v>
      </c>
      <c r="EF13" t="str">
        <f t="shared" ca="1" si="10"/>
        <v>0</v>
      </c>
      <c r="EG13" t="str">
        <f t="shared" ca="1" si="10"/>
        <v>0</v>
      </c>
      <c r="EH13" t="str">
        <f t="shared" ca="1" si="10"/>
        <v>0</v>
      </c>
      <c r="EI13" t="str">
        <f t="shared" ca="1" si="10"/>
        <v>0</v>
      </c>
      <c r="EJ13" t="str">
        <f t="shared" ca="1" si="10"/>
        <v>0</v>
      </c>
      <c r="EK13" t="str">
        <f t="shared" ca="1" si="10"/>
        <v>0</v>
      </c>
      <c r="EL13" t="str">
        <f t="shared" ca="1" si="10"/>
        <v>0</v>
      </c>
      <c r="EM13" t="str">
        <f t="shared" ca="1" si="10"/>
        <v>0</v>
      </c>
      <c r="EN13" s="91" t="str">
        <f t="shared" ca="1" si="10"/>
        <v>0</v>
      </c>
    </row>
    <row r="14" spans="1:144">
      <c r="A14" t="str">
        <f ca="1"/>
        <v>Substructure</v>
      </c>
      <c r="B14" t="str">
        <f ca="1"/>
        <v>Raft</v>
      </c>
      <c r="C14">
        <f ca="1"/>
        <v>0</v>
      </c>
      <c r="D14" t="str">
        <f ca="1"/>
        <v/>
      </c>
      <c r="E14">
        <f ca="1"/>
        <v>0</v>
      </c>
      <c r="F14">
        <f ca="1"/>
        <v>0</v>
      </c>
      <c r="G14">
        <f ca="1"/>
        <v>0</v>
      </c>
      <c r="H14" t="str">
        <f ca="1"/>
        <v/>
      </c>
      <c r="I14">
        <f ca="1"/>
        <v>0</v>
      </c>
      <c r="J14" t="str">
        <f ca="1"/>
        <v/>
      </c>
      <c r="K14" t="str">
        <f ca="1"/>
        <v>0</v>
      </c>
      <c r="L14" t="str">
        <f ca="1"/>
        <v>0</v>
      </c>
      <c r="M14" t="str">
        <f ca="1"/>
        <v>0</v>
      </c>
      <c r="X14" s="91" t="str">
        <f t="shared" ca="1" si="3"/>
        <v>0</v>
      </c>
      <c r="Y14" t="str">
        <f t="shared" ca="1" si="3"/>
        <v>0</v>
      </c>
      <c r="Z14" t="str">
        <f t="shared" ca="1" si="3"/>
        <v>0</v>
      </c>
      <c r="AA14" t="str">
        <f t="shared" ca="1" si="3"/>
        <v>0</v>
      </c>
      <c r="AB14" t="str">
        <f t="shared" ca="1" si="3"/>
        <v>0</v>
      </c>
      <c r="AC14" t="str">
        <f t="shared" ca="1" si="3"/>
        <v>0</v>
      </c>
      <c r="AD14" t="str">
        <f t="shared" ca="1" si="3"/>
        <v>0</v>
      </c>
      <c r="AE14" t="str">
        <f t="shared" ca="1" si="3"/>
        <v>0</v>
      </c>
      <c r="AF14" t="str">
        <f t="shared" ca="1" si="3"/>
        <v>0</v>
      </c>
      <c r="AG14" t="str">
        <f t="shared" ca="1" si="3"/>
        <v>0</v>
      </c>
      <c r="AH14" t="str">
        <f t="shared" ca="1" si="3"/>
        <v>0</v>
      </c>
      <c r="AI14" t="str">
        <f t="shared" ca="1" si="3"/>
        <v>0</v>
      </c>
      <c r="AJ14" t="str">
        <f t="shared" ca="1" si="3"/>
        <v>0</v>
      </c>
      <c r="AK14" t="str">
        <f t="shared" ca="1" si="3"/>
        <v>0</v>
      </c>
      <c r="AL14" t="str">
        <f t="shared" ca="1" si="3"/>
        <v>0</v>
      </c>
      <c r="AM14" t="str">
        <f t="shared" ca="1" si="3"/>
        <v>0</v>
      </c>
      <c r="AN14" t="str">
        <f t="shared" ca="1" si="4"/>
        <v>0</v>
      </c>
      <c r="AO14" t="str">
        <f t="shared" ca="1" si="4"/>
        <v>0</v>
      </c>
      <c r="AP14" t="str">
        <f t="shared" ca="1" si="4"/>
        <v>0</v>
      </c>
      <c r="AQ14" t="str">
        <f t="shared" ca="1" si="4"/>
        <v>0</v>
      </c>
      <c r="AR14" t="str">
        <f t="shared" ca="1" si="4"/>
        <v>0</v>
      </c>
      <c r="AS14" t="str">
        <f t="shared" ca="1" si="4"/>
        <v>0</v>
      </c>
      <c r="AT14" t="str">
        <f t="shared" ca="1" si="4"/>
        <v>0</v>
      </c>
      <c r="AU14" t="str">
        <f t="shared" ca="1" si="4"/>
        <v>0</v>
      </c>
      <c r="AV14" t="str">
        <f t="shared" ca="1" si="4"/>
        <v>0</v>
      </c>
      <c r="AW14" t="str">
        <f t="shared" ca="1" si="4"/>
        <v>0</v>
      </c>
      <c r="AX14" t="str">
        <f t="shared" ca="1" si="4"/>
        <v>0</v>
      </c>
      <c r="AY14" t="str">
        <f t="shared" ca="1" si="4"/>
        <v>0</v>
      </c>
      <c r="AZ14" t="str">
        <f t="shared" ca="1" si="4"/>
        <v>0</v>
      </c>
      <c r="BA14" t="str">
        <f t="shared" ca="1" si="4"/>
        <v>0</v>
      </c>
      <c r="BB14" s="91" t="str">
        <f t="shared" ca="1" si="4"/>
        <v>0</v>
      </c>
      <c r="BC14" t="str">
        <f t="shared" ca="1" si="4"/>
        <v>0</v>
      </c>
      <c r="BD14" t="str">
        <f t="shared" ca="1" si="5"/>
        <v>0</v>
      </c>
      <c r="BE14" t="str">
        <f t="shared" ca="1" si="5"/>
        <v>0</v>
      </c>
      <c r="BF14" t="str">
        <f t="shared" ca="1" si="5"/>
        <v>0</v>
      </c>
      <c r="BG14" t="str">
        <f t="shared" ca="1" si="5"/>
        <v>0</v>
      </c>
      <c r="BH14" t="str">
        <f t="shared" ca="1" si="5"/>
        <v>0</v>
      </c>
      <c r="BI14" t="str">
        <f t="shared" ca="1" si="5"/>
        <v>0</v>
      </c>
      <c r="BJ14" t="str">
        <f t="shared" ca="1" si="5"/>
        <v>0</v>
      </c>
      <c r="BK14" t="str">
        <f t="shared" ca="1" si="5"/>
        <v>0</v>
      </c>
      <c r="BL14" t="str">
        <f t="shared" ca="1" si="5"/>
        <v>0</v>
      </c>
      <c r="BM14" t="str">
        <f t="shared" ca="1" si="5"/>
        <v>0</v>
      </c>
      <c r="BN14" t="str">
        <f t="shared" ca="1" si="5"/>
        <v>0</v>
      </c>
      <c r="BO14" t="str">
        <f t="shared" ca="1" si="5"/>
        <v>0</v>
      </c>
      <c r="BP14" t="str">
        <f t="shared" ca="1" si="5"/>
        <v>0</v>
      </c>
      <c r="BQ14" t="str">
        <f t="shared" ca="1" si="5"/>
        <v>0</v>
      </c>
      <c r="BR14" t="str">
        <f t="shared" ca="1" si="5"/>
        <v>0</v>
      </c>
      <c r="BS14" t="str">
        <f t="shared" ca="1" si="5"/>
        <v>0</v>
      </c>
      <c r="BT14" t="str">
        <f t="shared" ca="1" si="6"/>
        <v>0</v>
      </c>
      <c r="BU14" t="str">
        <f t="shared" ca="1" si="6"/>
        <v>0</v>
      </c>
      <c r="BV14" t="str">
        <f t="shared" ca="1" si="6"/>
        <v>0</v>
      </c>
      <c r="BW14" t="str">
        <f t="shared" ca="1" si="6"/>
        <v>0</v>
      </c>
      <c r="BX14" t="str">
        <f t="shared" ca="1" si="6"/>
        <v>0</v>
      </c>
      <c r="BY14" t="str">
        <f t="shared" ca="1" si="6"/>
        <v>0</v>
      </c>
      <c r="BZ14" t="str">
        <f t="shared" ca="1" si="6"/>
        <v>0</v>
      </c>
      <c r="CA14" t="str">
        <f t="shared" ca="1" si="6"/>
        <v>0</v>
      </c>
      <c r="CB14" t="str">
        <f t="shared" ca="1" si="6"/>
        <v>0</v>
      </c>
      <c r="CC14" t="str">
        <f t="shared" ca="1" si="6"/>
        <v>0</v>
      </c>
      <c r="CD14" t="str">
        <f t="shared" ca="1" si="6"/>
        <v>0</v>
      </c>
      <c r="CE14" t="str">
        <f t="shared" ca="1" si="6"/>
        <v>0</v>
      </c>
      <c r="CF14" s="91" t="str">
        <f t="shared" ca="1" si="6"/>
        <v>0</v>
      </c>
      <c r="CG14" t="str">
        <f t="shared" ca="1" si="6"/>
        <v>0</v>
      </c>
      <c r="CH14" t="str">
        <f t="shared" ca="1" si="6"/>
        <v>0</v>
      </c>
      <c r="CI14" t="str">
        <f t="shared" ca="1" si="6"/>
        <v>0</v>
      </c>
      <c r="CJ14" t="str">
        <f t="shared" ca="1" si="7"/>
        <v>0</v>
      </c>
      <c r="CK14" t="str">
        <f t="shared" ca="1" si="7"/>
        <v>0</v>
      </c>
      <c r="CL14" t="str">
        <f t="shared" ca="1" si="7"/>
        <v>0</v>
      </c>
      <c r="CM14" t="str">
        <f t="shared" ca="1" si="7"/>
        <v>0</v>
      </c>
      <c r="CN14" t="str">
        <f t="shared" ca="1" si="7"/>
        <v>0</v>
      </c>
      <c r="CO14" t="str">
        <f t="shared" ca="1" si="7"/>
        <v>0</v>
      </c>
      <c r="CP14" t="str">
        <f t="shared" ca="1" si="7"/>
        <v>0</v>
      </c>
      <c r="CQ14" t="str">
        <f t="shared" ca="1" si="7"/>
        <v>0</v>
      </c>
      <c r="CR14" t="str">
        <f t="shared" ca="1" si="7"/>
        <v>0</v>
      </c>
      <c r="CS14" t="str">
        <f t="shared" ca="1" si="7"/>
        <v>0</v>
      </c>
      <c r="CT14" t="str">
        <f t="shared" ca="1" si="7"/>
        <v>0</v>
      </c>
      <c r="CU14" t="str">
        <f t="shared" ca="1" si="7"/>
        <v>0</v>
      </c>
      <c r="CV14" t="str">
        <f t="shared" ca="1" si="7"/>
        <v>0</v>
      </c>
      <c r="CW14" t="str">
        <f t="shared" ca="1" si="7"/>
        <v>0</v>
      </c>
      <c r="CX14" t="str">
        <f t="shared" ca="1" si="7"/>
        <v>0</v>
      </c>
      <c r="CY14" t="str">
        <f t="shared" ca="1" si="7"/>
        <v>0</v>
      </c>
      <c r="CZ14" t="str">
        <f t="shared" ca="1" si="8"/>
        <v>0</v>
      </c>
      <c r="DA14" t="str">
        <f t="shared" ca="1" si="8"/>
        <v>0</v>
      </c>
      <c r="DB14" t="str">
        <f t="shared" ca="1" si="8"/>
        <v>0</v>
      </c>
      <c r="DC14" t="str">
        <f t="shared" ca="1" si="8"/>
        <v>0</v>
      </c>
      <c r="DD14" t="str">
        <f t="shared" ca="1" si="8"/>
        <v>0</v>
      </c>
      <c r="DE14" t="str">
        <f t="shared" ca="1" si="8"/>
        <v>0</v>
      </c>
      <c r="DF14" t="str">
        <f t="shared" ca="1" si="8"/>
        <v>0</v>
      </c>
      <c r="DG14" t="str">
        <f t="shared" ca="1" si="8"/>
        <v>0</v>
      </c>
      <c r="DH14" t="str">
        <f t="shared" ca="1" si="8"/>
        <v>0</v>
      </c>
      <c r="DI14" t="str">
        <f t="shared" ca="1" si="8"/>
        <v>0</v>
      </c>
      <c r="DJ14" s="91" t="str">
        <f t="shared" ca="1" si="8"/>
        <v>0</v>
      </c>
      <c r="DK14" t="str">
        <f t="shared" ca="1" si="8"/>
        <v>0</v>
      </c>
      <c r="DL14" t="str">
        <f t="shared" ca="1" si="8"/>
        <v>0</v>
      </c>
      <c r="DM14" t="str">
        <f t="shared" ca="1" si="8"/>
        <v>0</v>
      </c>
      <c r="DN14" t="str">
        <f t="shared" ca="1" si="8"/>
        <v>0</v>
      </c>
      <c r="DO14" t="str">
        <f t="shared" ca="1" si="8"/>
        <v>0</v>
      </c>
      <c r="DP14" t="str">
        <f t="shared" ca="1" si="9"/>
        <v>0</v>
      </c>
      <c r="DQ14" t="str">
        <f t="shared" ca="1" si="9"/>
        <v>0</v>
      </c>
      <c r="DR14" t="str">
        <f t="shared" ca="1" si="9"/>
        <v>0</v>
      </c>
      <c r="DS14" t="str">
        <f t="shared" ca="1" si="9"/>
        <v>0</v>
      </c>
      <c r="DT14" t="str">
        <f t="shared" ca="1" si="9"/>
        <v>0</v>
      </c>
      <c r="DU14" t="str">
        <f t="shared" ca="1" si="9"/>
        <v>0</v>
      </c>
      <c r="DV14" t="str">
        <f t="shared" ca="1" si="9"/>
        <v>0</v>
      </c>
      <c r="DW14" t="str">
        <f t="shared" ca="1" si="9"/>
        <v>0</v>
      </c>
      <c r="DX14" t="str">
        <f t="shared" ca="1" si="9"/>
        <v>0</v>
      </c>
      <c r="DY14" t="str">
        <f t="shared" ca="1" si="9"/>
        <v>0</v>
      </c>
      <c r="DZ14" t="str">
        <f t="shared" ca="1" si="9"/>
        <v>0</v>
      </c>
      <c r="EA14" t="str">
        <f t="shared" ca="1" si="9"/>
        <v>0</v>
      </c>
      <c r="EB14" t="str">
        <f t="shared" ca="1" si="9"/>
        <v>0</v>
      </c>
      <c r="EC14" t="str">
        <f t="shared" ca="1" si="9"/>
        <v>0</v>
      </c>
      <c r="ED14" t="str">
        <f t="shared" ca="1" si="9"/>
        <v>0</v>
      </c>
      <c r="EE14" t="str">
        <f t="shared" ca="1" si="9"/>
        <v>0</v>
      </c>
      <c r="EF14" t="str">
        <f t="shared" ca="1" si="10"/>
        <v>0</v>
      </c>
      <c r="EG14" t="str">
        <f t="shared" ca="1" si="10"/>
        <v>0</v>
      </c>
      <c r="EH14" t="str">
        <f t="shared" ca="1" si="10"/>
        <v>0</v>
      </c>
      <c r="EI14" t="str">
        <f t="shared" ca="1" si="10"/>
        <v>0</v>
      </c>
      <c r="EJ14" t="str">
        <f t="shared" ca="1" si="10"/>
        <v>0</v>
      </c>
      <c r="EK14" t="str">
        <f t="shared" ca="1" si="10"/>
        <v>0</v>
      </c>
      <c r="EL14" t="str">
        <f t="shared" ca="1" si="10"/>
        <v>0</v>
      </c>
      <c r="EM14" t="str">
        <f t="shared" ca="1" si="10"/>
        <v>0</v>
      </c>
      <c r="EN14" s="91" t="str">
        <f t="shared" ca="1" si="10"/>
        <v>0</v>
      </c>
    </row>
    <row r="15" spans="1:144">
      <c r="A15" t="str">
        <f ca="1"/>
        <v>Substructure</v>
      </c>
      <c r="B15" t="str">
        <f ca="1"/>
        <v>Basement walls</v>
      </c>
      <c r="C15">
        <f ca="1"/>
        <v>0</v>
      </c>
      <c r="D15" t="str">
        <f ca="1"/>
        <v/>
      </c>
      <c r="E15">
        <f ca="1"/>
        <v>0</v>
      </c>
      <c r="F15">
        <f ca="1"/>
        <v>0</v>
      </c>
      <c r="G15">
        <f ca="1"/>
        <v>0</v>
      </c>
      <c r="H15" t="str">
        <f ca="1"/>
        <v/>
      </c>
      <c r="I15">
        <f ca="1"/>
        <v>0</v>
      </c>
      <c r="J15" t="str">
        <f ca="1"/>
        <v/>
      </c>
      <c r="K15" t="str">
        <f ca="1"/>
        <v>0</v>
      </c>
      <c r="L15" t="str">
        <f ca="1"/>
        <v>0</v>
      </c>
      <c r="M15" t="str">
        <f ca="1"/>
        <v>0</v>
      </c>
      <c r="X15" s="91" t="str">
        <f t="shared" ca="1" si="3"/>
        <v>0</v>
      </c>
      <c r="Y15" t="str">
        <f t="shared" ca="1" si="3"/>
        <v>0</v>
      </c>
      <c r="Z15" t="str">
        <f t="shared" ca="1" si="3"/>
        <v>0</v>
      </c>
      <c r="AA15" t="str">
        <f t="shared" ca="1" si="3"/>
        <v>0</v>
      </c>
      <c r="AB15" t="str">
        <f t="shared" ca="1" si="3"/>
        <v>0</v>
      </c>
      <c r="AC15" t="str">
        <f t="shared" ca="1" si="3"/>
        <v>0</v>
      </c>
      <c r="AD15" t="str">
        <f t="shared" ca="1" si="3"/>
        <v>0</v>
      </c>
      <c r="AE15" t="str">
        <f t="shared" ca="1" si="3"/>
        <v>0</v>
      </c>
      <c r="AF15" t="str">
        <f t="shared" ca="1" si="3"/>
        <v>0</v>
      </c>
      <c r="AG15" t="str">
        <f t="shared" ca="1" si="3"/>
        <v>0</v>
      </c>
      <c r="AH15" t="str">
        <f t="shared" ca="1" si="3"/>
        <v>0</v>
      </c>
      <c r="AI15" t="str">
        <f t="shared" ca="1" si="3"/>
        <v>0</v>
      </c>
      <c r="AJ15" t="str">
        <f t="shared" ca="1" si="3"/>
        <v>0</v>
      </c>
      <c r="AK15" t="str">
        <f t="shared" ca="1" si="3"/>
        <v>0</v>
      </c>
      <c r="AL15" t="str">
        <f t="shared" ca="1" si="3"/>
        <v>0</v>
      </c>
      <c r="AM15" t="str">
        <f t="shared" ca="1" si="3"/>
        <v>0</v>
      </c>
      <c r="AN15" t="str">
        <f t="shared" ca="1" si="4"/>
        <v>0</v>
      </c>
      <c r="AO15" t="str">
        <f t="shared" ca="1" si="4"/>
        <v>0</v>
      </c>
      <c r="AP15" t="str">
        <f t="shared" ca="1" si="4"/>
        <v>0</v>
      </c>
      <c r="AQ15" t="str">
        <f t="shared" ca="1" si="4"/>
        <v>0</v>
      </c>
      <c r="AR15" t="str">
        <f t="shared" ca="1" si="4"/>
        <v>0</v>
      </c>
      <c r="AS15" t="str">
        <f t="shared" ca="1" si="4"/>
        <v>0</v>
      </c>
      <c r="AT15" t="str">
        <f t="shared" ca="1" si="4"/>
        <v>0</v>
      </c>
      <c r="AU15" t="str">
        <f t="shared" ca="1" si="4"/>
        <v>0</v>
      </c>
      <c r="AV15" t="str">
        <f t="shared" ca="1" si="4"/>
        <v>0</v>
      </c>
      <c r="AW15" t="str">
        <f t="shared" ca="1" si="4"/>
        <v>0</v>
      </c>
      <c r="AX15" t="str">
        <f t="shared" ca="1" si="4"/>
        <v>0</v>
      </c>
      <c r="AY15" t="str">
        <f t="shared" ca="1" si="4"/>
        <v>0</v>
      </c>
      <c r="AZ15" t="str">
        <f t="shared" ca="1" si="4"/>
        <v>0</v>
      </c>
      <c r="BA15" t="str">
        <f t="shared" ca="1" si="4"/>
        <v>0</v>
      </c>
      <c r="BB15" s="91" t="str">
        <f t="shared" ca="1" si="4"/>
        <v>0</v>
      </c>
      <c r="BC15" t="str">
        <f t="shared" ca="1" si="4"/>
        <v>0</v>
      </c>
      <c r="BD15" t="str">
        <f t="shared" ca="1" si="5"/>
        <v>0</v>
      </c>
      <c r="BE15" t="str">
        <f t="shared" ca="1" si="5"/>
        <v>0</v>
      </c>
      <c r="BF15" t="str">
        <f t="shared" ca="1" si="5"/>
        <v>0</v>
      </c>
      <c r="BG15" t="str">
        <f t="shared" ca="1" si="5"/>
        <v>0</v>
      </c>
      <c r="BH15" t="str">
        <f t="shared" ca="1" si="5"/>
        <v>0</v>
      </c>
      <c r="BI15" t="str">
        <f t="shared" ca="1" si="5"/>
        <v>0</v>
      </c>
      <c r="BJ15" t="str">
        <f t="shared" ca="1" si="5"/>
        <v>0</v>
      </c>
      <c r="BK15" t="str">
        <f t="shared" ca="1" si="5"/>
        <v>0</v>
      </c>
      <c r="BL15" t="str">
        <f t="shared" ca="1" si="5"/>
        <v>0</v>
      </c>
      <c r="BM15" t="str">
        <f t="shared" ca="1" si="5"/>
        <v>0</v>
      </c>
      <c r="BN15" t="str">
        <f t="shared" ca="1" si="5"/>
        <v>0</v>
      </c>
      <c r="BO15" t="str">
        <f t="shared" ca="1" si="5"/>
        <v>0</v>
      </c>
      <c r="BP15" t="str">
        <f t="shared" ca="1" si="5"/>
        <v>0</v>
      </c>
      <c r="BQ15" t="str">
        <f t="shared" ca="1" si="5"/>
        <v>0</v>
      </c>
      <c r="BR15" t="str">
        <f t="shared" ca="1" si="5"/>
        <v>0</v>
      </c>
      <c r="BS15" t="str">
        <f t="shared" ca="1" si="5"/>
        <v>0</v>
      </c>
      <c r="BT15" t="str">
        <f t="shared" ca="1" si="6"/>
        <v>0</v>
      </c>
      <c r="BU15" t="str">
        <f t="shared" ca="1" si="6"/>
        <v>0</v>
      </c>
      <c r="BV15" t="str">
        <f t="shared" ca="1" si="6"/>
        <v>0</v>
      </c>
      <c r="BW15" t="str">
        <f t="shared" ca="1" si="6"/>
        <v>0</v>
      </c>
      <c r="BX15" t="str">
        <f t="shared" ca="1" si="6"/>
        <v>0</v>
      </c>
      <c r="BY15" t="str">
        <f t="shared" ca="1" si="6"/>
        <v>0</v>
      </c>
      <c r="BZ15" t="str">
        <f t="shared" ca="1" si="6"/>
        <v>0</v>
      </c>
      <c r="CA15" t="str">
        <f t="shared" ca="1" si="6"/>
        <v>0</v>
      </c>
      <c r="CB15" t="str">
        <f t="shared" ca="1" si="6"/>
        <v>0</v>
      </c>
      <c r="CC15" t="str">
        <f t="shared" ca="1" si="6"/>
        <v>0</v>
      </c>
      <c r="CD15" t="str">
        <f t="shared" ca="1" si="6"/>
        <v>0</v>
      </c>
      <c r="CE15" t="str">
        <f t="shared" ca="1" si="6"/>
        <v>0</v>
      </c>
      <c r="CF15" s="91" t="str">
        <f t="shared" ca="1" si="6"/>
        <v>0</v>
      </c>
      <c r="CG15" t="str">
        <f t="shared" ca="1" si="6"/>
        <v>0</v>
      </c>
      <c r="CH15" t="str">
        <f t="shared" ca="1" si="6"/>
        <v>0</v>
      </c>
      <c r="CI15" t="str">
        <f t="shared" ca="1" si="6"/>
        <v>0</v>
      </c>
      <c r="CJ15" t="str">
        <f t="shared" ca="1" si="7"/>
        <v>0</v>
      </c>
      <c r="CK15" t="str">
        <f t="shared" ca="1" si="7"/>
        <v>0</v>
      </c>
      <c r="CL15" t="str">
        <f t="shared" ca="1" si="7"/>
        <v>0</v>
      </c>
      <c r="CM15" t="str">
        <f t="shared" ca="1" si="7"/>
        <v>0</v>
      </c>
      <c r="CN15" t="str">
        <f t="shared" ca="1" si="7"/>
        <v>0</v>
      </c>
      <c r="CO15" t="str">
        <f t="shared" ca="1" si="7"/>
        <v>0</v>
      </c>
      <c r="CP15" t="str">
        <f t="shared" ca="1" si="7"/>
        <v>0</v>
      </c>
      <c r="CQ15" t="str">
        <f t="shared" ca="1" si="7"/>
        <v>0</v>
      </c>
      <c r="CR15" t="str">
        <f t="shared" ca="1" si="7"/>
        <v>0</v>
      </c>
      <c r="CS15" t="str">
        <f t="shared" ca="1" si="7"/>
        <v>0</v>
      </c>
      <c r="CT15" t="str">
        <f t="shared" ca="1" si="7"/>
        <v>0</v>
      </c>
      <c r="CU15" t="str">
        <f t="shared" ca="1" si="7"/>
        <v>0</v>
      </c>
      <c r="CV15" t="str">
        <f t="shared" ca="1" si="7"/>
        <v>0</v>
      </c>
      <c r="CW15" t="str">
        <f t="shared" ca="1" si="7"/>
        <v>0</v>
      </c>
      <c r="CX15" t="str">
        <f t="shared" ca="1" si="7"/>
        <v>0</v>
      </c>
      <c r="CY15" t="str">
        <f t="shared" ca="1" si="7"/>
        <v>0</v>
      </c>
      <c r="CZ15" t="str">
        <f t="shared" ca="1" si="8"/>
        <v>0</v>
      </c>
      <c r="DA15" t="str">
        <f t="shared" ca="1" si="8"/>
        <v>0</v>
      </c>
      <c r="DB15" t="str">
        <f t="shared" ca="1" si="8"/>
        <v>0</v>
      </c>
      <c r="DC15" t="str">
        <f t="shared" ca="1" si="8"/>
        <v>0</v>
      </c>
      <c r="DD15" t="str">
        <f t="shared" ca="1" si="8"/>
        <v>0</v>
      </c>
      <c r="DE15" t="str">
        <f t="shared" ca="1" si="8"/>
        <v>0</v>
      </c>
      <c r="DF15" t="str">
        <f t="shared" ca="1" si="8"/>
        <v>0</v>
      </c>
      <c r="DG15" t="str">
        <f t="shared" ca="1" si="8"/>
        <v>0</v>
      </c>
      <c r="DH15" t="str">
        <f t="shared" ca="1" si="8"/>
        <v>0</v>
      </c>
      <c r="DI15" t="str">
        <f t="shared" ca="1" si="8"/>
        <v>0</v>
      </c>
      <c r="DJ15" s="91" t="str">
        <f t="shared" ca="1" si="8"/>
        <v>0</v>
      </c>
      <c r="DK15" t="str">
        <f t="shared" ca="1" si="8"/>
        <v>0</v>
      </c>
      <c r="DL15" t="str">
        <f t="shared" ca="1" si="8"/>
        <v>0</v>
      </c>
      <c r="DM15" t="str">
        <f t="shared" ca="1" si="8"/>
        <v>0</v>
      </c>
      <c r="DN15" t="str">
        <f t="shared" ca="1" si="8"/>
        <v>0</v>
      </c>
      <c r="DO15" t="str">
        <f t="shared" ca="1" si="8"/>
        <v>0</v>
      </c>
      <c r="DP15" t="str">
        <f t="shared" ca="1" si="9"/>
        <v>0</v>
      </c>
      <c r="DQ15" t="str">
        <f t="shared" ca="1" si="9"/>
        <v>0</v>
      </c>
      <c r="DR15" t="str">
        <f t="shared" ca="1" si="9"/>
        <v>0</v>
      </c>
      <c r="DS15" t="str">
        <f t="shared" ca="1" si="9"/>
        <v>0</v>
      </c>
      <c r="DT15" t="str">
        <f t="shared" ca="1" si="9"/>
        <v>0</v>
      </c>
      <c r="DU15" t="str">
        <f t="shared" ca="1" si="9"/>
        <v>0</v>
      </c>
      <c r="DV15" t="str">
        <f t="shared" ca="1" si="9"/>
        <v>0</v>
      </c>
      <c r="DW15" t="str">
        <f t="shared" ca="1" si="9"/>
        <v>0</v>
      </c>
      <c r="DX15" t="str">
        <f t="shared" ca="1" si="9"/>
        <v>0</v>
      </c>
      <c r="DY15" t="str">
        <f t="shared" ca="1" si="9"/>
        <v>0</v>
      </c>
      <c r="DZ15" t="str">
        <f t="shared" ca="1" si="9"/>
        <v>0</v>
      </c>
      <c r="EA15" t="str">
        <f t="shared" ca="1" si="9"/>
        <v>0</v>
      </c>
      <c r="EB15" t="str">
        <f t="shared" ca="1" si="9"/>
        <v>0</v>
      </c>
      <c r="EC15" t="str">
        <f t="shared" ca="1" si="9"/>
        <v>0</v>
      </c>
      <c r="ED15" t="str">
        <f t="shared" ca="1" si="9"/>
        <v>0</v>
      </c>
      <c r="EE15" t="str">
        <f t="shared" ca="1" si="9"/>
        <v>0</v>
      </c>
      <c r="EF15" t="str">
        <f t="shared" ca="1" si="10"/>
        <v>0</v>
      </c>
      <c r="EG15" t="str">
        <f t="shared" ca="1" si="10"/>
        <v>0</v>
      </c>
      <c r="EH15" t="str">
        <f t="shared" ca="1" si="10"/>
        <v>0</v>
      </c>
      <c r="EI15" t="str">
        <f t="shared" ca="1" si="10"/>
        <v>0</v>
      </c>
      <c r="EJ15" t="str">
        <f t="shared" ca="1" si="10"/>
        <v>0</v>
      </c>
      <c r="EK15" t="str">
        <f t="shared" ca="1" si="10"/>
        <v>0</v>
      </c>
      <c r="EL15" t="str">
        <f t="shared" ca="1" si="10"/>
        <v>0</v>
      </c>
      <c r="EM15" t="str">
        <f t="shared" ca="1" si="10"/>
        <v>0</v>
      </c>
      <c r="EN15" s="91" t="str">
        <f t="shared" ca="1" si="10"/>
        <v>0</v>
      </c>
    </row>
    <row r="16" spans="1:144">
      <c r="A16" t="str">
        <f ca="1"/>
        <v>Substructure</v>
      </c>
      <c r="B16" t="str">
        <f ca="1"/>
        <v>Lowest floor slab</v>
      </c>
      <c r="C16">
        <f ca="1"/>
        <v>0</v>
      </c>
      <c r="D16" t="str">
        <f ca="1"/>
        <v/>
      </c>
      <c r="E16">
        <f ca="1"/>
        <v>0</v>
      </c>
      <c r="F16">
        <f ca="1"/>
        <v>0</v>
      </c>
      <c r="G16">
        <f ca="1"/>
        <v>0</v>
      </c>
      <c r="H16" t="str">
        <f ca="1"/>
        <v/>
      </c>
      <c r="I16">
        <f ca="1"/>
        <v>0</v>
      </c>
      <c r="J16" t="str">
        <f ca="1"/>
        <v/>
      </c>
      <c r="K16" t="str">
        <f ca="1"/>
        <v>0</v>
      </c>
      <c r="L16" t="str">
        <f ca="1"/>
        <v>0</v>
      </c>
      <c r="M16" t="str">
        <f ca="1"/>
        <v>0</v>
      </c>
      <c r="X16" s="91" t="str">
        <f t="shared" ca="1" si="3"/>
        <v>0</v>
      </c>
      <c r="Y16" t="str">
        <f t="shared" ca="1" si="3"/>
        <v>0</v>
      </c>
      <c r="Z16" t="str">
        <f t="shared" ca="1" si="3"/>
        <v>0</v>
      </c>
      <c r="AA16" t="str">
        <f t="shared" ca="1" si="3"/>
        <v>0</v>
      </c>
      <c r="AB16" t="str">
        <f t="shared" ca="1" si="3"/>
        <v>0</v>
      </c>
      <c r="AC16" t="str">
        <f t="shared" ca="1" si="3"/>
        <v>0</v>
      </c>
      <c r="AD16" t="str">
        <f t="shared" ca="1" si="3"/>
        <v>0</v>
      </c>
      <c r="AE16" t="str">
        <f t="shared" ca="1" si="3"/>
        <v>0</v>
      </c>
      <c r="AF16" t="str">
        <f t="shared" ca="1" si="3"/>
        <v>0</v>
      </c>
      <c r="AG16" t="str">
        <f t="shared" ca="1" si="3"/>
        <v>0</v>
      </c>
      <c r="AH16" t="str">
        <f t="shared" ca="1" si="3"/>
        <v>0</v>
      </c>
      <c r="AI16" t="str">
        <f t="shared" ca="1" si="3"/>
        <v>0</v>
      </c>
      <c r="AJ16" t="str">
        <f t="shared" ca="1" si="3"/>
        <v>0</v>
      </c>
      <c r="AK16" t="str">
        <f t="shared" ca="1" si="3"/>
        <v>0</v>
      </c>
      <c r="AL16" t="str">
        <f t="shared" ca="1" si="3"/>
        <v>0</v>
      </c>
      <c r="AM16" t="str">
        <f t="shared" ca="1" si="3"/>
        <v>0</v>
      </c>
      <c r="AN16" t="str">
        <f t="shared" ca="1" si="4"/>
        <v>0</v>
      </c>
      <c r="AO16" t="str">
        <f t="shared" ca="1" si="4"/>
        <v>0</v>
      </c>
      <c r="AP16" t="str">
        <f t="shared" ca="1" si="4"/>
        <v>0</v>
      </c>
      <c r="AQ16" t="str">
        <f t="shared" ca="1" si="4"/>
        <v>0</v>
      </c>
      <c r="AR16" t="str">
        <f t="shared" ca="1" si="4"/>
        <v>0</v>
      </c>
      <c r="AS16" t="str">
        <f t="shared" ca="1" si="4"/>
        <v>0</v>
      </c>
      <c r="AT16" t="str">
        <f t="shared" ca="1" si="4"/>
        <v>0</v>
      </c>
      <c r="AU16" t="str">
        <f t="shared" ca="1" si="4"/>
        <v>0</v>
      </c>
      <c r="AV16" t="str">
        <f t="shared" ca="1" si="4"/>
        <v>0</v>
      </c>
      <c r="AW16" t="str">
        <f t="shared" ca="1" si="4"/>
        <v>0</v>
      </c>
      <c r="AX16" t="str">
        <f t="shared" ca="1" si="4"/>
        <v>0</v>
      </c>
      <c r="AY16" t="str">
        <f t="shared" ca="1" si="4"/>
        <v>0</v>
      </c>
      <c r="AZ16" t="str">
        <f t="shared" ca="1" si="4"/>
        <v>0</v>
      </c>
      <c r="BA16" t="str">
        <f t="shared" ca="1" si="4"/>
        <v>0</v>
      </c>
      <c r="BB16" s="91" t="str">
        <f t="shared" ca="1" si="4"/>
        <v>0</v>
      </c>
      <c r="BC16" t="str">
        <f t="shared" ca="1" si="4"/>
        <v>0</v>
      </c>
      <c r="BD16" t="str">
        <f t="shared" ca="1" si="5"/>
        <v>0</v>
      </c>
      <c r="BE16" t="str">
        <f t="shared" ca="1" si="5"/>
        <v>0</v>
      </c>
      <c r="BF16" t="str">
        <f t="shared" ca="1" si="5"/>
        <v>0</v>
      </c>
      <c r="BG16" t="str">
        <f t="shared" ca="1" si="5"/>
        <v>0</v>
      </c>
      <c r="BH16" t="str">
        <f t="shared" ca="1" si="5"/>
        <v>0</v>
      </c>
      <c r="BI16" t="str">
        <f t="shared" ca="1" si="5"/>
        <v>0</v>
      </c>
      <c r="BJ16" t="str">
        <f t="shared" ca="1" si="5"/>
        <v>0</v>
      </c>
      <c r="BK16" t="str">
        <f t="shared" ca="1" si="5"/>
        <v>0</v>
      </c>
      <c r="BL16" t="str">
        <f t="shared" ca="1" si="5"/>
        <v>0</v>
      </c>
      <c r="BM16" t="str">
        <f t="shared" ca="1" si="5"/>
        <v>0</v>
      </c>
      <c r="BN16" t="str">
        <f t="shared" ca="1" si="5"/>
        <v>0</v>
      </c>
      <c r="BO16" t="str">
        <f t="shared" ca="1" si="5"/>
        <v>0</v>
      </c>
      <c r="BP16" t="str">
        <f t="shared" ca="1" si="5"/>
        <v>0</v>
      </c>
      <c r="BQ16" t="str">
        <f t="shared" ca="1" si="5"/>
        <v>0</v>
      </c>
      <c r="BR16" t="str">
        <f t="shared" ca="1" si="5"/>
        <v>0</v>
      </c>
      <c r="BS16" t="str">
        <f t="shared" ca="1" si="5"/>
        <v>0</v>
      </c>
      <c r="BT16" t="str">
        <f t="shared" ca="1" si="6"/>
        <v>0</v>
      </c>
      <c r="BU16" t="str">
        <f t="shared" ca="1" si="6"/>
        <v>0</v>
      </c>
      <c r="BV16" t="str">
        <f t="shared" ca="1" si="6"/>
        <v>0</v>
      </c>
      <c r="BW16" t="str">
        <f t="shared" ca="1" si="6"/>
        <v>0</v>
      </c>
      <c r="BX16" t="str">
        <f t="shared" ca="1" si="6"/>
        <v>0</v>
      </c>
      <c r="BY16" t="str">
        <f t="shared" ca="1" si="6"/>
        <v>0</v>
      </c>
      <c r="BZ16" t="str">
        <f t="shared" ca="1" si="6"/>
        <v>0</v>
      </c>
      <c r="CA16" t="str">
        <f t="shared" ca="1" si="6"/>
        <v>0</v>
      </c>
      <c r="CB16" t="str">
        <f t="shared" ca="1" si="6"/>
        <v>0</v>
      </c>
      <c r="CC16" t="str">
        <f t="shared" ca="1" si="6"/>
        <v>0</v>
      </c>
      <c r="CD16" t="str">
        <f t="shared" ca="1" si="6"/>
        <v>0</v>
      </c>
      <c r="CE16" t="str">
        <f t="shared" ca="1" si="6"/>
        <v>0</v>
      </c>
      <c r="CF16" s="91" t="str">
        <f t="shared" ca="1" si="6"/>
        <v>0</v>
      </c>
      <c r="CG16" t="str">
        <f t="shared" ca="1" si="6"/>
        <v>0</v>
      </c>
      <c r="CH16" t="str">
        <f t="shared" ca="1" si="6"/>
        <v>0</v>
      </c>
      <c r="CI16" t="str">
        <f t="shared" ca="1" si="6"/>
        <v>0</v>
      </c>
      <c r="CJ16" t="str">
        <f t="shared" ca="1" si="7"/>
        <v>0</v>
      </c>
      <c r="CK16" t="str">
        <f t="shared" ca="1" si="7"/>
        <v>0</v>
      </c>
      <c r="CL16" t="str">
        <f t="shared" ca="1" si="7"/>
        <v>0</v>
      </c>
      <c r="CM16" t="str">
        <f t="shared" ca="1" si="7"/>
        <v>0</v>
      </c>
      <c r="CN16" t="str">
        <f t="shared" ca="1" si="7"/>
        <v>0</v>
      </c>
      <c r="CO16" t="str">
        <f t="shared" ca="1" si="7"/>
        <v>0</v>
      </c>
      <c r="CP16" t="str">
        <f t="shared" ca="1" si="7"/>
        <v>0</v>
      </c>
      <c r="CQ16" t="str">
        <f t="shared" ca="1" si="7"/>
        <v>0</v>
      </c>
      <c r="CR16" t="str">
        <f t="shared" ca="1" si="7"/>
        <v>0</v>
      </c>
      <c r="CS16" t="str">
        <f t="shared" ca="1" si="7"/>
        <v>0</v>
      </c>
      <c r="CT16" t="str">
        <f t="shared" ca="1" si="7"/>
        <v>0</v>
      </c>
      <c r="CU16" t="str">
        <f t="shared" ca="1" si="7"/>
        <v>0</v>
      </c>
      <c r="CV16" t="str">
        <f t="shared" ca="1" si="7"/>
        <v>0</v>
      </c>
      <c r="CW16" t="str">
        <f t="shared" ca="1" si="7"/>
        <v>0</v>
      </c>
      <c r="CX16" t="str">
        <f t="shared" ca="1" si="7"/>
        <v>0</v>
      </c>
      <c r="CY16" t="str">
        <f t="shared" ca="1" si="7"/>
        <v>0</v>
      </c>
      <c r="CZ16" t="str">
        <f t="shared" ca="1" si="8"/>
        <v>0</v>
      </c>
      <c r="DA16" t="str">
        <f t="shared" ca="1" si="8"/>
        <v>0</v>
      </c>
      <c r="DB16" t="str">
        <f t="shared" ca="1" si="8"/>
        <v>0</v>
      </c>
      <c r="DC16" t="str">
        <f t="shared" ca="1" si="8"/>
        <v>0</v>
      </c>
      <c r="DD16" t="str">
        <f t="shared" ca="1" si="8"/>
        <v>0</v>
      </c>
      <c r="DE16" t="str">
        <f t="shared" ca="1" si="8"/>
        <v>0</v>
      </c>
      <c r="DF16" t="str">
        <f t="shared" ca="1" si="8"/>
        <v>0</v>
      </c>
      <c r="DG16" t="str">
        <f t="shared" ca="1" si="8"/>
        <v>0</v>
      </c>
      <c r="DH16" t="str">
        <f t="shared" ca="1" si="8"/>
        <v>0</v>
      </c>
      <c r="DI16" t="str">
        <f t="shared" ca="1" si="8"/>
        <v>0</v>
      </c>
      <c r="DJ16" s="91" t="str">
        <f t="shared" ca="1" si="8"/>
        <v>0</v>
      </c>
      <c r="DK16" t="str">
        <f t="shared" ca="1" si="8"/>
        <v>0</v>
      </c>
      <c r="DL16" t="str">
        <f t="shared" ca="1" si="8"/>
        <v>0</v>
      </c>
      <c r="DM16" t="str">
        <f t="shared" ca="1" si="8"/>
        <v>0</v>
      </c>
      <c r="DN16" t="str">
        <f t="shared" ca="1" si="8"/>
        <v>0</v>
      </c>
      <c r="DO16" t="str">
        <f t="shared" ca="1" si="8"/>
        <v>0</v>
      </c>
      <c r="DP16" t="str">
        <f t="shared" ca="1" si="9"/>
        <v>0</v>
      </c>
      <c r="DQ16" t="str">
        <f t="shared" ca="1" si="9"/>
        <v>0</v>
      </c>
      <c r="DR16" t="str">
        <f t="shared" ca="1" si="9"/>
        <v>0</v>
      </c>
      <c r="DS16" t="str">
        <f t="shared" ca="1" si="9"/>
        <v>0</v>
      </c>
      <c r="DT16" t="str">
        <f t="shared" ca="1" si="9"/>
        <v>0</v>
      </c>
      <c r="DU16" t="str">
        <f t="shared" ca="1" si="9"/>
        <v>0</v>
      </c>
      <c r="DV16" t="str">
        <f t="shared" ca="1" si="9"/>
        <v>0</v>
      </c>
      <c r="DW16" t="str">
        <f t="shared" ca="1" si="9"/>
        <v>0</v>
      </c>
      <c r="DX16" t="str">
        <f t="shared" ca="1" si="9"/>
        <v>0</v>
      </c>
      <c r="DY16" t="str">
        <f t="shared" ca="1" si="9"/>
        <v>0</v>
      </c>
      <c r="DZ16" t="str">
        <f t="shared" ca="1" si="9"/>
        <v>0</v>
      </c>
      <c r="EA16" t="str">
        <f t="shared" ca="1" si="9"/>
        <v>0</v>
      </c>
      <c r="EB16" t="str">
        <f t="shared" ca="1" si="9"/>
        <v>0</v>
      </c>
      <c r="EC16" t="str">
        <f t="shared" ca="1" si="9"/>
        <v>0</v>
      </c>
      <c r="ED16" t="str">
        <f t="shared" ca="1" si="9"/>
        <v>0</v>
      </c>
      <c r="EE16" t="str">
        <f t="shared" ca="1" si="9"/>
        <v>0</v>
      </c>
      <c r="EF16" t="str">
        <f t="shared" ca="1" si="10"/>
        <v>0</v>
      </c>
      <c r="EG16" t="str">
        <f t="shared" ca="1" si="10"/>
        <v>0</v>
      </c>
      <c r="EH16" t="str">
        <f t="shared" ca="1" si="10"/>
        <v>0</v>
      </c>
      <c r="EI16" t="str">
        <f t="shared" ca="1" si="10"/>
        <v>0</v>
      </c>
      <c r="EJ16" t="str">
        <f t="shared" ca="1" si="10"/>
        <v>0</v>
      </c>
      <c r="EK16" t="str">
        <f t="shared" ca="1" si="10"/>
        <v>0</v>
      </c>
      <c r="EL16" t="str">
        <f t="shared" ca="1" si="10"/>
        <v>0</v>
      </c>
      <c r="EM16" t="str">
        <f t="shared" ca="1" si="10"/>
        <v>0</v>
      </c>
      <c r="EN16" s="91" t="str">
        <f t="shared" ca="1" si="10"/>
        <v>0</v>
      </c>
    </row>
    <row r="17" spans="1:144">
      <c r="A17" t="str">
        <f ca="1"/>
        <v>Substructure</v>
      </c>
      <c r="B17" t="str">
        <f ca="1"/>
        <v>Ground insulation</v>
      </c>
      <c r="C17">
        <f ca="1"/>
        <v>0</v>
      </c>
      <c r="D17" t="str">
        <f ca="1"/>
        <v/>
      </c>
      <c r="E17">
        <f ca="1"/>
        <v>0</v>
      </c>
      <c r="F17">
        <f ca="1"/>
        <v>0</v>
      </c>
      <c r="G17">
        <f ca="1"/>
        <v>0</v>
      </c>
      <c r="H17" t="str">
        <f ca="1"/>
        <v/>
      </c>
      <c r="I17">
        <f ca="1"/>
        <v>0</v>
      </c>
      <c r="J17" t="str">
        <f ca="1"/>
        <v/>
      </c>
      <c r="K17" t="str">
        <f ca="1"/>
        <v>0</v>
      </c>
      <c r="L17" t="str">
        <f ca="1"/>
        <v>0</v>
      </c>
      <c r="M17" t="str">
        <f ca="1"/>
        <v>0</v>
      </c>
      <c r="X17" s="91" t="str">
        <f t="shared" ca="1" si="3"/>
        <v>0</v>
      </c>
      <c r="Y17" t="str">
        <f t="shared" ca="1" si="3"/>
        <v>0</v>
      </c>
      <c r="Z17" t="str">
        <f t="shared" ca="1" si="3"/>
        <v>0</v>
      </c>
      <c r="AA17" t="str">
        <f t="shared" ca="1" si="3"/>
        <v>0</v>
      </c>
      <c r="AB17" t="str">
        <f t="shared" ca="1" si="3"/>
        <v>0</v>
      </c>
      <c r="AC17" t="str">
        <f t="shared" ca="1" si="3"/>
        <v>0</v>
      </c>
      <c r="AD17" t="str">
        <f t="shared" ca="1" si="3"/>
        <v>0</v>
      </c>
      <c r="AE17" t="str">
        <f t="shared" ca="1" si="3"/>
        <v>0</v>
      </c>
      <c r="AF17" t="str">
        <f t="shared" ca="1" si="3"/>
        <v>0</v>
      </c>
      <c r="AG17" t="str">
        <f t="shared" ca="1" si="3"/>
        <v>0</v>
      </c>
      <c r="AH17" t="str">
        <f t="shared" ca="1" si="3"/>
        <v>0</v>
      </c>
      <c r="AI17" t="str">
        <f t="shared" ca="1" si="3"/>
        <v>0</v>
      </c>
      <c r="AJ17" t="str">
        <f t="shared" ca="1" si="3"/>
        <v>0</v>
      </c>
      <c r="AK17" t="str">
        <f t="shared" ca="1" si="3"/>
        <v>0</v>
      </c>
      <c r="AL17" t="str">
        <f t="shared" ca="1" si="3"/>
        <v>0</v>
      </c>
      <c r="AM17" t="str">
        <f t="shared" ca="1" si="3"/>
        <v>0</v>
      </c>
      <c r="AN17" t="str">
        <f t="shared" ca="1" si="4"/>
        <v>0</v>
      </c>
      <c r="AO17" t="str">
        <f t="shared" ca="1" si="4"/>
        <v>0</v>
      </c>
      <c r="AP17" t="str">
        <f t="shared" ca="1" si="4"/>
        <v>0</v>
      </c>
      <c r="AQ17" t="str">
        <f t="shared" ca="1" si="4"/>
        <v>0</v>
      </c>
      <c r="AR17" t="str">
        <f t="shared" ca="1" si="4"/>
        <v>0</v>
      </c>
      <c r="AS17" t="str">
        <f t="shared" ca="1" si="4"/>
        <v>0</v>
      </c>
      <c r="AT17" t="str">
        <f t="shared" ca="1" si="4"/>
        <v>0</v>
      </c>
      <c r="AU17" t="str">
        <f t="shared" ca="1" si="4"/>
        <v>0</v>
      </c>
      <c r="AV17" t="str">
        <f t="shared" ca="1" si="4"/>
        <v>0</v>
      </c>
      <c r="AW17" t="str">
        <f t="shared" ca="1" si="4"/>
        <v>0</v>
      </c>
      <c r="AX17" t="str">
        <f t="shared" ca="1" si="4"/>
        <v>0</v>
      </c>
      <c r="AY17" t="str">
        <f t="shared" ca="1" si="4"/>
        <v>0</v>
      </c>
      <c r="AZ17" t="str">
        <f t="shared" ca="1" si="4"/>
        <v>0</v>
      </c>
      <c r="BA17" t="str">
        <f t="shared" ca="1" si="4"/>
        <v>0</v>
      </c>
      <c r="BB17" s="91" t="str">
        <f t="shared" ca="1" si="4"/>
        <v>0</v>
      </c>
      <c r="BC17" t="str">
        <f t="shared" ca="1" si="4"/>
        <v>0</v>
      </c>
      <c r="BD17" t="str">
        <f t="shared" ca="1" si="5"/>
        <v>0</v>
      </c>
      <c r="BE17" t="str">
        <f t="shared" ca="1" si="5"/>
        <v>0</v>
      </c>
      <c r="BF17" t="str">
        <f t="shared" ca="1" si="5"/>
        <v>0</v>
      </c>
      <c r="BG17" t="str">
        <f t="shared" ca="1" si="5"/>
        <v>0</v>
      </c>
      <c r="BH17" t="str">
        <f t="shared" ca="1" si="5"/>
        <v>0</v>
      </c>
      <c r="BI17" t="str">
        <f t="shared" ca="1" si="5"/>
        <v>0</v>
      </c>
      <c r="BJ17" t="str">
        <f t="shared" ca="1" si="5"/>
        <v>0</v>
      </c>
      <c r="BK17" t="str">
        <f t="shared" ca="1" si="5"/>
        <v>0</v>
      </c>
      <c r="BL17" t="str">
        <f t="shared" ca="1" si="5"/>
        <v>0</v>
      </c>
      <c r="BM17" t="str">
        <f t="shared" ca="1" si="5"/>
        <v>0</v>
      </c>
      <c r="BN17" t="str">
        <f t="shared" ca="1" si="5"/>
        <v>0</v>
      </c>
      <c r="BO17" t="str">
        <f t="shared" ca="1" si="5"/>
        <v>0</v>
      </c>
      <c r="BP17" t="str">
        <f t="shared" ca="1" si="5"/>
        <v>0</v>
      </c>
      <c r="BQ17" t="str">
        <f t="shared" ca="1" si="5"/>
        <v>0</v>
      </c>
      <c r="BR17" t="str">
        <f t="shared" ca="1" si="5"/>
        <v>0</v>
      </c>
      <c r="BS17" t="str">
        <f t="shared" ca="1" si="5"/>
        <v>0</v>
      </c>
      <c r="BT17" t="str">
        <f t="shared" ca="1" si="6"/>
        <v>0</v>
      </c>
      <c r="BU17" t="str">
        <f t="shared" ca="1" si="6"/>
        <v>0</v>
      </c>
      <c r="BV17" t="str">
        <f t="shared" ca="1" si="6"/>
        <v>0</v>
      </c>
      <c r="BW17" t="str">
        <f t="shared" ca="1" si="6"/>
        <v>0</v>
      </c>
      <c r="BX17" t="str">
        <f t="shared" ca="1" si="6"/>
        <v>0</v>
      </c>
      <c r="BY17" t="str">
        <f t="shared" ca="1" si="6"/>
        <v>0</v>
      </c>
      <c r="BZ17" t="str">
        <f t="shared" ca="1" si="6"/>
        <v>0</v>
      </c>
      <c r="CA17" t="str">
        <f t="shared" ca="1" si="6"/>
        <v>0</v>
      </c>
      <c r="CB17" t="str">
        <f t="shared" ca="1" si="6"/>
        <v>0</v>
      </c>
      <c r="CC17" t="str">
        <f t="shared" ca="1" si="6"/>
        <v>0</v>
      </c>
      <c r="CD17" t="str">
        <f t="shared" ca="1" si="6"/>
        <v>0</v>
      </c>
      <c r="CE17" t="str">
        <f t="shared" ca="1" si="6"/>
        <v>0</v>
      </c>
      <c r="CF17" s="91" t="str">
        <f t="shared" ca="1" si="6"/>
        <v>0</v>
      </c>
      <c r="CG17" t="str">
        <f t="shared" ca="1" si="6"/>
        <v>0</v>
      </c>
      <c r="CH17" t="str">
        <f t="shared" ca="1" si="6"/>
        <v>0</v>
      </c>
      <c r="CI17" t="str">
        <f t="shared" ca="1" si="6"/>
        <v>0</v>
      </c>
      <c r="CJ17" t="str">
        <f t="shared" ca="1" si="7"/>
        <v>0</v>
      </c>
      <c r="CK17" t="str">
        <f t="shared" ca="1" si="7"/>
        <v>0</v>
      </c>
      <c r="CL17" t="str">
        <f t="shared" ca="1" si="7"/>
        <v>0</v>
      </c>
      <c r="CM17" t="str">
        <f t="shared" ca="1" si="7"/>
        <v>0</v>
      </c>
      <c r="CN17" t="str">
        <f t="shared" ca="1" si="7"/>
        <v>0</v>
      </c>
      <c r="CO17" t="str">
        <f t="shared" ca="1" si="7"/>
        <v>0</v>
      </c>
      <c r="CP17" t="str">
        <f t="shared" ca="1" si="7"/>
        <v>0</v>
      </c>
      <c r="CQ17" t="str">
        <f t="shared" ca="1" si="7"/>
        <v>0</v>
      </c>
      <c r="CR17" t="str">
        <f t="shared" ca="1" si="7"/>
        <v>0</v>
      </c>
      <c r="CS17" t="str">
        <f t="shared" ca="1" si="7"/>
        <v>0</v>
      </c>
      <c r="CT17" t="str">
        <f t="shared" ca="1" si="7"/>
        <v>0</v>
      </c>
      <c r="CU17" t="str">
        <f t="shared" ca="1" si="7"/>
        <v>0</v>
      </c>
      <c r="CV17" t="str">
        <f t="shared" ca="1" si="7"/>
        <v>0</v>
      </c>
      <c r="CW17" t="str">
        <f t="shared" ca="1" si="7"/>
        <v>0</v>
      </c>
      <c r="CX17" t="str">
        <f t="shared" ca="1" si="7"/>
        <v>0</v>
      </c>
      <c r="CY17" t="str">
        <f t="shared" ca="1" si="7"/>
        <v>0</v>
      </c>
      <c r="CZ17" t="str">
        <f t="shared" ca="1" si="8"/>
        <v>0</v>
      </c>
      <c r="DA17" t="str">
        <f t="shared" ca="1" si="8"/>
        <v>0</v>
      </c>
      <c r="DB17" t="str">
        <f t="shared" ca="1" si="8"/>
        <v>0</v>
      </c>
      <c r="DC17" t="str">
        <f t="shared" ca="1" si="8"/>
        <v>0</v>
      </c>
      <c r="DD17" t="str">
        <f t="shared" ca="1" si="8"/>
        <v>0</v>
      </c>
      <c r="DE17" t="str">
        <f t="shared" ca="1" si="8"/>
        <v>0</v>
      </c>
      <c r="DF17" t="str">
        <f t="shared" ca="1" si="8"/>
        <v>0</v>
      </c>
      <c r="DG17" t="str">
        <f t="shared" ca="1" si="8"/>
        <v>0</v>
      </c>
      <c r="DH17" t="str">
        <f t="shared" ca="1" si="8"/>
        <v>0</v>
      </c>
      <c r="DI17" t="str">
        <f t="shared" ca="1" si="8"/>
        <v>0</v>
      </c>
      <c r="DJ17" s="91" t="str">
        <f t="shared" ca="1" si="8"/>
        <v>0</v>
      </c>
      <c r="DK17" t="str">
        <f t="shared" ca="1" si="8"/>
        <v>0</v>
      </c>
      <c r="DL17" t="str">
        <f t="shared" ca="1" si="8"/>
        <v>0</v>
      </c>
      <c r="DM17" t="str">
        <f t="shared" ca="1" si="8"/>
        <v>0</v>
      </c>
      <c r="DN17" t="str">
        <f t="shared" ca="1" si="8"/>
        <v>0</v>
      </c>
      <c r="DO17" t="str">
        <f t="shared" ca="1" si="8"/>
        <v>0</v>
      </c>
      <c r="DP17" t="str">
        <f t="shared" ca="1" si="9"/>
        <v>0</v>
      </c>
      <c r="DQ17" t="str">
        <f t="shared" ca="1" si="9"/>
        <v>0</v>
      </c>
      <c r="DR17" t="str">
        <f t="shared" ca="1" si="9"/>
        <v>0</v>
      </c>
      <c r="DS17" t="str">
        <f t="shared" ca="1" si="9"/>
        <v>0</v>
      </c>
      <c r="DT17" t="str">
        <f t="shared" ca="1" si="9"/>
        <v>0</v>
      </c>
      <c r="DU17" t="str">
        <f t="shared" ca="1" si="9"/>
        <v>0</v>
      </c>
      <c r="DV17" t="str">
        <f t="shared" ca="1" si="9"/>
        <v>0</v>
      </c>
      <c r="DW17" t="str">
        <f t="shared" ca="1" si="9"/>
        <v>0</v>
      </c>
      <c r="DX17" t="str">
        <f t="shared" ca="1" si="9"/>
        <v>0</v>
      </c>
      <c r="DY17" t="str">
        <f t="shared" ca="1" si="9"/>
        <v>0</v>
      </c>
      <c r="DZ17" t="str">
        <f t="shared" ca="1" si="9"/>
        <v>0</v>
      </c>
      <c r="EA17" t="str">
        <f t="shared" ca="1" si="9"/>
        <v>0</v>
      </c>
      <c r="EB17" t="str">
        <f t="shared" ca="1" si="9"/>
        <v>0</v>
      </c>
      <c r="EC17" t="str">
        <f t="shared" ca="1" si="9"/>
        <v>0</v>
      </c>
      <c r="ED17" t="str">
        <f t="shared" ca="1" si="9"/>
        <v>0</v>
      </c>
      <c r="EE17" t="str">
        <f t="shared" ca="1" si="9"/>
        <v>0</v>
      </c>
      <c r="EF17" t="str">
        <f t="shared" ca="1" si="10"/>
        <v>0</v>
      </c>
      <c r="EG17" t="str">
        <f t="shared" ca="1" si="10"/>
        <v>0</v>
      </c>
      <c r="EH17" t="str">
        <f t="shared" ca="1" si="10"/>
        <v>0</v>
      </c>
      <c r="EI17" t="str">
        <f t="shared" ca="1" si="10"/>
        <v>0</v>
      </c>
      <c r="EJ17" t="str">
        <f t="shared" ca="1" si="10"/>
        <v>0</v>
      </c>
      <c r="EK17" t="str">
        <f t="shared" ca="1" si="10"/>
        <v>0</v>
      </c>
      <c r="EL17" t="str">
        <f t="shared" ca="1" si="10"/>
        <v>0</v>
      </c>
      <c r="EM17" t="str">
        <f t="shared" ca="1" si="10"/>
        <v>0</v>
      </c>
      <c r="EN17" s="91" t="str">
        <f t="shared" ca="1" si="10"/>
        <v>0</v>
      </c>
    </row>
    <row r="18" spans="1:144">
      <c r="A18" t="str">
        <f ca="1"/>
        <v>Superstructure</v>
      </c>
      <c r="B18" t="str">
        <f ca="1"/>
        <v>Core structure</v>
      </c>
      <c r="C18">
        <f ca="1"/>
        <v>0</v>
      </c>
      <c r="D18" t="str">
        <f ca="1"/>
        <v/>
      </c>
      <c r="E18">
        <f ca="1"/>
        <v>0</v>
      </c>
      <c r="F18">
        <f ca="1"/>
        <v>0</v>
      </c>
      <c r="G18">
        <f ca="1"/>
        <v>0</v>
      </c>
      <c r="H18" t="str">
        <f ca="1"/>
        <v/>
      </c>
      <c r="I18">
        <f ca="1"/>
        <v>0</v>
      </c>
      <c r="J18" t="str">
        <f ca="1"/>
        <v/>
      </c>
      <c r="K18" t="str">
        <f ca="1"/>
        <v>0</v>
      </c>
      <c r="L18" t="str">
        <f ca="1"/>
        <v>0</v>
      </c>
      <c r="M18" t="str">
        <f ca="1"/>
        <v>0</v>
      </c>
      <c r="X18" s="91" t="str">
        <f t="shared" ca="1" si="3"/>
        <v>0</v>
      </c>
      <c r="Y18" t="str">
        <f t="shared" ca="1" si="3"/>
        <v>0</v>
      </c>
      <c r="Z18" t="str">
        <f t="shared" ca="1" si="3"/>
        <v>0</v>
      </c>
      <c r="AA18" t="str">
        <f t="shared" ca="1" si="3"/>
        <v>0</v>
      </c>
      <c r="AB18" t="str">
        <f t="shared" ca="1" si="3"/>
        <v>0</v>
      </c>
      <c r="AC18" t="str">
        <f t="shared" ca="1" si="3"/>
        <v>0</v>
      </c>
      <c r="AD18" t="str">
        <f t="shared" ca="1" si="3"/>
        <v>0</v>
      </c>
      <c r="AE18" t="str">
        <f t="shared" ca="1" si="3"/>
        <v>0</v>
      </c>
      <c r="AF18" t="str">
        <f t="shared" ca="1" si="3"/>
        <v>0</v>
      </c>
      <c r="AG18" t="str">
        <f t="shared" ca="1" si="3"/>
        <v>0</v>
      </c>
      <c r="AH18" t="str">
        <f t="shared" ca="1" si="3"/>
        <v>0</v>
      </c>
      <c r="AI18" t="str">
        <f t="shared" ca="1" si="3"/>
        <v>0</v>
      </c>
      <c r="AJ18" t="str">
        <f t="shared" ca="1" si="3"/>
        <v>0</v>
      </c>
      <c r="AK18" t="str">
        <f t="shared" ca="1" si="3"/>
        <v>0</v>
      </c>
      <c r="AL18" t="str">
        <f t="shared" ca="1" si="3"/>
        <v>0</v>
      </c>
      <c r="AM18" t="str">
        <f t="shared" ca="1" si="3"/>
        <v>0</v>
      </c>
      <c r="AN18" t="str">
        <f t="shared" ca="1" si="4"/>
        <v>0</v>
      </c>
      <c r="AO18" t="str">
        <f t="shared" ca="1" si="4"/>
        <v>0</v>
      </c>
      <c r="AP18" t="str">
        <f t="shared" ca="1" si="4"/>
        <v>0</v>
      </c>
      <c r="AQ18" t="str">
        <f t="shared" ca="1" si="4"/>
        <v>0</v>
      </c>
      <c r="AR18" t="str">
        <f t="shared" ca="1" si="4"/>
        <v>0</v>
      </c>
      <c r="AS18" t="str">
        <f t="shared" ca="1" si="4"/>
        <v>0</v>
      </c>
      <c r="AT18" t="str">
        <f t="shared" ca="1" si="4"/>
        <v>0</v>
      </c>
      <c r="AU18" t="str">
        <f t="shared" ca="1" si="4"/>
        <v>0</v>
      </c>
      <c r="AV18" t="str">
        <f t="shared" ca="1" si="4"/>
        <v>0</v>
      </c>
      <c r="AW18" t="str">
        <f t="shared" ca="1" si="4"/>
        <v>0</v>
      </c>
      <c r="AX18" t="str">
        <f t="shared" ca="1" si="4"/>
        <v>0</v>
      </c>
      <c r="AY18" t="str">
        <f t="shared" ca="1" si="4"/>
        <v>0</v>
      </c>
      <c r="AZ18" t="str">
        <f t="shared" ca="1" si="4"/>
        <v>0</v>
      </c>
      <c r="BA18" t="str">
        <f t="shared" ca="1" si="4"/>
        <v>0</v>
      </c>
      <c r="BB18" s="91" t="str">
        <f t="shared" ca="1" si="4"/>
        <v>0</v>
      </c>
      <c r="BC18" t="str">
        <f t="shared" ca="1" si="4"/>
        <v>0</v>
      </c>
      <c r="BD18" t="str">
        <f t="shared" ca="1" si="5"/>
        <v>0</v>
      </c>
      <c r="BE18" t="str">
        <f t="shared" ca="1" si="5"/>
        <v>0</v>
      </c>
      <c r="BF18" t="str">
        <f t="shared" ca="1" si="5"/>
        <v>0</v>
      </c>
      <c r="BG18" t="str">
        <f t="shared" ca="1" si="5"/>
        <v>0</v>
      </c>
      <c r="BH18" t="str">
        <f t="shared" ca="1" si="5"/>
        <v>0</v>
      </c>
      <c r="BI18" t="str">
        <f t="shared" ca="1" si="5"/>
        <v>0</v>
      </c>
      <c r="BJ18" t="str">
        <f t="shared" ca="1" si="5"/>
        <v>0</v>
      </c>
      <c r="BK18" t="str">
        <f t="shared" ca="1" si="5"/>
        <v>0</v>
      </c>
      <c r="BL18" t="str">
        <f t="shared" ca="1" si="5"/>
        <v>0</v>
      </c>
      <c r="BM18" t="str">
        <f t="shared" ca="1" si="5"/>
        <v>0</v>
      </c>
      <c r="BN18" t="str">
        <f t="shared" ca="1" si="5"/>
        <v>0</v>
      </c>
      <c r="BO18" t="str">
        <f t="shared" ca="1" si="5"/>
        <v>0</v>
      </c>
      <c r="BP18" t="str">
        <f t="shared" ca="1" si="5"/>
        <v>0</v>
      </c>
      <c r="BQ18" t="str">
        <f t="shared" ca="1" si="5"/>
        <v>0</v>
      </c>
      <c r="BR18" t="str">
        <f t="shared" ca="1" si="5"/>
        <v>0</v>
      </c>
      <c r="BS18" t="str">
        <f t="shared" ca="1" si="5"/>
        <v>0</v>
      </c>
      <c r="BT18" t="str">
        <f t="shared" ca="1" si="6"/>
        <v>0</v>
      </c>
      <c r="BU18" t="str">
        <f t="shared" ca="1" si="6"/>
        <v>0</v>
      </c>
      <c r="BV18" t="str">
        <f t="shared" ca="1" si="6"/>
        <v>0</v>
      </c>
      <c r="BW18" t="str">
        <f t="shared" ca="1" si="6"/>
        <v>0</v>
      </c>
      <c r="BX18" t="str">
        <f t="shared" ca="1" si="6"/>
        <v>0</v>
      </c>
      <c r="BY18" t="str">
        <f t="shared" ca="1" si="6"/>
        <v>0</v>
      </c>
      <c r="BZ18" t="str">
        <f t="shared" ca="1" si="6"/>
        <v>0</v>
      </c>
      <c r="CA18" t="str">
        <f t="shared" ca="1" si="6"/>
        <v>0</v>
      </c>
      <c r="CB18" t="str">
        <f t="shared" ca="1" si="6"/>
        <v>0</v>
      </c>
      <c r="CC18" t="str">
        <f t="shared" ca="1" si="6"/>
        <v>0</v>
      </c>
      <c r="CD18" t="str">
        <f t="shared" ca="1" si="6"/>
        <v>0</v>
      </c>
      <c r="CE18" t="str">
        <f t="shared" ca="1" si="6"/>
        <v>0</v>
      </c>
      <c r="CF18" s="91" t="str">
        <f t="shared" ca="1" si="6"/>
        <v>0</v>
      </c>
      <c r="CG18" t="str">
        <f t="shared" ca="1" si="6"/>
        <v>0</v>
      </c>
      <c r="CH18" t="str">
        <f t="shared" ca="1" si="6"/>
        <v>0</v>
      </c>
      <c r="CI18" t="str">
        <f t="shared" ca="1" si="6"/>
        <v>0</v>
      </c>
      <c r="CJ18" t="str">
        <f t="shared" ca="1" si="7"/>
        <v>0</v>
      </c>
      <c r="CK18" t="str">
        <f t="shared" ca="1" si="7"/>
        <v>0</v>
      </c>
      <c r="CL18" t="str">
        <f t="shared" ca="1" si="7"/>
        <v>0</v>
      </c>
      <c r="CM18" t="str">
        <f t="shared" ca="1" si="7"/>
        <v>0</v>
      </c>
      <c r="CN18" t="str">
        <f t="shared" ca="1" si="7"/>
        <v>0</v>
      </c>
      <c r="CO18" t="str">
        <f t="shared" ca="1" si="7"/>
        <v>0</v>
      </c>
      <c r="CP18" t="str">
        <f t="shared" ca="1" si="7"/>
        <v>0</v>
      </c>
      <c r="CQ18" t="str">
        <f t="shared" ca="1" si="7"/>
        <v>0</v>
      </c>
      <c r="CR18" t="str">
        <f t="shared" ca="1" si="7"/>
        <v>0</v>
      </c>
      <c r="CS18" t="str">
        <f t="shared" ca="1" si="7"/>
        <v>0</v>
      </c>
      <c r="CT18" t="str">
        <f t="shared" ca="1" si="7"/>
        <v>0</v>
      </c>
      <c r="CU18" t="str">
        <f t="shared" ca="1" si="7"/>
        <v>0</v>
      </c>
      <c r="CV18" t="str">
        <f t="shared" ca="1" si="7"/>
        <v>0</v>
      </c>
      <c r="CW18" t="str">
        <f t="shared" ca="1" si="7"/>
        <v>0</v>
      </c>
      <c r="CX18" t="str">
        <f t="shared" ca="1" si="7"/>
        <v>0</v>
      </c>
      <c r="CY18" t="str">
        <f t="shared" ca="1" si="7"/>
        <v>0</v>
      </c>
      <c r="CZ18" t="str">
        <f t="shared" ca="1" si="8"/>
        <v>0</v>
      </c>
      <c r="DA18" t="str">
        <f t="shared" ca="1" si="8"/>
        <v>0</v>
      </c>
      <c r="DB18" t="str">
        <f t="shared" ca="1" si="8"/>
        <v>0</v>
      </c>
      <c r="DC18" t="str">
        <f t="shared" ca="1" si="8"/>
        <v>0</v>
      </c>
      <c r="DD18" t="str">
        <f t="shared" ca="1" si="8"/>
        <v>0</v>
      </c>
      <c r="DE18" t="str">
        <f t="shared" ca="1" si="8"/>
        <v>0</v>
      </c>
      <c r="DF18" t="str">
        <f t="shared" ca="1" si="8"/>
        <v>0</v>
      </c>
      <c r="DG18" t="str">
        <f t="shared" ca="1" si="8"/>
        <v>0</v>
      </c>
      <c r="DH18" t="str">
        <f t="shared" ca="1" si="8"/>
        <v>0</v>
      </c>
      <c r="DI18" t="str">
        <f t="shared" ca="1" si="8"/>
        <v>0</v>
      </c>
      <c r="DJ18" s="91" t="str">
        <f t="shared" ca="1" si="8"/>
        <v>0</v>
      </c>
      <c r="DK18" t="str">
        <f t="shared" ca="1" si="8"/>
        <v>0</v>
      </c>
      <c r="DL18" t="str">
        <f t="shared" ca="1" si="8"/>
        <v>0</v>
      </c>
      <c r="DM18" t="str">
        <f t="shared" ca="1" si="8"/>
        <v>0</v>
      </c>
      <c r="DN18" t="str">
        <f t="shared" ca="1" si="8"/>
        <v>0</v>
      </c>
      <c r="DO18" t="str">
        <f t="shared" ca="1" si="8"/>
        <v>0</v>
      </c>
      <c r="DP18" t="str">
        <f t="shared" ca="1" si="9"/>
        <v>0</v>
      </c>
      <c r="DQ18" t="str">
        <f t="shared" ca="1" si="9"/>
        <v>0</v>
      </c>
      <c r="DR18" t="str">
        <f t="shared" ca="1" si="9"/>
        <v>0</v>
      </c>
      <c r="DS18" t="str">
        <f t="shared" ca="1" si="9"/>
        <v>0</v>
      </c>
      <c r="DT18" t="str">
        <f t="shared" ca="1" si="9"/>
        <v>0</v>
      </c>
      <c r="DU18" t="str">
        <f t="shared" ca="1" si="9"/>
        <v>0</v>
      </c>
      <c r="DV18" t="str">
        <f t="shared" ca="1" si="9"/>
        <v>0</v>
      </c>
      <c r="DW18" t="str">
        <f t="shared" ca="1" si="9"/>
        <v>0</v>
      </c>
      <c r="DX18" t="str">
        <f t="shared" ca="1" si="9"/>
        <v>0</v>
      </c>
      <c r="DY18" t="str">
        <f t="shared" ca="1" si="9"/>
        <v>0</v>
      </c>
      <c r="DZ18" t="str">
        <f t="shared" ca="1" si="9"/>
        <v>0</v>
      </c>
      <c r="EA18" t="str">
        <f t="shared" ca="1" si="9"/>
        <v>0</v>
      </c>
      <c r="EB18" t="str">
        <f t="shared" ca="1" si="9"/>
        <v>0</v>
      </c>
      <c r="EC18" t="str">
        <f t="shared" ca="1" si="9"/>
        <v>0</v>
      </c>
      <c r="ED18" t="str">
        <f t="shared" ca="1" si="9"/>
        <v>0</v>
      </c>
      <c r="EE18" t="str">
        <f t="shared" ca="1" si="9"/>
        <v>0</v>
      </c>
      <c r="EF18" t="str">
        <f t="shared" ca="1" si="10"/>
        <v>0</v>
      </c>
      <c r="EG18" t="str">
        <f t="shared" ca="1" si="10"/>
        <v>0</v>
      </c>
      <c r="EH18" t="str">
        <f t="shared" ca="1" si="10"/>
        <v>0</v>
      </c>
      <c r="EI18" t="str">
        <f t="shared" ca="1" si="10"/>
        <v>0</v>
      </c>
      <c r="EJ18" t="str">
        <f t="shared" ca="1" si="10"/>
        <v>0</v>
      </c>
      <c r="EK18" t="str">
        <f t="shared" ca="1" si="10"/>
        <v>0</v>
      </c>
      <c r="EL18" t="str">
        <f t="shared" ca="1" si="10"/>
        <v>0</v>
      </c>
      <c r="EM18" t="str">
        <f t="shared" ca="1" si="10"/>
        <v>0</v>
      </c>
      <c r="EN18" s="91" t="str">
        <f t="shared" ca="1" si="10"/>
        <v>0</v>
      </c>
    </row>
    <row r="19" spans="1:144">
      <c r="A19" t="str">
        <f ca="1"/>
        <v>Superstructure</v>
      </c>
      <c r="B19" t="str">
        <f ca="1"/>
        <v>Columns</v>
      </c>
      <c r="C19">
        <f ca="1"/>
        <v>0</v>
      </c>
      <c r="D19" t="str">
        <f ca="1"/>
        <v/>
      </c>
      <c r="E19">
        <f ca="1"/>
        <v>0</v>
      </c>
      <c r="F19">
        <f ca="1"/>
        <v>0</v>
      </c>
      <c r="G19">
        <f ca="1"/>
        <v>0</v>
      </c>
      <c r="H19" t="str">
        <f ca="1"/>
        <v/>
      </c>
      <c r="I19">
        <f ca="1"/>
        <v>0</v>
      </c>
      <c r="J19" t="str">
        <f ca="1"/>
        <v/>
      </c>
      <c r="K19" t="str">
        <f ca="1"/>
        <v>0</v>
      </c>
      <c r="L19" t="str">
        <f ca="1"/>
        <v>0</v>
      </c>
      <c r="M19" t="str">
        <f ca="1"/>
        <v>0</v>
      </c>
      <c r="X19" s="91" t="str">
        <f t="shared" ca="1" si="3"/>
        <v>0</v>
      </c>
      <c r="Y19" t="str">
        <f t="shared" ca="1" si="3"/>
        <v>0</v>
      </c>
      <c r="Z19" t="str">
        <f t="shared" ca="1" si="3"/>
        <v>0</v>
      </c>
      <c r="AA19" t="str">
        <f t="shared" ca="1" si="3"/>
        <v>0</v>
      </c>
      <c r="AB19" t="str">
        <f t="shared" ca="1" si="3"/>
        <v>0</v>
      </c>
      <c r="AC19" t="str">
        <f t="shared" ca="1" si="3"/>
        <v>0</v>
      </c>
      <c r="AD19" t="str">
        <f t="shared" ca="1" si="3"/>
        <v>0</v>
      </c>
      <c r="AE19" t="str">
        <f t="shared" ca="1" si="3"/>
        <v>0</v>
      </c>
      <c r="AF19" t="str">
        <f t="shared" ca="1" si="3"/>
        <v>0</v>
      </c>
      <c r="AG19" t="str">
        <f t="shared" ca="1" si="3"/>
        <v>0</v>
      </c>
      <c r="AH19" t="str">
        <f t="shared" ca="1" si="3"/>
        <v>0</v>
      </c>
      <c r="AI19" t="str">
        <f t="shared" ca="1" si="3"/>
        <v>0</v>
      </c>
      <c r="AJ19" t="str">
        <f t="shared" ca="1" si="3"/>
        <v>0</v>
      </c>
      <c r="AK19" t="str">
        <f t="shared" ca="1" si="3"/>
        <v>0</v>
      </c>
      <c r="AL19" t="str">
        <f t="shared" ca="1" si="3"/>
        <v>0</v>
      </c>
      <c r="AM19" t="str">
        <f t="shared" ca="1" si="3"/>
        <v>0</v>
      </c>
      <c r="AN19" t="str">
        <f t="shared" ca="1" si="4"/>
        <v>0</v>
      </c>
      <c r="AO19" t="str">
        <f t="shared" ca="1" si="4"/>
        <v>0</v>
      </c>
      <c r="AP19" t="str">
        <f t="shared" ca="1" si="4"/>
        <v>0</v>
      </c>
      <c r="AQ19" t="str">
        <f t="shared" ca="1" si="4"/>
        <v>0</v>
      </c>
      <c r="AR19" t="str">
        <f t="shared" ca="1" si="4"/>
        <v>0</v>
      </c>
      <c r="AS19" t="str">
        <f t="shared" ca="1" si="4"/>
        <v>0</v>
      </c>
      <c r="AT19" t="str">
        <f t="shared" ca="1" si="4"/>
        <v>0</v>
      </c>
      <c r="AU19" t="str">
        <f t="shared" ca="1" si="4"/>
        <v>0</v>
      </c>
      <c r="AV19" t="str">
        <f t="shared" ca="1" si="4"/>
        <v>0</v>
      </c>
      <c r="AW19" t="str">
        <f t="shared" ca="1" si="4"/>
        <v>0</v>
      </c>
      <c r="AX19" t="str">
        <f t="shared" ca="1" si="4"/>
        <v>0</v>
      </c>
      <c r="AY19" t="str">
        <f t="shared" ca="1" si="4"/>
        <v>0</v>
      </c>
      <c r="AZ19" t="str">
        <f t="shared" ca="1" si="4"/>
        <v>0</v>
      </c>
      <c r="BA19" t="str">
        <f t="shared" ca="1" si="4"/>
        <v>0</v>
      </c>
      <c r="BB19" s="91" t="str">
        <f t="shared" ca="1" si="4"/>
        <v>0</v>
      </c>
      <c r="BC19" t="str">
        <f t="shared" ca="1" si="4"/>
        <v>0</v>
      </c>
      <c r="BD19" t="str">
        <f t="shared" ca="1" si="5"/>
        <v>0</v>
      </c>
      <c r="BE19" t="str">
        <f t="shared" ca="1" si="5"/>
        <v>0</v>
      </c>
      <c r="BF19" t="str">
        <f t="shared" ca="1" si="5"/>
        <v>0</v>
      </c>
      <c r="BG19" t="str">
        <f t="shared" ca="1" si="5"/>
        <v>0</v>
      </c>
      <c r="BH19" t="str">
        <f t="shared" ca="1" si="5"/>
        <v>0</v>
      </c>
      <c r="BI19" t="str">
        <f t="shared" ca="1" si="5"/>
        <v>0</v>
      </c>
      <c r="BJ19" t="str">
        <f t="shared" ca="1" si="5"/>
        <v>0</v>
      </c>
      <c r="BK19" t="str">
        <f t="shared" ca="1" si="5"/>
        <v>0</v>
      </c>
      <c r="BL19" t="str">
        <f t="shared" ca="1" si="5"/>
        <v>0</v>
      </c>
      <c r="BM19" t="str">
        <f t="shared" ca="1" si="5"/>
        <v>0</v>
      </c>
      <c r="BN19" t="str">
        <f t="shared" ca="1" si="5"/>
        <v>0</v>
      </c>
      <c r="BO19" t="str">
        <f t="shared" ca="1" si="5"/>
        <v>0</v>
      </c>
      <c r="BP19" t="str">
        <f t="shared" ca="1" si="5"/>
        <v>0</v>
      </c>
      <c r="BQ19" t="str">
        <f t="shared" ca="1" si="5"/>
        <v>0</v>
      </c>
      <c r="BR19" t="str">
        <f t="shared" ca="1" si="5"/>
        <v>0</v>
      </c>
      <c r="BS19" t="str">
        <f t="shared" ca="1" si="5"/>
        <v>0</v>
      </c>
      <c r="BT19" t="str">
        <f t="shared" ca="1" si="6"/>
        <v>0</v>
      </c>
      <c r="BU19" t="str">
        <f t="shared" ca="1" si="6"/>
        <v>0</v>
      </c>
      <c r="BV19" t="str">
        <f t="shared" ca="1" si="6"/>
        <v>0</v>
      </c>
      <c r="BW19" t="str">
        <f t="shared" ca="1" si="6"/>
        <v>0</v>
      </c>
      <c r="BX19" t="str">
        <f t="shared" ca="1" si="6"/>
        <v>0</v>
      </c>
      <c r="BY19" t="str">
        <f t="shared" ca="1" si="6"/>
        <v>0</v>
      </c>
      <c r="BZ19" t="str">
        <f t="shared" ca="1" si="6"/>
        <v>0</v>
      </c>
      <c r="CA19" t="str">
        <f t="shared" ca="1" si="6"/>
        <v>0</v>
      </c>
      <c r="CB19" t="str">
        <f t="shared" ca="1" si="6"/>
        <v>0</v>
      </c>
      <c r="CC19" t="str">
        <f t="shared" ca="1" si="6"/>
        <v>0</v>
      </c>
      <c r="CD19" t="str">
        <f t="shared" ca="1" si="6"/>
        <v>0</v>
      </c>
      <c r="CE19" t="str">
        <f t="shared" ca="1" si="6"/>
        <v>0</v>
      </c>
      <c r="CF19" s="91" t="str">
        <f t="shared" ca="1" si="6"/>
        <v>0</v>
      </c>
      <c r="CG19" t="str">
        <f t="shared" ca="1" si="6"/>
        <v>0</v>
      </c>
      <c r="CH19" t="str">
        <f t="shared" ca="1" si="6"/>
        <v>0</v>
      </c>
      <c r="CI19" t="str">
        <f t="shared" ca="1" si="6"/>
        <v>0</v>
      </c>
      <c r="CJ19" t="str">
        <f t="shared" ca="1" si="7"/>
        <v>0</v>
      </c>
      <c r="CK19" t="str">
        <f t="shared" ca="1" si="7"/>
        <v>0</v>
      </c>
      <c r="CL19" t="str">
        <f t="shared" ca="1" si="7"/>
        <v>0</v>
      </c>
      <c r="CM19" t="str">
        <f t="shared" ca="1" si="7"/>
        <v>0</v>
      </c>
      <c r="CN19" t="str">
        <f t="shared" ca="1" si="7"/>
        <v>0</v>
      </c>
      <c r="CO19" t="str">
        <f t="shared" ca="1" si="7"/>
        <v>0</v>
      </c>
      <c r="CP19" t="str">
        <f t="shared" ca="1" si="7"/>
        <v>0</v>
      </c>
      <c r="CQ19" t="str">
        <f t="shared" ca="1" si="7"/>
        <v>0</v>
      </c>
      <c r="CR19" t="str">
        <f t="shared" ca="1" si="7"/>
        <v>0</v>
      </c>
      <c r="CS19" t="str">
        <f t="shared" ca="1" si="7"/>
        <v>0</v>
      </c>
      <c r="CT19" t="str">
        <f t="shared" ca="1" si="7"/>
        <v>0</v>
      </c>
      <c r="CU19" t="str">
        <f t="shared" ca="1" si="7"/>
        <v>0</v>
      </c>
      <c r="CV19" t="str">
        <f t="shared" ca="1" si="7"/>
        <v>0</v>
      </c>
      <c r="CW19" t="str">
        <f t="shared" ca="1" si="7"/>
        <v>0</v>
      </c>
      <c r="CX19" t="str">
        <f t="shared" ca="1" si="7"/>
        <v>0</v>
      </c>
      <c r="CY19" t="str">
        <f t="shared" ca="1" si="7"/>
        <v>0</v>
      </c>
      <c r="CZ19" t="str">
        <f t="shared" ca="1" si="8"/>
        <v>0</v>
      </c>
      <c r="DA19" t="str">
        <f t="shared" ca="1" si="8"/>
        <v>0</v>
      </c>
      <c r="DB19" t="str">
        <f t="shared" ca="1" si="8"/>
        <v>0</v>
      </c>
      <c r="DC19" t="str">
        <f t="shared" ca="1" si="8"/>
        <v>0</v>
      </c>
      <c r="DD19" t="str">
        <f t="shared" ca="1" si="8"/>
        <v>0</v>
      </c>
      <c r="DE19" t="str">
        <f t="shared" ca="1" si="8"/>
        <v>0</v>
      </c>
      <c r="DF19" t="str">
        <f t="shared" ca="1" si="8"/>
        <v>0</v>
      </c>
      <c r="DG19" t="str">
        <f t="shared" ca="1" si="8"/>
        <v>0</v>
      </c>
      <c r="DH19" t="str">
        <f t="shared" ca="1" si="8"/>
        <v>0</v>
      </c>
      <c r="DI19" t="str">
        <f t="shared" ca="1" si="8"/>
        <v>0</v>
      </c>
      <c r="DJ19" s="91" t="str">
        <f t="shared" ca="1" si="8"/>
        <v>0</v>
      </c>
      <c r="DK19" t="str">
        <f t="shared" ca="1" si="8"/>
        <v>0</v>
      </c>
      <c r="DL19" t="str">
        <f t="shared" ca="1" si="8"/>
        <v>0</v>
      </c>
      <c r="DM19" t="str">
        <f t="shared" ca="1" si="8"/>
        <v>0</v>
      </c>
      <c r="DN19" t="str">
        <f t="shared" ca="1" si="8"/>
        <v>0</v>
      </c>
      <c r="DO19" t="str">
        <f t="shared" ca="1" si="8"/>
        <v>0</v>
      </c>
      <c r="DP19" t="str">
        <f t="shared" ca="1" si="9"/>
        <v>0</v>
      </c>
      <c r="DQ19" t="str">
        <f t="shared" ca="1" si="9"/>
        <v>0</v>
      </c>
      <c r="DR19" t="str">
        <f t="shared" ca="1" si="9"/>
        <v>0</v>
      </c>
      <c r="DS19" t="str">
        <f t="shared" ca="1" si="9"/>
        <v>0</v>
      </c>
      <c r="DT19" t="str">
        <f t="shared" ca="1" si="9"/>
        <v>0</v>
      </c>
      <c r="DU19" t="str">
        <f t="shared" ca="1" si="9"/>
        <v>0</v>
      </c>
      <c r="DV19" t="str">
        <f t="shared" ca="1" si="9"/>
        <v>0</v>
      </c>
      <c r="DW19" t="str">
        <f t="shared" ca="1" si="9"/>
        <v>0</v>
      </c>
      <c r="DX19" t="str">
        <f t="shared" ca="1" si="9"/>
        <v>0</v>
      </c>
      <c r="DY19" t="str">
        <f t="shared" ca="1" si="9"/>
        <v>0</v>
      </c>
      <c r="DZ19" t="str">
        <f t="shared" ca="1" si="9"/>
        <v>0</v>
      </c>
      <c r="EA19" t="str">
        <f t="shared" ca="1" si="9"/>
        <v>0</v>
      </c>
      <c r="EB19" t="str">
        <f t="shared" ca="1" si="9"/>
        <v>0</v>
      </c>
      <c r="EC19" t="str">
        <f t="shared" ca="1" si="9"/>
        <v>0</v>
      </c>
      <c r="ED19" t="str">
        <f t="shared" ca="1" si="9"/>
        <v>0</v>
      </c>
      <c r="EE19" t="str">
        <f t="shared" ca="1" si="9"/>
        <v>0</v>
      </c>
      <c r="EF19" t="str">
        <f t="shared" ca="1" si="10"/>
        <v>0</v>
      </c>
      <c r="EG19" t="str">
        <f t="shared" ca="1" si="10"/>
        <v>0</v>
      </c>
      <c r="EH19" t="str">
        <f t="shared" ca="1" si="10"/>
        <v>0</v>
      </c>
      <c r="EI19" t="str">
        <f t="shared" ca="1" si="10"/>
        <v>0</v>
      </c>
      <c r="EJ19" t="str">
        <f t="shared" ca="1" si="10"/>
        <v>0</v>
      </c>
      <c r="EK19" t="str">
        <f t="shared" ca="1" si="10"/>
        <v>0</v>
      </c>
      <c r="EL19" t="str">
        <f t="shared" ca="1" si="10"/>
        <v>0</v>
      </c>
      <c r="EM19" t="str">
        <f t="shared" ca="1" si="10"/>
        <v>0</v>
      </c>
      <c r="EN19" s="91" t="str">
        <f t="shared" ca="1" si="10"/>
        <v>0</v>
      </c>
    </row>
    <row r="20" spans="1:144">
      <c r="A20" t="str">
        <f ca="1"/>
        <v>Superstructure</v>
      </c>
      <c r="B20" t="str">
        <f ca="1"/>
        <v>Beams</v>
      </c>
      <c r="C20">
        <f ca="1"/>
        <v>0</v>
      </c>
      <c r="D20" t="str">
        <f ca="1"/>
        <v/>
      </c>
      <c r="E20">
        <f ca="1"/>
        <v>0</v>
      </c>
      <c r="F20">
        <f ca="1"/>
        <v>0</v>
      </c>
      <c r="G20">
        <f ca="1"/>
        <v>0</v>
      </c>
      <c r="H20" t="str">
        <f ca="1"/>
        <v/>
      </c>
      <c r="I20">
        <f ca="1"/>
        <v>0</v>
      </c>
      <c r="J20" t="str">
        <f ca="1"/>
        <v/>
      </c>
      <c r="K20" t="str">
        <f ca="1"/>
        <v>0</v>
      </c>
      <c r="L20" t="str">
        <f ca="1"/>
        <v>0</v>
      </c>
      <c r="M20" t="str">
        <f ca="1"/>
        <v>0</v>
      </c>
      <c r="X20" s="91" t="str">
        <f t="shared" ca="1" si="3"/>
        <v>0</v>
      </c>
      <c r="Y20" t="str">
        <f t="shared" ca="1" si="3"/>
        <v>0</v>
      </c>
      <c r="Z20" t="str">
        <f t="shared" ca="1" si="3"/>
        <v>0</v>
      </c>
      <c r="AA20" t="str">
        <f t="shared" ca="1" si="3"/>
        <v>0</v>
      </c>
      <c r="AB20" t="str">
        <f t="shared" ca="1" si="3"/>
        <v>0</v>
      </c>
      <c r="AC20" t="str">
        <f t="shared" ca="1" si="3"/>
        <v>0</v>
      </c>
      <c r="AD20" t="str">
        <f t="shared" ca="1" si="3"/>
        <v>0</v>
      </c>
      <c r="AE20" t="str">
        <f t="shared" ca="1" si="3"/>
        <v>0</v>
      </c>
      <c r="AF20" t="str">
        <f t="shared" ca="1" si="3"/>
        <v>0</v>
      </c>
      <c r="AG20" t="str">
        <f t="shared" ca="1" si="3"/>
        <v>0</v>
      </c>
      <c r="AH20" t="str">
        <f t="shared" ca="1" si="3"/>
        <v>0</v>
      </c>
      <c r="AI20" t="str">
        <f t="shared" ca="1" si="3"/>
        <v>0</v>
      </c>
      <c r="AJ20" t="str">
        <f t="shared" ca="1" si="3"/>
        <v>0</v>
      </c>
      <c r="AK20" t="str">
        <f t="shared" ca="1" si="3"/>
        <v>0</v>
      </c>
      <c r="AL20" t="str">
        <f t="shared" ca="1" si="3"/>
        <v>0</v>
      </c>
      <c r="AM20" t="str">
        <f t="shared" ca="1" si="3"/>
        <v>0</v>
      </c>
      <c r="AN20" t="str">
        <f t="shared" ca="1" si="4"/>
        <v>0</v>
      </c>
      <c r="AO20" t="str">
        <f t="shared" ca="1" si="4"/>
        <v>0</v>
      </c>
      <c r="AP20" t="str">
        <f t="shared" ca="1" si="4"/>
        <v>0</v>
      </c>
      <c r="AQ20" t="str">
        <f t="shared" ca="1" si="4"/>
        <v>0</v>
      </c>
      <c r="AR20" t="str">
        <f t="shared" ca="1" si="4"/>
        <v>0</v>
      </c>
      <c r="AS20" t="str">
        <f t="shared" ca="1" si="4"/>
        <v>0</v>
      </c>
      <c r="AT20" t="str">
        <f t="shared" ca="1" si="4"/>
        <v>0</v>
      </c>
      <c r="AU20" t="str">
        <f t="shared" ca="1" si="4"/>
        <v>0</v>
      </c>
      <c r="AV20" t="str">
        <f t="shared" ca="1" si="4"/>
        <v>0</v>
      </c>
      <c r="AW20" t="str">
        <f t="shared" ca="1" si="4"/>
        <v>0</v>
      </c>
      <c r="AX20" t="str">
        <f t="shared" ca="1" si="4"/>
        <v>0</v>
      </c>
      <c r="AY20" t="str">
        <f t="shared" ca="1" si="4"/>
        <v>0</v>
      </c>
      <c r="AZ20" t="str">
        <f t="shared" ca="1" si="4"/>
        <v>0</v>
      </c>
      <c r="BA20" t="str">
        <f t="shared" ca="1" si="4"/>
        <v>0</v>
      </c>
      <c r="BB20" s="91" t="str">
        <f t="shared" ca="1" si="4"/>
        <v>0</v>
      </c>
      <c r="BC20" t="str">
        <f t="shared" ca="1" si="4"/>
        <v>0</v>
      </c>
      <c r="BD20" t="str">
        <f t="shared" ca="1" si="5"/>
        <v>0</v>
      </c>
      <c r="BE20" t="str">
        <f t="shared" ca="1" si="5"/>
        <v>0</v>
      </c>
      <c r="BF20" t="str">
        <f t="shared" ca="1" si="5"/>
        <v>0</v>
      </c>
      <c r="BG20" t="str">
        <f t="shared" ca="1" si="5"/>
        <v>0</v>
      </c>
      <c r="BH20" t="str">
        <f t="shared" ca="1" si="5"/>
        <v>0</v>
      </c>
      <c r="BI20" t="str">
        <f t="shared" ca="1" si="5"/>
        <v>0</v>
      </c>
      <c r="BJ20" t="str">
        <f t="shared" ca="1" si="5"/>
        <v>0</v>
      </c>
      <c r="BK20" t="str">
        <f t="shared" ca="1" si="5"/>
        <v>0</v>
      </c>
      <c r="BL20" t="str">
        <f t="shared" ca="1" si="5"/>
        <v>0</v>
      </c>
      <c r="BM20" t="str">
        <f t="shared" ca="1" si="5"/>
        <v>0</v>
      </c>
      <c r="BN20" t="str">
        <f t="shared" ca="1" si="5"/>
        <v>0</v>
      </c>
      <c r="BO20" t="str">
        <f t="shared" ca="1" si="5"/>
        <v>0</v>
      </c>
      <c r="BP20" t="str">
        <f t="shared" ca="1" si="5"/>
        <v>0</v>
      </c>
      <c r="BQ20" t="str">
        <f t="shared" ca="1" si="5"/>
        <v>0</v>
      </c>
      <c r="BR20" t="str">
        <f t="shared" ca="1" si="5"/>
        <v>0</v>
      </c>
      <c r="BS20" t="str">
        <f t="shared" ca="1" si="5"/>
        <v>0</v>
      </c>
      <c r="BT20" t="str">
        <f t="shared" ca="1" si="6"/>
        <v>0</v>
      </c>
      <c r="BU20" t="str">
        <f t="shared" ca="1" si="6"/>
        <v>0</v>
      </c>
      <c r="BV20" t="str">
        <f t="shared" ca="1" si="6"/>
        <v>0</v>
      </c>
      <c r="BW20" t="str">
        <f t="shared" ca="1" si="6"/>
        <v>0</v>
      </c>
      <c r="BX20" t="str">
        <f t="shared" ca="1" si="6"/>
        <v>0</v>
      </c>
      <c r="BY20" t="str">
        <f t="shared" ca="1" si="6"/>
        <v>0</v>
      </c>
      <c r="BZ20" t="str">
        <f t="shared" ca="1" si="6"/>
        <v>0</v>
      </c>
      <c r="CA20" t="str">
        <f t="shared" ca="1" si="6"/>
        <v>0</v>
      </c>
      <c r="CB20" t="str">
        <f t="shared" ca="1" si="6"/>
        <v>0</v>
      </c>
      <c r="CC20" t="str">
        <f t="shared" ca="1" si="6"/>
        <v>0</v>
      </c>
      <c r="CD20" t="str">
        <f t="shared" ca="1" si="6"/>
        <v>0</v>
      </c>
      <c r="CE20" t="str">
        <f t="shared" ca="1" si="6"/>
        <v>0</v>
      </c>
      <c r="CF20" s="91" t="str">
        <f t="shared" ca="1" si="6"/>
        <v>0</v>
      </c>
      <c r="CG20" t="str">
        <f t="shared" ca="1" si="6"/>
        <v>0</v>
      </c>
      <c r="CH20" t="str">
        <f t="shared" ca="1" si="6"/>
        <v>0</v>
      </c>
      <c r="CI20" t="str">
        <f t="shared" ca="1" si="6"/>
        <v>0</v>
      </c>
      <c r="CJ20" t="str">
        <f t="shared" ca="1" si="7"/>
        <v>0</v>
      </c>
      <c r="CK20" t="str">
        <f t="shared" ca="1" si="7"/>
        <v>0</v>
      </c>
      <c r="CL20" t="str">
        <f t="shared" ca="1" si="7"/>
        <v>0</v>
      </c>
      <c r="CM20" t="str">
        <f t="shared" ca="1" si="7"/>
        <v>0</v>
      </c>
      <c r="CN20" t="str">
        <f t="shared" ca="1" si="7"/>
        <v>0</v>
      </c>
      <c r="CO20" t="str">
        <f t="shared" ca="1" si="7"/>
        <v>0</v>
      </c>
      <c r="CP20" t="str">
        <f t="shared" ca="1" si="7"/>
        <v>0</v>
      </c>
      <c r="CQ20" t="str">
        <f t="shared" ca="1" si="7"/>
        <v>0</v>
      </c>
      <c r="CR20" t="str">
        <f t="shared" ca="1" si="7"/>
        <v>0</v>
      </c>
      <c r="CS20" t="str">
        <f t="shared" ca="1" si="7"/>
        <v>0</v>
      </c>
      <c r="CT20" t="str">
        <f t="shared" ca="1" si="7"/>
        <v>0</v>
      </c>
      <c r="CU20" t="str">
        <f t="shared" ca="1" si="7"/>
        <v>0</v>
      </c>
      <c r="CV20" t="str">
        <f t="shared" ca="1" si="7"/>
        <v>0</v>
      </c>
      <c r="CW20" t="str">
        <f t="shared" ca="1" si="7"/>
        <v>0</v>
      </c>
      <c r="CX20" t="str">
        <f t="shared" ca="1" si="7"/>
        <v>0</v>
      </c>
      <c r="CY20" t="str">
        <f t="shared" ca="1" si="7"/>
        <v>0</v>
      </c>
      <c r="CZ20" t="str">
        <f t="shared" ca="1" si="8"/>
        <v>0</v>
      </c>
      <c r="DA20" t="str">
        <f t="shared" ca="1" si="8"/>
        <v>0</v>
      </c>
      <c r="DB20" t="str">
        <f t="shared" ca="1" si="8"/>
        <v>0</v>
      </c>
      <c r="DC20" t="str">
        <f t="shared" ca="1" si="8"/>
        <v>0</v>
      </c>
      <c r="DD20" t="str">
        <f t="shared" ca="1" si="8"/>
        <v>0</v>
      </c>
      <c r="DE20" t="str">
        <f t="shared" ca="1" si="8"/>
        <v>0</v>
      </c>
      <c r="DF20" t="str">
        <f t="shared" ca="1" si="8"/>
        <v>0</v>
      </c>
      <c r="DG20" t="str">
        <f t="shared" ca="1" si="8"/>
        <v>0</v>
      </c>
      <c r="DH20" t="str">
        <f t="shared" ca="1" si="8"/>
        <v>0</v>
      </c>
      <c r="DI20" t="str">
        <f t="shared" ca="1" si="8"/>
        <v>0</v>
      </c>
      <c r="DJ20" s="91" t="str">
        <f t="shared" ca="1" si="8"/>
        <v>0</v>
      </c>
      <c r="DK20" t="str">
        <f t="shared" ca="1" si="8"/>
        <v>0</v>
      </c>
      <c r="DL20" t="str">
        <f t="shared" ca="1" si="8"/>
        <v>0</v>
      </c>
      <c r="DM20" t="str">
        <f t="shared" ca="1" si="8"/>
        <v>0</v>
      </c>
      <c r="DN20" t="str">
        <f t="shared" ca="1" si="8"/>
        <v>0</v>
      </c>
      <c r="DO20" t="str">
        <f t="shared" ca="1" si="8"/>
        <v>0</v>
      </c>
      <c r="DP20" t="str">
        <f t="shared" ca="1" si="9"/>
        <v>0</v>
      </c>
      <c r="DQ20" t="str">
        <f t="shared" ca="1" si="9"/>
        <v>0</v>
      </c>
      <c r="DR20" t="str">
        <f t="shared" ca="1" si="9"/>
        <v>0</v>
      </c>
      <c r="DS20" t="str">
        <f t="shared" ca="1" si="9"/>
        <v>0</v>
      </c>
      <c r="DT20" t="str">
        <f t="shared" ca="1" si="9"/>
        <v>0</v>
      </c>
      <c r="DU20" t="str">
        <f t="shared" ca="1" si="9"/>
        <v>0</v>
      </c>
      <c r="DV20" t="str">
        <f t="shared" ca="1" si="9"/>
        <v>0</v>
      </c>
      <c r="DW20" t="str">
        <f t="shared" ca="1" si="9"/>
        <v>0</v>
      </c>
      <c r="DX20" t="str">
        <f t="shared" ca="1" si="9"/>
        <v>0</v>
      </c>
      <c r="DY20" t="str">
        <f t="shared" ca="1" si="9"/>
        <v>0</v>
      </c>
      <c r="DZ20" t="str">
        <f t="shared" ca="1" si="9"/>
        <v>0</v>
      </c>
      <c r="EA20" t="str">
        <f t="shared" ca="1" si="9"/>
        <v>0</v>
      </c>
      <c r="EB20" t="str">
        <f t="shared" ca="1" si="9"/>
        <v>0</v>
      </c>
      <c r="EC20" t="str">
        <f t="shared" ca="1" si="9"/>
        <v>0</v>
      </c>
      <c r="ED20" t="str">
        <f t="shared" ca="1" si="9"/>
        <v>0</v>
      </c>
      <c r="EE20" t="str">
        <f t="shared" ca="1" si="9"/>
        <v>0</v>
      </c>
      <c r="EF20" t="str">
        <f t="shared" ca="1" si="10"/>
        <v>0</v>
      </c>
      <c r="EG20" t="str">
        <f t="shared" ca="1" si="10"/>
        <v>0</v>
      </c>
      <c r="EH20" t="str">
        <f t="shared" ca="1" si="10"/>
        <v>0</v>
      </c>
      <c r="EI20" t="str">
        <f t="shared" ca="1" si="10"/>
        <v>0</v>
      </c>
      <c r="EJ20" t="str">
        <f t="shared" ca="1" si="10"/>
        <v>0</v>
      </c>
      <c r="EK20" t="str">
        <f t="shared" ca="1" si="10"/>
        <v>0</v>
      </c>
      <c r="EL20" t="str">
        <f t="shared" ca="1" si="10"/>
        <v>0</v>
      </c>
      <c r="EM20" t="str">
        <f t="shared" ca="1" si="10"/>
        <v>0</v>
      </c>
      <c r="EN20" s="91" t="str">
        <f t="shared" ca="1" si="10"/>
        <v>0</v>
      </c>
    </row>
    <row r="21" spans="1:144">
      <c r="A21" t="str">
        <f ca="1"/>
        <v>Superstructure</v>
      </c>
      <c r="B21" t="str">
        <f ca="1"/>
        <v>Secondary beams</v>
      </c>
      <c r="C21">
        <f ca="1"/>
        <v>0</v>
      </c>
      <c r="D21" t="str">
        <f ca="1"/>
        <v/>
      </c>
      <c r="E21">
        <f ca="1"/>
        <v>0</v>
      </c>
      <c r="F21">
        <f ca="1"/>
        <v>0</v>
      </c>
      <c r="G21">
        <f ca="1"/>
        <v>0</v>
      </c>
      <c r="H21" t="str">
        <f ca="1"/>
        <v/>
      </c>
      <c r="I21">
        <f ca="1"/>
        <v>0</v>
      </c>
      <c r="J21" t="str">
        <f ca="1"/>
        <v/>
      </c>
      <c r="K21" t="str">
        <f ca="1"/>
        <v>0</v>
      </c>
      <c r="L21" t="str">
        <f ca="1"/>
        <v>0</v>
      </c>
      <c r="M21" t="str">
        <f ca="1"/>
        <v>0</v>
      </c>
      <c r="X21" s="91" t="str">
        <f t="shared" ca="1" si="3"/>
        <v>0</v>
      </c>
      <c r="Y21" t="str">
        <f t="shared" ca="1" si="3"/>
        <v>0</v>
      </c>
      <c r="Z21" t="str">
        <f t="shared" ca="1" si="3"/>
        <v>0</v>
      </c>
      <c r="AA21" t="str">
        <f t="shared" ca="1" si="3"/>
        <v>0</v>
      </c>
      <c r="AB21" t="str">
        <f t="shared" ca="1" si="3"/>
        <v>0</v>
      </c>
      <c r="AC21" t="str">
        <f t="shared" ca="1" si="3"/>
        <v>0</v>
      </c>
      <c r="AD21" t="str">
        <f t="shared" ca="1" si="3"/>
        <v>0</v>
      </c>
      <c r="AE21" t="str">
        <f t="shared" ca="1" si="3"/>
        <v>0</v>
      </c>
      <c r="AF21" t="str">
        <f t="shared" ca="1" si="3"/>
        <v>0</v>
      </c>
      <c r="AG21" t="str">
        <f t="shared" ca="1" si="3"/>
        <v>0</v>
      </c>
      <c r="AH21" t="str">
        <f t="shared" ca="1" si="3"/>
        <v>0</v>
      </c>
      <c r="AI21" t="str">
        <f t="shared" ca="1" si="3"/>
        <v>0</v>
      </c>
      <c r="AJ21" t="str">
        <f t="shared" ca="1" si="3"/>
        <v>0</v>
      </c>
      <c r="AK21" t="str">
        <f t="shared" ca="1" si="3"/>
        <v>0</v>
      </c>
      <c r="AL21" t="str">
        <f t="shared" ca="1" si="3"/>
        <v>0</v>
      </c>
      <c r="AM21" t="str">
        <f t="shared" ca="1" si="3"/>
        <v>0</v>
      </c>
      <c r="AN21" t="str">
        <f t="shared" ca="1" si="4"/>
        <v>0</v>
      </c>
      <c r="AO21" t="str">
        <f t="shared" ca="1" si="4"/>
        <v>0</v>
      </c>
      <c r="AP21" t="str">
        <f t="shared" ca="1" si="4"/>
        <v>0</v>
      </c>
      <c r="AQ21" t="str">
        <f t="shared" ca="1" si="4"/>
        <v>0</v>
      </c>
      <c r="AR21" t="str">
        <f t="shared" ca="1" si="4"/>
        <v>0</v>
      </c>
      <c r="AS21" t="str">
        <f t="shared" ca="1" si="4"/>
        <v>0</v>
      </c>
      <c r="AT21" t="str">
        <f t="shared" ca="1" si="4"/>
        <v>0</v>
      </c>
      <c r="AU21" t="str">
        <f t="shared" ca="1" si="4"/>
        <v>0</v>
      </c>
      <c r="AV21" t="str">
        <f t="shared" ca="1" si="4"/>
        <v>0</v>
      </c>
      <c r="AW21" t="str">
        <f t="shared" ca="1" si="4"/>
        <v>0</v>
      </c>
      <c r="AX21" t="str">
        <f t="shared" ca="1" si="4"/>
        <v>0</v>
      </c>
      <c r="AY21" t="str">
        <f t="shared" ca="1" si="4"/>
        <v>0</v>
      </c>
      <c r="AZ21" t="str">
        <f t="shared" ca="1" si="4"/>
        <v>0</v>
      </c>
      <c r="BA21" t="str">
        <f t="shared" ca="1" si="4"/>
        <v>0</v>
      </c>
      <c r="BB21" s="91" t="str">
        <f t="shared" ca="1" si="4"/>
        <v>0</v>
      </c>
      <c r="BC21" t="str">
        <f t="shared" ca="1" si="4"/>
        <v>0</v>
      </c>
      <c r="BD21" t="str">
        <f t="shared" ca="1" si="5"/>
        <v>0</v>
      </c>
      <c r="BE21" t="str">
        <f t="shared" ca="1" si="5"/>
        <v>0</v>
      </c>
      <c r="BF21" t="str">
        <f t="shared" ca="1" si="5"/>
        <v>0</v>
      </c>
      <c r="BG21" t="str">
        <f t="shared" ca="1" si="5"/>
        <v>0</v>
      </c>
      <c r="BH21" t="str">
        <f t="shared" ca="1" si="5"/>
        <v>0</v>
      </c>
      <c r="BI21" t="str">
        <f t="shared" ca="1" si="5"/>
        <v>0</v>
      </c>
      <c r="BJ21" t="str">
        <f t="shared" ca="1" si="5"/>
        <v>0</v>
      </c>
      <c r="BK21" t="str">
        <f t="shared" ca="1" si="5"/>
        <v>0</v>
      </c>
      <c r="BL21" t="str">
        <f t="shared" ca="1" si="5"/>
        <v>0</v>
      </c>
      <c r="BM21" t="str">
        <f t="shared" ca="1" si="5"/>
        <v>0</v>
      </c>
      <c r="BN21" t="str">
        <f t="shared" ca="1" si="5"/>
        <v>0</v>
      </c>
      <c r="BO21" t="str">
        <f t="shared" ca="1" si="5"/>
        <v>0</v>
      </c>
      <c r="BP21" t="str">
        <f t="shared" ca="1" si="5"/>
        <v>0</v>
      </c>
      <c r="BQ21" t="str">
        <f t="shared" ca="1" si="5"/>
        <v>0</v>
      </c>
      <c r="BR21" t="str">
        <f t="shared" ca="1" si="5"/>
        <v>0</v>
      </c>
      <c r="BS21" t="str">
        <f t="shared" ca="1" si="5"/>
        <v>0</v>
      </c>
      <c r="BT21" t="str">
        <f t="shared" ca="1" si="6"/>
        <v>0</v>
      </c>
      <c r="BU21" t="str">
        <f t="shared" ca="1" si="6"/>
        <v>0</v>
      </c>
      <c r="BV21" t="str">
        <f t="shared" ca="1" si="6"/>
        <v>0</v>
      </c>
      <c r="BW21" t="str">
        <f t="shared" ca="1" si="6"/>
        <v>0</v>
      </c>
      <c r="BX21" t="str">
        <f t="shared" ca="1" si="6"/>
        <v>0</v>
      </c>
      <c r="BY21" t="str">
        <f t="shared" ca="1" si="6"/>
        <v>0</v>
      </c>
      <c r="BZ21" t="str">
        <f t="shared" ca="1" si="6"/>
        <v>0</v>
      </c>
      <c r="CA21" t="str">
        <f t="shared" ca="1" si="6"/>
        <v>0</v>
      </c>
      <c r="CB21" t="str">
        <f t="shared" ca="1" si="6"/>
        <v>0</v>
      </c>
      <c r="CC21" t="str">
        <f t="shared" ca="1" si="6"/>
        <v>0</v>
      </c>
      <c r="CD21" t="str">
        <f t="shared" ca="1" si="6"/>
        <v>0</v>
      </c>
      <c r="CE21" t="str">
        <f t="shared" ca="1" si="6"/>
        <v>0</v>
      </c>
      <c r="CF21" s="91" t="str">
        <f t="shared" ca="1" si="6"/>
        <v>0</v>
      </c>
      <c r="CG21" t="str">
        <f t="shared" ca="1" si="6"/>
        <v>0</v>
      </c>
      <c r="CH21" t="str">
        <f t="shared" ca="1" si="6"/>
        <v>0</v>
      </c>
      <c r="CI21" t="str">
        <f t="shared" ca="1" si="6"/>
        <v>0</v>
      </c>
      <c r="CJ21" t="str">
        <f t="shared" ca="1" si="7"/>
        <v>0</v>
      </c>
      <c r="CK21" t="str">
        <f t="shared" ca="1" si="7"/>
        <v>0</v>
      </c>
      <c r="CL21" t="str">
        <f t="shared" ca="1" si="7"/>
        <v>0</v>
      </c>
      <c r="CM21" t="str">
        <f t="shared" ca="1" si="7"/>
        <v>0</v>
      </c>
      <c r="CN21" t="str">
        <f t="shared" ca="1" si="7"/>
        <v>0</v>
      </c>
      <c r="CO21" t="str">
        <f t="shared" ca="1" si="7"/>
        <v>0</v>
      </c>
      <c r="CP21" t="str">
        <f t="shared" ca="1" si="7"/>
        <v>0</v>
      </c>
      <c r="CQ21" t="str">
        <f t="shared" ca="1" si="7"/>
        <v>0</v>
      </c>
      <c r="CR21" t="str">
        <f t="shared" ca="1" si="7"/>
        <v>0</v>
      </c>
      <c r="CS21" t="str">
        <f t="shared" ca="1" si="7"/>
        <v>0</v>
      </c>
      <c r="CT21" t="str">
        <f t="shared" ca="1" si="7"/>
        <v>0</v>
      </c>
      <c r="CU21" t="str">
        <f t="shared" ca="1" si="7"/>
        <v>0</v>
      </c>
      <c r="CV21" t="str">
        <f t="shared" ca="1" si="7"/>
        <v>0</v>
      </c>
      <c r="CW21" t="str">
        <f t="shared" ca="1" si="7"/>
        <v>0</v>
      </c>
      <c r="CX21" t="str">
        <f t="shared" ca="1" si="7"/>
        <v>0</v>
      </c>
      <c r="CY21" t="str">
        <f t="shared" ca="1" si="7"/>
        <v>0</v>
      </c>
      <c r="CZ21" t="str">
        <f t="shared" ca="1" si="8"/>
        <v>0</v>
      </c>
      <c r="DA21" t="str">
        <f t="shared" ca="1" si="8"/>
        <v>0</v>
      </c>
      <c r="DB21" t="str">
        <f t="shared" ca="1" si="8"/>
        <v>0</v>
      </c>
      <c r="DC21" t="str">
        <f t="shared" ca="1" si="8"/>
        <v>0</v>
      </c>
      <c r="DD21" t="str">
        <f t="shared" ca="1" si="8"/>
        <v>0</v>
      </c>
      <c r="DE21" t="str">
        <f t="shared" ca="1" si="8"/>
        <v>0</v>
      </c>
      <c r="DF21" t="str">
        <f t="shared" ca="1" si="8"/>
        <v>0</v>
      </c>
      <c r="DG21" t="str">
        <f t="shared" ca="1" si="8"/>
        <v>0</v>
      </c>
      <c r="DH21" t="str">
        <f t="shared" ca="1" si="8"/>
        <v>0</v>
      </c>
      <c r="DI21" t="str">
        <f t="shared" ca="1" si="8"/>
        <v>0</v>
      </c>
      <c r="DJ21" s="91" t="str">
        <f t="shared" ca="1" si="8"/>
        <v>0</v>
      </c>
      <c r="DK21" t="str">
        <f t="shared" ca="1" si="8"/>
        <v>0</v>
      </c>
      <c r="DL21" t="str">
        <f t="shared" ca="1" si="8"/>
        <v>0</v>
      </c>
      <c r="DM21" t="str">
        <f t="shared" ca="1" si="8"/>
        <v>0</v>
      </c>
      <c r="DN21" t="str">
        <f t="shared" ca="1" si="8"/>
        <v>0</v>
      </c>
      <c r="DO21" t="str">
        <f t="shared" ca="1" si="8"/>
        <v>0</v>
      </c>
      <c r="DP21" t="str">
        <f t="shared" ca="1" si="9"/>
        <v>0</v>
      </c>
      <c r="DQ21" t="str">
        <f t="shared" ca="1" si="9"/>
        <v>0</v>
      </c>
      <c r="DR21" t="str">
        <f t="shared" ca="1" si="9"/>
        <v>0</v>
      </c>
      <c r="DS21" t="str">
        <f t="shared" ca="1" si="9"/>
        <v>0</v>
      </c>
      <c r="DT21" t="str">
        <f t="shared" ca="1" si="9"/>
        <v>0</v>
      </c>
      <c r="DU21" t="str">
        <f t="shared" ca="1" si="9"/>
        <v>0</v>
      </c>
      <c r="DV21" t="str">
        <f t="shared" ca="1" si="9"/>
        <v>0</v>
      </c>
      <c r="DW21" t="str">
        <f t="shared" ca="1" si="9"/>
        <v>0</v>
      </c>
      <c r="DX21" t="str">
        <f t="shared" ca="1" si="9"/>
        <v>0</v>
      </c>
      <c r="DY21" t="str">
        <f t="shared" ca="1" si="9"/>
        <v>0</v>
      </c>
      <c r="DZ21" t="str">
        <f t="shared" ca="1" si="9"/>
        <v>0</v>
      </c>
      <c r="EA21" t="str">
        <f t="shared" ca="1" si="9"/>
        <v>0</v>
      </c>
      <c r="EB21" t="str">
        <f t="shared" ca="1" si="9"/>
        <v>0</v>
      </c>
      <c r="EC21" t="str">
        <f t="shared" ca="1" si="9"/>
        <v>0</v>
      </c>
      <c r="ED21" t="str">
        <f t="shared" ca="1" si="9"/>
        <v>0</v>
      </c>
      <c r="EE21" t="str">
        <f t="shared" ca="1" si="9"/>
        <v>0</v>
      </c>
      <c r="EF21" t="str">
        <f t="shared" ca="1" si="10"/>
        <v>0</v>
      </c>
      <c r="EG21" t="str">
        <f t="shared" ca="1" si="10"/>
        <v>0</v>
      </c>
      <c r="EH21" t="str">
        <f t="shared" ca="1" si="10"/>
        <v>0</v>
      </c>
      <c r="EI21" t="str">
        <f t="shared" ca="1" si="10"/>
        <v>0</v>
      </c>
      <c r="EJ21" t="str">
        <f t="shared" ca="1" si="10"/>
        <v>0</v>
      </c>
      <c r="EK21" t="str">
        <f t="shared" ca="1" si="10"/>
        <v>0</v>
      </c>
      <c r="EL21" t="str">
        <f t="shared" ca="1" si="10"/>
        <v>0</v>
      </c>
      <c r="EM21" t="str">
        <f t="shared" ca="1" si="10"/>
        <v>0</v>
      </c>
      <c r="EN21" s="91" t="str">
        <f t="shared" ca="1" si="10"/>
        <v>0</v>
      </c>
    </row>
    <row r="22" spans="1:144">
      <c r="A22" t="str">
        <f ca="1"/>
        <v>Upper floors</v>
      </c>
      <c r="B22" t="str">
        <f ca="1"/>
        <v>Floor slab</v>
      </c>
      <c r="C22">
        <f ca="1"/>
        <v>0</v>
      </c>
      <c r="D22" t="str">
        <f ca="1"/>
        <v/>
      </c>
      <c r="E22">
        <f ca="1"/>
        <v>0</v>
      </c>
      <c r="F22">
        <f ca="1"/>
        <v>0</v>
      </c>
      <c r="G22">
        <f ca="1"/>
        <v>0</v>
      </c>
      <c r="H22" t="str">
        <f ca="1"/>
        <v/>
      </c>
      <c r="I22">
        <f ca="1"/>
        <v>0</v>
      </c>
      <c r="J22" t="str">
        <f ca="1"/>
        <v/>
      </c>
      <c r="K22" t="str">
        <f ca="1"/>
        <v>0</v>
      </c>
      <c r="L22" t="str">
        <f ca="1"/>
        <v>0</v>
      </c>
      <c r="M22" t="str">
        <f ca="1"/>
        <v>0</v>
      </c>
      <c r="X22" s="91" t="str">
        <f t="shared" ca="1" si="3"/>
        <v>0</v>
      </c>
      <c r="Y22" t="str">
        <f t="shared" ca="1" si="3"/>
        <v>0</v>
      </c>
      <c r="Z22" t="str">
        <f t="shared" ca="1" si="3"/>
        <v>0</v>
      </c>
      <c r="AA22" t="str">
        <f t="shared" ca="1" si="3"/>
        <v>0</v>
      </c>
      <c r="AB22" t="str">
        <f t="shared" ca="1" si="3"/>
        <v>0</v>
      </c>
      <c r="AC22" t="str">
        <f t="shared" ca="1" si="3"/>
        <v>0</v>
      </c>
      <c r="AD22" t="str">
        <f t="shared" ca="1" si="3"/>
        <v>0</v>
      </c>
      <c r="AE22" t="str">
        <f t="shared" ca="1" si="3"/>
        <v>0</v>
      </c>
      <c r="AF22" t="str">
        <f t="shared" ca="1" si="3"/>
        <v>0</v>
      </c>
      <c r="AG22" t="str">
        <f t="shared" ca="1" si="3"/>
        <v>0</v>
      </c>
      <c r="AH22" t="str">
        <f t="shared" ca="1" si="3"/>
        <v>0</v>
      </c>
      <c r="AI22" t="str">
        <f t="shared" ca="1" si="3"/>
        <v>0</v>
      </c>
      <c r="AJ22" t="str">
        <f t="shared" ca="1" si="3"/>
        <v>0</v>
      </c>
      <c r="AK22" t="str">
        <f t="shared" ca="1" si="3"/>
        <v>0</v>
      </c>
      <c r="AL22" t="str">
        <f t="shared" ca="1" si="3"/>
        <v>0</v>
      </c>
      <c r="AM22" t="str">
        <f t="shared" ca="1" si="3"/>
        <v>0</v>
      </c>
      <c r="AN22" t="str">
        <f t="shared" ca="1" si="4"/>
        <v>0</v>
      </c>
      <c r="AO22" t="str">
        <f t="shared" ca="1" si="4"/>
        <v>0</v>
      </c>
      <c r="AP22" t="str">
        <f t="shared" ca="1" si="4"/>
        <v>0</v>
      </c>
      <c r="AQ22" t="str">
        <f t="shared" ca="1" si="4"/>
        <v>0</v>
      </c>
      <c r="AR22" t="str">
        <f t="shared" ca="1" si="4"/>
        <v>0</v>
      </c>
      <c r="AS22" t="str">
        <f t="shared" ca="1" si="4"/>
        <v>0</v>
      </c>
      <c r="AT22" t="str">
        <f t="shared" ca="1" si="4"/>
        <v>0</v>
      </c>
      <c r="AU22" t="str">
        <f t="shared" ca="1" si="4"/>
        <v>0</v>
      </c>
      <c r="AV22" t="str">
        <f t="shared" ca="1" si="4"/>
        <v>0</v>
      </c>
      <c r="AW22" t="str">
        <f t="shared" ca="1" si="4"/>
        <v>0</v>
      </c>
      <c r="AX22" t="str">
        <f t="shared" ca="1" si="4"/>
        <v>0</v>
      </c>
      <c r="AY22" t="str">
        <f t="shared" ca="1" si="4"/>
        <v>0</v>
      </c>
      <c r="AZ22" t="str">
        <f t="shared" ca="1" si="4"/>
        <v>0</v>
      </c>
      <c r="BA22" t="str">
        <f t="shared" ca="1" si="4"/>
        <v>0</v>
      </c>
      <c r="BB22" s="91" t="str">
        <f t="shared" ca="1" si="4"/>
        <v>0</v>
      </c>
      <c r="BC22" t="str">
        <f t="shared" ca="1" si="4"/>
        <v>0</v>
      </c>
      <c r="BD22" t="str">
        <f t="shared" ca="1" si="5"/>
        <v>0</v>
      </c>
      <c r="BE22" t="str">
        <f t="shared" ca="1" si="5"/>
        <v>0</v>
      </c>
      <c r="BF22" t="str">
        <f t="shared" ca="1" si="5"/>
        <v>0</v>
      </c>
      <c r="BG22" t="str">
        <f t="shared" ca="1" si="5"/>
        <v>0</v>
      </c>
      <c r="BH22" t="str">
        <f t="shared" ca="1" si="5"/>
        <v>0</v>
      </c>
      <c r="BI22" t="str">
        <f t="shared" ca="1" si="5"/>
        <v>0</v>
      </c>
      <c r="BJ22" t="str">
        <f t="shared" ca="1" si="5"/>
        <v>0</v>
      </c>
      <c r="BK22" t="str">
        <f t="shared" ca="1" si="5"/>
        <v>0</v>
      </c>
      <c r="BL22" t="str">
        <f t="shared" ca="1" si="5"/>
        <v>0</v>
      </c>
      <c r="BM22" t="str">
        <f t="shared" ca="1" si="5"/>
        <v>0</v>
      </c>
      <c r="BN22" t="str">
        <f t="shared" ca="1" si="5"/>
        <v>0</v>
      </c>
      <c r="BO22" t="str">
        <f t="shared" ca="1" si="5"/>
        <v>0</v>
      </c>
      <c r="BP22" t="str">
        <f t="shared" ca="1" si="5"/>
        <v>0</v>
      </c>
      <c r="BQ22" t="str">
        <f t="shared" ca="1" si="5"/>
        <v>0</v>
      </c>
      <c r="BR22" t="str">
        <f t="shared" ca="1" si="5"/>
        <v>0</v>
      </c>
      <c r="BS22" t="str">
        <f t="shared" ca="1" si="5"/>
        <v>0</v>
      </c>
      <c r="BT22" t="str">
        <f t="shared" ca="1" si="6"/>
        <v>0</v>
      </c>
      <c r="BU22" t="str">
        <f t="shared" ca="1" si="6"/>
        <v>0</v>
      </c>
      <c r="BV22" t="str">
        <f t="shared" ca="1" si="6"/>
        <v>0</v>
      </c>
      <c r="BW22" t="str">
        <f t="shared" ca="1" si="6"/>
        <v>0</v>
      </c>
      <c r="BX22" t="str">
        <f t="shared" ca="1" si="6"/>
        <v>0</v>
      </c>
      <c r="BY22" t="str">
        <f t="shared" ca="1" si="6"/>
        <v>0</v>
      </c>
      <c r="BZ22" t="str">
        <f t="shared" ca="1" si="6"/>
        <v>0</v>
      </c>
      <c r="CA22" t="str">
        <f t="shared" ca="1" si="6"/>
        <v>0</v>
      </c>
      <c r="CB22" t="str">
        <f t="shared" ca="1" si="6"/>
        <v>0</v>
      </c>
      <c r="CC22" t="str">
        <f t="shared" ca="1" si="6"/>
        <v>0</v>
      </c>
      <c r="CD22" t="str">
        <f t="shared" ca="1" si="6"/>
        <v>0</v>
      </c>
      <c r="CE22" t="str">
        <f t="shared" ca="1" si="6"/>
        <v>0</v>
      </c>
      <c r="CF22" s="91" t="str">
        <f t="shared" ca="1" si="6"/>
        <v>0</v>
      </c>
      <c r="CG22" t="str">
        <f t="shared" ca="1" si="6"/>
        <v>0</v>
      </c>
      <c r="CH22" t="str">
        <f t="shared" ca="1" si="6"/>
        <v>0</v>
      </c>
      <c r="CI22" t="str">
        <f t="shared" ca="1" si="6"/>
        <v>0</v>
      </c>
      <c r="CJ22" t="str">
        <f t="shared" ca="1" si="7"/>
        <v>0</v>
      </c>
      <c r="CK22" t="str">
        <f t="shared" ca="1" si="7"/>
        <v>0</v>
      </c>
      <c r="CL22" t="str">
        <f t="shared" ca="1" si="7"/>
        <v>0</v>
      </c>
      <c r="CM22" t="str">
        <f t="shared" ca="1" si="7"/>
        <v>0</v>
      </c>
      <c r="CN22" t="str">
        <f t="shared" ca="1" si="7"/>
        <v>0</v>
      </c>
      <c r="CO22" t="str">
        <f t="shared" ca="1" si="7"/>
        <v>0</v>
      </c>
      <c r="CP22" t="str">
        <f t="shared" ca="1" si="7"/>
        <v>0</v>
      </c>
      <c r="CQ22" t="str">
        <f t="shared" ca="1" si="7"/>
        <v>0</v>
      </c>
      <c r="CR22" t="str">
        <f t="shared" ca="1" si="7"/>
        <v>0</v>
      </c>
      <c r="CS22" t="str">
        <f t="shared" ca="1" si="7"/>
        <v>0</v>
      </c>
      <c r="CT22" t="str">
        <f t="shared" ca="1" si="7"/>
        <v>0</v>
      </c>
      <c r="CU22" t="str">
        <f t="shared" ca="1" si="7"/>
        <v>0</v>
      </c>
      <c r="CV22" t="str">
        <f t="shared" ca="1" si="7"/>
        <v>0</v>
      </c>
      <c r="CW22" t="str">
        <f t="shared" ca="1" si="7"/>
        <v>0</v>
      </c>
      <c r="CX22" t="str">
        <f t="shared" ca="1" si="7"/>
        <v>0</v>
      </c>
      <c r="CY22" t="str">
        <f t="shared" ca="1" si="7"/>
        <v>0</v>
      </c>
      <c r="CZ22" t="str">
        <f t="shared" ca="1" si="8"/>
        <v>0</v>
      </c>
      <c r="DA22" t="str">
        <f t="shared" ca="1" si="8"/>
        <v>0</v>
      </c>
      <c r="DB22" t="str">
        <f t="shared" ca="1" si="8"/>
        <v>0</v>
      </c>
      <c r="DC22" t="str">
        <f t="shared" ca="1" si="8"/>
        <v>0</v>
      </c>
      <c r="DD22" t="str">
        <f t="shared" ca="1" si="8"/>
        <v>0</v>
      </c>
      <c r="DE22" t="str">
        <f t="shared" ca="1" si="8"/>
        <v>0</v>
      </c>
      <c r="DF22" t="str">
        <f t="shared" ca="1" si="8"/>
        <v>0</v>
      </c>
      <c r="DG22" t="str">
        <f t="shared" ca="1" si="8"/>
        <v>0</v>
      </c>
      <c r="DH22" t="str">
        <f t="shared" ca="1" si="8"/>
        <v>0</v>
      </c>
      <c r="DI22" t="str">
        <f t="shared" ca="1" si="8"/>
        <v>0</v>
      </c>
      <c r="DJ22" s="91" t="str">
        <f t="shared" ca="1" si="8"/>
        <v>0</v>
      </c>
      <c r="DK22" t="str">
        <f t="shared" ca="1" si="8"/>
        <v>0</v>
      </c>
      <c r="DL22" t="str">
        <f t="shared" ca="1" si="8"/>
        <v>0</v>
      </c>
      <c r="DM22" t="str">
        <f t="shared" ca="1" si="8"/>
        <v>0</v>
      </c>
      <c r="DN22" t="str">
        <f t="shared" ca="1" si="8"/>
        <v>0</v>
      </c>
      <c r="DO22" t="str">
        <f t="shared" ca="1" si="8"/>
        <v>0</v>
      </c>
      <c r="DP22" t="str">
        <f t="shared" ca="1" si="9"/>
        <v>0</v>
      </c>
      <c r="DQ22" t="str">
        <f t="shared" ca="1" si="9"/>
        <v>0</v>
      </c>
      <c r="DR22" t="str">
        <f t="shared" ca="1" si="9"/>
        <v>0</v>
      </c>
      <c r="DS22" t="str">
        <f t="shared" ca="1" si="9"/>
        <v>0</v>
      </c>
      <c r="DT22" t="str">
        <f t="shared" ca="1" si="9"/>
        <v>0</v>
      </c>
      <c r="DU22" t="str">
        <f t="shared" ca="1" si="9"/>
        <v>0</v>
      </c>
      <c r="DV22" t="str">
        <f t="shared" ca="1" si="9"/>
        <v>0</v>
      </c>
      <c r="DW22" t="str">
        <f t="shared" ca="1" si="9"/>
        <v>0</v>
      </c>
      <c r="DX22" t="str">
        <f t="shared" ca="1" si="9"/>
        <v>0</v>
      </c>
      <c r="DY22" t="str">
        <f t="shared" ca="1" si="9"/>
        <v>0</v>
      </c>
      <c r="DZ22" t="str">
        <f t="shared" ca="1" si="9"/>
        <v>0</v>
      </c>
      <c r="EA22" t="str">
        <f t="shared" ca="1" si="9"/>
        <v>0</v>
      </c>
      <c r="EB22" t="str">
        <f t="shared" ca="1" si="9"/>
        <v>0</v>
      </c>
      <c r="EC22" t="str">
        <f t="shared" ca="1" si="9"/>
        <v>0</v>
      </c>
      <c r="ED22" t="str">
        <f t="shared" ca="1" si="9"/>
        <v>0</v>
      </c>
      <c r="EE22" t="str">
        <f t="shared" ca="1" si="9"/>
        <v>0</v>
      </c>
      <c r="EF22" t="str">
        <f t="shared" ca="1" si="10"/>
        <v>0</v>
      </c>
      <c r="EG22" t="str">
        <f t="shared" ca="1" si="10"/>
        <v>0</v>
      </c>
      <c r="EH22" t="str">
        <f t="shared" ca="1" si="10"/>
        <v>0</v>
      </c>
      <c r="EI22" t="str">
        <f t="shared" ca="1" si="10"/>
        <v>0</v>
      </c>
      <c r="EJ22" t="str">
        <f t="shared" ca="1" si="10"/>
        <v>0</v>
      </c>
      <c r="EK22" t="str">
        <f t="shared" ca="1" si="10"/>
        <v>0</v>
      </c>
      <c r="EL22" t="str">
        <f t="shared" ca="1" si="10"/>
        <v>0</v>
      </c>
      <c r="EM22" t="str">
        <f t="shared" ca="1" si="10"/>
        <v>0</v>
      </c>
      <c r="EN22" s="91" t="str">
        <f t="shared" ca="1" si="10"/>
        <v>0</v>
      </c>
    </row>
    <row r="23" spans="1:144">
      <c r="A23" t="str">
        <f ca="1"/>
        <v>Upper floors</v>
      </c>
      <c r="B23" t="str">
        <f ca="1"/>
        <v>Joisted floors</v>
      </c>
      <c r="C23">
        <f ca="1"/>
        <v>0</v>
      </c>
      <c r="D23" t="str">
        <f ca="1"/>
        <v/>
      </c>
      <c r="E23">
        <f ca="1"/>
        <v>0</v>
      </c>
      <c r="F23">
        <f ca="1"/>
        <v>0</v>
      </c>
      <c r="G23">
        <f ca="1"/>
        <v>0</v>
      </c>
      <c r="H23" t="str">
        <f ca="1"/>
        <v/>
      </c>
      <c r="I23">
        <f ca="1"/>
        <v>0</v>
      </c>
      <c r="J23" t="str">
        <f ca="1"/>
        <v/>
      </c>
      <c r="K23" t="str">
        <f ca="1"/>
        <v>0</v>
      </c>
      <c r="L23" t="str">
        <f ca="1"/>
        <v>0</v>
      </c>
      <c r="M23" t="str">
        <f ca="1"/>
        <v>0</v>
      </c>
      <c r="X23" s="91" t="str">
        <f t="shared" ca="1" si="3"/>
        <v>0</v>
      </c>
      <c r="Y23" t="str">
        <f t="shared" ca="1" si="3"/>
        <v>0</v>
      </c>
      <c r="Z23" t="str">
        <f t="shared" ca="1" si="3"/>
        <v>0</v>
      </c>
      <c r="AA23" t="str">
        <f t="shared" ca="1" si="3"/>
        <v>0</v>
      </c>
      <c r="AB23" t="str">
        <f t="shared" ca="1" si="3"/>
        <v>0</v>
      </c>
      <c r="AC23" t="str">
        <f t="shared" ca="1" si="3"/>
        <v>0</v>
      </c>
      <c r="AD23" t="str">
        <f t="shared" ca="1" si="3"/>
        <v>0</v>
      </c>
      <c r="AE23" t="str">
        <f t="shared" ca="1" si="3"/>
        <v>0</v>
      </c>
      <c r="AF23" t="str">
        <f t="shared" ca="1" si="3"/>
        <v>0</v>
      </c>
      <c r="AG23" t="str">
        <f t="shared" ca="1" si="3"/>
        <v>0</v>
      </c>
      <c r="AH23" t="str">
        <f t="shared" ca="1" si="3"/>
        <v>0</v>
      </c>
      <c r="AI23" t="str">
        <f t="shared" ca="1" si="3"/>
        <v>0</v>
      </c>
      <c r="AJ23" t="str">
        <f t="shared" ca="1" si="3"/>
        <v>0</v>
      </c>
      <c r="AK23" t="str">
        <f t="shared" ca="1" si="3"/>
        <v>0</v>
      </c>
      <c r="AL23" t="str">
        <f t="shared" ca="1" si="3"/>
        <v>0</v>
      </c>
      <c r="AM23" t="str">
        <f t="shared" ca="1" si="3"/>
        <v>0</v>
      </c>
      <c r="AN23" t="str">
        <f t="shared" ca="1" si="4"/>
        <v>0</v>
      </c>
      <c r="AO23" t="str">
        <f t="shared" ca="1" si="4"/>
        <v>0</v>
      </c>
      <c r="AP23" t="str">
        <f t="shared" ca="1" si="4"/>
        <v>0</v>
      </c>
      <c r="AQ23" t="str">
        <f t="shared" ca="1" si="4"/>
        <v>0</v>
      </c>
      <c r="AR23" t="str">
        <f t="shared" ca="1" si="4"/>
        <v>0</v>
      </c>
      <c r="AS23" t="str">
        <f t="shared" ca="1" si="4"/>
        <v>0</v>
      </c>
      <c r="AT23" t="str">
        <f t="shared" ca="1" si="4"/>
        <v>0</v>
      </c>
      <c r="AU23" t="str">
        <f t="shared" ca="1" si="4"/>
        <v>0</v>
      </c>
      <c r="AV23" t="str">
        <f t="shared" ca="1" si="4"/>
        <v>0</v>
      </c>
      <c r="AW23" t="str">
        <f t="shared" ca="1" si="4"/>
        <v>0</v>
      </c>
      <c r="AX23" t="str">
        <f t="shared" ca="1" si="4"/>
        <v>0</v>
      </c>
      <c r="AY23" t="str">
        <f t="shared" ca="1" si="4"/>
        <v>0</v>
      </c>
      <c r="AZ23" t="str">
        <f t="shared" ca="1" si="4"/>
        <v>0</v>
      </c>
      <c r="BA23" t="str">
        <f t="shared" ca="1" si="4"/>
        <v>0</v>
      </c>
      <c r="BB23" s="91" t="str">
        <f t="shared" ca="1" si="4"/>
        <v>0</v>
      </c>
      <c r="BC23" t="str">
        <f t="shared" ca="1" si="4"/>
        <v>0</v>
      </c>
      <c r="BD23" t="str">
        <f t="shared" ca="1" si="5"/>
        <v>0</v>
      </c>
      <c r="BE23" t="str">
        <f t="shared" ca="1" si="5"/>
        <v>0</v>
      </c>
      <c r="BF23" t="str">
        <f t="shared" ca="1" si="5"/>
        <v>0</v>
      </c>
      <c r="BG23" t="str">
        <f t="shared" ca="1" si="5"/>
        <v>0</v>
      </c>
      <c r="BH23" t="str">
        <f t="shared" ca="1" si="5"/>
        <v>0</v>
      </c>
      <c r="BI23" t="str">
        <f t="shared" ca="1" si="5"/>
        <v>0</v>
      </c>
      <c r="BJ23" t="str">
        <f t="shared" ca="1" si="5"/>
        <v>0</v>
      </c>
      <c r="BK23" t="str">
        <f t="shared" ca="1" si="5"/>
        <v>0</v>
      </c>
      <c r="BL23" t="str">
        <f t="shared" ca="1" si="5"/>
        <v>0</v>
      </c>
      <c r="BM23" t="str">
        <f t="shared" ca="1" si="5"/>
        <v>0</v>
      </c>
      <c r="BN23" t="str">
        <f t="shared" ca="1" si="5"/>
        <v>0</v>
      </c>
      <c r="BO23" t="str">
        <f t="shared" ca="1" si="5"/>
        <v>0</v>
      </c>
      <c r="BP23" t="str">
        <f t="shared" ca="1" si="5"/>
        <v>0</v>
      </c>
      <c r="BQ23" t="str">
        <f t="shared" ca="1" si="5"/>
        <v>0</v>
      </c>
      <c r="BR23" t="str">
        <f t="shared" ca="1" si="5"/>
        <v>0</v>
      </c>
      <c r="BS23" t="str">
        <f t="shared" ca="1" si="5"/>
        <v>0</v>
      </c>
      <c r="BT23" t="str">
        <f t="shared" ca="1" si="6"/>
        <v>0</v>
      </c>
      <c r="BU23" t="str">
        <f t="shared" ca="1" si="6"/>
        <v>0</v>
      </c>
      <c r="BV23" t="str">
        <f t="shared" ca="1" si="6"/>
        <v>0</v>
      </c>
      <c r="BW23" t="str">
        <f t="shared" ca="1" si="6"/>
        <v>0</v>
      </c>
      <c r="BX23" t="str">
        <f t="shared" ca="1" si="6"/>
        <v>0</v>
      </c>
      <c r="BY23" t="str">
        <f t="shared" ca="1" si="6"/>
        <v>0</v>
      </c>
      <c r="BZ23" t="str">
        <f t="shared" ca="1" si="6"/>
        <v>0</v>
      </c>
      <c r="CA23" t="str">
        <f t="shared" ca="1" si="6"/>
        <v>0</v>
      </c>
      <c r="CB23" t="str">
        <f t="shared" ca="1" si="6"/>
        <v>0</v>
      </c>
      <c r="CC23" t="str">
        <f t="shared" ca="1" si="6"/>
        <v>0</v>
      </c>
      <c r="CD23" t="str">
        <f t="shared" ca="1" si="6"/>
        <v>0</v>
      </c>
      <c r="CE23" t="str">
        <f t="shared" ca="1" si="6"/>
        <v>0</v>
      </c>
      <c r="CF23" s="91" t="str">
        <f t="shared" ca="1" si="6"/>
        <v>0</v>
      </c>
      <c r="CG23" t="str">
        <f t="shared" ca="1" si="6"/>
        <v>0</v>
      </c>
      <c r="CH23" t="str">
        <f t="shared" ca="1" si="6"/>
        <v>0</v>
      </c>
      <c r="CI23" t="str">
        <f t="shared" ca="1" si="6"/>
        <v>0</v>
      </c>
      <c r="CJ23" t="str">
        <f t="shared" ca="1" si="7"/>
        <v>0</v>
      </c>
      <c r="CK23" t="str">
        <f t="shared" ca="1" si="7"/>
        <v>0</v>
      </c>
      <c r="CL23" t="str">
        <f t="shared" ca="1" si="7"/>
        <v>0</v>
      </c>
      <c r="CM23" t="str">
        <f t="shared" ca="1" si="7"/>
        <v>0</v>
      </c>
      <c r="CN23" t="str">
        <f t="shared" ca="1" si="7"/>
        <v>0</v>
      </c>
      <c r="CO23" t="str">
        <f t="shared" ca="1" si="7"/>
        <v>0</v>
      </c>
      <c r="CP23" t="str">
        <f t="shared" ca="1" si="7"/>
        <v>0</v>
      </c>
      <c r="CQ23" t="str">
        <f t="shared" ca="1" si="7"/>
        <v>0</v>
      </c>
      <c r="CR23" t="str">
        <f t="shared" ca="1" si="7"/>
        <v>0</v>
      </c>
      <c r="CS23" t="str">
        <f t="shared" ca="1" si="7"/>
        <v>0</v>
      </c>
      <c r="CT23" t="str">
        <f t="shared" ca="1" si="7"/>
        <v>0</v>
      </c>
      <c r="CU23" t="str">
        <f t="shared" ca="1" si="7"/>
        <v>0</v>
      </c>
      <c r="CV23" t="str">
        <f t="shared" ca="1" si="7"/>
        <v>0</v>
      </c>
      <c r="CW23" t="str">
        <f t="shared" ca="1" si="7"/>
        <v>0</v>
      </c>
      <c r="CX23" t="str">
        <f t="shared" ca="1" si="7"/>
        <v>0</v>
      </c>
      <c r="CY23" t="str">
        <f t="shared" ca="1" si="7"/>
        <v>0</v>
      </c>
      <c r="CZ23" t="str">
        <f t="shared" ca="1" si="8"/>
        <v>0</v>
      </c>
      <c r="DA23" t="str">
        <f t="shared" ca="1" si="8"/>
        <v>0</v>
      </c>
      <c r="DB23" t="str">
        <f t="shared" ca="1" si="8"/>
        <v>0</v>
      </c>
      <c r="DC23" t="str">
        <f t="shared" ca="1" si="8"/>
        <v>0</v>
      </c>
      <c r="DD23" t="str">
        <f t="shared" ca="1" si="8"/>
        <v>0</v>
      </c>
      <c r="DE23" t="str">
        <f t="shared" ca="1" si="8"/>
        <v>0</v>
      </c>
      <c r="DF23" t="str">
        <f t="shared" ca="1" si="8"/>
        <v>0</v>
      </c>
      <c r="DG23" t="str">
        <f t="shared" ca="1" si="8"/>
        <v>0</v>
      </c>
      <c r="DH23" t="str">
        <f t="shared" ca="1" si="8"/>
        <v>0</v>
      </c>
      <c r="DI23" t="str">
        <f t="shared" ca="1" si="8"/>
        <v>0</v>
      </c>
      <c r="DJ23" s="91" t="str">
        <f t="shared" ca="1" si="8"/>
        <v>0</v>
      </c>
      <c r="DK23" t="str">
        <f t="shared" ca="1" si="8"/>
        <v>0</v>
      </c>
      <c r="DL23" t="str">
        <f t="shared" ca="1" si="8"/>
        <v>0</v>
      </c>
      <c r="DM23" t="str">
        <f t="shared" ca="1" si="8"/>
        <v>0</v>
      </c>
      <c r="DN23" t="str">
        <f t="shared" ca="1" si="8"/>
        <v>0</v>
      </c>
      <c r="DO23" t="str">
        <f t="shared" ca="1" si="8"/>
        <v>0</v>
      </c>
      <c r="DP23" t="str">
        <f t="shared" ca="1" si="9"/>
        <v>0</v>
      </c>
      <c r="DQ23" t="str">
        <f t="shared" ca="1" si="9"/>
        <v>0</v>
      </c>
      <c r="DR23" t="str">
        <f t="shared" ca="1" si="9"/>
        <v>0</v>
      </c>
      <c r="DS23" t="str">
        <f t="shared" ca="1" si="9"/>
        <v>0</v>
      </c>
      <c r="DT23" t="str">
        <f t="shared" ca="1" si="9"/>
        <v>0</v>
      </c>
      <c r="DU23" t="str">
        <f t="shared" ca="1" si="9"/>
        <v>0</v>
      </c>
      <c r="DV23" t="str">
        <f t="shared" ca="1" si="9"/>
        <v>0</v>
      </c>
      <c r="DW23" t="str">
        <f t="shared" ca="1" si="9"/>
        <v>0</v>
      </c>
      <c r="DX23" t="str">
        <f t="shared" ca="1" si="9"/>
        <v>0</v>
      </c>
      <c r="DY23" t="str">
        <f t="shared" ca="1" si="9"/>
        <v>0</v>
      </c>
      <c r="DZ23" t="str">
        <f t="shared" ca="1" si="9"/>
        <v>0</v>
      </c>
      <c r="EA23" t="str">
        <f t="shared" ca="1" si="9"/>
        <v>0</v>
      </c>
      <c r="EB23" t="str">
        <f t="shared" ca="1" si="9"/>
        <v>0</v>
      </c>
      <c r="EC23" t="str">
        <f t="shared" ca="1" si="9"/>
        <v>0</v>
      </c>
      <c r="ED23" t="str">
        <f t="shared" ca="1" si="9"/>
        <v>0</v>
      </c>
      <c r="EE23" t="str">
        <f t="shared" ca="1" si="9"/>
        <v>0</v>
      </c>
      <c r="EF23" t="str">
        <f t="shared" ca="1" si="10"/>
        <v>0</v>
      </c>
      <c r="EG23" t="str">
        <f t="shared" ca="1" si="10"/>
        <v>0</v>
      </c>
      <c r="EH23" t="str">
        <f t="shared" ca="1" si="10"/>
        <v>0</v>
      </c>
      <c r="EI23" t="str">
        <f t="shared" ca="1" si="10"/>
        <v>0</v>
      </c>
      <c r="EJ23" t="str">
        <f t="shared" ca="1" si="10"/>
        <v>0</v>
      </c>
      <c r="EK23" t="str">
        <f t="shared" ca="1" si="10"/>
        <v>0</v>
      </c>
      <c r="EL23" t="str">
        <f t="shared" ca="1" si="10"/>
        <v>0</v>
      </c>
      <c r="EM23" t="str">
        <f t="shared" ca="1" si="10"/>
        <v>0</v>
      </c>
      <c r="EN23" s="91" t="str">
        <f t="shared" ca="1" si="10"/>
        <v>0</v>
      </c>
    </row>
    <row r="24" spans="1:144">
      <c r="A24" t="str">
        <f ca="1"/>
        <v>Roof</v>
      </c>
      <c r="B24" t="str">
        <f ca="1"/>
        <v>Roof</v>
      </c>
      <c r="C24">
        <f ca="1"/>
        <v>0</v>
      </c>
      <c r="D24" t="str">
        <f ca="1"/>
        <v/>
      </c>
      <c r="E24">
        <f ca="1"/>
        <v>0</v>
      </c>
      <c r="F24">
        <f ca="1"/>
        <v>0</v>
      </c>
      <c r="G24">
        <f ca="1"/>
        <v>0</v>
      </c>
      <c r="H24" t="str">
        <f ca="1"/>
        <v/>
      </c>
      <c r="I24">
        <f ca="1"/>
        <v>0</v>
      </c>
      <c r="J24" t="str">
        <f ca="1"/>
        <v/>
      </c>
      <c r="K24" t="str">
        <f ca="1"/>
        <v>0</v>
      </c>
      <c r="L24" t="str">
        <f ca="1"/>
        <v>0</v>
      </c>
      <c r="M24" t="str">
        <f ca="1"/>
        <v>0</v>
      </c>
      <c r="X24" s="91" t="str">
        <f t="shared" ca="1" si="3"/>
        <v>0</v>
      </c>
      <c r="Y24" t="str">
        <f t="shared" ca="1" si="3"/>
        <v>0</v>
      </c>
      <c r="Z24" t="str">
        <f t="shared" ca="1" si="3"/>
        <v>0</v>
      </c>
      <c r="AA24" t="str">
        <f t="shared" ca="1" si="3"/>
        <v>0</v>
      </c>
      <c r="AB24" t="str">
        <f t="shared" ca="1" si="3"/>
        <v>0</v>
      </c>
      <c r="AC24" t="str">
        <f t="shared" ca="1" si="3"/>
        <v>0</v>
      </c>
      <c r="AD24" t="str">
        <f t="shared" ca="1" si="3"/>
        <v>0</v>
      </c>
      <c r="AE24" t="str">
        <f t="shared" ca="1" si="3"/>
        <v>0</v>
      </c>
      <c r="AF24" t="str">
        <f t="shared" ca="1" si="3"/>
        <v>0</v>
      </c>
      <c r="AG24" t="str">
        <f t="shared" ca="1" si="3"/>
        <v>0</v>
      </c>
      <c r="AH24" t="str">
        <f t="shared" ca="1" si="3"/>
        <v>0</v>
      </c>
      <c r="AI24" t="str">
        <f t="shared" ca="1" si="3"/>
        <v>0</v>
      </c>
      <c r="AJ24" t="str">
        <f t="shared" ca="1" si="3"/>
        <v>0</v>
      </c>
      <c r="AK24" t="str">
        <f t="shared" ca="1" si="3"/>
        <v>0</v>
      </c>
      <c r="AL24" t="str">
        <f t="shared" ca="1" si="3"/>
        <v>0</v>
      </c>
      <c r="AM24" t="str">
        <f t="shared" ca="1" si="3"/>
        <v>0</v>
      </c>
      <c r="AN24" t="str">
        <f t="shared" ca="1" si="4"/>
        <v>0</v>
      </c>
      <c r="AO24" t="str">
        <f t="shared" ca="1" si="4"/>
        <v>0</v>
      </c>
      <c r="AP24" t="str">
        <f t="shared" ca="1" si="4"/>
        <v>0</v>
      </c>
      <c r="AQ24" t="str">
        <f t="shared" ca="1" si="4"/>
        <v>0</v>
      </c>
      <c r="AR24" t="str">
        <f t="shared" ca="1" si="4"/>
        <v>0</v>
      </c>
      <c r="AS24" t="str">
        <f t="shared" ca="1" si="4"/>
        <v>0</v>
      </c>
      <c r="AT24" t="str">
        <f t="shared" ca="1" si="4"/>
        <v>0</v>
      </c>
      <c r="AU24" t="str">
        <f t="shared" ca="1" si="4"/>
        <v>0</v>
      </c>
      <c r="AV24" t="str">
        <f t="shared" ca="1" si="4"/>
        <v>0</v>
      </c>
      <c r="AW24" t="str">
        <f t="shared" ca="1" si="4"/>
        <v>0</v>
      </c>
      <c r="AX24" t="str">
        <f t="shared" ca="1" si="4"/>
        <v>0</v>
      </c>
      <c r="AY24" t="str">
        <f t="shared" ca="1" si="4"/>
        <v>0</v>
      </c>
      <c r="AZ24" t="str">
        <f t="shared" ca="1" si="4"/>
        <v>0</v>
      </c>
      <c r="BA24" t="str">
        <f t="shared" ca="1" si="4"/>
        <v>0</v>
      </c>
      <c r="BB24" s="91" t="str">
        <f t="shared" ca="1" si="4"/>
        <v>0</v>
      </c>
      <c r="BC24" t="str">
        <f t="shared" ca="1" si="4"/>
        <v>0</v>
      </c>
      <c r="BD24" t="str">
        <f t="shared" ca="1" si="5"/>
        <v>0</v>
      </c>
      <c r="BE24" t="str">
        <f t="shared" ca="1" si="5"/>
        <v>0</v>
      </c>
      <c r="BF24" t="str">
        <f t="shared" ca="1" si="5"/>
        <v>0</v>
      </c>
      <c r="BG24" t="str">
        <f t="shared" ca="1" si="5"/>
        <v>0</v>
      </c>
      <c r="BH24" t="str">
        <f t="shared" ca="1" si="5"/>
        <v>0</v>
      </c>
      <c r="BI24" t="str">
        <f t="shared" ca="1" si="5"/>
        <v>0</v>
      </c>
      <c r="BJ24" t="str">
        <f t="shared" ca="1" si="5"/>
        <v>0</v>
      </c>
      <c r="BK24" t="str">
        <f t="shared" ca="1" si="5"/>
        <v>0</v>
      </c>
      <c r="BL24" t="str">
        <f t="shared" ca="1" si="5"/>
        <v>0</v>
      </c>
      <c r="BM24" t="str">
        <f t="shared" ca="1" si="5"/>
        <v>0</v>
      </c>
      <c r="BN24" t="str">
        <f t="shared" ca="1" si="5"/>
        <v>0</v>
      </c>
      <c r="BO24" t="str">
        <f t="shared" ca="1" si="5"/>
        <v>0</v>
      </c>
      <c r="BP24" t="str">
        <f t="shared" ca="1" si="5"/>
        <v>0</v>
      </c>
      <c r="BQ24" t="str">
        <f t="shared" ca="1" si="5"/>
        <v>0</v>
      </c>
      <c r="BR24" t="str">
        <f t="shared" ca="1" si="5"/>
        <v>0</v>
      </c>
      <c r="BS24" t="str">
        <f t="shared" ca="1" si="5"/>
        <v>0</v>
      </c>
      <c r="BT24" t="str">
        <f t="shared" ca="1" si="6"/>
        <v>0</v>
      </c>
      <c r="BU24" t="str">
        <f t="shared" ca="1" si="6"/>
        <v>0</v>
      </c>
      <c r="BV24" t="str">
        <f t="shared" ca="1" si="6"/>
        <v>0</v>
      </c>
      <c r="BW24" t="str">
        <f t="shared" ca="1" si="6"/>
        <v>0</v>
      </c>
      <c r="BX24" t="str">
        <f t="shared" ca="1" si="6"/>
        <v>0</v>
      </c>
      <c r="BY24" t="str">
        <f t="shared" ca="1" si="6"/>
        <v>0</v>
      </c>
      <c r="BZ24" t="str">
        <f t="shared" ca="1" si="6"/>
        <v>0</v>
      </c>
      <c r="CA24" t="str">
        <f t="shared" ca="1" si="6"/>
        <v>0</v>
      </c>
      <c r="CB24" t="str">
        <f t="shared" ca="1" si="6"/>
        <v>0</v>
      </c>
      <c r="CC24" t="str">
        <f t="shared" ca="1" si="6"/>
        <v>0</v>
      </c>
      <c r="CD24" t="str">
        <f t="shared" ca="1" si="6"/>
        <v>0</v>
      </c>
      <c r="CE24" t="str">
        <f t="shared" ca="1" si="6"/>
        <v>0</v>
      </c>
      <c r="CF24" s="91" t="str">
        <f t="shared" ca="1" si="6"/>
        <v>0</v>
      </c>
      <c r="CG24" t="str">
        <f t="shared" ca="1" si="6"/>
        <v>0</v>
      </c>
      <c r="CH24" t="str">
        <f t="shared" ca="1" si="6"/>
        <v>0</v>
      </c>
      <c r="CI24" t="str">
        <f t="shared" ca="1" si="6"/>
        <v>0</v>
      </c>
      <c r="CJ24" t="str">
        <f t="shared" ca="1" si="7"/>
        <v>0</v>
      </c>
      <c r="CK24" t="str">
        <f t="shared" ca="1" si="7"/>
        <v>0</v>
      </c>
      <c r="CL24" t="str">
        <f t="shared" ca="1" si="7"/>
        <v>0</v>
      </c>
      <c r="CM24" t="str">
        <f t="shared" ca="1" si="7"/>
        <v>0</v>
      </c>
      <c r="CN24" t="str">
        <f t="shared" ca="1" si="7"/>
        <v>0</v>
      </c>
      <c r="CO24" t="str">
        <f t="shared" ca="1" si="7"/>
        <v>0</v>
      </c>
      <c r="CP24" t="str">
        <f t="shared" ca="1" si="7"/>
        <v>0</v>
      </c>
      <c r="CQ24" t="str">
        <f t="shared" ca="1" si="7"/>
        <v>0</v>
      </c>
      <c r="CR24" t="str">
        <f t="shared" ca="1" si="7"/>
        <v>0</v>
      </c>
      <c r="CS24" t="str">
        <f t="shared" ca="1" si="7"/>
        <v>0</v>
      </c>
      <c r="CT24" t="str">
        <f t="shared" ca="1" si="7"/>
        <v>0</v>
      </c>
      <c r="CU24" t="str">
        <f t="shared" ca="1" si="7"/>
        <v>0</v>
      </c>
      <c r="CV24" t="str">
        <f t="shared" ca="1" si="7"/>
        <v>0</v>
      </c>
      <c r="CW24" t="str">
        <f t="shared" ca="1" si="7"/>
        <v>0</v>
      </c>
      <c r="CX24" t="str">
        <f t="shared" ca="1" si="7"/>
        <v>0</v>
      </c>
      <c r="CY24" t="str">
        <f t="shared" ca="1" si="7"/>
        <v>0</v>
      </c>
      <c r="CZ24" t="str">
        <f t="shared" ca="1" si="8"/>
        <v>0</v>
      </c>
      <c r="DA24" t="str">
        <f t="shared" ca="1" si="8"/>
        <v>0</v>
      </c>
      <c r="DB24" t="str">
        <f t="shared" ca="1" si="8"/>
        <v>0</v>
      </c>
      <c r="DC24" t="str">
        <f t="shared" ca="1" si="8"/>
        <v>0</v>
      </c>
      <c r="DD24" t="str">
        <f t="shared" ca="1" si="8"/>
        <v>0</v>
      </c>
      <c r="DE24" t="str">
        <f t="shared" ca="1" si="8"/>
        <v>0</v>
      </c>
      <c r="DF24" t="str">
        <f t="shared" ca="1" si="8"/>
        <v>0</v>
      </c>
      <c r="DG24" t="str">
        <f t="shared" ca="1" si="8"/>
        <v>0</v>
      </c>
      <c r="DH24" t="str">
        <f t="shared" ca="1" si="8"/>
        <v>0</v>
      </c>
      <c r="DI24" t="str">
        <f t="shared" ca="1" si="8"/>
        <v>0</v>
      </c>
      <c r="DJ24" s="91" t="str">
        <f t="shared" ca="1" si="8"/>
        <v>0</v>
      </c>
      <c r="DK24" t="str">
        <f t="shared" ca="1" si="8"/>
        <v>0</v>
      </c>
      <c r="DL24" t="str">
        <f t="shared" ca="1" si="8"/>
        <v>0</v>
      </c>
      <c r="DM24" t="str">
        <f t="shared" ca="1" si="8"/>
        <v>0</v>
      </c>
      <c r="DN24" t="str">
        <f t="shared" ca="1" si="8"/>
        <v>0</v>
      </c>
      <c r="DO24" t="str">
        <f t="shared" ca="1" si="8"/>
        <v>0</v>
      </c>
      <c r="DP24" t="str">
        <f t="shared" ca="1" si="9"/>
        <v>0</v>
      </c>
      <c r="DQ24" t="str">
        <f t="shared" ca="1" si="9"/>
        <v>0</v>
      </c>
      <c r="DR24" t="str">
        <f t="shared" ca="1" si="9"/>
        <v>0</v>
      </c>
      <c r="DS24" t="str">
        <f t="shared" ca="1" si="9"/>
        <v>0</v>
      </c>
      <c r="DT24" t="str">
        <f t="shared" ca="1" si="9"/>
        <v>0</v>
      </c>
      <c r="DU24" t="str">
        <f t="shared" ca="1" si="9"/>
        <v>0</v>
      </c>
      <c r="DV24" t="str">
        <f t="shared" ca="1" si="9"/>
        <v>0</v>
      </c>
      <c r="DW24" t="str">
        <f t="shared" ca="1" si="9"/>
        <v>0</v>
      </c>
      <c r="DX24" t="str">
        <f t="shared" ca="1" si="9"/>
        <v>0</v>
      </c>
      <c r="DY24" t="str">
        <f t="shared" ca="1" si="9"/>
        <v>0</v>
      </c>
      <c r="DZ24" t="str">
        <f t="shared" ca="1" si="9"/>
        <v>0</v>
      </c>
      <c r="EA24" t="str">
        <f t="shared" ca="1" si="9"/>
        <v>0</v>
      </c>
      <c r="EB24" t="str">
        <f t="shared" ca="1" si="9"/>
        <v>0</v>
      </c>
      <c r="EC24" t="str">
        <f t="shared" ca="1" si="9"/>
        <v>0</v>
      </c>
      <c r="ED24" t="str">
        <f t="shared" ca="1" si="9"/>
        <v>0</v>
      </c>
      <c r="EE24" t="str">
        <f t="shared" ca="1" si="9"/>
        <v>0</v>
      </c>
      <c r="EF24" t="str">
        <f t="shared" ca="1" si="10"/>
        <v>0</v>
      </c>
      <c r="EG24" t="str">
        <f t="shared" ca="1" si="10"/>
        <v>0</v>
      </c>
      <c r="EH24" t="str">
        <f t="shared" ca="1" si="10"/>
        <v>0</v>
      </c>
      <c r="EI24" t="str">
        <f t="shared" ca="1" si="10"/>
        <v>0</v>
      </c>
      <c r="EJ24" t="str">
        <f t="shared" ca="1" si="10"/>
        <v>0</v>
      </c>
      <c r="EK24" t="str">
        <f t="shared" ca="1" si="10"/>
        <v>0</v>
      </c>
      <c r="EL24" t="str">
        <f t="shared" ca="1" si="10"/>
        <v>0</v>
      </c>
      <c r="EM24" t="str">
        <f t="shared" ca="1" si="10"/>
        <v>0</v>
      </c>
      <c r="EN24" s="91" t="str">
        <f t="shared" ca="1" si="10"/>
        <v>0</v>
      </c>
    </row>
    <row r="25" spans="1:144">
      <c r="A25" t="str">
        <f ca="1"/>
        <v>Roof</v>
      </c>
      <c r="B25" t="str">
        <f ca="1"/>
        <v>Roof insulation</v>
      </c>
      <c r="C25">
        <f ca="1"/>
        <v>0</v>
      </c>
      <c r="D25" t="str">
        <f ca="1"/>
        <v/>
      </c>
      <c r="E25">
        <f ca="1"/>
        <v>0</v>
      </c>
      <c r="F25">
        <f ca="1"/>
        <v>0</v>
      </c>
      <c r="G25">
        <f ca="1"/>
        <v>0</v>
      </c>
      <c r="H25" t="str">
        <f ca="1"/>
        <v/>
      </c>
      <c r="I25">
        <f ca="1"/>
        <v>0</v>
      </c>
      <c r="J25" t="str">
        <f ca="1"/>
        <v/>
      </c>
      <c r="K25" t="str">
        <f ca="1"/>
        <v>0</v>
      </c>
      <c r="L25" t="str">
        <f ca="1"/>
        <v>0</v>
      </c>
      <c r="M25" t="str">
        <f ca="1"/>
        <v>0</v>
      </c>
      <c r="X25" s="91" t="str">
        <f t="shared" ca="1" si="3"/>
        <v>0</v>
      </c>
      <c r="Y25" t="str">
        <f t="shared" ca="1" si="3"/>
        <v>0</v>
      </c>
      <c r="Z25" t="str">
        <f t="shared" ca="1" si="3"/>
        <v>0</v>
      </c>
      <c r="AA25" t="str">
        <f t="shared" ca="1" si="3"/>
        <v>0</v>
      </c>
      <c r="AB25" t="str">
        <f t="shared" ca="1" si="3"/>
        <v>0</v>
      </c>
      <c r="AC25" t="str">
        <f t="shared" ca="1" si="3"/>
        <v>0</v>
      </c>
      <c r="AD25" t="str">
        <f t="shared" ca="1" si="3"/>
        <v>0</v>
      </c>
      <c r="AE25" t="str">
        <f t="shared" ca="1" si="3"/>
        <v>0</v>
      </c>
      <c r="AF25" t="str">
        <f t="shared" ca="1" si="3"/>
        <v>0</v>
      </c>
      <c r="AG25" t="str">
        <f t="shared" ca="1" si="3"/>
        <v>0</v>
      </c>
      <c r="AH25" t="str">
        <f t="shared" ca="1" si="3"/>
        <v>0</v>
      </c>
      <c r="AI25" t="str">
        <f t="shared" ca="1" si="3"/>
        <v>0</v>
      </c>
      <c r="AJ25" t="str">
        <f t="shared" ca="1" si="3"/>
        <v>0</v>
      </c>
      <c r="AK25" t="str">
        <f t="shared" ca="1" si="3"/>
        <v>0</v>
      </c>
      <c r="AL25" t="str">
        <f t="shared" ca="1" si="3"/>
        <v>0</v>
      </c>
      <c r="AM25" t="str">
        <f t="shared" ca="1" si="3"/>
        <v>0</v>
      </c>
      <c r="AN25" t="str">
        <f t="shared" ca="1" si="4"/>
        <v>0</v>
      </c>
      <c r="AO25" t="str">
        <f t="shared" ca="1" si="4"/>
        <v>0</v>
      </c>
      <c r="AP25" t="str">
        <f t="shared" ca="1" si="4"/>
        <v>0</v>
      </c>
      <c r="AQ25" t="str">
        <f t="shared" ca="1" si="4"/>
        <v>0</v>
      </c>
      <c r="AR25" t="str">
        <f t="shared" ca="1" si="4"/>
        <v>0</v>
      </c>
      <c r="AS25" t="str">
        <f t="shared" ca="1" si="4"/>
        <v>0</v>
      </c>
      <c r="AT25" t="str">
        <f t="shared" ca="1" si="4"/>
        <v>0</v>
      </c>
      <c r="AU25" t="str">
        <f t="shared" ca="1" si="4"/>
        <v>0</v>
      </c>
      <c r="AV25" t="str">
        <f t="shared" ca="1" si="4"/>
        <v>0</v>
      </c>
      <c r="AW25" t="str">
        <f t="shared" ca="1" si="4"/>
        <v>0</v>
      </c>
      <c r="AX25" t="str">
        <f t="shared" ca="1" si="4"/>
        <v>0</v>
      </c>
      <c r="AY25" t="str">
        <f t="shared" ca="1" si="4"/>
        <v>0</v>
      </c>
      <c r="AZ25" t="str">
        <f t="shared" ca="1" si="4"/>
        <v>0</v>
      </c>
      <c r="BA25" t="str">
        <f t="shared" ca="1" si="4"/>
        <v>0</v>
      </c>
      <c r="BB25" s="91" t="str">
        <f t="shared" ca="1" si="4"/>
        <v>0</v>
      </c>
      <c r="BC25" t="str">
        <f t="shared" ca="1" si="4"/>
        <v>0</v>
      </c>
      <c r="BD25" t="str">
        <f t="shared" ca="1" si="5"/>
        <v>0</v>
      </c>
      <c r="BE25" t="str">
        <f t="shared" ca="1" si="5"/>
        <v>0</v>
      </c>
      <c r="BF25" t="str">
        <f t="shared" ca="1" si="5"/>
        <v>0</v>
      </c>
      <c r="BG25" t="str">
        <f t="shared" ca="1" si="5"/>
        <v>0</v>
      </c>
      <c r="BH25" t="str">
        <f t="shared" ca="1" si="5"/>
        <v>0</v>
      </c>
      <c r="BI25" t="str">
        <f t="shared" ca="1" si="5"/>
        <v>0</v>
      </c>
      <c r="BJ25" t="str">
        <f t="shared" ca="1" si="5"/>
        <v>0</v>
      </c>
      <c r="BK25" t="str">
        <f t="shared" ca="1" si="5"/>
        <v>0</v>
      </c>
      <c r="BL25" t="str">
        <f t="shared" ca="1" si="5"/>
        <v>0</v>
      </c>
      <c r="BM25" t="str">
        <f t="shared" ca="1" si="5"/>
        <v>0</v>
      </c>
      <c r="BN25" t="str">
        <f t="shared" ca="1" si="5"/>
        <v>0</v>
      </c>
      <c r="BO25" t="str">
        <f t="shared" ca="1" si="5"/>
        <v>0</v>
      </c>
      <c r="BP25" t="str">
        <f t="shared" ca="1" si="5"/>
        <v>0</v>
      </c>
      <c r="BQ25" t="str">
        <f t="shared" ca="1" si="5"/>
        <v>0</v>
      </c>
      <c r="BR25" t="str">
        <f t="shared" ca="1" si="5"/>
        <v>0</v>
      </c>
      <c r="BS25" t="str">
        <f t="shared" ca="1" si="5"/>
        <v>0</v>
      </c>
      <c r="BT25" t="str">
        <f t="shared" ca="1" si="6"/>
        <v>0</v>
      </c>
      <c r="BU25" t="str">
        <f t="shared" ca="1" si="6"/>
        <v>0</v>
      </c>
      <c r="BV25" t="str">
        <f t="shared" ca="1" si="6"/>
        <v>0</v>
      </c>
      <c r="BW25" t="str">
        <f t="shared" ca="1" si="6"/>
        <v>0</v>
      </c>
      <c r="BX25" t="str">
        <f t="shared" ca="1" si="6"/>
        <v>0</v>
      </c>
      <c r="BY25" t="str">
        <f t="shared" ca="1" si="6"/>
        <v>0</v>
      </c>
      <c r="BZ25" t="str">
        <f t="shared" ca="1" si="6"/>
        <v>0</v>
      </c>
      <c r="CA25" t="str">
        <f t="shared" ca="1" si="6"/>
        <v>0</v>
      </c>
      <c r="CB25" t="str">
        <f t="shared" ca="1" si="6"/>
        <v>0</v>
      </c>
      <c r="CC25" t="str">
        <f t="shared" ca="1" si="6"/>
        <v>0</v>
      </c>
      <c r="CD25" t="str">
        <f t="shared" ca="1" si="6"/>
        <v>0</v>
      </c>
      <c r="CE25" t="str">
        <f t="shared" ca="1" si="6"/>
        <v>0</v>
      </c>
      <c r="CF25" s="91" t="str">
        <f t="shared" ca="1" si="6"/>
        <v>0</v>
      </c>
      <c r="CG25" t="str">
        <f t="shared" ca="1" si="6"/>
        <v>0</v>
      </c>
      <c r="CH25" t="str">
        <f t="shared" ca="1" si="6"/>
        <v>0</v>
      </c>
      <c r="CI25" t="str">
        <f t="shared" ca="1" si="6"/>
        <v>0</v>
      </c>
      <c r="CJ25" t="str">
        <f t="shared" ca="1" si="7"/>
        <v>0</v>
      </c>
      <c r="CK25" t="str">
        <f t="shared" ca="1" si="7"/>
        <v>0</v>
      </c>
      <c r="CL25" t="str">
        <f t="shared" ca="1" si="7"/>
        <v>0</v>
      </c>
      <c r="CM25" t="str">
        <f t="shared" ca="1" si="7"/>
        <v>0</v>
      </c>
      <c r="CN25" t="str">
        <f t="shared" ca="1" si="7"/>
        <v>0</v>
      </c>
      <c r="CO25" t="str">
        <f t="shared" ca="1" si="7"/>
        <v>0</v>
      </c>
      <c r="CP25" t="str">
        <f t="shared" ca="1" si="7"/>
        <v>0</v>
      </c>
      <c r="CQ25" t="str">
        <f t="shared" ca="1" si="7"/>
        <v>0</v>
      </c>
      <c r="CR25" t="str">
        <f t="shared" ca="1" si="7"/>
        <v>0</v>
      </c>
      <c r="CS25" t="str">
        <f t="shared" ca="1" si="7"/>
        <v>0</v>
      </c>
      <c r="CT25" t="str">
        <f t="shared" ca="1" si="7"/>
        <v>0</v>
      </c>
      <c r="CU25" t="str">
        <f t="shared" ca="1" si="7"/>
        <v>0</v>
      </c>
      <c r="CV25" t="str">
        <f t="shared" ca="1" si="7"/>
        <v>0</v>
      </c>
      <c r="CW25" t="str">
        <f t="shared" ca="1" si="7"/>
        <v>0</v>
      </c>
      <c r="CX25" t="str">
        <f t="shared" ca="1" si="7"/>
        <v>0</v>
      </c>
      <c r="CY25" t="str">
        <f t="shared" ca="1" si="7"/>
        <v>0</v>
      </c>
      <c r="CZ25" t="str">
        <f t="shared" ca="1" si="8"/>
        <v>0</v>
      </c>
      <c r="DA25" t="str">
        <f t="shared" ca="1" si="8"/>
        <v>0</v>
      </c>
      <c r="DB25" t="str">
        <f t="shared" ca="1" si="8"/>
        <v>0</v>
      </c>
      <c r="DC25" t="str">
        <f t="shared" ca="1" si="8"/>
        <v>0</v>
      </c>
      <c r="DD25" t="str">
        <f t="shared" ca="1" si="8"/>
        <v>0</v>
      </c>
      <c r="DE25" t="str">
        <f t="shared" ca="1" si="8"/>
        <v>0</v>
      </c>
      <c r="DF25" t="str">
        <f t="shared" ca="1" si="8"/>
        <v>0</v>
      </c>
      <c r="DG25" t="str">
        <f t="shared" ca="1" si="8"/>
        <v>0</v>
      </c>
      <c r="DH25" t="str">
        <f t="shared" ca="1" si="8"/>
        <v>0</v>
      </c>
      <c r="DI25" t="str">
        <f t="shared" ca="1" si="8"/>
        <v>0</v>
      </c>
      <c r="DJ25" s="91" t="str">
        <f t="shared" ca="1" si="8"/>
        <v>0</v>
      </c>
      <c r="DK25" t="str">
        <f t="shared" ca="1" si="8"/>
        <v>0</v>
      </c>
      <c r="DL25" t="str">
        <f t="shared" ca="1" si="8"/>
        <v>0</v>
      </c>
      <c r="DM25" t="str">
        <f t="shared" ca="1" si="8"/>
        <v>0</v>
      </c>
      <c r="DN25" t="str">
        <f t="shared" ca="1" si="8"/>
        <v>0</v>
      </c>
      <c r="DO25" t="str">
        <f t="shared" ca="1" si="8"/>
        <v>0</v>
      </c>
      <c r="DP25" t="str">
        <f t="shared" ca="1" si="9"/>
        <v>0</v>
      </c>
      <c r="DQ25" t="str">
        <f t="shared" ca="1" si="9"/>
        <v>0</v>
      </c>
      <c r="DR25" t="str">
        <f t="shared" ca="1" si="9"/>
        <v>0</v>
      </c>
      <c r="DS25" t="str">
        <f t="shared" ca="1" si="9"/>
        <v>0</v>
      </c>
      <c r="DT25" t="str">
        <f t="shared" ca="1" si="9"/>
        <v>0</v>
      </c>
      <c r="DU25" t="str">
        <f t="shared" ca="1" si="9"/>
        <v>0</v>
      </c>
      <c r="DV25" t="str">
        <f t="shared" ca="1" si="9"/>
        <v>0</v>
      </c>
      <c r="DW25" t="str">
        <f t="shared" ca="1" si="9"/>
        <v>0</v>
      </c>
      <c r="DX25" t="str">
        <f t="shared" ca="1" si="9"/>
        <v>0</v>
      </c>
      <c r="DY25" t="str">
        <f t="shared" ca="1" si="9"/>
        <v>0</v>
      </c>
      <c r="DZ25" t="str">
        <f t="shared" ca="1" si="9"/>
        <v>0</v>
      </c>
      <c r="EA25" t="str">
        <f t="shared" ca="1" si="9"/>
        <v>0</v>
      </c>
      <c r="EB25" t="str">
        <f t="shared" ca="1" si="9"/>
        <v>0</v>
      </c>
      <c r="EC25" t="str">
        <f t="shared" ca="1" si="9"/>
        <v>0</v>
      </c>
      <c r="ED25" t="str">
        <f t="shared" ca="1" si="9"/>
        <v>0</v>
      </c>
      <c r="EE25" t="str">
        <f t="shared" ca="1" si="9"/>
        <v>0</v>
      </c>
      <c r="EF25" t="str">
        <f t="shared" ca="1" si="10"/>
        <v>0</v>
      </c>
      <c r="EG25" t="str">
        <f t="shared" ca="1" si="10"/>
        <v>0</v>
      </c>
      <c r="EH25" t="str">
        <f t="shared" ca="1" si="10"/>
        <v>0</v>
      </c>
      <c r="EI25" t="str">
        <f t="shared" ca="1" si="10"/>
        <v>0</v>
      </c>
      <c r="EJ25" t="str">
        <f t="shared" ca="1" si="10"/>
        <v>0</v>
      </c>
      <c r="EK25" t="str">
        <f t="shared" ca="1" si="10"/>
        <v>0</v>
      </c>
      <c r="EL25" t="str">
        <f t="shared" ca="1" si="10"/>
        <v>0</v>
      </c>
      <c r="EM25" t="str">
        <f t="shared" ca="1" si="10"/>
        <v>0</v>
      </c>
      <c r="EN25" s="91" t="str">
        <f t="shared" ca="1" si="10"/>
        <v>0</v>
      </c>
    </row>
    <row r="26" spans="1:144">
      <c r="A26" t="str">
        <f ca="1"/>
        <v>Roof</v>
      </c>
      <c r="B26" t="str">
        <f ca="1"/>
        <v>Roof finishes</v>
      </c>
      <c r="C26">
        <f ca="1"/>
        <v>0</v>
      </c>
      <c r="D26" t="str">
        <f ca="1"/>
        <v/>
      </c>
      <c r="E26">
        <f ca="1"/>
        <v>0</v>
      </c>
      <c r="F26">
        <f ca="1"/>
        <v>0</v>
      </c>
      <c r="G26">
        <f ca="1"/>
        <v>0</v>
      </c>
      <c r="H26" t="str">
        <f ca="1"/>
        <v/>
      </c>
      <c r="I26">
        <f ca="1"/>
        <v>0</v>
      </c>
      <c r="J26" t="str">
        <f ca="1"/>
        <v/>
      </c>
      <c r="K26" t="str">
        <f ca="1"/>
        <v>0</v>
      </c>
      <c r="L26" t="str">
        <f ca="1"/>
        <v>0</v>
      </c>
      <c r="M26" t="str">
        <f ca="1"/>
        <v>0</v>
      </c>
      <c r="X26" s="91" t="str">
        <f t="shared" ca="1" si="3"/>
        <v>0</v>
      </c>
      <c r="Y26" t="str">
        <f t="shared" ca="1" si="3"/>
        <v>0</v>
      </c>
      <c r="Z26" t="str">
        <f t="shared" ca="1" si="3"/>
        <v>0</v>
      </c>
      <c r="AA26" t="str">
        <f t="shared" ca="1" si="3"/>
        <v>0</v>
      </c>
      <c r="AB26" t="str">
        <f t="shared" ca="1" si="3"/>
        <v>0</v>
      </c>
      <c r="AC26" t="str">
        <f t="shared" ca="1" si="3"/>
        <v>0</v>
      </c>
      <c r="AD26" t="str">
        <f t="shared" ca="1" si="3"/>
        <v>0</v>
      </c>
      <c r="AE26" t="str">
        <f t="shared" ca="1" si="3"/>
        <v>0</v>
      </c>
      <c r="AF26" t="str">
        <f t="shared" ca="1" si="3"/>
        <v>0</v>
      </c>
      <c r="AG26" t="str">
        <f t="shared" ca="1" si="3"/>
        <v>0</v>
      </c>
      <c r="AH26" t="str">
        <f t="shared" ca="1" si="3"/>
        <v>0</v>
      </c>
      <c r="AI26" t="str">
        <f t="shared" ca="1" si="3"/>
        <v>0</v>
      </c>
      <c r="AJ26" t="str">
        <f t="shared" ca="1" si="3"/>
        <v>0</v>
      </c>
      <c r="AK26" t="str">
        <f t="shared" ca="1" si="3"/>
        <v>0</v>
      </c>
      <c r="AL26" t="str">
        <f t="shared" ca="1" si="3"/>
        <v>0</v>
      </c>
      <c r="AM26" t="str">
        <f t="shared" ca="1" si="3"/>
        <v>0</v>
      </c>
      <c r="AN26" t="str">
        <f t="shared" ca="1" si="4"/>
        <v>0</v>
      </c>
      <c r="AO26" t="str">
        <f t="shared" ca="1" si="4"/>
        <v>0</v>
      </c>
      <c r="AP26" t="str">
        <f t="shared" ca="1" si="4"/>
        <v>0</v>
      </c>
      <c r="AQ26" t="str">
        <f t="shared" ca="1" si="4"/>
        <v>0</v>
      </c>
      <c r="AR26" t="str">
        <f t="shared" ca="1" si="4"/>
        <v>0</v>
      </c>
      <c r="AS26" t="str">
        <f t="shared" ca="1" si="4"/>
        <v>0</v>
      </c>
      <c r="AT26" t="str">
        <f t="shared" ca="1" si="4"/>
        <v>0</v>
      </c>
      <c r="AU26" t="str">
        <f t="shared" ca="1" si="4"/>
        <v>0</v>
      </c>
      <c r="AV26" t="str">
        <f t="shared" ca="1" si="4"/>
        <v>0</v>
      </c>
      <c r="AW26" t="str">
        <f t="shared" ca="1" si="4"/>
        <v>0</v>
      </c>
      <c r="AX26" t="str">
        <f t="shared" ca="1" si="4"/>
        <v>0</v>
      </c>
      <c r="AY26" t="str">
        <f t="shared" ca="1" si="4"/>
        <v>0</v>
      </c>
      <c r="AZ26" t="str">
        <f t="shared" ca="1" si="4"/>
        <v>0</v>
      </c>
      <c r="BA26" t="str">
        <f t="shared" ca="1" si="4"/>
        <v>0</v>
      </c>
      <c r="BB26" s="91" t="str">
        <f t="shared" ca="1" si="4"/>
        <v>0</v>
      </c>
      <c r="BC26" t="str">
        <f t="shared" ca="1" si="4"/>
        <v>0</v>
      </c>
      <c r="BD26" t="str">
        <f t="shared" ca="1" si="5"/>
        <v>0</v>
      </c>
      <c r="BE26" t="str">
        <f t="shared" ca="1" si="5"/>
        <v>0</v>
      </c>
      <c r="BF26" t="str">
        <f t="shared" ca="1" si="5"/>
        <v>0</v>
      </c>
      <c r="BG26" t="str">
        <f t="shared" ca="1" si="5"/>
        <v>0</v>
      </c>
      <c r="BH26" t="str">
        <f t="shared" ca="1" si="5"/>
        <v>0</v>
      </c>
      <c r="BI26" t="str">
        <f t="shared" ca="1" si="5"/>
        <v>0</v>
      </c>
      <c r="BJ26" t="str">
        <f t="shared" ca="1" si="5"/>
        <v>0</v>
      </c>
      <c r="BK26" t="str">
        <f t="shared" ca="1" si="5"/>
        <v>0</v>
      </c>
      <c r="BL26" t="str">
        <f t="shared" ca="1" si="5"/>
        <v>0</v>
      </c>
      <c r="BM26" t="str">
        <f t="shared" ca="1" si="5"/>
        <v>0</v>
      </c>
      <c r="BN26" t="str">
        <f t="shared" ca="1" si="5"/>
        <v>0</v>
      </c>
      <c r="BO26" t="str">
        <f t="shared" ca="1" si="5"/>
        <v>0</v>
      </c>
      <c r="BP26" t="str">
        <f t="shared" ca="1" si="5"/>
        <v>0</v>
      </c>
      <c r="BQ26" t="str">
        <f t="shared" ca="1" si="5"/>
        <v>0</v>
      </c>
      <c r="BR26" t="str">
        <f t="shared" ca="1" si="5"/>
        <v>0</v>
      </c>
      <c r="BS26" t="str">
        <f t="shared" ca="1" si="5"/>
        <v>0</v>
      </c>
      <c r="BT26" t="str">
        <f t="shared" ca="1" si="6"/>
        <v>0</v>
      </c>
      <c r="BU26" t="str">
        <f t="shared" ca="1" si="6"/>
        <v>0</v>
      </c>
      <c r="BV26" t="str">
        <f t="shared" ca="1" si="6"/>
        <v>0</v>
      </c>
      <c r="BW26" t="str">
        <f t="shared" ca="1" si="6"/>
        <v>0</v>
      </c>
      <c r="BX26" t="str">
        <f t="shared" ca="1" si="6"/>
        <v>0</v>
      </c>
      <c r="BY26" t="str">
        <f t="shared" ca="1" si="6"/>
        <v>0</v>
      </c>
      <c r="BZ26" t="str">
        <f t="shared" ca="1" si="6"/>
        <v>0</v>
      </c>
      <c r="CA26" t="str">
        <f t="shared" ca="1" si="6"/>
        <v>0</v>
      </c>
      <c r="CB26" t="str">
        <f t="shared" ca="1" si="6"/>
        <v>0</v>
      </c>
      <c r="CC26" t="str">
        <f t="shared" ca="1" si="6"/>
        <v>0</v>
      </c>
      <c r="CD26" t="str">
        <f t="shared" ca="1" si="6"/>
        <v>0</v>
      </c>
      <c r="CE26" t="str">
        <f t="shared" ca="1" si="6"/>
        <v>0</v>
      </c>
      <c r="CF26" s="91" t="str">
        <f t="shared" ca="1" si="6"/>
        <v>0</v>
      </c>
      <c r="CG26" t="str">
        <f t="shared" ca="1" si="6"/>
        <v>0</v>
      </c>
      <c r="CH26" t="str">
        <f t="shared" ca="1" si="6"/>
        <v>0</v>
      </c>
      <c r="CI26" t="str">
        <f t="shared" ca="1" si="6"/>
        <v>0</v>
      </c>
      <c r="CJ26" t="str">
        <f t="shared" ca="1" si="7"/>
        <v>0</v>
      </c>
      <c r="CK26" t="str">
        <f t="shared" ca="1" si="7"/>
        <v>0</v>
      </c>
      <c r="CL26" t="str">
        <f t="shared" ca="1" si="7"/>
        <v>0</v>
      </c>
      <c r="CM26" t="str">
        <f t="shared" ca="1" si="7"/>
        <v>0</v>
      </c>
      <c r="CN26" t="str">
        <f t="shared" ca="1" si="7"/>
        <v>0</v>
      </c>
      <c r="CO26" t="str">
        <f t="shared" ca="1" si="7"/>
        <v>0</v>
      </c>
      <c r="CP26" t="str">
        <f t="shared" ca="1" si="7"/>
        <v>0</v>
      </c>
      <c r="CQ26" t="str">
        <f t="shared" ca="1" si="7"/>
        <v>0</v>
      </c>
      <c r="CR26" t="str">
        <f t="shared" ca="1" si="7"/>
        <v>0</v>
      </c>
      <c r="CS26" t="str">
        <f t="shared" ca="1" si="7"/>
        <v>0</v>
      </c>
      <c r="CT26" t="str">
        <f t="shared" ca="1" si="7"/>
        <v>0</v>
      </c>
      <c r="CU26" t="str">
        <f t="shared" ca="1" si="7"/>
        <v>0</v>
      </c>
      <c r="CV26" t="str">
        <f t="shared" ca="1" si="7"/>
        <v>0</v>
      </c>
      <c r="CW26" t="str">
        <f t="shared" ca="1" si="7"/>
        <v>0</v>
      </c>
      <c r="CX26" t="str">
        <f t="shared" ca="1" si="7"/>
        <v>0</v>
      </c>
      <c r="CY26" t="str">
        <f t="shared" ca="1" si="7"/>
        <v>0</v>
      </c>
      <c r="CZ26" t="str">
        <f t="shared" ca="1" si="8"/>
        <v>0</v>
      </c>
      <c r="DA26" t="str">
        <f t="shared" ca="1" si="8"/>
        <v>0</v>
      </c>
      <c r="DB26" t="str">
        <f t="shared" ca="1" si="8"/>
        <v>0</v>
      </c>
      <c r="DC26" t="str">
        <f t="shared" ca="1" si="8"/>
        <v>0</v>
      </c>
      <c r="DD26" t="str">
        <f t="shared" ca="1" si="8"/>
        <v>0</v>
      </c>
      <c r="DE26" t="str">
        <f t="shared" ca="1" si="8"/>
        <v>0</v>
      </c>
      <c r="DF26" t="str">
        <f t="shared" ca="1" si="8"/>
        <v>0</v>
      </c>
      <c r="DG26" t="str">
        <f t="shared" ca="1" si="8"/>
        <v>0</v>
      </c>
      <c r="DH26" t="str">
        <f t="shared" ca="1" si="8"/>
        <v>0</v>
      </c>
      <c r="DI26" t="str">
        <f t="shared" ca="1" si="8"/>
        <v>0</v>
      </c>
      <c r="DJ26" s="91" t="str">
        <f t="shared" ca="1" si="8"/>
        <v>0</v>
      </c>
      <c r="DK26" t="str">
        <f t="shared" ca="1" si="8"/>
        <v>0</v>
      </c>
      <c r="DL26" t="str">
        <f t="shared" ca="1" si="8"/>
        <v>0</v>
      </c>
      <c r="DM26" t="str">
        <f t="shared" ca="1" si="8"/>
        <v>0</v>
      </c>
      <c r="DN26" t="str">
        <f t="shared" ca="1" si="8"/>
        <v>0</v>
      </c>
      <c r="DO26" t="str">
        <f t="shared" ca="1" si="8"/>
        <v>0</v>
      </c>
      <c r="DP26" t="str">
        <f t="shared" ca="1" si="9"/>
        <v>0</v>
      </c>
      <c r="DQ26" t="str">
        <f t="shared" ca="1" si="9"/>
        <v>0</v>
      </c>
      <c r="DR26" t="str">
        <f t="shared" ca="1" si="9"/>
        <v>0</v>
      </c>
      <c r="DS26" t="str">
        <f t="shared" ca="1" si="9"/>
        <v>0</v>
      </c>
      <c r="DT26" t="str">
        <f t="shared" ca="1" si="9"/>
        <v>0</v>
      </c>
      <c r="DU26" t="str">
        <f t="shared" ca="1" si="9"/>
        <v>0</v>
      </c>
      <c r="DV26" t="str">
        <f t="shared" ca="1" si="9"/>
        <v>0</v>
      </c>
      <c r="DW26" t="str">
        <f t="shared" ca="1" si="9"/>
        <v>0</v>
      </c>
      <c r="DX26" t="str">
        <f t="shared" ca="1" si="9"/>
        <v>0</v>
      </c>
      <c r="DY26" t="str">
        <f t="shared" ca="1" si="9"/>
        <v>0</v>
      </c>
      <c r="DZ26" t="str">
        <f t="shared" ca="1" si="9"/>
        <v>0</v>
      </c>
      <c r="EA26" t="str">
        <f t="shared" ca="1" si="9"/>
        <v>0</v>
      </c>
      <c r="EB26" t="str">
        <f t="shared" ca="1" si="9"/>
        <v>0</v>
      </c>
      <c r="EC26" t="str">
        <f t="shared" ca="1" si="9"/>
        <v>0</v>
      </c>
      <c r="ED26" t="str">
        <f t="shared" ca="1" si="9"/>
        <v>0</v>
      </c>
      <c r="EE26" t="str">
        <f t="shared" ca="1" si="9"/>
        <v>0</v>
      </c>
      <c r="EF26" t="str">
        <f t="shared" ca="1" si="10"/>
        <v>0</v>
      </c>
      <c r="EG26" t="str">
        <f t="shared" ca="1" si="10"/>
        <v>0</v>
      </c>
      <c r="EH26" t="str">
        <f t="shared" ca="1" si="10"/>
        <v>0</v>
      </c>
      <c r="EI26" t="str">
        <f t="shared" ca="1" si="10"/>
        <v>0</v>
      </c>
      <c r="EJ26" t="str">
        <f t="shared" ca="1" si="10"/>
        <v>0</v>
      </c>
      <c r="EK26" t="str">
        <f t="shared" ca="1" si="10"/>
        <v>0</v>
      </c>
      <c r="EL26" t="str">
        <f t="shared" ca="1" si="10"/>
        <v>0</v>
      </c>
      <c r="EM26" t="str">
        <f t="shared" ca="1" si="10"/>
        <v>0</v>
      </c>
      <c r="EN26" s="91" t="str">
        <f t="shared" ca="1" si="10"/>
        <v>0</v>
      </c>
    </row>
    <row r="27" spans="1:144">
      <c r="A27" t="str">
        <f ca="1"/>
        <v>External walls</v>
      </c>
      <c r="B27" t="str">
        <f ca="1"/>
        <v>Facade</v>
      </c>
      <c r="C27">
        <f ca="1"/>
        <v>0</v>
      </c>
      <c r="D27" t="str">
        <f ca="1"/>
        <v/>
      </c>
      <c r="E27">
        <f ca="1"/>
        <v>0</v>
      </c>
      <c r="F27">
        <f ca="1"/>
        <v>0</v>
      </c>
      <c r="G27">
        <f ca="1"/>
        <v>0</v>
      </c>
      <c r="H27" t="str">
        <f ca="1"/>
        <v/>
      </c>
      <c r="I27">
        <f ca="1"/>
        <v>0</v>
      </c>
      <c r="J27" t="str">
        <f ca="1"/>
        <v/>
      </c>
      <c r="K27" t="str">
        <f ca="1"/>
        <v>0</v>
      </c>
      <c r="L27" t="str">
        <f ca="1"/>
        <v>0</v>
      </c>
      <c r="M27" t="str">
        <f ca="1"/>
        <v>0</v>
      </c>
      <c r="X27" s="91" t="str">
        <f t="shared" ca="1" si="3"/>
        <v>0</v>
      </c>
      <c r="Y27" t="str">
        <f t="shared" ca="1" si="3"/>
        <v>0</v>
      </c>
      <c r="Z27" t="str">
        <f t="shared" ca="1" si="3"/>
        <v>0</v>
      </c>
      <c r="AA27" t="str">
        <f t="shared" ca="1" si="3"/>
        <v>0</v>
      </c>
      <c r="AB27" t="str">
        <f t="shared" ca="1" si="3"/>
        <v>0</v>
      </c>
      <c r="AC27" t="str">
        <f t="shared" ca="1" si="3"/>
        <v>0</v>
      </c>
      <c r="AD27" t="str">
        <f t="shared" ca="1" si="3"/>
        <v>0</v>
      </c>
      <c r="AE27" t="str">
        <f t="shared" ca="1" si="3"/>
        <v>0</v>
      </c>
      <c r="AF27" t="str">
        <f t="shared" ca="1" si="3"/>
        <v>0</v>
      </c>
      <c r="AG27" t="str">
        <f t="shared" ca="1" si="3"/>
        <v>0</v>
      </c>
      <c r="AH27" t="str">
        <f t="shared" ca="1" si="3"/>
        <v>0</v>
      </c>
      <c r="AI27" t="str">
        <f t="shared" ca="1" si="3"/>
        <v>0</v>
      </c>
      <c r="AJ27" t="str">
        <f t="shared" ca="1" si="3"/>
        <v>0</v>
      </c>
      <c r="AK27" t="str">
        <f t="shared" ca="1" si="3"/>
        <v>0</v>
      </c>
      <c r="AL27" t="str">
        <f t="shared" ca="1" si="3"/>
        <v>0</v>
      </c>
      <c r="AM27" t="str">
        <f t="shared" ref="X27:AM52" ca="1" si="11">$L27</f>
        <v>0</v>
      </c>
      <c r="AN27" t="str">
        <f t="shared" ca="1" si="4"/>
        <v>0</v>
      </c>
      <c r="AO27" t="str">
        <f t="shared" ca="1" si="4"/>
        <v>0</v>
      </c>
      <c r="AP27" t="str">
        <f t="shared" ca="1" si="4"/>
        <v>0</v>
      </c>
      <c r="AQ27" t="str">
        <f t="shared" ca="1" si="4"/>
        <v>0</v>
      </c>
      <c r="AR27" t="str">
        <f t="shared" ca="1" si="4"/>
        <v>0</v>
      </c>
      <c r="AS27" t="str">
        <f t="shared" ca="1" si="4"/>
        <v>0</v>
      </c>
      <c r="AT27" t="str">
        <f t="shared" ca="1" si="4"/>
        <v>0</v>
      </c>
      <c r="AU27" t="str">
        <f t="shared" ca="1" si="4"/>
        <v>0</v>
      </c>
      <c r="AV27" t="str">
        <f t="shared" ca="1" si="4"/>
        <v>0</v>
      </c>
      <c r="AW27" t="str">
        <f t="shared" ca="1" si="4"/>
        <v>0</v>
      </c>
      <c r="AX27" t="str">
        <f t="shared" ca="1" si="4"/>
        <v>0</v>
      </c>
      <c r="AY27" t="str">
        <f t="shared" ca="1" si="4"/>
        <v>0</v>
      </c>
      <c r="AZ27" t="str">
        <f t="shared" ca="1" si="4"/>
        <v>0</v>
      </c>
      <c r="BA27" t="str">
        <f t="shared" ca="1" si="4"/>
        <v>0</v>
      </c>
      <c r="BB27" s="91" t="str">
        <f t="shared" ca="1" si="4"/>
        <v>0</v>
      </c>
      <c r="BC27" t="str">
        <f t="shared" ref="BC27:BR51" ca="1" si="12">$L27</f>
        <v>0</v>
      </c>
      <c r="BD27" t="str">
        <f t="shared" ca="1" si="12"/>
        <v>0</v>
      </c>
      <c r="BE27" t="str">
        <f t="shared" ca="1" si="12"/>
        <v>0</v>
      </c>
      <c r="BF27" t="str">
        <f t="shared" ca="1" si="12"/>
        <v>0</v>
      </c>
      <c r="BG27" t="str">
        <f t="shared" ca="1" si="12"/>
        <v>0</v>
      </c>
      <c r="BH27" t="str">
        <f t="shared" ca="1" si="12"/>
        <v>0</v>
      </c>
      <c r="BI27" t="str">
        <f t="shared" ca="1" si="12"/>
        <v>0</v>
      </c>
      <c r="BJ27" t="str">
        <f t="shared" ca="1" si="12"/>
        <v>0</v>
      </c>
      <c r="BK27" t="str">
        <f t="shared" ca="1" si="12"/>
        <v>0</v>
      </c>
      <c r="BL27" t="str">
        <f t="shared" ca="1" si="12"/>
        <v>0</v>
      </c>
      <c r="BM27" t="str">
        <f t="shared" ca="1" si="12"/>
        <v>0</v>
      </c>
      <c r="BN27" t="str">
        <f t="shared" ca="1" si="12"/>
        <v>0</v>
      </c>
      <c r="BO27" t="str">
        <f t="shared" ca="1" si="12"/>
        <v>0</v>
      </c>
      <c r="BP27" t="str">
        <f t="shared" ca="1" si="12"/>
        <v>0</v>
      </c>
      <c r="BQ27" t="str">
        <f t="shared" ca="1" si="12"/>
        <v>0</v>
      </c>
      <c r="BR27" t="str">
        <f t="shared" ca="1" si="12"/>
        <v>0</v>
      </c>
      <c r="BS27" t="str">
        <f t="shared" ref="BS27:BS39" ca="1" si="13">$L27</f>
        <v>0</v>
      </c>
      <c r="BT27" t="str">
        <f t="shared" ca="1" si="6"/>
        <v>0</v>
      </c>
      <c r="BU27" t="str">
        <f t="shared" ca="1" si="6"/>
        <v>0</v>
      </c>
      <c r="BV27" t="str">
        <f t="shared" ca="1" si="6"/>
        <v>0</v>
      </c>
      <c r="BW27" t="str">
        <f t="shared" ca="1" si="6"/>
        <v>0</v>
      </c>
      <c r="BX27" t="str">
        <f t="shared" ca="1" si="6"/>
        <v>0</v>
      </c>
      <c r="BY27" t="str">
        <f t="shared" ca="1" si="6"/>
        <v>0</v>
      </c>
      <c r="BZ27" t="str">
        <f t="shared" ca="1" si="6"/>
        <v>0</v>
      </c>
      <c r="CA27" t="str">
        <f t="shared" ca="1" si="6"/>
        <v>0</v>
      </c>
      <c r="CB27" t="str">
        <f t="shared" ca="1" si="6"/>
        <v>0</v>
      </c>
      <c r="CC27" t="str">
        <f t="shared" ca="1" si="6"/>
        <v>0</v>
      </c>
      <c r="CD27" t="str">
        <f t="shared" ca="1" si="6"/>
        <v>0</v>
      </c>
      <c r="CE27" t="str">
        <f t="shared" ca="1" si="6"/>
        <v>0</v>
      </c>
      <c r="CF27" s="91" t="str">
        <f t="shared" ca="1" si="6"/>
        <v>0</v>
      </c>
      <c r="CG27" t="str">
        <f t="shared" ca="1" si="6"/>
        <v>0</v>
      </c>
      <c r="CH27" t="str">
        <f t="shared" ca="1" si="6"/>
        <v>0</v>
      </c>
      <c r="CI27" t="str">
        <f t="shared" ref="CI27:CX51" ca="1" si="14">$L27</f>
        <v>0</v>
      </c>
      <c r="CJ27" t="str">
        <f t="shared" ca="1" si="14"/>
        <v>0</v>
      </c>
      <c r="CK27" t="str">
        <f t="shared" ca="1" si="14"/>
        <v>0</v>
      </c>
      <c r="CL27" t="str">
        <f t="shared" ca="1" si="14"/>
        <v>0</v>
      </c>
      <c r="CM27" t="str">
        <f t="shared" ca="1" si="14"/>
        <v>0</v>
      </c>
      <c r="CN27" t="str">
        <f t="shared" ca="1" si="14"/>
        <v>0</v>
      </c>
      <c r="CO27" t="str">
        <f t="shared" ca="1" si="14"/>
        <v>0</v>
      </c>
      <c r="CP27" t="str">
        <f t="shared" ca="1" si="14"/>
        <v>0</v>
      </c>
      <c r="CQ27" t="str">
        <f t="shared" ca="1" si="14"/>
        <v>0</v>
      </c>
      <c r="CR27" t="str">
        <f t="shared" ca="1" si="14"/>
        <v>0</v>
      </c>
      <c r="CS27" t="str">
        <f t="shared" ca="1" si="14"/>
        <v>0</v>
      </c>
      <c r="CT27" t="str">
        <f t="shared" ca="1" si="14"/>
        <v>0</v>
      </c>
      <c r="CU27" t="str">
        <f t="shared" ca="1" si="14"/>
        <v>0</v>
      </c>
      <c r="CV27" t="str">
        <f t="shared" ca="1" si="14"/>
        <v>0</v>
      </c>
      <c r="CW27" t="str">
        <f t="shared" ca="1" si="14"/>
        <v>0</v>
      </c>
      <c r="CX27" t="str">
        <f t="shared" ca="1" si="14"/>
        <v>0</v>
      </c>
      <c r="CY27" t="str">
        <f t="shared" ref="CY27:CY39" ca="1" si="15">$L27</f>
        <v>0</v>
      </c>
      <c r="CZ27" t="str">
        <f t="shared" ca="1" si="8"/>
        <v>0</v>
      </c>
      <c r="DA27" t="str">
        <f t="shared" ca="1" si="8"/>
        <v>0</v>
      </c>
      <c r="DB27" t="str">
        <f t="shared" ca="1" si="8"/>
        <v>0</v>
      </c>
      <c r="DC27" t="str">
        <f t="shared" ca="1" si="8"/>
        <v>0</v>
      </c>
      <c r="DD27" t="str">
        <f t="shared" ca="1" si="8"/>
        <v>0</v>
      </c>
      <c r="DE27" t="str">
        <f t="shared" ca="1" si="8"/>
        <v>0</v>
      </c>
      <c r="DF27" t="str">
        <f t="shared" ca="1" si="8"/>
        <v>0</v>
      </c>
      <c r="DG27" t="str">
        <f t="shared" ca="1" si="8"/>
        <v>0</v>
      </c>
      <c r="DH27" t="str">
        <f t="shared" ca="1" si="8"/>
        <v>0</v>
      </c>
      <c r="DI27" t="str">
        <f t="shared" ca="1" si="8"/>
        <v>0</v>
      </c>
      <c r="DJ27" s="91" t="str">
        <f t="shared" ca="1" si="8"/>
        <v>0</v>
      </c>
      <c r="DK27" t="str">
        <f t="shared" ca="1" si="8"/>
        <v>0</v>
      </c>
      <c r="DL27" t="str">
        <f t="shared" ca="1" si="8"/>
        <v>0</v>
      </c>
      <c r="DM27" t="str">
        <f t="shared" ca="1" si="8"/>
        <v>0</v>
      </c>
      <c r="DN27" t="str">
        <f t="shared" ca="1" si="8"/>
        <v>0</v>
      </c>
      <c r="DO27" t="str">
        <f t="shared" ref="DO27:ED51" ca="1" si="16">$L27</f>
        <v>0</v>
      </c>
      <c r="DP27" t="str">
        <f t="shared" ca="1" si="16"/>
        <v>0</v>
      </c>
      <c r="DQ27" t="str">
        <f t="shared" ca="1" si="16"/>
        <v>0</v>
      </c>
      <c r="DR27" t="str">
        <f t="shared" ca="1" si="16"/>
        <v>0</v>
      </c>
      <c r="DS27" t="str">
        <f t="shared" ca="1" si="16"/>
        <v>0</v>
      </c>
      <c r="DT27" t="str">
        <f t="shared" ca="1" si="16"/>
        <v>0</v>
      </c>
      <c r="DU27" t="str">
        <f t="shared" ca="1" si="16"/>
        <v>0</v>
      </c>
      <c r="DV27" t="str">
        <f t="shared" ca="1" si="16"/>
        <v>0</v>
      </c>
      <c r="DW27" t="str">
        <f t="shared" ca="1" si="16"/>
        <v>0</v>
      </c>
      <c r="DX27" t="str">
        <f t="shared" ca="1" si="16"/>
        <v>0</v>
      </c>
      <c r="DY27" t="str">
        <f t="shared" ca="1" si="16"/>
        <v>0</v>
      </c>
      <c r="DZ27" t="str">
        <f t="shared" ca="1" si="16"/>
        <v>0</v>
      </c>
      <c r="EA27" t="str">
        <f t="shared" ca="1" si="16"/>
        <v>0</v>
      </c>
      <c r="EB27" t="str">
        <f t="shared" ca="1" si="16"/>
        <v>0</v>
      </c>
      <c r="EC27" t="str">
        <f t="shared" ca="1" si="16"/>
        <v>0</v>
      </c>
      <c r="ED27" t="str">
        <f t="shared" ca="1" si="16"/>
        <v>0</v>
      </c>
      <c r="EE27" t="str">
        <f t="shared" ref="EE27:EE39" ca="1" si="17">$L27</f>
        <v>0</v>
      </c>
      <c r="EF27" t="str">
        <f t="shared" ca="1" si="10"/>
        <v>0</v>
      </c>
      <c r="EG27" t="str">
        <f t="shared" ca="1" si="10"/>
        <v>0</v>
      </c>
      <c r="EH27" t="str">
        <f t="shared" ca="1" si="10"/>
        <v>0</v>
      </c>
      <c r="EI27" t="str">
        <f t="shared" ca="1" si="10"/>
        <v>0</v>
      </c>
      <c r="EJ27" t="str">
        <f t="shared" ca="1" si="10"/>
        <v>0</v>
      </c>
      <c r="EK27" t="str">
        <f t="shared" ca="1" si="10"/>
        <v>0</v>
      </c>
      <c r="EL27" t="str">
        <f t="shared" ca="1" si="10"/>
        <v>0</v>
      </c>
      <c r="EM27" t="str">
        <f t="shared" ca="1" si="10"/>
        <v>0</v>
      </c>
      <c r="EN27" s="91" t="str">
        <f t="shared" ca="1" si="10"/>
        <v>0</v>
      </c>
    </row>
    <row r="28" spans="1:144">
      <c r="A28" t="str">
        <f ca="1"/>
        <v>External walls</v>
      </c>
      <c r="B28" t="str">
        <f ca="1"/>
        <v>Wall insulation</v>
      </c>
      <c r="C28">
        <f ca="1"/>
        <v>0</v>
      </c>
      <c r="D28" t="str">
        <f ca="1"/>
        <v/>
      </c>
      <c r="E28">
        <f ca="1"/>
        <v>0</v>
      </c>
      <c r="F28">
        <f ca="1"/>
        <v>0</v>
      </c>
      <c r="G28">
        <f ca="1"/>
        <v>0</v>
      </c>
      <c r="H28" t="str">
        <f ca="1"/>
        <v/>
      </c>
      <c r="I28">
        <f ca="1"/>
        <v>0</v>
      </c>
      <c r="J28" t="str">
        <f ca="1"/>
        <v/>
      </c>
      <c r="K28" t="str">
        <f ca="1"/>
        <v>0</v>
      </c>
      <c r="L28" t="str">
        <f ca="1"/>
        <v>0</v>
      </c>
      <c r="M28" t="str">
        <f ca="1"/>
        <v>0</v>
      </c>
      <c r="X28" s="91" t="str">
        <f t="shared" ca="1" si="11"/>
        <v>0</v>
      </c>
      <c r="Y28" t="str">
        <f t="shared" ca="1" si="11"/>
        <v>0</v>
      </c>
      <c r="Z28" t="str">
        <f t="shared" ca="1" si="11"/>
        <v>0</v>
      </c>
      <c r="AA28" t="str">
        <f t="shared" ca="1" si="11"/>
        <v>0</v>
      </c>
      <c r="AB28" t="str">
        <f t="shared" ca="1" si="11"/>
        <v>0</v>
      </c>
      <c r="AC28" t="str">
        <f t="shared" ca="1" si="11"/>
        <v>0</v>
      </c>
      <c r="AD28" t="str">
        <f t="shared" ca="1" si="11"/>
        <v>0</v>
      </c>
      <c r="AE28" t="str">
        <f t="shared" ca="1" si="11"/>
        <v>0</v>
      </c>
      <c r="AF28" t="str">
        <f t="shared" ca="1" si="11"/>
        <v>0</v>
      </c>
      <c r="AG28" t="str">
        <f t="shared" ca="1" si="11"/>
        <v>0</v>
      </c>
      <c r="AH28" t="str">
        <f t="shared" ca="1" si="11"/>
        <v>0</v>
      </c>
      <c r="AI28" t="str">
        <f t="shared" ca="1" si="11"/>
        <v>0</v>
      </c>
      <c r="AJ28" t="str">
        <f t="shared" ca="1" si="11"/>
        <v>0</v>
      </c>
      <c r="AK28" t="str">
        <f t="shared" ca="1" si="11"/>
        <v>0</v>
      </c>
      <c r="AL28" t="str">
        <f t="shared" ca="1" si="11"/>
        <v>0</v>
      </c>
      <c r="AM28" t="str">
        <f t="shared" ca="1" si="11"/>
        <v>0</v>
      </c>
      <c r="AN28" t="str">
        <f t="shared" ref="AN28:BC51" ca="1" si="18">$L28</f>
        <v>0</v>
      </c>
      <c r="AO28" t="str">
        <f t="shared" ca="1" si="18"/>
        <v>0</v>
      </c>
      <c r="AP28" t="str">
        <f t="shared" ca="1" si="18"/>
        <v>0</v>
      </c>
      <c r="AQ28" t="str">
        <f t="shared" ca="1" si="18"/>
        <v>0</v>
      </c>
      <c r="AR28" t="str">
        <f t="shared" ca="1" si="18"/>
        <v>0</v>
      </c>
      <c r="AS28" t="str">
        <f t="shared" ca="1" si="18"/>
        <v>0</v>
      </c>
      <c r="AT28" t="str">
        <f t="shared" ca="1" si="18"/>
        <v>0</v>
      </c>
      <c r="AU28" t="str">
        <f t="shared" ca="1" si="18"/>
        <v>0</v>
      </c>
      <c r="AV28" t="str">
        <f t="shared" ca="1" si="18"/>
        <v>0</v>
      </c>
      <c r="AW28" t="str">
        <f t="shared" ca="1" si="18"/>
        <v>0</v>
      </c>
      <c r="AX28" t="str">
        <f t="shared" ca="1" si="18"/>
        <v>0</v>
      </c>
      <c r="AY28" t="str">
        <f t="shared" ca="1" si="18"/>
        <v>0</v>
      </c>
      <c r="AZ28" t="str">
        <f t="shared" ca="1" si="18"/>
        <v>0</v>
      </c>
      <c r="BA28" t="str">
        <f t="shared" ca="1" si="18"/>
        <v>0</v>
      </c>
      <c r="BB28" s="91" t="str">
        <f t="shared" ca="1" si="18"/>
        <v>0</v>
      </c>
      <c r="BC28" t="str">
        <f t="shared" ca="1" si="18"/>
        <v>0</v>
      </c>
      <c r="BD28" t="str">
        <f t="shared" ca="1" si="12"/>
        <v>0</v>
      </c>
      <c r="BE28" t="str">
        <f t="shared" ca="1" si="12"/>
        <v>0</v>
      </c>
      <c r="BF28" t="str">
        <f t="shared" ca="1" si="12"/>
        <v>0</v>
      </c>
      <c r="BG28" t="str">
        <f t="shared" ca="1" si="12"/>
        <v>0</v>
      </c>
      <c r="BH28" t="str">
        <f t="shared" ca="1" si="12"/>
        <v>0</v>
      </c>
      <c r="BI28" t="str">
        <f t="shared" ca="1" si="12"/>
        <v>0</v>
      </c>
      <c r="BJ28" t="str">
        <f t="shared" ca="1" si="12"/>
        <v>0</v>
      </c>
      <c r="BK28" t="str">
        <f t="shared" ca="1" si="12"/>
        <v>0</v>
      </c>
      <c r="BL28" t="str">
        <f t="shared" ca="1" si="12"/>
        <v>0</v>
      </c>
      <c r="BM28" t="str">
        <f t="shared" ca="1" si="12"/>
        <v>0</v>
      </c>
      <c r="BN28" t="str">
        <f t="shared" ca="1" si="12"/>
        <v>0</v>
      </c>
      <c r="BO28" t="str">
        <f t="shared" ca="1" si="12"/>
        <v>0</v>
      </c>
      <c r="BP28" t="str">
        <f t="shared" ca="1" si="12"/>
        <v>0</v>
      </c>
      <c r="BQ28" t="str">
        <f t="shared" ca="1" si="12"/>
        <v>0</v>
      </c>
      <c r="BR28" t="str">
        <f t="shared" ca="1" si="12"/>
        <v>0</v>
      </c>
      <c r="BS28" t="str">
        <f t="shared" ca="1" si="13"/>
        <v>0</v>
      </c>
      <c r="BT28" t="str">
        <f t="shared" ref="BT28:CI51" ca="1" si="19">$L28</f>
        <v>0</v>
      </c>
      <c r="BU28" t="str">
        <f t="shared" ca="1" si="19"/>
        <v>0</v>
      </c>
      <c r="BV28" t="str">
        <f t="shared" ca="1" si="19"/>
        <v>0</v>
      </c>
      <c r="BW28" t="str">
        <f t="shared" ca="1" si="19"/>
        <v>0</v>
      </c>
      <c r="BX28" t="str">
        <f t="shared" ca="1" si="19"/>
        <v>0</v>
      </c>
      <c r="BY28" t="str">
        <f t="shared" ca="1" si="19"/>
        <v>0</v>
      </c>
      <c r="BZ28" t="str">
        <f t="shared" ca="1" si="19"/>
        <v>0</v>
      </c>
      <c r="CA28" t="str">
        <f t="shared" ca="1" si="19"/>
        <v>0</v>
      </c>
      <c r="CB28" t="str">
        <f t="shared" ca="1" si="19"/>
        <v>0</v>
      </c>
      <c r="CC28" t="str">
        <f t="shared" ca="1" si="19"/>
        <v>0</v>
      </c>
      <c r="CD28" t="str">
        <f t="shared" ca="1" si="19"/>
        <v>0</v>
      </c>
      <c r="CE28" t="str">
        <f t="shared" ca="1" si="19"/>
        <v>0</v>
      </c>
      <c r="CF28" s="91" t="str">
        <f t="shared" ca="1" si="19"/>
        <v>0</v>
      </c>
      <c r="CG28" t="str">
        <f t="shared" ca="1" si="19"/>
        <v>0</v>
      </c>
      <c r="CH28" t="str">
        <f t="shared" ca="1" si="19"/>
        <v>0</v>
      </c>
      <c r="CI28" t="str">
        <f t="shared" ca="1" si="19"/>
        <v>0</v>
      </c>
      <c r="CJ28" t="str">
        <f t="shared" ca="1" si="14"/>
        <v>0</v>
      </c>
      <c r="CK28" t="str">
        <f t="shared" ca="1" si="14"/>
        <v>0</v>
      </c>
      <c r="CL28" t="str">
        <f t="shared" ca="1" si="14"/>
        <v>0</v>
      </c>
      <c r="CM28" t="str">
        <f t="shared" ca="1" si="14"/>
        <v>0</v>
      </c>
      <c r="CN28" t="str">
        <f t="shared" ca="1" si="14"/>
        <v>0</v>
      </c>
      <c r="CO28" t="str">
        <f t="shared" ca="1" si="14"/>
        <v>0</v>
      </c>
      <c r="CP28" t="str">
        <f t="shared" ca="1" si="14"/>
        <v>0</v>
      </c>
      <c r="CQ28" t="str">
        <f t="shared" ca="1" si="14"/>
        <v>0</v>
      </c>
      <c r="CR28" t="str">
        <f t="shared" ca="1" si="14"/>
        <v>0</v>
      </c>
      <c r="CS28" t="str">
        <f t="shared" ca="1" si="14"/>
        <v>0</v>
      </c>
      <c r="CT28" t="str">
        <f t="shared" ca="1" si="14"/>
        <v>0</v>
      </c>
      <c r="CU28" t="str">
        <f t="shared" ca="1" si="14"/>
        <v>0</v>
      </c>
      <c r="CV28" t="str">
        <f t="shared" ca="1" si="14"/>
        <v>0</v>
      </c>
      <c r="CW28" t="str">
        <f t="shared" ca="1" si="14"/>
        <v>0</v>
      </c>
      <c r="CX28" t="str">
        <f t="shared" ca="1" si="14"/>
        <v>0</v>
      </c>
      <c r="CY28" t="str">
        <f t="shared" ca="1" si="15"/>
        <v>0</v>
      </c>
      <c r="CZ28" t="str">
        <f t="shared" ref="CZ28:DO52" ca="1" si="20">$L28</f>
        <v>0</v>
      </c>
      <c r="DA28" t="str">
        <f t="shared" ca="1" si="20"/>
        <v>0</v>
      </c>
      <c r="DB28" t="str">
        <f t="shared" ca="1" si="20"/>
        <v>0</v>
      </c>
      <c r="DC28" t="str">
        <f t="shared" ca="1" si="20"/>
        <v>0</v>
      </c>
      <c r="DD28" t="str">
        <f t="shared" ca="1" si="20"/>
        <v>0</v>
      </c>
      <c r="DE28" t="str">
        <f t="shared" ca="1" si="20"/>
        <v>0</v>
      </c>
      <c r="DF28" t="str">
        <f t="shared" ca="1" si="20"/>
        <v>0</v>
      </c>
      <c r="DG28" t="str">
        <f t="shared" ca="1" si="20"/>
        <v>0</v>
      </c>
      <c r="DH28" t="str">
        <f t="shared" ca="1" si="20"/>
        <v>0</v>
      </c>
      <c r="DI28" t="str">
        <f t="shared" ca="1" si="20"/>
        <v>0</v>
      </c>
      <c r="DJ28" s="91" t="str">
        <f t="shared" ca="1" si="20"/>
        <v>0</v>
      </c>
      <c r="DK28" t="str">
        <f t="shared" ca="1" si="20"/>
        <v>0</v>
      </c>
      <c r="DL28" t="str">
        <f t="shared" ca="1" si="20"/>
        <v>0</v>
      </c>
      <c r="DM28" t="str">
        <f t="shared" ca="1" si="20"/>
        <v>0</v>
      </c>
      <c r="DN28" t="str">
        <f t="shared" ca="1" si="20"/>
        <v>0</v>
      </c>
      <c r="DO28" t="str">
        <f t="shared" ca="1" si="20"/>
        <v>0</v>
      </c>
      <c r="DP28" t="str">
        <f t="shared" ca="1" si="16"/>
        <v>0</v>
      </c>
      <c r="DQ28" t="str">
        <f t="shared" ca="1" si="16"/>
        <v>0</v>
      </c>
      <c r="DR28" t="str">
        <f t="shared" ca="1" si="16"/>
        <v>0</v>
      </c>
      <c r="DS28" t="str">
        <f t="shared" ca="1" si="16"/>
        <v>0</v>
      </c>
      <c r="DT28" t="str">
        <f t="shared" ca="1" si="16"/>
        <v>0</v>
      </c>
      <c r="DU28" t="str">
        <f t="shared" ca="1" si="16"/>
        <v>0</v>
      </c>
      <c r="DV28" t="str">
        <f t="shared" ca="1" si="16"/>
        <v>0</v>
      </c>
      <c r="DW28" t="str">
        <f t="shared" ca="1" si="16"/>
        <v>0</v>
      </c>
      <c r="DX28" t="str">
        <f t="shared" ca="1" si="16"/>
        <v>0</v>
      </c>
      <c r="DY28" t="str">
        <f t="shared" ca="1" si="16"/>
        <v>0</v>
      </c>
      <c r="DZ28" t="str">
        <f t="shared" ca="1" si="16"/>
        <v>0</v>
      </c>
      <c r="EA28" t="str">
        <f t="shared" ca="1" si="16"/>
        <v>0</v>
      </c>
      <c r="EB28" t="str">
        <f t="shared" ca="1" si="16"/>
        <v>0</v>
      </c>
      <c r="EC28" t="str">
        <f t="shared" ca="1" si="16"/>
        <v>0</v>
      </c>
      <c r="ED28" t="str">
        <f t="shared" ca="1" si="16"/>
        <v>0</v>
      </c>
      <c r="EE28" t="str">
        <f t="shared" ca="1" si="17"/>
        <v>0</v>
      </c>
      <c r="EF28" t="str">
        <f t="shared" ca="1" si="10"/>
        <v>0</v>
      </c>
      <c r="EG28" t="str">
        <f t="shared" ca="1" si="10"/>
        <v>0</v>
      </c>
      <c r="EH28" t="str">
        <f t="shared" ca="1" si="10"/>
        <v>0</v>
      </c>
      <c r="EI28" t="str">
        <f t="shared" ca="1" si="10"/>
        <v>0</v>
      </c>
      <c r="EJ28" t="str">
        <f t="shared" ca="1" si="10"/>
        <v>0</v>
      </c>
      <c r="EK28" t="str">
        <f t="shared" ca="1" si="10"/>
        <v>0</v>
      </c>
      <c r="EL28" t="str">
        <f t="shared" ca="1" si="10"/>
        <v>0</v>
      </c>
      <c r="EM28" t="str">
        <f t="shared" ca="1" si="10"/>
        <v>0</v>
      </c>
      <c r="EN28" s="91" t="str">
        <f t="shared" ca="1" si="10"/>
        <v>0</v>
      </c>
    </row>
    <row r="29" spans="1:144">
      <c r="A29" t="str">
        <f ca="1"/>
        <v>Windows</v>
      </c>
      <c r="B29" t="str">
        <f ca="1"/>
        <v>Glazing</v>
      </c>
      <c r="C29">
        <f ca="1"/>
        <v>0</v>
      </c>
      <c r="D29" t="str">
        <f ca="1"/>
        <v/>
      </c>
      <c r="E29">
        <f ca="1"/>
        <v>0</v>
      </c>
      <c r="F29">
        <f ca="1"/>
        <v>0</v>
      </c>
      <c r="G29">
        <f ca="1"/>
        <v>0</v>
      </c>
      <c r="H29" t="str">
        <f ca="1"/>
        <v/>
      </c>
      <c r="I29">
        <f ca="1"/>
        <v>0</v>
      </c>
      <c r="J29" t="str">
        <f ca="1"/>
        <v/>
      </c>
      <c r="K29" t="str">
        <f ca="1"/>
        <v>0</v>
      </c>
      <c r="L29" t="str">
        <f ca="1"/>
        <v>0</v>
      </c>
      <c r="M29" t="str">
        <f ca="1"/>
        <v>0</v>
      </c>
      <c r="X29" s="91" t="str">
        <f t="shared" ca="1" si="11"/>
        <v>0</v>
      </c>
      <c r="Y29" t="str">
        <f t="shared" ca="1" si="11"/>
        <v>0</v>
      </c>
      <c r="Z29" t="str">
        <f t="shared" ca="1" si="11"/>
        <v>0</v>
      </c>
      <c r="AA29" t="str">
        <f t="shared" ca="1" si="11"/>
        <v>0</v>
      </c>
      <c r="AB29" t="str">
        <f t="shared" ca="1" si="11"/>
        <v>0</v>
      </c>
      <c r="AC29" t="str">
        <f t="shared" ca="1" si="11"/>
        <v>0</v>
      </c>
      <c r="AD29" t="str">
        <f t="shared" ca="1" si="11"/>
        <v>0</v>
      </c>
      <c r="AE29" t="str">
        <f t="shared" ca="1" si="11"/>
        <v>0</v>
      </c>
      <c r="AF29" t="str">
        <f t="shared" ca="1" si="11"/>
        <v>0</v>
      </c>
      <c r="AG29" t="str">
        <f t="shared" ca="1" si="11"/>
        <v>0</v>
      </c>
      <c r="AH29" t="str">
        <f t="shared" ca="1" si="11"/>
        <v>0</v>
      </c>
      <c r="AI29" t="str">
        <f t="shared" ca="1" si="11"/>
        <v>0</v>
      </c>
      <c r="AJ29" t="str">
        <f t="shared" ca="1" si="11"/>
        <v>0</v>
      </c>
      <c r="AK29" t="str">
        <f t="shared" ca="1" si="11"/>
        <v>0</v>
      </c>
      <c r="AL29" t="str">
        <f t="shared" ca="1" si="11"/>
        <v>0</v>
      </c>
      <c r="AM29" t="str">
        <f t="shared" ca="1" si="11"/>
        <v>0</v>
      </c>
      <c r="AN29" t="str">
        <f t="shared" ca="1" si="18"/>
        <v>0</v>
      </c>
      <c r="AO29" t="str">
        <f t="shared" ca="1" si="18"/>
        <v>0</v>
      </c>
      <c r="AP29" t="str">
        <f t="shared" ca="1" si="18"/>
        <v>0</v>
      </c>
      <c r="AQ29" t="str">
        <f t="shared" ca="1" si="18"/>
        <v>0</v>
      </c>
      <c r="AR29" t="str">
        <f t="shared" ca="1" si="18"/>
        <v>0</v>
      </c>
      <c r="AS29" t="str">
        <f t="shared" ca="1" si="18"/>
        <v>0</v>
      </c>
      <c r="AT29" t="str">
        <f t="shared" ca="1" si="18"/>
        <v>0</v>
      </c>
      <c r="AU29" t="str">
        <f t="shared" ca="1" si="18"/>
        <v>0</v>
      </c>
      <c r="AV29" t="str">
        <f t="shared" ca="1" si="18"/>
        <v>0</v>
      </c>
      <c r="AW29" t="str">
        <f t="shared" ca="1" si="18"/>
        <v>0</v>
      </c>
      <c r="AX29" t="str">
        <f t="shared" ca="1" si="18"/>
        <v>0</v>
      </c>
      <c r="AY29" t="str">
        <f t="shared" ca="1" si="18"/>
        <v>0</v>
      </c>
      <c r="AZ29" t="str">
        <f t="shared" ca="1" si="18"/>
        <v>0</v>
      </c>
      <c r="BA29" t="str">
        <f t="shared" ca="1" si="18"/>
        <v>0</v>
      </c>
      <c r="BB29" s="91" t="str">
        <f t="shared" ca="1" si="18"/>
        <v>0</v>
      </c>
      <c r="BC29" t="str">
        <f t="shared" ca="1" si="18"/>
        <v>0</v>
      </c>
      <c r="BD29" t="str">
        <f t="shared" ca="1" si="12"/>
        <v>0</v>
      </c>
      <c r="BE29" t="str">
        <f t="shared" ca="1" si="12"/>
        <v>0</v>
      </c>
      <c r="BF29" t="str">
        <f t="shared" ca="1" si="12"/>
        <v>0</v>
      </c>
      <c r="BG29" t="str">
        <f t="shared" ca="1" si="12"/>
        <v>0</v>
      </c>
      <c r="BH29" t="str">
        <f t="shared" ca="1" si="12"/>
        <v>0</v>
      </c>
      <c r="BI29" t="str">
        <f t="shared" ca="1" si="12"/>
        <v>0</v>
      </c>
      <c r="BJ29" t="str">
        <f t="shared" ca="1" si="12"/>
        <v>0</v>
      </c>
      <c r="BK29" t="str">
        <f t="shared" ca="1" si="12"/>
        <v>0</v>
      </c>
      <c r="BL29" t="str">
        <f t="shared" ca="1" si="12"/>
        <v>0</v>
      </c>
      <c r="BM29" t="str">
        <f t="shared" ca="1" si="12"/>
        <v>0</v>
      </c>
      <c r="BN29" t="str">
        <f t="shared" ca="1" si="12"/>
        <v>0</v>
      </c>
      <c r="BO29" t="str">
        <f t="shared" ca="1" si="12"/>
        <v>0</v>
      </c>
      <c r="BP29" t="str">
        <f t="shared" ca="1" si="12"/>
        <v>0</v>
      </c>
      <c r="BQ29" t="str">
        <f t="shared" ca="1" si="12"/>
        <v>0</v>
      </c>
      <c r="BR29" t="str">
        <f t="shared" ca="1" si="12"/>
        <v>0</v>
      </c>
      <c r="BS29" t="str">
        <f t="shared" ca="1" si="13"/>
        <v>0</v>
      </c>
      <c r="BT29" t="str">
        <f t="shared" ca="1" si="19"/>
        <v>0</v>
      </c>
      <c r="BU29" t="str">
        <f t="shared" ca="1" si="19"/>
        <v>0</v>
      </c>
      <c r="BV29" t="str">
        <f t="shared" ca="1" si="19"/>
        <v>0</v>
      </c>
      <c r="BW29" t="str">
        <f t="shared" ca="1" si="19"/>
        <v>0</v>
      </c>
      <c r="BX29" t="str">
        <f t="shared" ca="1" si="19"/>
        <v>0</v>
      </c>
      <c r="BY29" t="str">
        <f t="shared" ca="1" si="19"/>
        <v>0</v>
      </c>
      <c r="BZ29" t="str">
        <f t="shared" ca="1" si="19"/>
        <v>0</v>
      </c>
      <c r="CA29" t="str">
        <f t="shared" ca="1" si="19"/>
        <v>0</v>
      </c>
      <c r="CB29" t="str">
        <f t="shared" ca="1" si="19"/>
        <v>0</v>
      </c>
      <c r="CC29" t="str">
        <f t="shared" ca="1" si="19"/>
        <v>0</v>
      </c>
      <c r="CD29" t="str">
        <f t="shared" ca="1" si="19"/>
        <v>0</v>
      </c>
      <c r="CE29" t="str">
        <f t="shared" ca="1" si="19"/>
        <v>0</v>
      </c>
      <c r="CF29" s="91" t="str">
        <f t="shared" ca="1" si="19"/>
        <v>0</v>
      </c>
      <c r="CG29" t="str">
        <f t="shared" ca="1" si="19"/>
        <v>0</v>
      </c>
      <c r="CH29" t="str">
        <f t="shared" ca="1" si="19"/>
        <v>0</v>
      </c>
      <c r="CI29" t="str">
        <f t="shared" ca="1" si="19"/>
        <v>0</v>
      </c>
      <c r="CJ29" t="str">
        <f t="shared" ca="1" si="14"/>
        <v>0</v>
      </c>
      <c r="CK29" t="str">
        <f t="shared" ca="1" si="14"/>
        <v>0</v>
      </c>
      <c r="CL29" t="str">
        <f t="shared" ca="1" si="14"/>
        <v>0</v>
      </c>
      <c r="CM29" t="str">
        <f t="shared" ca="1" si="14"/>
        <v>0</v>
      </c>
      <c r="CN29" t="str">
        <f t="shared" ca="1" si="14"/>
        <v>0</v>
      </c>
      <c r="CO29" t="str">
        <f t="shared" ca="1" si="14"/>
        <v>0</v>
      </c>
      <c r="CP29" t="str">
        <f t="shared" ca="1" si="14"/>
        <v>0</v>
      </c>
      <c r="CQ29" t="str">
        <f t="shared" ca="1" si="14"/>
        <v>0</v>
      </c>
      <c r="CR29" t="str">
        <f t="shared" ca="1" si="14"/>
        <v>0</v>
      </c>
      <c r="CS29" t="str">
        <f t="shared" ca="1" si="14"/>
        <v>0</v>
      </c>
      <c r="CT29" t="str">
        <f t="shared" ca="1" si="14"/>
        <v>0</v>
      </c>
      <c r="CU29" t="str">
        <f t="shared" ca="1" si="14"/>
        <v>0</v>
      </c>
      <c r="CV29" t="str">
        <f t="shared" ca="1" si="14"/>
        <v>0</v>
      </c>
      <c r="CW29" t="str">
        <f t="shared" ca="1" si="14"/>
        <v>0</v>
      </c>
      <c r="CX29" t="str">
        <f t="shared" ca="1" si="14"/>
        <v>0</v>
      </c>
      <c r="CY29" t="str">
        <f t="shared" ca="1" si="15"/>
        <v>0</v>
      </c>
      <c r="CZ29" t="str">
        <f t="shared" ca="1" si="20"/>
        <v>0</v>
      </c>
      <c r="DA29" t="str">
        <f t="shared" ca="1" si="20"/>
        <v>0</v>
      </c>
      <c r="DB29" t="str">
        <f t="shared" ca="1" si="20"/>
        <v>0</v>
      </c>
      <c r="DC29" t="str">
        <f t="shared" ca="1" si="20"/>
        <v>0</v>
      </c>
      <c r="DD29" t="str">
        <f t="shared" ca="1" si="20"/>
        <v>0</v>
      </c>
      <c r="DE29" t="str">
        <f t="shared" ca="1" si="20"/>
        <v>0</v>
      </c>
      <c r="DF29" t="str">
        <f t="shared" ca="1" si="20"/>
        <v>0</v>
      </c>
      <c r="DG29" t="str">
        <f t="shared" ca="1" si="20"/>
        <v>0</v>
      </c>
      <c r="DH29" t="str">
        <f t="shared" ca="1" si="20"/>
        <v>0</v>
      </c>
      <c r="DI29" t="str">
        <f t="shared" ca="1" si="20"/>
        <v>0</v>
      </c>
      <c r="DJ29" s="91" t="str">
        <f t="shared" ca="1" si="20"/>
        <v>0</v>
      </c>
      <c r="DK29" t="str">
        <f t="shared" ca="1" si="20"/>
        <v>0</v>
      </c>
      <c r="DL29" t="str">
        <f t="shared" ca="1" si="20"/>
        <v>0</v>
      </c>
      <c r="DM29" t="str">
        <f t="shared" ca="1" si="20"/>
        <v>0</v>
      </c>
      <c r="DN29" t="str">
        <f t="shared" ca="1" si="20"/>
        <v>0</v>
      </c>
      <c r="DO29" t="str">
        <f t="shared" ca="1" si="20"/>
        <v>0</v>
      </c>
      <c r="DP29" t="str">
        <f t="shared" ca="1" si="16"/>
        <v>0</v>
      </c>
      <c r="DQ29" t="str">
        <f t="shared" ca="1" si="16"/>
        <v>0</v>
      </c>
      <c r="DR29" t="str">
        <f t="shared" ca="1" si="16"/>
        <v>0</v>
      </c>
      <c r="DS29" t="str">
        <f t="shared" ca="1" si="16"/>
        <v>0</v>
      </c>
      <c r="DT29" t="str">
        <f t="shared" ca="1" si="16"/>
        <v>0</v>
      </c>
      <c r="DU29" t="str">
        <f t="shared" ca="1" si="16"/>
        <v>0</v>
      </c>
      <c r="DV29" t="str">
        <f t="shared" ca="1" si="16"/>
        <v>0</v>
      </c>
      <c r="DW29" t="str">
        <f t="shared" ca="1" si="16"/>
        <v>0</v>
      </c>
      <c r="DX29" t="str">
        <f t="shared" ca="1" si="16"/>
        <v>0</v>
      </c>
      <c r="DY29" t="str">
        <f t="shared" ca="1" si="16"/>
        <v>0</v>
      </c>
      <c r="DZ29" t="str">
        <f t="shared" ca="1" si="16"/>
        <v>0</v>
      </c>
      <c r="EA29" t="str">
        <f t="shared" ca="1" si="16"/>
        <v>0</v>
      </c>
      <c r="EB29" t="str">
        <f t="shared" ca="1" si="16"/>
        <v>0</v>
      </c>
      <c r="EC29" t="str">
        <f t="shared" ca="1" si="16"/>
        <v>0</v>
      </c>
      <c r="ED29" t="str">
        <f t="shared" ca="1" si="16"/>
        <v>0</v>
      </c>
      <c r="EE29" t="str">
        <f t="shared" ca="1" si="17"/>
        <v>0</v>
      </c>
      <c r="EF29" t="str">
        <f t="shared" ca="1" si="10"/>
        <v>0</v>
      </c>
      <c r="EG29" t="str">
        <f t="shared" ca="1" si="10"/>
        <v>0</v>
      </c>
      <c r="EH29" t="str">
        <f t="shared" ca="1" si="10"/>
        <v>0</v>
      </c>
      <c r="EI29" t="str">
        <f t="shared" ca="1" si="10"/>
        <v>0</v>
      </c>
      <c r="EJ29" t="str">
        <f t="shared" ca="1" si="10"/>
        <v>0</v>
      </c>
      <c r="EK29" t="str">
        <f t="shared" ca="1" si="10"/>
        <v>0</v>
      </c>
      <c r="EL29" t="str">
        <f t="shared" ca="1" si="10"/>
        <v>0</v>
      </c>
      <c r="EM29" t="str">
        <f t="shared" ca="1" si="10"/>
        <v>0</v>
      </c>
      <c r="EN29" s="91" t="str">
        <f t="shared" ca="1" si="10"/>
        <v>0</v>
      </c>
    </row>
    <row r="30" spans="1:144">
      <c r="A30" t="str">
        <f ca="1"/>
        <v>Windows</v>
      </c>
      <c r="B30" t="str">
        <f ca="1"/>
        <v>Window frames</v>
      </c>
      <c r="C30">
        <f ca="1"/>
        <v>0</v>
      </c>
      <c r="D30" t="str">
        <f ca="1"/>
        <v/>
      </c>
      <c r="E30">
        <f ca="1"/>
        <v>0</v>
      </c>
      <c r="F30">
        <f ca="1"/>
        <v>0</v>
      </c>
      <c r="G30">
        <f ca="1"/>
        <v>0</v>
      </c>
      <c r="H30" t="str">
        <f ca="1"/>
        <v/>
      </c>
      <c r="I30">
        <f ca="1"/>
        <v>0</v>
      </c>
      <c r="J30" t="str">
        <f ca="1"/>
        <v/>
      </c>
      <c r="K30" t="str">
        <f ca="1"/>
        <v>0</v>
      </c>
      <c r="L30" t="str">
        <f ca="1"/>
        <v>0</v>
      </c>
      <c r="M30" t="str">
        <f ca="1"/>
        <v>0</v>
      </c>
      <c r="X30" s="91" t="str">
        <f t="shared" ca="1" si="11"/>
        <v>0</v>
      </c>
      <c r="Y30" t="str">
        <f t="shared" ca="1" si="11"/>
        <v>0</v>
      </c>
      <c r="Z30" t="str">
        <f t="shared" ca="1" si="11"/>
        <v>0</v>
      </c>
      <c r="AA30" t="str">
        <f t="shared" ca="1" si="11"/>
        <v>0</v>
      </c>
      <c r="AB30" t="str">
        <f t="shared" ca="1" si="11"/>
        <v>0</v>
      </c>
      <c r="AC30" t="str">
        <f t="shared" ca="1" si="11"/>
        <v>0</v>
      </c>
      <c r="AD30" t="str">
        <f t="shared" ca="1" si="11"/>
        <v>0</v>
      </c>
      <c r="AE30" t="str">
        <f t="shared" ca="1" si="11"/>
        <v>0</v>
      </c>
      <c r="AF30" t="str">
        <f t="shared" ca="1" si="11"/>
        <v>0</v>
      </c>
      <c r="AG30" t="str">
        <f t="shared" ca="1" si="11"/>
        <v>0</v>
      </c>
      <c r="AH30" t="str">
        <f t="shared" ca="1" si="11"/>
        <v>0</v>
      </c>
      <c r="AI30" t="str">
        <f t="shared" ca="1" si="11"/>
        <v>0</v>
      </c>
      <c r="AJ30" t="str">
        <f t="shared" ca="1" si="11"/>
        <v>0</v>
      </c>
      <c r="AK30" t="str">
        <f t="shared" ca="1" si="11"/>
        <v>0</v>
      </c>
      <c r="AL30" t="str">
        <f t="shared" ca="1" si="11"/>
        <v>0</v>
      </c>
      <c r="AM30" t="str">
        <f t="shared" ca="1" si="11"/>
        <v>0</v>
      </c>
      <c r="AN30" t="str">
        <f t="shared" ca="1" si="18"/>
        <v>0</v>
      </c>
      <c r="AO30" t="str">
        <f t="shared" ca="1" si="18"/>
        <v>0</v>
      </c>
      <c r="AP30" t="str">
        <f t="shared" ca="1" si="18"/>
        <v>0</v>
      </c>
      <c r="AQ30" t="str">
        <f t="shared" ca="1" si="18"/>
        <v>0</v>
      </c>
      <c r="AR30" t="str">
        <f t="shared" ca="1" si="18"/>
        <v>0</v>
      </c>
      <c r="AS30" t="str">
        <f t="shared" ca="1" si="18"/>
        <v>0</v>
      </c>
      <c r="AT30" t="str">
        <f t="shared" ca="1" si="18"/>
        <v>0</v>
      </c>
      <c r="AU30" t="str">
        <f t="shared" ca="1" si="18"/>
        <v>0</v>
      </c>
      <c r="AV30" t="str">
        <f t="shared" ca="1" si="18"/>
        <v>0</v>
      </c>
      <c r="AW30" t="str">
        <f t="shared" ca="1" si="18"/>
        <v>0</v>
      </c>
      <c r="AX30" t="str">
        <f t="shared" ca="1" si="18"/>
        <v>0</v>
      </c>
      <c r="AY30" t="str">
        <f t="shared" ca="1" si="18"/>
        <v>0</v>
      </c>
      <c r="AZ30" t="str">
        <f t="shared" ca="1" si="18"/>
        <v>0</v>
      </c>
      <c r="BA30" t="str">
        <f t="shared" ca="1" si="18"/>
        <v>0</v>
      </c>
      <c r="BB30" s="91" t="str">
        <f t="shared" ca="1" si="18"/>
        <v>0</v>
      </c>
      <c r="BC30" t="str">
        <f t="shared" ca="1" si="18"/>
        <v>0</v>
      </c>
      <c r="BD30" t="str">
        <f t="shared" ca="1" si="12"/>
        <v>0</v>
      </c>
      <c r="BE30" t="str">
        <f t="shared" ca="1" si="12"/>
        <v>0</v>
      </c>
      <c r="BF30" t="str">
        <f t="shared" ca="1" si="12"/>
        <v>0</v>
      </c>
      <c r="BG30" t="str">
        <f t="shared" ca="1" si="12"/>
        <v>0</v>
      </c>
      <c r="BH30" t="str">
        <f t="shared" ca="1" si="12"/>
        <v>0</v>
      </c>
      <c r="BI30" t="str">
        <f t="shared" ca="1" si="12"/>
        <v>0</v>
      </c>
      <c r="BJ30" t="str">
        <f t="shared" ca="1" si="12"/>
        <v>0</v>
      </c>
      <c r="BK30" t="str">
        <f t="shared" ca="1" si="12"/>
        <v>0</v>
      </c>
      <c r="BL30" t="str">
        <f t="shared" ca="1" si="12"/>
        <v>0</v>
      </c>
      <c r="BM30" t="str">
        <f t="shared" ca="1" si="12"/>
        <v>0</v>
      </c>
      <c r="BN30" t="str">
        <f t="shared" ca="1" si="12"/>
        <v>0</v>
      </c>
      <c r="BO30" t="str">
        <f t="shared" ca="1" si="12"/>
        <v>0</v>
      </c>
      <c r="BP30" t="str">
        <f t="shared" ca="1" si="12"/>
        <v>0</v>
      </c>
      <c r="BQ30" t="str">
        <f t="shared" ca="1" si="12"/>
        <v>0</v>
      </c>
      <c r="BR30" t="str">
        <f t="shared" ca="1" si="12"/>
        <v>0</v>
      </c>
      <c r="BS30" t="str">
        <f t="shared" ca="1" si="13"/>
        <v>0</v>
      </c>
      <c r="BT30" t="str">
        <f t="shared" ca="1" si="19"/>
        <v>0</v>
      </c>
      <c r="BU30" t="str">
        <f t="shared" ca="1" si="19"/>
        <v>0</v>
      </c>
      <c r="BV30" t="str">
        <f t="shared" ca="1" si="19"/>
        <v>0</v>
      </c>
      <c r="BW30" t="str">
        <f t="shared" ca="1" si="19"/>
        <v>0</v>
      </c>
      <c r="BX30" t="str">
        <f t="shared" ca="1" si="19"/>
        <v>0</v>
      </c>
      <c r="BY30" t="str">
        <f t="shared" ca="1" si="19"/>
        <v>0</v>
      </c>
      <c r="BZ30" t="str">
        <f t="shared" ca="1" si="19"/>
        <v>0</v>
      </c>
      <c r="CA30" t="str">
        <f t="shared" ca="1" si="19"/>
        <v>0</v>
      </c>
      <c r="CB30" t="str">
        <f t="shared" ca="1" si="19"/>
        <v>0</v>
      </c>
      <c r="CC30" t="str">
        <f t="shared" ca="1" si="19"/>
        <v>0</v>
      </c>
      <c r="CD30" t="str">
        <f t="shared" ca="1" si="19"/>
        <v>0</v>
      </c>
      <c r="CE30" t="str">
        <f t="shared" ca="1" si="19"/>
        <v>0</v>
      </c>
      <c r="CF30" s="91" t="str">
        <f t="shared" ca="1" si="19"/>
        <v>0</v>
      </c>
      <c r="CG30" t="str">
        <f t="shared" ca="1" si="19"/>
        <v>0</v>
      </c>
      <c r="CH30" t="str">
        <f t="shared" ca="1" si="19"/>
        <v>0</v>
      </c>
      <c r="CI30" t="str">
        <f t="shared" ca="1" si="19"/>
        <v>0</v>
      </c>
      <c r="CJ30" t="str">
        <f t="shared" ca="1" si="14"/>
        <v>0</v>
      </c>
      <c r="CK30" t="str">
        <f t="shared" ca="1" si="14"/>
        <v>0</v>
      </c>
      <c r="CL30" t="str">
        <f t="shared" ca="1" si="14"/>
        <v>0</v>
      </c>
      <c r="CM30" t="str">
        <f t="shared" ca="1" si="14"/>
        <v>0</v>
      </c>
      <c r="CN30" t="str">
        <f t="shared" ca="1" si="14"/>
        <v>0</v>
      </c>
      <c r="CO30" t="str">
        <f t="shared" ca="1" si="14"/>
        <v>0</v>
      </c>
      <c r="CP30" t="str">
        <f t="shared" ca="1" si="14"/>
        <v>0</v>
      </c>
      <c r="CQ30" t="str">
        <f t="shared" ca="1" si="14"/>
        <v>0</v>
      </c>
      <c r="CR30" t="str">
        <f t="shared" ca="1" si="14"/>
        <v>0</v>
      </c>
      <c r="CS30" t="str">
        <f t="shared" ca="1" si="14"/>
        <v>0</v>
      </c>
      <c r="CT30" t="str">
        <f t="shared" ca="1" si="14"/>
        <v>0</v>
      </c>
      <c r="CU30" t="str">
        <f t="shared" ca="1" si="14"/>
        <v>0</v>
      </c>
      <c r="CV30" t="str">
        <f t="shared" ca="1" si="14"/>
        <v>0</v>
      </c>
      <c r="CW30" t="str">
        <f t="shared" ca="1" si="14"/>
        <v>0</v>
      </c>
      <c r="CX30" t="str">
        <f t="shared" ca="1" si="14"/>
        <v>0</v>
      </c>
      <c r="CY30" t="str">
        <f t="shared" ca="1" si="15"/>
        <v>0</v>
      </c>
      <c r="CZ30" t="str">
        <f t="shared" ca="1" si="20"/>
        <v>0</v>
      </c>
      <c r="DA30" t="str">
        <f t="shared" ca="1" si="20"/>
        <v>0</v>
      </c>
      <c r="DB30" t="str">
        <f t="shared" ca="1" si="20"/>
        <v>0</v>
      </c>
      <c r="DC30" t="str">
        <f t="shared" ca="1" si="20"/>
        <v>0</v>
      </c>
      <c r="DD30" t="str">
        <f t="shared" ca="1" si="20"/>
        <v>0</v>
      </c>
      <c r="DE30" t="str">
        <f t="shared" ca="1" si="20"/>
        <v>0</v>
      </c>
      <c r="DF30" t="str">
        <f t="shared" ca="1" si="20"/>
        <v>0</v>
      </c>
      <c r="DG30" t="str">
        <f t="shared" ca="1" si="20"/>
        <v>0</v>
      </c>
      <c r="DH30" t="str">
        <f t="shared" ca="1" si="20"/>
        <v>0</v>
      </c>
      <c r="DI30" t="str">
        <f t="shared" ca="1" si="20"/>
        <v>0</v>
      </c>
      <c r="DJ30" s="91" t="str">
        <f t="shared" ca="1" si="20"/>
        <v>0</v>
      </c>
      <c r="DK30" t="str">
        <f t="shared" ca="1" si="20"/>
        <v>0</v>
      </c>
      <c r="DL30" t="str">
        <f t="shared" ca="1" si="20"/>
        <v>0</v>
      </c>
      <c r="DM30" t="str">
        <f t="shared" ca="1" si="20"/>
        <v>0</v>
      </c>
      <c r="DN30" t="str">
        <f t="shared" ca="1" si="20"/>
        <v>0</v>
      </c>
      <c r="DO30" t="str">
        <f t="shared" ca="1" si="20"/>
        <v>0</v>
      </c>
      <c r="DP30" t="str">
        <f t="shared" ca="1" si="16"/>
        <v>0</v>
      </c>
      <c r="DQ30" t="str">
        <f t="shared" ca="1" si="16"/>
        <v>0</v>
      </c>
      <c r="DR30" t="str">
        <f t="shared" ca="1" si="16"/>
        <v>0</v>
      </c>
      <c r="DS30" t="str">
        <f t="shared" ca="1" si="16"/>
        <v>0</v>
      </c>
      <c r="DT30" t="str">
        <f t="shared" ca="1" si="16"/>
        <v>0</v>
      </c>
      <c r="DU30" t="str">
        <f t="shared" ca="1" si="16"/>
        <v>0</v>
      </c>
      <c r="DV30" t="str">
        <f t="shared" ca="1" si="16"/>
        <v>0</v>
      </c>
      <c r="DW30" t="str">
        <f t="shared" ca="1" si="16"/>
        <v>0</v>
      </c>
      <c r="DX30" t="str">
        <f t="shared" ca="1" si="16"/>
        <v>0</v>
      </c>
      <c r="DY30" t="str">
        <f t="shared" ca="1" si="16"/>
        <v>0</v>
      </c>
      <c r="DZ30" t="str">
        <f t="shared" ca="1" si="16"/>
        <v>0</v>
      </c>
      <c r="EA30" t="str">
        <f t="shared" ca="1" si="16"/>
        <v>0</v>
      </c>
      <c r="EB30" t="str">
        <f t="shared" ca="1" si="16"/>
        <v>0</v>
      </c>
      <c r="EC30" t="str">
        <f t="shared" ca="1" si="16"/>
        <v>0</v>
      </c>
      <c r="ED30" t="str">
        <f t="shared" ca="1" si="16"/>
        <v>0</v>
      </c>
      <c r="EE30" t="str">
        <f t="shared" ca="1" si="17"/>
        <v>0</v>
      </c>
      <c r="EF30" t="str">
        <f t="shared" ca="1" si="10"/>
        <v>0</v>
      </c>
      <c r="EG30" t="str">
        <f t="shared" ca="1" si="10"/>
        <v>0</v>
      </c>
      <c r="EH30" t="str">
        <f t="shared" ca="1" si="10"/>
        <v>0</v>
      </c>
      <c r="EI30" t="str">
        <f t="shared" ca="1" si="10"/>
        <v>0</v>
      </c>
      <c r="EJ30" t="str">
        <f t="shared" ca="1" si="10"/>
        <v>0</v>
      </c>
      <c r="EK30" t="str">
        <f t="shared" ca="1" si="10"/>
        <v>0</v>
      </c>
      <c r="EL30" t="str">
        <f t="shared" ca="1" si="10"/>
        <v>0</v>
      </c>
      <c r="EM30" t="str">
        <f t="shared" ca="1" si="10"/>
        <v>0</v>
      </c>
      <c r="EN30" s="91" t="str">
        <f t="shared" ca="1" si="10"/>
        <v>0</v>
      </c>
    </row>
    <row r="31" spans="1:144">
      <c r="A31" t="str">
        <f ca="1"/>
        <v>Internal walls</v>
      </c>
      <c r="B31" t="str">
        <f ca="1"/>
        <v>Partitions</v>
      </c>
      <c r="C31">
        <f ca="1"/>
        <v>0</v>
      </c>
      <c r="D31" t="str">
        <f ca="1"/>
        <v/>
      </c>
      <c r="E31">
        <f ca="1"/>
        <v>0</v>
      </c>
      <c r="F31">
        <f ca="1"/>
        <v>0</v>
      </c>
      <c r="G31">
        <f ca="1"/>
        <v>0</v>
      </c>
      <c r="H31" t="str">
        <f ca="1"/>
        <v/>
      </c>
      <c r="I31">
        <f ca="1"/>
        <v>0</v>
      </c>
      <c r="J31" t="str">
        <f ca="1"/>
        <v/>
      </c>
      <c r="K31" t="str">
        <f ca="1"/>
        <v>0</v>
      </c>
      <c r="L31" t="str">
        <f ca="1"/>
        <v>0</v>
      </c>
      <c r="M31" t="str">
        <f ca="1"/>
        <v>0</v>
      </c>
      <c r="X31" s="91" t="str">
        <f t="shared" ca="1" si="11"/>
        <v>0</v>
      </c>
      <c r="Y31" t="str">
        <f t="shared" ca="1" si="11"/>
        <v>0</v>
      </c>
      <c r="Z31" t="str">
        <f t="shared" ca="1" si="11"/>
        <v>0</v>
      </c>
      <c r="AA31" t="str">
        <f t="shared" ca="1" si="11"/>
        <v>0</v>
      </c>
      <c r="AB31" t="str">
        <f t="shared" ca="1" si="11"/>
        <v>0</v>
      </c>
      <c r="AC31" t="str">
        <f t="shared" ca="1" si="11"/>
        <v>0</v>
      </c>
      <c r="AD31" t="str">
        <f t="shared" ca="1" si="11"/>
        <v>0</v>
      </c>
      <c r="AE31" t="str">
        <f t="shared" ca="1" si="11"/>
        <v>0</v>
      </c>
      <c r="AF31" t="str">
        <f t="shared" ca="1" si="11"/>
        <v>0</v>
      </c>
      <c r="AG31" t="str">
        <f t="shared" ca="1" si="11"/>
        <v>0</v>
      </c>
      <c r="AH31" t="str">
        <f t="shared" ca="1" si="11"/>
        <v>0</v>
      </c>
      <c r="AI31" t="str">
        <f t="shared" ca="1" si="11"/>
        <v>0</v>
      </c>
      <c r="AJ31" t="str">
        <f t="shared" ca="1" si="11"/>
        <v>0</v>
      </c>
      <c r="AK31" t="str">
        <f t="shared" ca="1" si="11"/>
        <v>0</v>
      </c>
      <c r="AL31" t="str">
        <f t="shared" ca="1" si="11"/>
        <v>0</v>
      </c>
      <c r="AM31" t="str">
        <f t="shared" ca="1" si="11"/>
        <v>0</v>
      </c>
      <c r="AN31" t="str">
        <f t="shared" ca="1" si="18"/>
        <v>0</v>
      </c>
      <c r="AO31" t="str">
        <f t="shared" ca="1" si="18"/>
        <v>0</v>
      </c>
      <c r="AP31" t="str">
        <f t="shared" ca="1" si="18"/>
        <v>0</v>
      </c>
      <c r="AQ31" t="str">
        <f t="shared" ca="1" si="18"/>
        <v>0</v>
      </c>
      <c r="AR31" t="str">
        <f t="shared" ca="1" si="18"/>
        <v>0</v>
      </c>
      <c r="AS31" t="str">
        <f t="shared" ca="1" si="18"/>
        <v>0</v>
      </c>
      <c r="AT31" t="str">
        <f t="shared" ca="1" si="18"/>
        <v>0</v>
      </c>
      <c r="AU31" t="str">
        <f t="shared" ca="1" si="18"/>
        <v>0</v>
      </c>
      <c r="AV31" t="str">
        <f t="shared" ca="1" si="18"/>
        <v>0</v>
      </c>
      <c r="AW31" t="str">
        <f t="shared" ca="1" si="18"/>
        <v>0</v>
      </c>
      <c r="AX31" t="str">
        <f t="shared" ca="1" si="18"/>
        <v>0</v>
      </c>
      <c r="AY31" t="str">
        <f t="shared" ca="1" si="18"/>
        <v>0</v>
      </c>
      <c r="AZ31" t="str">
        <f t="shared" ca="1" si="18"/>
        <v>0</v>
      </c>
      <c r="BA31" t="str">
        <f t="shared" ca="1" si="18"/>
        <v>0</v>
      </c>
      <c r="BB31" s="91" t="str">
        <f t="shared" ca="1" si="18"/>
        <v>0</v>
      </c>
      <c r="BC31" t="str">
        <f t="shared" ca="1" si="18"/>
        <v>0</v>
      </c>
      <c r="BD31" t="str">
        <f t="shared" ca="1" si="12"/>
        <v>0</v>
      </c>
      <c r="BE31" t="str">
        <f t="shared" ca="1" si="12"/>
        <v>0</v>
      </c>
      <c r="BF31" t="str">
        <f t="shared" ca="1" si="12"/>
        <v>0</v>
      </c>
      <c r="BG31" t="str">
        <f t="shared" ca="1" si="12"/>
        <v>0</v>
      </c>
      <c r="BH31" t="str">
        <f t="shared" ca="1" si="12"/>
        <v>0</v>
      </c>
      <c r="BI31" t="str">
        <f t="shared" ca="1" si="12"/>
        <v>0</v>
      </c>
      <c r="BJ31" t="str">
        <f t="shared" ca="1" si="12"/>
        <v>0</v>
      </c>
      <c r="BK31" t="str">
        <f t="shared" ca="1" si="12"/>
        <v>0</v>
      </c>
      <c r="BL31" t="str">
        <f t="shared" ca="1" si="12"/>
        <v>0</v>
      </c>
      <c r="BM31" t="str">
        <f t="shared" ca="1" si="12"/>
        <v>0</v>
      </c>
      <c r="BN31" t="str">
        <f t="shared" ca="1" si="12"/>
        <v>0</v>
      </c>
      <c r="BO31" t="str">
        <f t="shared" ca="1" si="12"/>
        <v>0</v>
      </c>
      <c r="BP31" t="str">
        <f t="shared" ca="1" si="12"/>
        <v>0</v>
      </c>
      <c r="BQ31" t="str">
        <f t="shared" ca="1" si="12"/>
        <v>0</v>
      </c>
      <c r="BR31" t="str">
        <f t="shared" ca="1" si="12"/>
        <v>0</v>
      </c>
      <c r="BS31" t="str">
        <f t="shared" ca="1" si="13"/>
        <v>0</v>
      </c>
      <c r="BT31" t="str">
        <f t="shared" ca="1" si="19"/>
        <v>0</v>
      </c>
      <c r="BU31" t="str">
        <f t="shared" ca="1" si="19"/>
        <v>0</v>
      </c>
      <c r="BV31" t="str">
        <f t="shared" ca="1" si="19"/>
        <v>0</v>
      </c>
      <c r="BW31" t="str">
        <f t="shared" ca="1" si="19"/>
        <v>0</v>
      </c>
      <c r="BX31" t="str">
        <f t="shared" ca="1" si="19"/>
        <v>0</v>
      </c>
      <c r="BY31" t="str">
        <f t="shared" ca="1" si="19"/>
        <v>0</v>
      </c>
      <c r="BZ31" t="str">
        <f t="shared" ca="1" si="19"/>
        <v>0</v>
      </c>
      <c r="CA31" t="str">
        <f t="shared" ca="1" si="19"/>
        <v>0</v>
      </c>
      <c r="CB31" t="str">
        <f t="shared" ca="1" si="19"/>
        <v>0</v>
      </c>
      <c r="CC31" t="str">
        <f t="shared" ca="1" si="19"/>
        <v>0</v>
      </c>
      <c r="CD31" t="str">
        <f t="shared" ca="1" si="19"/>
        <v>0</v>
      </c>
      <c r="CE31" t="str">
        <f t="shared" ca="1" si="19"/>
        <v>0</v>
      </c>
      <c r="CF31" s="91" t="str">
        <f t="shared" ca="1" si="19"/>
        <v>0</v>
      </c>
      <c r="CG31" t="str">
        <f t="shared" ca="1" si="19"/>
        <v>0</v>
      </c>
      <c r="CH31" t="str">
        <f t="shared" ca="1" si="19"/>
        <v>0</v>
      </c>
      <c r="CI31" t="str">
        <f t="shared" ca="1" si="19"/>
        <v>0</v>
      </c>
      <c r="CJ31" t="str">
        <f t="shared" ca="1" si="14"/>
        <v>0</v>
      </c>
      <c r="CK31" t="str">
        <f t="shared" ca="1" si="14"/>
        <v>0</v>
      </c>
      <c r="CL31" t="str">
        <f t="shared" ca="1" si="14"/>
        <v>0</v>
      </c>
      <c r="CM31" t="str">
        <f t="shared" ca="1" si="14"/>
        <v>0</v>
      </c>
      <c r="CN31" t="str">
        <f t="shared" ca="1" si="14"/>
        <v>0</v>
      </c>
      <c r="CO31" t="str">
        <f t="shared" ca="1" si="14"/>
        <v>0</v>
      </c>
      <c r="CP31" t="str">
        <f t="shared" ca="1" si="14"/>
        <v>0</v>
      </c>
      <c r="CQ31" t="str">
        <f t="shared" ca="1" si="14"/>
        <v>0</v>
      </c>
      <c r="CR31" t="str">
        <f t="shared" ca="1" si="14"/>
        <v>0</v>
      </c>
      <c r="CS31" t="str">
        <f t="shared" ca="1" si="14"/>
        <v>0</v>
      </c>
      <c r="CT31" t="str">
        <f t="shared" ca="1" si="14"/>
        <v>0</v>
      </c>
      <c r="CU31" t="str">
        <f t="shared" ca="1" si="14"/>
        <v>0</v>
      </c>
      <c r="CV31" t="str">
        <f t="shared" ca="1" si="14"/>
        <v>0</v>
      </c>
      <c r="CW31" t="str">
        <f t="shared" ca="1" si="14"/>
        <v>0</v>
      </c>
      <c r="CX31" t="str">
        <f t="shared" ca="1" si="14"/>
        <v>0</v>
      </c>
      <c r="CY31" t="str">
        <f t="shared" ca="1" si="15"/>
        <v>0</v>
      </c>
      <c r="CZ31" t="str">
        <f t="shared" ca="1" si="20"/>
        <v>0</v>
      </c>
      <c r="DA31" t="str">
        <f t="shared" ca="1" si="20"/>
        <v>0</v>
      </c>
      <c r="DB31" t="str">
        <f t="shared" ca="1" si="20"/>
        <v>0</v>
      </c>
      <c r="DC31" t="str">
        <f t="shared" ca="1" si="20"/>
        <v>0</v>
      </c>
      <c r="DD31" t="str">
        <f t="shared" ca="1" si="20"/>
        <v>0</v>
      </c>
      <c r="DE31" t="str">
        <f t="shared" ca="1" si="20"/>
        <v>0</v>
      </c>
      <c r="DF31" t="str">
        <f t="shared" ca="1" si="20"/>
        <v>0</v>
      </c>
      <c r="DG31" t="str">
        <f t="shared" ca="1" si="20"/>
        <v>0</v>
      </c>
      <c r="DH31" t="str">
        <f t="shared" ca="1" si="20"/>
        <v>0</v>
      </c>
      <c r="DI31" t="str">
        <f t="shared" ca="1" si="20"/>
        <v>0</v>
      </c>
      <c r="DJ31" s="91" t="str">
        <f t="shared" ca="1" si="20"/>
        <v>0</v>
      </c>
      <c r="DK31" t="str">
        <f t="shared" ca="1" si="20"/>
        <v>0</v>
      </c>
      <c r="DL31" t="str">
        <f t="shared" ca="1" si="20"/>
        <v>0</v>
      </c>
      <c r="DM31" t="str">
        <f t="shared" ca="1" si="20"/>
        <v>0</v>
      </c>
      <c r="DN31" t="str">
        <f t="shared" ca="1" si="20"/>
        <v>0</v>
      </c>
      <c r="DO31" t="str">
        <f t="shared" ca="1" si="20"/>
        <v>0</v>
      </c>
      <c r="DP31" t="str">
        <f t="shared" ca="1" si="16"/>
        <v>0</v>
      </c>
      <c r="DQ31" t="str">
        <f t="shared" ca="1" si="16"/>
        <v>0</v>
      </c>
      <c r="DR31" t="str">
        <f t="shared" ca="1" si="16"/>
        <v>0</v>
      </c>
      <c r="DS31" t="str">
        <f t="shared" ca="1" si="16"/>
        <v>0</v>
      </c>
      <c r="DT31" t="str">
        <f t="shared" ca="1" si="16"/>
        <v>0</v>
      </c>
      <c r="DU31" t="str">
        <f t="shared" ca="1" si="16"/>
        <v>0</v>
      </c>
      <c r="DV31" t="str">
        <f t="shared" ca="1" si="16"/>
        <v>0</v>
      </c>
      <c r="DW31" t="str">
        <f t="shared" ca="1" si="16"/>
        <v>0</v>
      </c>
      <c r="DX31" t="str">
        <f t="shared" ca="1" si="16"/>
        <v>0</v>
      </c>
      <c r="DY31" t="str">
        <f t="shared" ca="1" si="16"/>
        <v>0</v>
      </c>
      <c r="DZ31" t="str">
        <f t="shared" ca="1" si="16"/>
        <v>0</v>
      </c>
      <c r="EA31" t="str">
        <f t="shared" ca="1" si="16"/>
        <v>0</v>
      </c>
      <c r="EB31" t="str">
        <f t="shared" ca="1" si="16"/>
        <v>0</v>
      </c>
      <c r="EC31" t="str">
        <f t="shared" ca="1" si="16"/>
        <v>0</v>
      </c>
      <c r="ED31" t="str">
        <f t="shared" ca="1" si="16"/>
        <v>0</v>
      </c>
      <c r="EE31" t="str">
        <f t="shared" ca="1" si="17"/>
        <v>0</v>
      </c>
      <c r="EF31" t="str">
        <f t="shared" ca="1" si="10"/>
        <v>0</v>
      </c>
      <c r="EG31" t="str">
        <f t="shared" ca="1" si="10"/>
        <v>0</v>
      </c>
      <c r="EH31" t="str">
        <f t="shared" ca="1" si="10"/>
        <v>0</v>
      </c>
      <c r="EI31" t="str">
        <f t="shared" ca="1" si="10"/>
        <v>0</v>
      </c>
      <c r="EJ31" t="str">
        <f t="shared" ca="1" si="10"/>
        <v>0</v>
      </c>
      <c r="EK31" t="str">
        <f t="shared" ca="1" si="10"/>
        <v>0</v>
      </c>
      <c r="EL31" t="str">
        <f t="shared" ca="1" si="10"/>
        <v>0</v>
      </c>
      <c r="EM31" t="str">
        <f t="shared" ca="1" si="10"/>
        <v>0</v>
      </c>
      <c r="EN31" s="91" t="str">
        <f t="shared" ca="1" si="10"/>
        <v>0</v>
      </c>
    </row>
    <row r="32" spans="1:144">
      <c r="A32" t="str">
        <f ca="1"/>
        <v>Internal finishes</v>
      </c>
      <c r="B32" t="str">
        <f ca="1"/>
        <v>Ceilings</v>
      </c>
      <c r="C32">
        <f ca="1"/>
        <v>0</v>
      </c>
      <c r="D32" t="str">
        <f ca="1"/>
        <v/>
      </c>
      <c r="E32">
        <f ca="1"/>
        <v>0</v>
      </c>
      <c r="F32">
        <f ca="1"/>
        <v>0</v>
      </c>
      <c r="G32">
        <f ca="1"/>
        <v>0</v>
      </c>
      <c r="H32" t="str">
        <f ca="1"/>
        <v/>
      </c>
      <c r="I32">
        <f ca="1"/>
        <v>0</v>
      </c>
      <c r="J32" t="str">
        <f ca="1"/>
        <v/>
      </c>
      <c r="K32" t="str">
        <f ca="1"/>
        <v>0</v>
      </c>
      <c r="L32" t="str">
        <f ca="1"/>
        <v>0</v>
      </c>
      <c r="M32" t="str">
        <f ca="1"/>
        <v>0</v>
      </c>
      <c r="X32" s="91" t="str">
        <f t="shared" ca="1" si="11"/>
        <v>0</v>
      </c>
      <c r="Y32" t="str">
        <f t="shared" ca="1" si="11"/>
        <v>0</v>
      </c>
      <c r="Z32" t="str">
        <f t="shared" ca="1" si="11"/>
        <v>0</v>
      </c>
      <c r="AA32" t="str">
        <f t="shared" ca="1" si="11"/>
        <v>0</v>
      </c>
      <c r="AB32" t="str">
        <f t="shared" ca="1" si="11"/>
        <v>0</v>
      </c>
      <c r="AC32" t="str">
        <f t="shared" ca="1" si="11"/>
        <v>0</v>
      </c>
      <c r="AD32" t="str">
        <f t="shared" ca="1" si="11"/>
        <v>0</v>
      </c>
      <c r="AE32" t="str">
        <f t="shared" ca="1" si="11"/>
        <v>0</v>
      </c>
      <c r="AF32" t="str">
        <f t="shared" ca="1" si="11"/>
        <v>0</v>
      </c>
      <c r="AG32" t="str">
        <f t="shared" ca="1" si="11"/>
        <v>0</v>
      </c>
      <c r="AH32" t="str">
        <f t="shared" ca="1" si="11"/>
        <v>0</v>
      </c>
      <c r="AI32" t="str">
        <f t="shared" ca="1" si="11"/>
        <v>0</v>
      </c>
      <c r="AJ32" t="str">
        <f t="shared" ca="1" si="11"/>
        <v>0</v>
      </c>
      <c r="AK32" t="str">
        <f t="shared" ca="1" si="11"/>
        <v>0</v>
      </c>
      <c r="AL32" t="str">
        <f t="shared" ca="1" si="11"/>
        <v>0</v>
      </c>
      <c r="AM32" t="str">
        <f t="shared" ca="1" si="11"/>
        <v>0</v>
      </c>
      <c r="AN32" t="str">
        <f t="shared" ca="1" si="18"/>
        <v>0</v>
      </c>
      <c r="AO32" t="str">
        <f t="shared" ca="1" si="18"/>
        <v>0</v>
      </c>
      <c r="AP32" t="str">
        <f t="shared" ca="1" si="18"/>
        <v>0</v>
      </c>
      <c r="AQ32" t="str">
        <f t="shared" ca="1" si="18"/>
        <v>0</v>
      </c>
      <c r="AR32" t="str">
        <f t="shared" ca="1" si="18"/>
        <v>0</v>
      </c>
      <c r="AS32" t="str">
        <f t="shared" ca="1" si="18"/>
        <v>0</v>
      </c>
      <c r="AT32" t="str">
        <f t="shared" ca="1" si="18"/>
        <v>0</v>
      </c>
      <c r="AU32" t="str">
        <f t="shared" ca="1" si="18"/>
        <v>0</v>
      </c>
      <c r="AV32" t="str">
        <f t="shared" ca="1" si="18"/>
        <v>0</v>
      </c>
      <c r="AW32" t="str">
        <f t="shared" ca="1" si="18"/>
        <v>0</v>
      </c>
      <c r="AX32" t="str">
        <f t="shared" ca="1" si="18"/>
        <v>0</v>
      </c>
      <c r="AY32" t="str">
        <f t="shared" ca="1" si="18"/>
        <v>0</v>
      </c>
      <c r="AZ32" t="str">
        <f t="shared" ca="1" si="18"/>
        <v>0</v>
      </c>
      <c r="BA32" t="str">
        <f t="shared" ca="1" si="18"/>
        <v>0</v>
      </c>
      <c r="BB32" s="91" t="str">
        <f t="shared" ca="1" si="18"/>
        <v>0</v>
      </c>
      <c r="BC32" t="str">
        <f t="shared" ca="1" si="18"/>
        <v>0</v>
      </c>
      <c r="BD32" t="str">
        <f t="shared" ca="1" si="12"/>
        <v>0</v>
      </c>
      <c r="BE32" t="str">
        <f t="shared" ca="1" si="12"/>
        <v>0</v>
      </c>
      <c r="BF32" t="str">
        <f t="shared" ca="1" si="12"/>
        <v>0</v>
      </c>
      <c r="BG32" t="str">
        <f t="shared" ca="1" si="12"/>
        <v>0</v>
      </c>
      <c r="BH32" t="str">
        <f t="shared" ca="1" si="12"/>
        <v>0</v>
      </c>
      <c r="BI32" t="str">
        <f t="shared" ca="1" si="12"/>
        <v>0</v>
      </c>
      <c r="BJ32" t="str">
        <f t="shared" ca="1" si="12"/>
        <v>0</v>
      </c>
      <c r="BK32" t="str">
        <f t="shared" ca="1" si="12"/>
        <v>0</v>
      </c>
      <c r="BL32" t="str">
        <f t="shared" ca="1" si="12"/>
        <v>0</v>
      </c>
      <c r="BM32" t="str">
        <f t="shared" ca="1" si="12"/>
        <v>0</v>
      </c>
      <c r="BN32" t="str">
        <f t="shared" ca="1" si="12"/>
        <v>0</v>
      </c>
      <c r="BO32" t="str">
        <f t="shared" ca="1" si="12"/>
        <v>0</v>
      </c>
      <c r="BP32" t="str">
        <f t="shared" ca="1" si="12"/>
        <v>0</v>
      </c>
      <c r="BQ32" t="str">
        <f t="shared" ca="1" si="12"/>
        <v>0</v>
      </c>
      <c r="BR32" t="str">
        <f t="shared" ca="1" si="12"/>
        <v>0</v>
      </c>
      <c r="BS32" t="str">
        <f t="shared" ca="1" si="13"/>
        <v>0</v>
      </c>
      <c r="BT32" t="str">
        <f t="shared" ca="1" si="19"/>
        <v>0</v>
      </c>
      <c r="BU32" t="str">
        <f t="shared" ca="1" si="19"/>
        <v>0</v>
      </c>
      <c r="BV32" t="str">
        <f t="shared" ca="1" si="19"/>
        <v>0</v>
      </c>
      <c r="BW32" t="str">
        <f t="shared" ca="1" si="19"/>
        <v>0</v>
      </c>
      <c r="BX32" t="str">
        <f t="shared" ca="1" si="19"/>
        <v>0</v>
      </c>
      <c r="BY32" t="str">
        <f t="shared" ca="1" si="19"/>
        <v>0</v>
      </c>
      <c r="BZ32" t="str">
        <f t="shared" ca="1" si="19"/>
        <v>0</v>
      </c>
      <c r="CA32" t="str">
        <f t="shared" ca="1" si="19"/>
        <v>0</v>
      </c>
      <c r="CB32" t="str">
        <f t="shared" ca="1" si="19"/>
        <v>0</v>
      </c>
      <c r="CC32" t="str">
        <f t="shared" ca="1" si="19"/>
        <v>0</v>
      </c>
      <c r="CD32" t="str">
        <f t="shared" ca="1" si="19"/>
        <v>0</v>
      </c>
      <c r="CE32" t="str">
        <f t="shared" ca="1" si="19"/>
        <v>0</v>
      </c>
      <c r="CF32" s="91" t="str">
        <f t="shared" ca="1" si="19"/>
        <v>0</v>
      </c>
      <c r="CG32" t="str">
        <f t="shared" ca="1" si="19"/>
        <v>0</v>
      </c>
      <c r="CH32" t="str">
        <f t="shared" ca="1" si="19"/>
        <v>0</v>
      </c>
      <c r="CI32" t="str">
        <f t="shared" ca="1" si="19"/>
        <v>0</v>
      </c>
      <c r="CJ32" t="str">
        <f t="shared" ca="1" si="14"/>
        <v>0</v>
      </c>
      <c r="CK32" t="str">
        <f t="shared" ca="1" si="14"/>
        <v>0</v>
      </c>
      <c r="CL32" t="str">
        <f t="shared" ca="1" si="14"/>
        <v>0</v>
      </c>
      <c r="CM32" t="str">
        <f t="shared" ca="1" si="14"/>
        <v>0</v>
      </c>
      <c r="CN32" t="str">
        <f t="shared" ca="1" si="14"/>
        <v>0</v>
      </c>
      <c r="CO32" t="str">
        <f t="shared" ca="1" si="14"/>
        <v>0</v>
      </c>
      <c r="CP32" t="str">
        <f t="shared" ca="1" si="14"/>
        <v>0</v>
      </c>
      <c r="CQ32" t="str">
        <f t="shared" ca="1" si="14"/>
        <v>0</v>
      </c>
      <c r="CR32" t="str">
        <f t="shared" ca="1" si="14"/>
        <v>0</v>
      </c>
      <c r="CS32" t="str">
        <f t="shared" ca="1" si="14"/>
        <v>0</v>
      </c>
      <c r="CT32" t="str">
        <f t="shared" ca="1" si="14"/>
        <v>0</v>
      </c>
      <c r="CU32" t="str">
        <f t="shared" ca="1" si="14"/>
        <v>0</v>
      </c>
      <c r="CV32" t="str">
        <f t="shared" ca="1" si="14"/>
        <v>0</v>
      </c>
      <c r="CW32" t="str">
        <f t="shared" ca="1" si="14"/>
        <v>0</v>
      </c>
      <c r="CX32" t="str">
        <f t="shared" ca="1" si="14"/>
        <v>0</v>
      </c>
      <c r="CY32" t="str">
        <f t="shared" ca="1" si="15"/>
        <v>0</v>
      </c>
      <c r="CZ32" t="str">
        <f t="shared" ca="1" si="20"/>
        <v>0</v>
      </c>
      <c r="DA32" t="str">
        <f t="shared" ca="1" si="20"/>
        <v>0</v>
      </c>
      <c r="DB32" t="str">
        <f t="shared" ca="1" si="20"/>
        <v>0</v>
      </c>
      <c r="DC32" t="str">
        <f t="shared" ca="1" si="20"/>
        <v>0</v>
      </c>
      <c r="DD32" t="str">
        <f t="shared" ca="1" si="20"/>
        <v>0</v>
      </c>
      <c r="DE32" t="str">
        <f t="shared" ca="1" si="20"/>
        <v>0</v>
      </c>
      <c r="DF32" t="str">
        <f t="shared" ca="1" si="20"/>
        <v>0</v>
      </c>
      <c r="DG32" t="str">
        <f t="shared" ca="1" si="20"/>
        <v>0</v>
      </c>
      <c r="DH32" t="str">
        <f t="shared" ca="1" si="20"/>
        <v>0</v>
      </c>
      <c r="DI32" t="str">
        <f t="shared" ca="1" si="20"/>
        <v>0</v>
      </c>
      <c r="DJ32" s="91" t="str">
        <f t="shared" ca="1" si="20"/>
        <v>0</v>
      </c>
      <c r="DK32" t="str">
        <f t="shared" ca="1" si="20"/>
        <v>0</v>
      </c>
      <c r="DL32" t="str">
        <f t="shared" ca="1" si="20"/>
        <v>0</v>
      </c>
      <c r="DM32" t="str">
        <f t="shared" ca="1" si="20"/>
        <v>0</v>
      </c>
      <c r="DN32" t="str">
        <f t="shared" ca="1" si="20"/>
        <v>0</v>
      </c>
      <c r="DO32" t="str">
        <f t="shared" ca="1" si="20"/>
        <v>0</v>
      </c>
      <c r="DP32" t="str">
        <f t="shared" ca="1" si="16"/>
        <v>0</v>
      </c>
      <c r="DQ32" t="str">
        <f t="shared" ca="1" si="16"/>
        <v>0</v>
      </c>
      <c r="DR32" t="str">
        <f t="shared" ca="1" si="16"/>
        <v>0</v>
      </c>
      <c r="DS32" t="str">
        <f t="shared" ca="1" si="16"/>
        <v>0</v>
      </c>
      <c r="DT32" t="str">
        <f t="shared" ca="1" si="16"/>
        <v>0</v>
      </c>
      <c r="DU32" t="str">
        <f t="shared" ca="1" si="16"/>
        <v>0</v>
      </c>
      <c r="DV32" t="str">
        <f t="shared" ca="1" si="16"/>
        <v>0</v>
      </c>
      <c r="DW32" t="str">
        <f t="shared" ca="1" si="16"/>
        <v>0</v>
      </c>
      <c r="DX32" t="str">
        <f t="shared" ca="1" si="16"/>
        <v>0</v>
      </c>
      <c r="DY32" t="str">
        <f t="shared" ca="1" si="16"/>
        <v>0</v>
      </c>
      <c r="DZ32" t="str">
        <f t="shared" ca="1" si="16"/>
        <v>0</v>
      </c>
      <c r="EA32" t="str">
        <f t="shared" ca="1" si="16"/>
        <v>0</v>
      </c>
      <c r="EB32" t="str">
        <f t="shared" ca="1" si="16"/>
        <v>0</v>
      </c>
      <c r="EC32" t="str">
        <f t="shared" ca="1" si="16"/>
        <v>0</v>
      </c>
      <c r="ED32" t="str">
        <f t="shared" ca="1" si="16"/>
        <v>0</v>
      </c>
      <c r="EE32" t="str">
        <f t="shared" ca="1" si="17"/>
        <v>0</v>
      </c>
      <c r="EF32" t="str">
        <f t="shared" ca="1" si="10"/>
        <v>0</v>
      </c>
      <c r="EG32" t="str">
        <f t="shared" ca="1" si="10"/>
        <v>0</v>
      </c>
      <c r="EH32" t="str">
        <f t="shared" ca="1" si="10"/>
        <v>0</v>
      </c>
      <c r="EI32" t="str">
        <f t="shared" ca="1" si="10"/>
        <v>0</v>
      </c>
      <c r="EJ32" t="str">
        <f t="shared" ca="1" si="10"/>
        <v>0</v>
      </c>
      <c r="EK32" t="str">
        <f t="shared" ca="1" si="10"/>
        <v>0</v>
      </c>
      <c r="EL32" t="str">
        <f t="shared" ca="1" si="10"/>
        <v>0</v>
      </c>
      <c r="EM32" t="str">
        <f t="shared" ca="1" si="10"/>
        <v>0</v>
      </c>
      <c r="EN32" s="91" t="str">
        <f t="shared" ca="1" si="10"/>
        <v>0</v>
      </c>
    </row>
    <row r="33" spans="1:144">
      <c r="A33" t="str">
        <f ca="1"/>
        <v>Internal finishes</v>
      </c>
      <c r="B33" t="str">
        <f ca="1"/>
        <v>Floors</v>
      </c>
      <c r="C33">
        <f ca="1"/>
        <v>0</v>
      </c>
      <c r="D33" t="str">
        <f ca="1"/>
        <v/>
      </c>
      <c r="E33">
        <f ca="1"/>
        <v>0</v>
      </c>
      <c r="F33">
        <f ca="1"/>
        <v>0</v>
      </c>
      <c r="G33">
        <f ca="1"/>
        <v>0</v>
      </c>
      <c r="H33" t="str">
        <f ca="1"/>
        <v/>
      </c>
      <c r="I33">
        <f ca="1"/>
        <v>0</v>
      </c>
      <c r="J33" t="str">
        <f ca="1"/>
        <v/>
      </c>
      <c r="K33" t="str">
        <f ca="1"/>
        <v>0</v>
      </c>
      <c r="L33" t="str">
        <f ca="1"/>
        <v>0</v>
      </c>
      <c r="M33" t="str">
        <f ca="1"/>
        <v>0</v>
      </c>
      <c r="X33" s="91" t="str">
        <f t="shared" ca="1" si="11"/>
        <v>0</v>
      </c>
      <c r="Y33" t="str">
        <f t="shared" ca="1" si="11"/>
        <v>0</v>
      </c>
      <c r="Z33" t="str">
        <f t="shared" ca="1" si="11"/>
        <v>0</v>
      </c>
      <c r="AA33" t="str">
        <f t="shared" ca="1" si="11"/>
        <v>0</v>
      </c>
      <c r="AB33" t="str">
        <f t="shared" ca="1" si="11"/>
        <v>0</v>
      </c>
      <c r="AC33" t="str">
        <f t="shared" ca="1" si="11"/>
        <v>0</v>
      </c>
      <c r="AD33" t="str">
        <f t="shared" ca="1" si="11"/>
        <v>0</v>
      </c>
      <c r="AE33" t="str">
        <f t="shared" ca="1" si="11"/>
        <v>0</v>
      </c>
      <c r="AF33" t="str">
        <f t="shared" ca="1" si="11"/>
        <v>0</v>
      </c>
      <c r="AG33" t="str">
        <f t="shared" ca="1" si="11"/>
        <v>0</v>
      </c>
      <c r="AH33" t="str">
        <f t="shared" ca="1" si="11"/>
        <v>0</v>
      </c>
      <c r="AI33" t="str">
        <f t="shared" ca="1" si="11"/>
        <v>0</v>
      </c>
      <c r="AJ33" t="str">
        <f t="shared" ca="1" si="11"/>
        <v>0</v>
      </c>
      <c r="AK33" t="str">
        <f t="shared" ca="1" si="11"/>
        <v>0</v>
      </c>
      <c r="AL33" t="str">
        <f t="shared" ca="1" si="11"/>
        <v>0</v>
      </c>
      <c r="AM33" t="str">
        <f t="shared" ca="1" si="11"/>
        <v>0</v>
      </c>
      <c r="AN33" t="str">
        <f t="shared" ca="1" si="18"/>
        <v>0</v>
      </c>
      <c r="AO33" t="str">
        <f t="shared" ca="1" si="18"/>
        <v>0</v>
      </c>
      <c r="AP33" t="str">
        <f t="shared" ca="1" si="18"/>
        <v>0</v>
      </c>
      <c r="AQ33" t="str">
        <f t="shared" ca="1" si="18"/>
        <v>0</v>
      </c>
      <c r="AR33" t="str">
        <f t="shared" ca="1" si="18"/>
        <v>0</v>
      </c>
      <c r="AS33" t="str">
        <f t="shared" ca="1" si="18"/>
        <v>0</v>
      </c>
      <c r="AT33" t="str">
        <f t="shared" ca="1" si="18"/>
        <v>0</v>
      </c>
      <c r="AU33" t="str">
        <f t="shared" ca="1" si="18"/>
        <v>0</v>
      </c>
      <c r="AV33" t="str">
        <f t="shared" ca="1" si="18"/>
        <v>0</v>
      </c>
      <c r="AW33" t="str">
        <f t="shared" ca="1" si="18"/>
        <v>0</v>
      </c>
      <c r="AX33" t="str">
        <f t="shared" ca="1" si="18"/>
        <v>0</v>
      </c>
      <c r="AY33" t="str">
        <f t="shared" ca="1" si="18"/>
        <v>0</v>
      </c>
      <c r="AZ33" t="str">
        <f t="shared" ca="1" si="18"/>
        <v>0</v>
      </c>
      <c r="BA33" t="str">
        <f t="shared" ca="1" si="18"/>
        <v>0</v>
      </c>
      <c r="BB33" s="91" t="str">
        <f t="shared" ca="1" si="18"/>
        <v>0</v>
      </c>
      <c r="BC33" t="str">
        <f t="shared" ca="1" si="18"/>
        <v>0</v>
      </c>
      <c r="BD33" t="str">
        <f t="shared" ca="1" si="12"/>
        <v>0</v>
      </c>
      <c r="BE33" t="str">
        <f t="shared" ca="1" si="12"/>
        <v>0</v>
      </c>
      <c r="BF33" t="str">
        <f t="shared" ca="1" si="12"/>
        <v>0</v>
      </c>
      <c r="BG33" t="str">
        <f t="shared" ca="1" si="12"/>
        <v>0</v>
      </c>
      <c r="BH33" t="str">
        <f t="shared" ca="1" si="12"/>
        <v>0</v>
      </c>
      <c r="BI33" t="str">
        <f t="shared" ca="1" si="12"/>
        <v>0</v>
      </c>
      <c r="BJ33" t="str">
        <f t="shared" ca="1" si="12"/>
        <v>0</v>
      </c>
      <c r="BK33" t="str">
        <f t="shared" ca="1" si="12"/>
        <v>0</v>
      </c>
      <c r="BL33" t="str">
        <f t="shared" ca="1" si="12"/>
        <v>0</v>
      </c>
      <c r="BM33" t="str">
        <f t="shared" ca="1" si="12"/>
        <v>0</v>
      </c>
      <c r="BN33" t="str">
        <f t="shared" ca="1" si="12"/>
        <v>0</v>
      </c>
      <c r="BO33" t="str">
        <f t="shared" ca="1" si="12"/>
        <v>0</v>
      </c>
      <c r="BP33" t="str">
        <f t="shared" ca="1" si="12"/>
        <v>0</v>
      </c>
      <c r="BQ33" t="str">
        <f t="shared" ca="1" si="12"/>
        <v>0</v>
      </c>
      <c r="BR33" t="str">
        <f t="shared" ca="1" si="12"/>
        <v>0</v>
      </c>
      <c r="BS33" t="str">
        <f t="shared" ca="1" si="13"/>
        <v>0</v>
      </c>
      <c r="BT33" t="str">
        <f t="shared" ca="1" si="19"/>
        <v>0</v>
      </c>
      <c r="BU33" t="str">
        <f t="shared" ca="1" si="19"/>
        <v>0</v>
      </c>
      <c r="BV33" t="str">
        <f t="shared" ca="1" si="19"/>
        <v>0</v>
      </c>
      <c r="BW33" t="str">
        <f t="shared" ca="1" si="19"/>
        <v>0</v>
      </c>
      <c r="BX33" t="str">
        <f t="shared" ca="1" si="19"/>
        <v>0</v>
      </c>
      <c r="BY33" t="str">
        <f t="shared" ca="1" si="19"/>
        <v>0</v>
      </c>
      <c r="BZ33" t="str">
        <f t="shared" ca="1" si="19"/>
        <v>0</v>
      </c>
      <c r="CA33" t="str">
        <f t="shared" ca="1" si="19"/>
        <v>0</v>
      </c>
      <c r="CB33" t="str">
        <f t="shared" ca="1" si="19"/>
        <v>0</v>
      </c>
      <c r="CC33" t="str">
        <f t="shared" ca="1" si="19"/>
        <v>0</v>
      </c>
      <c r="CD33" t="str">
        <f t="shared" ca="1" si="19"/>
        <v>0</v>
      </c>
      <c r="CE33" t="str">
        <f t="shared" ca="1" si="19"/>
        <v>0</v>
      </c>
      <c r="CF33" s="91" t="str">
        <f t="shared" ca="1" si="19"/>
        <v>0</v>
      </c>
      <c r="CG33" t="str">
        <f t="shared" ca="1" si="19"/>
        <v>0</v>
      </c>
      <c r="CH33" t="str">
        <f t="shared" ca="1" si="19"/>
        <v>0</v>
      </c>
      <c r="CI33" t="str">
        <f t="shared" ca="1" si="19"/>
        <v>0</v>
      </c>
      <c r="CJ33" t="str">
        <f t="shared" ca="1" si="14"/>
        <v>0</v>
      </c>
      <c r="CK33" t="str">
        <f t="shared" ca="1" si="14"/>
        <v>0</v>
      </c>
      <c r="CL33" t="str">
        <f t="shared" ca="1" si="14"/>
        <v>0</v>
      </c>
      <c r="CM33" t="str">
        <f t="shared" ca="1" si="14"/>
        <v>0</v>
      </c>
      <c r="CN33" t="str">
        <f t="shared" ca="1" si="14"/>
        <v>0</v>
      </c>
      <c r="CO33" t="str">
        <f t="shared" ca="1" si="14"/>
        <v>0</v>
      </c>
      <c r="CP33" t="str">
        <f t="shared" ca="1" si="14"/>
        <v>0</v>
      </c>
      <c r="CQ33" t="str">
        <f t="shared" ca="1" si="14"/>
        <v>0</v>
      </c>
      <c r="CR33" t="str">
        <f t="shared" ca="1" si="14"/>
        <v>0</v>
      </c>
      <c r="CS33" t="str">
        <f t="shared" ca="1" si="14"/>
        <v>0</v>
      </c>
      <c r="CT33" t="str">
        <f t="shared" ca="1" si="14"/>
        <v>0</v>
      </c>
      <c r="CU33" t="str">
        <f t="shared" ca="1" si="14"/>
        <v>0</v>
      </c>
      <c r="CV33" t="str">
        <f t="shared" ca="1" si="14"/>
        <v>0</v>
      </c>
      <c r="CW33" t="str">
        <f t="shared" ca="1" si="14"/>
        <v>0</v>
      </c>
      <c r="CX33" t="str">
        <f t="shared" ca="1" si="14"/>
        <v>0</v>
      </c>
      <c r="CY33" t="str">
        <f t="shared" ca="1" si="15"/>
        <v>0</v>
      </c>
      <c r="CZ33" t="str">
        <f t="shared" ca="1" si="20"/>
        <v>0</v>
      </c>
      <c r="DA33" t="str">
        <f t="shared" ca="1" si="20"/>
        <v>0</v>
      </c>
      <c r="DB33" t="str">
        <f t="shared" ca="1" si="20"/>
        <v>0</v>
      </c>
      <c r="DC33" t="str">
        <f t="shared" ca="1" si="20"/>
        <v>0</v>
      </c>
      <c r="DD33" t="str">
        <f t="shared" ca="1" si="20"/>
        <v>0</v>
      </c>
      <c r="DE33" t="str">
        <f t="shared" ca="1" si="20"/>
        <v>0</v>
      </c>
      <c r="DF33" t="str">
        <f t="shared" ca="1" si="20"/>
        <v>0</v>
      </c>
      <c r="DG33" t="str">
        <f t="shared" ca="1" si="20"/>
        <v>0</v>
      </c>
      <c r="DH33" t="str">
        <f t="shared" ca="1" si="20"/>
        <v>0</v>
      </c>
      <c r="DI33" t="str">
        <f t="shared" ca="1" si="20"/>
        <v>0</v>
      </c>
      <c r="DJ33" s="91" t="str">
        <f t="shared" ca="1" si="20"/>
        <v>0</v>
      </c>
      <c r="DK33" t="str">
        <f t="shared" ca="1" si="20"/>
        <v>0</v>
      </c>
      <c r="DL33" t="str">
        <f t="shared" ca="1" si="20"/>
        <v>0</v>
      </c>
      <c r="DM33" t="str">
        <f t="shared" ca="1" si="20"/>
        <v>0</v>
      </c>
      <c r="DN33" t="str">
        <f t="shared" ca="1" si="20"/>
        <v>0</v>
      </c>
      <c r="DO33" t="str">
        <f t="shared" ca="1" si="20"/>
        <v>0</v>
      </c>
      <c r="DP33" t="str">
        <f t="shared" ca="1" si="16"/>
        <v>0</v>
      </c>
      <c r="DQ33" t="str">
        <f t="shared" ca="1" si="16"/>
        <v>0</v>
      </c>
      <c r="DR33" t="str">
        <f t="shared" ca="1" si="16"/>
        <v>0</v>
      </c>
      <c r="DS33" t="str">
        <f t="shared" ca="1" si="16"/>
        <v>0</v>
      </c>
      <c r="DT33" t="str">
        <f t="shared" ca="1" si="16"/>
        <v>0</v>
      </c>
      <c r="DU33" t="str">
        <f t="shared" ca="1" si="16"/>
        <v>0</v>
      </c>
      <c r="DV33" t="str">
        <f t="shared" ca="1" si="16"/>
        <v>0</v>
      </c>
      <c r="DW33" t="str">
        <f t="shared" ca="1" si="16"/>
        <v>0</v>
      </c>
      <c r="DX33" t="str">
        <f t="shared" ca="1" si="16"/>
        <v>0</v>
      </c>
      <c r="DY33" t="str">
        <f t="shared" ca="1" si="16"/>
        <v>0</v>
      </c>
      <c r="DZ33" t="str">
        <f t="shared" ca="1" si="16"/>
        <v>0</v>
      </c>
      <c r="EA33" t="str">
        <f t="shared" ca="1" si="16"/>
        <v>0</v>
      </c>
      <c r="EB33" t="str">
        <f t="shared" ca="1" si="16"/>
        <v>0</v>
      </c>
      <c r="EC33" t="str">
        <f t="shared" ca="1" si="16"/>
        <v>0</v>
      </c>
      <c r="ED33" t="str">
        <f t="shared" ca="1" si="16"/>
        <v>0</v>
      </c>
      <c r="EE33" t="str">
        <f t="shared" ca="1" si="17"/>
        <v>0</v>
      </c>
      <c r="EF33" t="str">
        <f t="shared" ca="1" si="10"/>
        <v>0</v>
      </c>
      <c r="EG33" t="str">
        <f t="shared" ca="1" si="10"/>
        <v>0</v>
      </c>
      <c r="EH33" t="str">
        <f t="shared" ca="1" si="10"/>
        <v>0</v>
      </c>
      <c r="EI33" t="str">
        <f t="shared" ca="1" si="10"/>
        <v>0</v>
      </c>
      <c r="EJ33" t="str">
        <f t="shared" ca="1" si="10"/>
        <v>0</v>
      </c>
      <c r="EK33" t="str">
        <f t="shared" ca="1" si="10"/>
        <v>0</v>
      </c>
      <c r="EL33" t="str">
        <f t="shared" ca="1" si="10"/>
        <v>0</v>
      </c>
      <c r="EM33" t="str">
        <f t="shared" ca="1" si="10"/>
        <v>0</v>
      </c>
      <c r="EN33" s="91" t="str">
        <f t="shared" ca="1" si="10"/>
        <v>0</v>
      </c>
    </row>
    <row r="34" spans="1:144">
      <c r="A34" t="str">
        <f ca="1"/>
        <v>Services</v>
      </c>
      <c r="B34" t="str">
        <f ca="1"/>
        <v>Services</v>
      </c>
      <c r="C34">
        <f ca="1"/>
        <v>0</v>
      </c>
      <c r="D34" t="str">
        <f ca="1"/>
        <v/>
      </c>
      <c r="E34">
        <f ca="1"/>
        <v>0</v>
      </c>
      <c r="F34">
        <f ca="1"/>
        <v>0</v>
      </c>
      <c r="G34">
        <f ca="1"/>
        <v>0</v>
      </c>
      <c r="H34" t="str">
        <f ca="1"/>
        <v/>
      </c>
      <c r="I34">
        <f ca="1"/>
        <v>0</v>
      </c>
      <c r="J34" t="str">
        <f ca="1"/>
        <v/>
      </c>
      <c r="K34" t="str">
        <f ca="1"/>
        <v>0</v>
      </c>
      <c r="L34" t="str">
        <f ca="1"/>
        <v>0</v>
      </c>
      <c r="M34" t="str">
        <f ca="1"/>
        <v>0</v>
      </c>
      <c r="X34" s="91" t="str">
        <f t="shared" ca="1" si="11"/>
        <v>0</v>
      </c>
      <c r="Y34" t="str">
        <f t="shared" ca="1" si="11"/>
        <v>0</v>
      </c>
      <c r="Z34" t="str">
        <f t="shared" ca="1" si="11"/>
        <v>0</v>
      </c>
      <c r="AA34" t="str">
        <f t="shared" ca="1" si="11"/>
        <v>0</v>
      </c>
      <c r="AB34" t="str">
        <f t="shared" ca="1" si="11"/>
        <v>0</v>
      </c>
      <c r="AC34" t="str">
        <f t="shared" ca="1" si="11"/>
        <v>0</v>
      </c>
      <c r="AD34" t="str">
        <f t="shared" ca="1" si="11"/>
        <v>0</v>
      </c>
      <c r="AE34" t="str">
        <f t="shared" ca="1" si="11"/>
        <v>0</v>
      </c>
      <c r="AF34" t="str">
        <f t="shared" ca="1" si="11"/>
        <v>0</v>
      </c>
      <c r="AG34" t="str">
        <f t="shared" ca="1" si="11"/>
        <v>0</v>
      </c>
      <c r="AH34" t="str">
        <f t="shared" ca="1" si="11"/>
        <v>0</v>
      </c>
      <c r="AI34" t="str">
        <f t="shared" ca="1" si="11"/>
        <v>0</v>
      </c>
      <c r="AJ34" t="str">
        <f t="shared" ca="1" si="11"/>
        <v>0</v>
      </c>
      <c r="AK34" t="str">
        <f t="shared" ca="1" si="11"/>
        <v>0</v>
      </c>
      <c r="AL34" t="str">
        <f t="shared" ca="1" si="11"/>
        <v>0</v>
      </c>
      <c r="AM34" t="str">
        <f t="shared" ca="1" si="11"/>
        <v>0</v>
      </c>
      <c r="AN34" t="str">
        <f t="shared" ca="1" si="18"/>
        <v>0</v>
      </c>
      <c r="AO34" t="str">
        <f t="shared" ca="1" si="18"/>
        <v>0</v>
      </c>
      <c r="AP34" t="str">
        <f t="shared" ca="1" si="18"/>
        <v>0</v>
      </c>
      <c r="AQ34" t="str">
        <f t="shared" ca="1" si="18"/>
        <v>0</v>
      </c>
      <c r="AR34" t="str">
        <f t="shared" ca="1" si="18"/>
        <v>0</v>
      </c>
      <c r="AS34" t="str">
        <f t="shared" ca="1" si="18"/>
        <v>0</v>
      </c>
      <c r="AT34" t="str">
        <f t="shared" ca="1" si="18"/>
        <v>0</v>
      </c>
      <c r="AU34" t="str">
        <f t="shared" ca="1" si="18"/>
        <v>0</v>
      </c>
      <c r="AV34" t="str">
        <f t="shared" ca="1" si="18"/>
        <v>0</v>
      </c>
      <c r="AW34" t="str">
        <f t="shared" ca="1" si="18"/>
        <v>0</v>
      </c>
      <c r="AX34" t="str">
        <f t="shared" ca="1" si="18"/>
        <v>0</v>
      </c>
      <c r="AY34" t="str">
        <f t="shared" ca="1" si="18"/>
        <v>0</v>
      </c>
      <c r="AZ34" t="str">
        <f t="shared" ca="1" si="18"/>
        <v>0</v>
      </c>
      <c r="BA34" t="str">
        <f t="shared" ca="1" si="18"/>
        <v>0</v>
      </c>
      <c r="BB34" s="91" t="str">
        <f t="shared" ca="1" si="18"/>
        <v>0</v>
      </c>
      <c r="BC34" t="str">
        <f t="shared" ca="1" si="18"/>
        <v>0</v>
      </c>
      <c r="BD34" t="str">
        <f t="shared" ca="1" si="12"/>
        <v>0</v>
      </c>
      <c r="BE34" t="str">
        <f t="shared" ca="1" si="12"/>
        <v>0</v>
      </c>
      <c r="BF34" t="str">
        <f t="shared" ca="1" si="12"/>
        <v>0</v>
      </c>
      <c r="BG34" t="str">
        <f t="shared" ca="1" si="12"/>
        <v>0</v>
      </c>
      <c r="BH34" t="str">
        <f t="shared" ca="1" si="12"/>
        <v>0</v>
      </c>
      <c r="BI34" t="str">
        <f t="shared" ca="1" si="12"/>
        <v>0</v>
      </c>
      <c r="BJ34" t="str">
        <f t="shared" ca="1" si="12"/>
        <v>0</v>
      </c>
      <c r="BK34" t="str">
        <f t="shared" ca="1" si="12"/>
        <v>0</v>
      </c>
      <c r="BL34" t="str">
        <f t="shared" ca="1" si="12"/>
        <v>0</v>
      </c>
      <c r="BM34" t="str">
        <f t="shared" ca="1" si="12"/>
        <v>0</v>
      </c>
      <c r="BN34" t="str">
        <f t="shared" ca="1" si="12"/>
        <v>0</v>
      </c>
      <c r="BO34" t="str">
        <f t="shared" ca="1" si="12"/>
        <v>0</v>
      </c>
      <c r="BP34" t="str">
        <f t="shared" ca="1" si="12"/>
        <v>0</v>
      </c>
      <c r="BQ34" t="str">
        <f t="shared" ca="1" si="12"/>
        <v>0</v>
      </c>
      <c r="BR34" t="str">
        <f t="shared" ca="1" si="12"/>
        <v>0</v>
      </c>
      <c r="BS34" t="str">
        <f t="shared" ca="1" si="13"/>
        <v>0</v>
      </c>
      <c r="BT34" t="str">
        <f t="shared" ca="1" si="19"/>
        <v>0</v>
      </c>
      <c r="BU34" t="str">
        <f t="shared" ca="1" si="19"/>
        <v>0</v>
      </c>
      <c r="BV34" t="str">
        <f t="shared" ca="1" si="19"/>
        <v>0</v>
      </c>
      <c r="BW34" t="str">
        <f t="shared" ca="1" si="19"/>
        <v>0</v>
      </c>
      <c r="BX34" t="str">
        <f t="shared" ca="1" si="19"/>
        <v>0</v>
      </c>
      <c r="BY34" t="str">
        <f t="shared" ca="1" si="19"/>
        <v>0</v>
      </c>
      <c r="BZ34" t="str">
        <f t="shared" ca="1" si="19"/>
        <v>0</v>
      </c>
      <c r="CA34" t="str">
        <f t="shared" ca="1" si="19"/>
        <v>0</v>
      </c>
      <c r="CB34" t="str">
        <f t="shared" ca="1" si="19"/>
        <v>0</v>
      </c>
      <c r="CC34" t="str">
        <f t="shared" ca="1" si="19"/>
        <v>0</v>
      </c>
      <c r="CD34" t="str">
        <f t="shared" ca="1" si="19"/>
        <v>0</v>
      </c>
      <c r="CE34" t="str">
        <f t="shared" ca="1" si="19"/>
        <v>0</v>
      </c>
      <c r="CF34" s="91" t="str">
        <f t="shared" ca="1" si="19"/>
        <v>0</v>
      </c>
      <c r="CG34" t="str">
        <f t="shared" ca="1" si="19"/>
        <v>0</v>
      </c>
      <c r="CH34" t="str">
        <f t="shared" ca="1" si="19"/>
        <v>0</v>
      </c>
      <c r="CI34" t="str">
        <f t="shared" ca="1" si="19"/>
        <v>0</v>
      </c>
      <c r="CJ34" t="str">
        <f t="shared" ca="1" si="14"/>
        <v>0</v>
      </c>
      <c r="CK34" t="str">
        <f t="shared" ca="1" si="14"/>
        <v>0</v>
      </c>
      <c r="CL34" t="str">
        <f t="shared" ca="1" si="14"/>
        <v>0</v>
      </c>
      <c r="CM34" t="str">
        <f t="shared" ca="1" si="14"/>
        <v>0</v>
      </c>
      <c r="CN34" t="str">
        <f t="shared" ca="1" si="14"/>
        <v>0</v>
      </c>
      <c r="CO34" t="str">
        <f t="shared" ca="1" si="14"/>
        <v>0</v>
      </c>
      <c r="CP34" t="str">
        <f t="shared" ca="1" si="14"/>
        <v>0</v>
      </c>
      <c r="CQ34" t="str">
        <f t="shared" ca="1" si="14"/>
        <v>0</v>
      </c>
      <c r="CR34" t="str">
        <f t="shared" ca="1" si="14"/>
        <v>0</v>
      </c>
      <c r="CS34" t="str">
        <f t="shared" ca="1" si="14"/>
        <v>0</v>
      </c>
      <c r="CT34" t="str">
        <f t="shared" ca="1" si="14"/>
        <v>0</v>
      </c>
      <c r="CU34" t="str">
        <f t="shared" ca="1" si="14"/>
        <v>0</v>
      </c>
      <c r="CV34" t="str">
        <f t="shared" ca="1" si="14"/>
        <v>0</v>
      </c>
      <c r="CW34" t="str">
        <f t="shared" ca="1" si="14"/>
        <v>0</v>
      </c>
      <c r="CX34" t="str">
        <f t="shared" ca="1" si="14"/>
        <v>0</v>
      </c>
      <c r="CY34" t="str">
        <f t="shared" ca="1" si="15"/>
        <v>0</v>
      </c>
      <c r="CZ34" t="str">
        <f t="shared" ca="1" si="20"/>
        <v>0</v>
      </c>
      <c r="DA34" t="str">
        <f t="shared" ca="1" si="20"/>
        <v>0</v>
      </c>
      <c r="DB34" t="str">
        <f t="shared" ca="1" si="20"/>
        <v>0</v>
      </c>
      <c r="DC34" t="str">
        <f t="shared" ca="1" si="20"/>
        <v>0</v>
      </c>
      <c r="DD34" t="str">
        <f t="shared" ca="1" si="20"/>
        <v>0</v>
      </c>
      <c r="DE34" t="str">
        <f t="shared" ca="1" si="20"/>
        <v>0</v>
      </c>
      <c r="DF34" t="str">
        <f t="shared" ca="1" si="20"/>
        <v>0</v>
      </c>
      <c r="DG34" t="str">
        <f t="shared" ca="1" si="20"/>
        <v>0</v>
      </c>
      <c r="DH34" t="str">
        <f t="shared" ca="1" si="20"/>
        <v>0</v>
      </c>
      <c r="DI34" t="str">
        <f t="shared" ca="1" si="20"/>
        <v>0</v>
      </c>
      <c r="DJ34" s="91" t="str">
        <f t="shared" ca="1" si="20"/>
        <v>0</v>
      </c>
      <c r="DK34" t="str">
        <f t="shared" ca="1" si="20"/>
        <v>0</v>
      </c>
      <c r="DL34" t="str">
        <f t="shared" ca="1" si="20"/>
        <v>0</v>
      </c>
      <c r="DM34" t="str">
        <f t="shared" ca="1" si="20"/>
        <v>0</v>
      </c>
      <c r="DN34" t="str">
        <f t="shared" ca="1" si="20"/>
        <v>0</v>
      </c>
      <c r="DO34" t="str">
        <f t="shared" ca="1" si="20"/>
        <v>0</v>
      </c>
      <c r="DP34" t="str">
        <f t="shared" ca="1" si="16"/>
        <v>0</v>
      </c>
      <c r="DQ34" t="str">
        <f t="shared" ca="1" si="16"/>
        <v>0</v>
      </c>
      <c r="DR34" t="str">
        <f t="shared" ca="1" si="16"/>
        <v>0</v>
      </c>
      <c r="DS34" t="str">
        <f t="shared" ca="1" si="16"/>
        <v>0</v>
      </c>
      <c r="DT34" t="str">
        <f t="shared" ca="1" si="16"/>
        <v>0</v>
      </c>
      <c r="DU34" t="str">
        <f t="shared" ca="1" si="16"/>
        <v>0</v>
      </c>
      <c r="DV34" t="str">
        <f t="shared" ca="1" si="16"/>
        <v>0</v>
      </c>
      <c r="DW34" t="str">
        <f t="shared" ca="1" si="16"/>
        <v>0</v>
      </c>
      <c r="DX34" t="str">
        <f t="shared" ca="1" si="16"/>
        <v>0</v>
      </c>
      <c r="DY34" t="str">
        <f t="shared" ca="1" si="16"/>
        <v>0</v>
      </c>
      <c r="DZ34" t="str">
        <f t="shared" ca="1" si="16"/>
        <v>0</v>
      </c>
      <c r="EA34" t="str">
        <f t="shared" ca="1" si="16"/>
        <v>0</v>
      </c>
      <c r="EB34" t="str">
        <f t="shared" ca="1" si="16"/>
        <v>0</v>
      </c>
      <c r="EC34" t="str">
        <f t="shared" ca="1" si="16"/>
        <v>0</v>
      </c>
      <c r="ED34" t="str">
        <f t="shared" ca="1" si="16"/>
        <v>0</v>
      </c>
      <c r="EE34" t="str">
        <f t="shared" ca="1" si="17"/>
        <v>0</v>
      </c>
      <c r="EF34" t="str">
        <f t="shared" ca="1" si="10"/>
        <v>0</v>
      </c>
      <c r="EG34" t="str">
        <f t="shared" ca="1" si="10"/>
        <v>0</v>
      </c>
      <c r="EH34" t="str">
        <f t="shared" ca="1" si="10"/>
        <v>0</v>
      </c>
      <c r="EI34" t="str">
        <f t="shared" ca="1" si="10"/>
        <v>0</v>
      </c>
      <c r="EJ34" t="str">
        <f t="shared" ca="1" si="10"/>
        <v>0</v>
      </c>
      <c r="EK34" t="str">
        <f t="shared" ca="1" si="10"/>
        <v>0</v>
      </c>
      <c r="EL34" t="str">
        <f t="shared" ca="1" si="10"/>
        <v>0</v>
      </c>
      <c r="EM34" t="str">
        <f t="shared" ca="1" si="10"/>
        <v>0</v>
      </c>
      <c r="EN34" s="91" t="str">
        <f t="shared" ca="1" si="10"/>
        <v>0</v>
      </c>
    </row>
    <row r="35" spans="1:144">
      <c r="A35">
        <f ca="1"/>
        <v>0</v>
      </c>
      <c r="B35">
        <f ca="1"/>
        <v>0</v>
      </c>
      <c r="C35">
        <f ca="1"/>
        <v>0</v>
      </c>
      <c r="D35" t="str">
        <f ca="1"/>
        <v/>
      </c>
      <c r="E35">
        <f ca="1"/>
        <v>0</v>
      </c>
      <c r="F35">
        <f ca="1"/>
        <v>0</v>
      </c>
      <c r="G35">
        <f ca="1"/>
        <v>0</v>
      </c>
      <c r="H35" t="str">
        <f ca="1"/>
        <v/>
      </c>
      <c r="I35">
        <f ca="1"/>
        <v>0</v>
      </c>
      <c r="J35" t="str">
        <f ca="1"/>
        <v/>
      </c>
      <c r="K35" t="str">
        <f ca="1"/>
        <v>0</v>
      </c>
      <c r="L35" t="str">
        <f ca="1"/>
        <v>0</v>
      </c>
      <c r="M35" t="str">
        <f ca="1"/>
        <v>0</v>
      </c>
      <c r="X35" s="91" t="str">
        <f t="shared" ca="1" si="11"/>
        <v>0</v>
      </c>
      <c r="Y35" t="str">
        <f t="shared" ca="1" si="11"/>
        <v>0</v>
      </c>
      <c r="Z35" t="str">
        <f t="shared" ca="1" si="11"/>
        <v>0</v>
      </c>
      <c r="AA35" t="str">
        <f t="shared" ca="1" si="11"/>
        <v>0</v>
      </c>
      <c r="AB35" t="str">
        <f t="shared" ca="1" si="11"/>
        <v>0</v>
      </c>
      <c r="AC35" t="str">
        <f t="shared" ca="1" si="11"/>
        <v>0</v>
      </c>
      <c r="AD35" t="str">
        <f t="shared" ca="1" si="11"/>
        <v>0</v>
      </c>
      <c r="AE35" t="str">
        <f t="shared" ca="1" si="11"/>
        <v>0</v>
      </c>
      <c r="AF35" t="str">
        <f t="shared" ca="1" si="11"/>
        <v>0</v>
      </c>
      <c r="AG35" t="str">
        <f t="shared" ca="1" si="11"/>
        <v>0</v>
      </c>
      <c r="AH35" t="str">
        <f t="shared" ca="1" si="11"/>
        <v>0</v>
      </c>
      <c r="AI35" t="str">
        <f t="shared" ca="1" si="11"/>
        <v>0</v>
      </c>
      <c r="AJ35" t="str">
        <f t="shared" ca="1" si="11"/>
        <v>0</v>
      </c>
      <c r="AK35" t="str">
        <f t="shared" ca="1" si="11"/>
        <v>0</v>
      </c>
      <c r="AL35" t="str">
        <f t="shared" ca="1" si="11"/>
        <v>0</v>
      </c>
      <c r="AM35" t="str">
        <f t="shared" ca="1" si="11"/>
        <v>0</v>
      </c>
      <c r="AN35" t="str">
        <f t="shared" ca="1" si="18"/>
        <v>0</v>
      </c>
      <c r="AO35" t="str">
        <f t="shared" ca="1" si="18"/>
        <v>0</v>
      </c>
      <c r="AP35" t="str">
        <f t="shared" ca="1" si="18"/>
        <v>0</v>
      </c>
      <c r="AQ35" t="str">
        <f t="shared" ca="1" si="18"/>
        <v>0</v>
      </c>
      <c r="AR35" t="str">
        <f t="shared" ca="1" si="18"/>
        <v>0</v>
      </c>
      <c r="AS35" t="str">
        <f t="shared" ca="1" si="18"/>
        <v>0</v>
      </c>
      <c r="AT35" t="str">
        <f t="shared" ca="1" si="18"/>
        <v>0</v>
      </c>
      <c r="AU35" t="str">
        <f t="shared" ca="1" si="18"/>
        <v>0</v>
      </c>
      <c r="AV35" t="str">
        <f t="shared" ca="1" si="18"/>
        <v>0</v>
      </c>
      <c r="AW35" t="str">
        <f t="shared" ca="1" si="18"/>
        <v>0</v>
      </c>
      <c r="AX35" t="str">
        <f t="shared" ca="1" si="18"/>
        <v>0</v>
      </c>
      <c r="AY35" t="str">
        <f t="shared" ca="1" si="18"/>
        <v>0</v>
      </c>
      <c r="AZ35" t="str">
        <f t="shared" ca="1" si="18"/>
        <v>0</v>
      </c>
      <c r="BA35" t="str">
        <f t="shared" ca="1" si="18"/>
        <v>0</v>
      </c>
      <c r="BB35" s="91" t="str">
        <f t="shared" ca="1" si="18"/>
        <v>0</v>
      </c>
      <c r="BC35" t="str">
        <f t="shared" ca="1" si="18"/>
        <v>0</v>
      </c>
      <c r="BD35" t="str">
        <f t="shared" ca="1" si="12"/>
        <v>0</v>
      </c>
      <c r="BE35" t="str">
        <f t="shared" ca="1" si="12"/>
        <v>0</v>
      </c>
      <c r="BF35" t="str">
        <f t="shared" ca="1" si="12"/>
        <v>0</v>
      </c>
      <c r="BG35" t="str">
        <f t="shared" ca="1" si="12"/>
        <v>0</v>
      </c>
      <c r="BH35" t="str">
        <f t="shared" ca="1" si="12"/>
        <v>0</v>
      </c>
      <c r="BI35" t="str">
        <f t="shared" ca="1" si="12"/>
        <v>0</v>
      </c>
      <c r="BJ35" t="str">
        <f t="shared" ca="1" si="12"/>
        <v>0</v>
      </c>
      <c r="BK35" t="str">
        <f t="shared" ca="1" si="12"/>
        <v>0</v>
      </c>
      <c r="BL35" t="str">
        <f t="shared" ca="1" si="12"/>
        <v>0</v>
      </c>
      <c r="BM35" t="str">
        <f t="shared" ca="1" si="12"/>
        <v>0</v>
      </c>
      <c r="BN35" t="str">
        <f t="shared" ca="1" si="12"/>
        <v>0</v>
      </c>
      <c r="BO35" t="str">
        <f t="shared" ca="1" si="12"/>
        <v>0</v>
      </c>
      <c r="BP35" t="str">
        <f t="shared" ca="1" si="12"/>
        <v>0</v>
      </c>
      <c r="BQ35" t="str">
        <f t="shared" ca="1" si="12"/>
        <v>0</v>
      </c>
      <c r="BR35" t="str">
        <f t="shared" ca="1" si="12"/>
        <v>0</v>
      </c>
      <c r="BS35" t="str">
        <f t="shared" ca="1" si="13"/>
        <v>0</v>
      </c>
      <c r="BT35" t="str">
        <f t="shared" ca="1" si="19"/>
        <v>0</v>
      </c>
      <c r="BU35" t="str">
        <f t="shared" ca="1" si="19"/>
        <v>0</v>
      </c>
      <c r="BV35" t="str">
        <f t="shared" ca="1" si="19"/>
        <v>0</v>
      </c>
      <c r="BW35" t="str">
        <f t="shared" ca="1" si="19"/>
        <v>0</v>
      </c>
      <c r="BX35" t="str">
        <f t="shared" ca="1" si="19"/>
        <v>0</v>
      </c>
      <c r="BY35" t="str">
        <f t="shared" ca="1" si="19"/>
        <v>0</v>
      </c>
      <c r="BZ35" t="str">
        <f t="shared" ca="1" si="19"/>
        <v>0</v>
      </c>
      <c r="CA35" t="str">
        <f t="shared" ca="1" si="19"/>
        <v>0</v>
      </c>
      <c r="CB35" t="str">
        <f t="shared" ca="1" si="19"/>
        <v>0</v>
      </c>
      <c r="CC35" t="str">
        <f t="shared" ca="1" si="19"/>
        <v>0</v>
      </c>
      <c r="CD35" t="str">
        <f t="shared" ca="1" si="19"/>
        <v>0</v>
      </c>
      <c r="CE35" t="str">
        <f t="shared" ca="1" si="19"/>
        <v>0</v>
      </c>
      <c r="CF35" s="91" t="str">
        <f t="shared" ca="1" si="19"/>
        <v>0</v>
      </c>
      <c r="CG35" t="str">
        <f t="shared" ca="1" si="19"/>
        <v>0</v>
      </c>
      <c r="CH35" t="str">
        <f t="shared" ca="1" si="19"/>
        <v>0</v>
      </c>
      <c r="CI35" t="str">
        <f t="shared" ca="1" si="19"/>
        <v>0</v>
      </c>
      <c r="CJ35" t="str">
        <f t="shared" ca="1" si="14"/>
        <v>0</v>
      </c>
      <c r="CK35" t="str">
        <f t="shared" ca="1" si="14"/>
        <v>0</v>
      </c>
      <c r="CL35" t="str">
        <f t="shared" ca="1" si="14"/>
        <v>0</v>
      </c>
      <c r="CM35" t="str">
        <f t="shared" ca="1" si="14"/>
        <v>0</v>
      </c>
      <c r="CN35" t="str">
        <f t="shared" ca="1" si="14"/>
        <v>0</v>
      </c>
      <c r="CO35" t="str">
        <f t="shared" ca="1" si="14"/>
        <v>0</v>
      </c>
      <c r="CP35" t="str">
        <f t="shared" ca="1" si="14"/>
        <v>0</v>
      </c>
      <c r="CQ35" t="str">
        <f t="shared" ca="1" si="14"/>
        <v>0</v>
      </c>
      <c r="CR35" t="str">
        <f t="shared" ca="1" si="14"/>
        <v>0</v>
      </c>
      <c r="CS35" t="str">
        <f t="shared" ca="1" si="14"/>
        <v>0</v>
      </c>
      <c r="CT35" t="str">
        <f t="shared" ca="1" si="14"/>
        <v>0</v>
      </c>
      <c r="CU35" t="str">
        <f t="shared" ca="1" si="14"/>
        <v>0</v>
      </c>
      <c r="CV35" t="str">
        <f t="shared" ca="1" si="14"/>
        <v>0</v>
      </c>
      <c r="CW35" t="str">
        <f t="shared" ca="1" si="14"/>
        <v>0</v>
      </c>
      <c r="CX35" t="str">
        <f t="shared" ca="1" si="14"/>
        <v>0</v>
      </c>
      <c r="CY35" t="str">
        <f t="shared" ca="1" si="15"/>
        <v>0</v>
      </c>
      <c r="CZ35" t="str">
        <f t="shared" ca="1" si="20"/>
        <v>0</v>
      </c>
      <c r="DA35" t="str">
        <f t="shared" ca="1" si="20"/>
        <v>0</v>
      </c>
      <c r="DB35" t="str">
        <f t="shared" ca="1" si="20"/>
        <v>0</v>
      </c>
      <c r="DC35" t="str">
        <f t="shared" ca="1" si="20"/>
        <v>0</v>
      </c>
      <c r="DD35" t="str">
        <f t="shared" ca="1" si="20"/>
        <v>0</v>
      </c>
      <c r="DE35" t="str">
        <f t="shared" ca="1" si="20"/>
        <v>0</v>
      </c>
      <c r="DF35" t="str">
        <f t="shared" ca="1" si="20"/>
        <v>0</v>
      </c>
      <c r="DG35" t="str">
        <f t="shared" ca="1" si="20"/>
        <v>0</v>
      </c>
      <c r="DH35" t="str">
        <f t="shared" ca="1" si="20"/>
        <v>0</v>
      </c>
      <c r="DI35" t="str">
        <f t="shared" ca="1" si="20"/>
        <v>0</v>
      </c>
      <c r="DJ35" s="91" t="str">
        <f t="shared" ca="1" si="20"/>
        <v>0</v>
      </c>
      <c r="DK35" t="str">
        <f t="shared" ca="1" si="20"/>
        <v>0</v>
      </c>
      <c r="DL35" t="str">
        <f t="shared" ca="1" si="20"/>
        <v>0</v>
      </c>
      <c r="DM35" t="str">
        <f t="shared" ca="1" si="20"/>
        <v>0</v>
      </c>
      <c r="DN35" t="str">
        <f t="shared" ca="1" si="20"/>
        <v>0</v>
      </c>
      <c r="DO35" t="str">
        <f t="shared" ca="1" si="20"/>
        <v>0</v>
      </c>
      <c r="DP35" t="str">
        <f t="shared" ca="1" si="16"/>
        <v>0</v>
      </c>
      <c r="DQ35" t="str">
        <f t="shared" ca="1" si="16"/>
        <v>0</v>
      </c>
      <c r="DR35" t="str">
        <f t="shared" ca="1" si="16"/>
        <v>0</v>
      </c>
      <c r="DS35" t="str">
        <f t="shared" ca="1" si="16"/>
        <v>0</v>
      </c>
      <c r="DT35" t="str">
        <f t="shared" ca="1" si="16"/>
        <v>0</v>
      </c>
      <c r="DU35" t="str">
        <f t="shared" ca="1" si="16"/>
        <v>0</v>
      </c>
      <c r="DV35" t="str">
        <f t="shared" ca="1" si="16"/>
        <v>0</v>
      </c>
      <c r="DW35" t="str">
        <f t="shared" ca="1" si="16"/>
        <v>0</v>
      </c>
      <c r="DX35" t="str">
        <f t="shared" ca="1" si="16"/>
        <v>0</v>
      </c>
      <c r="DY35" t="str">
        <f t="shared" ca="1" si="16"/>
        <v>0</v>
      </c>
      <c r="DZ35" t="str">
        <f t="shared" ca="1" si="16"/>
        <v>0</v>
      </c>
      <c r="EA35" t="str">
        <f t="shared" ca="1" si="16"/>
        <v>0</v>
      </c>
      <c r="EB35" t="str">
        <f t="shared" ca="1" si="16"/>
        <v>0</v>
      </c>
      <c r="EC35" t="str">
        <f t="shared" ca="1" si="16"/>
        <v>0</v>
      </c>
      <c r="ED35" t="str">
        <f t="shared" ca="1" si="16"/>
        <v>0</v>
      </c>
      <c r="EE35" t="str">
        <f t="shared" ca="1" si="17"/>
        <v>0</v>
      </c>
      <c r="EF35" t="str">
        <f t="shared" ca="1" si="10"/>
        <v>0</v>
      </c>
      <c r="EG35" t="str">
        <f t="shared" ca="1" si="10"/>
        <v>0</v>
      </c>
      <c r="EH35" t="str">
        <f t="shared" ca="1" si="10"/>
        <v>0</v>
      </c>
      <c r="EI35" t="str">
        <f t="shared" ca="1" si="10"/>
        <v>0</v>
      </c>
      <c r="EJ35" t="str">
        <f t="shared" ca="1" si="10"/>
        <v>0</v>
      </c>
      <c r="EK35" t="str">
        <f t="shared" ca="1" si="10"/>
        <v>0</v>
      </c>
      <c r="EL35" t="str">
        <f t="shared" ca="1" si="10"/>
        <v>0</v>
      </c>
      <c r="EM35" t="str">
        <f t="shared" ca="1" si="10"/>
        <v>0</v>
      </c>
      <c r="EN35" s="91" t="str">
        <f t="shared" ca="1" si="10"/>
        <v>0</v>
      </c>
    </row>
    <row r="36" spans="1:144">
      <c r="A36">
        <f ca="1"/>
        <v>0</v>
      </c>
      <c r="B36">
        <f ca="1"/>
        <v>0</v>
      </c>
      <c r="C36">
        <f ca="1"/>
        <v>0</v>
      </c>
      <c r="D36" t="str">
        <f ca="1"/>
        <v/>
      </c>
      <c r="E36">
        <f ca="1"/>
        <v>0</v>
      </c>
      <c r="F36">
        <f ca="1"/>
        <v>0</v>
      </c>
      <c r="G36">
        <f ca="1"/>
        <v>0</v>
      </c>
      <c r="H36" t="str">
        <f ca="1"/>
        <v/>
      </c>
      <c r="I36">
        <f ca="1"/>
        <v>0</v>
      </c>
      <c r="J36" t="str">
        <f ca="1"/>
        <v/>
      </c>
      <c r="K36" t="str">
        <f ca="1"/>
        <v>0</v>
      </c>
      <c r="L36" t="str">
        <f ca="1"/>
        <v>0</v>
      </c>
      <c r="M36" t="str">
        <f ca="1"/>
        <v>0</v>
      </c>
      <c r="X36" s="91" t="str">
        <f t="shared" ca="1" si="11"/>
        <v>0</v>
      </c>
      <c r="Y36" t="str">
        <f t="shared" ca="1" si="11"/>
        <v>0</v>
      </c>
      <c r="Z36" t="str">
        <f t="shared" ca="1" si="11"/>
        <v>0</v>
      </c>
      <c r="AA36" t="str">
        <f t="shared" ca="1" si="11"/>
        <v>0</v>
      </c>
      <c r="AB36" t="str">
        <f t="shared" ca="1" si="11"/>
        <v>0</v>
      </c>
      <c r="AC36" t="str">
        <f t="shared" ca="1" si="11"/>
        <v>0</v>
      </c>
      <c r="AD36" t="str">
        <f t="shared" ca="1" si="11"/>
        <v>0</v>
      </c>
      <c r="AE36" t="str">
        <f t="shared" ca="1" si="11"/>
        <v>0</v>
      </c>
      <c r="AF36" t="str">
        <f t="shared" ca="1" si="11"/>
        <v>0</v>
      </c>
      <c r="AG36" t="str">
        <f t="shared" ca="1" si="11"/>
        <v>0</v>
      </c>
      <c r="AH36" t="str">
        <f t="shared" ca="1" si="11"/>
        <v>0</v>
      </c>
      <c r="AI36" t="str">
        <f t="shared" ca="1" si="11"/>
        <v>0</v>
      </c>
      <c r="AJ36" t="str">
        <f t="shared" ca="1" si="11"/>
        <v>0</v>
      </c>
      <c r="AK36" t="str">
        <f t="shared" ca="1" si="11"/>
        <v>0</v>
      </c>
      <c r="AL36" t="str">
        <f t="shared" ca="1" si="11"/>
        <v>0</v>
      </c>
      <c r="AM36" t="str">
        <f t="shared" ca="1" si="11"/>
        <v>0</v>
      </c>
      <c r="AN36" t="str">
        <f t="shared" ca="1" si="18"/>
        <v>0</v>
      </c>
      <c r="AO36" t="str">
        <f t="shared" ca="1" si="18"/>
        <v>0</v>
      </c>
      <c r="AP36" t="str">
        <f t="shared" ca="1" si="18"/>
        <v>0</v>
      </c>
      <c r="AQ36" t="str">
        <f t="shared" ca="1" si="18"/>
        <v>0</v>
      </c>
      <c r="AR36" t="str">
        <f t="shared" ca="1" si="18"/>
        <v>0</v>
      </c>
      <c r="AS36" t="str">
        <f t="shared" ca="1" si="18"/>
        <v>0</v>
      </c>
      <c r="AT36" t="str">
        <f t="shared" ca="1" si="18"/>
        <v>0</v>
      </c>
      <c r="AU36" t="str">
        <f t="shared" ca="1" si="18"/>
        <v>0</v>
      </c>
      <c r="AV36" t="str">
        <f t="shared" ca="1" si="18"/>
        <v>0</v>
      </c>
      <c r="AW36" t="str">
        <f t="shared" ca="1" si="18"/>
        <v>0</v>
      </c>
      <c r="AX36" t="str">
        <f t="shared" ca="1" si="18"/>
        <v>0</v>
      </c>
      <c r="AY36" t="str">
        <f t="shared" ca="1" si="18"/>
        <v>0</v>
      </c>
      <c r="AZ36" t="str">
        <f t="shared" ca="1" si="18"/>
        <v>0</v>
      </c>
      <c r="BA36" t="str">
        <f t="shared" ca="1" si="18"/>
        <v>0</v>
      </c>
      <c r="BB36" s="91" t="str">
        <f t="shared" ca="1" si="18"/>
        <v>0</v>
      </c>
      <c r="BC36" t="str">
        <f t="shared" ca="1" si="18"/>
        <v>0</v>
      </c>
      <c r="BD36" t="str">
        <f t="shared" ca="1" si="12"/>
        <v>0</v>
      </c>
      <c r="BE36" t="str">
        <f t="shared" ca="1" si="12"/>
        <v>0</v>
      </c>
      <c r="BF36" t="str">
        <f t="shared" ca="1" si="12"/>
        <v>0</v>
      </c>
      <c r="BG36" t="str">
        <f t="shared" ca="1" si="12"/>
        <v>0</v>
      </c>
      <c r="BH36" t="str">
        <f t="shared" ca="1" si="12"/>
        <v>0</v>
      </c>
      <c r="BI36" t="str">
        <f t="shared" ca="1" si="12"/>
        <v>0</v>
      </c>
      <c r="BJ36" t="str">
        <f t="shared" ca="1" si="12"/>
        <v>0</v>
      </c>
      <c r="BK36" t="str">
        <f t="shared" ca="1" si="12"/>
        <v>0</v>
      </c>
      <c r="BL36" t="str">
        <f t="shared" ca="1" si="12"/>
        <v>0</v>
      </c>
      <c r="BM36" t="str">
        <f t="shared" ca="1" si="12"/>
        <v>0</v>
      </c>
      <c r="BN36" t="str">
        <f t="shared" ca="1" si="12"/>
        <v>0</v>
      </c>
      <c r="BO36" t="str">
        <f t="shared" ca="1" si="12"/>
        <v>0</v>
      </c>
      <c r="BP36" t="str">
        <f t="shared" ca="1" si="12"/>
        <v>0</v>
      </c>
      <c r="BQ36" t="str">
        <f t="shared" ca="1" si="12"/>
        <v>0</v>
      </c>
      <c r="BR36" t="str">
        <f t="shared" ca="1" si="12"/>
        <v>0</v>
      </c>
      <c r="BS36" t="str">
        <f t="shared" ca="1" si="13"/>
        <v>0</v>
      </c>
      <c r="BT36" t="str">
        <f t="shared" ca="1" si="19"/>
        <v>0</v>
      </c>
      <c r="BU36" t="str">
        <f t="shared" ca="1" si="19"/>
        <v>0</v>
      </c>
      <c r="BV36" t="str">
        <f t="shared" ca="1" si="19"/>
        <v>0</v>
      </c>
      <c r="BW36" t="str">
        <f t="shared" ca="1" si="19"/>
        <v>0</v>
      </c>
      <c r="BX36" t="str">
        <f t="shared" ca="1" si="19"/>
        <v>0</v>
      </c>
      <c r="BY36" t="str">
        <f t="shared" ca="1" si="19"/>
        <v>0</v>
      </c>
      <c r="BZ36" t="str">
        <f t="shared" ca="1" si="19"/>
        <v>0</v>
      </c>
      <c r="CA36" t="str">
        <f t="shared" ca="1" si="19"/>
        <v>0</v>
      </c>
      <c r="CB36" t="str">
        <f t="shared" ca="1" si="19"/>
        <v>0</v>
      </c>
      <c r="CC36" t="str">
        <f t="shared" ca="1" si="19"/>
        <v>0</v>
      </c>
      <c r="CD36" t="str">
        <f t="shared" ca="1" si="19"/>
        <v>0</v>
      </c>
      <c r="CE36" t="str">
        <f t="shared" ca="1" si="19"/>
        <v>0</v>
      </c>
      <c r="CF36" s="91" t="str">
        <f t="shared" ca="1" si="19"/>
        <v>0</v>
      </c>
      <c r="CG36" t="str">
        <f t="shared" ca="1" si="19"/>
        <v>0</v>
      </c>
      <c r="CH36" t="str">
        <f t="shared" ca="1" si="19"/>
        <v>0</v>
      </c>
      <c r="CI36" t="str">
        <f t="shared" ca="1" si="19"/>
        <v>0</v>
      </c>
      <c r="CJ36" t="str">
        <f t="shared" ca="1" si="14"/>
        <v>0</v>
      </c>
      <c r="CK36" t="str">
        <f t="shared" ca="1" si="14"/>
        <v>0</v>
      </c>
      <c r="CL36" t="str">
        <f t="shared" ca="1" si="14"/>
        <v>0</v>
      </c>
      <c r="CM36" t="str">
        <f t="shared" ca="1" si="14"/>
        <v>0</v>
      </c>
      <c r="CN36" t="str">
        <f t="shared" ca="1" si="14"/>
        <v>0</v>
      </c>
      <c r="CO36" t="str">
        <f t="shared" ca="1" si="14"/>
        <v>0</v>
      </c>
      <c r="CP36" t="str">
        <f t="shared" ca="1" si="14"/>
        <v>0</v>
      </c>
      <c r="CQ36" t="str">
        <f t="shared" ca="1" si="14"/>
        <v>0</v>
      </c>
      <c r="CR36" t="str">
        <f t="shared" ca="1" si="14"/>
        <v>0</v>
      </c>
      <c r="CS36" t="str">
        <f t="shared" ca="1" si="14"/>
        <v>0</v>
      </c>
      <c r="CT36" t="str">
        <f t="shared" ca="1" si="14"/>
        <v>0</v>
      </c>
      <c r="CU36" t="str">
        <f t="shared" ca="1" si="14"/>
        <v>0</v>
      </c>
      <c r="CV36" t="str">
        <f t="shared" ca="1" si="14"/>
        <v>0</v>
      </c>
      <c r="CW36" t="str">
        <f t="shared" ca="1" si="14"/>
        <v>0</v>
      </c>
      <c r="CX36" t="str">
        <f t="shared" ca="1" si="14"/>
        <v>0</v>
      </c>
      <c r="CY36" t="str">
        <f t="shared" ca="1" si="15"/>
        <v>0</v>
      </c>
      <c r="CZ36" t="str">
        <f t="shared" ca="1" si="20"/>
        <v>0</v>
      </c>
      <c r="DA36" t="str">
        <f t="shared" ca="1" si="20"/>
        <v>0</v>
      </c>
      <c r="DB36" t="str">
        <f t="shared" ca="1" si="20"/>
        <v>0</v>
      </c>
      <c r="DC36" t="str">
        <f t="shared" ca="1" si="20"/>
        <v>0</v>
      </c>
      <c r="DD36" t="str">
        <f t="shared" ca="1" si="20"/>
        <v>0</v>
      </c>
      <c r="DE36" t="str">
        <f t="shared" ca="1" si="20"/>
        <v>0</v>
      </c>
      <c r="DF36" t="str">
        <f t="shared" ca="1" si="20"/>
        <v>0</v>
      </c>
      <c r="DG36" t="str">
        <f t="shared" ca="1" si="20"/>
        <v>0</v>
      </c>
      <c r="DH36" t="str">
        <f t="shared" ca="1" si="20"/>
        <v>0</v>
      </c>
      <c r="DI36" t="str">
        <f t="shared" ca="1" si="20"/>
        <v>0</v>
      </c>
      <c r="DJ36" s="91" t="str">
        <f t="shared" ca="1" si="20"/>
        <v>0</v>
      </c>
      <c r="DK36" t="str">
        <f t="shared" ca="1" si="20"/>
        <v>0</v>
      </c>
      <c r="DL36" t="str">
        <f t="shared" ca="1" si="20"/>
        <v>0</v>
      </c>
      <c r="DM36" t="str">
        <f t="shared" ca="1" si="20"/>
        <v>0</v>
      </c>
      <c r="DN36" t="str">
        <f t="shared" ca="1" si="20"/>
        <v>0</v>
      </c>
      <c r="DO36" t="str">
        <f t="shared" ca="1" si="20"/>
        <v>0</v>
      </c>
      <c r="DP36" t="str">
        <f t="shared" ca="1" si="16"/>
        <v>0</v>
      </c>
      <c r="DQ36" t="str">
        <f t="shared" ca="1" si="16"/>
        <v>0</v>
      </c>
      <c r="DR36" t="str">
        <f t="shared" ca="1" si="16"/>
        <v>0</v>
      </c>
      <c r="DS36" t="str">
        <f t="shared" ca="1" si="16"/>
        <v>0</v>
      </c>
      <c r="DT36" t="str">
        <f t="shared" ca="1" si="16"/>
        <v>0</v>
      </c>
      <c r="DU36" t="str">
        <f t="shared" ca="1" si="16"/>
        <v>0</v>
      </c>
      <c r="DV36" t="str">
        <f t="shared" ca="1" si="16"/>
        <v>0</v>
      </c>
      <c r="DW36" t="str">
        <f t="shared" ca="1" si="16"/>
        <v>0</v>
      </c>
      <c r="DX36" t="str">
        <f t="shared" ca="1" si="16"/>
        <v>0</v>
      </c>
      <c r="DY36" t="str">
        <f t="shared" ca="1" si="16"/>
        <v>0</v>
      </c>
      <c r="DZ36" t="str">
        <f t="shared" ca="1" si="16"/>
        <v>0</v>
      </c>
      <c r="EA36" t="str">
        <f t="shared" ca="1" si="16"/>
        <v>0</v>
      </c>
      <c r="EB36" t="str">
        <f t="shared" ca="1" si="16"/>
        <v>0</v>
      </c>
      <c r="EC36" t="str">
        <f t="shared" ca="1" si="16"/>
        <v>0</v>
      </c>
      <c r="ED36" t="str">
        <f t="shared" ca="1" si="16"/>
        <v>0</v>
      </c>
      <c r="EE36" t="str">
        <f t="shared" ca="1" si="17"/>
        <v>0</v>
      </c>
      <c r="EF36" t="str">
        <f t="shared" ca="1" si="10"/>
        <v>0</v>
      </c>
      <c r="EG36" t="str">
        <f t="shared" ca="1" si="10"/>
        <v>0</v>
      </c>
      <c r="EH36" t="str">
        <f t="shared" ca="1" si="10"/>
        <v>0</v>
      </c>
      <c r="EI36" t="str">
        <f t="shared" ca="1" si="10"/>
        <v>0</v>
      </c>
      <c r="EJ36" t="str">
        <f t="shared" ca="1" si="10"/>
        <v>0</v>
      </c>
      <c r="EK36" t="str">
        <f t="shared" ca="1" si="10"/>
        <v>0</v>
      </c>
      <c r="EL36" t="str">
        <f t="shared" ca="1" si="10"/>
        <v>0</v>
      </c>
      <c r="EM36" t="str">
        <f t="shared" ca="1" si="10"/>
        <v>0</v>
      </c>
      <c r="EN36" s="91" t="str">
        <f t="shared" ca="1" si="10"/>
        <v>0</v>
      </c>
    </row>
    <row r="37" spans="1:144">
      <c r="A37">
        <f ca="1"/>
        <v>0</v>
      </c>
      <c r="B37">
        <f ca="1"/>
        <v>0</v>
      </c>
      <c r="C37">
        <f ca="1"/>
        <v>0</v>
      </c>
      <c r="D37" t="str">
        <f ca="1"/>
        <v/>
      </c>
      <c r="E37">
        <f ca="1"/>
        <v>0</v>
      </c>
      <c r="F37">
        <f ca="1"/>
        <v>0</v>
      </c>
      <c r="G37">
        <f ca="1"/>
        <v>0</v>
      </c>
      <c r="H37" t="str">
        <f ca="1"/>
        <v/>
      </c>
      <c r="I37">
        <f ca="1"/>
        <v>0</v>
      </c>
      <c r="J37" t="str">
        <f ca="1"/>
        <v/>
      </c>
      <c r="K37" t="str">
        <f ca="1"/>
        <v>0</v>
      </c>
      <c r="L37" t="str">
        <f ca="1"/>
        <v>0</v>
      </c>
      <c r="M37" t="str">
        <f ca="1"/>
        <v>0</v>
      </c>
      <c r="X37" s="91" t="str">
        <f t="shared" ca="1" si="11"/>
        <v>0</v>
      </c>
      <c r="Y37" t="str">
        <f t="shared" ca="1" si="11"/>
        <v>0</v>
      </c>
      <c r="Z37" t="str">
        <f t="shared" ca="1" si="11"/>
        <v>0</v>
      </c>
      <c r="AA37" t="str">
        <f t="shared" ca="1" si="11"/>
        <v>0</v>
      </c>
      <c r="AB37" t="str">
        <f t="shared" ca="1" si="11"/>
        <v>0</v>
      </c>
      <c r="AC37" t="str">
        <f t="shared" ca="1" si="11"/>
        <v>0</v>
      </c>
      <c r="AD37" t="str">
        <f t="shared" ca="1" si="11"/>
        <v>0</v>
      </c>
      <c r="AE37" t="str">
        <f t="shared" ca="1" si="11"/>
        <v>0</v>
      </c>
      <c r="AF37" t="str">
        <f t="shared" ca="1" si="11"/>
        <v>0</v>
      </c>
      <c r="AG37" t="str">
        <f t="shared" ca="1" si="11"/>
        <v>0</v>
      </c>
      <c r="AH37" t="str">
        <f t="shared" ca="1" si="11"/>
        <v>0</v>
      </c>
      <c r="AI37" t="str">
        <f t="shared" ca="1" si="11"/>
        <v>0</v>
      </c>
      <c r="AJ37" t="str">
        <f t="shared" ca="1" si="11"/>
        <v>0</v>
      </c>
      <c r="AK37" t="str">
        <f t="shared" ca="1" si="11"/>
        <v>0</v>
      </c>
      <c r="AL37" t="str">
        <f t="shared" ca="1" si="11"/>
        <v>0</v>
      </c>
      <c r="AM37" t="str">
        <f t="shared" ca="1" si="11"/>
        <v>0</v>
      </c>
      <c r="AN37" t="str">
        <f t="shared" ca="1" si="18"/>
        <v>0</v>
      </c>
      <c r="AO37" t="str">
        <f t="shared" ca="1" si="18"/>
        <v>0</v>
      </c>
      <c r="AP37" t="str">
        <f t="shared" ca="1" si="18"/>
        <v>0</v>
      </c>
      <c r="AQ37" t="str">
        <f t="shared" ca="1" si="18"/>
        <v>0</v>
      </c>
      <c r="AR37" t="str">
        <f t="shared" ca="1" si="18"/>
        <v>0</v>
      </c>
      <c r="AS37" t="str">
        <f t="shared" ca="1" si="18"/>
        <v>0</v>
      </c>
      <c r="AT37" t="str">
        <f t="shared" ca="1" si="18"/>
        <v>0</v>
      </c>
      <c r="AU37" t="str">
        <f t="shared" ca="1" si="18"/>
        <v>0</v>
      </c>
      <c r="AV37" t="str">
        <f t="shared" ca="1" si="18"/>
        <v>0</v>
      </c>
      <c r="AW37" t="str">
        <f t="shared" ca="1" si="18"/>
        <v>0</v>
      </c>
      <c r="AX37" t="str">
        <f t="shared" ca="1" si="18"/>
        <v>0</v>
      </c>
      <c r="AY37" t="str">
        <f t="shared" ca="1" si="18"/>
        <v>0</v>
      </c>
      <c r="AZ37" t="str">
        <f t="shared" ca="1" si="18"/>
        <v>0</v>
      </c>
      <c r="BA37" t="str">
        <f t="shared" ca="1" si="18"/>
        <v>0</v>
      </c>
      <c r="BB37" s="91" t="str">
        <f t="shared" ca="1" si="18"/>
        <v>0</v>
      </c>
      <c r="BC37" t="str">
        <f t="shared" ca="1" si="18"/>
        <v>0</v>
      </c>
      <c r="BD37" t="str">
        <f t="shared" ca="1" si="12"/>
        <v>0</v>
      </c>
      <c r="BE37" t="str">
        <f t="shared" ca="1" si="12"/>
        <v>0</v>
      </c>
      <c r="BF37" t="str">
        <f t="shared" ca="1" si="12"/>
        <v>0</v>
      </c>
      <c r="BG37" t="str">
        <f t="shared" ca="1" si="12"/>
        <v>0</v>
      </c>
      <c r="BH37" t="str">
        <f t="shared" ca="1" si="12"/>
        <v>0</v>
      </c>
      <c r="BI37" t="str">
        <f t="shared" ca="1" si="12"/>
        <v>0</v>
      </c>
      <c r="BJ37" t="str">
        <f t="shared" ca="1" si="12"/>
        <v>0</v>
      </c>
      <c r="BK37" t="str">
        <f t="shared" ca="1" si="12"/>
        <v>0</v>
      </c>
      <c r="BL37" t="str">
        <f t="shared" ca="1" si="12"/>
        <v>0</v>
      </c>
      <c r="BM37" t="str">
        <f t="shared" ca="1" si="12"/>
        <v>0</v>
      </c>
      <c r="BN37" t="str">
        <f t="shared" ca="1" si="12"/>
        <v>0</v>
      </c>
      <c r="BO37" t="str">
        <f t="shared" ca="1" si="12"/>
        <v>0</v>
      </c>
      <c r="BP37" t="str">
        <f t="shared" ca="1" si="12"/>
        <v>0</v>
      </c>
      <c r="BQ37" t="str">
        <f t="shared" ca="1" si="12"/>
        <v>0</v>
      </c>
      <c r="BR37" t="str">
        <f t="shared" ca="1" si="12"/>
        <v>0</v>
      </c>
      <c r="BS37" t="str">
        <f t="shared" ca="1" si="13"/>
        <v>0</v>
      </c>
      <c r="BT37" t="str">
        <f t="shared" ca="1" si="19"/>
        <v>0</v>
      </c>
      <c r="BU37" t="str">
        <f t="shared" ca="1" si="19"/>
        <v>0</v>
      </c>
      <c r="BV37" t="str">
        <f t="shared" ca="1" si="19"/>
        <v>0</v>
      </c>
      <c r="BW37" t="str">
        <f t="shared" ca="1" si="19"/>
        <v>0</v>
      </c>
      <c r="BX37" t="str">
        <f t="shared" ca="1" si="19"/>
        <v>0</v>
      </c>
      <c r="BY37" t="str">
        <f t="shared" ca="1" si="19"/>
        <v>0</v>
      </c>
      <c r="BZ37" t="str">
        <f t="shared" ca="1" si="19"/>
        <v>0</v>
      </c>
      <c r="CA37" t="str">
        <f t="shared" ca="1" si="19"/>
        <v>0</v>
      </c>
      <c r="CB37" t="str">
        <f t="shared" ca="1" si="19"/>
        <v>0</v>
      </c>
      <c r="CC37" t="str">
        <f t="shared" ca="1" si="19"/>
        <v>0</v>
      </c>
      <c r="CD37" t="str">
        <f t="shared" ca="1" si="19"/>
        <v>0</v>
      </c>
      <c r="CE37" t="str">
        <f t="shared" ca="1" si="19"/>
        <v>0</v>
      </c>
      <c r="CF37" s="91" t="str">
        <f t="shared" ca="1" si="19"/>
        <v>0</v>
      </c>
      <c r="CG37" t="str">
        <f t="shared" ca="1" si="19"/>
        <v>0</v>
      </c>
      <c r="CH37" t="str">
        <f t="shared" ca="1" si="19"/>
        <v>0</v>
      </c>
      <c r="CI37" t="str">
        <f t="shared" ca="1" si="19"/>
        <v>0</v>
      </c>
      <c r="CJ37" t="str">
        <f t="shared" ca="1" si="14"/>
        <v>0</v>
      </c>
      <c r="CK37" t="str">
        <f t="shared" ca="1" si="14"/>
        <v>0</v>
      </c>
      <c r="CL37" t="str">
        <f t="shared" ca="1" si="14"/>
        <v>0</v>
      </c>
      <c r="CM37" t="str">
        <f t="shared" ca="1" si="14"/>
        <v>0</v>
      </c>
      <c r="CN37" t="str">
        <f t="shared" ca="1" si="14"/>
        <v>0</v>
      </c>
      <c r="CO37" t="str">
        <f t="shared" ca="1" si="14"/>
        <v>0</v>
      </c>
      <c r="CP37" t="str">
        <f t="shared" ca="1" si="14"/>
        <v>0</v>
      </c>
      <c r="CQ37" t="str">
        <f t="shared" ca="1" si="14"/>
        <v>0</v>
      </c>
      <c r="CR37" t="str">
        <f t="shared" ca="1" si="14"/>
        <v>0</v>
      </c>
      <c r="CS37" t="str">
        <f t="shared" ca="1" si="14"/>
        <v>0</v>
      </c>
      <c r="CT37" t="str">
        <f t="shared" ca="1" si="14"/>
        <v>0</v>
      </c>
      <c r="CU37" t="str">
        <f t="shared" ca="1" si="14"/>
        <v>0</v>
      </c>
      <c r="CV37" t="str">
        <f t="shared" ca="1" si="14"/>
        <v>0</v>
      </c>
      <c r="CW37" t="str">
        <f t="shared" ca="1" si="14"/>
        <v>0</v>
      </c>
      <c r="CX37" t="str">
        <f t="shared" ca="1" si="14"/>
        <v>0</v>
      </c>
      <c r="CY37" t="str">
        <f t="shared" ca="1" si="15"/>
        <v>0</v>
      </c>
      <c r="CZ37" t="str">
        <f t="shared" ca="1" si="20"/>
        <v>0</v>
      </c>
      <c r="DA37" t="str">
        <f t="shared" ca="1" si="20"/>
        <v>0</v>
      </c>
      <c r="DB37" t="str">
        <f t="shared" ca="1" si="20"/>
        <v>0</v>
      </c>
      <c r="DC37" t="str">
        <f t="shared" ca="1" si="20"/>
        <v>0</v>
      </c>
      <c r="DD37" t="str">
        <f t="shared" ca="1" si="20"/>
        <v>0</v>
      </c>
      <c r="DE37" t="str">
        <f t="shared" ca="1" si="20"/>
        <v>0</v>
      </c>
      <c r="DF37" t="str">
        <f t="shared" ca="1" si="20"/>
        <v>0</v>
      </c>
      <c r="DG37" t="str">
        <f t="shared" ca="1" si="20"/>
        <v>0</v>
      </c>
      <c r="DH37" t="str">
        <f t="shared" ca="1" si="20"/>
        <v>0</v>
      </c>
      <c r="DI37" t="str">
        <f t="shared" ca="1" si="20"/>
        <v>0</v>
      </c>
      <c r="DJ37" s="91" t="str">
        <f t="shared" ca="1" si="20"/>
        <v>0</v>
      </c>
      <c r="DK37" t="str">
        <f t="shared" ca="1" si="20"/>
        <v>0</v>
      </c>
      <c r="DL37" t="str">
        <f t="shared" ca="1" si="20"/>
        <v>0</v>
      </c>
      <c r="DM37" t="str">
        <f t="shared" ca="1" si="20"/>
        <v>0</v>
      </c>
      <c r="DN37" t="str">
        <f t="shared" ca="1" si="20"/>
        <v>0</v>
      </c>
      <c r="DO37" t="str">
        <f t="shared" ca="1" si="20"/>
        <v>0</v>
      </c>
      <c r="DP37" t="str">
        <f t="shared" ca="1" si="16"/>
        <v>0</v>
      </c>
      <c r="DQ37" t="str">
        <f t="shared" ca="1" si="16"/>
        <v>0</v>
      </c>
      <c r="DR37" t="str">
        <f t="shared" ca="1" si="16"/>
        <v>0</v>
      </c>
      <c r="DS37" t="str">
        <f t="shared" ca="1" si="16"/>
        <v>0</v>
      </c>
      <c r="DT37" t="str">
        <f t="shared" ca="1" si="16"/>
        <v>0</v>
      </c>
      <c r="DU37" t="str">
        <f t="shared" ca="1" si="16"/>
        <v>0</v>
      </c>
      <c r="DV37" t="str">
        <f t="shared" ca="1" si="16"/>
        <v>0</v>
      </c>
      <c r="DW37" t="str">
        <f t="shared" ca="1" si="16"/>
        <v>0</v>
      </c>
      <c r="DX37" t="str">
        <f t="shared" ca="1" si="16"/>
        <v>0</v>
      </c>
      <c r="DY37" t="str">
        <f t="shared" ca="1" si="16"/>
        <v>0</v>
      </c>
      <c r="DZ37" t="str">
        <f t="shared" ca="1" si="16"/>
        <v>0</v>
      </c>
      <c r="EA37" t="str">
        <f t="shared" ca="1" si="16"/>
        <v>0</v>
      </c>
      <c r="EB37" t="str">
        <f t="shared" ca="1" si="16"/>
        <v>0</v>
      </c>
      <c r="EC37" t="str">
        <f t="shared" ca="1" si="16"/>
        <v>0</v>
      </c>
      <c r="ED37" t="str">
        <f t="shared" ca="1" si="16"/>
        <v>0</v>
      </c>
      <c r="EE37" t="str">
        <f t="shared" ca="1" si="17"/>
        <v>0</v>
      </c>
      <c r="EF37" t="str">
        <f t="shared" ca="1" si="10"/>
        <v>0</v>
      </c>
      <c r="EG37" t="str">
        <f t="shared" ca="1" si="10"/>
        <v>0</v>
      </c>
      <c r="EH37" t="str">
        <f t="shared" ca="1" si="10"/>
        <v>0</v>
      </c>
      <c r="EI37" t="str">
        <f t="shared" ca="1" si="10"/>
        <v>0</v>
      </c>
      <c r="EJ37" t="str">
        <f t="shared" ca="1" si="10"/>
        <v>0</v>
      </c>
      <c r="EK37" t="str">
        <f t="shared" ca="1" si="10"/>
        <v>0</v>
      </c>
      <c r="EL37" t="str">
        <f t="shared" ca="1" si="10"/>
        <v>0</v>
      </c>
      <c r="EM37" t="str">
        <f t="shared" ca="1" si="10"/>
        <v>0</v>
      </c>
      <c r="EN37" s="91" t="str">
        <f t="shared" ca="1" si="10"/>
        <v>0</v>
      </c>
    </row>
    <row r="38" spans="1:144">
      <c r="A38">
        <f ca="1"/>
        <v>0</v>
      </c>
      <c r="B38">
        <f ca="1"/>
        <v>0</v>
      </c>
      <c r="C38">
        <f ca="1"/>
        <v>0</v>
      </c>
      <c r="D38" t="str">
        <f ca="1"/>
        <v/>
      </c>
      <c r="E38">
        <f ca="1"/>
        <v>0</v>
      </c>
      <c r="F38">
        <f ca="1"/>
        <v>0</v>
      </c>
      <c r="G38">
        <f ca="1"/>
        <v>0</v>
      </c>
      <c r="H38" t="str">
        <f ca="1"/>
        <v/>
      </c>
      <c r="I38">
        <f ca="1"/>
        <v>0</v>
      </c>
      <c r="J38" t="str">
        <f ca="1"/>
        <v/>
      </c>
      <c r="K38" t="str">
        <f ca="1"/>
        <v>0</v>
      </c>
      <c r="L38" t="str">
        <f ca="1"/>
        <v>0</v>
      </c>
      <c r="M38" t="str">
        <f ca="1"/>
        <v>0</v>
      </c>
      <c r="X38" s="91" t="str">
        <f t="shared" ca="1" si="11"/>
        <v>0</v>
      </c>
      <c r="Y38" t="str">
        <f t="shared" ca="1" si="11"/>
        <v>0</v>
      </c>
      <c r="Z38" t="str">
        <f t="shared" ca="1" si="11"/>
        <v>0</v>
      </c>
      <c r="AA38" t="str">
        <f t="shared" ca="1" si="11"/>
        <v>0</v>
      </c>
      <c r="AB38" t="str">
        <f t="shared" ca="1" si="11"/>
        <v>0</v>
      </c>
      <c r="AC38" t="str">
        <f t="shared" ca="1" si="11"/>
        <v>0</v>
      </c>
      <c r="AD38" t="str">
        <f t="shared" ca="1" si="11"/>
        <v>0</v>
      </c>
      <c r="AE38" t="str">
        <f t="shared" ca="1" si="11"/>
        <v>0</v>
      </c>
      <c r="AF38" t="str">
        <f t="shared" ca="1" si="11"/>
        <v>0</v>
      </c>
      <c r="AG38" t="str">
        <f t="shared" ca="1" si="11"/>
        <v>0</v>
      </c>
      <c r="AH38" t="str">
        <f t="shared" ca="1" si="11"/>
        <v>0</v>
      </c>
      <c r="AI38" t="str">
        <f t="shared" ca="1" si="11"/>
        <v>0</v>
      </c>
      <c r="AJ38" t="str">
        <f t="shared" ca="1" si="11"/>
        <v>0</v>
      </c>
      <c r="AK38" t="str">
        <f t="shared" ca="1" si="11"/>
        <v>0</v>
      </c>
      <c r="AL38" t="str">
        <f t="shared" ca="1" si="11"/>
        <v>0</v>
      </c>
      <c r="AM38" t="str">
        <f t="shared" ca="1" si="11"/>
        <v>0</v>
      </c>
      <c r="AN38" t="str">
        <f t="shared" ca="1" si="18"/>
        <v>0</v>
      </c>
      <c r="AO38" t="str">
        <f t="shared" ca="1" si="18"/>
        <v>0</v>
      </c>
      <c r="AP38" t="str">
        <f t="shared" ca="1" si="18"/>
        <v>0</v>
      </c>
      <c r="AQ38" t="str">
        <f t="shared" ca="1" si="18"/>
        <v>0</v>
      </c>
      <c r="AR38" t="str">
        <f t="shared" ca="1" si="18"/>
        <v>0</v>
      </c>
      <c r="AS38" t="str">
        <f t="shared" ca="1" si="18"/>
        <v>0</v>
      </c>
      <c r="AT38" t="str">
        <f t="shared" ca="1" si="18"/>
        <v>0</v>
      </c>
      <c r="AU38" t="str">
        <f t="shared" ca="1" si="18"/>
        <v>0</v>
      </c>
      <c r="AV38" t="str">
        <f t="shared" ca="1" si="18"/>
        <v>0</v>
      </c>
      <c r="AW38" t="str">
        <f t="shared" ca="1" si="18"/>
        <v>0</v>
      </c>
      <c r="AX38" t="str">
        <f t="shared" ca="1" si="18"/>
        <v>0</v>
      </c>
      <c r="AY38" t="str">
        <f t="shared" ca="1" si="18"/>
        <v>0</v>
      </c>
      <c r="AZ38" t="str">
        <f t="shared" ca="1" si="18"/>
        <v>0</v>
      </c>
      <c r="BA38" t="str">
        <f t="shared" ca="1" si="18"/>
        <v>0</v>
      </c>
      <c r="BB38" s="91" t="str">
        <f t="shared" ca="1" si="18"/>
        <v>0</v>
      </c>
      <c r="BC38" t="str">
        <f t="shared" ca="1" si="18"/>
        <v>0</v>
      </c>
      <c r="BD38" t="str">
        <f t="shared" ca="1" si="12"/>
        <v>0</v>
      </c>
      <c r="BE38" t="str">
        <f t="shared" ca="1" si="12"/>
        <v>0</v>
      </c>
      <c r="BF38" t="str">
        <f t="shared" ca="1" si="12"/>
        <v>0</v>
      </c>
      <c r="BG38" t="str">
        <f t="shared" ca="1" si="12"/>
        <v>0</v>
      </c>
      <c r="BH38" t="str">
        <f t="shared" ca="1" si="12"/>
        <v>0</v>
      </c>
      <c r="BI38" t="str">
        <f t="shared" ca="1" si="12"/>
        <v>0</v>
      </c>
      <c r="BJ38" t="str">
        <f t="shared" ca="1" si="12"/>
        <v>0</v>
      </c>
      <c r="BK38" t="str">
        <f t="shared" ca="1" si="12"/>
        <v>0</v>
      </c>
      <c r="BL38" t="str">
        <f t="shared" ca="1" si="12"/>
        <v>0</v>
      </c>
      <c r="BM38" t="str">
        <f t="shared" ca="1" si="12"/>
        <v>0</v>
      </c>
      <c r="BN38" t="str">
        <f t="shared" ca="1" si="12"/>
        <v>0</v>
      </c>
      <c r="BO38" t="str">
        <f t="shared" ca="1" si="12"/>
        <v>0</v>
      </c>
      <c r="BP38" t="str">
        <f t="shared" ca="1" si="12"/>
        <v>0</v>
      </c>
      <c r="BQ38" t="str">
        <f t="shared" ca="1" si="12"/>
        <v>0</v>
      </c>
      <c r="BR38" t="str">
        <f t="shared" ca="1" si="12"/>
        <v>0</v>
      </c>
      <c r="BS38" t="str">
        <f t="shared" ca="1" si="13"/>
        <v>0</v>
      </c>
      <c r="BT38" t="str">
        <f t="shared" ca="1" si="19"/>
        <v>0</v>
      </c>
      <c r="BU38" t="str">
        <f t="shared" ca="1" si="19"/>
        <v>0</v>
      </c>
      <c r="BV38" t="str">
        <f t="shared" ca="1" si="19"/>
        <v>0</v>
      </c>
      <c r="BW38" t="str">
        <f t="shared" ca="1" si="19"/>
        <v>0</v>
      </c>
      <c r="BX38" t="str">
        <f t="shared" ca="1" si="19"/>
        <v>0</v>
      </c>
      <c r="BY38" t="str">
        <f t="shared" ca="1" si="19"/>
        <v>0</v>
      </c>
      <c r="BZ38" t="str">
        <f t="shared" ca="1" si="19"/>
        <v>0</v>
      </c>
      <c r="CA38" t="str">
        <f t="shared" ca="1" si="19"/>
        <v>0</v>
      </c>
      <c r="CB38" t="str">
        <f t="shared" ca="1" si="19"/>
        <v>0</v>
      </c>
      <c r="CC38" t="str">
        <f t="shared" ca="1" si="19"/>
        <v>0</v>
      </c>
      <c r="CD38" t="str">
        <f t="shared" ca="1" si="19"/>
        <v>0</v>
      </c>
      <c r="CE38" t="str">
        <f t="shared" ca="1" si="19"/>
        <v>0</v>
      </c>
      <c r="CF38" s="91" t="str">
        <f t="shared" ca="1" si="19"/>
        <v>0</v>
      </c>
      <c r="CG38" t="str">
        <f t="shared" ca="1" si="19"/>
        <v>0</v>
      </c>
      <c r="CH38" t="str">
        <f t="shared" ca="1" si="19"/>
        <v>0</v>
      </c>
      <c r="CI38" t="str">
        <f t="shared" ca="1" si="19"/>
        <v>0</v>
      </c>
      <c r="CJ38" t="str">
        <f t="shared" ca="1" si="14"/>
        <v>0</v>
      </c>
      <c r="CK38" t="str">
        <f t="shared" ca="1" si="14"/>
        <v>0</v>
      </c>
      <c r="CL38" t="str">
        <f t="shared" ca="1" si="14"/>
        <v>0</v>
      </c>
      <c r="CM38" t="str">
        <f t="shared" ca="1" si="14"/>
        <v>0</v>
      </c>
      <c r="CN38" t="str">
        <f t="shared" ca="1" si="14"/>
        <v>0</v>
      </c>
      <c r="CO38" t="str">
        <f t="shared" ca="1" si="14"/>
        <v>0</v>
      </c>
      <c r="CP38" t="str">
        <f t="shared" ca="1" si="14"/>
        <v>0</v>
      </c>
      <c r="CQ38" t="str">
        <f t="shared" ca="1" si="14"/>
        <v>0</v>
      </c>
      <c r="CR38" t="str">
        <f t="shared" ca="1" si="14"/>
        <v>0</v>
      </c>
      <c r="CS38" t="str">
        <f t="shared" ca="1" si="14"/>
        <v>0</v>
      </c>
      <c r="CT38" t="str">
        <f t="shared" ca="1" si="14"/>
        <v>0</v>
      </c>
      <c r="CU38" t="str">
        <f t="shared" ca="1" si="14"/>
        <v>0</v>
      </c>
      <c r="CV38" t="str">
        <f t="shared" ca="1" si="14"/>
        <v>0</v>
      </c>
      <c r="CW38" t="str">
        <f t="shared" ca="1" si="14"/>
        <v>0</v>
      </c>
      <c r="CX38" t="str">
        <f t="shared" ca="1" si="14"/>
        <v>0</v>
      </c>
      <c r="CY38" t="str">
        <f t="shared" ca="1" si="15"/>
        <v>0</v>
      </c>
      <c r="CZ38" t="str">
        <f t="shared" ca="1" si="20"/>
        <v>0</v>
      </c>
      <c r="DA38" t="str">
        <f t="shared" ca="1" si="20"/>
        <v>0</v>
      </c>
      <c r="DB38" t="str">
        <f t="shared" ca="1" si="20"/>
        <v>0</v>
      </c>
      <c r="DC38" t="str">
        <f t="shared" ca="1" si="20"/>
        <v>0</v>
      </c>
      <c r="DD38" t="str">
        <f t="shared" ca="1" si="20"/>
        <v>0</v>
      </c>
      <c r="DE38" t="str">
        <f t="shared" ca="1" si="20"/>
        <v>0</v>
      </c>
      <c r="DF38" t="str">
        <f t="shared" ca="1" si="20"/>
        <v>0</v>
      </c>
      <c r="DG38" t="str">
        <f t="shared" ca="1" si="20"/>
        <v>0</v>
      </c>
      <c r="DH38" t="str">
        <f t="shared" ca="1" si="20"/>
        <v>0</v>
      </c>
      <c r="DI38" t="str">
        <f t="shared" ca="1" si="20"/>
        <v>0</v>
      </c>
      <c r="DJ38" s="91" t="str">
        <f t="shared" ca="1" si="20"/>
        <v>0</v>
      </c>
      <c r="DK38" t="str">
        <f t="shared" ca="1" si="20"/>
        <v>0</v>
      </c>
      <c r="DL38" t="str">
        <f t="shared" ca="1" si="20"/>
        <v>0</v>
      </c>
      <c r="DM38" t="str">
        <f t="shared" ca="1" si="20"/>
        <v>0</v>
      </c>
      <c r="DN38" t="str">
        <f t="shared" ca="1" si="20"/>
        <v>0</v>
      </c>
      <c r="DO38" t="str">
        <f t="shared" ca="1" si="20"/>
        <v>0</v>
      </c>
      <c r="DP38" t="str">
        <f t="shared" ca="1" si="16"/>
        <v>0</v>
      </c>
      <c r="DQ38" t="str">
        <f t="shared" ca="1" si="16"/>
        <v>0</v>
      </c>
      <c r="DR38" t="str">
        <f t="shared" ca="1" si="16"/>
        <v>0</v>
      </c>
      <c r="DS38" t="str">
        <f t="shared" ca="1" si="16"/>
        <v>0</v>
      </c>
      <c r="DT38" t="str">
        <f t="shared" ca="1" si="16"/>
        <v>0</v>
      </c>
      <c r="DU38" t="str">
        <f t="shared" ca="1" si="16"/>
        <v>0</v>
      </c>
      <c r="DV38" t="str">
        <f t="shared" ca="1" si="16"/>
        <v>0</v>
      </c>
      <c r="DW38" t="str">
        <f t="shared" ca="1" si="16"/>
        <v>0</v>
      </c>
      <c r="DX38" t="str">
        <f t="shared" ca="1" si="16"/>
        <v>0</v>
      </c>
      <c r="DY38" t="str">
        <f t="shared" ca="1" si="16"/>
        <v>0</v>
      </c>
      <c r="DZ38" t="str">
        <f t="shared" ca="1" si="16"/>
        <v>0</v>
      </c>
      <c r="EA38" t="str">
        <f t="shared" ca="1" si="16"/>
        <v>0</v>
      </c>
      <c r="EB38" t="str">
        <f t="shared" ca="1" si="16"/>
        <v>0</v>
      </c>
      <c r="EC38" t="str">
        <f t="shared" ca="1" si="16"/>
        <v>0</v>
      </c>
      <c r="ED38" t="str">
        <f t="shared" ca="1" si="16"/>
        <v>0</v>
      </c>
      <c r="EE38" t="str">
        <f t="shared" ca="1" si="17"/>
        <v>0</v>
      </c>
      <c r="EF38" t="str">
        <f t="shared" ca="1" si="10"/>
        <v>0</v>
      </c>
      <c r="EG38" t="str">
        <f t="shared" ca="1" si="10"/>
        <v>0</v>
      </c>
      <c r="EH38" t="str">
        <f t="shared" ca="1" si="10"/>
        <v>0</v>
      </c>
      <c r="EI38" t="str">
        <f t="shared" ca="1" si="10"/>
        <v>0</v>
      </c>
      <c r="EJ38" t="str">
        <f t="shared" ca="1" si="10"/>
        <v>0</v>
      </c>
      <c r="EK38" t="str">
        <f t="shared" ca="1" si="10"/>
        <v>0</v>
      </c>
      <c r="EL38" t="str">
        <f t="shared" ca="1" si="10"/>
        <v>0</v>
      </c>
      <c r="EM38" t="str">
        <f t="shared" ca="1" si="10"/>
        <v>0</v>
      </c>
      <c r="EN38" s="91" t="str">
        <f t="shared" ca="1" si="10"/>
        <v>0</v>
      </c>
    </row>
    <row r="39" spans="1:144">
      <c r="A39">
        <f ca="1"/>
        <v>0</v>
      </c>
      <c r="B39">
        <f ca="1"/>
        <v>0</v>
      </c>
      <c r="C39">
        <f ca="1"/>
        <v>0</v>
      </c>
      <c r="D39" t="str">
        <f ca="1"/>
        <v/>
      </c>
      <c r="E39">
        <f ca="1"/>
        <v>0</v>
      </c>
      <c r="F39">
        <f ca="1"/>
        <v>0</v>
      </c>
      <c r="G39">
        <f ca="1"/>
        <v>0</v>
      </c>
      <c r="H39" t="str">
        <f ca="1"/>
        <v/>
      </c>
      <c r="I39">
        <f ca="1"/>
        <v>0</v>
      </c>
      <c r="J39" t="str">
        <f ca="1"/>
        <v/>
      </c>
      <c r="K39" t="str">
        <f ca="1"/>
        <v>0</v>
      </c>
      <c r="L39" t="str">
        <f ca="1"/>
        <v>0</v>
      </c>
      <c r="M39" t="str">
        <f ca="1"/>
        <v>0</v>
      </c>
      <c r="X39" s="91" t="str">
        <f t="shared" ca="1" si="11"/>
        <v>0</v>
      </c>
      <c r="Y39" t="str">
        <f t="shared" ca="1" si="11"/>
        <v>0</v>
      </c>
      <c r="Z39" t="str">
        <f t="shared" ca="1" si="11"/>
        <v>0</v>
      </c>
      <c r="AA39" t="str">
        <f t="shared" ca="1" si="11"/>
        <v>0</v>
      </c>
      <c r="AB39" t="str">
        <f t="shared" ca="1" si="11"/>
        <v>0</v>
      </c>
      <c r="AC39" t="str">
        <f t="shared" ca="1" si="11"/>
        <v>0</v>
      </c>
      <c r="AD39" t="str">
        <f t="shared" ca="1" si="11"/>
        <v>0</v>
      </c>
      <c r="AE39" t="str">
        <f t="shared" ca="1" si="11"/>
        <v>0</v>
      </c>
      <c r="AF39" t="str">
        <f t="shared" ca="1" si="11"/>
        <v>0</v>
      </c>
      <c r="AG39" t="str">
        <f t="shared" ca="1" si="11"/>
        <v>0</v>
      </c>
      <c r="AH39" t="str">
        <f t="shared" ca="1" si="11"/>
        <v>0</v>
      </c>
      <c r="AI39" t="str">
        <f t="shared" ca="1" si="11"/>
        <v>0</v>
      </c>
      <c r="AJ39" t="str">
        <f t="shared" ca="1" si="11"/>
        <v>0</v>
      </c>
      <c r="AK39" t="str">
        <f t="shared" ca="1" si="11"/>
        <v>0</v>
      </c>
      <c r="AL39" t="str">
        <f t="shared" ca="1" si="11"/>
        <v>0</v>
      </c>
      <c r="AM39" t="str">
        <f t="shared" ca="1" si="11"/>
        <v>0</v>
      </c>
      <c r="AN39" t="str">
        <f t="shared" ca="1" si="18"/>
        <v>0</v>
      </c>
      <c r="AO39" t="str">
        <f t="shared" ca="1" si="18"/>
        <v>0</v>
      </c>
      <c r="AP39" t="str">
        <f t="shared" ca="1" si="18"/>
        <v>0</v>
      </c>
      <c r="AQ39" t="str">
        <f t="shared" ca="1" si="18"/>
        <v>0</v>
      </c>
      <c r="AR39" t="str">
        <f t="shared" ca="1" si="18"/>
        <v>0</v>
      </c>
      <c r="AS39" t="str">
        <f t="shared" ca="1" si="18"/>
        <v>0</v>
      </c>
      <c r="AT39" t="str">
        <f t="shared" ca="1" si="18"/>
        <v>0</v>
      </c>
      <c r="AU39" t="str">
        <f t="shared" ca="1" si="18"/>
        <v>0</v>
      </c>
      <c r="AV39" t="str">
        <f t="shared" ca="1" si="18"/>
        <v>0</v>
      </c>
      <c r="AW39" t="str">
        <f t="shared" ca="1" si="18"/>
        <v>0</v>
      </c>
      <c r="AX39" t="str">
        <f t="shared" ca="1" si="18"/>
        <v>0</v>
      </c>
      <c r="AY39" t="str">
        <f t="shared" ca="1" si="18"/>
        <v>0</v>
      </c>
      <c r="AZ39" t="str">
        <f t="shared" ca="1" si="18"/>
        <v>0</v>
      </c>
      <c r="BA39" t="str">
        <f t="shared" ca="1" si="18"/>
        <v>0</v>
      </c>
      <c r="BB39" s="91" t="str">
        <f t="shared" ca="1" si="18"/>
        <v>0</v>
      </c>
      <c r="BC39" t="str">
        <f t="shared" ca="1" si="18"/>
        <v>0</v>
      </c>
      <c r="BD39" t="str">
        <f t="shared" ca="1" si="12"/>
        <v>0</v>
      </c>
      <c r="BE39" t="str">
        <f t="shared" ca="1" si="12"/>
        <v>0</v>
      </c>
      <c r="BF39" t="str">
        <f t="shared" ca="1" si="12"/>
        <v>0</v>
      </c>
      <c r="BG39" t="str">
        <f t="shared" ca="1" si="12"/>
        <v>0</v>
      </c>
      <c r="BH39" t="str">
        <f t="shared" ca="1" si="12"/>
        <v>0</v>
      </c>
      <c r="BI39" t="str">
        <f t="shared" ca="1" si="12"/>
        <v>0</v>
      </c>
      <c r="BJ39" t="str">
        <f t="shared" ca="1" si="12"/>
        <v>0</v>
      </c>
      <c r="BK39" t="str">
        <f t="shared" ca="1" si="12"/>
        <v>0</v>
      </c>
      <c r="BL39" t="str">
        <f t="shared" ca="1" si="12"/>
        <v>0</v>
      </c>
      <c r="BM39" t="str">
        <f t="shared" ca="1" si="12"/>
        <v>0</v>
      </c>
      <c r="BN39" t="str">
        <f t="shared" ca="1" si="12"/>
        <v>0</v>
      </c>
      <c r="BO39" t="str">
        <f t="shared" ca="1" si="12"/>
        <v>0</v>
      </c>
      <c r="BP39" t="str">
        <f t="shared" ca="1" si="12"/>
        <v>0</v>
      </c>
      <c r="BQ39" t="str">
        <f t="shared" ca="1" si="12"/>
        <v>0</v>
      </c>
      <c r="BR39" t="str">
        <f t="shared" ca="1" si="12"/>
        <v>0</v>
      </c>
      <c r="BS39" t="str">
        <f t="shared" ca="1" si="13"/>
        <v>0</v>
      </c>
      <c r="BT39" t="str">
        <f t="shared" ca="1" si="19"/>
        <v>0</v>
      </c>
      <c r="BU39" t="str">
        <f t="shared" ca="1" si="19"/>
        <v>0</v>
      </c>
      <c r="BV39" t="str">
        <f t="shared" ca="1" si="19"/>
        <v>0</v>
      </c>
      <c r="BW39" t="str">
        <f t="shared" ca="1" si="19"/>
        <v>0</v>
      </c>
      <c r="BX39" t="str">
        <f t="shared" ca="1" si="19"/>
        <v>0</v>
      </c>
      <c r="BY39" t="str">
        <f t="shared" ca="1" si="19"/>
        <v>0</v>
      </c>
      <c r="BZ39" t="str">
        <f t="shared" ca="1" si="19"/>
        <v>0</v>
      </c>
      <c r="CA39" t="str">
        <f t="shared" ca="1" si="19"/>
        <v>0</v>
      </c>
      <c r="CB39" t="str">
        <f t="shared" ca="1" si="19"/>
        <v>0</v>
      </c>
      <c r="CC39" t="str">
        <f t="shared" ca="1" si="19"/>
        <v>0</v>
      </c>
      <c r="CD39" t="str">
        <f t="shared" ca="1" si="19"/>
        <v>0</v>
      </c>
      <c r="CE39" t="str">
        <f t="shared" ca="1" si="19"/>
        <v>0</v>
      </c>
      <c r="CF39" s="91" t="str">
        <f t="shared" ca="1" si="19"/>
        <v>0</v>
      </c>
      <c r="CG39" t="str">
        <f t="shared" ca="1" si="19"/>
        <v>0</v>
      </c>
      <c r="CH39" t="str">
        <f t="shared" ca="1" si="19"/>
        <v>0</v>
      </c>
      <c r="CI39" t="str">
        <f t="shared" ca="1" si="19"/>
        <v>0</v>
      </c>
      <c r="CJ39" t="str">
        <f t="shared" ca="1" si="14"/>
        <v>0</v>
      </c>
      <c r="CK39" t="str">
        <f t="shared" ca="1" si="14"/>
        <v>0</v>
      </c>
      <c r="CL39" t="str">
        <f t="shared" ca="1" si="14"/>
        <v>0</v>
      </c>
      <c r="CM39" t="str">
        <f t="shared" ca="1" si="14"/>
        <v>0</v>
      </c>
      <c r="CN39" t="str">
        <f t="shared" ca="1" si="14"/>
        <v>0</v>
      </c>
      <c r="CO39" t="str">
        <f t="shared" ca="1" si="14"/>
        <v>0</v>
      </c>
      <c r="CP39" t="str">
        <f t="shared" ca="1" si="14"/>
        <v>0</v>
      </c>
      <c r="CQ39" t="str">
        <f t="shared" ca="1" si="14"/>
        <v>0</v>
      </c>
      <c r="CR39" t="str">
        <f t="shared" ca="1" si="14"/>
        <v>0</v>
      </c>
      <c r="CS39" t="str">
        <f t="shared" ca="1" si="14"/>
        <v>0</v>
      </c>
      <c r="CT39" t="str">
        <f t="shared" ca="1" si="14"/>
        <v>0</v>
      </c>
      <c r="CU39" t="str">
        <f t="shared" ca="1" si="14"/>
        <v>0</v>
      </c>
      <c r="CV39" t="str">
        <f t="shared" ca="1" si="14"/>
        <v>0</v>
      </c>
      <c r="CW39" t="str">
        <f t="shared" ca="1" si="14"/>
        <v>0</v>
      </c>
      <c r="CX39" t="str">
        <f t="shared" ca="1" si="14"/>
        <v>0</v>
      </c>
      <c r="CY39" t="str">
        <f t="shared" ca="1" si="15"/>
        <v>0</v>
      </c>
      <c r="CZ39" t="str">
        <f t="shared" ca="1" si="20"/>
        <v>0</v>
      </c>
      <c r="DA39" t="str">
        <f t="shared" ca="1" si="20"/>
        <v>0</v>
      </c>
      <c r="DB39" t="str">
        <f t="shared" ca="1" si="20"/>
        <v>0</v>
      </c>
      <c r="DC39" t="str">
        <f t="shared" ca="1" si="20"/>
        <v>0</v>
      </c>
      <c r="DD39" t="str">
        <f t="shared" ca="1" si="20"/>
        <v>0</v>
      </c>
      <c r="DE39" t="str">
        <f t="shared" ca="1" si="20"/>
        <v>0</v>
      </c>
      <c r="DF39" t="str">
        <f t="shared" ca="1" si="20"/>
        <v>0</v>
      </c>
      <c r="DG39" t="str">
        <f t="shared" ca="1" si="20"/>
        <v>0</v>
      </c>
      <c r="DH39" t="str">
        <f t="shared" ca="1" si="20"/>
        <v>0</v>
      </c>
      <c r="DI39" t="str">
        <f t="shared" ca="1" si="20"/>
        <v>0</v>
      </c>
      <c r="DJ39" s="91" t="str">
        <f t="shared" ca="1" si="20"/>
        <v>0</v>
      </c>
      <c r="DK39" t="str">
        <f t="shared" ca="1" si="20"/>
        <v>0</v>
      </c>
      <c r="DL39" t="str">
        <f t="shared" ca="1" si="20"/>
        <v>0</v>
      </c>
      <c r="DM39" t="str">
        <f t="shared" ca="1" si="20"/>
        <v>0</v>
      </c>
      <c r="DN39" t="str">
        <f t="shared" ca="1" si="20"/>
        <v>0</v>
      </c>
      <c r="DO39" t="str">
        <f t="shared" ca="1" si="20"/>
        <v>0</v>
      </c>
      <c r="DP39" t="str">
        <f t="shared" ca="1" si="16"/>
        <v>0</v>
      </c>
      <c r="DQ39" t="str">
        <f t="shared" ca="1" si="16"/>
        <v>0</v>
      </c>
      <c r="DR39" t="str">
        <f t="shared" ca="1" si="16"/>
        <v>0</v>
      </c>
      <c r="DS39" t="str">
        <f t="shared" ca="1" si="16"/>
        <v>0</v>
      </c>
      <c r="DT39" t="str">
        <f t="shared" ca="1" si="16"/>
        <v>0</v>
      </c>
      <c r="DU39" t="str">
        <f t="shared" ca="1" si="16"/>
        <v>0</v>
      </c>
      <c r="DV39" t="str">
        <f t="shared" ca="1" si="16"/>
        <v>0</v>
      </c>
      <c r="DW39" t="str">
        <f t="shared" ca="1" si="16"/>
        <v>0</v>
      </c>
      <c r="DX39" t="str">
        <f t="shared" ca="1" si="16"/>
        <v>0</v>
      </c>
      <c r="DY39" t="str">
        <f t="shared" ca="1" si="16"/>
        <v>0</v>
      </c>
      <c r="DZ39" t="str">
        <f t="shared" ca="1" si="16"/>
        <v>0</v>
      </c>
      <c r="EA39" t="str">
        <f t="shared" ca="1" si="16"/>
        <v>0</v>
      </c>
      <c r="EB39" t="str">
        <f t="shared" ca="1" si="16"/>
        <v>0</v>
      </c>
      <c r="EC39" t="str">
        <f t="shared" ca="1" si="16"/>
        <v>0</v>
      </c>
      <c r="ED39" t="str">
        <f t="shared" ca="1" si="16"/>
        <v>0</v>
      </c>
      <c r="EE39" t="str">
        <f t="shared" ca="1" si="17"/>
        <v>0</v>
      </c>
      <c r="EF39" t="str">
        <f t="shared" ca="1" si="10"/>
        <v>0</v>
      </c>
      <c r="EG39" t="str">
        <f t="shared" ca="1" si="10"/>
        <v>0</v>
      </c>
      <c r="EH39" t="str">
        <f t="shared" ca="1" si="10"/>
        <v>0</v>
      </c>
      <c r="EI39" t="str">
        <f t="shared" ca="1" si="10"/>
        <v>0</v>
      </c>
      <c r="EJ39" t="str">
        <f t="shared" ca="1" si="10"/>
        <v>0</v>
      </c>
      <c r="EK39" t="str">
        <f t="shared" ca="1" si="10"/>
        <v>0</v>
      </c>
      <c r="EL39" t="str">
        <f t="shared" ca="1" si="10"/>
        <v>0</v>
      </c>
      <c r="EM39" t="str">
        <f t="shared" ca="1" si="10"/>
        <v>0</v>
      </c>
      <c r="EN39" s="91" t="str">
        <f t="shared" ca="1" si="10"/>
        <v>0</v>
      </c>
    </row>
    <row r="40" spans="1:144">
      <c r="A40">
        <f ca="1"/>
        <v>0</v>
      </c>
      <c r="B40">
        <f ca="1"/>
        <v>0</v>
      </c>
      <c r="C40">
        <f ca="1"/>
        <v>0</v>
      </c>
      <c r="D40" t="str">
        <f ca="1"/>
        <v/>
      </c>
      <c r="E40">
        <f ca="1"/>
        <v>0</v>
      </c>
      <c r="F40">
        <f ca="1"/>
        <v>0</v>
      </c>
      <c r="G40">
        <f ca="1"/>
        <v>0</v>
      </c>
      <c r="H40" t="str">
        <f ca="1"/>
        <v/>
      </c>
      <c r="I40">
        <f ca="1"/>
        <v>0</v>
      </c>
      <c r="J40" t="str">
        <f ca="1"/>
        <v/>
      </c>
      <c r="K40" t="str">
        <f ca="1"/>
        <v>0</v>
      </c>
      <c r="L40" t="str">
        <f ca="1"/>
        <v>0</v>
      </c>
      <c r="M40" t="str">
        <f ca="1"/>
        <v>0</v>
      </c>
      <c r="X40" s="91" t="str">
        <f t="shared" ref="X40:X48" ca="1" si="21">$L40</f>
        <v>0</v>
      </c>
      <c r="Y40" t="str">
        <f t="shared" ref="Y40:Y48" ca="1" si="22">$L40</f>
        <v>0</v>
      </c>
      <c r="Z40" t="str">
        <f t="shared" ref="Z40:Z48" ca="1" si="23">$L40</f>
        <v>0</v>
      </c>
      <c r="AA40" t="str">
        <f t="shared" ref="AA40:AA48" ca="1" si="24">$L40</f>
        <v>0</v>
      </c>
      <c r="AB40" t="str">
        <f t="shared" ref="AB40:AB48" ca="1" si="25">$L40</f>
        <v>0</v>
      </c>
      <c r="AC40" t="str">
        <f t="shared" ref="AC40:AC48" ca="1" si="26">$L40</f>
        <v>0</v>
      </c>
      <c r="AD40" t="str">
        <f t="shared" ref="AD40:AD48" ca="1" si="27">$L40</f>
        <v>0</v>
      </c>
      <c r="AE40" t="str">
        <f t="shared" ref="AE40:AE48" ca="1" si="28">$L40</f>
        <v>0</v>
      </c>
      <c r="AF40" t="str">
        <f t="shared" ref="AF40:AF48" ca="1" si="29">$L40</f>
        <v>0</v>
      </c>
      <c r="AG40" t="str">
        <f t="shared" ref="AG40:AG48" ca="1" si="30">$L40</f>
        <v>0</v>
      </c>
      <c r="AH40" t="str">
        <f t="shared" ref="AH40:AH48" ca="1" si="31">$L40</f>
        <v>0</v>
      </c>
      <c r="AI40" t="str">
        <f t="shared" ref="AI40:AI48" ca="1" si="32">$L40</f>
        <v>0</v>
      </c>
      <c r="AJ40" t="str">
        <f t="shared" ref="AJ40:AJ48" ca="1" si="33">$L40</f>
        <v>0</v>
      </c>
      <c r="AK40" t="str">
        <f t="shared" ref="AK40:AK48" ca="1" si="34">$L40</f>
        <v>0</v>
      </c>
      <c r="AL40" t="str">
        <f t="shared" ref="AL40:AL48" ca="1" si="35">$L40</f>
        <v>0</v>
      </c>
      <c r="AM40" t="str">
        <f t="shared" ref="AM40:AM48" ca="1" si="36">$L40</f>
        <v>0</v>
      </c>
      <c r="AN40" t="str">
        <f t="shared" ref="AN40:AN48" ca="1" si="37">$L40</f>
        <v>0</v>
      </c>
      <c r="AO40" t="str">
        <f t="shared" ref="AO40:AO48" ca="1" si="38">$L40</f>
        <v>0</v>
      </c>
      <c r="AP40" t="str">
        <f t="shared" ref="AP40:AP48" ca="1" si="39">$L40</f>
        <v>0</v>
      </c>
      <c r="AQ40" t="str">
        <f t="shared" ref="AQ40:AQ48" ca="1" si="40">$L40</f>
        <v>0</v>
      </c>
      <c r="AR40" t="str">
        <f t="shared" ref="AR40:AR48" ca="1" si="41">$L40</f>
        <v>0</v>
      </c>
      <c r="AS40" t="str">
        <f t="shared" ref="AS40:AS48" ca="1" si="42">$L40</f>
        <v>0</v>
      </c>
      <c r="AT40" t="str">
        <f t="shared" ref="AT40:AT48" ca="1" si="43">$L40</f>
        <v>0</v>
      </c>
      <c r="AU40" t="str">
        <f t="shared" ref="AU40:AU48" ca="1" si="44">$L40</f>
        <v>0</v>
      </c>
      <c r="AV40" t="str">
        <f t="shared" ref="AV40:AV48" ca="1" si="45">$L40</f>
        <v>0</v>
      </c>
      <c r="AW40" t="str">
        <f t="shared" ref="AW40:AW48" ca="1" si="46">$L40</f>
        <v>0</v>
      </c>
      <c r="AX40" t="str">
        <f t="shared" ref="AX40:AX48" ca="1" si="47">$L40</f>
        <v>0</v>
      </c>
      <c r="AY40" t="str">
        <f t="shared" ref="AY40:AY48" ca="1" si="48">$L40</f>
        <v>0</v>
      </c>
      <c r="AZ40" t="str">
        <f t="shared" ref="AZ40:AZ48" ca="1" si="49">$L40</f>
        <v>0</v>
      </c>
      <c r="BA40" t="str">
        <f t="shared" ref="BA40:BA48" ca="1" si="50">$L40</f>
        <v>0</v>
      </c>
      <c r="BB40" s="91" t="str">
        <f t="shared" ref="BB40:BB48" ca="1" si="51">$L40</f>
        <v>0</v>
      </c>
      <c r="BC40" t="str">
        <f t="shared" ref="BC40:BC48" ca="1" si="52">$L40</f>
        <v>0</v>
      </c>
      <c r="BD40" t="str">
        <f t="shared" ref="BD40:BD48" ca="1" si="53">$L40</f>
        <v>0</v>
      </c>
      <c r="BE40" t="str">
        <f t="shared" ref="BE40:BE48" ca="1" si="54">$L40</f>
        <v>0</v>
      </c>
      <c r="BF40" t="str">
        <f t="shared" ref="BF40:BF48" ca="1" si="55">$L40</f>
        <v>0</v>
      </c>
      <c r="BG40" t="str">
        <f t="shared" ref="BG40:BG48" ca="1" si="56">$L40</f>
        <v>0</v>
      </c>
      <c r="BH40" t="str">
        <f t="shared" ref="BH40:BH48" ca="1" si="57">$L40</f>
        <v>0</v>
      </c>
      <c r="BI40" t="str">
        <f t="shared" ref="BI40:BI48" ca="1" si="58">$L40</f>
        <v>0</v>
      </c>
      <c r="BJ40" t="str">
        <f t="shared" ref="BJ40:BJ48" ca="1" si="59">$L40</f>
        <v>0</v>
      </c>
      <c r="BK40" t="str">
        <f t="shared" ref="BK40:BK48" ca="1" si="60">$L40</f>
        <v>0</v>
      </c>
      <c r="BL40" t="str">
        <f t="shared" ref="BL40:BL48" ca="1" si="61">$L40</f>
        <v>0</v>
      </c>
      <c r="BM40" t="str">
        <f t="shared" ref="BM40:BM48" ca="1" si="62">$L40</f>
        <v>0</v>
      </c>
      <c r="BN40" t="str">
        <f t="shared" ref="BN40:BN48" ca="1" si="63">$L40</f>
        <v>0</v>
      </c>
      <c r="BO40" t="str">
        <f t="shared" ref="BO40:BO48" ca="1" si="64">$L40</f>
        <v>0</v>
      </c>
      <c r="BP40" t="str">
        <f t="shared" ref="BP40:BP48" ca="1" si="65">$L40</f>
        <v>0</v>
      </c>
      <c r="BQ40" t="str">
        <f t="shared" ref="BQ40:BQ48" ca="1" si="66">$L40</f>
        <v>0</v>
      </c>
      <c r="BR40" t="str">
        <f t="shared" ref="BR40:BR48" ca="1" si="67">$L40</f>
        <v>0</v>
      </c>
      <c r="BS40" t="str">
        <f t="shared" ref="BS40:BS48" ca="1" si="68">$L40</f>
        <v>0</v>
      </c>
      <c r="BT40" t="str">
        <f t="shared" ref="BT40:BT48" ca="1" si="69">$L40</f>
        <v>0</v>
      </c>
      <c r="BU40" t="str">
        <f t="shared" ref="BU40:BU48" ca="1" si="70">$L40</f>
        <v>0</v>
      </c>
      <c r="BV40" t="str">
        <f t="shared" ref="BV40:BV48" ca="1" si="71">$L40</f>
        <v>0</v>
      </c>
      <c r="BW40" t="str">
        <f t="shared" ref="BW40:BW48" ca="1" si="72">$L40</f>
        <v>0</v>
      </c>
      <c r="BX40" t="str">
        <f t="shared" ref="BX40:BX48" ca="1" si="73">$L40</f>
        <v>0</v>
      </c>
      <c r="BY40" t="str">
        <f t="shared" ref="BY40:BY48" ca="1" si="74">$L40</f>
        <v>0</v>
      </c>
      <c r="BZ40" t="str">
        <f t="shared" ref="BZ40:BZ48" ca="1" si="75">$L40</f>
        <v>0</v>
      </c>
      <c r="CA40" t="str">
        <f t="shared" ref="CA40:CA48" ca="1" si="76">$L40</f>
        <v>0</v>
      </c>
      <c r="CB40" t="str">
        <f t="shared" ref="CB40:CB48" ca="1" si="77">$L40</f>
        <v>0</v>
      </c>
      <c r="CC40" t="str">
        <f t="shared" ref="CC40:CC48" ca="1" si="78">$L40</f>
        <v>0</v>
      </c>
      <c r="CD40" t="str">
        <f t="shared" ref="CD40:CD48" ca="1" si="79">$L40</f>
        <v>0</v>
      </c>
      <c r="CE40" t="str">
        <f t="shared" ref="CE40:CE48" ca="1" si="80">$L40</f>
        <v>0</v>
      </c>
      <c r="CF40" s="91" t="str">
        <f t="shared" ref="CF40:CF48" ca="1" si="81">$L40</f>
        <v>0</v>
      </c>
      <c r="CG40" t="str">
        <f t="shared" ref="CG40:CG48" ca="1" si="82">$L40</f>
        <v>0</v>
      </c>
      <c r="CH40" t="str">
        <f t="shared" ref="CH40:CH48" ca="1" si="83">$L40</f>
        <v>0</v>
      </c>
      <c r="CI40" t="str">
        <f t="shared" ref="CI40:CI48" ca="1" si="84">$L40</f>
        <v>0</v>
      </c>
      <c r="CJ40" t="str">
        <f t="shared" ref="CJ40:CJ48" ca="1" si="85">$L40</f>
        <v>0</v>
      </c>
      <c r="CK40" t="str">
        <f t="shared" ref="CK40:CK48" ca="1" si="86">$L40</f>
        <v>0</v>
      </c>
      <c r="CL40" t="str">
        <f t="shared" ref="CL40:CL48" ca="1" si="87">$L40</f>
        <v>0</v>
      </c>
      <c r="CM40" t="str">
        <f t="shared" ref="CM40:CM48" ca="1" si="88">$L40</f>
        <v>0</v>
      </c>
      <c r="CN40" t="str">
        <f t="shared" ref="CN40:CN48" ca="1" si="89">$L40</f>
        <v>0</v>
      </c>
      <c r="CO40" t="str">
        <f t="shared" ref="CO40:CO48" ca="1" si="90">$L40</f>
        <v>0</v>
      </c>
      <c r="CP40" t="str">
        <f t="shared" ref="CP40:CP48" ca="1" si="91">$L40</f>
        <v>0</v>
      </c>
      <c r="CQ40" t="str">
        <f t="shared" ref="CQ40:CQ48" ca="1" si="92">$L40</f>
        <v>0</v>
      </c>
      <c r="CR40" t="str">
        <f t="shared" ref="CR40:CR48" ca="1" si="93">$L40</f>
        <v>0</v>
      </c>
      <c r="CS40" t="str">
        <f t="shared" ref="CS40:CS48" ca="1" si="94">$L40</f>
        <v>0</v>
      </c>
      <c r="CT40" t="str">
        <f t="shared" ref="CT40:CT48" ca="1" si="95">$L40</f>
        <v>0</v>
      </c>
      <c r="CU40" t="str">
        <f t="shared" ref="CU40:CU48" ca="1" si="96">$L40</f>
        <v>0</v>
      </c>
      <c r="CV40" t="str">
        <f t="shared" ref="CV40:CV48" ca="1" si="97">$L40</f>
        <v>0</v>
      </c>
      <c r="CW40" t="str">
        <f t="shared" ref="CW40:CW48" ca="1" si="98">$L40</f>
        <v>0</v>
      </c>
      <c r="CX40" t="str">
        <f t="shared" ref="CX40:CX48" ca="1" si="99">$L40</f>
        <v>0</v>
      </c>
      <c r="CY40" t="str">
        <f t="shared" ref="CY40:CY48" ca="1" si="100">$L40</f>
        <v>0</v>
      </c>
      <c r="CZ40" t="str">
        <f t="shared" ref="CZ40:CZ48" ca="1" si="101">$L40</f>
        <v>0</v>
      </c>
      <c r="DA40" t="str">
        <f t="shared" ref="DA40:DA48" ca="1" si="102">$L40</f>
        <v>0</v>
      </c>
      <c r="DB40" t="str">
        <f t="shared" ref="DB40:DB48" ca="1" si="103">$L40</f>
        <v>0</v>
      </c>
      <c r="DC40" t="str">
        <f t="shared" ref="DC40:DC48" ca="1" si="104">$L40</f>
        <v>0</v>
      </c>
      <c r="DD40" t="str">
        <f t="shared" ref="DD40:DD48" ca="1" si="105">$L40</f>
        <v>0</v>
      </c>
      <c r="DE40" t="str">
        <f t="shared" ref="DE40:DE48" ca="1" si="106">$L40</f>
        <v>0</v>
      </c>
      <c r="DF40" t="str">
        <f t="shared" ref="DF40:DF48" ca="1" si="107">$L40</f>
        <v>0</v>
      </c>
      <c r="DG40" t="str">
        <f t="shared" ref="DG40:DG48" ca="1" si="108">$L40</f>
        <v>0</v>
      </c>
      <c r="DH40" t="str">
        <f t="shared" ref="DH40:DH48" ca="1" si="109">$L40</f>
        <v>0</v>
      </c>
      <c r="DI40" t="str">
        <f t="shared" ref="DI40:DI48" ca="1" si="110">$L40</f>
        <v>0</v>
      </c>
      <c r="DJ40" s="91" t="str">
        <f t="shared" ref="DJ40:DJ48" ca="1" si="111">$L40</f>
        <v>0</v>
      </c>
      <c r="DK40" t="str">
        <f t="shared" ref="DK40:DK48" ca="1" si="112">$L40</f>
        <v>0</v>
      </c>
      <c r="DL40" t="str">
        <f t="shared" ref="DL40:DL48" ca="1" si="113">$L40</f>
        <v>0</v>
      </c>
      <c r="DM40" t="str">
        <f t="shared" ref="DM40:DM48" ca="1" si="114">$L40</f>
        <v>0</v>
      </c>
      <c r="DN40" t="str">
        <f t="shared" ref="DN40:DN48" ca="1" si="115">$L40</f>
        <v>0</v>
      </c>
      <c r="DO40" t="str">
        <f t="shared" ref="DO40:DO48" ca="1" si="116">$L40</f>
        <v>0</v>
      </c>
      <c r="DP40" t="str">
        <f t="shared" ref="DP40:DP48" ca="1" si="117">$L40</f>
        <v>0</v>
      </c>
      <c r="DQ40" t="str">
        <f t="shared" ref="DQ40:DQ48" ca="1" si="118">$L40</f>
        <v>0</v>
      </c>
      <c r="DR40" t="str">
        <f t="shared" ref="DR40:DR48" ca="1" si="119">$L40</f>
        <v>0</v>
      </c>
      <c r="DS40" t="str">
        <f t="shared" ref="DS40:DS48" ca="1" si="120">$L40</f>
        <v>0</v>
      </c>
      <c r="DT40" t="str">
        <f t="shared" ref="DT40:DT48" ca="1" si="121">$L40</f>
        <v>0</v>
      </c>
      <c r="DU40" t="str">
        <f t="shared" ref="DU40:DU48" ca="1" si="122">$L40</f>
        <v>0</v>
      </c>
      <c r="DV40" t="str">
        <f t="shared" ref="DV40:DV48" ca="1" si="123">$L40</f>
        <v>0</v>
      </c>
      <c r="DW40" t="str">
        <f t="shared" ref="DW40:DW48" ca="1" si="124">$L40</f>
        <v>0</v>
      </c>
      <c r="DX40" t="str">
        <f t="shared" ref="DX40:DX48" ca="1" si="125">$L40</f>
        <v>0</v>
      </c>
      <c r="DY40" t="str">
        <f t="shared" ref="DY40:DY48" ca="1" si="126">$L40</f>
        <v>0</v>
      </c>
      <c r="DZ40" t="str">
        <f t="shared" ref="DZ40:DZ48" ca="1" si="127">$L40</f>
        <v>0</v>
      </c>
      <c r="EA40" t="str">
        <f t="shared" ref="EA40:EA48" ca="1" si="128">$L40</f>
        <v>0</v>
      </c>
      <c r="EB40" t="str">
        <f t="shared" ref="EB40:EB48" ca="1" si="129">$L40</f>
        <v>0</v>
      </c>
      <c r="EC40" t="str">
        <f t="shared" ref="EC40:EC48" ca="1" si="130">$L40</f>
        <v>0</v>
      </c>
      <c r="ED40" t="str">
        <f t="shared" ref="ED40:ED48" ca="1" si="131">$L40</f>
        <v>0</v>
      </c>
      <c r="EE40" t="str">
        <f t="shared" ref="EE40:EE48" ca="1" si="132">$L40</f>
        <v>0</v>
      </c>
      <c r="EF40" t="str">
        <f t="shared" ref="EF40:EF48" ca="1" si="133">$L40</f>
        <v>0</v>
      </c>
      <c r="EG40" t="str">
        <f t="shared" ref="EG40:EG48" ca="1" si="134">$L40</f>
        <v>0</v>
      </c>
      <c r="EH40" t="str">
        <f t="shared" ref="EH40:EH48" ca="1" si="135">$L40</f>
        <v>0</v>
      </c>
      <c r="EI40" t="str">
        <f t="shared" ref="EI40:EI48" ca="1" si="136">$L40</f>
        <v>0</v>
      </c>
      <c r="EJ40" t="str">
        <f t="shared" ref="EJ40:EJ48" ca="1" si="137">$L40</f>
        <v>0</v>
      </c>
      <c r="EK40" t="str">
        <f t="shared" ref="EK40:EK48" ca="1" si="138">$L40</f>
        <v>0</v>
      </c>
      <c r="EL40" t="str">
        <f t="shared" ref="EL40:EL48" ca="1" si="139">$L40</f>
        <v>0</v>
      </c>
      <c r="EM40" t="str">
        <f t="shared" ref="EM40:EM48" ca="1" si="140">$L40</f>
        <v>0</v>
      </c>
      <c r="EN40" s="91" t="str">
        <f t="shared" ref="EN40:EN48" ca="1" si="141">$L40</f>
        <v>0</v>
      </c>
    </row>
    <row r="41" spans="1:144">
      <c r="A41">
        <f ca="1"/>
        <v>0</v>
      </c>
      <c r="B41">
        <f ca="1"/>
        <v>0</v>
      </c>
      <c r="C41">
        <f ca="1"/>
        <v>0</v>
      </c>
      <c r="D41" t="str">
        <f ca="1"/>
        <v/>
      </c>
      <c r="E41">
        <f ca="1"/>
        <v>0</v>
      </c>
      <c r="F41">
        <f ca="1"/>
        <v>0</v>
      </c>
      <c r="G41">
        <f ca="1"/>
        <v>0</v>
      </c>
      <c r="H41" t="str">
        <f ca="1"/>
        <v/>
      </c>
      <c r="I41">
        <f ca="1"/>
        <v>0</v>
      </c>
      <c r="J41" t="str">
        <f ca="1"/>
        <v/>
      </c>
      <c r="K41" t="str">
        <f ca="1"/>
        <v>0</v>
      </c>
      <c r="L41" t="str">
        <f ca="1"/>
        <v>0</v>
      </c>
      <c r="M41" t="str">
        <f ca="1"/>
        <v>0</v>
      </c>
      <c r="X41" s="91" t="str">
        <f t="shared" ca="1" si="21"/>
        <v>0</v>
      </c>
      <c r="Y41" t="str">
        <f t="shared" ca="1" si="22"/>
        <v>0</v>
      </c>
      <c r="Z41" t="str">
        <f t="shared" ca="1" si="23"/>
        <v>0</v>
      </c>
      <c r="AA41" t="str">
        <f t="shared" ca="1" si="24"/>
        <v>0</v>
      </c>
      <c r="AB41" t="str">
        <f t="shared" ca="1" si="25"/>
        <v>0</v>
      </c>
      <c r="AC41" t="str">
        <f t="shared" ca="1" si="26"/>
        <v>0</v>
      </c>
      <c r="AD41" t="str">
        <f t="shared" ca="1" si="27"/>
        <v>0</v>
      </c>
      <c r="AE41" t="str">
        <f t="shared" ca="1" si="28"/>
        <v>0</v>
      </c>
      <c r="AF41" t="str">
        <f t="shared" ca="1" si="29"/>
        <v>0</v>
      </c>
      <c r="AG41" t="str">
        <f t="shared" ca="1" si="30"/>
        <v>0</v>
      </c>
      <c r="AH41" t="str">
        <f t="shared" ca="1" si="31"/>
        <v>0</v>
      </c>
      <c r="AI41" t="str">
        <f t="shared" ca="1" si="32"/>
        <v>0</v>
      </c>
      <c r="AJ41" t="str">
        <f t="shared" ca="1" si="33"/>
        <v>0</v>
      </c>
      <c r="AK41" t="str">
        <f t="shared" ca="1" si="34"/>
        <v>0</v>
      </c>
      <c r="AL41" t="str">
        <f t="shared" ca="1" si="35"/>
        <v>0</v>
      </c>
      <c r="AM41" t="str">
        <f t="shared" ca="1" si="36"/>
        <v>0</v>
      </c>
      <c r="AN41" t="str">
        <f t="shared" ca="1" si="37"/>
        <v>0</v>
      </c>
      <c r="AO41" t="str">
        <f t="shared" ca="1" si="38"/>
        <v>0</v>
      </c>
      <c r="AP41" t="str">
        <f t="shared" ca="1" si="39"/>
        <v>0</v>
      </c>
      <c r="AQ41" t="str">
        <f t="shared" ca="1" si="40"/>
        <v>0</v>
      </c>
      <c r="AR41" t="str">
        <f t="shared" ca="1" si="41"/>
        <v>0</v>
      </c>
      <c r="AS41" t="str">
        <f t="shared" ca="1" si="42"/>
        <v>0</v>
      </c>
      <c r="AT41" t="str">
        <f t="shared" ca="1" si="43"/>
        <v>0</v>
      </c>
      <c r="AU41" t="str">
        <f t="shared" ca="1" si="44"/>
        <v>0</v>
      </c>
      <c r="AV41" t="str">
        <f t="shared" ca="1" si="45"/>
        <v>0</v>
      </c>
      <c r="AW41" t="str">
        <f t="shared" ca="1" si="46"/>
        <v>0</v>
      </c>
      <c r="AX41" t="str">
        <f t="shared" ca="1" si="47"/>
        <v>0</v>
      </c>
      <c r="AY41" t="str">
        <f t="shared" ca="1" si="48"/>
        <v>0</v>
      </c>
      <c r="AZ41" t="str">
        <f t="shared" ca="1" si="49"/>
        <v>0</v>
      </c>
      <c r="BA41" t="str">
        <f t="shared" ca="1" si="50"/>
        <v>0</v>
      </c>
      <c r="BB41" s="91" t="str">
        <f t="shared" ca="1" si="51"/>
        <v>0</v>
      </c>
      <c r="BC41" t="str">
        <f t="shared" ca="1" si="52"/>
        <v>0</v>
      </c>
      <c r="BD41" t="str">
        <f t="shared" ca="1" si="53"/>
        <v>0</v>
      </c>
      <c r="BE41" t="str">
        <f t="shared" ca="1" si="54"/>
        <v>0</v>
      </c>
      <c r="BF41" t="str">
        <f t="shared" ca="1" si="55"/>
        <v>0</v>
      </c>
      <c r="BG41" t="str">
        <f t="shared" ca="1" si="56"/>
        <v>0</v>
      </c>
      <c r="BH41" t="str">
        <f t="shared" ca="1" si="57"/>
        <v>0</v>
      </c>
      <c r="BI41" t="str">
        <f t="shared" ca="1" si="58"/>
        <v>0</v>
      </c>
      <c r="BJ41" t="str">
        <f t="shared" ca="1" si="59"/>
        <v>0</v>
      </c>
      <c r="BK41" t="str">
        <f t="shared" ca="1" si="60"/>
        <v>0</v>
      </c>
      <c r="BL41" t="str">
        <f t="shared" ca="1" si="61"/>
        <v>0</v>
      </c>
      <c r="BM41" t="str">
        <f t="shared" ca="1" si="62"/>
        <v>0</v>
      </c>
      <c r="BN41" t="str">
        <f t="shared" ca="1" si="63"/>
        <v>0</v>
      </c>
      <c r="BO41" t="str">
        <f t="shared" ca="1" si="64"/>
        <v>0</v>
      </c>
      <c r="BP41" t="str">
        <f t="shared" ca="1" si="65"/>
        <v>0</v>
      </c>
      <c r="BQ41" t="str">
        <f t="shared" ca="1" si="66"/>
        <v>0</v>
      </c>
      <c r="BR41" t="str">
        <f t="shared" ca="1" si="67"/>
        <v>0</v>
      </c>
      <c r="BS41" t="str">
        <f t="shared" ca="1" si="68"/>
        <v>0</v>
      </c>
      <c r="BT41" t="str">
        <f t="shared" ca="1" si="69"/>
        <v>0</v>
      </c>
      <c r="BU41" t="str">
        <f t="shared" ca="1" si="70"/>
        <v>0</v>
      </c>
      <c r="BV41" t="str">
        <f t="shared" ca="1" si="71"/>
        <v>0</v>
      </c>
      <c r="BW41" t="str">
        <f t="shared" ca="1" si="72"/>
        <v>0</v>
      </c>
      <c r="BX41" t="str">
        <f t="shared" ca="1" si="73"/>
        <v>0</v>
      </c>
      <c r="BY41" t="str">
        <f t="shared" ca="1" si="74"/>
        <v>0</v>
      </c>
      <c r="BZ41" t="str">
        <f t="shared" ca="1" si="75"/>
        <v>0</v>
      </c>
      <c r="CA41" t="str">
        <f t="shared" ca="1" si="76"/>
        <v>0</v>
      </c>
      <c r="CB41" t="str">
        <f t="shared" ca="1" si="77"/>
        <v>0</v>
      </c>
      <c r="CC41" t="str">
        <f t="shared" ca="1" si="78"/>
        <v>0</v>
      </c>
      <c r="CD41" t="str">
        <f t="shared" ca="1" si="79"/>
        <v>0</v>
      </c>
      <c r="CE41" t="str">
        <f t="shared" ca="1" si="80"/>
        <v>0</v>
      </c>
      <c r="CF41" s="91" t="str">
        <f t="shared" ca="1" si="81"/>
        <v>0</v>
      </c>
      <c r="CG41" t="str">
        <f t="shared" ca="1" si="82"/>
        <v>0</v>
      </c>
      <c r="CH41" t="str">
        <f t="shared" ca="1" si="83"/>
        <v>0</v>
      </c>
      <c r="CI41" t="str">
        <f t="shared" ca="1" si="84"/>
        <v>0</v>
      </c>
      <c r="CJ41" t="str">
        <f t="shared" ca="1" si="85"/>
        <v>0</v>
      </c>
      <c r="CK41" t="str">
        <f t="shared" ca="1" si="86"/>
        <v>0</v>
      </c>
      <c r="CL41" t="str">
        <f t="shared" ca="1" si="87"/>
        <v>0</v>
      </c>
      <c r="CM41" t="str">
        <f t="shared" ca="1" si="88"/>
        <v>0</v>
      </c>
      <c r="CN41" t="str">
        <f t="shared" ca="1" si="89"/>
        <v>0</v>
      </c>
      <c r="CO41" t="str">
        <f t="shared" ca="1" si="90"/>
        <v>0</v>
      </c>
      <c r="CP41" t="str">
        <f t="shared" ca="1" si="91"/>
        <v>0</v>
      </c>
      <c r="CQ41" t="str">
        <f t="shared" ca="1" si="92"/>
        <v>0</v>
      </c>
      <c r="CR41" t="str">
        <f t="shared" ca="1" si="93"/>
        <v>0</v>
      </c>
      <c r="CS41" t="str">
        <f t="shared" ca="1" si="94"/>
        <v>0</v>
      </c>
      <c r="CT41" t="str">
        <f t="shared" ca="1" si="95"/>
        <v>0</v>
      </c>
      <c r="CU41" t="str">
        <f t="shared" ca="1" si="96"/>
        <v>0</v>
      </c>
      <c r="CV41" t="str">
        <f t="shared" ca="1" si="97"/>
        <v>0</v>
      </c>
      <c r="CW41" t="str">
        <f t="shared" ca="1" si="98"/>
        <v>0</v>
      </c>
      <c r="CX41" t="str">
        <f t="shared" ca="1" si="99"/>
        <v>0</v>
      </c>
      <c r="CY41" t="str">
        <f t="shared" ca="1" si="100"/>
        <v>0</v>
      </c>
      <c r="CZ41" t="str">
        <f t="shared" ca="1" si="101"/>
        <v>0</v>
      </c>
      <c r="DA41" t="str">
        <f t="shared" ca="1" si="102"/>
        <v>0</v>
      </c>
      <c r="DB41" t="str">
        <f t="shared" ca="1" si="103"/>
        <v>0</v>
      </c>
      <c r="DC41" t="str">
        <f t="shared" ca="1" si="104"/>
        <v>0</v>
      </c>
      <c r="DD41" t="str">
        <f t="shared" ca="1" si="105"/>
        <v>0</v>
      </c>
      <c r="DE41" t="str">
        <f t="shared" ca="1" si="106"/>
        <v>0</v>
      </c>
      <c r="DF41" t="str">
        <f t="shared" ca="1" si="107"/>
        <v>0</v>
      </c>
      <c r="DG41" t="str">
        <f t="shared" ca="1" si="108"/>
        <v>0</v>
      </c>
      <c r="DH41" t="str">
        <f t="shared" ca="1" si="109"/>
        <v>0</v>
      </c>
      <c r="DI41" t="str">
        <f t="shared" ca="1" si="110"/>
        <v>0</v>
      </c>
      <c r="DJ41" s="91" t="str">
        <f t="shared" ca="1" si="111"/>
        <v>0</v>
      </c>
      <c r="DK41" t="str">
        <f t="shared" ca="1" si="112"/>
        <v>0</v>
      </c>
      <c r="DL41" t="str">
        <f t="shared" ca="1" si="113"/>
        <v>0</v>
      </c>
      <c r="DM41" t="str">
        <f t="shared" ca="1" si="114"/>
        <v>0</v>
      </c>
      <c r="DN41" t="str">
        <f t="shared" ca="1" si="115"/>
        <v>0</v>
      </c>
      <c r="DO41" t="str">
        <f t="shared" ca="1" si="116"/>
        <v>0</v>
      </c>
      <c r="DP41" t="str">
        <f t="shared" ca="1" si="117"/>
        <v>0</v>
      </c>
      <c r="DQ41" t="str">
        <f t="shared" ca="1" si="118"/>
        <v>0</v>
      </c>
      <c r="DR41" t="str">
        <f t="shared" ca="1" si="119"/>
        <v>0</v>
      </c>
      <c r="DS41" t="str">
        <f t="shared" ca="1" si="120"/>
        <v>0</v>
      </c>
      <c r="DT41" t="str">
        <f t="shared" ca="1" si="121"/>
        <v>0</v>
      </c>
      <c r="DU41" t="str">
        <f t="shared" ca="1" si="122"/>
        <v>0</v>
      </c>
      <c r="DV41" t="str">
        <f t="shared" ca="1" si="123"/>
        <v>0</v>
      </c>
      <c r="DW41" t="str">
        <f t="shared" ca="1" si="124"/>
        <v>0</v>
      </c>
      <c r="DX41" t="str">
        <f t="shared" ca="1" si="125"/>
        <v>0</v>
      </c>
      <c r="DY41" t="str">
        <f t="shared" ca="1" si="126"/>
        <v>0</v>
      </c>
      <c r="DZ41" t="str">
        <f t="shared" ca="1" si="127"/>
        <v>0</v>
      </c>
      <c r="EA41" t="str">
        <f t="shared" ca="1" si="128"/>
        <v>0</v>
      </c>
      <c r="EB41" t="str">
        <f t="shared" ca="1" si="129"/>
        <v>0</v>
      </c>
      <c r="EC41" t="str">
        <f t="shared" ca="1" si="130"/>
        <v>0</v>
      </c>
      <c r="ED41" t="str">
        <f t="shared" ca="1" si="131"/>
        <v>0</v>
      </c>
      <c r="EE41" t="str">
        <f t="shared" ca="1" si="132"/>
        <v>0</v>
      </c>
      <c r="EF41" t="str">
        <f t="shared" ca="1" si="133"/>
        <v>0</v>
      </c>
      <c r="EG41" t="str">
        <f t="shared" ca="1" si="134"/>
        <v>0</v>
      </c>
      <c r="EH41" t="str">
        <f t="shared" ca="1" si="135"/>
        <v>0</v>
      </c>
      <c r="EI41" t="str">
        <f t="shared" ca="1" si="136"/>
        <v>0</v>
      </c>
      <c r="EJ41" t="str">
        <f t="shared" ca="1" si="137"/>
        <v>0</v>
      </c>
      <c r="EK41" t="str">
        <f t="shared" ca="1" si="138"/>
        <v>0</v>
      </c>
      <c r="EL41" t="str">
        <f t="shared" ca="1" si="139"/>
        <v>0</v>
      </c>
      <c r="EM41" t="str">
        <f t="shared" ca="1" si="140"/>
        <v>0</v>
      </c>
      <c r="EN41" s="91" t="str">
        <f t="shared" ca="1" si="141"/>
        <v>0</v>
      </c>
    </row>
    <row r="42" spans="1:144">
      <c r="A42">
        <f ca="1"/>
        <v>0</v>
      </c>
      <c r="B42">
        <f ca="1"/>
        <v>0</v>
      </c>
      <c r="C42">
        <f ca="1"/>
        <v>0</v>
      </c>
      <c r="D42" t="str">
        <f ca="1"/>
        <v/>
      </c>
      <c r="E42">
        <f ca="1"/>
        <v>0</v>
      </c>
      <c r="F42">
        <f ca="1"/>
        <v>0</v>
      </c>
      <c r="G42">
        <f ca="1"/>
        <v>0</v>
      </c>
      <c r="H42" t="str">
        <f ca="1"/>
        <v/>
      </c>
      <c r="I42">
        <f ca="1"/>
        <v>0</v>
      </c>
      <c r="J42" t="str">
        <f ca="1"/>
        <v/>
      </c>
      <c r="K42" t="str">
        <f ca="1"/>
        <v>0</v>
      </c>
      <c r="L42" t="str">
        <f ca="1"/>
        <v>0</v>
      </c>
      <c r="M42" t="str">
        <f ca="1"/>
        <v>0</v>
      </c>
      <c r="X42" s="91" t="str">
        <f t="shared" ca="1" si="21"/>
        <v>0</v>
      </c>
      <c r="Y42" t="str">
        <f t="shared" ca="1" si="22"/>
        <v>0</v>
      </c>
      <c r="Z42" t="str">
        <f t="shared" ca="1" si="23"/>
        <v>0</v>
      </c>
      <c r="AA42" t="str">
        <f t="shared" ca="1" si="24"/>
        <v>0</v>
      </c>
      <c r="AB42" t="str">
        <f t="shared" ca="1" si="25"/>
        <v>0</v>
      </c>
      <c r="AC42" t="str">
        <f t="shared" ca="1" si="26"/>
        <v>0</v>
      </c>
      <c r="AD42" t="str">
        <f t="shared" ca="1" si="27"/>
        <v>0</v>
      </c>
      <c r="AE42" t="str">
        <f t="shared" ca="1" si="28"/>
        <v>0</v>
      </c>
      <c r="AF42" t="str">
        <f t="shared" ca="1" si="29"/>
        <v>0</v>
      </c>
      <c r="AG42" t="str">
        <f t="shared" ca="1" si="30"/>
        <v>0</v>
      </c>
      <c r="AH42" t="str">
        <f t="shared" ca="1" si="31"/>
        <v>0</v>
      </c>
      <c r="AI42" t="str">
        <f t="shared" ca="1" si="32"/>
        <v>0</v>
      </c>
      <c r="AJ42" t="str">
        <f t="shared" ca="1" si="33"/>
        <v>0</v>
      </c>
      <c r="AK42" t="str">
        <f t="shared" ca="1" si="34"/>
        <v>0</v>
      </c>
      <c r="AL42" t="str">
        <f t="shared" ca="1" si="35"/>
        <v>0</v>
      </c>
      <c r="AM42" t="str">
        <f t="shared" ca="1" si="36"/>
        <v>0</v>
      </c>
      <c r="AN42" t="str">
        <f t="shared" ca="1" si="37"/>
        <v>0</v>
      </c>
      <c r="AO42" t="str">
        <f t="shared" ca="1" si="38"/>
        <v>0</v>
      </c>
      <c r="AP42" t="str">
        <f t="shared" ca="1" si="39"/>
        <v>0</v>
      </c>
      <c r="AQ42" t="str">
        <f t="shared" ca="1" si="40"/>
        <v>0</v>
      </c>
      <c r="AR42" t="str">
        <f t="shared" ca="1" si="41"/>
        <v>0</v>
      </c>
      <c r="AS42" t="str">
        <f t="shared" ca="1" si="42"/>
        <v>0</v>
      </c>
      <c r="AT42" t="str">
        <f t="shared" ca="1" si="43"/>
        <v>0</v>
      </c>
      <c r="AU42" t="str">
        <f t="shared" ca="1" si="44"/>
        <v>0</v>
      </c>
      <c r="AV42" t="str">
        <f t="shared" ca="1" si="45"/>
        <v>0</v>
      </c>
      <c r="AW42" t="str">
        <f t="shared" ca="1" si="46"/>
        <v>0</v>
      </c>
      <c r="AX42" t="str">
        <f t="shared" ca="1" si="47"/>
        <v>0</v>
      </c>
      <c r="AY42" t="str">
        <f t="shared" ca="1" si="48"/>
        <v>0</v>
      </c>
      <c r="AZ42" t="str">
        <f t="shared" ca="1" si="49"/>
        <v>0</v>
      </c>
      <c r="BA42" t="str">
        <f t="shared" ca="1" si="50"/>
        <v>0</v>
      </c>
      <c r="BB42" s="91" t="str">
        <f t="shared" ca="1" si="51"/>
        <v>0</v>
      </c>
      <c r="BC42" t="str">
        <f t="shared" ca="1" si="52"/>
        <v>0</v>
      </c>
      <c r="BD42" t="str">
        <f t="shared" ca="1" si="53"/>
        <v>0</v>
      </c>
      <c r="BE42" t="str">
        <f t="shared" ca="1" si="54"/>
        <v>0</v>
      </c>
      <c r="BF42" t="str">
        <f t="shared" ca="1" si="55"/>
        <v>0</v>
      </c>
      <c r="BG42" t="str">
        <f t="shared" ca="1" si="56"/>
        <v>0</v>
      </c>
      <c r="BH42" t="str">
        <f t="shared" ca="1" si="57"/>
        <v>0</v>
      </c>
      <c r="BI42" t="str">
        <f t="shared" ca="1" si="58"/>
        <v>0</v>
      </c>
      <c r="BJ42" t="str">
        <f t="shared" ca="1" si="59"/>
        <v>0</v>
      </c>
      <c r="BK42" t="str">
        <f t="shared" ca="1" si="60"/>
        <v>0</v>
      </c>
      <c r="BL42" t="str">
        <f t="shared" ca="1" si="61"/>
        <v>0</v>
      </c>
      <c r="BM42" t="str">
        <f t="shared" ca="1" si="62"/>
        <v>0</v>
      </c>
      <c r="BN42" t="str">
        <f t="shared" ca="1" si="63"/>
        <v>0</v>
      </c>
      <c r="BO42" t="str">
        <f t="shared" ca="1" si="64"/>
        <v>0</v>
      </c>
      <c r="BP42" t="str">
        <f t="shared" ca="1" si="65"/>
        <v>0</v>
      </c>
      <c r="BQ42" t="str">
        <f t="shared" ca="1" si="66"/>
        <v>0</v>
      </c>
      <c r="BR42" t="str">
        <f t="shared" ca="1" si="67"/>
        <v>0</v>
      </c>
      <c r="BS42" t="str">
        <f t="shared" ca="1" si="68"/>
        <v>0</v>
      </c>
      <c r="BT42" t="str">
        <f t="shared" ca="1" si="69"/>
        <v>0</v>
      </c>
      <c r="BU42" t="str">
        <f t="shared" ca="1" si="70"/>
        <v>0</v>
      </c>
      <c r="BV42" t="str">
        <f t="shared" ca="1" si="71"/>
        <v>0</v>
      </c>
      <c r="BW42" t="str">
        <f t="shared" ca="1" si="72"/>
        <v>0</v>
      </c>
      <c r="BX42" t="str">
        <f t="shared" ca="1" si="73"/>
        <v>0</v>
      </c>
      <c r="BY42" t="str">
        <f t="shared" ca="1" si="74"/>
        <v>0</v>
      </c>
      <c r="BZ42" t="str">
        <f t="shared" ca="1" si="75"/>
        <v>0</v>
      </c>
      <c r="CA42" t="str">
        <f t="shared" ca="1" si="76"/>
        <v>0</v>
      </c>
      <c r="CB42" t="str">
        <f t="shared" ca="1" si="77"/>
        <v>0</v>
      </c>
      <c r="CC42" t="str">
        <f t="shared" ca="1" si="78"/>
        <v>0</v>
      </c>
      <c r="CD42" t="str">
        <f t="shared" ca="1" si="79"/>
        <v>0</v>
      </c>
      <c r="CE42" t="str">
        <f t="shared" ca="1" si="80"/>
        <v>0</v>
      </c>
      <c r="CF42" s="91" t="str">
        <f t="shared" ca="1" si="81"/>
        <v>0</v>
      </c>
      <c r="CG42" t="str">
        <f t="shared" ca="1" si="82"/>
        <v>0</v>
      </c>
      <c r="CH42" t="str">
        <f t="shared" ca="1" si="83"/>
        <v>0</v>
      </c>
      <c r="CI42" t="str">
        <f t="shared" ca="1" si="84"/>
        <v>0</v>
      </c>
      <c r="CJ42" t="str">
        <f t="shared" ca="1" si="85"/>
        <v>0</v>
      </c>
      <c r="CK42" t="str">
        <f t="shared" ca="1" si="86"/>
        <v>0</v>
      </c>
      <c r="CL42" t="str">
        <f t="shared" ca="1" si="87"/>
        <v>0</v>
      </c>
      <c r="CM42" t="str">
        <f t="shared" ca="1" si="88"/>
        <v>0</v>
      </c>
      <c r="CN42" t="str">
        <f t="shared" ca="1" si="89"/>
        <v>0</v>
      </c>
      <c r="CO42" t="str">
        <f t="shared" ca="1" si="90"/>
        <v>0</v>
      </c>
      <c r="CP42" t="str">
        <f t="shared" ca="1" si="91"/>
        <v>0</v>
      </c>
      <c r="CQ42" t="str">
        <f t="shared" ca="1" si="92"/>
        <v>0</v>
      </c>
      <c r="CR42" t="str">
        <f t="shared" ca="1" si="93"/>
        <v>0</v>
      </c>
      <c r="CS42" t="str">
        <f t="shared" ca="1" si="94"/>
        <v>0</v>
      </c>
      <c r="CT42" t="str">
        <f t="shared" ca="1" si="95"/>
        <v>0</v>
      </c>
      <c r="CU42" t="str">
        <f t="shared" ca="1" si="96"/>
        <v>0</v>
      </c>
      <c r="CV42" t="str">
        <f t="shared" ca="1" si="97"/>
        <v>0</v>
      </c>
      <c r="CW42" t="str">
        <f t="shared" ca="1" si="98"/>
        <v>0</v>
      </c>
      <c r="CX42" t="str">
        <f t="shared" ca="1" si="99"/>
        <v>0</v>
      </c>
      <c r="CY42" t="str">
        <f t="shared" ca="1" si="100"/>
        <v>0</v>
      </c>
      <c r="CZ42" t="str">
        <f t="shared" ca="1" si="101"/>
        <v>0</v>
      </c>
      <c r="DA42" t="str">
        <f t="shared" ca="1" si="102"/>
        <v>0</v>
      </c>
      <c r="DB42" t="str">
        <f t="shared" ca="1" si="103"/>
        <v>0</v>
      </c>
      <c r="DC42" t="str">
        <f t="shared" ca="1" si="104"/>
        <v>0</v>
      </c>
      <c r="DD42" t="str">
        <f t="shared" ca="1" si="105"/>
        <v>0</v>
      </c>
      <c r="DE42" t="str">
        <f t="shared" ca="1" si="106"/>
        <v>0</v>
      </c>
      <c r="DF42" t="str">
        <f t="shared" ca="1" si="107"/>
        <v>0</v>
      </c>
      <c r="DG42" t="str">
        <f t="shared" ca="1" si="108"/>
        <v>0</v>
      </c>
      <c r="DH42" t="str">
        <f t="shared" ca="1" si="109"/>
        <v>0</v>
      </c>
      <c r="DI42" t="str">
        <f t="shared" ca="1" si="110"/>
        <v>0</v>
      </c>
      <c r="DJ42" s="91" t="str">
        <f t="shared" ca="1" si="111"/>
        <v>0</v>
      </c>
      <c r="DK42" t="str">
        <f t="shared" ca="1" si="112"/>
        <v>0</v>
      </c>
      <c r="DL42" t="str">
        <f t="shared" ca="1" si="113"/>
        <v>0</v>
      </c>
      <c r="DM42" t="str">
        <f t="shared" ca="1" si="114"/>
        <v>0</v>
      </c>
      <c r="DN42" t="str">
        <f t="shared" ca="1" si="115"/>
        <v>0</v>
      </c>
      <c r="DO42" t="str">
        <f t="shared" ca="1" si="116"/>
        <v>0</v>
      </c>
      <c r="DP42" t="str">
        <f t="shared" ca="1" si="117"/>
        <v>0</v>
      </c>
      <c r="DQ42" t="str">
        <f t="shared" ca="1" si="118"/>
        <v>0</v>
      </c>
      <c r="DR42" t="str">
        <f t="shared" ca="1" si="119"/>
        <v>0</v>
      </c>
      <c r="DS42" t="str">
        <f t="shared" ca="1" si="120"/>
        <v>0</v>
      </c>
      <c r="DT42" t="str">
        <f t="shared" ca="1" si="121"/>
        <v>0</v>
      </c>
      <c r="DU42" t="str">
        <f t="shared" ca="1" si="122"/>
        <v>0</v>
      </c>
      <c r="DV42" t="str">
        <f t="shared" ca="1" si="123"/>
        <v>0</v>
      </c>
      <c r="DW42" t="str">
        <f t="shared" ca="1" si="124"/>
        <v>0</v>
      </c>
      <c r="DX42" t="str">
        <f t="shared" ca="1" si="125"/>
        <v>0</v>
      </c>
      <c r="DY42" t="str">
        <f t="shared" ca="1" si="126"/>
        <v>0</v>
      </c>
      <c r="DZ42" t="str">
        <f t="shared" ca="1" si="127"/>
        <v>0</v>
      </c>
      <c r="EA42" t="str">
        <f t="shared" ca="1" si="128"/>
        <v>0</v>
      </c>
      <c r="EB42" t="str">
        <f t="shared" ca="1" si="129"/>
        <v>0</v>
      </c>
      <c r="EC42" t="str">
        <f t="shared" ca="1" si="130"/>
        <v>0</v>
      </c>
      <c r="ED42" t="str">
        <f t="shared" ca="1" si="131"/>
        <v>0</v>
      </c>
      <c r="EE42" t="str">
        <f t="shared" ca="1" si="132"/>
        <v>0</v>
      </c>
      <c r="EF42" t="str">
        <f t="shared" ca="1" si="133"/>
        <v>0</v>
      </c>
      <c r="EG42" t="str">
        <f t="shared" ca="1" si="134"/>
        <v>0</v>
      </c>
      <c r="EH42" t="str">
        <f t="shared" ca="1" si="135"/>
        <v>0</v>
      </c>
      <c r="EI42" t="str">
        <f t="shared" ca="1" si="136"/>
        <v>0</v>
      </c>
      <c r="EJ42" t="str">
        <f t="shared" ca="1" si="137"/>
        <v>0</v>
      </c>
      <c r="EK42" t="str">
        <f t="shared" ca="1" si="138"/>
        <v>0</v>
      </c>
      <c r="EL42" t="str">
        <f t="shared" ca="1" si="139"/>
        <v>0</v>
      </c>
      <c r="EM42" t="str">
        <f t="shared" ca="1" si="140"/>
        <v>0</v>
      </c>
      <c r="EN42" s="91" t="str">
        <f t="shared" ca="1" si="141"/>
        <v>0</v>
      </c>
    </row>
    <row r="43" spans="1:144">
      <c r="A43">
        <f ca="1"/>
        <v>0</v>
      </c>
      <c r="B43">
        <f ca="1"/>
        <v>0</v>
      </c>
      <c r="C43">
        <f ca="1"/>
        <v>0</v>
      </c>
      <c r="D43" t="str">
        <f ca="1"/>
        <v/>
      </c>
      <c r="E43">
        <f ca="1"/>
        <v>0</v>
      </c>
      <c r="F43">
        <f ca="1"/>
        <v>0</v>
      </c>
      <c r="G43">
        <f ca="1"/>
        <v>0</v>
      </c>
      <c r="H43" t="str">
        <f ca="1"/>
        <v/>
      </c>
      <c r="I43">
        <f ca="1"/>
        <v>0</v>
      </c>
      <c r="J43" t="str">
        <f ca="1"/>
        <v/>
      </c>
      <c r="K43" t="str">
        <f ca="1"/>
        <v>0</v>
      </c>
      <c r="L43" t="str">
        <f ca="1"/>
        <v>0</v>
      </c>
      <c r="M43" t="str">
        <f ca="1"/>
        <v>0</v>
      </c>
      <c r="X43" s="91" t="str">
        <f t="shared" ca="1" si="21"/>
        <v>0</v>
      </c>
      <c r="Y43" t="str">
        <f t="shared" ca="1" si="22"/>
        <v>0</v>
      </c>
      <c r="Z43" t="str">
        <f t="shared" ca="1" si="23"/>
        <v>0</v>
      </c>
      <c r="AA43" t="str">
        <f t="shared" ca="1" si="24"/>
        <v>0</v>
      </c>
      <c r="AB43" t="str">
        <f t="shared" ca="1" si="25"/>
        <v>0</v>
      </c>
      <c r="AC43" t="str">
        <f t="shared" ca="1" si="26"/>
        <v>0</v>
      </c>
      <c r="AD43" t="str">
        <f t="shared" ca="1" si="27"/>
        <v>0</v>
      </c>
      <c r="AE43" t="str">
        <f t="shared" ca="1" si="28"/>
        <v>0</v>
      </c>
      <c r="AF43" t="str">
        <f t="shared" ca="1" si="29"/>
        <v>0</v>
      </c>
      <c r="AG43" t="str">
        <f t="shared" ca="1" si="30"/>
        <v>0</v>
      </c>
      <c r="AH43" t="str">
        <f t="shared" ca="1" si="31"/>
        <v>0</v>
      </c>
      <c r="AI43" t="str">
        <f t="shared" ca="1" si="32"/>
        <v>0</v>
      </c>
      <c r="AJ43" t="str">
        <f t="shared" ca="1" si="33"/>
        <v>0</v>
      </c>
      <c r="AK43" t="str">
        <f t="shared" ca="1" si="34"/>
        <v>0</v>
      </c>
      <c r="AL43" t="str">
        <f t="shared" ca="1" si="35"/>
        <v>0</v>
      </c>
      <c r="AM43" t="str">
        <f t="shared" ca="1" si="36"/>
        <v>0</v>
      </c>
      <c r="AN43" t="str">
        <f t="shared" ca="1" si="37"/>
        <v>0</v>
      </c>
      <c r="AO43" t="str">
        <f t="shared" ca="1" si="38"/>
        <v>0</v>
      </c>
      <c r="AP43" t="str">
        <f t="shared" ca="1" si="39"/>
        <v>0</v>
      </c>
      <c r="AQ43" t="str">
        <f t="shared" ca="1" si="40"/>
        <v>0</v>
      </c>
      <c r="AR43" t="str">
        <f t="shared" ca="1" si="41"/>
        <v>0</v>
      </c>
      <c r="AS43" t="str">
        <f t="shared" ca="1" si="42"/>
        <v>0</v>
      </c>
      <c r="AT43" t="str">
        <f t="shared" ca="1" si="43"/>
        <v>0</v>
      </c>
      <c r="AU43" t="str">
        <f t="shared" ca="1" si="44"/>
        <v>0</v>
      </c>
      <c r="AV43" t="str">
        <f t="shared" ca="1" si="45"/>
        <v>0</v>
      </c>
      <c r="AW43" t="str">
        <f t="shared" ca="1" si="46"/>
        <v>0</v>
      </c>
      <c r="AX43" t="str">
        <f t="shared" ca="1" si="47"/>
        <v>0</v>
      </c>
      <c r="AY43" t="str">
        <f t="shared" ca="1" si="48"/>
        <v>0</v>
      </c>
      <c r="AZ43" t="str">
        <f t="shared" ca="1" si="49"/>
        <v>0</v>
      </c>
      <c r="BA43" t="str">
        <f t="shared" ca="1" si="50"/>
        <v>0</v>
      </c>
      <c r="BB43" s="91" t="str">
        <f t="shared" ca="1" si="51"/>
        <v>0</v>
      </c>
      <c r="BC43" t="str">
        <f t="shared" ca="1" si="52"/>
        <v>0</v>
      </c>
      <c r="BD43" t="str">
        <f t="shared" ca="1" si="53"/>
        <v>0</v>
      </c>
      <c r="BE43" t="str">
        <f t="shared" ca="1" si="54"/>
        <v>0</v>
      </c>
      <c r="BF43" t="str">
        <f t="shared" ca="1" si="55"/>
        <v>0</v>
      </c>
      <c r="BG43" t="str">
        <f t="shared" ca="1" si="56"/>
        <v>0</v>
      </c>
      <c r="BH43" t="str">
        <f t="shared" ca="1" si="57"/>
        <v>0</v>
      </c>
      <c r="BI43" t="str">
        <f t="shared" ca="1" si="58"/>
        <v>0</v>
      </c>
      <c r="BJ43" t="str">
        <f t="shared" ca="1" si="59"/>
        <v>0</v>
      </c>
      <c r="BK43" t="str">
        <f t="shared" ca="1" si="60"/>
        <v>0</v>
      </c>
      <c r="BL43" t="str">
        <f t="shared" ca="1" si="61"/>
        <v>0</v>
      </c>
      <c r="BM43" t="str">
        <f t="shared" ca="1" si="62"/>
        <v>0</v>
      </c>
      <c r="BN43" t="str">
        <f t="shared" ca="1" si="63"/>
        <v>0</v>
      </c>
      <c r="BO43" t="str">
        <f t="shared" ca="1" si="64"/>
        <v>0</v>
      </c>
      <c r="BP43" t="str">
        <f t="shared" ca="1" si="65"/>
        <v>0</v>
      </c>
      <c r="BQ43" t="str">
        <f t="shared" ca="1" si="66"/>
        <v>0</v>
      </c>
      <c r="BR43" t="str">
        <f t="shared" ca="1" si="67"/>
        <v>0</v>
      </c>
      <c r="BS43" t="str">
        <f t="shared" ca="1" si="68"/>
        <v>0</v>
      </c>
      <c r="BT43" t="str">
        <f t="shared" ca="1" si="69"/>
        <v>0</v>
      </c>
      <c r="BU43" t="str">
        <f t="shared" ca="1" si="70"/>
        <v>0</v>
      </c>
      <c r="BV43" t="str">
        <f t="shared" ca="1" si="71"/>
        <v>0</v>
      </c>
      <c r="BW43" t="str">
        <f t="shared" ca="1" si="72"/>
        <v>0</v>
      </c>
      <c r="BX43" t="str">
        <f t="shared" ca="1" si="73"/>
        <v>0</v>
      </c>
      <c r="BY43" t="str">
        <f t="shared" ca="1" si="74"/>
        <v>0</v>
      </c>
      <c r="BZ43" t="str">
        <f t="shared" ca="1" si="75"/>
        <v>0</v>
      </c>
      <c r="CA43" t="str">
        <f t="shared" ca="1" si="76"/>
        <v>0</v>
      </c>
      <c r="CB43" t="str">
        <f t="shared" ca="1" si="77"/>
        <v>0</v>
      </c>
      <c r="CC43" t="str">
        <f t="shared" ca="1" si="78"/>
        <v>0</v>
      </c>
      <c r="CD43" t="str">
        <f t="shared" ca="1" si="79"/>
        <v>0</v>
      </c>
      <c r="CE43" t="str">
        <f t="shared" ca="1" si="80"/>
        <v>0</v>
      </c>
      <c r="CF43" s="91" t="str">
        <f t="shared" ca="1" si="81"/>
        <v>0</v>
      </c>
      <c r="CG43" t="str">
        <f t="shared" ca="1" si="82"/>
        <v>0</v>
      </c>
      <c r="CH43" t="str">
        <f t="shared" ca="1" si="83"/>
        <v>0</v>
      </c>
      <c r="CI43" t="str">
        <f t="shared" ca="1" si="84"/>
        <v>0</v>
      </c>
      <c r="CJ43" t="str">
        <f t="shared" ca="1" si="85"/>
        <v>0</v>
      </c>
      <c r="CK43" t="str">
        <f t="shared" ca="1" si="86"/>
        <v>0</v>
      </c>
      <c r="CL43" t="str">
        <f t="shared" ca="1" si="87"/>
        <v>0</v>
      </c>
      <c r="CM43" t="str">
        <f t="shared" ca="1" si="88"/>
        <v>0</v>
      </c>
      <c r="CN43" t="str">
        <f t="shared" ca="1" si="89"/>
        <v>0</v>
      </c>
      <c r="CO43" t="str">
        <f t="shared" ca="1" si="90"/>
        <v>0</v>
      </c>
      <c r="CP43" t="str">
        <f t="shared" ca="1" si="91"/>
        <v>0</v>
      </c>
      <c r="CQ43" t="str">
        <f t="shared" ca="1" si="92"/>
        <v>0</v>
      </c>
      <c r="CR43" t="str">
        <f t="shared" ca="1" si="93"/>
        <v>0</v>
      </c>
      <c r="CS43" t="str">
        <f t="shared" ca="1" si="94"/>
        <v>0</v>
      </c>
      <c r="CT43" t="str">
        <f t="shared" ca="1" si="95"/>
        <v>0</v>
      </c>
      <c r="CU43" t="str">
        <f t="shared" ca="1" si="96"/>
        <v>0</v>
      </c>
      <c r="CV43" t="str">
        <f t="shared" ca="1" si="97"/>
        <v>0</v>
      </c>
      <c r="CW43" t="str">
        <f t="shared" ca="1" si="98"/>
        <v>0</v>
      </c>
      <c r="CX43" t="str">
        <f t="shared" ca="1" si="99"/>
        <v>0</v>
      </c>
      <c r="CY43" t="str">
        <f t="shared" ca="1" si="100"/>
        <v>0</v>
      </c>
      <c r="CZ43" t="str">
        <f t="shared" ca="1" si="101"/>
        <v>0</v>
      </c>
      <c r="DA43" t="str">
        <f t="shared" ca="1" si="102"/>
        <v>0</v>
      </c>
      <c r="DB43" t="str">
        <f t="shared" ca="1" si="103"/>
        <v>0</v>
      </c>
      <c r="DC43" t="str">
        <f t="shared" ca="1" si="104"/>
        <v>0</v>
      </c>
      <c r="DD43" t="str">
        <f t="shared" ca="1" si="105"/>
        <v>0</v>
      </c>
      <c r="DE43" t="str">
        <f t="shared" ca="1" si="106"/>
        <v>0</v>
      </c>
      <c r="DF43" t="str">
        <f t="shared" ca="1" si="107"/>
        <v>0</v>
      </c>
      <c r="DG43" t="str">
        <f t="shared" ca="1" si="108"/>
        <v>0</v>
      </c>
      <c r="DH43" t="str">
        <f t="shared" ca="1" si="109"/>
        <v>0</v>
      </c>
      <c r="DI43" t="str">
        <f t="shared" ca="1" si="110"/>
        <v>0</v>
      </c>
      <c r="DJ43" s="91" t="str">
        <f t="shared" ca="1" si="111"/>
        <v>0</v>
      </c>
      <c r="DK43" t="str">
        <f t="shared" ca="1" si="112"/>
        <v>0</v>
      </c>
      <c r="DL43" t="str">
        <f t="shared" ca="1" si="113"/>
        <v>0</v>
      </c>
      <c r="DM43" t="str">
        <f t="shared" ca="1" si="114"/>
        <v>0</v>
      </c>
      <c r="DN43" t="str">
        <f t="shared" ca="1" si="115"/>
        <v>0</v>
      </c>
      <c r="DO43" t="str">
        <f t="shared" ca="1" si="116"/>
        <v>0</v>
      </c>
      <c r="DP43" t="str">
        <f t="shared" ca="1" si="117"/>
        <v>0</v>
      </c>
      <c r="DQ43" t="str">
        <f t="shared" ca="1" si="118"/>
        <v>0</v>
      </c>
      <c r="DR43" t="str">
        <f t="shared" ca="1" si="119"/>
        <v>0</v>
      </c>
      <c r="DS43" t="str">
        <f t="shared" ca="1" si="120"/>
        <v>0</v>
      </c>
      <c r="DT43" t="str">
        <f t="shared" ca="1" si="121"/>
        <v>0</v>
      </c>
      <c r="DU43" t="str">
        <f t="shared" ca="1" si="122"/>
        <v>0</v>
      </c>
      <c r="DV43" t="str">
        <f t="shared" ca="1" si="123"/>
        <v>0</v>
      </c>
      <c r="DW43" t="str">
        <f t="shared" ca="1" si="124"/>
        <v>0</v>
      </c>
      <c r="DX43" t="str">
        <f t="shared" ca="1" si="125"/>
        <v>0</v>
      </c>
      <c r="DY43" t="str">
        <f t="shared" ca="1" si="126"/>
        <v>0</v>
      </c>
      <c r="DZ43" t="str">
        <f t="shared" ca="1" si="127"/>
        <v>0</v>
      </c>
      <c r="EA43" t="str">
        <f t="shared" ca="1" si="128"/>
        <v>0</v>
      </c>
      <c r="EB43" t="str">
        <f t="shared" ca="1" si="129"/>
        <v>0</v>
      </c>
      <c r="EC43" t="str">
        <f t="shared" ca="1" si="130"/>
        <v>0</v>
      </c>
      <c r="ED43" t="str">
        <f t="shared" ca="1" si="131"/>
        <v>0</v>
      </c>
      <c r="EE43" t="str">
        <f t="shared" ca="1" si="132"/>
        <v>0</v>
      </c>
      <c r="EF43" t="str">
        <f t="shared" ca="1" si="133"/>
        <v>0</v>
      </c>
      <c r="EG43" t="str">
        <f t="shared" ca="1" si="134"/>
        <v>0</v>
      </c>
      <c r="EH43" t="str">
        <f t="shared" ca="1" si="135"/>
        <v>0</v>
      </c>
      <c r="EI43" t="str">
        <f t="shared" ca="1" si="136"/>
        <v>0</v>
      </c>
      <c r="EJ43" t="str">
        <f t="shared" ca="1" si="137"/>
        <v>0</v>
      </c>
      <c r="EK43" t="str">
        <f t="shared" ca="1" si="138"/>
        <v>0</v>
      </c>
      <c r="EL43" t="str">
        <f t="shared" ca="1" si="139"/>
        <v>0</v>
      </c>
      <c r="EM43" t="str">
        <f t="shared" ca="1" si="140"/>
        <v>0</v>
      </c>
      <c r="EN43" s="91" t="str">
        <f t="shared" ca="1" si="141"/>
        <v>0</v>
      </c>
    </row>
    <row r="44" spans="1:144">
      <c r="A44">
        <f ca="1"/>
        <v>0</v>
      </c>
      <c r="B44">
        <f ca="1"/>
        <v>0</v>
      </c>
      <c r="C44">
        <f ca="1"/>
        <v>0</v>
      </c>
      <c r="D44" t="str">
        <f ca="1"/>
        <v/>
      </c>
      <c r="E44">
        <f ca="1"/>
        <v>0</v>
      </c>
      <c r="F44">
        <f ca="1"/>
        <v>0</v>
      </c>
      <c r="G44">
        <f ca="1"/>
        <v>0</v>
      </c>
      <c r="H44" t="str">
        <f ca="1"/>
        <v/>
      </c>
      <c r="I44">
        <f ca="1"/>
        <v>0</v>
      </c>
      <c r="J44" t="str">
        <f ca="1"/>
        <v/>
      </c>
      <c r="K44" t="str">
        <f ca="1"/>
        <v>0</v>
      </c>
      <c r="L44" t="str">
        <f ca="1"/>
        <v>0</v>
      </c>
      <c r="M44" t="str">
        <f ca="1"/>
        <v>0</v>
      </c>
      <c r="X44" s="91" t="str">
        <f t="shared" ca="1" si="21"/>
        <v>0</v>
      </c>
      <c r="Y44" t="str">
        <f t="shared" ca="1" si="22"/>
        <v>0</v>
      </c>
      <c r="Z44" t="str">
        <f t="shared" ca="1" si="23"/>
        <v>0</v>
      </c>
      <c r="AA44" t="str">
        <f t="shared" ca="1" si="24"/>
        <v>0</v>
      </c>
      <c r="AB44" t="str">
        <f t="shared" ca="1" si="25"/>
        <v>0</v>
      </c>
      <c r="AC44" t="str">
        <f t="shared" ca="1" si="26"/>
        <v>0</v>
      </c>
      <c r="AD44" t="str">
        <f t="shared" ca="1" si="27"/>
        <v>0</v>
      </c>
      <c r="AE44" t="str">
        <f t="shared" ca="1" si="28"/>
        <v>0</v>
      </c>
      <c r="AF44" t="str">
        <f t="shared" ca="1" si="29"/>
        <v>0</v>
      </c>
      <c r="AG44" t="str">
        <f t="shared" ca="1" si="30"/>
        <v>0</v>
      </c>
      <c r="AH44" t="str">
        <f t="shared" ca="1" si="31"/>
        <v>0</v>
      </c>
      <c r="AI44" t="str">
        <f t="shared" ca="1" si="32"/>
        <v>0</v>
      </c>
      <c r="AJ44" t="str">
        <f t="shared" ca="1" si="33"/>
        <v>0</v>
      </c>
      <c r="AK44" t="str">
        <f t="shared" ca="1" si="34"/>
        <v>0</v>
      </c>
      <c r="AL44" t="str">
        <f t="shared" ca="1" si="35"/>
        <v>0</v>
      </c>
      <c r="AM44" t="str">
        <f t="shared" ca="1" si="36"/>
        <v>0</v>
      </c>
      <c r="AN44" t="str">
        <f t="shared" ca="1" si="37"/>
        <v>0</v>
      </c>
      <c r="AO44" t="str">
        <f t="shared" ca="1" si="38"/>
        <v>0</v>
      </c>
      <c r="AP44" t="str">
        <f t="shared" ca="1" si="39"/>
        <v>0</v>
      </c>
      <c r="AQ44" t="str">
        <f t="shared" ca="1" si="40"/>
        <v>0</v>
      </c>
      <c r="AR44" t="str">
        <f t="shared" ca="1" si="41"/>
        <v>0</v>
      </c>
      <c r="AS44" t="str">
        <f t="shared" ca="1" si="42"/>
        <v>0</v>
      </c>
      <c r="AT44" t="str">
        <f t="shared" ca="1" si="43"/>
        <v>0</v>
      </c>
      <c r="AU44" t="str">
        <f t="shared" ca="1" si="44"/>
        <v>0</v>
      </c>
      <c r="AV44" t="str">
        <f t="shared" ca="1" si="45"/>
        <v>0</v>
      </c>
      <c r="AW44" t="str">
        <f t="shared" ca="1" si="46"/>
        <v>0</v>
      </c>
      <c r="AX44" t="str">
        <f t="shared" ca="1" si="47"/>
        <v>0</v>
      </c>
      <c r="AY44" t="str">
        <f t="shared" ca="1" si="48"/>
        <v>0</v>
      </c>
      <c r="AZ44" t="str">
        <f t="shared" ca="1" si="49"/>
        <v>0</v>
      </c>
      <c r="BA44" t="str">
        <f t="shared" ca="1" si="50"/>
        <v>0</v>
      </c>
      <c r="BB44" s="91" t="str">
        <f t="shared" ca="1" si="51"/>
        <v>0</v>
      </c>
      <c r="BC44" t="str">
        <f t="shared" ca="1" si="52"/>
        <v>0</v>
      </c>
      <c r="BD44" t="str">
        <f t="shared" ca="1" si="53"/>
        <v>0</v>
      </c>
      <c r="BE44" t="str">
        <f t="shared" ca="1" si="54"/>
        <v>0</v>
      </c>
      <c r="BF44" t="str">
        <f t="shared" ca="1" si="55"/>
        <v>0</v>
      </c>
      <c r="BG44" t="str">
        <f t="shared" ca="1" si="56"/>
        <v>0</v>
      </c>
      <c r="BH44" t="str">
        <f t="shared" ca="1" si="57"/>
        <v>0</v>
      </c>
      <c r="BI44" t="str">
        <f t="shared" ca="1" si="58"/>
        <v>0</v>
      </c>
      <c r="BJ44" t="str">
        <f t="shared" ca="1" si="59"/>
        <v>0</v>
      </c>
      <c r="BK44" t="str">
        <f t="shared" ca="1" si="60"/>
        <v>0</v>
      </c>
      <c r="BL44" t="str">
        <f t="shared" ca="1" si="61"/>
        <v>0</v>
      </c>
      <c r="BM44" t="str">
        <f t="shared" ca="1" si="62"/>
        <v>0</v>
      </c>
      <c r="BN44" t="str">
        <f t="shared" ca="1" si="63"/>
        <v>0</v>
      </c>
      <c r="BO44" t="str">
        <f t="shared" ca="1" si="64"/>
        <v>0</v>
      </c>
      <c r="BP44" t="str">
        <f t="shared" ca="1" si="65"/>
        <v>0</v>
      </c>
      <c r="BQ44" t="str">
        <f t="shared" ca="1" si="66"/>
        <v>0</v>
      </c>
      <c r="BR44" t="str">
        <f t="shared" ca="1" si="67"/>
        <v>0</v>
      </c>
      <c r="BS44" t="str">
        <f t="shared" ca="1" si="68"/>
        <v>0</v>
      </c>
      <c r="BT44" t="str">
        <f t="shared" ca="1" si="69"/>
        <v>0</v>
      </c>
      <c r="BU44" t="str">
        <f t="shared" ca="1" si="70"/>
        <v>0</v>
      </c>
      <c r="BV44" t="str">
        <f t="shared" ca="1" si="71"/>
        <v>0</v>
      </c>
      <c r="BW44" t="str">
        <f t="shared" ca="1" si="72"/>
        <v>0</v>
      </c>
      <c r="BX44" t="str">
        <f t="shared" ca="1" si="73"/>
        <v>0</v>
      </c>
      <c r="BY44" t="str">
        <f t="shared" ca="1" si="74"/>
        <v>0</v>
      </c>
      <c r="BZ44" t="str">
        <f t="shared" ca="1" si="75"/>
        <v>0</v>
      </c>
      <c r="CA44" t="str">
        <f t="shared" ca="1" si="76"/>
        <v>0</v>
      </c>
      <c r="CB44" t="str">
        <f t="shared" ca="1" si="77"/>
        <v>0</v>
      </c>
      <c r="CC44" t="str">
        <f t="shared" ca="1" si="78"/>
        <v>0</v>
      </c>
      <c r="CD44" t="str">
        <f t="shared" ca="1" si="79"/>
        <v>0</v>
      </c>
      <c r="CE44" t="str">
        <f t="shared" ca="1" si="80"/>
        <v>0</v>
      </c>
      <c r="CF44" s="91" t="str">
        <f t="shared" ca="1" si="81"/>
        <v>0</v>
      </c>
      <c r="CG44" t="str">
        <f t="shared" ca="1" si="82"/>
        <v>0</v>
      </c>
      <c r="CH44" t="str">
        <f t="shared" ca="1" si="83"/>
        <v>0</v>
      </c>
      <c r="CI44" t="str">
        <f t="shared" ca="1" si="84"/>
        <v>0</v>
      </c>
      <c r="CJ44" t="str">
        <f t="shared" ca="1" si="85"/>
        <v>0</v>
      </c>
      <c r="CK44" t="str">
        <f t="shared" ca="1" si="86"/>
        <v>0</v>
      </c>
      <c r="CL44" t="str">
        <f t="shared" ca="1" si="87"/>
        <v>0</v>
      </c>
      <c r="CM44" t="str">
        <f t="shared" ca="1" si="88"/>
        <v>0</v>
      </c>
      <c r="CN44" t="str">
        <f t="shared" ca="1" si="89"/>
        <v>0</v>
      </c>
      <c r="CO44" t="str">
        <f t="shared" ca="1" si="90"/>
        <v>0</v>
      </c>
      <c r="CP44" t="str">
        <f t="shared" ca="1" si="91"/>
        <v>0</v>
      </c>
      <c r="CQ44" t="str">
        <f t="shared" ca="1" si="92"/>
        <v>0</v>
      </c>
      <c r="CR44" t="str">
        <f t="shared" ca="1" si="93"/>
        <v>0</v>
      </c>
      <c r="CS44" t="str">
        <f t="shared" ca="1" si="94"/>
        <v>0</v>
      </c>
      <c r="CT44" t="str">
        <f t="shared" ca="1" si="95"/>
        <v>0</v>
      </c>
      <c r="CU44" t="str">
        <f t="shared" ca="1" si="96"/>
        <v>0</v>
      </c>
      <c r="CV44" t="str">
        <f t="shared" ca="1" si="97"/>
        <v>0</v>
      </c>
      <c r="CW44" t="str">
        <f t="shared" ca="1" si="98"/>
        <v>0</v>
      </c>
      <c r="CX44" t="str">
        <f t="shared" ca="1" si="99"/>
        <v>0</v>
      </c>
      <c r="CY44" t="str">
        <f t="shared" ca="1" si="100"/>
        <v>0</v>
      </c>
      <c r="CZ44" t="str">
        <f t="shared" ca="1" si="101"/>
        <v>0</v>
      </c>
      <c r="DA44" t="str">
        <f t="shared" ca="1" si="102"/>
        <v>0</v>
      </c>
      <c r="DB44" t="str">
        <f t="shared" ca="1" si="103"/>
        <v>0</v>
      </c>
      <c r="DC44" t="str">
        <f t="shared" ca="1" si="104"/>
        <v>0</v>
      </c>
      <c r="DD44" t="str">
        <f t="shared" ca="1" si="105"/>
        <v>0</v>
      </c>
      <c r="DE44" t="str">
        <f t="shared" ca="1" si="106"/>
        <v>0</v>
      </c>
      <c r="DF44" t="str">
        <f t="shared" ca="1" si="107"/>
        <v>0</v>
      </c>
      <c r="DG44" t="str">
        <f t="shared" ca="1" si="108"/>
        <v>0</v>
      </c>
      <c r="DH44" t="str">
        <f t="shared" ca="1" si="109"/>
        <v>0</v>
      </c>
      <c r="DI44" t="str">
        <f t="shared" ca="1" si="110"/>
        <v>0</v>
      </c>
      <c r="DJ44" s="91" t="str">
        <f t="shared" ca="1" si="111"/>
        <v>0</v>
      </c>
      <c r="DK44" t="str">
        <f t="shared" ca="1" si="112"/>
        <v>0</v>
      </c>
      <c r="DL44" t="str">
        <f t="shared" ca="1" si="113"/>
        <v>0</v>
      </c>
      <c r="DM44" t="str">
        <f t="shared" ca="1" si="114"/>
        <v>0</v>
      </c>
      <c r="DN44" t="str">
        <f t="shared" ca="1" si="115"/>
        <v>0</v>
      </c>
      <c r="DO44" t="str">
        <f t="shared" ca="1" si="116"/>
        <v>0</v>
      </c>
      <c r="DP44" t="str">
        <f t="shared" ca="1" si="117"/>
        <v>0</v>
      </c>
      <c r="DQ44" t="str">
        <f t="shared" ca="1" si="118"/>
        <v>0</v>
      </c>
      <c r="DR44" t="str">
        <f t="shared" ca="1" si="119"/>
        <v>0</v>
      </c>
      <c r="DS44" t="str">
        <f t="shared" ca="1" si="120"/>
        <v>0</v>
      </c>
      <c r="DT44" t="str">
        <f t="shared" ca="1" si="121"/>
        <v>0</v>
      </c>
      <c r="DU44" t="str">
        <f t="shared" ca="1" si="122"/>
        <v>0</v>
      </c>
      <c r="DV44" t="str">
        <f t="shared" ca="1" si="123"/>
        <v>0</v>
      </c>
      <c r="DW44" t="str">
        <f t="shared" ca="1" si="124"/>
        <v>0</v>
      </c>
      <c r="DX44" t="str">
        <f t="shared" ca="1" si="125"/>
        <v>0</v>
      </c>
      <c r="DY44" t="str">
        <f t="shared" ca="1" si="126"/>
        <v>0</v>
      </c>
      <c r="DZ44" t="str">
        <f t="shared" ca="1" si="127"/>
        <v>0</v>
      </c>
      <c r="EA44" t="str">
        <f t="shared" ca="1" si="128"/>
        <v>0</v>
      </c>
      <c r="EB44" t="str">
        <f t="shared" ca="1" si="129"/>
        <v>0</v>
      </c>
      <c r="EC44" t="str">
        <f t="shared" ca="1" si="130"/>
        <v>0</v>
      </c>
      <c r="ED44" t="str">
        <f t="shared" ca="1" si="131"/>
        <v>0</v>
      </c>
      <c r="EE44" t="str">
        <f t="shared" ca="1" si="132"/>
        <v>0</v>
      </c>
      <c r="EF44" t="str">
        <f t="shared" ca="1" si="133"/>
        <v>0</v>
      </c>
      <c r="EG44" t="str">
        <f t="shared" ca="1" si="134"/>
        <v>0</v>
      </c>
      <c r="EH44" t="str">
        <f t="shared" ca="1" si="135"/>
        <v>0</v>
      </c>
      <c r="EI44" t="str">
        <f t="shared" ca="1" si="136"/>
        <v>0</v>
      </c>
      <c r="EJ44" t="str">
        <f t="shared" ca="1" si="137"/>
        <v>0</v>
      </c>
      <c r="EK44" t="str">
        <f t="shared" ca="1" si="138"/>
        <v>0</v>
      </c>
      <c r="EL44" t="str">
        <f t="shared" ca="1" si="139"/>
        <v>0</v>
      </c>
      <c r="EM44" t="str">
        <f t="shared" ca="1" si="140"/>
        <v>0</v>
      </c>
      <c r="EN44" s="91" t="str">
        <f t="shared" ca="1" si="141"/>
        <v>0</v>
      </c>
    </row>
    <row r="45" spans="1:144">
      <c r="A45">
        <f ca="1"/>
        <v>0</v>
      </c>
      <c r="B45">
        <f ca="1"/>
        <v>0</v>
      </c>
      <c r="C45">
        <f ca="1"/>
        <v>0</v>
      </c>
      <c r="D45" t="str">
        <f ca="1"/>
        <v/>
      </c>
      <c r="E45">
        <f ca="1"/>
        <v>0</v>
      </c>
      <c r="F45">
        <f ca="1"/>
        <v>0</v>
      </c>
      <c r="G45">
        <f ca="1"/>
        <v>0</v>
      </c>
      <c r="H45" t="str">
        <f ca="1"/>
        <v/>
      </c>
      <c r="I45">
        <f ca="1"/>
        <v>0</v>
      </c>
      <c r="J45" t="str">
        <f ca="1"/>
        <v/>
      </c>
      <c r="K45" t="str">
        <f ca="1"/>
        <v>0</v>
      </c>
      <c r="L45" t="str">
        <f ca="1"/>
        <v>0</v>
      </c>
      <c r="M45" t="str">
        <f ca="1"/>
        <v>0</v>
      </c>
      <c r="X45" s="91" t="str">
        <f t="shared" ca="1" si="21"/>
        <v>0</v>
      </c>
      <c r="Y45" t="str">
        <f t="shared" ca="1" si="22"/>
        <v>0</v>
      </c>
      <c r="Z45" t="str">
        <f t="shared" ca="1" si="23"/>
        <v>0</v>
      </c>
      <c r="AA45" t="str">
        <f t="shared" ca="1" si="24"/>
        <v>0</v>
      </c>
      <c r="AB45" t="str">
        <f t="shared" ca="1" si="25"/>
        <v>0</v>
      </c>
      <c r="AC45" t="str">
        <f t="shared" ca="1" si="26"/>
        <v>0</v>
      </c>
      <c r="AD45" t="str">
        <f t="shared" ca="1" si="27"/>
        <v>0</v>
      </c>
      <c r="AE45" t="str">
        <f t="shared" ca="1" si="28"/>
        <v>0</v>
      </c>
      <c r="AF45" t="str">
        <f t="shared" ca="1" si="29"/>
        <v>0</v>
      </c>
      <c r="AG45" t="str">
        <f t="shared" ca="1" si="30"/>
        <v>0</v>
      </c>
      <c r="AH45" t="str">
        <f t="shared" ca="1" si="31"/>
        <v>0</v>
      </c>
      <c r="AI45" t="str">
        <f t="shared" ca="1" si="32"/>
        <v>0</v>
      </c>
      <c r="AJ45" t="str">
        <f t="shared" ca="1" si="33"/>
        <v>0</v>
      </c>
      <c r="AK45" t="str">
        <f t="shared" ca="1" si="34"/>
        <v>0</v>
      </c>
      <c r="AL45" t="str">
        <f t="shared" ca="1" si="35"/>
        <v>0</v>
      </c>
      <c r="AM45" t="str">
        <f t="shared" ca="1" si="36"/>
        <v>0</v>
      </c>
      <c r="AN45" t="str">
        <f t="shared" ca="1" si="37"/>
        <v>0</v>
      </c>
      <c r="AO45" t="str">
        <f t="shared" ca="1" si="38"/>
        <v>0</v>
      </c>
      <c r="AP45" t="str">
        <f t="shared" ca="1" si="39"/>
        <v>0</v>
      </c>
      <c r="AQ45" t="str">
        <f t="shared" ca="1" si="40"/>
        <v>0</v>
      </c>
      <c r="AR45" t="str">
        <f t="shared" ca="1" si="41"/>
        <v>0</v>
      </c>
      <c r="AS45" t="str">
        <f t="shared" ca="1" si="42"/>
        <v>0</v>
      </c>
      <c r="AT45" t="str">
        <f t="shared" ca="1" si="43"/>
        <v>0</v>
      </c>
      <c r="AU45" t="str">
        <f t="shared" ca="1" si="44"/>
        <v>0</v>
      </c>
      <c r="AV45" t="str">
        <f t="shared" ca="1" si="45"/>
        <v>0</v>
      </c>
      <c r="AW45" t="str">
        <f t="shared" ca="1" si="46"/>
        <v>0</v>
      </c>
      <c r="AX45" t="str">
        <f t="shared" ca="1" si="47"/>
        <v>0</v>
      </c>
      <c r="AY45" t="str">
        <f t="shared" ca="1" si="48"/>
        <v>0</v>
      </c>
      <c r="AZ45" t="str">
        <f t="shared" ca="1" si="49"/>
        <v>0</v>
      </c>
      <c r="BA45" t="str">
        <f t="shared" ca="1" si="50"/>
        <v>0</v>
      </c>
      <c r="BB45" s="91" t="str">
        <f t="shared" ca="1" si="51"/>
        <v>0</v>
      </c>
      <c r="BC45" t="str">
        <f t="shared" ca="1" si="52"/>
        <v>0</v>
      </c>
      <c r="BD45" t="str">
        <f t="shared" ca="1" si="53"/>
        <v>0</v>
      </c>
      <c r="BE45" t="str">
        <f t="shared" ca="1" si="54"/>
        <v>0</v>
      </c>
      <c r="BF45" t="str">
        <f t="shared" ca="1" si="55"/>
        <v>0</v>
      </c>
      <c r="BG45" t="str">
        <f t="shared" ca="1" si="56"/>
        <v>0</v>
      </c>
      <c r="BH45" t="str">
        <f t="shared" ca="1" si="57"/>
        <v>0</v>
      </c>
      <c r="BI45" t="str">
        <f t="shared" ca="1" si="58"/>
        <v>0</v>
      </c>
      <c r="BJ45" t="str">
        <f t="shared" ca="1" si="59"/>
        <v>0</v>
      </c>
      <c r="BK45" t="str">
        <f t="shared" ca="1" si="60"/>
        <v>0</v>
      </c>
      <c r="BL45" t="str">
        <f t="shared" ca="1" si="61"/>
        <v>0</v>
      </c>
      <c r="BM45" t="str">
        <f t="shared" ca="1" si="62"/>
        <v>0</v>
      </c>
      <c r="BN45" t="str">
        <f t="shared" ca="1" si="63"/>
        <v>0</v>
      </c>
      <c r="BO45" t="str">
        <f t="shared" ca="1" si="64"/>
        <v>0</v>
      </c>
      <c r="BP45" t="str">
        <f t="shared" ca="1" si="65"/>
        <v>0</v>
      </c>
      <c r="BQ45" t="str">
        <f t="shared" ca="1" si="66"/>
        <v>0</v>
      </c>
      <c r="BR45" t="str">
        <f t="shared" ca="1" si="67"/>
        <v>0</v>
      </c>
      <c r="BS45" t="str">
        <f t="shared" ca="1" si="68"/>
        <v>0</v>
      </c>
      <c r="BT45" t="str">
        <f t="shared" ca="1" si="69"/>
        <v>0</v>
      </c>
      <c r="BU45" t="str">
        <f t="shared" ca="1" si="70"/>
        <v>0</v>
      </c>
      <c r="BV45" t="str">
        <f t="shared" ca="1" si="71"/>
        <v>0</v>
      </c>
      <c r="BW45" t="str">
        <f t="shared" ca="1" si="72"/>
        <v>0</v>
      </c>
      <c r="BX45" t="str">
        <f t="shared" ca="1" si="73"/>
        <v>0</v>
      </c>
      <c r="BY45" t="str">
        <f t="shared" ca="1" si="74"/>
        <v>0</v>
      </c>
      <c r="BZ45" t="str">
        <f t="shared" ca="1" si="75"/>
        <v>0</v>
      </c>
      <c r="CA45" t="str">
        <f t="shared" ca="1" si="76"/>
        <v>0</v>
      </c>
      <c r="CB45" t="str">
        <f t="shared" ca="1" si="77"/>
        <v>0</v>
      </c>
      <c r="CC45" t="str">
        <f t="shared" ca="1" si="78"/>
        <v>0</v>
      </c>
      <c r="CD45" t="str">
        <f t="shared" ca="1" si="79"/>
        <v>0</v>
      </c>
      <c r="CE45" t="str">
        <f t="shared" ca="1" si="80"/>
        <v>0</v>
      </c>
      <c r="CF45" s="91" t="str">
        <f t="shared" ca="1" si="81"/>
        <v>0</v>
      </c>
      <c r="CG45" t="str">
        <f t="shared" ca="1" si="82"/>
        <v>0</v>
      </c>
      <c r="CH45" t="str">
        <f t="shared" ca="1" si="83"/>
        <v>0</v>
      </c>
      <c r="CI45" t="str">
        <f t="shared" ca="1" si="84"/>
        <v>0</v>
      </c>
      <c r="CJ45" t="str">
        <f t="shared" ca="1" si="85"/>
        <v>0</v>
      </c>
      <c r="CK45" t="str">
        <f t="shared" ca="1" si="86"/>
        <v>0</v>
      </c>
      <c r="CL45" t="str">
        <f t="shared" ca="1" si="87"/>
        <v>0</v>
      </c>
      <c r="CM45" t="str">
        <f t="shared" ca="1" si="88"/>
        <v>0</v>
      </c>
      <c r="CN45" t="str">
        <f t="shared" ca="1" si="89"/>
        <v>0</v>
      </c>
      <c r="CO45" t="str">
        <f t="shared" ca="1" si="90"/>
        <v>0</v>
      </c>
      <c r="CP45" t="str">
        <f t="shared" ca="1" si="91"/>
        <v>0</v>
      </c>
      <c r="CQ45" t="str">
        <f t="shared" ca="1" si="92"/>
        <v>0</v>
      </c>
      <c r="CR45" t="str">
        <f t="shared" ca="1" si="93"/>
        <v>0</v>
      </c>
      <c r="CS45" t="str">
        <f t="shared" ca="1" si="94"/>
        <v>0</v>
      </c>
      <c r="CT45" t="str">
        <f t="shared" ca="1" si="95"/>
        <v>0</v>
      </c>
      <c r="CU45" t="str">
        <f t="shared" ca="1" si="96"/>
        <v>0</v>
      </c>
      <c r="CV45" t="str">
        <f t="shared" ca="1" si="97"/>
        <v>0</v>
      </c>
      <c r="CW45" t="str">
        <f t="shared" ca="1" si="98"/>
        <v>0</v>
      </c>
      <c r="CX45" t="str">
        <f t="shared" ca="1" si="99"/>
        <v>0</v>
      </c>
      <c r="CY45" t="str">
        <f t="shared" ca="1" si="100"/>
        <v>0</v>
      </c>
      <c r="CZ45" t="str">
        <f t="shared" ca="1" si="101"/>
        <v>0</v>
      </c>
      <c r="DA45" t="str">
        <f t="shared" ca="1" si="102"/>
        <v>0</v>
      </c>
      <c r="DB45" t="str">
        <f t="shared" ca="1" si="103"/>
        <v>0</v>
      </c>
      <c r="DC45" t="str">
        <f t="shared" ca="1" si="104"/>
        <v>0</v>
      </c>
      <c r="DD45" t="str">
        <f t="shared" ca="1" si="105"/>
        <v>0</v>
      </c>
      <c r="DE45" t="str">
        <f t="shared" ca="1" si="106"/>
        <v>0</v>
      </c>
      <c r="DF45" t="str">
        <f t="shared" ca="1" si="107"/>
        <v>0</v>
      </c>
      <c r="DG45" t="str">
        <f t="shared" ca="1" si="108"/>
        <v>0</v>
      </c>
      <c r="DH45" t="str">
        <f t="shared" ca="1" si="109"/>
        <v>0</v>
      </c>
      <c r="DI45" t="str">
        <f t="shared" ca="1" si="110"/>
        <v>0</v>
      </c>
      <c r="DJ45" s="91" t="str">
        <f t="shared" ca="1" si="111"/>
        <v>0</v>
      </c>
      <c r="DK45" t="str">
        <f t="shared" ca="1" si="112"/>
        <v>0</v>
      </c>
      <c r="DL45" t="str">
        <f t="shared" ca="1" si="113"/>
        <v>0</v>
      </c>
      <c r="DM45" t="str">
        <f t="shared" ca="1" si="114"/>
        <v>0</v>
      </c>
      <c r="DN45" t="str">
        <f t="shared" ca="1" si="115"/>
        <v>0</v>
      </c>
      <c r="DO45" t="str">
        <f t="shared" ca="1" si="116"/>
        <v>0</v>
      </c>
      <c r="DP45" t="str">
        <f t="shared" ca="1" si="117"/>
        <v>0</v>
      </c>
      <c r="DQ45" t="str">
        <f t="shared" ca="1" si="118"/>
        <v>0</v>
      </c>
      <c r="DR45" t="str">
        <f t="shared" ca="1" si="119"/>
        <v>0</v>
      </c>
      <c r="DS45" t="str">
        <f t="shared" ca="1" si="120"/>
        <v>0</v>
      </c>
      <c r="DT45" t="str">
        <f t="shared" ca="1" si="121"/>
        <v>0</v>
      </c>
      <c r="DU45" t="str">
        <f t="shared" ca="1" si="122"/>
        <v>0</v>
      </c>
      <c r="DV45" t="str">
        <f t="shared" ca="1" si="123"/>
        <v>0</v>
      </c>
      <c r="DW45" t="str">
        <f t="shared" ca="1" si="124"/>
        <v>0</v>
      </c>
      <c r="DX45" t="str">
        <f t="shared" ca="1" si="125"/>
        <v>0</v>
      </c>
      <c r="DY45" t="str">
        <f t="shared" ca="1" si="126"/>
        <v>0</v>
      </c>
      <c r="DZ45" t="str">
        <f t="shared" ca="1" si="127"/>
        <v>0</v>
      </c>
      <c r="EA45" t="str">
        <f t="shared" ca="1" si="128"/>
        <v>0</v>
      </c>
      <c r="EB45" t="str">
        <f t="shared" ca="1" si="129"/>
        <v>0</v>
      </c>
      <c r="EC45" t="str">
        <f t="shared" ca="1" si="130"/>
        <v>0</v>
      </c>
      <c r="ED45" t="str">
        <f t="shared" ca="1" si="131"/>
        <v>0</v>
      </c>
      <c r="EE45" t="str">
        <f t="shared" ca="1" si="132"/>
        <v>0</v>
      </c>
      <c r="EF45" t="str">
        <f t="shared" ca="1" si="133"/>
        <v>0</v>
      </c>
      <c r="EG45" t="str">
        <f t="shared" ca="1" si="134"/>
        <v>0</v>
      </c>
      <c r="EH45" t="str">
        <f t="shared" ca="1" si="135"/>
        <v>0</v>
      </c>
      <c r="EI45" t="str">
        <f t="shared" ca="1" si="136"/>
        <v>0</v>
      </c>
      <c r="EJ45" t="str">
        <f t="shared" ca="1" si="137"/>
        <v>0</v>
      </c>
      <c r="EK45" t="str">
        <f t="shared" ca="1" si="138"/>
        <v>0</v>
      </c>
      <c r="EL45" t="str">
        <f t="shared" ca="1" si="139"/>
        <v>0</v>
      </c>
      <c r="EM45" t="str">
        <f t="shared" ca="1" si="140"/>
        <v>0</v>
      </c>
      <c r="EN45" s="91" t="str">
        <f t="shared" ca="1" si="141"/>
        <v>0</v>
      </c>
    </row>
    <row r="46" spans="1:144">
      <c r="A46">
        <f ca="1"/>
        <v>0</v>
      </c>
      <c r="B46">
        <f ca="1"/>
        <v>0</v>
      </c>
      <c r="C46">
        <f ca="1"/>
        <v>0</v>
      </c>
      <c r="D46" t="str">
        <f ca="1"/>
        <v/>
      </c>
      <c r="E46">
        <f ca="1"/>
        <v>0</v>
      </c>
      <c r="F46">
        <f ca="1"/>
        <v>0</v>
      </c>
      <c r="G46">
        <f ca="1"/>
        <v>0</v>
      </c>
      <c r="H46" t="str">
        <f ca="1"/>
        <v/>
      </c>
      <c r="I46">
        <f ca="1"/>
        <v>0</v>
      </c>
      <c r="J46" t="str">
        <f ca="1"/>
        <v/>
      </c>
      <c r="K46" t="str">
        <f ca="1"/>
        <v>0</v>
      </c>
      <c r="L46" t="str">
        <f ca="1"/>
        <v>0</v>
      </c>
      <c r="M46" t="str">
        <f ca="1"/>
        <v>0</v>
      </c>
      <c r="X46" s="91" t="str">
        <f t="shared" ca="1" si="21"/>
        <v>0</v>
      </c>
      <c r="Y46" t="str">
        <f t="shared" ca="1" si="22"/>
        <v>0</v>
      </c>
      <c r="Z46" t="str">
        <f t="shared" ca="1" si="23"/>
        <v>0</v>
      </c>
      <c r="AA46" t="str">
        <f t="shared" ca="1" si="24"/>
        <v>0</v>
      </c>
      <c r="AB46" t="str">
        <f t="shared" ca="1" si="25"/>
        <v>0</v>
      </c>
      <c r="AC46" t="str">
        <f t="shared" ca="1" si="26"/>
        <v>0</v>
      </c>
      <c r="AD46" t="str">
        <f t="shared" ca="1" si="27"/>
        <v>0</v>
      </c>
      <c r="AE46" t="str">
        <f t="shared" ca="1" si="28"/>
        <v>0</v>
      </c>
      <c r="AF46" t="str">
        <f t="shared" ca="1" si="29"/>
        <v>0</v>
      </c>
      <c r="AG46" t="str">
        <f t="shared" ca="1" si="30"/>
        <v>0</v>
      </c>
      <c r="AH46" t="str">
        <f t="shared" ca="1" si="31"/>
        <v>0</v>
      </c>
      <c r="AI46" t="str">
        <f t="shared" ca="1" si="32"/>
        <v>0</v>
      </c>
      <c r="AJ46" t="str">
        <f t="shared" ca="1" si="33"/>
        <v>0</v>
      </c>
      <c r="AK46" t="str">
        <f t="shared" ca="1" si="34"/>
        <v>0</v>
      </c>
      <c r="AL46" t="str">
        <f t="shared" ca="1" si="35"/>
        <v>0</v>
      </c>
      <c r="AM46" t="str">
        <f t="shared" ca="1" si="36"/>
        <v>0</v>
      </c>
      <c r="AN46" t="str">
        <f t="shared" ca="1" si="37"/>
        <v>0</v>
      </c>
      <c r="AO46" t="str">
        <f t="shared" ca="1" si="38"/>
        <v>0</v>
      </c>
      <c r="AP46" t="str">
        <f t="shared" ca="1" si="39"/>
        <v>0</v>
      </c>
      <c r="AQ46" t="str">
        <f t="shared" ca="1" si="40"/>
        <v>0</v>
      </c>
      <c r="AR46" t="str">
        <f t="shared" ca="1" si="41"/>
        <v>0</v>
      </c>
      <c r="AS46" t="str">
        <f t="shared" ca="1" si="42"/>
        <v>0</v>
      </c>
      <c r="AT46" t="str">
        <f t="shared" ca="1" si="43"/>
        <v>0</v>
      </c>
      <c r="AU46" t="str">
        <f t="shared" ca="1" si="44"/>
        <v>0</v>
      </c>
      <c r="AV46" t="str">
        <f t="shared" ca="1" si="45"/>
        <v>0</v>
      </c>
      <c r="AW46" t="str">
        <f t="shared" ca="1" si="46"/>
        <v>0</v>
      </c>
      <c r="AX46" t="str">
        <f t="shared" ca="1" si="47"/>
        <v>0</v>
      </c>
      <c r="AY46" t="str">
        <f t="shared" ca="1" si="48"/>
        <v>0</v>
      </c>
      <c r="AZ46" t="str">
        <f t="shared" ca="1" si="49"/>
        <v>0</v>
      </c>
      <c r="BA46" t="str">
        <f t="shared" ca="1" si="50"/>
        <v>0</v>
      </c>
      <c r="BB46" s="91" t="str">
        <f t="shared" ca="1" si="51"/>
        <v>0</v>
      </c>
      <c r="BC46" t="str">
        <f t="shared" ca="1" si="52"/>
        <v>0</v>
      </c>
      <c r="BD46" t="str">
        <f t="shared" ca="1" si="53"/>
        <v>0</v>
      </c>
      <c r="BE46" t="str">
        <f t="shared" ca="1" si="54"/>
        <v>0</v>
      </c>
      <c r="BF46" t="str">
        <f t="shared" ca="1" si="55"/>
        <v>0</v>
      </c>
      <c r="BG46" t="str">
        <f t="shared" ca="1" si="56"/>
        <v>0</v>
      </c>
      <c r="BH46" t="str">
        <f t="shared" ca="1" si="57"/>
        <v>0</v>
      </c>
      <c r="BI46" t="str">
        <f t="shared" ca="1" si="58"/>
        <v>0</v>
      </c>
      <c r="BJ46" t="str">
        <f t="shared" ca="1" si="59"/>
        <v>0</v>
      </c>
      <c r="BK46" t="str">
        <f t="shared" ca="1" si="60"/>
        <v>0</v>
      </c>
      <c r="BL46" t="str">
        <f t="shared" ca="1" si="61"/>
        <v>0</v>
      </c>
      <c r="BM46" t="str">
        <f t="shared" ca="1" si="62"/>
        <v>0</v>
      </c>
      <c r="BN46" t="str">
        <f t="shared" ca="1" si="63"/>
        <v>0</v>
      </c>
      <c r="BO46" t="str">
        <f t="shared" ca="1" si="64"/>
        <v>0</v>
      </c>
      <c r="BP46" t="str">
        <f t="shared" ca="1" si="65"/>
        <v>0</v>
      </c>
      <c r="BQ46" t="str">
        <f t="shared" ca="1" si="66"/>
        <v>0</v>
      </c>
      <c r="BR46" t="str">
        <f t="shared" ca="1" si="67"/>
        <v>0</v>
      </c>
      <c r="BS46" t="str">
        <f t="shared" ca="1" si="68"/>
        <v>0</v>
      </c>
      <c r="BT46" t="str">
        <f t="shared" ca="1" si="69"/>
        <v>0</v>
      </c>
      <c r="BU46" t="str">
        <f t="shared" ca="1" si="70"/>
        <v>0</v>
      </c>
      <c r="BV46" t="str">
        <f t="shared" ca="1" si="71"/>
        <v>0</v>
      </c>
      <c r="BW46" t="str">
        <f t="shared" ca="1" si="72"/>
        <v>0</v>
      </c>
      <c r="BX46" t="str">
        <f t="shared" ca="1" si="73"/>
        <v>0</v>
      </c>
      <c r="BY46" t="str">
        <f t="shared" ca="1" si="74"/>
        <v>0</v>
      </c>
      <c r="BZ46" t="str">
        <f t="shared" ca="1" si="75"/>
        <v>0</v>
      </c>
      <c r="CA46" t="str">
        <f t="shared" ca="1" si="76"/>
        <v>0</v>
      </c>
      <c r="CB46" t="str">
        <f t="shared" ca="1" si="77"/>
        <v>0</v>
      </c>
      <c r="CC46" t="str">
        <f t="shared" ca="1" si="78"/>
        <v>0</v>
      </c>
      <c r="CD46" t="str">
        <f t="shared" ca="1" si="79"/>
        <v>0</v>
      </c>
      <c r="CE46" t="str">
        <f t="shared" ca="1" si="80"/>
        <v>0</v>
      </c>
      <c r="CF46" s="91" t="str">
        <f t="shared" ca="1" si="81"/>
        <v>0</v>
      </c>
      <c r="CG46" t="str">
        <f t="shared" ca="1" si="82"/>
        <v>0</v>
      </c>
      <c r="CH46" t="str">
        <f t="shared" ca="1" si="83"/>
        <v>0</v>
      </c>
      <c r="CI46" t="str">
        <f t="shared" ca="1" si="84"/>
        <v>0</v>
      </c>
      <c r="CJ46" t="str">
        <f t="shared" ca="1" si="85"/>
        <v>0</v>
      </c>
      <c r="CK46" t="str">
        <f t="shared" ca="1" si="86"/>
        <v>0</v>
      </c>
      <c r="CL46" t="str">
        <f t="shared" ca="1" si="87"/>
        <v>0</v>
      </c>
      <c r="CM46" t="str">
        <f t="shared" ca="1" si="88"/>
        <v>0</v>
      </c>
      <c r="CN46" t="str">
        <f t="shared" ca="1" si="89"/>
        <v>0</v>
      </c>
      <c r="CO46" t="str">
        <f t="shared" ca="1" si="90"/>
        <v>0</v>
      </c>
      <c r="CP46" t="str">
        <f t="shared" ca="1" si="91"/>
        <v>0</v>
      </c>
      <c r="CQ46" t="str">
        <f t="shared" ca="1" si="92"/>
        <v>0</v>
      </c>
      <c r="CR46" t="str">
        <f t="shared" ca="1" si="93"/>
        <v>0</v>
      </c>
      <c r="CS46" t="str">
        <f t="shared" ca="1" si="94"/>
        <v>0</v>
      </c>
      <c r="CT46" t="str">
        <f t="shared" ca="1" si="95"/>
        <v>0</v>
      </c>
      <c r="CU46" t="str">
        <f t="shared" ca="1" si="96"/>
        <v>0</v>
      </c>
      <c r="CV46" t="str">
        <f t="shared" ca="1" si="97"/>
        <v>0</v>
      </c>
      <c r="CW46" t="str">
        <f t="shared" ca="1" si="98"/>
        <v>0</v>
      </c>
      <c r="CX46" t="str">
        <f t="shared" ca="1" si="99"/>
        <v>0</v>
      </c>
      <c r="CY46" t="str">
        <f t="shared" ca="1" si="100"/>
        <v>0</v>
      </c>
      <c r="CZ46" t="str">
        <f t="shared" ca="1" si="101"/>
        <v>0</v>
      </c>
      <c r="DA46" t="str">
        <f t="shared" ca="1" si="102"/>
        <v>0</v>
      </c>
      <c r="DB46" t="str">
        <f t="shared" ca="1" si="103"/>
        <v>0</v>
      </c>
      <c r="DC46" t="str">
        <f t="shared" ca="1" si="104"/>
        <v>0</v>
      </c>
      <c r="DD46" t="str">
        <f t="shared" ca="1" si="105"/>
        <v>0</v>
      </c>
      <c r="DE46" t="str">
        <f t="shared" ca="1" si="106"/>
        <v>0</v>
      </c>
      <c r="DF46" t="str">
        <f t="shared" ca="1" si="107"/>
        <v>0</v>
      </c>
      <c r="DG46" t="str">
        <f t="shared" ca="1" si="108"/>
        <v>0</v>
      </c>
      <c r="DH46" t="str">
        <f t="shared" ca="1" si="109"/>
        <v>0</v>
      </c>
      <c r="DI46" t="str">
        <f t="shared" ca="1" si="110"/>
        <v>0</v>
      </c>
      <c r="DJ46" s="91" t="str">
        <f t="shared" ca="1" si="111"/>
        <v>0</v>
      </c>
      <c r="DK46" t="str">
        <f t="shared" ca="1" si="112"/>
        <v>0</v>
      </c>
      <c r="DL46" t="str">
        <f t="shared" ca="1" si="113"/>
        <v>0</v>
      </c>
      <c r="DM46" t="str">
        <f t="shared" ca="1" si="114"/>
        <v>0</v>
      </c>
      <c r="DN46" t="str">
        <f t="shared" ca="1" si="115"/>
        <v>0</v>
      </c>
      <c r="DO46" t="str">
        <f t="shared" ca="1" si="116"/>
        <v>0</v>
      </c>
      <c r="DP46" t="str">
        <f t="shared" ca="1" si="117"/>
        <v>0</v>
      </c>
      <c r="DQ46" t="str">
        <f t="shared" ca="1" si="118"/>
        <v>0</v>
      </c>
      <c r="DR46" t="str">
        <f t="shared" ca="1" si="119"/>
        <v>0</v>
      </c>
      <c r="DS46" t="str">
        <f t="shared" ca="1" si="120"/>
        <v>0</v>
      </c>
      <c r="DT46" t="str">
        <f t="shared" ca="1" si="121"/>
        <v>0</v>
      </c>
      <c r="DU46" t="str">
        <f t="shared" ca="1" si="122"/>
        <v>0</v>
      </c>
      <c r="DV46" t="str">
        <f t="shared" ca="1" si="123"/>
        <v>0</v>
      </c>
      <c r="DW46" t="str">
        <f t="shared" ca="1" si="124"/>
        <v>0</v>
      </c>
      <c r="DX46" t="str">
        <f t="shared" ca="1" si="125"/>
        <v>0</v>
      </c>
      <c r="DY46" t="str">
        <f t="shared" ca="1" si="126"/>
        <v>0</v>
      </c>
      <c r="DZ46" t="str">
        <f t="shared" ca="1" si="127"/>
        <v>0</v>
      </c>
      <c r="EA46" t="str">
        <f t="shared" ca="1" si="128"/>
        <v>0</v>
      </c>
      <c r="EB46" t="str">
        <f t="shared" ca="1" si="129"/>
        <v>0</v>
      </c>
      <c r="EC46" t="str">
        <f t="shared" ca="1" si="130"/>
        <v>0</v>
      </c>
      <c r="ED46" t="str">
        <f t="shared" ca="1" si="131"/>
        <v>0</v>
      </c>
      <c r="EE46" t="str">
        <f t="shared" ca="1" si="132"/>
        <v>0</v>
      </c>
      <c r="EF46" t="str">
        <f t="shared" ca="1" si="133"/>
        <v>0</v>
      </c>
      <c r="EG46" t="str">
        <f t="shared" ca="1" si="134"/>
        <v>0</v>
      </c>
      <c r="EH46" t="str">
        <f t="shared" ca="1" si="135"/>
        <v>0</v>
      </c>
      <c r="EI46" t="str">
        <f t="shared" ca="1" si="136"/>
        <v>0</v>
      </c>
      <c r="EJ46" t="str">
        <f t="shared" ca="1" si="137"/>
        <v>0</v>
      </c>
      <c r="EK46" t="str">
        <f t="shared" ca="1" si="138"/>
        <v>0</v>
      </c>
      <c r="EL46" t="str">
        <f t="shared" ca="1" si="139"/>
        <v>0</v>
      </c>
      <c r="EM46" t="str">
        <f t="shared" ca="1" si="140"/>
        <v>0</v>
      </c>
      <c r="EN46" s="91" t="str">
        <f t="shared" ca="1" si="141"/>
        <v>0</v>
      </c>
    </row>
    <row r="47" spans="1:144">
      <c r="A47">
        <f ca="1"/>
        <v>0</v>
      </c>
      <c r="B47">
        <f ca="1"/>
        <v>0</v>
      </c>
      <c r="C47">
        <f ca="1"/>
        <v>0</v>
      </c>
      <c r="D47" t="str">
        <f ca="1"/>
        <v/>
      </c>
      <c r="E47">
        <f ca="1"/>
        <v>0</v>
      </c>
      <c r="F47">
        <f ca="1"/>
        <v>0</v>
      </c>
      <c r="G47">
        <f ca="1"/>
        <v>0</v>
      </c>
      <c r="H47" t="str">
        <f ca="1"/>
        <v/>
      </c>
      <c r="I47">
        <f ca="1"/>
        <v>0</v>
      </c>
      <c r="J47" t="str">
        <f ca="1"/>
        <v/>
      </c>
      <c r="K47" t="str">
        <f ca="1"/>
        <v>0</v>
      </c>
      <c r="L47" t="str">
        <f ca="1"/>
        <v>0</v>
      </c>
      <c r="M47" t="str">
        <f ca="1"/>
        <v>0</v>
      </c>
      <c r="X47" s="91" t="str">
        <f t="shared" ca="1" si="21"/>
        <v>0</v>
      </c>
      <c r="Y47" t="str">
        <f t="shared" ca="1" si="22"/>
        <v>0</v>
      </c>
      <c r="Z47" t="str">
        <f t="shared" ca="1" si="23"/>
        <v>0</v>
      </c>
      <c r="AA47" t="str">
        <f t="shared" ca="1" si="24"/>
        <v>0</v>
      </c>
      <c r="AB47" t="str">
        <f t="shared" ca="1" si="25"/>
        <v>0</v>
      </c>
      <c r="AC47" t="str">
        <f t="shared" ca="1" si="26"/>
        <v>0</v>
      </c>
      <c r="AD47" t="str">
        <f t="shared" ca="1" si="27"/>
        <v>0</v>
      </c>
      <c r="AE47" t="str">
        <f t="shared" ca="1" si="28"/>
        <v>0</v>
      </c>
      <c r="AF47" t="str">
        <f t="shared" ca="1" si="29"/>
        <v>0</v>
      </c>
      <c r="AG47" t="str">
        <f t="shared" ca="1" si="30"/>
        <v>0</v>
      </c>
      <c r="AH47" t="str">
        <f t="shared" ca="1" si="31"/>
        <v>0</v>
      </c>
      <c r="AI47" t="str">
        <f t="shared" ca="1" si="32"/>
        <v>0</v>
      </c>
      <c r="AJ47" t="str">
        <f t="shared" ca="1" si="33"/>
        <v>0</v>
      </c>
      <c r="AK47" t="str">
        <f t="shared" ca="1" si="34"/>
        <v>0</v>
      </c>
      <c r="AL47" t="str">
        <f t="shared" ca="1" si="35"/>
        <v>0</v>
      </c>
      <c r="AM47" t="str">
        <f t="shared" ca="1" si="36"/>
        <v>0</v>
      </c>
      <c r="AN47" t="str">
        <f t="shared" ca="1" si="37"/>
        <v>0</v>
      </c>
      <c r="AO47" t="str">
        <f t="shared" ca="1" si="38"/>
        <v>0</v>
      </c>
      <c r="AP47" t="str">
        <f t="shared" ca="1" si="39"/>
        <v>0</v>
      </c>
      <c r="AQ47" t="str">
        <f t="shared" ca="1" si="40"/>
        <v>0</v>
      </c>
      <c r="AR47" t="str">
        <f t="shared" ca="1" si="41"/>
        <v>0</v>
      </c>
      <c r="AS47" t="str">
        <f t="shared" ca="1" si="42"/>
        <v>0</v>
      </c>
      <c r="AT47" t="str">
        <f t="shared" ca="1" si="43"/>
        <v>0</v>
      </c>
      <c r="AU47" t="str">
        <f t="shared" ca="1" si="44"/>
        <v>0</v>
      </c>
      <c r="AV47" t="str">
        <f t="shared" ca="1" si="45"/>
        <v>0</v>
      </c>
      <c r="AW47" t="str">
        <f t="shared" ca="1" si="46"/>
        <v>0</v>
      </c>
      <c r="AX47" t="str">
        <f t="shared" ca="1" si="47"/>
        <v>0</v>
      </c>
      <c r="AY47" t="str">
        <f t="shared" ca="1" si="48"/>
        <v>0</v>
      </c>
      <c r="AZ47" t="str">
        <f t="shared" ca="1" si="49"/>
        <v>0</v>
      </c>
      <c r="BA47" t="str">
        <f t="shared" ca="1" si="50"/>
        <v>0</v>
      </c>
      <c r="BB47" s="91" t="str">
        <f t="shared" ca="1" si="51"/>
        <v>0</v>
      </c>
      <c r="BC47" t="str">
        <f t="shared" ca="1" si="52"/>
        <v>0</v>
      </c>
      <c r="BD47" t="str">
        <f t="shared" ca="1" si="53"/>
        <v>0</v>
      </c>
      <c r="BE47" t="str">
        <f t="shared" ca="1" si="54"/>
        <v>0</v>
      </c>
      <c r="BF47" t="str">
        <f t="shared" ca="1" si="55"/>
        <v>0</v>
      </c>
      <c r="BG47" t="str">
        <f t="shared" ca="1" si="56"/>
        <v>0</v>
      </c>
      <c r="BH47" t="str">
        <f t="shared" ca="1" si="57"/>
        <v>0</v>
      </c>
      <c r="BI47" t="str">
        <f t="shared" ca="1" si="58"/>
        <v>0</v>
      </c>
      <c r="BJ47" t="str">
        <f t="shared" ca="1" si="59"/>
        <v>0</v>
      </c>
      <c r="BK47" t="str">
        <f t="shared" ca="1" si="60"/>
        <v>0</v>
      </c>
      <c r="BL47" t="str">
        <f t="shared" ca="1" si="61"/>
        <v>0</v>
      </c>
      <c r="BM47" t="str">
        <f t="shared" ca="1" si="62"/>
        <v>0</v>
      </c>
      <c r="BN47" t="str">
        <f t="shared" ca="1" si="63"/>
        <v>0</v>
      </c>
      <c r="BO47" t="str">
        <f t="shared" ca="1" si="64"/>
        <v>0</v>
      </c>
      <c r="BP47" t="str">
        <f t="shared" ca="1" si="65"/>
        <v>0</v>
      </c>
      <c r="BQ47" t="str">
        <f t="shared" ca="1" si="66"/>
        <v>0</v>
      </c>
      <c r="BR47" t="str">
        <f t="shared" ca="1" si="67"/>
        <v>0</v>
      </c>
      <c r="BS47" t="str">
        <f t="shared" ca="1" si="68"/>
        <v>0</v>
      </c>
      <c r="BT47" t="str">
        <f t="shared" ca="1" si="69"/>
        <v>0</v>
      </c>
      <c r="BU47" t="str">
        <f t="shared" ca="1" si="70"/>
        <v>0</v>
      </c>
      <c r="BV47" t="str">
        <f t="shared" ca="1" si="71"/>
        <v>0</v>
      </c>
      <c r="BW47" t="str">
        <f t="shared" ca="1" si="72"/>
        <v>0</v>
      </c>
      <c r="BX47" t="str">
        <f t="shared" ca="1" si="73"/>
        <v>0</v>
      </c>
      <c r="BY47" t="str">
        <f t="shared" ca="1" si="74"/>
        <v>0</v>
      </c>
      <c r="BZ47" t="str">
        <f t="shared" ca="1" si="75"/>
        <v>0</v>
      </c>
      <c r="CA47" t="str">
        <f t="shared" ca="1" si="76"/>
        <v>0</v>
      </c>
      <c r="CB47" t="str">
        <f t="shared" ca="1" si="77"/>
        <v>0</v>
      </c>
      <c r="CC47" t="str">
        <f t="shared" ca="1" si="78"/>
        <v>0</v>
      </c>
      <c r="CD47" t="str">
        <f t="shared" ca="1" si="79"/>
        <v>0</v>
      </c>
      <c r="CE47" t="str">
        <f t="shared" ca="1" si="80"/>
        <v>0</v>
      </c>
      <c r="CF47" s="91" t="str">
        <f t="shared" ca="1" si="81"/>
        <v>0</v>
      </c>
      <c r="CG47" t="str">
        <f t="shared" ca="1" si="82"/>
        <v>0</v>
      </c>
      <c r="CH47" t="str">
        <f t="shared" ca="1" si="83"/>
        <v>0</v>
      </c>
      <c r="CI47" t="str">
        <f t="shared" ca="1" si="84"/>
        <v>0</v>
      </c>
      <c r="CJ47" t="str">
        <f t="shared" ca="1" si="85"/>
        <v>0</v>
      </c>
      <c r="CK47" t="str">
        <f t="shared" ca="1" si="86"/>
        <v>0</v>
      </c>
      <c r="CL47" t="str">
        <f t="shared" ca="1" si="87"/>
        <v>0</v>
      </c>
      <c r="CM47" t="str">
        <f t="shared" ca="1" si="88"/>
        <v>0</v>
      </c>
      <c r="CN47" t="str">
        <f t="shared" ca="1" si="89"/>
        <v>0</v>
      </c>
      <c r="CO47" t="str">
        <f t="shared" ca="1" si="90"/>
        <v>0</v>
      </c>
      <c r="CP47" t="str">
        <f t="shared" ca="1" si="91"/>
        <v>0</v>
      </c>
      <c r="CQ47" t="str">
        <f t="shared" ca="1" si="92"/>
        <v>0</v>
      </c>
      <c r="CR47" t="str">
        <f t="shared" ca="1" si="93"/>
        <v>0</v>
      </c>
      <c r="CS47" t="str">
        <f t="shared" ca="1" si="94"/>
        <v>0</v>
      </c>
      <c r="CT47" t="str">
        <f t="shared" ca="1" si="95"/>
        <v>0</v>
      </c>
      <c r="CU47" t="str">
        <f t="shared" ca="1" si="96"/>
        <v>0</v>
      </c>
      <c r="CV47" t="str">
        <f t="shared" ca="1" si="97"/>
        <v>0</v>
      </c>
      <c r="CW47" t="str">
        <f t="shared" ca="1" si="98"/>
        <v>0</v>
      </c>
      <c r="CX47" t="str">
        <f t="shared" ca="1" si="99"/>
        <v>0</v>
      </c>
      <c r="CY47" t="str">
        <f t="shared" ca="1" si="100"/>
        <v>0</v>
      </c>
      <c r="CZ47" t="str">
        <f t="shared" ca="1" si="101"/>
        <v>0</v>
      </c>
      <c r="DA47" t="str">
        <f t="shared" ca="1" si="102"/>
        <v>0</v>
      </c>
      <c r="DB47" t="str">
        <f t="shared" ca="1" si="103"/>
        <v>0</v>
      </c>
      <c r="DC47" t="str">
        <f t="shared" ca="1" si="104"/>
        <v>0</v>
      </c>
      <c r="DD47" t="str">
        <f t="shared" ca="1" si="105"/>
        <v>0</v>
      </c>
      <c r="DE47" t="str">
        <f t="shared" ca="1" si="106"/>
        <v>0</v>
      </c>
      <c r="DF47" t="str">
        <f t="shared" ca="1" si="107"/>
        <v>0</v>
      </c>
      <c r="DG47" t="str">
        <f t="shared" ca="1" si="108"/>
        <v>0</v>
      </c>
      <c r="DH47" t="str">
        <f t="shared" ca="1" si="109"/>
        <v>0</v>
      </c>
      <c r="DI47" t="str">
        <f t="shared" ca="1" si="110"/>
        <v>0</v>
      </c>
      <c r="DJ47" s="91" t="str">
        <f t="shared" ca="1" si="111"/>
        <v>0</v>
      </c>
      <c r="DK47" t="str">
        <f t="shared" ca="1" si="112"/>
        <v>0</v>
      </c>
      <c r="DL47" t="str">
        <f t="shared" ca="1" si="113"/>
        <v>0</v>
      </c>
      <c r="DM47" t="str">
        <f t="shared" ca="1" si="114"/>
        <v>0</v>
      </c>
      <c r="DN47" t="str">
        <f t="shared" ca="1" si="115"/>
        <v>0</v>
      </c>
      <c r="DO47" t="str">
        <f t="shared" ca="1" si="116"/>
        <v>0</v>
      </c>
      <c r="DP47" t="str">
        <f t="shared" ca="1" si="117"/>
        <v>0</v>
      </c>
      <c r="DQ47" t="str">
        <f t="shared" ca="1" si="118"/>
        <v>0</v>
      </c>
      <c r="DR47" t="str">
        <f t="shared" ca="1" si="119"/>
        <v>0</v>
      </c>
      <c r="DS47" t="str">
        <f t="shared" ca="1" si="120"/>
        <v>0</v>
      </c>
      <c r="DT47" t="str">
        <f t="shared" ca="1" si="121"/>
        <v>0</v>
      </c>
      <c r="DU47" t="str">
        <f t="shared" ca="1" si="122"/>
        <v>0</v>
      </c>
      <c r="DV47" t="str">
        <f t="shared" ca="1" si="123"/>
        <v>0</v>
      </c>
      <c r="DW47" t="str">
        <f t="shared" ca="1" si="124"/>
        <v>0</v>
      </c>
      <c r="DX47" t="str">
        <f t="shared" ca="1" si="125"/>
        <v>0</v>
      </c>
      <c r="DY47" t="str">
        <f t="shared" ca="1" si="126"/>
        <v>0</v>
      </c>
      <c r="DZ47" t="str">
        <f t="shared" ca="1" si="127"/>
        <v>0</v>
      </c>
      <c r="EA47" t="str">
        <f t="shared" ca="1" si="128"/>
        <v>0</v>
      </c>
      <c r="EB47" t="str">
        <f t="shared" ca="1" si="129"/>
        <v>0</v>
      </c>
      <c r="EC47" t="str">
        <f t="shared" ca="1" si="130"/>
        <v>0</v>
      </c>
      <c r="ED47" t="str">
        <f t="shared" ca="1" si="131"/>
        <v>0</v>
      </c>
      <c r="EE47" t="str">
        <f t="shared" ca="1" si="132"/>
        <v>0</v>
      </c>
      <c r="EF47" t="str">
        <f t="shared" ca="1" si="133"/>
        <v>0</v>
      </c>
      <c r="EG47" t="str">
        <f t="shared" ca="1" si="134"/>
        <v>0</v>
      </c>
      <c r="EH47" t="str">
        <f t="shared" ca="1" si="135"/>
        <v>0</v>
      </c>
      <c r="EI47" t="str">
        <f t="shared" ca="1" si="136"/>
        <v>0</v>
      </c>
      <c r="EJ47" t="str">
        <f t="shared" ca="1" si="137"/>
        <v>0</v>
      </c>
      <c r="EK47" t="str">
        <f t="shared" ca="1" si="138"/>
        <v>0</v>
      </c>
      <c r="EL47" t="str">
        <f t="shared" ca="1" si="139"/>
        <v>0</v>
      </c>
      <c r="EM47" t="str">
        <f t="shared" ca="1" si="140"/>
        <v>0</v>
      </c>
      <c r="EN47" s="91" t="str">
        <f t="shared" ca="1" si="141"/>
        <v>0</v>
      </c>
    </row>
    <row r="48" spans="1:144">
      <c r="A48">
        <f ca="1"/>
        <v>0</v>
      </c>
      <c r="B48">
        <f ca="1"/>
        <v>0</v>
      </c>
      <c r="C48">
        <f ca="1"/>
        <v>0</v>
      </c>
      <c r="D48" t="str">
        <f ca="1"/>
        <v/>
      </c>
      <c r="E48">
        <f ca="1"/>
        <v>0</v>
      </c>
      <c r="F48">
        <f ca="1"/>
        <v>0</v>
      </c>
      <c r="G48">
        <f ca="1"/>
        <v>0</v>
      </c>
      <c r="H48" t="str">
        <f ca="1"/>
        <v/>
      </c>
      <c r="I48">
        <f ca="1"/>
        <v>0</v>
      </c>
      <c r="J48" t="str">
        <f ca="1"/>
        <v/>
      </c>
      <c r="K48" t="str">
        <f ca="1"/>
        <v>0</v>
      </c>
      <c r="L48" t="str">
        <f ca="1"/>
        <v>0</v>
      </c>
      <c r="M48" t="str">
        <f ca="1"/>
        <v>0</v>
      </c>
      <c r="X48" s="91" t="str">
        <f t="shared" ca="1" si="21"/>
        <v>0</v>
      </c>
      <c r="Y48" t="str">
        <f t="shared" ca="1" si="22"/>
        <v>0</v>
      </c>
      <c r="Z48" t="str">
        <f t="shared" ca="1" si="23"/>
        <v>0</v>
      </c>
      <c r="AA48" t="str">
        <f t="shared" ca="1" si="24"/>
        <v>0</v>
      </c>
      <c r="AB48" t="str">
        <f t="shared" ca="1" si="25"/>
        <v>0</v>
      </c>
      <c r="AC48" t="str">
        <f t="shared" ca="1" si="26"/>
        <v>0</v>
      </c>
      <c r="AD48" t="str">
        <f t="shared" ca="1" si="27"/>
        <v>0</v>
      </c>
      <c r="AE48" t="str">
        <f t="shared" ca="1" si="28"/>
        <v>0</v>
      </c>
      <c r="AF48" t="str">
        <f t="shared" ca="1" si="29"/>
        <v>0</v>
      </c>
      <c r="AG48" t="str">
        <f t="shared" ca="1" si="30"/>
        <v>0</v>
      </c>
      <c r="AH48" t="str">
        <f t="shared" ca="1" si="31"/>
        <v>0</v>
      </c>
      <c r="AI48" t="str">
        <f t="shared" ca="1" si="32"/>
        <v>0</v>
      </c>
      <c r="AJ48" t="str">
        <f t="shared" ca="1" si="33"/>
        <v>0</v>
      </c>
      <c r="AK48" t="str">
        <f t="shared" ca="1" si="34"/>
        <v>0</v>
      </c>
      <c r="AL48" t="str">
        <f t="shared" ca="1" si="35"/>
        <v>0</v>
      </c>
      <c r="AM48" t="str">
        <f t="shared" ca="1" si="36"/>
        <v>0</v>
      </c>
      <c r="AN48" t="str">
        <f t="shared" ca="1" si="37"/>
        <v>0</v>
      </c>
      <c r="AO48" t="str">
        <f t="shared" ca="1" si="38"/>
        <v>0</v>
      </c>
      <c r="AP48" t="str">
        <f t="shared" ca="1" si="39"/>
        <v>0</v>
      </c>
      <c r="AQ48" t="str">
        <f t="shared" ca="1" si="40"/>
        <v>0</v>
      </c>
      <c r="AR48" t="str">
        <f t="shared" ca="1" si="41"/>
        <v>0</v>
      </c>
      <c r="AS48" t="str">
        <f t="shared" ca="1" si="42"/>
        <v>0</v>
      </c>
      <c r="AT48" t="str">
        <f t="shared" ca="1" si="43"/>
        <v>0</v>
      </c>
      <c r="AU48" t="str">
        <f t="shared" ca="1" si="44"/>
        <v>0</v>
      </c>
      <c r="AV48" t="str">
        <f t="shared" ca="1" si="45"/>
        <v>0</v>
      </c>
      <c r="AW48" t="str">
        <f t="shared" ca="1" si="46"/>
        <v>0</v>
      </c>
      <c r="AX48" t="str">
        <f t="shared" ca="1" si="47"/>
        <v>0</v>
      </c>
      <c r="AY48" t="str">
        <f t="shared" ca="1" si="48"/>
        <v>0</v>
      </c>
      <c r="AZ48" t="str">
        <f t="shared" ca="1" si="49"/>
        <v>0</v>
      </c>
      <c r="BA48" t="str">
        <f t="shared" ca="1" si="50"/>
        <v>0</v>
      </c>
      <c r="BB48" s="91" t="str">
        <f t="shared" ca="1" si="51"/>
        <v>0</v>
      </c>
      <c r="BC48" t="str">
        <f t="shared" ca="1" si="52"/>
        <v>0</v>
      </c>
      <c r="BD48" t="str">
        <f t="shared" ca="1" si="53"/>
        <v>0</v>
      </c>
      <c r="BE48" t="str">
        <f t="shared" ca="1" si="54"/>
        <v>0</v>
      </c>
      <c r="BF48" t="str">
        <f t="shared" ca="1" si="55"/>
        <v>0</v>
      </c>
      <c r="BG48" t="str">
        <f t="shared" ca="1" si="56"/>
        <v>0</v>
      </c>
      <c r="BH48" t="str">
        <f t="shared" ca="1" si="57"/>
        <v>0</v>
      </c>
      <c r="BI48" t="str">
        <f t="shared" ca="1" si="58"/>
        <v>0</v>
      </c>
      <c r="BJ48" t="str">
        <f t="shared" ca="1" si="59"/>
        <v>0</v>
      </c>
      <c r="BK48" t="str">
        <f t="shared" ca="1" si="60"/>
        <v>0</v>
      </c>
      <c r="BL48" t="str">
        <f t="shared" ca="1" si="61"/>
        <v>0</v>
      </c>
      <c r="BM48" t="str">
        <f t="shared" ca="1" si="62"/>
        <v>0</v>
      </c>
      <c r="BN48" t="str">
        <f t="shared" ca="1" si="63"/>
        <v>0</v>
      </c>
      <c r="BO48" t="str">
        <f t="shared" ca="1" si="64"/>
        <v>0</v>
      </c>
      <c r="BP48" t="str">
        <f t="shared" ca="1" si="65"/>
        <v>0</v>
      </c>
      <c r="BQ48" t="str">
        <f t="shared" ca="1" si="66"/>
        <v>0</v>
      </c>
      <c r="BR48" t="str">
        <f t="shared" ca="1" si="67"/>
        <v>0</v>
      </c>
      <c r="BS48" t="str">
        <f t="shared" ca="1" si="68"/>
        <v>0</v>
      </c>
      <c r="BT48" t="str">
        <f t="shared" ca="1" si="69"/>
        <v>0</v>
      </c>
      <c r="BU48" t="str">
        <f t="shared" ca="1" si="70"/>
        <v>0</v>
      </c>
      <c r="BV48" t="str">
        <f t="shared" ca="1" si="71"/>
        <v>0</v>
      </c>
      <c r="BW48" t="str">
        <f t="shared" ca="1" si="72"/>
        <v>0</v>
      </c>
      <c r="BX48" t="str">
        <f t="shared" ca="1" si="73"/>
        <v>0</v>
      </c>
      <c r="BY48" t="str">
        <f t="shared" ca="1" si="74"/>
        <v>0</v>
      </c>
      <c r="BZ48" t="str">
        <f t="shared" ca="1" si="75"/>
        <v>0</v>
      </c>
      <c r="CA48" t="str">
        <f t="shared" ca="1" si="76"/>
        <v>0</v>
      </c>
      <c r="CB48" t="str">
        <f t="shared" ca="1" si="77"/>
        <v>0</v>
      </c>
      <c r="CC48" t="str">
        <f t="shared" ca="1" si="78"/>
        <v>0</v>
      </c>
      <c r="CD48" t="str">
        <f t="shared" ca="1" si="79"/>
        <v>0</v>
      </c>
      <c r="CE48" t="str">
        <f t="shared" ca="1" si="80"/>
        <v>0</v>
      </c>
      <c r="CF48" s="91" t="str">
        <f t="shared" ca="1" si="81"/>
        <v>0</v>
      </c>
      <c r="CG48" t="str">
        <f t="shared" ca="1" si="82"/>
        <v>0</v>
      </c>
      <c r="CH48" t="str">
        <f t="shared" ca="1" si="83"/>
        <v>0</v>
      </c>
      <c r="CI48" t="str">
        <f t="shared" ca="1" si="84"/>
        <v>0</v>
      </c>
      <c r="CJ48" t="str">
        <f t="shared" ca="1" si="85"/>
        <v>0</v>
      </c>
      <c r="CK48" t="str">
        <f t="shared" ca="1" si="86"/>
        <v>0</v>
      </c>
      <c r="CL48" t="str">
        <f t="shared" ca="1" si="87"/>
        <v>0</v>
      </c>
      <c r="CM48" t="str">
        <f t="shared" ca="1" si="88"/>
        <v>0</v>
      </c>
      <c r="CN48" t="str">
        <f t="shared" ca="1" si="89"/>
        <v>0</v>
      </c>
      <c r="CO48" t="str">
        <f t="shared" ca="1" si="90"/>
        <v>0</v>
      </c>
      <c r="CP48" t="str">
        <f t="shared" ca="1" si="91"/>
        <v>0</v>
      </c>
      <c r="CQ48" t="str">
        <f t="shared" ca="1" si="92"/>
        <v>0</v>
      </c>
      <c r="CR48" t="str">
        <f t="shared" ca="1" si="93"/>
        <v>0</v>
      </c>
      <c r="CS48" t="str">
        <f t="shared" ca="1" si="94"/>
        <v>0</v>
      </c>
      <c r="CT48" t="str">
        <f t="shared" ca="1" si="95"/>
        <v>0</v>
      </c>
      <c r="CU48" t="str">
        <f t="shared" ca="1" si="96"/>
        <v>0</v>
      </c>
      <c r="CV48" t="str">
        <f t="shared" ca="1" si="97"/>
        <v>0</v>
      </c>
      <c r="CW48" t="str">
        <f t="shared" ca="1" si="98"/>
        <v>0</v>
      </c>
      <c r="CX48" t="str">
        <f t="shared" ca="1" si="99"/>
        <v>0</v>
      </c>
      <c r="CY48" t="str">
        <f t="shared" ca="1" si="100"/>
        <v>0</v>
      </c>
      <c r="CZ48" t="str">
        <f t="shared" ca="1" si="101"/>
        <v>0</v>
      </c>
      <c r="DA48" t="str">
        <f t="shared" ca="1" si="102"/>
        <v>0</v>
      </c>
      <c r="DB48" t="str">
        <f t="shared" ca="1" si="103"/>
        <v>0</v>
      </c>
      <c r="DC48" t="str">
        <f t="shared" ca="1" si="104"/>
        <v>0</v>
      </c>
      <c r="DD48" t="str">
        <f t="shared" ca="1" si="105"/>
        <v>0</v>
      </c>
      <c r="DE48" t="str">
        <f t="shared" ca="1" si="106"/>
        <v>0</v>
      </c>
      <c r="DF48" t="str">
        <f t="shared" ca="1" si="107"/>
        <v>0</v>
      </c>
      <c r="DG48" t="str">
        <f t="shared" ca="1" si="108"/>
        <v>0</v>
      </c>
      <c r="DH48" t="str">
        <f t="shared" ca="1" si="109"/>
        <v>0</v>
      </c>
      <c r="DI48" t="str">
        <f t="shared" ca="1" si="110"/>
        <v>0</v>
      </c>
      <c r="DJ48" s="91" t="str">
        <f t="shared" ca="1" si="111"/>
        <v>0</v>
      </c>
      <c r="DK48" t="str">
        <f t="shared" ca="1" si="112"/>
        <v>0</v>
      </c>
      <c r="DL48" t="str">
        <f t="shared" ca="1" si="113"/>
        <v>0</v>
      </c>
      <c r="DM48" t="str">
        <f t="shared" ca="1" si="114"/>
        <v>0</v>
      </c>
      <c r="DN48" t="str">
        <f t="shared" ca="1" si="115"/>
        <v>0</v>
      </c>
      <c r="DO48" t="str">
        <f t="shared" ca="1" si="116"/>
        <v>0</v>
      </c>
      <c r="DP48" t="str">
        <f t="shared" ca="1" si="117"/>
        <v>0</v>
      </c>
      <c r="DQ48" t="str">
        <f t="shared" ca="1" si="118"/>
        <v>0</v>
      </c>
      <c r="DR48" t="str">
        <f t="shared" ca="1" si="119"/>
        <v>0</v>
      </c>
      <c r="DS48" t="str">
        <f t="shared" ca="1" si="120"/>
        <v>0</v>
      </c>
      <c r="DT48" t="str">
        <f t="shared" ca="1" si="121"/>
        <v>0</v>
      </c>
      <c r="DU48" t="str">
        <f t="shared" ca="1" si="122"/>
        <v>0</v>
      </c>
      <c r="DV48" t="str">
        <f t="shared" ca="1" si="123"/>
        <v>0</v>
      </c>
      <c r="DW48" t="str">
        <f t="shared" ca="1" si="124"/>
        <v>0</v>
      </c>
      <c r="DX48" t="str">
        <f t="shared" ca="1" si="125"/>
        <v>0</v>
      </c>
      <c r="DY48" t="str">
        <f t="shared" ca="1" si="126"/>
        <v>0</v>
      </c>
      <c r="DZ48" t="str">
        <f t="shared" ca="1" si="127"/>
        <v>0</v>
      </c>
      <c r="EA48" t="str">
        <f t="shared" ca="1" si="128"/>
        <v>0</v>
      </c>
      <c r="EB48" t="str">
        <f t="shared" ca="1" si="129"/>
        <v>0</v>
      </c>
      <c r="EC48" t="str">
        <f t="shared" ca="1" si="130"/>
        <v>0</v>
      </c>
      <c r="ED48" t="str">
        <f t="shared" ca="1" si="131"/>
        <v>0</v>
      </c>
      <c r="EE48" t="str">
        <f t="shared" ca="1" si="132"/>
        <v>0</v>
      </c>
      <c r="EF48" t="str">
        <f t="shared" ca="1" si="133"/>
        <v>0</v>
      </c>
      <c r="EG48" t="str">
        <f t="shared" ca="1" si="134"/>
        <v>0</v>
      </c>
      <c r="EH48" t="str">
        <f t="shared" ca="1" si="135"/>
        <v>0</v>
      </c>
      <c r="EI48" t="str">
        <f t="shared" ca="1" si="136"/>
        <v>0</v>
      </c>
      <c r="EJ48" t="str">
        <f t="shared" ca="1" si="137"/>
        <v>0</v>
      </c>
      <c r="EK48" t="str">
        <f t="shared" ca="1" si="138"/>
        <v>0</v>
      </c>
      <c r="EL48" t="str">
        <f t="shared" ca="1" si="139"/>
        <v>0</v>
      </c>
      <c r="EM48" t="str">
        <f t="shared" ca="1" si="140"/>
        <v>0</v>
      </c>
      <c r="EN48" s="91" t="str">
        <f t="shared" ca="1" si="141"/>
        <v>0</v>
      </c>
    </row>
    <row r="49" spans="1:144">
      <c r="A49">
        <f ca="1"/>
        <v>0</v>
      </c>
      <c r="B49">
        <f ca="1"/>
        <v>0</v>
      </c>
      <c r="C49">
        <f ca="1"/>
        <v>0</v>
      </c>
      <c r="D49" t="str">
        <f ca="1"/>
        <v/>
      </c>
      <c r="E49">
        <f ca="1"/>
        <v>0</v>
      </c>
      <c r="F49">
        <f ca="1"/>
        <v>0</v>
      </c>
      <c r="G49">
        <f ca="1"/>
        <v>0</v>
      </c>
      <c r="H49" t="str">
        <f ca="1"/>
        <v/>
      </c>
      <c r="I49">
        <f ca="1"/>
        <v>0</v>
      </c>
      <c r="J49" t="str">
        <f ca="1"/>
        <v/>
      </c>
      <c r="K49" t="str">
        <f ca="1"/>
        <v>0</v>
      </c>
      <c r="L49" t="str">
        <f ca="1"/>
        <v>0</v>
      </c>
      <c r="M49" t="str">
        <f ca="1"/>
        <v>0</v>
      </c>
      <c r="X49" s="91" t="str">
        <f t="shared" ca="1" si="11"/>
        <v>0</v>
      </c>
      <c r="Y49" t="str">
        <f t="shared" ca="1" si="11"/>
        <v>0</v>
      </c>
      <c r="Z49" t="str">
        <f t="shared" ca="1" si="11"/>
        <v>0</v>
      </c>
      <c r="AA49" t="str">
        <f t="shared" ca="1" si="11"/>
        <v>0</v>
      </c>
      <c r="AB49" t="str">
        <f t="shared" ca="1" si="11"/>
        <v>0</v>
      </c>
      <c r="AC49" t="str">
        <f t="shared" ca="1" si="11"/>
        <v>0</v>
      </c>
      <c r="AD49" t="str">
        <f t="shared" ca="1" si="11"/>
        <v>0</v>
      </c>
      <c r="AE49" t="str">
        <f t="shared" ca="1" si="11"/>
        <v>0</v>
      </c>
      <c r="AF49" t="str">
        <f t="shared" ca="1" si="11"/>
        <v>0</v>
      </c>
      <c r="AG49" t="str">
        <f t="shared" ca="1" si="11"/>
        <v>0</v>
      </c>
      <c r="AH49" t="str">
        <f t="shared" ca="1" si="11"/>
        <v>0</v>
      </c>
      <c r="AI49" t="str">
        <f t="shared" ca="1" si="11"/>
        <v>0</v>
      </c>
      <c r="AJ49" t="str">
        <f t="shared" ca="1" si="11"/>
        <v>0</v>
      </c>
      <c r="AK49" t="str">
        <f t="shared" ca="1" si="11"/>
        <v>0</v>
      </c>
      <c r="AL49" t="str">
        <f t="shared" ca="1" si="11"/>
        <v>0</v>
      </c>
      <c r="AM49" t="str">
        <f t="shared" ca="1" si="11"/>
        <v>0</v>
      </c>
      <c r="AN49" t="str">
        <f t="shared" ca="1" si="18"/>
        <v>0</v>
      </c>
      <c r="AO49" t="str">
        <f t="shared" ca="1" si="18"/>
        <v>0</v>
      </c>
      <c r="AP49" t="str">
        <f t="shared" ca="1" si="18"/>
        <v>0</v>
      </c>
      <c r="AQ49" t="str">
        <f t="shared" ca="1" si="18"/>
        <v>0</v>
      </c>
      <c r="AR49" t="str">
        <f t="shared" ca="1" si="18"/>
        <v>0</v>
      </c>
      <c r="AS49" t="str">
        <f t="shared" ca="1" si="18"/>
        <v>0</v>
      </c>
      <c r="AT49" t="str">
        <f t="shared" ca="1" si="18"/>
        <v>0</v>
      </c>
      <c r="AU49" t="str">
        <f t="shared" ca="1" si="18"/>
        <v>0</v>
      </c>
      <c r="AV49" t="str">
        <f t="shared" ca="1" si="18"/>
        <v>0</v>
      </c>
      <c r="AW49" t="str">
        <f t="shared" ca="1" si="18"/>
        <v>0</v>
      </c>
      <c r="AX49" t="str">
        <f t="shared" ca="1" si="18"/>
        <v>0</v>
      </c>
      <c r="AY49" t="str">
        <f t="shared" ca="1" si="18"/>
        <v>0</v>
      </c>
      <c r="AZ49" t="str">
        <f t="shared" ca="1" si="18"/>
        <v>0</v>
      </c>
      <c r="BA49" t="str">
        <f t="shared" ca="1" si="18"/>
        <v>0</v>
      </c>
      <c r="BB49" s="91" t="str">
        <f t="shared" ca="1" si="18"/>
        <v>0</v>
      </c>
      <c r="BC49" t="str">
        <f t="shared" ca="1" si="18"/>
        <v>0</v>
      </c>
      <c r="BD49" t="str">
        <f t="shared" ca="1" si="12"/>
        <v>0</v>
      </c>
      <c r="BE49" t="str">
        <f t="shared" ca="1" si="12"/>
        <v>0</v>
      </c>
      <c r="BF49" t="str">
        <f t="shared" ca="1" si="12"/>
        <v>0</v>
      </c>
      <c r="BG49" t="str">
        <f t="shared" ca="1" si="12"/>
        <v>0</v>
      </c>
      <c r="BH49" t="str">
        <f t="shared" ca="1" si="12"/>
        <v>0</v>
      </c>
      <c r="BI49" t="str">
        <f t="shared" ca="1" si="12"/>
        <v>0</v>
      </c>
      <c r="BJ49" t="str">
        <f t="shared" ca="1" si="12"/>
        <v>0</v>
      </c>
      <c r="BK49" t="str">
        <f t="shared" ca="1" si="12"/>
        <v>0</v>
      </c>
      <c r="BL49" t="str">
        <f t="shared" ca="1" si="12"/>
        <v>0</v>
      </c>
      <c r="BM49" t="str">
        <f t="shared" ca="1" si="12"/>
        <v>0</v>
      </c>
      <c r="BN49" t="str">
        <f t="shared" ca="1" si="12"/>
        <v>0</v>
      </c>
      <c r="BO49" t="str">
        <f t="shared" ca="1" si="12"/>
        <v>0</v>
      </c>
      <c r="BP49" t="str">
        <f t="shared" ca="1" si="12"/>
        <v>0</v>
      </c>
      <c r="BQ49" t="str">
        <f t="shared" ca="1" si="12"/>
        <v>0</v>
      </c>
      <c r="BR49" t="str">
        <f t="shared" ca="1" si="12"/>
        <v>0</v>
      </c>
      <c r="BS49" t="str">
        <f ca="1">$L49</f>
        <v>0</v>
      </c>
      <c r="BT49" t="str">
        <f t="shared" ca="1" si="19"/>
        <v>0</v>
      </c>
      <c r="BU49" t="str">
        <f t="shared" ca="1" si="19"/>
        <v>0</v>
      </c>
      <c r="BV49" t="str">
        <f t="shared" ca="1" si="19"/>
        <v>0</v>
      </c>
      <c r="BW49" t="str">
        <f t="shared" ca="1" si="19"/>
        <v>0</v>
      </c>
      <c r="BX49" t="str">
        <f t="shared" ca="1" si="19"/>
        <v>0</v>
      </c>
      <c r="BY49" t="str">
        <f t="shared" ca="1" si="19"/>
        <v>0</v>
      </c>
      <c r="BZ49" t="str">
        <f t="shared" ca="1" si="19"/>
        <v>0</v>
      </c>
      <c r="CA49" t="str">
        <f t="shared" ca="1" si="19"/>
        <v>0</v>
      </c>
      <c r="CB49" t="str">
        <f t="shared" ca="1" si="19"/>
        <v>0</v>
      </c>
      <c r="CC49" t="str">
        <f t="shared" ca="1" si="19"/>
        <v>0</v>
      </c>
      <c r="CD49" t="str">
        <f t="shared" ca="1" si="19"/>
        <v>0</v>
      </c>
      <c r="CE49" t="str">
        <f t="shared" ca="1" si="19"/>
        <v>0</v>
      </c>
      <c r="CF49" s="91" t="str">
        <f t="shared" ca="1" si="19"/>
        <v>0</v>
      </c>
      <c r="CG49" t="str">
        <f t="shared" ca="1" si="19"/>
        <v>0</v>
      </c>
      <c r="CH49" t="str">
        <f t="shared" ca="1" si="19"/>
        <v>0</v>
      </c>
      <c r="CI49" t="str">
        <f t="shared" ca="1" si="19"/>
        <v>0</v>
      </c>
      <c r="CJ49" t="str">
        <f t="shared" ca="1" si="14"/>
        <v>0</v>
      </c>
      <c r="CK49" t="str">
        <f t="shared" ca="1" si="14"/>
        <v>0</v>
      </c>
      <c r="CL49" t="str">
        <f t="shared" ca="1" si="14"/>
        <v>0</v>
      </c>
      <c r="CM49" t="str">
        <f t="shared" ca="1" si="14"/>
        <v>0</v>
      </c>
      <c r="CN49" t="str">
        <f t="shared" ca="1" si="14"/>
        <v>0</v>
      </c>
      <c r="CO49" t="str">
        <f t="shared" ca="1" si="14"/>
        <v>0</v>
      </c>
      <c r="CP49" t="str">
        <f t="shared" ca="1" si="14"/>
        <v>0</v>
      </c>
      <c r="CQ49" t="str">
        <f t="shared" ca="1" si="14"/>
        <v>0</v>
      </c>
      <c r="CR49" t="str">
        <f t="shared" ca="1" si="14"/>
        <v>0</v>
      </c>
      <c r="CS49" t="str">
        <f t="shared" ca="1" si="14"/>
        <v>0</v>
      </c>
      <c r="CT49" t="str">
        <f t="shared" ca="1" si="14"/>
        <v>0</v>
      </c>
      <c r="CU49" t="str">
        <f t="shared" ca="1" si="14"/>
        <v>0</v>
      </c>
      <c r="CV49" t="str">
        <f t="shared" ca="1" si="14"/>
        <v>0</v>
      </c>
      <c r="CW49" t="str">
        <f t="shared" ca="1" si="14"/>
        <v>0</v>
      </c>
      <c r="CX49" t="str">
        <f t="shared" ca="1" si="14"/>
        <v>0</v>
      </c>
      <c r="CY49" t="str">
        <f ca="1">$L49</f>
        <v>0</v>
      </c>
      <c r="CZ49" t="str">
        <f t="shared" ca="1" si="20"/>
        <v>0</v>
      </c>
      <c r="DA49" t="str">
        <f t="shared" ca="1" si="20"/>
        <v>0</v>
      </c>
      <c r="DB49" t="str">
        <f t="shared" ca="1" si="20"/>
        <v>0</v>
      </c>
      <c r="DC49" t="str">
        <f t="shared" ca="1" si="20"/>
        <v>0</v>
      </c>
      <c r="DD49" t="str">
        <f t="shared" ca="1" si="20"/>
        <v>0</v>
      </c>
      <c r="DE49" t="str">
        <f t="shared" ca="1" si="20"/>
        <v>0</v>
      </c>
      <c r="DF49" t="str">
        <f t="shared" ca="1" si="20"/>
        <v>0</v>
      </c>
      <c r="DG49" t="str">
        <f t="shared" ca="1" si="20"/>
        <v>0</v>
      </c>
      <c r="DH49" t="str">
        <f t="shared" ca="1" si="20"/>
        <v>0</v>
      </c>
      <c r="DI49" t="str">
        <f t="shared" ca="1" si="20"/>
        <v>0</v>
      </c>
      <c r="DJ49" s="91" t="str">
        <f t="shared" ca="1" si="20"/>
        <v>0</v>
      </c>
      <c r="DK49" t="str">
        <f t="shared" ca="1" si="20"/>
        <v>0</v>
      </c>
      <c r="DL49" t="str">
        <f t="shared" ca="1" si="20"/>
        <v>0</v>
      </c>
      <c r="DM49" t="str">
        <f t="shared" ca="1" si="20"/>
        <v>0</v>
      </c>
      <c r="DN49" t="str">
        <f t="shared" ca="1" si="20"/>
        <v>0</v>
      </c>
      <c r="DO49" t="str">
        <f t="shared" ca="1" si="20"/>
        <v>0</v>
      </c>
      <c r="DP49" t="str">
        <f t="shared" ca="1" si="16"/>
        <v>0</v>
      </c>
      <c r="DQ49" t="str">
        <f t="shared" ca="1" si="16"/>
        <v>0</v>
      </c>
      <c r="DR49" t="str">
        <f t="shared" ca="1" si="16"/>
        <v>0</v>
      </c>
      <c r="DS49" t="str">
        <f t="shared" ca="1" si="16"/>
        <v>0</v>
      </c>
      <c r="DT49" t="str">
        <f t="shared" ca="1" si="16"/>
        <v>0</v>
      </c>
      <c r="DU49" t="str">
        <f t="shared" ca="1" si="16"/>
        <v>0</v>
      </c>
      <c r="DV49" t="str">
        <f t="shared" ca="1" si="16"/>
        <v>0</v>
      </c>
      <c r="DW49" t="str">
        <f t="shared" ca="1" si="16"/>
        <v>0</v>
      </c>
      <c r="DX49" t="str">
        <f t="shared" ca="1" si="16"/>
        <v>0</v>
      </c>
      <c r="DY49" t="str">
        <f t="shared" ca="1" si="16"/>
        <v>0</v>
      </c>
      <c r="DZ49" t="str">
        <f t="shared" ca="1" si="16"/>
        <v>0</v>
      </c>
      <c r="EA49" t="str">
        <f t="shared" ca="1" si="16"/>
        <v>0</v>
      </c>
      <c r="EB49" t="str">
        <f t="shared" ca="1" si="16"/>
        <v>0</v>
      </c>
      <c r="EC49" t="str">
        <f t="shared" ca="1" si="16"/>
        <v>0</v>
      </c>
      <c r="ED49" t="str">
        <f t="shared" ca="1" si="16"/>
        <v>0</v>
      </c>
      <c r="EE49" t="str">
        <f ca="1">$L49</f>
        <v>0</v>
      </c>
      <c r="EF49" t="str">
        <f t="shared" ca="1" si="10"/>
        <v>0</v>
      </c>
      <c r="EG49" t="str">
        <f t="shared" ca="1" si="10"/>
        <v>0</v>
      </c>
      <c r="EH49" t="str">
        <f t="shared" ca="1" si="10"/>
        <v>0</v>
      </c>
      <c r="EI49" t="str">
        <f t="shared" ref="EI49:EN49" ca="1" si="142">$L49</f>
        <v>0</v>
      </c>
      <c r="EJ49" t="str">
        <f t="shared" ca="1" si="142"/>
        <v>0</v>
      </c>
      <c r="EK49" t="str">
        <f t="shared" ca="1" si="142"/>
        <v>0</v>
      </c>
      <c r="EL49" t="str">
        <f t="shared" ca="1" si="142"/>
        <v>0</v>
      </c>
      <c r="EM49" t="str">
        <f t="shared" ca="1" si="142"/>
        <v>0</v>
      </c>
      <c r="EN49" s="91" t="str">
        <f t="shared" ca="1" si="142"/>
        <v>0</v>
      </c>
    </row>
    <row r="50" spans="1:144">
      <c r="A50">
        <f ca="1"/>
        <v>0</v>
      </c>
      <c r="B50">
        <f ca="1"/>
        <v>0</v>
      </c>
      <c r="C50">
        <f ca="1"/>
        <v>0</v>
      </c>
      <c r="D50" t="str">
        <f ca="1"/>
        <v/>
      </c>
      <c r="E50">
        <f ca="1"/>
        <v>0</v>
      </c>
      <c r="F50">
        <f ca="1"/>
        <v>0</v>
      </c>
      <c r="G50">
        <f ca="1"/>
        <v>0</v>
      </c>
      <c r="H50" t="str">
        <f ca="1"/>
        <v/>
      </c>
      <c r="I50">
        <f ca="1"/>
        <v>0</v>
      </c>
      <c r="J50" t="str">
        <f ca="1"/>
        <v/>
      </c>
      <c r="K50" t="str">
        <f ca="1"/>
        <v>0</v>
      </c>
      <c r="L50" t="str">
        <f ca="1"/>
        <v>0</v>
      </c>
      <c r="M50" t="str">
        <f ca="1"/>
        <v>0</v>
      </c>
      <c r="X50" s="91" t="str">
        <f t="shared" ca="1" si="11"/>
        <v>0</v>
      </c>
      <c r="Y50" t="str">
        <f t="shared" ca="1" si="11"/>
        <v>0</v>
      </c>
      <c r="Z50" t="str">
        <f t="shared" ca="1" si="11"/>
        <v>0</v>
      </c>
      <c r="AA50" t="str">
        <f t="shared" ca="1" si="11"/>
        <v>0</v>
      </c>
      <c r="AB50" t="str">
        <f t="shared" ca="1" si="11"/>
        <v>0</v>
      </c>
      <c r="AC50" t="str">
        <f t="shared" ca="1" si="11"/>
        <v>0</v>
      </c>
      <c r="AD50" t="str">
        <f t="shared" ca="1" si="11"/>
        <v>0</v>
      </c>
      <c r="AE50" t="str">
        <f t="shared" ca="1" si="11"/>
        <v>0</v>
      </c>
      <c r="AF50" t="str">
        <f t="shared" ca="1" si="11"/>
        <v>0</v>
      </c>
      <c r="AG50" t="str">
        <f t="shared" ca="1" si="11"/>
        <v>0</v>
      </c>
      <c r="AH50" t="str">
        <f t="shared" ca="1" si="11"/>
        <v>0</v>
      </c>
      <c r="AI50" t="str">
        <f t="shared" ca="1" si="11"/>
        <v>0</v>
      </c>
      <c r="AJ50" t="str">
        <f t="shared" ca="1" si="11"/>
        <v>0</v>
      </c>
      <c r="AK50" t="str">
        <f t="shared" ca="1" si="11"/>
        <v>0</v>
      </c>
      <c r="AL50" t="str">
        <f t="shared" ca="1" si="11"/>
        <v>0</v>
      </c>
      <c r="AM50" t="str">
        <f t="shared" ca="1" si="11"/>
        <v>0</v>
      </c>
      <c r="AN50" t="str">
        <f t="shared" ca="1" si="18"/>
        <v>0</v>
      </c>
      <c r="AO50" t="str">
        <f t="shared" ca="1" si="18"/>
        <v>0</v>
      </c>
      <c r="AP50" t="str">
        <f t="shared" ca="1" si="18"/>
        <v>0</v>
      </c>
      <c r="AQ50" t="str">
        <f t="shared" ca="1" si="18"/>
        <v>0</v>
      </c>
      <c r="AR50" t="str">
        <f t="shared" ca="1" si="18"/>
        <v>0</v>
      </c>
      <c r="AS50" t="str">
        <f t="shared" ca="1" si="18"/>
        <v>0</v>
      </c>
      <c r="AT50" t="str">
        <f t="shared" ca="1" si="18"/>
        <v>0</v>
      </c>
      <c r="AU50" t="str">
        <f t="shared" ca="1" si="18"/>
        <v>0</v>
      </c>
      <c r="AV50" t="str">
        <f t="shared" ca="1" si="18"/>
        <v>0</v>
      </c>
      <c r="AW50" t="str">
        <f t="shared" ca="1" si="18"/>
        <v>0</v>
      </c>
      <c r="AX50" t="str">
        <f t="shared" ca="1" si="18"/>
        <v>0</v>
      </c>
      <c r="AY50" t="str">
        <f t="shared" ca="1" si="18"/>
        <v>0</v>
      </c>
      <c r="AZ50" t="str">
        <f t="shared" ca="1" si="18"/>
        <v>0</v>
      </c>
      <c r="BA50" t="str">
        <f t="shared" ca="1" si="18"/>
        <v>0</v>
      </c>
      <c r="BB50" s="91" t="str">
        <f t="shared" ca="1" si="18"/>
        <v>0</v>
      </c>
      <c r="BC50" t="str">
        <f t="shared" ca="1" si="18"/>
        <v>0</v>
      </c>
      <c r="BD50" t="str">
        <f t="shared" ca="1" si="12"/>
        <v>0</v>
      </c>
      <c r="BE50" t="str">
        <f t="shared" ca="1" si="12"/>
        <v>0</v>
      </c>
      <c r="BF50" t="str">
        <f t="shared" ca="1" si="12"/>
        <v>0</v>
      </c>
      <c r="BG50" t="str">
        <f t="shared" ca="1" si="12"/>
        <v>0</v>
      </c>
      <c r="BH50" t="str">
        <f t="shared" ca="1" si="12"/>
        <v>0</v>
      </c>
      <c r="BI50" t="str">
        <f t="shared" ca="1" si="12"/>
        <v>0</v>
      </c>
      <c r="BJ50" t="str">
        <f t="shared" ca="1" si="12"/>
        <v>0</v>
      </c>
      <c r="BK50" t="str">
        <f t="shared" ca="1" si="12"/>
        <v>0</v>
      </c>
      <c r="BL50" t="str">
        <f t="shared" ca="1" si="12"/>
        <v>0</v>
      </c>
      <c r="BM50" t="str">
        <f t="shared" ca="1" si="12"/>
        <v>0</v>
      </c>
      <c r="BN50" t="str">
        <f t="shared" ca="1" si="12"/>
        <v>0</v>
      </c>
      <c r="BO50" t="str">
        <f t="shared" ca="1" si="12"/>
        <v>0</v>
      </c>
      <c r="BP50" t="str">
        <f t="shared" ca="1" si="12"/>
        <v>0</v>
      </c>
      <c r="BQ50" t="str">
        <f t="shared" ca="1" si="12"/>
        <v>0</v>
      </c>
      <c r="BR50" t="str">
        <f t="shared" ca="1" si="12"/>
        <v>0</v>
      </c>
      <c r="BS50" t="str">
        <f ca="1">$L50</f>
        <v>0</v>
      </c>
      <c r="BT50" t="str">
        <f t="shared" ca="1" si="19"/>
        <v>0</v>
      </c>
      <c r="BU50" t="str">
        <f t="shared" ca="1" si="19"/>
        <v>0</v>
      </c>
      <c r="BV50" t="str">
        <f t="shared" ca="1" si="19"/>
        <v>0</v>
      </c>
      <c r="BW50" t="str">
        <f t="shared" ca="1" si="19"/>
        <v>0</v>
      </c>
      <c r="BX50" t="str">
        <f t="shared" ca="1" si="19"/>
        <v>0</v>
      </c>
      <c r="BY50" t="str">
        <f t="shared" ca="1" si="19"/>
        <v>0</v>
      </c>
      <c r="BZ50" t="str">
        <f t="shared" ca="1" si="19"/>
        <v>0</v>
      </c>
      <c r="CA50" t="str">
        <f t="shared" ca="1" si="19"/>
        <v>0</v>
      </c>
      <c r="CB50" t="str">
        <f t="shared" ca="1" si="19"/>
        <v>0</v>
      </c>
      <c r="CC50" t="str">
        <f t="shared" ca="1" si="19"/>
        <v>0</v>
      </c>
      <c r="CD50" t="str">
        <f t="shared" ca="1" si="19"/>
        <v>0</v>
      </c>
      <c r="CE50" t="str">
        <f t="shared" ca="1" si="19"/>
        <v>0</v>
      </c>
      <c r="CF50" s="91" t="str">
        <f t="shared" ca="1" si="19"/>
        <v>0</v>
      </c>
      <c r="CG50" t="str">
        <f t="shared" ca="1" si="19"/>
        <v>0</v>
      </c>
      <c r="CH50" t="str">
        <f t="shared" ca="1" si="19"/>
        <v>0</v>
      </c>
      <c r="CI50" t="str">
        <f t="shared" ca="1" si="19"/>
        <v>0</v>
      </c>
      <c r="CJ50" t="str">
        <f t="shared" ca="1" si="14"/>
        <v>0</v>
      </c>
      <c r="CK50" t="str">
        <f t="shared" ca="1" si="14"/>
        <v>0</v>
      </c>
      <c r="CL50" t="str">
        <f t="shared" ca="1" si="14"/>
        <v>0</v>
      </c>
      <c r="CM50" t="str">
        <f t="shared" ca="1" si="14"/>
        <v>0</v>
      </c>
      <c r="CN50" t="str">
        <f t="shared" ca="1" si="14"/>
        <v>0</v>
      </c>
      <c r="CO50" t="str">
        <f t="shared" ca="1" si="14"/>
        <v>0</v>
      </c>
      <c r="CP50" t="str">
        <f t="shared" ca="1" si="14"/>
        <v>0</v>
      </c>
      <c r="CQ50" t="str">
        <f t="shared" ca="1" si="14"/>
        <v>0</v>
      </c>
      <c r="CR50" t="str">
        <f t="shared" ca="1" si="14"/>
        <v>0</v>
      </c>
      <c r="CS50" t="str">
        <f t="shared" ca="1" si="14"/>
        <v>0</v>
      </c>
      <c r="CT50" t="str">
        <f t="shared" ca="1" si="14"/>
        <v>0</v>
      </c>
      <c r="CU50" t="str">
        <f t="shared" ca="1" si="14"/>
        <v>0</v>
      </c>
      <c r="CV50" t="str">
        <f t="shared" ca="1" si="14"/>
        <v>0</v>
      </c>
      <c r="CW50" t="str">
        <f t="shared" ca="1" si="14"/>
        <v>0</v>
      </c>
      <c r="CX50" t="str">
        <f t="shared" ca="1" si="14"/>
        <v>0</v>
      </c>
      <c r="CY50" t="str">
        <f ca="1">$L50</f>
        <v>0</v>
      </c>
      <c r="CZ50" t="str">
        <f t="shared" ca="1" si="20"/>
        <v>0</v>
      </c>
      <c r="DA50" t="str">
        <f t="shared" ca="1" si="20"/>
        <v>0</v>
      </c>
      <c r="DB50" t="str">
        <f t="shared" ca="1" si="20"/>
        <v>0</v>
      </c>
      <c r="DC50" t="str">
        <f t="shared" ca="1" si="20"/>
        <v>0</v>
      </c>
      <c r="DD50" t="str">
        <f t="shared" ca="1" si="20"/>
        <v>0</v>
      </c>
      <c r="DE50" t="str">
        <f t="shared" ca="1" si="20"/>
        <v>0</v>
      </c>
      <c r="DF50" t="str">
        <f t="shared" ca="1" si="20"/>
        <v>0</v>
      </c>
      <c r="DG50" t="str">
        <f t="shared" ca="1" si="20"/>
        <v>0</v>
      </c>
      <c r="DH50" t="str">
        <f t="shared" ca="1" si="20"/>
        <v>0</v>
      </c>
      <c r="DI50" t="str">
        <f t="shared" ca="1" si="20"/>
        <v>0</v>
      </c>
      <c r="DJ50" s="91" t="str">
        <f t="shared" ca="1" si="20"/>
        <v>0</v>
      </c>
      <c r="DK50" t="str">
        <f t="shared" ca="1" si="20"/>
        <v>0</v>
      </c>
      <c r="DL50" t="str">
        <f t="shared" ca="1" si="20"/>
        <v>0</v>
      </c>
      <c r="DM50" t="str">
        <f t="shared" ca="1" si="20"/>
        <v>0</v>
      </c>
      <c r="DN50" t="str">
        <f t="shared" ca="1" si="20"/>
        <v>0</v>
      </c>
      <c r="DO50" t="str">
        <f t="shared" ca="1" si="20"/>
        <v>0</v>
      </c>
      <c r="DP50" t="str">
        <f t="shared" ca="1" si="16"/>
        <v>0</v>
      </c>
      <c r="DQ50" t="str">
        <f t="shared" ca="1" si="16"/>
        <v>0</v>
      </c>
      <c r="DR50" t="str">
        <f t="shared" ca="1" si="16"/>
        <v>0</v>
      </c>
      <c r="DS50" t="str">
        <f t="shared" ca="1" si="16"/>
        <v>0</v>
      </c>
      <c r="DT50" t="str">
        <f t="shared" ca="1" si="16"/>
        <v>0</v>
      </c>
      <c r="DU50" t="str">
        <f t="shared" ca="1" si="16"/>
        <v>0</v>
      </c>
      <c r="DV50" t="str">
        <f t="shared" ca="1" si="16"/>
        <v>0</v>
      </c>
      <c r="DW50" t="str">
        <f t="shared" ca="1" si="16"/>
        <v>0</v>
      </c>
      <c r="DX50" t="str">
        <f t="shared" ca="1" si="16"/>
        <v>0</v>
      </c>
      <c r="DY50" t="str">
        <f t="shared" ca="1" si="16"/>
        <v>0</v>
      </c>
      <c r="DZ50" t="str">
        <f t="shared" ca="1" si="16"/>
        <v>0</v>
      </c>
      <c r="EA50" t="str">
        <f t="shared" ca="1" si="16"/>
        <v>0</v>
      </c>
      <c r="EB50" t="str">
        <f t="shared" ca="1" si="16"/>
        <v>0</v>
      </c>
      <c r="EC50" t="str">
        <f t="shared" ca="1" si="16"/>
        <v>0</v>
      </c>
      <c r="ED50" t="str">
        <f t="shared" ca="1" si="16"/>
        <v>0</v>
      </c>
      <c r="EE50" t="str">
        <f ca="1">$L50</f>
        <v>0</v>
      </c>
      <c r="EF50" t="str">
        <f t="shared" ref="EF50:EN50" ca="1" si="143">$L50</f>
        <v>0</v>
      </c>
      <c r="EG50" t="str">
        <f t="shared" ca="1" si="143"/>
        <v>0</v>
      </c>
      <c r="EH50" t="str">
        <f t="shared" ca="1" si="143"/>
        <v>0</v>
      </c>
      <c r="EI50" t="str">
        <f t="shared" ca="1" si="143"/>
        <v>0</v>
      </c>
      <c r="EJ50" t="str">
        <f t="shared" ca="1" si="143"/>
        <v>0</v>
      </c>
      <c r="EK50" t="str">
        <f t="shared" ca="1" si="143"/>
        <v>0</v>
      </c>
      <c r="EL50" t="str">
        <f t="shared" ca="1" si="143"/>
        <v>0</v>
      </c>
      <c r="EM50" t="str">
        <f t="shared" ca="1" si="143"/>
        <v>0</v>
      </c>
      <c r="EN50" s="91" t="str">
        <f t="shared" ca="1" si="143"/>
        <v>0</v>
      </c>
    </row>
    <row r="51" spans="1:144">
      <c r="A51">
        <f ca="1"/>
        <v>0</v>
      </c>
      <c r="B51">
        <f ca="1"/>
        <v>0</v>
      </c>
      <c r="C51">
        <f ca="1"/>
        <v>0</v>
      </c>
      <c r="D51" t="str">
        <f ca="1"/>
        <v/>
      </c>
      <c r="E51">
        <f ca="1"/>
        <v>0</v>
      </c>
      <c r="F51">
        <f ca="1"/>
        <v>0</v>
      </c>
      <c r="G51">
        <f ca="1"/>
        <v>0</v>
      </c>
      <c r="H51" t="str">
        <f ca="1"/>
        <v/>
      </c>
      <c r="I51">
        <f ca="1"/>
        <v>0</v>
      </c>
      <c r="J51" t="str">
        <f ca="1"/>
        <v/>
      </c>
      <c r="K51" t="str">
        <f ca="1"/>
        <v>0</v>
      </c>
      <c r="L51" t="str">
        <f ca="1"/>
        <v>0</v>
      </c>
      <c r="M51" t="str">
        <f ca="1"/>
        <v>0</v>
      </c>
      <c r="X51" s="91" t="str">
        <f t="shared" ca="1" si="11"/>
        <v>0</v>
      </c>
      <c r="Y51" t="str">
        <f t="shared" ca="1" si="11"/>
        <v>0</v>
      </c>
      <c r="Z51" t="str">
        <f t="shared" ca="1" si="11"/>
        <v>0</v>
      </c>
      <c r="AA51" t="str">
        <f t="shared" ca="1" si="11"/>
        <v>0</v>
      </c>
      <c r="AB51" t="str">
        <f t="shared" ca="1" si="11"/>
        <v>0</v>
      </c>
      <c r="AC51" t="str">
        <f t="shared" ca="1" si="11"/>
        <v>0</v>
      </c>
      <c r="AD51" t="str">
        <f t="shared" ca="1" si="11"/>
        <v>0</v>
      </c>
      <c r="AE51" t="str">
        <f t="shared" ca="1" si="11"/>
        <v>0</v>
      </c>
      <c r="AF51" t="str">
        <f t="shared" ca="1" si="11"/>
        <v>0</v>
      </c>
      <c r="AG51" t="str">
        <f t="shared" ca="1" si="11"/>
        <v>0</v>
      </c>
      <c r="AH51" t="str">
        <f t="shared" ca="1" si="11"/>
        <v>0</v>
      </c>
      <c r="AI51" t="str">
        <f t="shared" ca="1" si="11"/>
        <v>0</v>
      </c>
      <c r="AJ51" t="str">
        <f t="shared" ca="1" si="11"/>
        <v>0</v>
      </c>
      <c r="AK51" t="str">
        <f t="shared" ca="1" si="11"/>
        <v>0</v>
      </c>
      <c r="AL51" t="str">
        <f t="shared" ca="1" si="11"/>
        <v>0</v>
      </c>
      <c r="AM51" t="str">
        <f t="shared" ca="1" si="11"/>
        <v>0</v>
      </c>
      <c r="AN51" t="str">
        <f t="shared" ca="1" si="18"/>
        <v>0</v>
      </c>
      <c r="AO51" t="str">
        <f t="shared" ca="1" si="18"/>
        <v>0</v>
      </c>
      <c r="AP51" t="str">
        <f t="shared" ca="1" si="18"/>
        <v>0</v>
      </c>
      <c r="AQ51" t="str">
        <f t="shared" ca="1" si="18"/>
        <v>0</v>
      </c>
      <c r="AR51" t="str">
        <f t="shared" ca="1" si="18"/>
        <v>0</v>
      </c>
      <c r="AS51" t="str">
        <f t="shared" ca="1" si="18"/>
        <v>0</v>
      </c>
      <c r="AT51" t="str">
        <f t="shared" ca="1" si="18"/>
        <v>0</v>
      </c>
      <c r="AU51" t="str">
        <f t="shared" ca="1" si="18"/>
        <v>0</v>
      </c>
      <c r="AV51" t="str">
        <f t="shared" ca="1" si="18"/>
        <v>0</v>
      </c>
      <c r="AW51" t="str">
        <f t="shared" ca="1" si="18"/>
        <v>0</v>
      </c>
      <c r="AX51" t="str">
        <f t="shared" ca="1" si="18"/>
        <v>0</v>
      </c>
      <c r="AY51" t="str">
        <f t="shared" ca="1" si="18"/>
        <v>0</v>
      </c>
      <c r="AZ51" t="str">
        <f t="shared" ca="1" si="18"/>
        <v>0</v>
      </c>
      <c r="BA51" t="str">
        <f t="shared" ca="1" si="18"/>
        <v>0</v>
      </c>
      <c r="BB51" s="91" t="str">
        <f t="shared" ca="1" si="18"/>
        <v>0</v>
      </c>
      <c r="BC51" t="str">
        <f t="shared" ca="1" si="18"/>
        <v>0</v>
      </c>
      <c r="BD51" t="str">
        <f t="shared" ca="1" si="12"/>
        <v>0</v>
      </c>
      <c r="BE51" t="str">
        <f t="shared" ca="1" si="12"/>
        <v>0</v>
      </c>
      <c r="BF51" t="str">
        <f t="shared" ca="1" si="12"/>
        <v>0</v>
      </c>
      <c r="BG51" t="str">
        <f t="shared" ca="1" si="12"/>
        <v>0</v>
      </c>
      <c r="BH51" t="str">
        <f t="shared" ca="1" si="12"/>
        <v>0</v>
      </c>
      <c r="BI51" t="str">
        <f t="shared" ca="1" si="12"/>
        <v>0</v>
      </c>
      <c r="BJ51" t="str">
        <f t="shared" ca="1" si="12"/>
        <v>0</v>
      </c>
      <c r="BK51" t="str">
        <f t="shared" ca="1" si="12"/>
        <v>0</v>
      </c>
      <c r="BL51" t="str">
        <f t="shared" ca="1" si="12"/>
        <v>0</v>
      </c>
      <c r="BM51" t="str">
        <f t="shared" ca="1" si="12"/>
        <v>0</v>
      </c>
      <c r="BN51" t="str">
        <f t="shared" ca="1" si="12"/>
        <v>0</v>
      </c>
      <c r="BO51" t="str">
        <f t="shared" ca="1" si="12"/>
        <v>0</v>
      </c>
      <c r="BP51" t="str">
        <f t="shared" ca="1" si="12"/>
        <v>0</v>
      </c>
      <c r="BQ51" t="str">
        <f t="shared" ca="1" si="12"/>
        <v>0</v>
      </c>
      <c r="BR51" t="str">
        <f t="shared" ca="1" si="12"/>
        <v>0</v>
      </c>
      <c r="BS51" t="str">
        <f t="shared" ref="BS51:CH51" ca="1" si="144">$L51</f>
        <v>0</v>
      </c>
      <c r="BT51" t="str">
        <f t="shared" ca="1" si="144"/>
        <v>0</v>
      </c>
      <c r="BU51" t="str">
        <f t="shared" ca="1" si="144"/>
        <v>0</v>
      </c>
      <c r="BV51" t="str">
        <f t="shared" ca="1" si="144"/>
        <v>0</v>
      </c>
      <c r="BW51" t="str">
        <f t="shared" ca="1" si="144"/>
        <v>0</v>
      </c>
      <c r="BX51" t="str">
        <f t="shared" ca="1" si="144"/>
        <v>0</v>
      </c>
      <c r="BY51" t="str">
        <f t="shared" ca="1" si="144"/>
        <v>0</v>
      </c>
      <c r="BZ51" t="str">
        <f t="shared" ca="1" si="144"/>
        <v>0</v>
      </c>
      <c r="CA51" t="str">
        <f t="shared" ca="1" si="144"/>
        <v>0</v>
      </c>
      <c r="CB51" t="str">
        <f t="shared" ca="1" si="144"/>
        <v>0</v>
      </c>
      <c r="CC51" t="str">
        <f t="shared" ca="1" si="144"/>
        <v>0</v>
      </c>
      <c r="CD51" t="str">
        <f t="shared" ca="1" si="144"/>
        <v>0</v>
      </c>
      <c r="CE51" t="str">
        <f t="shared" ca="1" si="144"/>
        <v>0</v>
      </c>
      <c r="CF51" s="91" t="str">
        <f t="shared" ca="1" si="144"/>
        <v>0</v>
      </c>
      <c r="CG51" t="str">
        <f t="shared" ca="1" si="144"/>
        <v>0</v>
      </c>
      <c r="CH51" t="str">
        <f t="shared" ca="1" si="144"/>
        <v>0</v>
      </c>
      <c r="CI51" t="str">
        <f t="shared" ca="1" si="19"/>
        <v>0</v>
      </c>
      <c r="CJ51" t="str">
        <f t="shared" ca="1" si="14"/>
        <v>0</v>
      </c>
      <c r="CK51" t="str">
        <f t="shared" ca="1" si="14"/>
        <v>0</v>
      </c>
      <c r="CL51" t="str">
        <f t="shared" ca="1" si="14"/>
        <v>0</v>
      </c>
      <c r="CM51" t="str">
        <f t="shared" ca="1" si="14"/>
        <v>0</v>
      </c>
      <c r="CN51" t="str">
        <f t="shared" ca="1" si="14"/>
        <v>0</v>
      </c>
      <c r="CO51" t="str">
        <f t="shared" ca="1" si="14"/>
        <v>0</v>
      </c>
      <c r="CP51" t="str">
        <f t="shared" ca="1" si="14"/>
        <v>0</v>
      </c>
      <c r="CQ51" t="str">
        <f t="shared" ca="1" si="14"/>
        <v>0</v>
      </c>
      <c r="CR51" t="str">
        <f t="shared" ca="1" si="14"/>
        <v>0</v>
      </c>
      <c r="CS51" t="str">
        <f t="shared" ca="1" si="14"/>
        <v>0</v>
      </c>
      <c r="CT51" t="str">
        <f t="shared" ca="1" si="14"/>
        <v>0</v>
      </c>
      <c r="CU51" t="str">
        <f t="shared" ca="1" si="14"/>
        <v>0</v>
      </c>
      <c r="CV51" t="str">
        <f t="shared" ca="1" si="14"/>
        <v>0</v>
      </c>
      <c r="CW51" t="str">
        <f t="shared" ca="1" si="14"/>
        <v>0</v>
      </c>
      <c r="CX51" t="str">
        <f t="shared" ca="1" si="14"/>
        <v>0</v>
      </c>
      <c r="CY51" t="str">
        <f t="shared" ref="AN51:CY55" ca="1" si="145">$L51</f>
        <v>0</v>
      </c>
      <c r="CZ51" t="str">
        <f t="shared" ca="1" si="20"/>
        <v>0</v>
      </c>
      <c r="DA51" t="str">
        <f t="shared" ca="1" si="20"/>
        <v>0</v>
      </c>
      <c r="DB51" t="str">
        <f t="shared" ca="1" si="20"/>
        <v>0</v>
      </c>
      <c r="DC51" t="str">
        <f t="shared" ca="1" si="20"/>
        <v>0</v>
      </c>
      <c r="DD51" t="str">
        <f t="shared" ca="1" si="20"/>
        <v>0</v>
      </c>
      <c r="DE51" t="str">
        <f t="shared" ca="1" si="20"/>
        <v>0</v>
      </c>
      <c r="DF51" t="str">
        <f t="shared" ca="1" si="20"/>
        <v>0</v>
      </c>
      <c r="DG51" t="str">
        <f t="shared" ca="1" si="20"/>
        <v>0</v>
      </c>
      <c r="DH51" t="str">
        <f t="shared" ca="1" si="20"/>
        <v>0</v>
      </c>
      <c r="DI51" t="str">
        <f t="shared" ca="1" si="20"/>
        <v>0</v>
      </c>
      <c r="DJ51" s="91" t="str">
        <f t="shared" ca="1" si="20"/>
        <v>0</v>
      </c>
      <c r="DK51" t="str">
        <f t="shared" ca="1" si="20"/>
        <v>0</v>
      </c>
      <c r="DL51" t="str">
        <f t="shared" ca="1" si="20"/>
        <v>0</v>
      </c>
      <c r="DM51" t="str">
        <f t="shared" ca="1" si="20"/>
        <v>0</v>
      </c>
      <c r="DN51" t="str">
        <f t="shared" ca="1" si="20"/>
        <v>0</v>
      </c>
      <c r="DO51" t="str">
        <f t="shared" ca="1" si="20"/>
        <v>0</v>
      </c>
      <c r="DP51" t="str">
        <f t="shared" ca="1" si="16"/>
        <v>0</v>
      </c>
      <c r="DQ51" t="str">
        <f t="shared" ca="1" si="16"/>
        <v>0</v>
      </c>
      <c r="DR51" t="str">
        <f t="shared" ca="1" si="16"/>
        <v>0</v>
      </c>
      <c r="DS51" t="str">
        <f t="shared" ca="1" si="16"/>
        <v>0</v>
      </c>
      <c r="DT51" t="str">
        <f t="shared" ca="1" si="16"/>
        <v>0</v>
      </c>
      <c r="DU51" t="str">
        <f t="shared" ca="1" si="16"/>
        <v>0</v>
      </c>
      <c r="DV51" t="str">
        <f t="shared" ca="1" si="16"/>
        <v>0</v>
      </c>
      <c r="DW51" t="str">
        <f t="shared" ca="1" si="16"/>
        <v>0</v>
      </c>
      <c r="DX51" t="str">
        <f t="shared" ca="1" si="16"/>
        <v>0</v>
      </c>
      <c r="DY51" t="str">
        <f t="shared" ca="1" si="16"/>
        <v>0</v>
      </c>
      <c r="DZ51" t="str">
        <f t="shared" ca="1" si="16"/>
        <v>0</v>
      </c>
      <c r="EA51" t="str">
        <f t="shared" ca="1" si="16"/>
        <v>0</v>
      </c>
      <c r="EB51" t="str">
        <f t="shared" ca="1" si="16"/>
        <v>0</v>
      </c>
      <c r="EC51" t="str">
        <f t="shared" ca="1" si="16"/>
        <v>0</v>
      </c>
      <c r="ED51" t="str">
        <f t="shared" ca="1" si="16"/>
        <v>0</v>
      </c>
      <c r="EE51" t="str">
        <f t="shared" ref="EE51:EN60" ca="1" si="146">$L51</f>
        <v>0</v>
      </c>
      <c r="EF51" t="str">
        <f t="shared" ca="1" si="146"/>
        <v>0</v>
      </c>
      <c r="EG51" t="str">
        <f t="shared" ca="1" si="146"/>
        <v>0</v>
      </c>
      <c r="EH51" t="str">
        <f t="shared" ca="1" si="146"/>
        <v>0</v>
      </c>
      <c r="EI51" t="str">
        <f t="shared" ca="1" si="146"/>
        <v>0</v>
      </c>
      <c r="EJ51" t="str">
        <f t="shared" ca="1" si="146"/>
        <v>0</v>
      </c>
      <c r="EK51" t="str">
        <f t="shared" ca="1" si="146"/>
        <v>0</v>
      </c>
      <c r="EL51" t="str">
        <f t="shared" ca="1" si="146"/>
        <v>0</v>
      </c>
      <c r="EM51" t="str">
        <f t="shared" ca="1" si="146"/>
        <v>0</v>
      </c>
      <c r="EN51" s="91" t="str">
        <f t="shared" ca="1" si="146"/>
        <v>0</v>
      </c>
    </row>
    <row r="52" spans="1:144">
      <c r="A52">
        <f ca="1"/>
        <v>0</v>
      </c>
      <c r="B52">
        <f ca="1"/>
        <v>0</v>
      </c>
      <c r="C52">
        <f ca="1"/>
        <v>0</v>
      </c>
      <c r="D52" t="str">
        <f ca="1"/>
        <v/>
      </c>
      <c r="E52">
        <f ca="1"/>
        <v>0</v>
      </c>
      <c r="F52">
        <f ca="1"/>
        <v>0</v>
      </c>
      <c r="G52">
        <f ca="1"/>
        <v>0</v>
      </c>
      <c r="H52" t="str">
        <f ca="1"/>
        <v/>
      </c>
      <c r="I52">
        <f ca="1"/>
        <v>0</v>
      </c>
      <c r="J52" t="str">
        <f ca="1"/>
        <v/>
      </c>
      <c r="K52" t="str">
        <f ca="1"/>
        <v>0</v>
      </c>
      <c r="L52" t="str">
        <f ca="1"/>
        <v>0</v>
      </c>
      <c r="M52" t="str">
        <f ca="1"/>
        <v>0</v>
      </c>
      <c r="X52" s="91" t="str">
        <f t="shared" ca="1" si="11"/>
        <v>0</v>
      </c>
      <c r="Y52" t="str">
        <f t="shared" ca="1" si="11"/>
        <v>0</v>
      </c>
      <c r="Z52" t="str">
        <f t="shared" ca="1" si="11"/>
        <v>0</v>
      </c>
      <c r="AA52" t="str">
        <f t="shared" ca="1" si="11"/>
        <v>0</v>
      </c>
      <c r="AB52" t="str">
        <f t="shared" ca="1" si="11"/>
        <v>0</v>
      </c>
      <c r="AC52" t="str">
        <f t="shared" ca="1" si="11"/>
        <v>0</v>
      </c>
      <c r="AD52" t="str">
        <f t="shared" ca="1" si="11"/>
        <v>0</v>
      </c>
      <c r="AE52" t="str">
        <f t="shared" ca="1" si="11"/>
        <v>0</v>
      </c>
      <c r="AF52" t="str">
        <f t="shared" ca="1" si="11"/>
        <v>0</v>
      </c>
      <c r="AG52" t="str">
        <f t="shared" ca="1" si="11"/>
        <v>0</v>
      </c>
      <c r="AH52" t="str">
        <f t="shared" ca="1" si="11"/>
        <v>0</v>
      </c>
      <c r="AI52" t="str">
        <f t="shared" ca="1" si="11"/>
        <v>0</v>
      </c>
      <c r="AJ52" t="str">
        <f t="shared" ca="1" si="11"/>
        <v>0</v>
      </c>
      <c r="AK52" t="str">
        <f t="shared" ca="1" si="11"/>
        <v>0</v>
      </c>
      <c r="AL52" t="str">
        <f t="shared" ref="X52:AM60" ca="1" si="147">$L52</f>
        <v>0</v>
      </c>
      <c r="AM52" t="str">
        <f t="shared" ca="1" si="147"/>
        <v>0</v>
      </c>
      <c r="AN52" t="str">
        <f t="shared" ca="1" si="145"/>
        <v>0</v>
      </c>
      <c r="AO52" t="str">
        <f t="shared" ca="1" si="145"/>
        <v>0</v>
      </c>
      <c r="AP52" t="str">
        <f t="shared" ca="1" si="145"/>
        <v>0</v>
      </c>
      <c r="AQ52" t="str">
        <f t="shared" ca="1" si="145"/>
        <v>0</v>
      </c>
      <c r="AR52" t="str">
        <f t="shared" ca="1" si="145"/>
        <v>0</v>
      </c>
      <c r="AS52" t="str">
        <f t="shared" ca="1" si="145"/>
        <v>0</v>
      </c>
      <c r="AT52" t="str">
        <f t="shared" ca="1" si="145"/>
        <v>0</v>
      </c>
      <c r="AU52" t="str">
        <f t="shared" ca="1" si="145"/>
        <v>0</v>
      </c>
      <c r="AV52" t="str">
        <f t="shared" ca="1" si="145"/>
        <v>0</v>
      </c>
      <c r="AW52" t="str">
        <f t="shared" ca="1" si="145"/>
        <v>0</v>
      </c>
      <c r="AX52" t="str">
        <f t="shared" ca="1" si="145"/>
        <v>0</v>
      </c>
      <c r="AY52" t="str">
        <f t="shared" ca="1" si="145"/>
        <v>0</v>
      </c>
      <c r="AZ52" t="str">
        <f t="shared" ca="1" si="145"/>
        <v>0</v>
      </c>
      <c r="BA52" t="str">
        <f t="shared" ca="1" si="145"/>
        <v>0</v>
      </c>
      <c r="BB52" s="91" t="str">
        <f t="shared" ca="1" si="145"/>
        <v>0</v>
      </c>
      <c r="BC52" t="str">
        <f t="shared" ca="1" si="145"/>
        <v>0</v>
      </c>
      <c r="BD52" t="str">
        <f t="shared" ca="1" si="145"/>
        <v>0</v>
      </c>
      <c r="BE52" t="str">
        <f t="shared" ca="1" si="145"/>
        <v>0</v>
      </c>
      <c r="BF52" t="str">
        <f t="shared" ca="1" si="145"/>
        <v>0</v>
      </c>
      <c r="BG52" t="str">
        <f t="shared" ca="1" si="145"/>
        <v>0</v>
      </c>
      <c r="BH52" t="str">
        <f t="shared" ca="1" si="145"/>
        <v>0</v>
      </c>
      <c r="BI52" t="str">
        <f t="shared" ca="1" si="145"/>
        <v>0</v>
      </c>
      <c r="BJ52" t="str">
        <f t="shared" ca="1" si="145"/>
        <v>0</v>
      </c>
      <c r="BK52" t="str">
        <f t="shared" ca="1" si="145"/>
        <v>0</v>
      </c>
      <c r="BL52" t="str">
        <f t="shared" ca="1" si="145"/>
        <v>0</v>
      </c>
      <c r="BM52" t="str">
        <f t="shared" ca="1" si="145"/>
        <v>0</v>
      </c>
      <c r="BN52" t="str">
        <f t="shared" ca="1" si="145"/>
        <v>0</v>
      </c>
      <c r="BO52" t="str">
        <f t="shared" ca="1" si="145"/>
        <v>0</v>
      </c>
      <c r="BP52" t="str">
        <f t="shared" ca="1" si="145"/>
        <v>0</v>
      </c>
      <c r="BQ52" t="str">
        <f t="shared" ca="1" si="145"/>
        <v>0</v>
      </c>
      <c r="BR52" t="str">
        <f t="shared" ca="1" si="145"/>
        <v>0</v>
      </c>
      <c r="BS52" t="str">
        <f t="shared" ca="1" si="145"/>
        <v>0</v>
      </c>
      <c r="BT52" t="str">
        <f t="shared" ca="1" si="145"/>
        <v>0</v>
      </c>
      <c r="BU52" t="str">
        <f t="shared" ca="1" si="145"/>
        <v>0</v>
      </c>
      <c r="BV52" t="str">
        <f t="shared" ca="1" si="145"/>
        <v>0</v>
      </c>
      <c r="BW52" t="str">
        <f t="shared" ca="1" si="145"/>
        <v>0</v>
      </c>
      <c r="BX52" t="str">
        <f t="shared" ca="1" si="145"/>
        <v>0</v>
      </c>
      <c r="BY52" t="str">
        <f t="shared" ca="1" si="145"/>
        <v>0</v>
      </c>
      <c r="BZ52" t="str">
        <f t="shared" ca="1" si="145"/>
        <v>0</v>
      </c>
      <c r="CA52" t="str">
        <f t="shared" ca="1" si="145"/>
        <v>0</v>
      </c>
      <c r="CB52" t="str">
        <f t="shared" ca="1" si="145"/>
        <v>0</v>
      </c>
      <c r="CC52" t="str">
        <f t="shared" ca="1" si="145"/>
        <v>0</v>
      </c>
      <c r="CD52" t="str">
        <f t="shared" ca="1" si="145"/>
        <v>0</v>
      </c>
      <c r="CE52" t="str">
        <f t="shared" ca="1" si="145"/>
        <v>0</v>
      </c>
      <c r="CF52" s="91" t="str">
        <f t="shared" ca="1" si="145"/>
        <v>0</v>
      </c>
      <c r="CG52" t="str">
        <f t="shared" ca="1" si="145"/>
        <v>0</v>
      </c>
      <c r="CH52" t="str">
        <f t="shared" ca="1" si="145"/>
        <v>0</v>
      </c>
      <c r="CI52" t="str">
        <f t="shared" ca="1" si="145"/>
        <v>0</v>
      </c>
      <c r="CJ52" t="str">
        <f t="shared" ca="1" si="145"/>
        <v>0</v>
      </c>
      <c r="CK52" t="str">
        <f t="shared" ca="1" si="145"/>
        <v>0</v>
      </c>
      <c r="CL52" t="str">
        <f t="shared" ca="1" si="145"/>
        <v>0</v>
      </c>
      <c r="CM52" t="str">
        <f t="shared" ca="1" si="145"/>
        <v>0</v>
      </c>
      <c r="CN52" t="str">
        <f t="shared" ca="1" si="145"/>
        <v>0</v>
      </c>
      <c r="CO52" t="str">
        <f t="shared" ca="1" si="145"/>
        <v>0</v>
      </c>
      <c r="CP52" t="str">
        <f t="shared" ca="1" si="145"/>
        <v>0</v>
      </c>
      <c r="CQ52" t="str">
        <f t="shared" ca="1" si="145"/>
        <v>0</v>
      </c>
      <c r="CR52" t="str">
        <f t="shared" ca="1" si="145"/>
        <v>0</v>
      </c>
      <c r="CS52" t="str">
        <f t="shared" ca="1" si="145"/>
        <v>0</v>
      </c>
      <c r="CT52" t="str">
        <f t="shared" ca="1" si="145"/>
        <v>0</v>
      </c>
      <c r="CU52" t="str">
        <f t="shared" ca="1" si="145"/>
        <v>0</v>
      </c>
      <c r="CV52" t="str">
        <f t="shared" ca="1" si="145"/>
        <v>0</v>
      </c>
      <c r="CW52" t="str">
        <f t="shared" ca="1" si="145"/>
        <v>0</v>
      </c>
      <c r="CX52" t="str">
        <f t="shared" ca="1" si="145"/>
        <v>0</v>
      </c>
      <c r="CY52" t="str">
        <f t="shared" ca="1" si="145"/>
        <v>0</v>
      </c>
      <c r="CZ52" t="str">
        <f t="shared" ca="1" si="20"/>
        <v>0</v>
      </c>
      <c r="DA52" t="str">
        <f t="shared" ca="1" si="20"/>
        <v>0</v>
      </c>
      <c r="DB52" t="str">
        <f t="shared" ca="1" si="20"/>
        <v>0</v>
      </c>
      <c r="DC52" t="str">
        <f t="shared" ca="1" si="20"/>
        <v>0</v>
      </c>
      <c r="DD52" t="str">
        <f t="shared" ca="1" si="20"/>
        <v>0</v>
      </c>
      <c r="DE52" t="str">
        <f t="shared" ca="1" si="20"/>
        <v>0</v>
      </c>
      <c r="DF52" t="str">
        <f t="shared" ca="1" si="20"/>
        <v>0</v>
      </c>
      <c r="DG52" t="str">
        <f t="shared" ca="1" si="20"/>
        <v>0</v>
      </c>
      <c r="DH52" t="str">
        <f t="shared" ca="1" si="20"/>
        <v>0</v>
      </c>
      <c r="DI52" t="str">
        <f t="shared" ca="1" si="20"/>
        <v>0</v>
      </c>
      <c r="DJ52" s="91" t="str">
        <f t="shared" ca="1" si="20"/>
        <v>0</v>
      </c>
      <c r="DK52" t="str">
        <f t="shared" ca="1" si="20"/>
        <v>0</v>
      </c>
      <c r="DL52" t="str">
        <f t="shared" ca="1" si="20"/>
        <v>0</v>
      </c>
      <c r="DM52" t="str">
        <f t="shared" ca="1" si="20"/>
        <v>0</v>
      </c>
      <c r="DN52" t="str">
        <f t="shared" ca="1" si="20"/>
        <v>0</v>
      </c>
      <c r="DO52" t="str">
        <f t="shared" ref="DO52:ED60" ca="1" si="148">$L52</f>
        <v>0</v>
      </c>
      <c r="DP52" t="str">
        <f t="shared" ca="1" si="148"/>
        <v>0</v>
      </c>
      <c r="DQ52" t="str">
        <f t="shared" ca="1" si="148"/>
        <v>0</v>
      </c>
      <c r="DR52" t="str">
        <f t="shared" ca="1" si="148"/>
        <v>0</v>
      </c>
      <c r="DS52" t="str">
        <f t="shared" ca="1" si="148"/>
        <v>0</v>
      </c>
      <c r="DT52" t="str">
        <f t="shared" ca="1" si="148"/>
        <v>0</v>
      </c>
      <c r="DU52" t="str">
        <f t="shared" ca="1" si="148"/>
        <v>0</v>
      </c>
      <c r="DV52" t="str">
        <f t="shared" ca="1" si="148"/>
        <v>0</v>
      </c>
      <c r="DW52" t="str">
        <f t="shared" ca="1" si="148"/>
        <v>0</v>
      </c>
      <c r="DX52" t="str">
        <f t="shared" ca="1" si="148"/>
        <v>0</v>
      </c>
      <c r="DY52" t="str">
        <f t="shared" ca="1" si="148"/>
        <v>0</v>
      </c>
      <c r="DZ52" t="str">
        <f t="shared" ca="1" si="148"/>
        <v>0</v>
      </c>
      <c r="EA52" t="str">
        <f t="shared" ca="1" si="148"/>
        <v>0</v>
      </c>
      <c r="EB52" t="str">
        <f t="shared" ca="1" si="148"/>
        <v>0</v>
      </c>
      <c r="EC52" t="str">
        <f t="shared" ca="1" si="148"/>
        <v>0</v>
      </c>
      <c r="ED52" t="str">
        <f t="shared" ca="1" si="148"/>
        <v>0</v>
      </c>
      <c r="EE52" t="str">
        <f t="shared" ca="1" si="146"/>
        <v>0</v>
      </c>
      <c r="EF52" t="str">
        <f t="shared" ca="1" si="146"/>
        <v>0</v>
      </c>
      <c r="EG52" t="str">
        <f t="shared" ca="1" si="146"/>
        <v>0</v>
      </c>
      <c r="EH52" t="str">
        <f t="shared" ca="1" si="146"/>
        <v>0</v>
      </c>
      <c r="EI52" t="str">
        <f t="shared" ca="1" si="146"/>
        <v>0</v>
      </c>
      <c r="EJ52" t="str">
        <f t="shared" ca="1" si="146"/>
        <v>0</v>
      </c>
      <c r="EK52" t="str">
        <f t="shared" ca="1" si="146"/>
        <v>0</v>
      </c>
      <c r="EL52" t="str">
        <f t="shared" ca="1" si="146"/>
        <v>0</v>
      </c>
      <c r="EM52" t="str">
        <f t="shared" ca="1" si="146"/>
        <v>0</v>
      </c>
      <c r="EN52" s="91" t="str">
        <f t="shared" ca="1" si="146"/>
        <v>0</v>
      </c>
    </row>
    <row r="53" spans="1:144">
      <c r="A53">
        <f ca="1"/>
        <v>0</v>
      </c>
      <c r="B53">
        <f ca="1"/>
        <v>0</v>
      </c>
      <c r="C53">
        <f ca="1"/>
        <v>0</v>
      </c>
      <c r="D53" t="str">
        <f ca="1"/>
        <v/>
      </c>
      <c r="E53">
        <f ca="1"/>
        <v>0</v>
      </c>
      <c r="F53">
        <f ca="1"/>
        <v>0</v>
      </c>
      <c r="G53">
        <f ca="1"/>
        <v>0</v>
      </c>
      <c r="H53" t="str">
        <f ca="1"/>
        <v/>
      </c>
      <c r="I53">
        <f ca="1"/>
        <v>0</v>
      </c>
      <c r="J53" t="str">
        <f ca="1"/>
        <v/>
      </c>
      <c r="K53" t="str">
        <f ca="1"/>
        <v>0</v>
      </c>
      <c r="L53" t="str">
        <f ca="1"/>
        <v>0</v>
      </c>
      <c r="M53" t="str">
        <f ca="1"/>
        <v>0</v>
      </c>
      <c r="X53" s="91" t="str">
        <f t="shared" ca="1" si="147"/>
        <v>0</v>
      </c>
      <c r="Y53" t="str">
        <f t="shared" ca="1" si="147"/>
        <v>0</v>
      </c>
      <c r="Z53" t="str">
        <f t="shared" ca="1" si="147"/>
        <v>0</v>
      </c>
      <c r="AA53" t="str">
        <f t="shared" ca="1" si="147"/>
        <v>0</v>
      </c>
      <c r="AB53" t="str">
        <f t="shared" ca="1" si="147"/>
        <v>0</v>
      </c>
      <c r="AC53" t="str">
        <f t="shared" ca="1" si="147"/>
        <v>0</v>
      </c>
      <c r="AD53" t="str">
        <f t="shared" ca="1" si="147"/>
        <v>0</v>
      </c>
      <c r="AE53" t="str">
        <f t="shared" ca="1" si="147"/>
        <v>0</v>
      </c>
      <c r="AF53" t="str">
        <f t="shared" ca="1" si="147"/>
        <v>0</v>
      </c>
      <c r="AG53" t="str">
        <f t="shared" ca="1" si="147"/>
        <v>0</v>
      </c>
      <c r="AH53" t="str">
        <f t="shared" ca="1" si="147"/>
        <v>0</v>
      </c>
      <c r="AI53" t="str">
        <f t="shared" ca="1" si="147"/>
        <v>0</v>
      </c>
      <c r="AJ53" t="str">
        <f t="shared" ca="1" si="147"/>
        <v>0</v>
      </c>
      <c r="AK53" t="str">
        <f t="shared" ca="1" si="147"/>
        <v>0</v>
      </c>
      <c r="AL53" t="str">
        <f t="shared" ca="1" si="147"/>
        <v>0</v>
      </c>
      <c r="AM53" t="str">
        <f t="shared" ca="1" si="147"/>
        <v>0</v>
      </c>
      <c r="AN53" t="str">
        <f t="shared" ca="1" si="145"/>
        <v>0</v>
      </c>
      <c r="AO53" t="str">
        <f t="shared" ca="1" si="145"/>
        <v>0</v>
      </c>
      <c r="AP53" t="str">
        <f t="shared" ca="1" si="145"/>
        <v>0</v>
      </c>
      <c r="AQ53" t="str">
        <f t="shared" ca="1" si="145"/>
        <v>0</v>
      </c>
      <c r="AR53" t="str">
        <f t="shared" ca="1" si="145"/>
        <v>0</v>
      </c>
      <c r="AS53" t="str">
        <f t="shared" ca="1" si="145"/>
        <v>0</v>
      </c>
      <c r="AT53" t="str">
        <f t="shared" ca="1" si="145"/>
        <v>0</v>
      </c>
      <c r="AU53" t="str">
        <f t="shared" ca="1" si="145"/>
        <v>0</v>
      </c>
      <c r="AV53" t="str">
        <f t="shared" ca="1" si="145"/>
        <v>0</v>
      </c>
      <c r="AW53" t="str">
        <f t="shared" ca="1" si="145"/>
        <v>0</v>
      </c>
      <c r="AX53" t="str">
        <f t="shared" ca="1" si="145"/>
        <v>0</v>
      </c>
      <c r="AY53" t="str">
        <f t="shared" ca="1" si="145"/>
        <v>0</v>
      </c>
      <c r="AZ53" t="str">
        <f t="shared" ca="1" si="145"/>
        <v>0</v>
      </c>
      <c r="BA53" t="str">
        <f t="shared" ca="1" si="145"/>
        <v>0</v>
      </c>
      <c r="BB53" s="91" t="str">
        <f t="shared" ca="1" si="145"/>
        <v>0</v>
      </c>
      <c r="BC53" t="str">
        <f t="shared" ca="1" si="145"/>
        <v>0</v>
      </c>
      <c r="BD53" t="str">
        <f t="shared" ca="1" si="145"/>
        <v>0</v>
      </c>
      <c r="BE53" t="str">
        <f t="shared" ca="1" si="145"/>
        <v>0</v>
      </c>
      <c r="BF53" t="str">
        <f t="shared" ca="1" si="145"/>
        <v>0</v>
      </c>
      <c r="BG53" t="str">
        <f t="shared" ca="1" si="145"/>
        <v>0</v>
      </c>
      <c r="BH53" t="str">
        <f t="shared" ca="1" si="145"/>
        <v>0</v>
      </c>
      <c r="BI53" t="str">
        <f t="shared" ca="1" si="145"/>
        <v>0</v>
      </c>
      <c r="BJ53" t="str">
        <f t="shared" ca="1" si="145"/>
        <v>0</v>
      </c>
      <c r="BK53" t="str">
        <f t="shared" ca="1" si="145"/>
        <v>0</v>
      </c>
      <c r="BL53" t="str">
        <f t="shared" ca="1" si="145"/>
        <v>0</v>
      </c>
      <c r="BM53" t="str">
        <f t="shared" ca="1" si="145"/>
        <v>0</v>
      </c>
      <c r="BN53" t="str">
        <f t="shared" ca="1" si="145"/>
        <v>0</v>
      </c>
      <c r="BO53" t="str">
        <f t="shared" ca="1" si="145"/>
        <v>0</v>
      </c>
      <c r="BP53" t="str">
        <f t="shared" ca="1" si="145"/>
        <v>0</v>
      </c>
      <c r="BQ53" t="str">
        <f t="shared" ca="1" si="145"/>
        <v>0</v>
      </c>
      <c r="BR53" t="str">
        <f t="shared" ca="1" si="145"/>
        <v>0</v>
      </c>
      <c r="BS53" t="str">
        <f t="shared" ca="1" si="145"/>
        <v>0</v>
      </c>
      <c r="BT53" t="str">
        <f t="shared" ca="1" si="145"/>
        <v>0</v>
      </c>
      <c r="BU53" t="str">
        <f t="shared" ca="1" si="145"/>
        <v>0</v>
      </c>
      <c r="BV53" t="str">
        <f t="shared" ca="1" si="145"/>
        <v>0</v>
      </c>
      <c r="BW53" t="str">
        <f t="shared" ca="1" si="145"/>
        <v>0</v>
      </c>
      <c r="BX53" t="str">
        <f t="shared" ca="1" si="145"/>
        <v>0</v>
      </c>
      <c r="BY53" t="str">
        <f t="shared" ca="1" si="145"/>
        <v>0</v>
      </c>
      <c r="BZ53" t="str">
        <f t="shared" ca="1" si="145"/>
        <v>0</v>
      </c>
      <c r="CA53" t="str">
        <f t="shared" ca="1" si="145"/>
        <v>0</v>
      </c>
      <c r="CB53" t="str">
        <f t="shared" ca="1" si="145"/>
        <v>0</v>
      </c>
      <c r="CC53" t="str">
        <f t="shared" ca="1" si="145"/>
        <v>0</v>
      </c>
      <c r="CD53" t="str">
        <f t="shared" ca="1" si="145"/>
        <v>0</v>
      </c>
      <c r="CE53" t="str">
        <f t="shared" ca="1" si="145"/>
        <v>0</v>
      </c>
      <c r="CF53" s="91" t="str">
        <f t="shared" ca="1" si="145"/>
        <v>0</v>
      </c>
      <c r="CG53" t="str">
        <f t="shared" ca="1" si="145"/>
        <v>0</v>
      </c>
      <c r="CH53" t="str">
        <f t="shared" ca="1" si="145"/>
        <v>0</v>
      </c>
      <c r="CI53" t="str">
        <f t="shared" ca="1" si="145"/>
        <v>0</v>
      </c>
      <c r="CJ53" t="str">
        <f t="shared" ca="1" si="145"/>
        <v>0</v>
      </c>
      <c r="CK53" t="str">
        <f t="shared" ca="1" si="145"/>
        <v>0</v>
      </c>
      <c r="CL53" t="str">
        <f t="shared" ca="1" si="145"/>
        <v>0</v>
      </c>
      <c r="CM53" t="str">
        <f t="shared" ca="1" si="145"/>
        <v>0</v>
      </c>
      <c r="CN53" t="str">
        <f t="shared" ca="1" si="145"/>
        <v>0</v>
      </c>
      <c r="CO53" t="str">
        <f t="shared" ca="1" si="145"/>
        <v>0</v>
      </c>
      <c r="CP53" t="str">
        <f t="shared" ca="1" si="145"/>
        <v>0</v>
      </c>
      <c r="CQ53" t="str">
        <f t="shared" ca="1" si="145"/>
        <v>0</v>
      </c>
      <c r="CR53" t="str">
        <f t="shared" ca="1" si="145"/>
        <v>0</v>
      </c>
      <c r="CS53" t="str">
        <f t="shared" ca="1" si="145"/>
        <v>0</v>
      </c>
      <c r="CT53" t="str">
        <f t="shared" ca="1" si="145"/>
        <v>0</v>
      </c>
      <c r="CU53" t="str">
        <f t="shared" ca="1" si="145"/>
        <v>0</v>
      </c>
      <c r="CV53" t="str">
        <f t="shared" ca="1" si="145"/>
        <v>0</v>
      </c>
      <c r="CW53" t="str">
        <f t="shared" ca="1" si="145"/>
        <v>0</v>
      </c>
      <c r="CX53" t="str">
        <f t="shared" ca="1" si="145"/>
        <v>0</v>
      </c>
      <c r="CY53" t="str">
        <f t="shared" ca="1" si="145"/>
        <v>0</v>
      </c>
      <c r="CZ53" t="str">
        <f t="shared" ref="CZ53:DO60" ca="1" si="149">$L53</f>
        <v>0</v>
      </c>
      <c r="DA53" t="str">
        <f t="shared" ca="1" si="149"/>
        <v>0</v>
      </c>
      <c r="DB53" t="str">
        <f t="shared" ca="1" si="149"/>
        <v>0</v>
      </c>
      <c r="DC53" t="str">
        <f t="shared" ca="1" si="149"/>
        <v>0</v>
      </c>
      <c r="DD53" t="str">
        <f t="shared" ca="1" si="149"/>
        <v>0</v>
      </c>
      <c r="DE53" t="str">
        <f t="shared" ca="1" si="149"/>
        <v>0</v>
      </c>
      <c r="DF53" t="str">
        <f t="shared" ca="1" si="149"/>
        <v>0</v>
      </c>
      <c r="DG53" t="str">
        <f t="shared" ca="1" si="149"/>
        <v>0</v>
      </c>
      <c r="DH53" t="str">
        <f t="shared" ca="1" si="149"/>
        <v>0</v>
      </c>
      <c r="DI53" t="str">
        <f t="shared" ca="1" si="149"/>
        <v>0</v>
      </c>
      <c r="DJ53" s="91" t="str">
        <f t="shared" ca="1" si="149"/>
        <v>0</v>
      </c>
      <c r="DK53" t="str">
        <f t="shared" ca="1" si="149"/>
        <v>0</v>
      </c>
      <c r="DL53" t="str">
        <f t="shared" ca="1" si="149"/>
        <v>0</v>
      </c>
      <c r="DM53" t="str">
        <f t="shared" ca="1" si="149"/>
        <v>0</v>
      </c>
      <c r="DN53" t="str">
        <f t="shared" ca="1" si="149"/>
        <v>0</v>
      </c>
      <c r="DO53" t="str">
        <f t="shared" ca="1" si="149"/>
        <v>0</v>
      </c>
      <c r="DP53" t="str">
        <f t="shared" ca="1" si="148"/>
        <v>0</v>
      </c>
      <c r="DQ53" t="str">
        <f t="shared" ca="1" si="148"/>
        <v>0</v>
      </c>
      <c r="DR53" t="str">
        <f t="shared" ca="1" si="148"/>
        <v>0</v>
      </c>
      <c r="DS53" t="str">
        <f t="shared" ca="1" si="148"/>
        <v>0</v>
      </c>
      <c r="DT53" t="str">
        <f t="shared" ca="1" si="148"/>
        <v>0</v>
      </c>
      <c r="DU53" t="str">
        <f t="shared" ca="1" si="148"/>
        <v>0</v>
      </c>
      <c r="DV53" t="str">
        <f t="shared" ca="1" si="148"/>
        <v>0</v>
      </c>
      <c r="DW53" t="str">
        <f t="shared" ca="1" si="148"/>
        <v>0</v>
      </c>
      <c r="DX53" t="str">
        <f t="shared" ca="1" si="148"/>
        <v>0</v>
      </c>
      <c r="DY53" t="str">
        <f t="shared" ca="1" si="148"/>
        <v>0</v>
      </c>
      <c r="DZ53" t="str">
        <f t="shared" ca="1" si="148"/>
        <v>0</v>
      </c>
      <c r="EA53" t="str">
        <f t="shared" ca="1" si="148"/>
        <v>0</v>
      </c>
      <c r="EB53" t="str">
        <f t="shared" ca="1" si="148"/>
        <v>0</v>
      </c>
      <c r="EC53" t="str">
        <f t="shared" ca="1" si="148"/>
        <v>0</v>
      </c>
      <c r="ED53" t="str">
        <f t="shared" ca="1" si="148"/>
        <v>0</v>
      </c>
      <c r="EE53" t="str">
        <f t="shared" ca="1" si="146"/>
        <v>0</v>
      </c>
      <c r="EF53" t="str">
        <f t="shared" ca="1" si="146"/>
        <v>0</v>
      </c>
      <c r="EG53" t="str">
        <f t="shared" ca="1" si="146"/>
        <v>0</v>
      </c>
      <c r="EH53" t="str">
        <f t="shared" ca="1" si="146"/>
        <v>0</v>
      </c>
      <c r="EI53" t="str">
        <f t="shared" ca="1" si="146"/>
        <v>0</v>
      </c>
      <c r="EJ53" t="str">
        <f t="shared" ca="1" si="146"/>
        <v>0</v>
      </c>
      <c r="EK53" t="str">
        <f t="shared" ca="1" si="146"/>
        <v>0</v>
      </c>
      <c r="EL53" t="str">
        <f t="shared" ca="1" si="146"/>
        <v>0</v>
      </c>
      <c r="EM53" t="str">
        <f t="shared" ca="1" si="146"/>
        <v>0</v>
      </c>
      <c r="EN53" s="91" t="str">
        <f t="shared" ca="1" si="146"/>
        <v>0</v>
      </c>
    </row>
    <row r="54" spans="1:144">
      <c r="A54">
        <f ca="1"/>
        <v>0</v>
      </c>
      <c r="B54">
        <f ca="1"/>
        <v>0</v>
      </c>
      <c r="C54">
        <f ca="1"/>
        <v>0</v>
      </c>
      <c r="D54" t="str">
        <f ca="1"/>
        <v/>
      </c>
      <c r="E54">
        <f ca="1"/>
        <v>0</v>
      </c>
      <c r="F54">
        <f ca="1"/>
        <v>0</v>
      </c>
      <c r="G54">
        <f ca="1"/>
        <v>0</v>
      </c>
      <c r="H54" t="str">
        <f ca="1"/>
        <v/>
      </c>
      <c r="I54">
        <f ca="1"/>
        <v>0</v>
      </c>
      <c r="J54" t="str">
        <f ca="1"/>
        <v/>
      </c>
      <c r="K54" t="str">
        <f ca="1"/>
        <v>0</v>
      </c>
      <c r="L54" t="str">
        <f ca="1"/>
        <v>0</v>
      </c>
      <c r="M54" t="str">
        <f ca="1"/>
        <v>0</v>
      </c>
      <c r="X54" s="91" t="str">
        <f t="shared" ca="1" si="147"/>
        <v>0</v>
      </c>
      <c r="Y54" t="str">
        <f t="shared" ca="1" si="147"/>
        <v>0</v>
      </c>
      <c r="Z54" t="str">
        <f t="shared" ca="1" si="147"/>
        <v>0</v>
      </c>
      <c r="AA54" t="str">
        <f t="shared" ca="1" si="147"/>
        <v>0</v>
      </c>
      <c r="AB54" t="str">
        <f t="shared" ca="1" si="147"/>
        <v>0</v>
      </c>
      <c r="AC54" t="str">
        <f t="shared" ca="1" si="147"/>
        <v>0</v>
      </c>
      <c r="AD54" t="str">
        <f t="shared" ca="1" si="147"/>
        <v>0</v>
      </c>
      <c r="AE54" t="str">
        <f t="shared" ca="1" si="147"/>
        <v>0</v>
      </c>
      <c r="AF54" t="str">
        <f t="shared" ca="1" si="147"/>
        <v>0</v>
      </c>
      <c r="AG54" t="str">
        <f t="shared" ca="1" si="147"/>
        <v>0</v>
      </c>
      <c r="AH54" t="str">
        <f t="shared" ca="1" si="147"/>
        <v>0</v>
      </c>
      <c r="AI54" t="str">
        <f t="shared" ca="1" si="147"/>
        <v>0</v>
      </c>
      <c r="AJ54" t="str">
        <f t="shared" ca="1" si="147"/>
        <v>0</v>
      </c>
      <c r="AK54" t="str">
        <f t="shared" ca="1" si="147"/>
        <v>0</v>
      </c>
      <c r="AL54" t="str">
        <f t="shared" ca="1" si="147"/>
        <v>0</v>
      </c>
      <c r="AM54" t="str">
        <f t="shared" ca="1" si="147"/>
        <v>0</v>
      </c>
      <c r="AN54" t="str">
        <f t="shared" ca="1" si="145"/>
        <v>0</v>
      </c>
      <c r="AO54" t="str">
        <f t="shared" ca="1" si="145"/>
        <v>0</v>
      </c>
      <c r="AP54" t="str">
        <f t="shared" ca="1" si="145"/>
        <v>0</v>
      </c>
      <c r="AQ54" t="str">
        <f t="shared" ca="1" si="145"/>
        <v>0</v>
      </c>
      <c r="AR54" t="str">
        <f t="shared" ca="1" si="145"/>
        <v>0</v>
      </c>
      <c r="AS54" t="str">
        <f t="shared" ca="1" si="145"/>
        <v>0</v>
      </c>
      <c r="AT54" t="str">
        <f t="shared" ca="1" si="145"/>
        <v>0</v>
      </c>
      <c r="AU54" t="str">
        <f t="shared" ca="1" si="145"/>
        <v>0</v>
      </c>
      <c r="AV54" t="str">
        <f t="shared" ca="1" si="145"/>
        <v>0</v>
      </c>
      <c r="AW54" t="str">
        <f t="shared" ca="1" si="145"/>
        <v>0</v>
      </c>
      <c r="AX54" t="str">
        <f t="shared" ca="1" si="145"/>
        <v>0</v>
      </c>
      <c r="AY54" t="str">
        <f t="shared" ca="1" si="145"/>
        <v>0</v>
      </c>
      <c r="AZ54" t="str">
        <f t="shared" ca="1" si="145"/>
        <v>0</v>
      </c>
      <c r="BA54" t="str">
        <f t="shared" ca="1" si="145"/>
        <v>0</v>
      </c>
      <c r="BB54" s="91" t="str">
        <f t="shared" ca="1" si="145"/>
        <v>0</v>
      </c>
      <c r="BC54" t="str">
        <f t="shared" ca="1" si="145"/>
        <v>0</v>
      </c>
      <c r="BD54" t="str">
        <f t="shared" ca="1" si="145"/>
        <v>0</v>
      </c>
      <c r="BE54" t="str">
        <f t="shared" ca="1" si="145"/>
        <v>0</v>
      </c>
      <c r="BF54" t="str">
        <f t="shared" ca="1" si="145"/>
        <v>0</v>
      </c>
      <c r="BG54" t="str">
        <f t="shared" ca="1" si="145"/>
        <v>0</v>
      </c>
      <c r="BH54" t="str">
        <f t="shared" ca="1" si="145"/>
        <v>0</v>
      </c>
      <c r="BI54" t="str">
        <f t="shared" ca="1" si="145"/>
        <v>0</v>
      </c>
      <c r="BJ54" t="str">
        <f t="shared" ca="1" si="145"/>
        <v>0</v>
      </c>
      <c r="BK54" t="str">
        <f t="shared" ca="1" si="145"/>
        <v>0</v>
      </c>
      <c r="BL54" t="str">
        <f t="shared" ca="1" si="145"/>
        <v>0</v>
      </c>
      <c r="BM54" t="str">
        <f t="shared" ca="1" si="145"/>
        <v>0</v>
      </c>
      <c r="BN54" t="str">
        <f t="shared" ca="1" si="145"/>
        <v>0</v>
      </c>
      <c r="BO54" t="str">
        <f t="shared" ca="1" si="145"/>
        <v>0</v>
      </c>
      <c r="BP54" t="str">
        <f t="shared" ca="1" si="145"/>
        <v>0</v>
      </c>
      <c r="BQ54" t="str">
        <f t="shared" ca="1" si="145"/>
        <v>0</v>
      </c>
      <c r="BR54" t="str">
        <f t="shared" ca="1" si="145"/>
        <v>0</v>
      </c>
      <c r="BS54" t="str">
        <f t="shared" ca="1" si="145"/>
        <v>0</v>
      </c>
      <c r="BT54" t="str">
        <f t="shared" ca="1" si="145"/>
        <v>0</v>
      </c>
      <c r="BU54" t="str">
        <f t="shared" ca="1" si="145"/>
        <v>0</v>
      </c>
      <c r="BV54" t="str">
        <f t="shared" ca="1" si="145"/>
        <v>0</v>
      </c>
      <c r="BW54" t="str">
        <f t="shared" ca="1" si="145"/>
        <v>0</v>
      </c>
      <c r="BX54" t="str">
        <f t="shared" ca="1" si="145"/>
        <v>0</v>
      </c>
      <c r="BY54" t="str">
        <f t="shared" ca="1" si="145"/>
        <v>0</v>
      </c>
      <c r="BZ54" t="str">
        <f t="shared" ca="1" si="145"/>
        <v>0</v>
      </c>
      <c r="CA54" t="str">
        <f t="shared" ca="1" si="145"/>
        <v>0</v>
      </c>
      <c r="CB54" t="str">
        <f t="shared" ca="1" si="145"/>
        <v>0</v>
      </c>
      <c r="CC54" t="str">
        <f t="shared" ca="1" si="145"/>
        <v>0</v>
      </c>
      <c r="CD54" t="str">
        <f t="shared" ca="1" si="145"/>
        <v>0</v>
      </c>
      <c r="CE54" t="str">
        <f t="shared" ca="1" si="145"/>
        <v>0</v>
      </c>
      <c r="CF54" s="91" t="str">
        <f t="shared" ca="1" si="145"/>
        <v>0</v>
      </c>
      <c r="CG54" t="str">
        <f t="shared" ca="1" si="145"/>
        <v>0</v>
      </c>
      <c r="CH54" t="str">
        <f t="shared" ca="1" si="145"/>
        <v>0</v>
      </c>
      <c r="CI54" t="str">
        <f t="shared" ca="1" si="145"/>
        <v>0</v>
      </c>
      <c r="CJ54" t="str">
        <f t="shared" ca="1" si="145"/>
        <v>0</v>
      </c>
      <c r="CK54" t="str">
        <f t="shared" ca="1" si="145"/>
        <v>0</v>
      </c>
      <c r="CL54" t="str">
        <f t="shared" ca="1" si="145"/>
        <v>0</v>
      </c>
      <c r="CM54" t="str">
        <f t="shared" ca="1" si="145"/>
        <v>0</v>
      </c>
      <c r="CN54" t="str">
        <f t="shared" ca="1" si="145"/>
        <v>0</v>
      </c>
      <c r="CO54" t="str">
        <f t="shared" ca="1" si="145"/>
        <v>0</v>
      </c>
      <c r="CP54" t="str">
        <f t="shared" ca="1" si="145"/>
        <v>0</v>
      </c>
      <c r="CQ54" t="str">
        <f t="shared" ca="1" si="145"/>
        <v>0</v>
      </c>
      <c r="CR54" t="str">
        <f t="shared" ca="1" si="145"/>
        <v>0</v>
      </c>
      <c r="CS54" t="str">
        <f t="shared" ca="1" si="145"/>
        <v>0</v>
      </c>
      <c r="CT54" t="str">
        <f t="shared" ca="1" si="145"/>
        <v>0</v>
      </c>
      <c r="CU54" t="str">
        <f t="shared" ca="1" si="145"/>
        <v>0</v>
      </c>
      <c r="CV54" t="str">
        <f t="shared" ca="1" si="145"/>
        <v>0</v>
      </c>
      <c r="CW54" t="str">
        <f t="shared" ca="1" si="145"/>
        <v>0</v>
      </c>
      <c r="CX54" t="str">
        <f t="shared" ca="1" si="145"/>
        <v>0</v>
      </c>
      <c r="CY54" t="str">
        <f t="shared" ca="1" si="145"/>
        <v>0</v>
      </c>
      <c r="CZ54" t="str">
        <f t="shared" ca="1" si="149"/>
        <v>0</v>
      </c>
      <c r="DA54" t="str">
        <f t="shared" ca="1" si="149"/>
        <v>0</v>
      </c>
      <c r="DB54" t="str">
        <f t="shared" ca="1" si="149"/>
        <v>0</v>
      </c>
      <c r="DC54" t="str">
        <f t="shared" ca="1" si="149"/>
        <v>0</v>
      </c>
      <c r="DD54" t="str">
        <f t="shared" ca="1" si="149"/>
        <v>0</v>
      </c>
      <c r="DE54" t="str">
        <f t="shared" ca="1" si="149"/>
        <v>0</v>
      </c>
      <c r="DF54" t="str">
        <f t="shared" ca="1" si="149"/>
        <v>0</v>
      </c>
      <c r="DG54" t="str">
        <f t="shared" ca="1" si="149"/>
        <v>0</v>
      </c>
      <c r="DH54" t="str">
        <f t="shared" ca="1" si="149"/>
        <v>0</v>
      </c>
      <c r="DI54" t="str">
        <f t="shared" ca="1" si="149"/>
        <v>0</v>
      </c>
      <c r="DJ54" s="91" t="str">
        <f t="shared" ca="1" si="149"/>
        <v>0</v>
      </c>
      <c r="DK54" t="str">
        <f t="shared" ca="1" si="149"/>
        <v>0</v>
      </c>
      <c r="DL54" t="str">
        <f t="shared" ca="1" si="149"/>
        <v>0</v>
      </c>
      <c r="DM54" t="str">
        <f t="shared" ca="1" si="149"/>
        <v>0</v>
      </c>
      <c r="DN54" t="str">
        <f t="shared" ca="1" si="149"/>
        <v>0</v>
      </c>
      <c r="DO54" t="str">
        <f t="shared" ca="1" si="149"/>
        <v>0</v>
      </c>
      <c r="DP54" t="str">
        <f t="shared" ca="1" si="148"/>
        <v>0</v>
      </c>
      <c r="DQ54" t="str">
        <f t="shared" ca="1" si="148"/>
        <v>0</v>
      </c>
      <c r="DR54" t="str">
        <f t="shared" ca="1" si="148"/>
        <v>0</v>
      </c>
      <c r="DS54" t="str">
        <f t="shared" ca="1" si="148"/>
        <v>0</v>
      </c>
      <c r="DT54" t="str">
        <f t="shared" ca="1" si="148"/>
        <v>0</v>
      </c>
      <c r="DU54" t="str">
        <f t="shared" ca="1" si="148"/>
        <v>0</v>
      </c>
      <c r="DV54" t="str">
        <f t="shared" ca="1" si="148"/>
        <v>0</v>
      </c>
      <c r="DW54" t="str">
        <f t="shared" ca="1" si="148"/>
        <v>0</v>
      </c>
      <c r="DX54" t="str">
        <f t="shared" ca="1" si="148"/>
        <v>0</v>
      </c>
      <c r="DY54" t="str">
        <f t="shared" ca="1" si="148"/>
        <v>0</v>
      </c>
      <c r="DZ54" t="str">
        <f t="shared" ca="1" si="148"/>
        <v>0</v>
      </c>
      <c r="EA54" t="str">
        <f t="shared" ca="1" si="148"/>
        <v>0</v>
      </c>
      <c r="EB54" t="str">
        <f t="shared" ca="1" si="148"/>
        <v>0</v>
      </c>
      <c r="EC54" t="str">
        <f t="shared" ca="1" si="148"/>
        <v>0</v>
      </c>
      <c r="ED54" t="str">
        <f t="shared" ca="1" si="148"/>
        <v>0</v>
      </c>
      <c r="EE54" t="str">
        <f t="shared" ca="1" si="146"/>
        <v>0</v>
      </c>
      <c r="EF54" t="str">
        <f t="shared" ca="1" si="146"/>
        <v>0</v>
      </c>
      <c r="EG54" t="str">
        <f t="shared" ca="1" si="146"/>
        <v>0</v>
      </c>
      <c r="EH54" t="str">
        <f t="shared" ca="1" si="146"/>
        <v>0</v>
      </c>
      <c r="EI54" t="str">
        <f t="shared" ca="1" si="146"/>
        <v>0</v>
      </c>
      <c r="EJ54" t="str">
        <f t="shared" ca="1" si="146"/>
        <v>0</v>
      </c>
      <c r="EK54" t="str">
        <f t="shared" ca="1" si="146"/>
        <v>0</v>
      </c>
      <c r="EL54" t="str">
        <f t="shared" ca="1" si="146"/>
        <v>0</v>
      </c>
      <c r="EM54" t="str">
        <f t="shared" ca="1" si="146"/>
        <v>0</v>
      </c>
      <c r="EN54" s="91" t="str">
        <f t="shared" ca="1" si="146"/>
        <v>0</v>
      </c>
    </row>
    <row r="55" spans="1:144">
      <c r="A55">
        <f ca="1"/>
        <v>0</v>
      </c>
      <c r="B55">
        <f ca="1"/>
        <v>0</v>
      </c>
      <c r="C55">
        <f ca="1"/>
        <v>0</v>
      </c>
      <c r="D55" t="str">
        <f ca="1"/>
        <v/>
      </c>
      <c r="E55">
        <f ca="1"/>
        <v>0</v>
      </c>
      <c r="F55">
        <f ca="1"/>
        <v>0</v>
      </c>
      <c r="G55">
        <f ca="1"/>
        <v>0</v>
      </c>
      <c r="H55" t="str">
        <f ca="1"/>
        <v/>
      </c>
      <c r="I55">
        <f ca="1"/>
        <v>0</v>
      </c>
      <c r="J55" t="str">
        <f ca="1"/>
        <v/>
      </c>
      <c r="K55" t="str">
        <f ca="1"/>
        <v>0</v>
      </c>
      <c r="L55" t="str">
        <f ca="1"/>
        <v>0</v>
      </c>
      <c r="M55" t="str">
        <f ca="1"/>
        <v>0</v>
      </c>
      <c r="X55" s="91" t="str">
        <f t="shared" ca="1" si="147"/>
        <v>0</v>
      </c>
      <c r="Y55" t="str">
        <f t="shared" ca="1" si="147"/>
        <v>0</v>
      </c>
      <c r="Z55" t="str">
        <f t="shared" ca="1" si="147"/>
        <v>0</v>
      </c>
      <c r="AA55" t="str">
        <f t="shared" ca="1" si="147"/>
        <v>0</v>
      </c>
      <c r="AB55" t="str">
        <f t="shared" ca="1" si="147"/>
        <v>0</v>
      </c>
      <c r="AC55" t="str">
        <f t="shared" ca="1" si="147"/>
        <v>0</v>
      </c>
      <c r="AD55" t="str">
        <f t="shared" ca="1" si="147"/>
        <v>0</v>
      </c>
      <c r="AE55" t="str">
        <f t="shared" ca="1" si="147"/>
        <v>0</v>
      </c>
      <c r="AF55" t="str">
        <f t="shared" ca="1" si="147"/>
        <v>0</v>
      </c>
      <c r="AG55" t="str">
        <f t="shared" ca="1" si="147"/>
        <v>0</v>
      </c>
      <c r="AH55" t="str">
        <f t="shared" ca="1" si="147"/>
        <v>0</v>
      </c>
      <c r="AI55" t="str">
        <f t="shared" ca="1" si="147"/>
        <v>0</v>
      </c>
      <c r="AJ55" t="str">
        <f t="shared" ca="1" si="147"/>
        <v>0</v>
      </c>
      <c r="AK55" t="str">
        <f t="shared" ca="1" si="147"/>
        <v>0</v>
      </c>
      <c r="AL55" t="str">
        <f t="shared" ca="1" si="147"/>
        <v>0</v>
      </c>
      <c r="AM55" t="str">
        <f t="shared" ca="1" si="147"/>
        <v>0</v>
      </c>
      <c r="AN55" t="str">
        <f t="shared" ca="1" si="145"/>
        <v>0</v>
      </c>
      <c r="AO55" t="str">
        <f t="shared" ca="1" si="145"/>
        <v>0</v>
      </c>
      <c r="AP55" t="str">
        <f t="shared" ca="1" si="145"/>
        <v>0</v>
      </c>
      <c r="AQ55" t="str">
        <f t="shared" ca="1" si="145"/>
        <v>0</v>
      </c>
      <c r="AR55" t="str">
        <f t="shared" ca="1" si="145"/>
        <v>0</v>
      </c>
      <c r="AS55" t="str">
        <f t="shared" ca="1" si="145"/>
        <v>0</v>
      </c>
      <c r="AT55" t="str">
        <f t="shared" ca="1" si="145"/>
        <v>0</v>
      </c>
      <c r="AU55" t="str">
        <f t="shared" ca="1" si="145"/>
        <v>0</v>
      </c>
      <c r="AV55" t="str">
        <f t="shared" ca="1" si="145"/>
        <v>0</v>
      </c>
      <c r="AW55" t="str">
        <f t="shared" ca="1" si="145"/>
        <v>0</v>
      </c>
      <c r="AX55" t="str">
        <f t="shared" ca="1" si="145"/>
        <v>0</v>
      </c>
      <c r="AY55" t="str">
        <f t="shared" ca="1" si="145"/>
        <v>0</v>
      </c>
      <c r="AZ55" t="str">
        <f t="shared" ca="1" si="145"/>
        <v>0</v>
      </c>
      <c r="BA55" t="str">
        <f t="shared" ca="1" si="145"/>
        <v>0</v>
      </c>
      <c r="BB55" s="91" t="str">
        <f t="shared" ca="1" si="145"/>
        <v>0</v>
      </c>
      <c r="BC55" t="str">
        <f t="shared" ca="1" si="145"/>
        <v>0</v>
      </c>
      <c r="BD55" t="str">
        <f t="shared" ca="1" si="145"/>
        <v>0</v>
      </c>
      <c r="BE55" t="str">
        <f t="shared" ca="1" si="145"/>
        <v>0</v>
      </c>
      <c r="BF55" t="str">
        <f t="shared" ca="1" si="145"/>
        <v>0</v>
      </c>
      <c r="BG55" t="str">
        <f t="shared" ca="1" si="145"/>
        <v>0</v>
      </c>
      <c r="BH55" t="str">
        <f t="shared" ca="1" si="145"/>
        <v>0</v>
      </c>
      <c r="BI55" t="str">
        <f t="shared" ca="1" si="145"/>
        <v>0</v>
      </c>
      <c r="BJ55" t="str">
        <f t="shared" ca="1" si="145"/>
        <v>0</v>
      </c>
      <c r="BK55" t="str">
        <f t="shared" ca="1" si="145"/>
        <v>0</v>
      </c>
      <c r="BL55" t="str">
        <f t="shared" ca="1" si="145"/>
        <v>0</v>
      </c>
      <c r="BM55" t="str">
        <f t="shared" ca="1" si="145"/>
        <v>0</v>
      </c>
      <c r="BN55" t="str">
        <f t="shared" ca="1" si="145"/>
        <v>0</v>
      </c>
      <c r="BO55" t="str">
        <f t="shared" ca="1" si="145"/>
        <v>0</v>
      </c>
      <c r="BP55" t="str">
        <f t="shared" ca="1" si="145"/>
        <v>0</v>
      </c>
      <c r="BQ55" t="str">
        <f t="shared" ca="1" si="145"/>
        <v>0</v>
      </c>
      <c r="BR55" t="str">
        <f t="shared" ca="1" si="145"/>
        <v>0</v>
      </c>
      <c r="BS55" t="str">
        <f t="shared" ca="1" si="145"/>
        <v>0</v>
      </c>
      <c r="BT55" t="str">
        <f t="shared" ca="1" si="145"/>
        <v>0</v>
      </c>
      <c r="BU55" t="str">
        <f t="shared" ca="1" si="145"/>
        <v>0</v>
      </c>
      <c r="BV55" t="str">
        <f t="shared" ca="1" si="145"/>
        <v>0</v>
      </c>
      <c r="BW55" t="str">
        <f t="shared" ca="1" si="145"/>
        <v>0</v>
      </c>
      <c r="BX55" t="str">
        <f t="shared" ca="1" si="145"/>
        <v>0</v>
      </c>
      <c r="BY55" t="str">
        <f t="shared" ca="1" si="145"/>
        <v>0</v>
      </c>
      <c r="BZ55" t="str">
        <f t="shared" ca="1" si="145"/>
        <v>0</v>
      </c>
      <c r="CA55" t="str">
        <f t="shared" ca="1" si="145"/>
        <v>0</v>
      </c>
      <c r="CB55" t="str">
        <f t="shared" ca="1" si="145"/>
        <v>0</v>
      </c>
      <c r="CC55" t="str">
        <f t="shared" ca="1" si="145"/>
        <v>0</v>
      </c>
      <c r="CD55" t="str">
        <f t="shared" ca="1" si="145"/>
        <v>0</v>
      </c>
      <c r="CE55" t="str">
        <f t="shared" ca="1" si="145"/>
        <v>0</v>
      </c>
      <c r="CF55" s="91" t="str">
        <f t="shared" ca="1" si="145"/>
        <v>0</v>
      </c>
      <c r="CG55" t="str">
        <f t="shared" ca="1" si="145"/>
        <v>0</v>
      </c>
      <c r="CH55" t="str">
        <f t="shared" ca="1" si="145"/>
        <v>0</v>
      </c>
      <c r="CI55" t="str">
        <f t="shared" ca="1" si="145"/>
        <v>0</v>
      </c>
      <c r="CJ55" t="str">
        <f t="shared" ca="1" si="145"/>
        <v>0</v>
      </c>
      <c r="CK55" t="str">
        <f t="shared" ca="1" si="145"/>
        <v>0</v>
      </c>
      <c r="CL55" t="str">
        <f t="shared" ca="1" si="145"/>
        <v>0</v>
      </c>
      <c r="CM55" t="str">
        <f t="shared" ca="1" si="145"/>
        <v>0</v>
      </c>
      <c r="CN55" t="str">
        <f t="shared" ca="1" si="145"/>
        <v>0</v>
      </c>
      <c r="CO55" t="str">
        <f t="shared" ca="1" si="145"/>
        <v>0</v>
      </c>
      <c r="CP55" t="str">
        <f t="shared" ca="1" si="145"/>
        <v>0</v>
      </c>
      <c r="CQ55" t="str">
        <f t="shared" ca="1" si="145"/>
        <v>0</v>
      </c>
      <c r="CR55" t="str">
        <f t="shared" ca="1" si="145"/>
        <v>0</v>
      </c>
      <c r="CS55" t="str">
        <f t="shared" ca="1" si="145"/>
        <v>0</v>
      </c>
      <c r="CT55" t="str">
        <f t="shared" ca="1" si="145"/>
        <v>0</v>
      </c>
      <c r="CU55" t="str">
        <f t="shared" ca="1" si="145"/>
        <v>0</v>
      </c>
      <c r="CV55" t="str">
        <f t="shared" ca="1" si="145"/>
        <v>0</v>
      </c>
      <c r="CW55" t="str">
        <f t="shared" ca="1" si="145"/>
        <v>0</v>
      </c>
      <c r="CX55" t="str">
        <f ca="1">$L55</f>
        <v>0</v>
      </c>
      <c r="CY55" t="str">
        <f ca="1">$L55</f>
        <v>0</v>
      </c>
      <c r="CZ55" t="str">
        <f t="shared" ca="1" si="149"/>
        <v>0</v>
      </c>
      <c r="DA55" t="str">
        <f t="shared" ca="1" si="149"/>
        <v>0</v>
      </c>
      <c r="DB55" t="str">
        <f t="shared" ca="1" si="149"/>
        <v>0</v>
      </c>
      <c r="DC55" t="str">
        <f t="shared" ca="1" si="149"/>
        <v>0</v>
      </c>
      <c r="DD55" t="str">
        <f t="shared" ca="1" si="149"/>
        <v>0</v>
      </c>
      <c r="DE55" t="str">
        <f t="shared" ca="1" si="149"/>
        <v>0</v>
      </c>
      <c r="DF55" t="str">
        <f t="shared" ca="1" si="149"/>
        <v>0</v>
      </c>
      <c r="DG55" t="str">
        <f t="shared" ca="1" si="149"/>
        <v>0</v>
      </c>
      <c r="DH55" t="str">
        <f t="shared" ca="1" si="149"/>
        <v>0</v>
      </c>
      <c r="DI55" t="str">
        <f t="shared" ca="1" si="149"/>
        <v>0</v>
      </c>
      <c r="DJ55" s="91" t="str">
        <f t="shared" ca="1" si="149"/>
        <v>0</v>
      </c>
      <c r="DK55" t="str">
        <f t="shared" ca="1" si="149"/>
        <v>0</v>
      </c>
      <c r="DL55" t="str">
        <f t="shared" ca="1" si="149"/>
        <v>0</v>
      </c>
      <c r="DM55" t="str">
        <f t="shared" ca="1" si="149"/>
        <v>0</v>
      </c>
      <c r="DN55" t="str">
        <f t="shared" ca="1" si="149"/>
        <v>0</v>
      </c>
      <c r="DO55" t="str">
        <f t="shared" ca="1" si="149"/>
        <v>0</v>
      </c>
      <c r="DP55" t="str">
        <f t="shared" ca="1" si="148"/>
        <v>0</v>
      </c>
      <c r="DQ55" t="str">
        <f t="shared" ca="1" si="148"/>
        <v>0</v>
      </c>
      <c r="DR55" t="str">
        <f t="shared" ca="1" si="148"/>
        <v>0</v>
      </c>
      <c r="DS55" t="str">
        <f t="shared" ca="1" si="148"/>
        <v>0</v>
      </c>
      <c r="DT55" t="str">
        <f t="shared" ca="1" si="148"/>
        <v>0</v>
      </c>
      <c r="DU55" t="str">
        <f t="shared" ca="1" si="148"/>
        <v>0</v>
      </c>
      <c r="DV55" t="str">
        <f t="shared" ca="1" si="148"/>
        <v>0</v>
      </c>
      <c r="DW55" t="str">
        <f t="shared" ca="1" si="148"/>
        <v>0</v>
      </c>
      <c r="DX55" t="str">
        <f t="shared" ca="1" si="148"/>
        <v>0</v>
      </c>
      <c r="DY55" t="str">
        <f t="shared" ca="1" si="148"/>
        <v>0</v>
      </c>
      <c r="DZ55" t="str">
        <f t="shared" ca="1" si="148"/>
        <v>0</v>
      </c>
      <c r="EA55" t="str">
        <f t="shared" ca="1" si="148"/>
        <v>0</v>
      </c>
      <c r="EB55" t="str">
        <f t="shared" ca="1" si="148"/>
        <v>0</v>
      </c>
      <c r="EC55" t="str">
        <f t="shared" ca="1" si="148"/>
        <v>0</v>
      </c>
      <c r="ED55" t="str">
        <f t="shared" ca="1" si="148"/>
        <v>0</v>
      </c>
      <c r="EE55" t="str">
        <f t="shared" ca="1" si="146"/>
        <v>0</v>
      </c>
      <c r="EF55" t="str">
        <f t="shared" ca="1" si="146"/>
        <v>0</v>
      </c>
      <c r="EG55" t="str">
        <f t="shared" ca="1" si="146"/>
        <v>0</v>
      </c>
      <c r="EH55" t="str">
        <f t="shared" ca="1" si="146"/>
        <v>0</v>
      </c>
      <c r="EI55" t="str">
        <f t="shared" ca="1" si="146"/>
        <v>0</v>
      </c>
      <c r="EJ55" t="str">
        <f t="shared" ca="1" si="146"/>
        <v>0</v>
      </c>
      <c r="EK55" t="str">
        <f t="shared" ca="1" si="146"/>
        <v>0</v>
      </c>
      <c r="EL55" t="str">
        <f t="shared" ca="1" si="146"/>
        <v>0</v>
      </c>
      <c r="EM55" t="str">
        <f t="shared" ca="1" si="146"/>
        <v>0</v>
      </c>
      <c r="EN55" s="91" t="str">
        <f t="shared" ca="1" si="146"/>
        <v>0</v>
      </c>
    </row>
    <row r="56" spans="1:144">
      <c r="A56">
        <f ca="1"/>
        <v>0</v>
      </c>
      <c r="B56">
        <f ca="1"/>
        <v>0</v>
      </c>
      <c r="C56">
        <f ca="1"/>
        <v>0</v>
      </c>
      <c r="D56" t="str">
        <f ca="1"/>
        <v/>
      </c>
      <c r="E56">
        <f ca="1"/>
        <v>0</v>
      </c>
      <c r="F56">
        <f ca="1"/>
        <v>0</v>
      </c>
      <c r="G56">
        <f ca="1"/>
        <v>0</v>
      </c>
      <c r="H56" t="str">
        <f ca="1"/>
        <v/>
      </c>
      <c r="I56">
        <f ca="1"/>
        <v>0</v>
      </c>
      <c r="J56" t="str">
        <f ca="1"/>
        <v/>
      </c>
      <c r="K56" t="str">
        <f ca="1"/>
        <v>0</v>
      </c>
      <c r="L56" t="str">
        <f ca="1"/>
        <v>0</v>
      </c>
      <c r="M56" t="str">
        <f ca="1"/>
        <v>0</v>
      </c>
      <c r="X56" s="91" t="str">
        <f t="shared" ca="1" si="147"/>
        <v>0</v>
      </c>
      <c r="Y56" t="str">
        <f t="shared" ca="1" si="147"/>
        <v>0</v>
      </c>
      <c r="Z56" t="str">
        <f t="shared" ca="1" si="147"/>
        <v>0</v>
      </c>
      <c r="AA56" t="str">
        <f t="shared" ca="1" si="147"/>
        <v>0</v>
      </c>
      <c r="AB56" t="str">
        <f t="shared" ca="1" si="147"/>
        <v>0</v>
      </c>
      <c r="AC56" t="str">
        <f t="shared" ca="1" si="147"/>
        <v>0</v>
      </c>
      <c r="AD56" t="str">
        <f t="shared" ca="1" si="147"/>
        <v>0</v>
      </c>
      <c r="AE56" t="str">
        <f t="shared" ca="1" si="147"/>
        <v>0</v>
      </c>
      <c r="AF56" t="str">
        <f t="shared" ca="1" si="147"/>
        <v>0</v>
      </c>
      <c r="AG56" t="str">
        <f t="shared" ca="1" si="147"/>
        <v>0</v>
      </c>
      <c r="AH56" t="str">
        <f t="shared" ca="1" si="147"/>
        <v>0</v>
      </c>
      <c r="AI56" t="str">
        <f t="shared" ca="1" si="147"/>
        <v>0</v>
      </c>
      <c r="AJ56" t="str">
        <f t="shared" ca="1" si="147"/>
        <v>0</v>
      </c>
      <c r="AK56" t="str">
        <f t="shared" ca="1" si="147"/>
        <v>0</v>
      </c>
      <c r="AL56" t="str">
        <f t="shared" ca="1" si="147"/>
        <v>0</v>
      </c>
      <c r="AM56" t="str">
        <f t="shared" ca="1" si="147"/>
        <v>0</v>
      </c>
      <c r="AN56" t="str">
        <f t="shared" ref="AN56:BC60" ca="1" si="150">$L56</f>
        <v>0</v>
      </c>
      <c r="AO56" t="str">
        <f t="shared" ca="1" si="150"/>
        <v>0</v>
      </c>
      <c r="AP56" t="str">
        <f t="shared" ca="1" si="150"/>
        <v>0</v>
      </c>
      <c r="AQ56" t="str">
        <f t="shared" ca="1" si="150"/>
        <v>0</v>
      </c>
      <c r="AR56" t="str">
        <f t="shared" ca="1" si="150"/>
        <v>0</v>
      </c>
      <c r="AS56" t="str">
        <f t="shared" ca="1" si="150"/>
        <v>0</v>
      </c>
      <c r="AT56" t="str">
        <f t="shared" ca="1" si="150"/>
        <v>0</v>
      </c>
      <c r="AU56" t="str">
        <f t="shared" ca="1" si="150"/>
        <v>0</v>
      </c>
      <c r="AV56" t="str">
        <f t="shared" ca="1" si="150"/>
        <v>0</v>
      </c>
      <c r="AW56" t="str">
        <f t="shared" ca="1" si="150"/>
        <v>0</v>
      </c>
      <c r="AX56" t="str">
        <f t="shared" ca="1" si="150"/>
        <v>0</v>
      </c>
      <c r="AY56" t="str">
        <f t="shared" ca="1" si="150"/>
        <v>0</v>
      </c>
      <c r="AZ56" t="str">
        <f t="shared" ca="1" si="150"/>
        <v>0</v>
      </c>
      <c r="BA56" t="str">
        <f t="shared" ca="1" si="150"/>
        <v>0</v>
      </c>
      <c r="BB56" s="91" t="str">
        <f t="shared" ca="1" si="150"/>
        <v>0</v>
      </c>
      <c r="BC56" t="str">
        <f t="shared" ca="1" si="150"/>
        <v>0</v>
      </c>
      <c r="BD56" t="str">
        <f t="shared" ref="BD56:BS60" ca="1" si="151">$L56</f>
        <v>0</v>
      </c>
      <c r="BE56" t="str">
        <f t="shared" ca="1" si="151"/>
        <v>0</v>
      </c>
      <c r="BF56" t="str">
        <f t="shared" ca="1" si="151"/>
        <v>0</v>
      </c>
      <c r="BG56" t="str">
        <f t="shared" ca="1" si="151"/>
        <v>0</v>
      </c>
      <c r="BH56" t="str">
        <f t="shared" ca="1" si="151"/>
        <v>0</v>
      </c>
      <c r="BI56" t="str">
        <f t="shared" ca="1" si="151"/>
        <v>0</v>
      </c>
      <c r="BJ56" t="str">
        <f t="shared" ca="1" si="151"/>
        <v>0</v>
      </c>
      <c r="BK56" t="str">
        <f t="shared" ca="1" si="151"/>
        <v>0</v>
      </c>
      <c r="BL56" t="str">
        <f t="shared" ca="1" si="151"/>
        <v>0</v>
      </c>
      <c r="BM56" t="str">
        <f t="shared" ca="1" si="151"/>
        <v>0</v>
      </c>
      <c r="BN56" t="str">
        <f t="shared" ca="1" si="151"/>
        <v>0</v>
      </c>
      <c r="BO56" t="str">
        <f t="shared" ca="1" si="151"/>
        <v>0</v>
      </c>
      <c r="BP56" t="str">
        <f t="shared" ca="1" si="151"/>
        <v>0</v>
      </c>
      <c r="BQ56" t="str">
        <f t="shared" ca="1" si="151"/>
        <v>0</v>
      </c>
      <c r="BR56" t="str">
        <f t="shared" ca="1" si="151"/>
        <v>0</v>
      </c>
      <c r="BS56" t="str">
        <f t="shared" ca="1" si="151"/>
        <v>0</v>
      </c>
      <c r="BT56" t="str">
        <f t="shared" ref="BT56:CI60" ca="1" si="152">$L56</f>
        <v>0</v>
      </c>
      <c r="BU56" t="str">
        <f t="shared" ca="1" si="152"/>
        <v>0</v>
      </c>
      <c r="BV56" t="str">
        <f t="shared" ca="1" si="152"/>
        <v>0</v>
      </c>
      <c r="BW56" t="str">
        <f t="shared" ca="1" si="152"/>
        <v>0</v>
      </c>
      <c r="BX56" t="str">
        <f t="shared" ca="1" si="152"/>
        <v>0</v>
      </c>
      <c r="BY56" t="str">
        <f t="shared" ca="1" si="152"/>
        <v>0</v>
      </c>
      <c r="BZ56" t="str">
        <f t="shared" ca="1" si="152"/>
        <v>0</v>
      </c>
      <c r="CA56" t="str">
        <f t="shared" ca="1" si="152"/>
        <v>0</v>
      </c>
      <c r="CB56" t="str">
        <f t="shared" ca="1" si="152"/>
        <v>0</v>
      </c>
      <c r="CC56" t="str">
        <f t="shared" ca="1" si="152"/>
        <v>0</v>
      </c>
      <c r="CD56" t="str">
        <f t="shared" ca="1" si="152"/>
        <v>0</v>
      </c>
      <c r="CE56" t="str">
        <f t="shared" ca="1" si="152"/>
        <v>0</v>
      </c>
      <c r="CF56" s="91" t="str">
        <f t="shared" ca="1" si="152"/>
        <v>0</v>
      </c>
      <c r="CG56" t="str">
        <f t="shared" ca="1" si="152"/>
        <v>0</v>
      </c>
      <c r="CH56" t="str">
        <f t="shared" ca="1" si="152"/>
        <v>0</v>
      </c>
      <c r="CI56" t="str">
        <f t="shared" ca="1" si="152"/>
        <v>0</v>
      </c>
      <c r="CJ56" t="str">
        <f t="shared" ref="CJ56:CY60" ca="1" si="153">$L56</f>
        <v>0</v>
      </c>
      <c r="CK56" t="str">
        <f t="shared" ca="1" si="153"/>
        <v>0</v>
      </c>
      <c r="CL56" t="str">
        <f t="shared" ca="1" si="153"/>
        <v>0</v>
      </c>
      <c r="CM56" t="str">
        <f t="shared" ca="1" si="153"/>
        <v>0</v>
      </c>
      <c r="CN56" t="str">
        <f t="shared" ca="1" si="153"/>
        <v>0</v>
      </c>
      <c r="CO56" t="str">
        <f t="shared" ca="1" si="153"/>
        <v>0</v>
      </c>
      <c r="CP56" t="str">
        <f t="shared" ca="1" si="153"/>
        <v>0</v>
      </c>
      <c r="CQ56" t="str">
        <f t="shared" ca="1" si="153"/>
        <v>0</v>
      </c>
      <c r="CR56" t="str">
        <f t="shared" ca="1" si="153"/>
        <v>0</v>
      </c>
      <c r="CS56" t="str">
        <f t="shared" ca="1" si="153"/>
        <v>0</v>
      </c>
      <c r="CT56" t="str">
        <f t="shared" ca="1" si="153"/>
        <v>0</v>
      </c>
      <c r="CU56" t="str">
        <f t="shared" ca="1" si="153"/>
        <v>0</v>
      </c>
      <c r="CV56" t="str">
        <f t="shared" ca="1" si="153"/>
        <v>0</v>
      </c>
      <c r="CW56" t="str">
        <f t="shared" ca="1" si="153"/>
        <v>0</v>
      </c>
      <c r="CX56" t="str">
        <f t="shared" ca="1" si="153"/>
        <v>0</v>
      </c>
      <c r="CY56" t="str">
        <f t="shared" ca="1" si="153"/>
        <v>0</v>
      </c>
      <c r="CZ56" t="str">
        <f t="shared" ca="1" si="149"/>
        <v>0</v>
      </c>
      <c r="DA56" t="str">
        <f t="shared" ca="1" si="149"/>
        <v>0</v>
      </c>
      <c r="DB56" t="str">
        <f t="shared" ca="1" si="149"/>
        <v>0</v>
      </c>
      <c r="DC56" t="str">
        <f t="shared" ca="1" si="149"/>
        <v>0</v>
      </c>
      <c r="DD56" t="str">
        <f t="shared" ca="1" si="149"/>
        <v>0</v>
      </c>
      <c r="DE56" t="str">
        <f t="shared" ca="1" si="149"/>
        <v>0</v>
      </c>
      <c r="DF56" t="str">
        <f t="shared" ca="1" si="149"/>
        <v>0</v>
      </c>
      <c r="DG56" t="str">
        <f t="shared" ca="1" si="149"/>
        <v>0</v>
      </c>
      <c r="DH56" t="str">
        <f t="shared" ca="1" si="149"/>
        <v>0</v>
      </c>
      <c r="DI56" t="str">
        <f t="shared" ca="1" si="149"/>
        <v>0</v>
      </c>
      <c r="DJ56" s="91" t="str">
        <f t="shared" ca="1" si="149"/>
        <v>0</v>
      </c>
      <c r="DK56" t="str">
        <f t="shared" ca="1" si="149"/>
        <v>0</v>
      </c>
      <c r="DL56" t="str">
        <f t="shared" ca="1" si="149"/>
        <v>0</v>
      </c>
      <c r="DM56" t="str">
        <f t="shared" ca="1" si="149"/>
        <v>0</v>
      </c>
      <c r="DN56" t="str">
        <f t="shared" ca="1" si="149"/>
        <v>0</v>
      </c>
      <c r="DO56" t="str">
        <f t="shared" ca="1" si="149"/>
        <v>0</v>
      </c>
      <c r="DP56" t="str">
        <f t="shared" ca="1" si="148"/>
        <v>0</v>
      </c>
      <c r="DQ56" t="str">
        <f t="shared" ca="1" si="148"/>
        <v>0</v>
      </c>
      <c r="DR56" t="str">
        <f t="shared" ca="1" si="148"/>
        <v>0</v>
      </c>
      <c r="DS56" t="str">
        <f t="shared" ca="1" si="148"/>
        <v>0</v>
      </c>
      <c r="DT56" t="str">
        <f t="shared" ca="1" si="148"/>
        <v>0</v>
      </c>
      <c r="DU56" t="str">
        <f t="shared" ca="1" si="148"/>
        <v>0</v>
      </c>
      <c r="DV56" t="str">
        <f t="shared" ca="1" si="148"/>
        <v>0</v>
      </c>
      <c r="DW56" t="str">
        <f t="shared" ca="1" si="148"/>
        <v>0</v>
      </c>
      <c r="DX56" t="str">
        <f t="shared" ca="1" si="148"/>
        <v>0</v>
      </c>
      <c r="DY56" t="str">
        <f t="shared" ca="1" si="148"/>
        <v>0</v>
      </c>
      <c r="DZ56" t="str">
        <f t="shared" ca="1" si="148"/>
        <v>0</v>
      </c>
      <c r="EA56" t="str">
        <f t="shared" ca="1" si="148"/>
        <v>0</v>
      </c>
      <c r="EB56" t="str">
        <f t="shared" ca="1" si="148"/>
        <v>0</v>
      </c>
      <c r="EC56" t="str">
        <f t="shared" ca="1" si="148"/>
        <v>0</v>
      </c>
      <c r="ED56" t="str">
        <f t="shared" ca="1" si="148"/>
        <v>0</v>
      </c>
      <c r="EE56" t="str">
        <f t="shared" ca="1" si="146"/>
        <v>0</v>
      </c>
      <c r="EF56" t="str">
        <f t="shared" ca="1" si="146"/>
        <v>0</v>
      </c>
      <c r="EG56" t="str">
        <f t="shared" ca="1" si="146"/>
        <v>0</v>
      </c>
      <c r="EH56" t="str">
        <f t="shared" ca="1" si="146"/>
        <v>0</v>
      </c>
      <c r="EI56" t="str">
        <f t="shared" ca="1" si="146"/>
        <v>0</v>
      </c>
      <c r="EJ56" t="str">
        <f t="shared" ca="1" si="146"/>
        <v>0</v>
      </c>
      <c r="EK56" t="str">
        <f t="shared" ca="1" si="146"/>
        <v>0</v>
      </c>
      <c r="EL56" t="str">
        <f t="shared" ca="1" si="146"/>
        <v>0</v>
      </c>
      <c r="EM56" t="str">
        <f t="shared" ca="1" si="146"/>
        <v>0</v>
      </c>
      <c r="EN56" s="91" t="str">
        <f t="shared" ca="1" si="146"/>
        <v>0</v>
      </c>
    </row>
    <row r="57" spans="1:144">
      <c r="A57">
        <f ca="1"/>
        <v>0</v>
      </c>
      <c r="B57">
        <f ca="1"/>
        <v>0</v>
      </c>
      <c r="C57">
        <f ca="1"/>
        <v>0</v>
      </c>
      <c r="D57" t="str">
        <f ca="1"/>
        <v/>
      </c>
      <c r="E57">
        <f ca="1"/>
        <v>0</v>
      </c>
      <c r="F57">
        <f ca="1"/>
        <v>0</v>
      </c>
      <c r="G57">
        <f ca="1"/>
        <v>0</v>
      </c>
      <c r="H57" t="str">
        <f ca="1"/>
        <v/>
      </c>
      <c r="I57">
        <f ca="1"/>
        <v>0</v>
      </c>
      <c r="J57" t="str">
        <f ca="1"/>
        <v/>
      </c>
      <c r="K57" t="str">
        <f ca="1"/>
        <v>0</v>
      </c>
      <c r="L57" t="str">
        <f ca="1"/>
        <v>0</v>
      </c>
      <c r="M57" t="str">
        <f ca="1"/>
        <v>0</v>
      </c>
      <c r="X57" s="91" t="str">
        <f t="shared" ca="1" si="147"/>
        <v>0</v>
      </c>
      <c r="Y57" t="str">
        <f t="shared" ca="1" si="147"/>
        <v>0</v>
      </c>
      <c r="Z57" t="str">
        <f t="shared" ca="1" si="147"/>
        <v>0</v>
      </c>
      <c r="AA57" t="str">
        <f t="shared" ca="1" si="147"/>
        <v>0</v>
      </c>
      <c r="AB57" t="str">
        <f t="shared" ca="1" si="147"/>
        <v>0</v>
      </c>
      <c r="AC57" t="str">
        <f t="shared" ca="1" si="147"/>
        <v>0</v>
      </c>
      <c r="AD57" t="str">
        <f t="shared" ca="1" si="147"/>
        <v>0</v>
      </c>
      <c r="AE57" t="str">
        <f t="shared" ca="1" si="147"/>
        <v>0</v>
      </c>
      <c r="AF57" t="str">
        <f t="shared" ca="1" si="147"/>
        <v>0</v>
      </c>
      <c r="AG57" t="str">
        <f t="shared" ca="1" si="147"/>
        <v>0</v>
      </c>
      <c r="AH57" t="str">
        <f t="shared" ca="1" si="147"/>
        <v>0</v>
      </c>
      <c r="AI57" t="str">
        <f t="shared" ca="1" si="147"/>
        <v>0</v>
      </c>
      <c r="AJ57" t="str">
        <f t="shared" ca="1" si="147"/>
        <v>0</v>
      </c>
      <c r="AK57" t="str">
        <f t="shared" ca="1" si="147"/>
        <v>0</v>
      </c>
      <c r="AL57" t="str">
        <f t="shared" ca="1" si="147"/>
        <v>0</v>
      </c>
      <c r="AM57" t="str">
        <f t="shared" ca="1" si="147"/>
        <v>0</v>
      </c>
      <c r="AN57" t="str">
        <f t="shared" ca="1" si="150"/>
        <v>0</v>
      </c>
      <c r="AO57" t="str">
        <f t="shared" ca="1" si="150"/>
        <v>0</v>
      </c>
      <c r="AP57" t="str">
        <f t="shared" ca="1" si="150"/>
        <v>0</v>
      </c>
      <c r="AQ57" t="str">
        <f t="shared" ca="1" si="150"/>
        <v>0</v>
      </c>
      <c r="AR57" t="str">
        <f t="shared" ca="1" si="150"/>
        <v>0</v>
      </c>
      <c r="AS57" t="str">
        <f t="shared" ca="1" si="150"/>
        <v>0</v>
      </c>
      <c r="AT57" t="str">
        <f t="shared" ca="1" si="150"/>
        <v>0</v>
      </c>
      <c r="AU57" t="str">
        <f t="shared" ca="1" si="150"/>
        <v>0</v>
      </c>
      <c r="AV57" t="str">
        <f t="shared" ca="1" si="150"/>
        <v>0</v>
      </c>
      <c r="AW57" t="str">
        <f t="shared" ca="1" si="150"/>
        <v>0</v>
      </c>
      <c r="AX57" t="str">
        <f t="shared" ca="1" si="150"/>
        <v>0</v>
      </c>
      <c r="AY57" t="str">
        <f t="shared" ca="1" si="150"/>
        <v>0</v>
      </c>
      <c r="AZ57" t="str">
        <f t="shared" ca="1" si="150"/>
        <v>0</v>
      </c>
      <c r="BA57" t="str">
        <f t="shared" ca="1" si="150"/>
        <v>0</v>
      </c>
      <c r="BB57" s="91" t="str">
        <f t="shared" ca="1" si="150"/>
        <v>0</v>
      </c>
      <c r="BC57" t="str">
        <f t="shared" ca="1" si="150"/>
        <v>0</v>
      </c>
      <c r="BD57" t="str">
        <f t="shared" ca="1" si="151"/>
        <v>0</v>
      </c>
      <c r="BE57" t="str">
        <f t="shared" ca="1" si="151"/>
        <v>0</v>
      </c>
      <c r="BF57" t="str">
        <f t="shared" ca="1" si="151"/>
        <v>0</v>
      </c>
      <c r="BG57" t="str">
        <f t="shared" ca="1" si="151"/>
        <v>0</v>
      </c>
      <c r="BH57" t="str">
        <f t="shared" ca="1" si="151"/>
        <v>0</v>
      </c>
      <c r="BI57" t="str">
        <f t="shared" ca="1" si="151"/>
        <v>0</v>
      </c>
      <c r="BJ57" t="str">
        <f t="shared" ca="1" si="151"/>
        <v>0</v>
      </c>
      <c r="BK57" t="str">
        <f t="shared" ca="1" si="151"/>
        <v>0</v>
      </c>
      <c r="BL57" t="str">
        <f t="shared" ca="1" si="151"/>
        <v>0</v>
      </c>
      <c r="BM57" t="str">
        <f t="shared" ca="1" si="151"/>
        <v>0</v>
      </c>
      <c r="BN57" t="str">
        <f t="shared" ca="1" si="151"/>
        <v>0</v>
      </c>
      <c r="BO57" t="str">
        <f t="shared" ca="1" si="151"/>
        <v>0</v>
      </c>
      <c r="BP57" t="str">
        <f t="shared" ca="1" si="151"/>
        <v>0</v>
      </c>
      <c r="BQ57" t="str">
        <f t="shared" ca="1" si="151"/>
        <v>0</v>
      </c>
      <c r="BR57" t="str">
        <f t="shared" ca="1" si="151"/>
        <v>0</v>
      </c>
      <c r="BS57" t="str">
        <f t="shared" ca="1" si="151"/>
        <v>0</v>
      </c>
      <c r="BT57" t="str">
        <f t="shared" ca="1" si="152"/>
        <v>0</v>
      </c>
      <c r="BU57" t="str">
        <f t="shared" ca="1" si="152"/>
        <v>0</v>
      </c>
      <c r="BV57" t="str">
        <f t="shared" ca="1" si="152"/>
        <v>0</v>
      </c>
      <c r="BW57" t="str">
        <f t="shared" ca="1" si="152"/>
        <v>0</v>
      </c>
      <c r="BX57" t="str">
        <f t="shared" ca="1" si="152"/>
        <v>0</v>
      </c>
      <c r="BY57" t="str">
        <f t="shared" ca="1" si="152"/>
        <v>0</v>
      </c>
      <c r="BZ57" t="str">
        <f t="shared" ca="1" si="152"/>
        <v>0</v>
      </c>
      <c r="CA57" t="str">
        <f t="shared" ca="1" si="152"/>
        <v>0</v>
      </c>
      <c r="CB57" t="str">
        <f t="shared" ca="1" si="152"/>
        <v>0</v>
      </c>
      <c r="CC57" t="str">
        <f t="shared" ca="1" si="152"/>
        <v>0</v>
      </c>
      <c r="CD57" t="str">
        <f t="shared" ca="1" si="152"/>
        <v>0</v>
      </c>
      <c r="CE57" t="str">
        <f t="shared" ca="1" si="152"/>
        <v>0</v>
      </c>
      <c r="CF57" s="91" t="str">
        <f t="shared" ca="1" si="152"/>
        <v>0</v>
      </c>
      <c r="CG57" t="str">
        <f t="shared" ca="1" si="152"/>
        <v>0</v>
      </c>
      <c r="CH57" t="str">
        <f t="shared" ca="1" si="152"/>
        <v>0</v>
      </c>
      <c r="CI57" t="str">
        <f t="shared" ca="1" si="152"/>
        <v>0</v>
      </c>
      <c r="CJ57" t="str">
        <f t="shared" ca="1" si="153"/>
        <v>0</v>
      </c>
      <c r="CK57" t="str">
        <f t="shared" ca="1" si="153"/>
        <v>0</v>
      </c>
      <c r="CL57" t="str">
        <f t="shared" ca="1" si="153"/>
        <v>0</v>
      </c>
      <c r="CM57" t="str">
        <f t="shared" ca="1" si="153"/>
        <v>0</v>
      </c>
      <c r="CN57" t="str">
        <f t="shared" ca="1" si="153"/>
        <v>0</v>
      </c>
      <c r="CO57" t="str">
        <f t="shared" ca="1" si="153"/>
        <v>0</v>
      </c>
      <c r="CP57" t="str">
        <f t="shared" ca="1" si="153"/>
        <v>0</v>
      </c>
      <c r="CQ57" t="str">
        <f t="shared" ca="1" si="153"/>
        <v>0</v>
      </c>
      <c r="CR57" t="str">
        <f t="shared" ca="1" si="153"/>
        <v>0</v>
      </c>
      <c r="CS57" t="str">
        <f t="shared" ca="1" si="153"/>
        <v>0</v>
      </c>
      <c r="CT57" t="str">
        <f t="shared" ca="1" si="153"/>
        <v>0</v>
      </c>
      <c r="CU57" t="str">
        <f t="shared" ca="1" si="153"/>
        <v>0</v>
      </c>
      <c r="CV57" t="str">
        <f t="shared" ca="1" si="153"/>
        <v>0</v>
      </c>
      <c r="CW57" t="str">
        <f t="shared" ca="1" si="153"/>
        <v>0</v>
      </c>
      <c r="CX57" t="str">
        <f t="shared" ca="1" si="153"/>
        <v>0</v>
      </c>
      <c r="CY57" t="str">
        <f t="shared" ca="1" si="153"/>
        <v>0</v>
      </c>
      <c r="CZ57" t="str">
        <f t="shared" ca="1" si="149"/>
        <v>0</v>
      </c>
      <c r="DA57" t="str">
        <f t="shared" ca="1" si="149"/>
        <v>0</v>
      </c>
      <c r="DB57" t="str">
        <f t="shared" ca="1" si="149"/>
        <v>0</v>
      </c>
      <c r="DC57" t="str">
        <f t="shared" ca="1" si="149"/>
        <v>0</v>
      </c>
      <c r="DD57" t="str">
        <f t="shared" ca="1" si="149"/>
        <v>0</v>
      </c>
      <c r="DE57" t="str">
        <f t="shared" ca="1" si="149"/>
        <v>0</v>
      </c>
      <c r="DF57" t="str">
        <f t="shared" ca="1" si="149"/>
        <v>0</v>
      </c>
      <c r="DG57" t="str">
        <f t="shared" ca="1" si="149"/>
        <v>0</v>
      </c>
      <c r="DH57" t="str">
        <f t="shared" ca="1" si="149"/>
        <v>0</v>
      </c>
      <c r="DI57" t="str">
        <f t="shared" ca="1" si="149"/>
        <v>0</v>
      </c>
      <c r="DJ57" s="91" t="str">
        <f t="shared" ca="1" si="149"/>
        <v>0</v>
      </c>
      <c r="DK57" t="str">
        <f t="shared" ca="1" si="149"/>
        <v>0</v>
      </c>
      <c r="DL57" t="str">
        <f t="shared" ca="1" si="149"/>
        <v>0</v>
      </c>
      <c r="DM57" t="str">
        <f t="shared" ca="1" si="149"/>
        <v>0</v>
      </c>
      <c r="DN57" t="str">
        <f t="shared" ca="1" si="149"/>
        <v>0</v>
      </c>
      <c r="DO57" t="str">
        <f t="shared" ca="1" si="149"/>
        <v>0</v>
      </c>
      <c r="DP57" t="str">
        <f t="shared" ca="1" si="148"/>
        <v>0</v>
      </c>
      <c r="DQ57" t="str">
        <f t="shared" ca="1" si="148"/>
        <v>0</v>
      </c>
      <c r="DR57" t="str">
        <f t="shared" ca="1" si="148"/>
        <v>0</v>
      </c>
      <c r="DS57" t="str">
        <f t="shared" ca="1" si="148"/>
        <v>0</v>
      </c>
      <c r="DT57" t="str">
        <f t="shared" ca="1" si="148"/>
        <v>0</v>
      </c>
      <c r="DU57" t="str">
        <f t="shared" ca="1" si="148"/>
        <v>0</v>
      </c>
      <c r="DV57" t="str">
        <f t="shared" ca="1" si="148"/>
        <v>0</v>
      </c>
      <c r="DW57" t="str">
        <f t="shared" ca="1" si="148"/>
        <v>0</v>
      </c>
      <c r="DX57" t="str">
        <f t="shared" ca="1" si="148"/>
        <v>0</v>
      </c>
      <c r="DY57" t="str">
        <f t="shared" ca="1" si="148"/>
        <v>0</v>
      </c>
      <c r="DZ57" t="str">
        <f t="shared" ca="1" si="148"/>
        <v>0</v>
      </c>
      <c r="EA57" t="str">
        <f t="shared" ca="1" si="148"/>
        <v>0</v>
      </c>
      <c r="EB57" t="str">
        <f t="shared" ca="1" si="148"/>
        <v>0</v>
      </c>
      <c r="EC57" t="str">
        <f t="shared" ca="1" si="148"/>
        <v>0</v>
      </c>
      <c r="ED57" t="str">
        <f t="shared" ca="1" si="148"/>
        <v>0</v>
      </c>
      <c r="EE57" t="str">
        <f t="shared" ca="1" si="146"/>
        <v>0</v>
      </c>
      <c r="EF57" t="str">
        <f t="shared" ca="1" si="146"/>
        <v>0</v>
      </c>
      <c r="EG57" t="str">
        <f t="shared" ca="1" si="146"/>
        <v>0</v>
      </c>
      <c r="EH57" t="str">
        <f t="shared" ca="1" si="146"/>
        <v>0</v>
      </c>
      <c r="EI57" t="str">
        <f t="shared" ca="1" si="146"/>
        <v>0</v>
      </c>
      <c r="EJ57" t="str">
        <f t="shared" ca="1" si="146"/>
        <v>0</v>
      </c>
      <c r="EK57" t="str">
        <f t="shared" ca="1" si="146"/>
        <v>0</v>
      </c>
      <c r="EL57" t="str">
        <f t="shared" ca="1" si="146"/>
        <v>0</v>
      </c>
      <c r="EM57" t="str">
        <f t="shared" ca="1" si="146"/>
        <v>0</v>
      </c>
      <c r="EN57" s="91" t="str">
        <f t="shared" ca="1" si="146"/>
        <v>0</v>
      </c>
    </row>
    <row r="58" spans="1:144">
      <c r="A58">
        <f ca="1"/>
        <v>0</v>
      </c>
      <c r="B58">
        <f ca="1"/>
        <v>0</v>
      </c>
      <c r="C58">
        <f ca="1"/>
        <v>0</v>
      </c>
      <c r="D58" t="str">
        <f ca="1"/>
        <v/>
      </c>
      <c r="E58">
        <f ca="1"/>
        <v>0</v>
      </c>
      <c r="F58">
        <f ca="1"/>
        <v>0</v>
      </c>
      <c r="G58">
        <f ca="1"/>
        <v>0</v>
      </c>
      <c r="H58" t="str">
        <f ca="1"/>
        <v/>
      </c>
      <c r="I58">
        <f ca="1"/>
        <v>0</v>
      </c>
      <c r="J58" t="str">
        <f ca="1"/>
        <v/>
      </c>
      <c r="K58" t="str">
        <f ca="1"/>
        <v>0</v>
      </c>
      <c r="L58" t="str">
        <f ca="1"/>
        <v>0</v>
      </c>
      <c r="M58" t="str">
        <f ca="1"/>
        <v>0</v>
      </c>
      <c r="X58" s="91" t="str">
        <f t="shared" ca="1" si="147"/>
        <v>0</v>
      </c>
      <c r="Y58" t="str">
        <f t="shared" ca="1" si="147"/>
        <v>0</v>
      </c>
      <c r="Z58" t="str">
        <f t="shared" ca="1" si="147"/>
        <v>0</v>
      </c>
      <c r="AA58" t="str">
        <f t="shared" ca="1" si="147"/>
        <v>0</v>
      </c>
      <c r="AB58" t="str">
        <f t="shared" ca="1" si="147"/>
        <v>0</v>
      </c>
      <c r="AC58" t="str">
        <f t="shared" ca="1" si="147"/>
        <v>0</v>
      </c>
      <c r="AD58" t="str">
        <f t="shared" ca="1" si="147"/>
        <v>0</v>
      </c>
      <c r="AE58" t="str">
        <f t="shared" ca="1" si="147"/>
        <v>0</v>
      </c>
      <c r="AF58" t="str">
        <f t="shared" ca="1" si="147"/>
        <v>0</v>
      </c>
      <c r="AG58" t="str">
        <f t="shared" ca="1" si="147"/>
        <v>0</v>
      </c>
      <c r="AH58" t="str">
        <f t="shared" ca="1" si="147"/>
        <v>0</v>
      </c>
      <c r="AI58" t="str">
        <f t="shared" ca="1" si="147"/>
        <v>0</v>
      </c>
      <c r="AJ58" t="str">
        <f t="shared" ca="1" si="147"/>
        <v>0</v>
      </c>
      <c r="AK58" t="str">
        <f t="shared" ca="1" si="147"/>
        <v>0</v>
      </c>
      <c r="AL58" t="str">
        <f t="shared" ca="1" si="147"/>
        <v>0</v>
      </c>
      <c r="AM58" t="str">
        <f t="shared" ca="1" si="147"/>
        <v>0</v>
      </c>
      <c r="AN58" t="str">
        <f t="shared" ca="1" si="150"/>
        <v>0</v>
      </c>
      <c r="AO58" t="str">
        <f t="shared" ca="1" si="150"/>
        <v>0</v>
      </c>
      <c r="AP58" t="str">
        <f t="shared" ca="1" si="150"/>
        <v>0</v>
      </c>
      <c r="AQ58" t="str">
        <f t="shared" ca="1" si="150"/>
        <v>0</v>
      </c>
      <c r="AR58" t="str">
        <f t="shared" ca="1" si="150"/>
        <v>0</v>
      </c>
      <c r="AS58" t="str">
        <f t="shared" ca="1" si="150"/>
        <v>0</v>
      </c>
      <c r="AT58" t="str">
        <f t="shared" ca="1" si="150"/>
        <v>0</v>
      </c>
      <c r="AU58" t="str">
        <f t="shared" ca="1" si="150"/>
        <v>0</v>
      </c>
      <c r="AV58" t="str">
        <f t="shared" ca="1" si="150"/>
        <v>0</v>
      </c>
      <c r="AW58" t="str">
        <f t="shared" ca="1" si="150"/>
        <v>0</v>
      </c>
      <c r="AX58" t="str">
        <f t="shared" ca="1" si="150"/>
        <v>0</v>
      </c>
      <c r="AY58" t="str">
        <f t="shared" ca="1" si="150"/>
        <v>0</v>
      </c>
      <c r="AZ58" t="str">
        <f t="shared" ca="1" si="150"/>
        <v>0</v>
      </c>
      <c r="BA58" t="str">
        <f t="shared" ca="1" si="150"/>
        <v>0</v>
      </c>
      <c r="BB58" s="91" t="str">
        <f t="shared" ca="1" si="150"/>
        <v>0</v>
      </c>
      <c r="BC58" t="str">
        <f t="shared" ca="1" si="150"/>
        <v>0</v>
      </c>
      <c r="BD58" t="str">
        <f t="shared" ca="1" si="151"/>
        <v>0</v>
      </c>
      <c r="BE58" t="str">
        <f t="shared" ca="1" si="151"/>
        <v>0</v>
      </c>
      <c r="BF58" t="str">
        <f t="shared" ca="1" si="151"/>
        <v>0</v>
      </c>
      <c r="BG58" t="str">
        <f t="shared" ca="1" si="151"/>
        <v>0</v>
      </c>
      <c r="BH58" t="str">
        <f t="shared" ca="1" si="151"/>
        <v>0</v>
      </c>
      <c r="BI58" t="str">
        <f t="shared" ca="1" si="151"/>
        <v>0</v>
      </c>
      <c r="BJ58" t="str">
        <f t="shared" ca="1" si="151"/>
        <v>0</v>
      </c>
      <c r="BK58" t="str">
        <f t="shared" ca="1" si="151"/>
        <v>0</v>
      </c>
      <c r="BL58" t="str">
        <f t="shared" ca="1" si="151"/>
        <v>0</v>
      </c>
      <c r="BM58" t="str">
        <f t="shared" ca="1" si="151"/>
        <v>0</v>
      </c>
      <c r="BN58" t="str">
        <f t="shared" ca="1" si="151"/>
        <v>0</v>
      </c>
      <c r="BO58" t="str">
        <f t="shared" ca="1" si="151"/>
        <v>0</v>
      </c>
      <c r="BP58" t="str">
        <f t="shared" ca="1" si="151"/>
        <v>0</v>
      </c>
      <c r="BQ58" t="str">
        <f t="shared" ca="1" si="151"/>
        <v>0</v>
      </c>
      <c r="BR58" t="str">
        <f t="shared" ca="1" si="151"/>
        <v>0</v>
      </c>
      <c r="BS58" t="str">
        <f t="shared" ca="1" si="151"/>
        <v>0</v>
      </c>
      <c r="BT58" t="str">
        <f t="shared" ca="1" si="152"/>
        <v>0</v>
      </c>
      <c r="BU58" t="str">
        <f t="shared" ca="1" si="152"/>
        <v>0</v>
      </c>
      <c r="BV58" t="str">
        <f t="shared" ca="1" si="152"/>
        <v>0</v>
      </c>
      <c r="BW58" t="str">
        <f t="shared" ca="1" si="152"/>
        <v>0</v>
      </c>
      <c r="BX58" t="str">
        <f t="shared" ca="1" si="152"/>
        <v>0</v>
      </c>
      <c r="BY58" t="str">
        <f t="shared" ca="1" si="152"/>
        <v>0</v>
      </c>
      <c r="BZ58" t="str">
        <f t="shared" ca="1" si="152"/>
        <v>0</v>
      </c>
      <c r="CA58" t="str">
        <f t="shared" ca="1" si="152"/>
        <v>0</v>
      </c>
      <c r="CB58" t="str">
        <f t="shared" ca="1" si="152"/>
        <v>0</v>
      </c>
      <c r="CC58" t="str">
        <f t="shared" ca="1" si="152"/>
        <v>0</v>
      </c>
      <c r="CD58" t="str">
        <f t="shared" ca="1" si="152"/>
        <v>0</v>
      </c>
      <c r="CE58" t="str">
        <f t="shared" ca="1" si="152"/>
        <v>0</v>
      </c>
      <c r="CF58" s="91" t="str">
        <f t="shared" ca="1" si="152"/>
        <v>0</v>
      </c>
      <c r="CG58" t="str">
        <f t="shared" ca="1" si="152"/>
        <v>0</v>
      </c>
      <c r="CH58" t="str">
        <f t="shared" ca="1" si="152"/>
        <v>0</v>
      </c>
      <c r="CI58" t="str">
        <f t="shared" ca="1" si="152"/>
        <v>0</v>
      </c>
      <c r="CJ58" t="str">
        <f t="shared" ca="1" si="153"/>
        <v>0</v>
      </c>
      <c r="CK58" t="str">
        <f t="shared" ca="1" si="153"/>
        <v>0</v>
      </c>
      <c r="CL58" t="str">
        <f t="shared" ca="1" si="153"/>
        <v>0</v>
      </c>
      <c r="CM58" t="str">
        <f t="shared" ca="1" si="153"/>
        <v>0</v>
      </c>
      <c r="CN58" t="str">
        <f t="shared" ca="1" si="153"/>
        <v>0</v>
      </c>
      <c r="CO58" t="str">
        <f t="shared" ca="1" si="153"/>
        <v>0</v>
      </c>
      <c r="CP58" t="str">
        <f t="shared" ca="1" si="153"/>
        <v>0</v>
      </c>
      <c r="CQ58" t="str">
        <f t="shared" ca="1" si="153"/>
        <v>0</v>
      </c>
      <c r="CR58" t="str">
        <f t="shared" ca="1" si="153"/>
        <v>0</v>
      </c>
      <c r="CS58" t="str">
        <f t="shared" ca="1" si="153"/>
        <v>0</v>
      </c>
      <c r="CT58" t="str">
        <f t="shared" ca="1" si="153"/>
        <v>0</v>
      </c>
      <c r="CU58" t="str">
        <f t="shared" ca="1" si="153"/>
        <v>0</v>
      </c>
      <c r="CV58" t="str">
        <f t="shared" ca="1" si="153"/>
        <v>0</v>
      </c>
      <c r="CW58" t="str">
        <f t="shared" ca="1" si="153"/>
        <v>0</v>
      </c>
      <c r="CX58" t="str">
        <f t="shared" ca="1" si="153"/>
        <v>0</v>
      </c>
      <c r="CY58" t="str">
        <f t="shared" ca="1" si="153"/>
        <v>0</v>
      </c>
      <c r="CZ58" t="str">
        <f t="shared" ca="1" si="149"/>
        <v>0</v>
      </c>
      <c r="DA58" t="str">
        <f t="shared" ca="1" si="149"/>
        <v>0</v>
      </c>
      <c r="DB58" t="str">
        <f t="shared" ca="1" si="149"/>
        <v>0</v>
      </c>
      <c r="DC58" t="str">
        <f t="shared" ca="1" si="149"/>
        <v>0</v>
      </c>
      <c r="DD58" t="str">
        <f t="shared" ca="1" si="149"/>
        <v>0</v>
      </c>
      <c r="DE58" t="str">
        <f t="shared" ca="1" si="149"/>
        <v>0</v>
      </c>
      <c r="DF58" t="str">
        <f t="shared" ca="1" si="149"/>
        <v>0</v>
      </c>
      <c r="DG58" t="str">
        <f t="shared" ca="1" si="149"/>
        <v>0</v>
      </c>
      <c r="DH58" t="str">
        <f t="shared" ca="1" si="149"/>
        <v>0</v>
      </c>
      <c r="DI58" t="str">
        <f t="shared" ca="1" si="149"/>
        <v>0</v>
      </c>
      <c r="DJ58" s="91" t="str">
        <f t="shared" ca="1" si="149"/>
        <v>0</v>
      </c>
      <c r="DK58" t="str">
        <f t="shared" ca="1" si="149"/>
        <v>0</v>
      </c>
      <c r="DL58" t="str">
        <f t="shared" ca="1" si="149"/>
        <v>0</v>
      </c>
      <c r="DM58" t="str">
        <f t="shared" ca="1" si="149"/>
        <v>0</v>
      </c>
      <c r="DN58" t="str">
        <f t="shared" ca="1" si="149"/>
        <v>0</v>
      </c>
      <c r="DO58" t="str">
        <f t="shared" ca="1" si="149"/>
        <v>0</v>
      </c>
      <c r="DP58" t="str">
        <f t="shared" ca="1" si="148"/>
        <v>0</v>
      </c>
      <c r="DQ58" t="str">
        <f t="shared" ca="1" si="148"/>
        <v>0</v>
      </c>
      <c r="DR58" t="str">
        <f t="shared" ca="1" si="148"/>
        <v>0</v>
      </c>
      <c r="DS58" t="str">
        <f t="shared" ca="1" si="148"/>
        <v>0</v>
      </c>
      <c r="DT58" t="str">
        <f t="shared" ca="1" si="148"/>
        <v>0</v>
      </c>
      <c r="DU58" t="str">
        <f t="shared" ca="1" si="148"/>
        <v>0</v>
      </c>
      <c r="DV58" t="str">
        <f t="shared" ca="1" si="148"/>
        <v>0</v>
      </c>
      <c r="DW58" t="str">
        <f t="shared" ca="1" si="148"/>
        <v>0</v>
      </c>
      <c r="DX58" t="str">
        <f t="shared" ca="1" si="148"/>
        <v>0</v>
      </c>
      <c r="DY58" t="str">
        <f t="shared" ca="1" si="148"/>
        <v>0</v>
      </c>
      <c r="DZ58" t="str">
        <f t="shared" ca="1" si="148"/>
        <v>0</v>
      </c>
      <c r="EA58" t="str">
        <f t="shared" ca="1" si="148"/>
        <v>0</v>
      </c>
      <c r="EB58" t="str">
        <f t="shared" ca="1" si="148"/>
        <v>0</v>
      </c>
      <c r="EC58" t="str">
        <f t="shared" ca="1" si="148"/>
        <v>0</v>
      </c>
      <c r="ED58" t="str">
        <f t="shared" ca="1" si="148"/>
        <v>0</v>
      </c>
      <c r="EE58" t="str">
        <f t="shared" ca="1" si="146"/>
        <v>0</v>
      </c>
      <c r="EF58" t="str">
        <f t="shared" ca="1" si="146"/>
        <v>0</v>
      </c>
      <c r="EG58" t="str">
        <f t="shared" ca="1" si="146"/>
        <v>0</v>
      </c>
      <c r="EH58" t="str">
        <f t="shared" ca="1" si="146"/>
        <v>0</v>
      </c>
      <c r="EI58" t="str">
        <f t="shared" ca="1" si="146"/>
        <v>0</v>
      </c>
      <c r="EJ58" t="str">
        <f t="shared" ca="1" si="146"/>
        <v>0</v>
      </c>
      <c r="EK58" t="str">
        <f t="shared" ca="1" si="146"/>
        <v>0</v>
      </c>
      <c r="EL58" t="str">
        <f t="shared" ca="1" si="146"/>
        <v>0</v>
      </c>
      <c r="EM58" t="str">
        <f t="shared" ca="1" si="146"/>
        <v>0</v>
      </c>
      <c r="EN58" s="91" t="str">
        <f t="shared" ca="1" si="146"/>
        <v>0</v>
      </c>
    </row>
    <row r="59" spans="1:144">
      <c r="A59">
        <f ca="1"/>
        <v>0</v>
      </c>
      <c r="B59">
        <f ca="1"/>
        <v>0</v>
      </c>
      <c r="C59">
        <f ca="1"/>
        <v>0</v>
      </c>
      <c r="D59" t="str">
        <f ca="1"/>
        <v/>
      </c>
      <c r="E59">
        <f ca="1"/>
        <v>0</v>
      </c>
      <c r="F59">
        <f ca="1"/>
        <v>0</v>
      </c>
      <c r="G59">
        <f ca="1"/>
        <v>0</v>
      </c>
      <c r="H59" t="str">
        <f ca="1"/>
        <v/>
      </c>
      <c r="I59">
        <f ca="1"/>
        <v>0</v>
      </c>
      <c r="J59" t="str">
        <f ca="1"/>
        <v/>
      </c>
      <c r="K59" t="str">
        <f ca="1"/>
        <v>0</v>
      </c>
      <c r="L59" t="str">
        <f ca="1"/>
        <v>0</v>
      </c>
      <c r="M59" t="str">
        <f ca="1"/>
        <v>0</v>
      </c>
      <c r="X59" s="91" t="str">
        <f t="shared" ca="1" si="147"/>
        <v>0</v>
      </c>
      <c r="Y59" t="str">
        <f t="shared" ca="1" si="147"/>
        <v>0</v>
      </c>
      <c r="Z59" t="str">
        <f t="shared" ca="1" si="147"/>
        <v>0</v>
      </c>
      <c r="AA59" t="str">
        <f t="shared" ca="1" si="147"/>
        <v>0</v>
      </c>
      <c r="AB59" t="str">
        <f t="shared" ca="1" si="147"/>
        <v>0</v>
      </c>
      <c r="AC59" t="str">
        <f t="shared" ca="1" si="147"/>
        <v>0</v>
      </c>
      <c r="AD59" t="str">
        <f t="shared" ca="1" si="147"/>
        <v>0</v>
      </c>
      <c r="AE59" t="str">
        <f t="shared" ca="1" si="147"/>
        <v>0</v>
      </c>
      <c r="AF59" t="str">
        <f t="shared" ca="1" si="147"/>
        <v>0</v>
      </c>
      <c r="AG59" t="str">
        <f t="shared" ca="1" si="147"/>
        <v>0</v>
      </c>
      <c r="AH59" t="str">
        <f t="shared" ca="1" si="147"/>
        <v>0</v>
      </c>
      <c r="AI59" t="str">
        <f t="shared" ca="1" si="147"/>
        <v>0</v>
      </c>
      <c r="AJ59" t="str">
        <f t="shared" ca="1" si="147"/>
        <v>0</v>
      </c>
      <c r="AK59" t="str">
        <f t="shared" ca="1" si="147"/>
        <v>0</v>
      </c>
      <c r="AL59" t="str">
        <f t="shared" ca="1" si="147"/>
        <v>0</v>
      </c>
      <c r="AM59" t="str">
        <f t="shared" ca="1" si="147"/>
        <v>0</v>
      </c>
      <c r="AN59" t="str">
        <f t="shared" ca="1" si="150"/>
        <v>0</v>
      </c>
      <c r="AO59" t="str">
        <f t="shared" ca="1" si="150"/>
        <v>0</v>
      </c>
      <c r="AP59" t="str">
        <f t="shared" ca="1" si="150"/>
        <v>0</v>
      </c>
      <c r="AQ59" t="str">
        <f t="shared" ca="1" si="150"/>
        <v>0</v>
      </c>
      <c r="AR59" t="str">
        <f t="shared" ca="1" si="150"/>
        <v>0</v>
      </c>
      <c r="AS59" t="str">
        <f t="shared" ca="1" si="150"/>
        <v>0</v>
      </c>
      <c r="AT59" t="str">
        <f t="shared" ca="1" si="150"/>
        <v>0</v>
      </c>
      <c r="AU59" t="str">
        <f t="shared" ca="1" si="150"/>
        <v>0</v>
      </c>
      <c r="AV59" t="str">
        <f t="shared" ca="1" si="150"/>
        <v>0</v>
      </c>
      <c r="AW59" t="str">
        <f t="shared" ca="1" si="150"/>
        <v>0</v>
      </c>
      <c r="AX59" t="str">
        <f t="shared" ca="1" si="150"/>
        <v>0</v>
      </c>
      <c r="AY59" t="str">
        <f t="shared" ca="1" si="150"/>
        <v>0</v>
      </c>
      <c r="AZ59" t="str">
        <f t="shared" ca="1" si="150"/>
        <v>0</v>
      </c>
      <c r="BA59" t="str">
        <f t="shared" ca="1" si="150"/>
        <v>0</v>
      </c>
      <c r="BB59" s="91" t="str">
        <f t="shared" ca="1" si="150"/>
        <v>0</v>
      </c>
      <c r="BC59" t="str">
        <f t="shared" ca="1" si="150"/>
        <v>0</v>
      </c>
      <c r="BD59" t="str">
        <f t="shared" ca="1" si="151"/>
        <v>0</v>
      </c>
      <c r="BE59" t="str">
        <f t="shared" ca="1" si="151"/>
        <v>0</v>
      </c>
      <c r="BF59" t="str">
        <f t="shared" ca="1" si="151"/>
        <v>0</v>
      </c>
      <c r="BG59" t="str">
        <f t="shared" ca="1" si="151"/>
        <v>0</v>
      </c>
      <c r="BH59" t="str">
        <f t="shared" ca="1" si="151"/>
        <v>0</v>
      </c>
      <c r="BI59" t="str">
        <f t="shared" ca="1" si="151"/>
        <v>0</v>
      </c>
      <c r="BJ59" t="str">
        <f t="shared" ca="1" si="151"/>
        <v>0</v>
      </c>
      <c r="BK59" t="str">
        <f t="shared" ca="1" si="151"/>
        <v>0</v>
      </c>
      <c r="BL59" t="str">
        <f t="shared" ca="1" si="151"/>
        <v>0</v>
      </c>
      <c r="BM59" t="str">
        <f t="shared" ca="1" si="151"/>
        <v>0</v>
      </c>
      <c r="BN59" t="str">
        <f t="shared" ca="1" si="151"/>
        <v>0</v>
      </c>
      <c r="BO59" t="str">
        <f t="shared" ca="1" si="151"/>
        <v>0</v>
      </c>
      <c r="BP59" t="str">
        <f t="shared" ca="1" si="151"/>
        <v>0</v>
      </c>
      <c r="BQ59" t="str">
        <f t="shared" ca="1" si="151"/>
        <v>0</v>
      </c>
      <c r="BR59" t="str">
        <f t="shared" ca="1" si="151"/>
        <v>0</v>
      </c>
      <c r="BS59" t="str">
        <f t="shared" ca="1" si="151"/>
        <v>0</v>
      </c>
      <c r="BT59" t="str">
        <f t="shared" ca="1" si="152"/>
        <v>0</v>
      </c>
      <c r="BU59" t="str">
        <f t="shared" ca="1" si="152"/>
        <v>0</v>
      </c>
      <c r="BV59" t="str">
        <f t="shared" ca="1" si="152"/>
        <v>0</v>
      </c>
      <c r="BW59" t="str">
        <f t="shared" ca="1" si="152"/>
        <v>0</v>
      </c>
      <c r="BX59" t="str">
        <f t="shared" ca="1" si="152"/>
        <v>0</v>
      </c>
      <c r="BY59" t="str">
        <f t="shared" ca="1" si="152"/>
        <v>0</v>
      </c>
      <c r="BZ59" t="str">
        <f t="shared" ca="1" si="152"/>
        <v>0</v>
      </c>
      <c r="CA59" t="str">
        <f t="shared" ca="1" si="152"/>
        <v>0</v>
      </c>
      <c r="CB59" t="str">
        <f t="shared" ca="1" si="152"/>
        <v>0</v>
      </c>
      <c r="CC59" t="str">
        <f t="shared" ca="1" si="152"/>
        <v>0</v>
      </c>
      <c r="CD59" t="str">
        <f t="shared" ca="1" si="152"/>
        <v>0</v>
      </c>
      <c r="CE59" t="str">
        <f t="shared" ca="1" si="152"/>
        <v>0</v>
      </c>
      <c r="CF59" s="91" t="str">
        <f t="shared" ca="1" si="152"/>
        <v>0</v>
      </c>
      <c r="CG59" t="str">
        <f t="shared" ca="1" si="152"/>
        <v>0</v>
      </c>
      <c r="CH59" t="str">
        <f t="shared" ca="1" si="152"/>
        <v>0</v>
      </c>
      <c r="CI59" t="str">
        <f t="shared" ca="1" si="152"/>
        <v>0</v>
      </c>
      <c r="CJ59" t="str">
        <f t="shared" ca="1" si="153"/>
        <v>0</v>
      </c>
      <c r="CK59" t="str">
        <f t="shared" ca="1" si="153"/>
        <v>0</v>
      </c>
      <c r="CL59" t="str">
        <f t="shared" ca="1" si="153"/>
        <v>0</v>
      </c>
      <c r="CM59" t="str">
        <f t="shared" ca="1" si="153"/>
        <v>0</v>
      </c>
      <c r="CN59" t="str">
        <f t="shared" ca="1" si="153"/>
        <v>0</v>
      </c>
      <c r="CO59" t="str">
        <f t="shared" ca="1" si="153"/>
        <v>0</v>
      </c>
      <c r="CP59" t="str">
        <f t="shared" ca="1" si="153"/>
        <v>0</v>
      </c>
      <c r="CQ59" t="str">
        <f t="shared" ca="1" si="153"/>
        <v>0</v>
      </c>
      <c r="CR59" t="str">
        <f t="shared" ca="1" si="153"/>
        <v>0</v>
      </c>
      <c r="CS59" t="str">
        <f t="shared" ca="1" si="153"/>
        <v>0</v>
      </c>
      <c r="CT59" t="str">
        <f t="shared" ca="1" si="153"/>
        <v>0</v>
      </c>
      <c r="CU59" t="str">
        <f t="shared" ca="1" si="153"/>
        <v>0</v>
      </c>
      <c r="CV59" t="str">
        <f t="shared" ca="1" si="153"/>
        <v>0</v>
      </c>
      <c r="CW59" t="str">
        <f t="shared" ca="1" si="153"/>
        <v>0</v>
      </c>
      <c r="CX59" t="str">
        <f t="shared" ca="1" si="153"/>
        <v>0</v>
      </c>
      <c r="CY59" t="str">
        <f t="shared" ca="1" si="153"/>
        <v>0</v>
      </c>
      <c r="CZ59" t="str">
        <f t="shared" ca="1" si="149"/>
        <v>0</v>
      </c>
      <c r="DA59" t="str">
        <f t="shared" ca="1" si="149"/>
        <v>0</v>
      </c>
      <c r="DB59" t="str">
        <f t="shared" ca="1" si="149"/>
        <v>0</v>
      </c>
      <c r="DC59" t="str">
        <f t="shared" ca="1" si="149"/>
        <v>0</v>
      </c>
      <c r="DD59" t="str">
        <f t="shared" ca="1" si="149"/>
        <v>0</v>
      </c>
      <c r="DE59" t="str">
        <f t="shared" ca="1" si="149"/>
        <v>0</v>
      </c>
      <c r="DF59" t="str">
        <f t="shared" ca="1" si="149"/>
        <v>0</v>
      </c>
      <c r="DG59" t="str">
        <f t="shared" ca="1" si="149"/>
        <v>0</v>
      </c>
      <c r="DH59" t="str">
        <f t="shared" ca="1" si="149"/>
        <v>0</v>
      </c>
      <c r="DI59" t="str">
        <f t="shared" ca="1" si="149"/>
        <v>0</v>
      </c>
      <c r="DJ59" s="91" t="str">
        <f t="shared" ca="1" si="149"/>
        <v>0</v>
      </c>
      <c r="DK59" t="str">
        <f t="shared" ca="1" si="149"/>
        <v>0</v>
      </c>
      <c r="DL59" t="str">
        <f t="shared" ca="1" si="149"/>
        <v>0</v>
      </c>
      <c r="DM59" t="str">
        <f t="shared" ca="1" si="149"/>
        <v>0</v>
      </c>
      <c r="DN59" t="str">
        <f t="shared" ca="1" si="149"/>
        <v>0</v>
      </c>
      <c r="DO59" t="str">
        <f t="shared" ca="1" si="149"/>
        <v>0</v>
      </c>
      <c r="DP59" t="str">
        <f t="shared" ca="1" si="148"/>
        <v>0</v>
      </c>
      <c r="DQ59" t="str">
        <f t="shared" ca="1" si="148"/>
        <v>0</v>
      </c>
      <c r="DR59" t="str">
        <f t="shared" ca="1" si="148"/>
        <v>0</v>
      </c>
      <c r="DS59" t="str">
        <f t="shared" ca="1" si="148"/>
        <v>0</v>
      </c>
      <c r="DT59" t="str">
        <f t="shared" ca="1" si="148"/>
        <v>0</v>
      </c>
      <c r="DU59" t="str">
        <f t="shared" ca="1" si="148"/>
        <v>0</v>
      </c>
      <c r="DV59" t="str">
        <f t="shared" ca="1" si="148"/>
        <v>0</v>
      </c>
      <c r="DW59" t="str">
        <f t="shared" ca="1" si="148"/>
        <v>0</v>
      </c>
      <c r="DX59" t="str">
        <f t="shared" ca="1" si="148"/>
        <v>0</v>
      </c>
      <c r="DY59" t="str">
        <f t="shared" ca="1" si="148"/>
        <v>0</v>
      </c>
      <c r="DZ59" t="str">
        <f t="shared" ca="1" si="148"/>
        <v>0</v>
      </c>
      <c r="EA59" t="str">
        <f t="shared" ca="1" si="148"/>
        <v>0</v>
      </c>
      <c r="EB59" t="str">
        <f t="shared" ca="1" si="148"/>
        <v>0</v>
      </c>
      <c r="EC59" t="str">
        <f t="shared" ca="1" si="148"/>
        <v>0</v>
      </c>
      <c r="ED59" t="str">
        <f t="shared" ca="1" si="148"/>
        <v>0</v>
      </c>
      <c r="EE59" t="str">
        <f t="shared" ca="1" si="146"/>
        <v>0</v>
      </c>
      <c r="EF59" t="str">
        <f t="shared" ca="1" si="146"/>
        <v>0</v>
      </c>
      <c r="EG59" t="str">
        <f t="shared" ca="1" si="146"/>
        <v>0</v>
      </c>
      <c r="EH59" t="str">
        <f t="shared" ca="1" si="146"/>
        <v>0</v>
      </c>
      <c r="EI59" t="str">
        <f t="shared" ca="1" si="146"/>
        <v>0</v>
      </c>
      <c r="EJ59" t="str">
        <f t="shared" ca="1" si="146"/>
        <v>0</v>
      </c>
      <c r="EK59" t="str">
        <f t="shared" ca="1" si="146"/>
        <v>0</v>
      </c>
      <c r="EL59" t="str">
        <f t="shared" ca="1" si="146"/>
        <v>0</v>
      </c>
      <c r="EM59" t="str">
        <f t="shared" ca="1" si="146"/>
        <v>0</v>
      </c>
      <c r="EN59" s="91" t="str">
        <f t="shared" ca="1" si="146"/>
        <v>0</v>
      </c>
    </row>
    <row r="60" spans="1:144">
      <c r="A60">
        <f ca="1"/>
        <v>0</v>
      </c>
      <c r="B60">
        <f ca="1"/>
        <v>0</v>
      </c>
      <c r="C60">
        <f ca="1"/>
        <v>0</v>
      </c>
      <c r="D60" t="str">
        <f ca="1"/>
        <v/>
      </c>
      <c r="E60">
        <f ca="1"/>
        <v>0</v>
      </c>
      <c r="F60">
        <f ca="1"/>
        <v>0</v>
      </c>
      <c r="G60">
        <f ca="1"/>
        <v>0</v>
      </c>
      <c r="H60" t="str">
        <f ca="1"/>
        <v/>
      </c>
      <c r="I60">
        <f ca="1"/>
        <v>0</v>
      </c>
      <c r="J60" t="str">
        <f ca="1"/>
        <v/>
      </c>
      <c r="K60" t="str">
        <f ca="1"/>
        <v>0</v>
      </c>
      <c r="L60" t="str">
        <f ca="1"/>
        <v>0</v>
      </c>
      <c r="M60" t="str">
        <f ca="1"/>
        <v>0</v>
      </c>
      <c r="X60" s="91" t="str">
        <f t="shared" ca="1" si="147"/>
        <v>0</v>
      </c>
      <c r="Y60" t="str">
        <f t="shared" ca="1" si="147"/>
        <v>0</v>
      </c>
      <c r="Z60" t="str">
        <f t="shared" ca="1" si="147"/>
        <v>0</v>
      </c>
      <c r="AA60" t="str">
        <f t="shared" ca="1" si="147"/>
        <v>0</v>
      </c>
      <c r="AB60" t="str">
        <f t="shared" ca="1" si="147"/>
        <v>0</v>
      </c>
      <c r="AC60" t="str">
        <f t="shared" ca="1" si="147"/>
        <v>0</v>
      </c>
      <c r="AD60" t="str">
        <f t="shared" ca="1" si="147"/>
        <v>0</v>
      </c>
      <c r="AE60" t="str">
        <f t="shared" ca="1" si="147"/>
        <v>0</v>
      </c>
      <c r="AF60" t="str">
        <f t="shared" ca="1" si="147"/>
        <v>0</v>
      </c>
      <c r="AG60" t="str">
        <f t="shared" ca="1" si="147"/>
        <v>0</v>
      </c>
      <c r="AH60" t="str">
        <f t="shared" ca="1" si="147"/>
        <v>0</v>
      </c>
      <c r="AI60" t="str">
        <f t="shared" ca="1" si="147"/>
        <v>0</v>
      </c>
      <c r="AJ60" t="str">
        <f t="shared" ca="1" si="147"/>
        <v>0</v>
      </c>
      <c r="AK60" t="str">
        <f t="shared" ca="1" si="147"/>
        <v>0</v>
      </c>
      <c r="AL60" t="str">
        <f t="shared" ca="1" si="147"/>
        <v>0</v>
      </c>
      <c r="AM60" t="str">
        <f t="shared" ca="1" si="147"/>
        <v>0</v>
      </c>
      <c r="AN60" t="str">
        <f t="shared" ca="1" si="150"/>
        <v>0</v>
      </c>
      <c r="AO60" t="str">
        <f t="shared" ca="1" si="150"/>
        <v>0</v>
      </c>
      <c r="AP60" t="str">
        <f t="shared" ca="1" si="150"/>
        <v>0</v>
      </c>
      <c r="AQ60" t="str">
        <f t="shared" ca="1" si="150"/>
        <v>0</v>
      </c>
      <c r="AR60" t="str">
        <f t="shared" ca="1" si="150"/>
        <v>0</v>
      </c>
      <c r="AS60" t="str">
        <f t="shared" ca="1" si="150"/>
        <v>0</v>
      </c>
      <c r="AT60" t="str">
        <f t="shared" ca="1" si="150"/>
        <v>0</v>
      </c>
      <c r="AU60" t="str">
        <f t="shared" ca="1" si="150"/>
        <v>0</v>
      </c>
      <c r="AV60" t="str">
        <f t="shared" ca="1" si="150"/>
        <v>0</v>
      </c>
      <c r="AW60" t="str">
        <f t="shared" ca="1" si="150"/>
        <v>0</v>
      </c>
      <c r="AX60" t="str">
        <f t="shared" ca="1" si="150"/>
        <v>0</v>
      </c>
      <c r="AY60" t="str">
        <f t="shared" ca="1" si="150"/>
        <v>0</v>
      </c>
      <c r="AZ60" t="str">
        <f t="shared" ca="1" si="150"/>
        <v>0</v>
      </c>
      <c r="BA60" t="str">
        <f t="shared" ca="1" si="150"/>
        <v>0</v>
      </c>
      <c r="BB60" s="91" t="str">
        <f t="shared" ca="1" si="150"/>
        <v>0</v>
      </c>
      <c r="BC60" t="str">
        <f t="shared" ca="1" si="150"/>
        <v>0</v>
      </c>
      <c r="BD60" t="str">
        <f t="shared" ca="1" si="151"/>
        <v>0</v>
      </c>
      <c r="BE60" t="str">
        <f t="shared" ca="1" si="151"/>
        <v>0</v>
      </c>
      <c r="BF60" t="str">
        <f t="shared" ca="1" si="151"/>
        <v>0</v>
      </c>
      <c r="BG60" t="str">
        <f t="shared" ca="1" si="151"/>
        <v>0</v>
      </c>
      <c r="BH60" t="str">
        <f t="shared" ca="1" si="151"/>
        <v>0</v>
      </c>
      <c r="BI60" t="str">
        <f t="shared" ca="1" si="151"/>
        <v>0</v>
      </c>
      <c r="BJ60" t="str">
        <f t="shared" ca="1" si="151"/>
        <v>0</v>
      </c>
      <c r="BK60" t="str">
        <f t="shared" ca="1" si="151"/>
        <v>0</v>
      </c>
      <c r="BL60" t="str">
        <f t="shared" ca="1" si="151"/>
        <v>0</v>
      </c>
      <c r="BM60" t="str">
        <f t="shared" ca="1" si="151"/>
        <v>0</v>
      </c>
      <c r="BN60" t="str">
        <f t="shared" ca="1" si="151"/>
        <v>0</v>
      </c>
      <c r="BO60" t="str">
        <f t="shared" ca="1" si="151"/>
        <v>0</v>
      </c>
      <c r="BP60" t="str">
        <f t="shared" ca="1" si="151"/>
        <v>0</v>
      </c>
      <c r="BQ60" t="str">
        <f t="shared" ca="1" si="151"/>
        <v>0</v>
      </c>
      <c r="BR60" t="str">
        <f t="shared" ca="1" si="151"/>
        <v>0</v>
      </c>
      <c r="BS60" t="str">
        <f t="shared" ca="1" si="151"/>
        <v>0</v>
      </c>
      <c r="BT60" t="str">
        <f t="shared" ca="1" si="152"/>
        <v>0</v>
      </c>
      <c r="BU60" t="str">
        <f t="shared" ca="1" si="152"/>
        <v>0</v>
      </c>
      <c r="BV60" t="str">
        <f t="shared" ca="1" si="152"/>
        <v>0</v>
      </c>
      <c r="BW60" t="str">
        <f t="shared" ca="1" si="152"/>
        <v>0</v>
      </c>
      <c r="BX60" t="str">
        <f t="shared" ca="1" si="152"/>
        <v>0</v>
      </c>
      <c r="BY60" t="str">
        <f t="shared" ca="1" si="152"/>
        <v>0</v>
      </c>
      <c r="BZ60" t="str">
        <f t="shared" ca="1" si="152"/>
        <v>0</v>
      </c>
      <c r="CA60" t="str">
        <f t="shared" ca="1" si="152"/>
        <v>0</v>
      </c>
      <c r="CB60" t="str">
        <f t="shared" ca="1" si="152"/>
        <v>0</v>
      </c>
      <c r="CC60" t="str">
        <f t="shared" ca="1" si="152"/>
        <v>0</v>
      </c>
      <c r="CD60" t="str">
        <f t="shared" ca="1" si="152"/>
        <v>0</v>
      </c>
      <c r="CE60" t="str">
        <f t="shared" ca="1" si="152"/>
        <v>0</v>
      </c>
      <c r="CF60" s="91" t="str">
        <f t="shared" ca="1" si="152"/>
        <v>0</v>
      </c>
      <c r="CG60" t="str">
        <f t="shared" ca="1" si="152"/>
        <v>0</v>
      </c>
      <c r="CH60" t="str">
        <f t="shared" ca="1" si="152"/>
        <v>0</v>
      </c>
      <c r="CI60" t="str">
        <f t="shared" ca="1" si="152"/>
        <v>0</v>
      </c>
      <c r="CJ60" t="str">
        <f t="shared" ca="1" si="153"/>
        <v>0</v>
      </c>
      <c r="CK60" t="str">
        <f t="shared" ca="1" si="153"/>
        <v>0</v>
      </c>
      <c r="CL60" t="str">
        <f t="shared" ca="1" si="153"/>
        <v>0</v>
      </c>
      <c r="CM60" t="str">
        <f t="shared" ca="1" si="153"/>
        <v>0</v>
      </c>
      <c r="CN60" t="str">
        <f t="shared" ca="1" si="153"/>
        <v>0</v>
      </c>
      <c r="CO60" t="str">
        <f t="shared" ca="1" si="153"/>
        <v>0</v>
      </c>
      <c r="CP60" t="str">
        <f t="shared" ca="1" si="153"/>
        <v>0</v>
      </c>
      <c r="CQ60" t="str">
        <f t="shared" ca="1" si="153"/>
        <v>0</v>
      </c>
      <c r="CR60" t="str">
        <f t="shared" ca="1" si="153"/>
        <v>0</v>
      </c>
      <c r="CS60" t="str">
        <f t="shared" ca="1" si="153"/>
        <v>0</v>
      </c>
      <c r="CT60" t="str">
        <f t="shared" ca="1" si="153"/>
        <v>0</v>
      </c>
      <c r="CU60" t="str">
        <f t="shared" ca="1" si="153"/>
        <v>0</v>
      </c>
      <c r="CV60" t="str">
        <f t="shared" ca="1" si="153"/>
        <v>0</v>
      </c>
      <c r="CW60" t="str">
        <f t="shared" ca="1" si="153"/>
        <v>0</v>
      </c>
      <c r="CX60" t="str">
        <f t="shared" ca="1" si="153"/>
        <v>0</v>
      </c>
      <c r="CY60" t="str">
        <f t="shared" ca="1" si="153"/>
        <v>0</v>
      </c>
      <c r="CZ60" t="str">
        <f t="shared" ca="1" si="149"/>
        <v>0</v>
      </c>
      <c r="DA60" t="str">
        <f t="shared" ca="1" si="149"/>
        <v>0</v>
      </c>
      <c r="DB60" t="str">
        <f t="shared" ca="1" si="149"/>
        <v>0</v>
      </c>
      <c r="DC60" t="str">
        <f t="shared" ca="1" si="149"/>
        <v>0</v>
      </c>
      <c r="DD60" t="str">
        <f t="shared" ca="1" si="149"/>
        <v>0</v>
      </c>
      <c r="DE60" t="str">
        <f t="shared" ca="1" si="149"/>
        <v>0</v>
      </c>
      <c r="DF60" t="str">
        <f t="shared" ca="1" si="149"/>
        <v>0</v>
      </c>
      <c r="DG60" t="str">
        <f t="shared" ca="1" si="149"/>
        <v>0</v>
      </c>
      <c r="DH60" t="str">
        <f t="shared" ca="1" si="149"/>
        <v>0</v>
      </c>
      <c r="DI60" t="str">
        <f t="shared" ca="1" si="149"/>
        <v>0</v>
      </c>
      <c r="DJ60" s="91" t="str">
        <f t="shared" ca="1" si="149"/>
        <v>0</v>
      </c>
      <c r="DK60" t="str">
        <f t="shared" ca="1" si="149"/>
        <v>0</v>
      </c>
      <c r="DL60" t="str">
        <f t="shared" ca="1" si="149"/>
        <v>0</v>
      </c>
      <c r="DM60" t="str">
        <f t="shared" ca="1" si="149"/>
        <v>0</v>
      </c>
      <c r="DN60" t="str">
        <f t="shared" ca="1" si="149"/>
        <v>0</v>
      </c>
      <c r="DO60" t="str">
        <f t="shared" ca="1" si="149"/>
        <v>0</v>
      </c>
      <c r="DP60" t="str">
        <f t="shared" ca="1" si="148"/>
        <v>0</v>
      </c>
      <c r="DQ60" t="str">
        <f t="shared" ca="1" si="148"/>
        <v>0</v>
      </c>
      <c r="DR60" t="str">
        <f t="shared" ca="1" si="148"/>
        <v>0</v>
      </c>
      <c r="DS60" t="str">
        <f t="shared" ca="1" si="148"/>
        <v>0</v>
      </c>
      <c r="DT60" t="str">
        <f t="shared" ca="1" si="148"/>
        <v>0</v>
      </c>
      <c r="DU60" t="str">
        <f t="shared" ca="1" si="148"/>
        <v>0</v>
      </c>
      <c r="DV60" t="str">
        <f t="shared" ca="1" si="148"/>
        <v>0</v>
      </c>
      <c r="DW60" t="str">
        <f t="shared" ca="1" si="148"/>
        <v>0</v>
      </c>
      <c r="DX60" t="str">
        <f t="shared" ca="1" si="148"/>
        <v>0</v>
      </c>
      <c r="DY60" t="str">
        <f t="shared" ca="1" si="148"/>
        <v>0</v>
      </c>
      <c r="DZ60" t="str">
        <f t="shared" ca="1" si="148"/>
        <v>0</v>
      </c>
      <c r="EA60" t="str">
        <f t="shared" ca="1" si="148"/>
        <v>0</v>
      </c>
      <c r="EB60" t="str">
        <f t="shared" ca="1" si="148"/>
        <v>0</v>
      </c>
      <c r="EC60" t="str">
        <f t="shared" ca="1" si="148"/>
        <v>0</v>
      </c>
      <c r="ED60" t="str">
        <f t="shared" ca="1" si="148"/>
        <v>0</v>
      </c>
      <c r="EE60" t="str">
        <f t="shared" ca="1" si="146"/>
        <v>0</v>
      </c>
      <c r="EF60" t="str">
        <f t="shared" ca="1" si="146"/>
        <v>0</v>
      </c>
      <c r="EG60" t="str">
        <f t="shared" ca="1" si="146"/>
        <v>0</v>
      </c>
      <c r="EH60" t="str">
        <f t="shared" ca="1" si="146"/>
        <v>0</v>
      </c>
      <c r="EI60" t="str">
        <f t="shared" ca="1" si="146"/>
        <v>0</v>
      </c>
      <c r="EJ60" t="str">
        <f t="shared" ca="1" si="146"/>
        <v>0</v>
      </c>
      <c r="EK60" t="str">
        <f t="shared" ca="1" si="146"/>
        <v>0</v>
      </c>
      <c r="EL60" t="str">
        <f t="shared" ca="1" si="146"/>
        <v>0</v>
      </c>
      <c r="EM60" t="str">
        <f t="shared" ca="1" si="146"/>
        <v>0</v>
      </c>
      <c r="EN60" s="91" t="str">
        <f t="shared" ca="1" si="146"/>
        <v>0</v>
      </c>
    </row>
    <row r="62" spans="1:144" s="39" customFormat="1">
      <c r="A62" s="39" t="s">
        <v>622</v>
      </c>
    </row>
    <row r="64" spans="1:144" ht="24" customHeight="1">
      <c r="A64" t="str" cm="1">
        <f t="array" ref="A64:M64">Embodied_Input[#Headers]</f>
        <v>Building Aspect</v>
      </c>
      <c r="B64" t="str">
        <v>Building Element</v>
      </c>
      <c r="C64" t="str">
        <v>Material</v>
      </c>
      <c r="D64" t="str">
        <v>Existing fabric?</v>
      </c>
      <c r="E64" t="str">
        <v>Age if existing?</v>
      </c>
      <c r="F64" t="str">
        <v>Adjustment Factor (%)</v>
      </c>
      <c r="G64" t="str">
        <v>Component Life (years)</v>
      </c>
      <c r="H64" t="str">
        <v>Designed for disassembly?</v>
      </c>
      <c r="I64" t="str">
        <v>Estimated Quantity</v>
      </c>
      <c r="J64" t="str">
        <v>Units</v>
      </c>
      <c r="K64" t="str">
        <v>Self-weight (kN)</v>
      </c>
      <c r="L64" t="str">
        <v>A1 - A3</v>
      </c>
      <c r="M64" t="str">
        <v>A1 - A3 Biogenic</v>
      </c>
      <c r="X64" s="91" t="s">
        <v>441</v>
      </c>
      <c r="Y64" t="s">
        <v>442</v>
      </c>
      <c r="Z64" t="s">
        <v>443</v>
      </c>
      <c r="AA64" t="s">
        <v>444</v>
      </c>
      <c r="AB64" t="s">
        <v>445</v>
      </c>
      <c r="AC64" t="s">
        <v>446</v>
      </c>
      <c r="AD64" t="s">
        <v>447</v>
      </c>
      <c r="AE64" t="s">
        <v>448</v>
      </c>
      <c r="AF64" t="s">
        <v>449</v>
      </c>
      <c r="AG64" t="s">
        <v>450</v>
      </c>
      <c r="AH64" t="s">
        <v>451</v>
      </c>
      <c r="AI64" t="s">
        <v>452</v>
      </c>
      <c r="AJ64" t="s">
        <v>453</v>
      </c>
      <c r="AK64" t="s">
        <v>454</v>
      </c>
      <c r="AL64" t="s">
        <v>455</v>
      </c>
      <c r="AM64" t="s">
        <v>456</v>
      </c>
      <c r="AN64" t="s">
        <v>457</v>
      </c>
      <c r="AO64" t="s">
        <v>458</v>
      </c>
      <c r="AP64" t="s">
        <v>459</v>
      </c>
      <c r="AQ64" t="s">
        <v>460</v>
      </c>
      <c r="AR64" t="s">
        <v>461</v>
      </c>
      <c r="AS64" t="s">
        <v>462</v>
      </c>
      <c r="AT64" t="s">
        <v>463</v>
      </c>
      <c r="AU64" t="s">
        <v>464</v>
      </c>
      <c r="AV64" t="s">
        <v>465</v>
      </c>
      <c r="AW64" t="s">
        <v>466</v>
      </c>
      <c r="AX64" t="s">
        <v>467</v>
      </c>
      <c r="AY64" t="s">
        <v>468</v>
      </c>
      <c r="AZ64" t="s">
        <v>469</v>
      </c>
      <c r="BA64" t="s">
        <v>470</v>
      </c>
      <c r="BB64" s="91" t="s">
        <v>471</v>
      </c>
      <c r="BC64" t="s">
        <v>472</v>
      </c>
      <c r="BD64" t="s">
        <v>473</v>
      </c>
      <c r="BE64" t="s">
        <v>474</v>
      </c>
      <c r="BF64" t="s">
        <v>475</v>
      </c>
      <c r="BG64" t="s">
        <v>476</v>
      </c>
      <c r="BH64" t="s">
        <v>477</v>
      </c>
      <c r="BI64" t="s">
        <v>478</v>
      </c>
      <c r="BJ64" t="s">
        <v>479</v>
      </c>
      <c r="BK64" t="s">
        <v>480</v>
      </c>
      <c r="BL64" t="s">
        <v>481</v>
      </c>
      <c r="BM64" t="s">
        <v>482</v>
      </c>
      <c r="BN64" t="s">
        <v>483</v>
      </c>
      <c r="BO64" t="s">
        <v>484</v>
      </c>
      <c r="BP64" t="s">
        <v>485</v>
      </c>
      <c r="BQ64" t="s">
        <v>486</v>
      </c>
      <c r="BR64" t="s">
        <v>487</v>
      </c>
      <c r="BS64" t="s">
        <v>488</v>
      </c>
      <c r="BT64" t="s">
        <v>489</v>
      </c>
      <c r="BU64" t="s">
        <v>490</v>
      </c>
      <c r="BV64" t="s">
        <v>491</v>
      </c>
      <c r="BW64" t="s">
        <v>492</v>
      </c>
      <c r="BX64" t="s">
        <v>493</v>
      </c>
      <c r="BY64" t="s">
        <v>494</v>
      </c>
      <c r="BZ64" t="s">
        <v>495</v>
      </c>
      <c r="CA64" t="s">
        <v>496</v>
      </c>
      <c r="CB64" t="s">
        <v>497</v>
      </c>
      <c r="CC64" t="s">
        <v>498</v>
      </c>
      <c r="CD64" t="s">
        <v>499</v>
      </c>
      <c r="CE64" t="s">
        <v>500</v>
      </c>
      <c r="CF64" s="91" t="s">
        <v>501</v>
      </c>
      <c r="CG64" t="s">
        <v>502</v>
      </c>
      <c r="CH64" t="s">
        <v>503</v>
      </c>
      <c r="CI64" t="s">
        <v>504</v>
      </c>
      <c r="CJ64" t="s">
        <v>505</v>
      </c>
      <c r="CK64" t="s">
        <v>506</v>
      </c>
      <c r="CL64" t="s">
        <v>507</v>
      </c>
      <c r="CM64" t="s">
        <v>508</v>
      </c>
      <c r="CN64" t="s">
        <v>509</v>
      </c>
      <c r="CO64" t="s">
        <v>510</v>
      </c>
      <c r="CP64" t="s">
        <v>511</v>
      </c>
      <c r="CQ64" t="s">
        <v>512</v>
      </c>
      <c r="CR64" t="s">
        <v>513</v>
      </c>
      <c r="CS64" t="s">
        <v>514</v>
      </c>
      <c r="CT64" t="s">
        <v>515</v>
      </c>
      <c r="CU64" t="s">
        <v>516</v>
      </c>
      <c r="CV64" t="s">
        <v>517</v>
      </c>
      <c r="CW64" t="s">
        <v>518</v>
      </c>
      <c r="CX64" t="s">
        <v>519</v>
      </c>
      <c r="CY64" t="s">
        <v>520</v>
      </c>
      <c r="CZ64" t="s">
        <v>521</v>
      </c>
      <c r="DA64" t="s">
        <v>522</v>
      </c>
      <c r="DB64" t="s">
        <v>523</v>
      </c>
      <c r="DC64" t="s">
        <v>524</v>
      </c>
      <c r="DD64" t="s">
        <v>525</v>
      </c>
      <c r="DE64" t="s">
        <v>526</v>
      </c>
      <c r="DF64" t="s">
        <v>527</v>
      </c>
      <c r="DG64" t="s">
        <v>528</v>
      </c>
      <c r="DH64" t="s">
        <v>529</v>
      </c>
      <c r="DI64" t="s">
        <v>530</v>
      </c>
      <c r="DJ64" s="91" t="s">
        <v>531</v>
      </c>
      <c r="DK64" t="s">
        <v>532</v>
      </c>
      <c r="DL64" t="s">
        <v>533</v>
      </c>
      <c r="DM64" t="s">
        <v>534</v>
      </c>
      <c r="DN64" t="s">
        <v>535</v>
      </c>
      <c r="DO64" t="s">
        <v>536</v>
      </c>
      <c r="DP64" t="s">
        <v>537</v>
      </c>
      <c r="DQ64" t="s">
        <v>538</v>
      </c>
      <c r="DR64" t="s">
        <v>539</v>
      </c>
      <c r="DS64" t="s">
        <v>540</v>
      </c>
      <c r="DT64" t="s">
        <v>541</v>
      </c>
      <c r="DU64" t="s">
        <v>542</v>
      </c>
      <c r="DV64" t="s">
        <v>543</v>
      </c>
      <c r="DW64" t="s">
        <v>544</v>
      </c>
      <c r="DX64" t="s">
        <v>545</v>
      </c>
      <c r="DY64" t="s">
        <v>546</v>
      </c>
      <c r="DZ64" t="s">
        <v>547</v>
      </c>
      <c r="EA64" t="s">
        <v>548</v>
      </c>
      <c r="EB64" t="s">
        <v>549</v>
      </c>
      <c r="EC64" t="s">
        <v>550</v>
      </c>
      <c r="ED64" t="s">
        <v>551</v>
      </c>
      <c r="EE64" t="s">
        <v>552</v>
      </c>
      <c r="EF64" t="s">
        <v>553</v>
      </c>
      <c r="EG64" t="s">
        <v>554</v>
      </c>
      <c r="EH64" t="s">
        <v>555</v>
      </c>
      <c r="EI64" t="s">
        <v>556</v>
      </c>
      <c r="EJ64" t="s">
        <v>557</v>
      </c>
      <c r="EK64" t="s">
        <v>558</v>
      </c>
      <c r="EL64" t="s">
        <v>559</v>
      </c>
      <c r="EM64" t="s">
        <v>560</v>
      </c>
      <c r="EN64" s="91" t="s">
        <v>561</v>
      </c>
    </row>
    <row r="65" spans="1:144">
      <c r="A65" t="str" cm="1">
        <f t="array" aca="1" ref="A65:M114" ca="1">Embodied_Input[]</f>
        <v>Substructure</v>
      </c>
      <c r="B65" t="str">
        <f ca="1"/>
        <v>Piles</v>
      </c>
      <c r="C65">
        <f ca="1"/>
        <v>0</v>
      </c>
      <c r="D65" t="str">
        <f ca="1"/>
        <v/>
      </c>
      <c r="E65">
        <f ca="1"/>
        <v>0</v>
      </c>
      <c r="F65">
        <f ca="1"/>
        <v>0</v>
      </c>
      <c r="G65">
        <f ca="1"/>
        <v>0</v>
      </c>
      <c r="H65" t="str">
        <f ca="1"/>
        <v/>
      </c>
      <c r="I65">
        <f ca="1"/>
        <v>0</v>
      </c>
      <c r="J65" t="str">
        <f ca="1"/>
        <v/>
      </c>
      <c r="K65">
        <f ca="1"/>
        <v>0</v>
      </c>
      <c r="L65" t="str">
        <f ca="1"/>
        <v>0</v>
      </c>
      <c r="M65" t="str">
        <f ca="1"/>
        <v>0</v>
      </c>
      <c r="X65" s="91" t="str">
        <f t="shared" ref="X65:BC65" ca="1" si="154">$M65</f>
        <v>0</v>
      </c>
      <c r="Y65" t="str">
        <f t="shared" ca="1" si="154"/>
        <v>0</v>
      </c>
      <c r="Z65" t="str">
        <f t="shared" ca="1" si="154"/>
        <v>0</v>
      </c>
      <c r="AA65" t="str">
        <f t="shared" ca="1" si="154"/>
        <v>0</v>
      </c>
      <c r="AB65" t="str">
        <f t="shared" ca="1" si="154"/>
        <v>0</v>
      </c>
      <c r="AC65" t="str">
        <f t="shared" ca="1" si="154"/>
        <v>0</v>
      </c>
      <c r="AD65" t="str">
        <f t="shared" ca="1" si="154"/>
        <v>0</v>
      </c>
      <c r="AE65" t="str">
        <f t="shared" ca="1" si="154"/>
        <v>0</v>
      </c>
      <c r="AF65" t="str">
        <f t="shared" ca="1" si="154"/>
        <v>0</v>
      </c>
      <c r="AG65" t="str">
        <f t="shared" ca="1" si="154"/>
        <v>0</v>
      </c>
      <c r="AH65" t="str">
        <f t="shared" ca="1" si="154"/>
        <v>0</v>
      </c>
      <c r="AI65" t="str">
        <f t="shared" ca="1" si="154"/>
        <v>0</v>
      </c>
      <c r="AJ65" t="str">
        <f t="shared" ca="1" si="154"/>
        <v>0</v>
      </c>
      <c r="AK65" t="str">
        <f t="shared" ca="1" si="154"/>
        <v>0</v>
      </c>
      <c r="AL65" t="str">
        <f t="shared" ca="1" si="154"/>
        <v>0</v>
      </c>
      <c r="AM65" t="str">
        <f t="shared" ca="1" si="154"/>
        <v>0</v>
      </c>
      <c r="AN65" t="str">
        <f t="shared" ca="1" si="154"/>
        <v>0</v>
      </c>
      <c r="AO65" t="str">
        <f t="shared" ca="1" si="154"/>
        <v>0</v>
      </c>
      <c r="AP65" t="str">
        <f t="shared" ca="1" si="154"/>
        <v>0</v>
      </c>
      <c r="AQ65" t="str">
        <f t="shared" ca="1" si="154"/>
        <v>0</v>
      </c>
      <c r="AR65" t="str">
        <f t="shared" ca="1" si="154"/>
        <v>0</v>
      </c>
      <c r="AS65" t="str">
        <f t="shared" ca="1" si="154"/>
        <v>0</v>
      </c>
      <c r="AT65" t="str">
        <f t="shared" ca="1" si="154"/>
        <v>0</v>
      </c>
      <c r="AU65" t="str">
        <f t="shared" ca="1" si="154"/>
        <v>0</v>
      </c>
      <c r="AV65" t="str">
        <f t="shared" ca="1" si="154"/>
        <v>0</v>
      </c>
      <c r="AW65" t="str">
        <f t="shared" ca="1" si="154"/>
        <v>0</v>
      </c>
      <c r="AX65" t="str">
        <f t="shared" ca="1" si="154"/>
        <v>0</v>
      </c>
      <c r="AY65" t="str">
        <f t="shared" ca="1" si="154"/>
        <v>0</v>
      </c>
      <c r="AZ65" t="str">
        <f t="shared" ca="1" si="154"/>
        <v>0</v>
      </c>
      <c r="BA65" t="str">
        <f t="shared" ca="1" si="154"/>
        <v>0</v>
      </c>
      <c r="BB65" s="91" t="str">
        <f t="shared" ca="1" si="154"/>
        <v>0</v>
      </c>
      <c r="BC65" t="str">
        <f t="shared" ca="1" si="154"/>
        <v>0</v>
      </c>
      <c r="BD65" t="str">
        <f t="shared" ref="BD65:CI65" ca="1" si="155">$M65</f>
        <v>0</v>
      </c>
      <c r="BE65" t="str">
        <f t="shared" ca="1" si="155"/>
        <v>0</v>
      </c>
      <c r="BF65" t="str">
        <f t="shared" ca="1" si="155"/>
        <v>0</v>
      </c>
      <c r="BG65" t="str">
        <f t="shared" ca="1" si="155"/>
        <v>0</v>
      </c>
      <c r="BH65" t="str">
        <f t="shared" ca="1" si="155"/>
        <v>0</v>
      </c>
      <c r="BI65" t="str">
        <f t="shared" ca="1" si="155"/>
        <v>0</v>
      </c>
      <c r="BJ65" t="str">
        <f t="shared" ca="1" si="155"/>
        <v>0</v>
      </c>
      <c r="BK65" t="str">
        <f t="shared" ca="1" si="155"/>
        <v>0</v>
      </c>
      <c r="BL65" t="str">
        <f t="shared" ca="1" si="155"/>
        <v>0</v>
      </c>
      <c r="BM65" t="str">
        <f t="shared" ca="1" si="155"/>
        <v>0</v>
      </c>
      <c r="BN65" t="str">
        <f t="shared" ca="1" si="155"/>
        <v>0</v>
      </c>
      <c r="BO65" t="str">
        <f t="shared" ca="1" si="155"/>
        <v>0</v>
      </c>
      <c r="BP65" t="str">
        <f t="shared" ca="1" si="155"/>
        <v>0</v>
      </c>
      <c r="BQ65" t="str">
        <f t="shared" ca="1" si="155"/>
        <v>0</v>
      </c>
      <c r="BR65" t="str">
        <f t="shared" ca="1" si="155"/>
        <v>0</v>
      </c>
      <c r="BS65" t="str">
        <f t="shared" ca="1" si="155"/>
        <v>0</v>
      </c>
      <c r="BT65" t="str">
        <f t="shared" ca="1" si="155"/>
        <v>0</v>
      </c>
      <c r="BU65" t="str">
        <f t="shared" ca="1" si="155"/>
        <v>0</v>
      </c>
      <c r="BV65" t="str">
        <f t="shared" ca="1" si="155"/>
        <v>0</v>
      </c>
      <c r="BW65" t="str">
        <f t="shared" ca="1" si="155"/>
        <v>0</v>
      </c>
      <c r="BX65" t="str">
        <f t="shared" ca="1" si="155"/>
        <v>0</v>
      </c>
      <c r="BY65" t="str">
        <f t="shared" ca="1" si="155"/>
        <v>0</v>
      </c>
      <c r="BZ65" t="str">
        <f t="shared" ca="1" si="155"/>
        <v>0</v>
      </c>
      <c r="CA65" t="str">
        <f t="shared" ca="1" si="155"/>
        <v>0</v>
      </c>
      <c r="CB65" t="str">
        <f t="shared" ca="1" si="155"/>
        <v>0</v>
      </c>
      <c r="CC65" t="str">
        <f t="shared" ca="1" si="155"/>
        <v>0</v>
      </c>
      <c r="CD65" t="str">
        <f t="shared" ca="1" si="155"/>
        <v>0</v>
      </c>
      <c r="CE65" t="str">
        <f t="shared" ca="1" si="155"/>
        <v>0</v>
      </c>
      <c r="CF65" s="91" t="str">
        <f t="shared" ca="1" si="155"/>
        <v>0</v>
      </c>
      <c r="CG65" t="str">
        <f t="shared" ca="1" si="155"/>
        <v>0</v>
      </c>
      <c r="CH65" t="str">
        <f t="shared" ca="1" si="155"/>
        <v>0</v>
      </c>
      <c r="CI65" t="str">
        <f t="shared" ca="1" si="155"/>
        <v>0</v>
      </c>
      <c r="CJ65" t="str">
        <f t="shared" ref="CJ65:CY65" ca="1" si="156">$M65</f>
        <v>0</v>
      </c>
      <c r="CK65" t="str">
        <f t="shared" ca="1" si="156"/>
        <v>0</v>
      </c>
      <c r="CL65" t="str">
        <f t="shared" ca="1" si="156"/>
        <v>0</v>
      </c>
      <c r="CM65" t="str">
        <f t="shared" ca="1" si="156"/>
        <v>0</v>
      </c>
      <c r="CN65" t="str">
        <f t="shared" ca="1" si="156"/>
        <v>0</v>
      </c>
      <c r="CO65" t="str">
        <f t="shared" ca="1" si="156"/>
        <v>0</v>
      </c>
      <c r="CP65" t="str">
        <f t="shared" ca="1" si="156"/>
        <v>0</v>
      </c>
      <c r="CQ65" t="str">
        <f t="shared" ca="1" si="156"/>
        <v>0</v>
      </c>
      <c r="CR65" t="str">
        <f t="shared" ca="1" si="156"/>
        <v>0</v>
      </c>
      <c r="CS65" t="str">
        <f t="shared" ca="1" si="156"/>
        <v>0</v>
      </c>
      <c r="CT65" t="str">
        <f t="shared" ca="1" si="156"/>
        <v>0</v>
      </c>
      <c r="CU65" t="str">
        <f t="shared" ca="1" si="156"/>
        <v>0</v>
      </c>
      <c r="CV65" t="str">
        <f t="shared" ca="1" si="156"/>
        <v>0</v>
      </c>
      <c r="CW65" t="str">
        <f t="shared" ca="1" si="156"/>
        <v>0</v>
      </c>
      <c r="CX65" t="str">
        <f t="shared" ca="1" si="156"/>
        <v>0</v>
      </c>
      <c r="CY65" t="str">
        <f t="shared" ca="1" si="156"/>
        <v>0</v>
      </c>
      <c r="CZ65" t="str">
        <f t="shared" ref="CZ65:EN68" ca="1" si="157">$M65</f>
        <v>0</v>
      </c>
      <c r="DA65" t="str">
        <f t="shared" ca="1" si="157"/>
        <v>0</v>
      </c>
      <c r="DB65" t="str">
        <f t="shared" ca="1" si="157"/>
        <v>0</v>
      </c>
      <c r="DC65" t="str">
        <f t="shared" ca="1" si="157"/>
        <v>0</v>
      </c>
      <c r="DD65" t="str">
        <f t="shared" ca="1" si="157"/>
        <v>0</v>
      </c>
      <c r="DE65" t="str">
        <f t="shared" ca="1" si="157"/>
        <v>0</v>
      </c>
      <c r="DF65" t="str">
        <f t="shared" ca="1" si="157"/>
        <v>0</v>
      </c>
      <c r="DG65" t="str">
        <f t="shared" ca="1" si="157"/>
        <v>0</v>
      </c>
      <c r="DH65" t="str">
        <f t="shared" ca="1" si="157"/>
        <v>0</v>
      </c>
      <c r="DI65" t="str">
        <f t="shared" ca="1" si="157"/>
        <v>0</v>
      </c>
      <c r="DJ65" s="91" t="str">
        <f t="shared" ca="1" si="157"/>
        <v>0</v>
      </c>
      <c r="DK65" t="str">
        <f t="shared" ca="1" si="157"/>
        <v>0</v>
      </c>
      <c r="DL65" t="str">
        <f t="shared" ca="1" si="157"/>
        <v>0</v>
      </c>
      <c r="DM65" t="str">
        <f t="shared" ca="1" si="157"/>
        <v>0</v>
      </c>
      <c r="DN65" t="str">
        <f t="shared" ca="1" si="157"/>
        <v>0</v>
      </c>
      <c r="DO65" t="str">
        <f t="shared" ca="1" si="157"/>
        <v>0</v>
      </c>
      <c r="DP65" t="str">
        <f t="shared" ca="1" si="157"/>
        <v>0</v>
      </c>
      <c r="DQ65" t="str">
        <f t="shared" ca="1" si="157"/>
        <v>0</v>
      </c>
      <c r="DR65" t="str">
        <f t="shared" ca="1" si="157"/>
        <v>0</v>
      </c>
      <c r="DS65" t="str">
        <f t="shared" ca="1" si="157"/>
        <v>0</v>
      </c>
      <c r="DT65" t="str">
        <f t="shared" ca="1" si="157"/>
        <v>0</v>
      </c>
      <c r="DU65" t="str">
        <f t="shared" ca="1" si="157"/>
        <v>0</v>
      </c>
      <c r="DV65" t="str">
        <f t="shared" ca="1" si="157"/>
        <v>0</v>
      </c>
      <c r="DW65" t="str">
        <f t="shared" ca="1" si="157"/>
        <v>0</v>
      </c>
      <c r="DX65" t="str">
        <f t="shared" ca="1" si="157"/>
        <v>0</v>
      </c>
      <c r="DY65" t="str">
        <f t="shared" ca="1" si="157"/>
        <v>0</v>
      </c>
      <c r="DZ65" t="str">
        <f t="shared" ca="1" si="157"/>
        <v>0</v>
      </c>
      <c r="EA65" t="str">
        <f t="shared" ca="1" si="157"/>
        <v>0</v>
      </c>
      <c r="EB65" t="str">
        <f t="shared" ca="1" si="157"/>
        <v>0</v>
      </c>
      <c r="EC65" t="str">
        <f t="shared" ca="1" si="157"/>
        <v>0</v>
      </c>
      <c r="ED65" t="str">
        <f t="shared" ca="1" si="157"/>
        <v>0</v>
      </c>
      <c r="EE65" t="str">
        <f t="shared" ca="1" si="157"/>
        <v>0</v>
      </c>
      <c r="EF65" t="str">
        <f t="shared" ca="1" si="157"/>
        <v>0</v>
      </c>
      <c r="EG65" t="str">
        <f t="shared" ca="1" si="157"/>
        <v>0</v>
      </c>
      <c r="EH65" t="str">
        <f t="shared" ca="1" si="157"/>
        <v>0</v>
      </c>
      <c r="EI65" t="str">
        <f t="shared" ca="1" si="157"/>
        <v>0</v>
      </c>
      <c r="EJ65" t="str">
        <f t="shared" ca="1" si="157"/>
        <v>0</v>
      </c>
      <c r="EK65" t="str">
        <f t="shared" ca="1" si="157"/>
        <v>0</v>
      </c>
      <c r="EL65" t="str">
        <f t="shared" ca="1" si="157"/>
        <v>0</v>
      </c>
      <c r="EM65" t="str">
        <f t="shared" ca="1" si="157"/>
        <v>0</v>
      </c>
      <c r="EN65" s="91" t="str">
        <f t="shared" ca="1" si="157"/>
        <v>0</v>
      </c>
    </row>
    <row r="66" spans="1:144">
      <c r="A66" t="str">
        <f ca="1"/>
        <v>Substructure</v>
      </c>
      <c r="B66" t="str">
        <f ca="1"/>
        <v>Pile caps</v>
      </c>
      <c r="C66">
        <f ca="1"/>
        <v>0</v>
      </c>
      <c r="D66" t="str">
        <f ca="1"/>
        <v/>
      </c>
      <c r="E66">
        <f ca="1"/>
        <v>0</v>
      </c>
      <c r="F66">
        <f ca="1"/>
        <v>0</v>
      </c>
      <c r="G66">
        <f ca="1"/>
        <v>0</v>
      </c>
      <c r="H66" t="str">
        <f ca="1"/>
        <v/>
      </c>
      <c r="I66">
        <f ca="1"/>
        <v>0</v>
      </c>
      <c r="J66" t="str">
        <f ca="1"/>
        <v/>
      </c>
      <c r="K66" t="str">
        <f ca="1"/>
        <v>0</v>
      </c>
      <c r="L66" t="str">
        <f ca="1"/>
        <v>0</v>
      </c>
      <c r="M66" t="str">
        <f ca="1"/>
        <v>0</v>
      </c>
      <c r="X66" s="91" t="str">
        <f t="shared" ref="X66:X89" ca="1" si="158">$M66</f>
        <v>0</v>
      </c>
      <c r="Y66" t="str">
        <f t="shared" ref="Y66:CJ69" ca="1" si="159">$M66</f>
        <v>0</v>
      </c>
      <c r="Z66" t="str">
        <f t="shared" ca="1" si="159"/>
        <v>0</v>
      </c>
      <c r="AA66" t="str">
        <f t="shared" ca="1" si="159"/>
        <v>0</v>
      </c>
      <c r="AB66" t="str">
        <f t="shared" ca="1" si="159"/>
        <v>0</v>
      </c>
      <c r="AC66" t="str">
        <f t="shared" ca="1" si="159"/>
        <v>0</v>
      </c>
      <c r="AD66" t="str">
        <f t="shared" ca="1" si="159"/>
        <v>0</v>
      </c>
      <c r="AE66" t="str">
        <f t="shared" ca="1" si="159"/>
        <v>0</v>
      </c>
      <c r="AF66" t="str">
        <f t="shared" ca="1" si="159"/>
        <v>0</v>
      </c>
      <c r="AG66" t="str">
        <f t="shared" ca="1" si="159"/>
        <v>0</v>
      </c>
      <c r="AH66" t="str">
        <f t="shared" ca="1" si="159"/>
        <v>0</v>
      </c>
      <c r="AI66" t="str">
        <f t="shared" ca="1" si="159"/>
        <v>0</v>
      </c>
      <c r="AJ66" t="str">
        <f t="shared" ca="1" si="159"/>
        <v>0</v>
      </c>
      <c r="AK66" t="str">
        <f t="shared" ca="1" si="159"/>
        <v>0</v>
      </c>
      <c r="AL66" t="str">
        <f t="shared" ca="1" si="159"/>
        <v>0</v>
      </c>
      <c r="AM66" t="str">
        <f t="shared" ca="1" si="159"/>
        <v>0</v>
      </c>
      <c r="AN66" t="str">
        <f t="shared" ca="1" si="159"/>
        <v>0</v>
      </c>
      <c r="AO66" t="str">
        <f t="shared" ca="1" si="159"/>
        <v>0</v>
      </c>
      <c r="AP66" t="str">
        <f t="shared" ca="1" si="159"/>
        <v>0</v>
      </c>
      <c r="AQ66" t="str">
        <f t="shared" ca="1" si="159"/>
        <v>0</v>
      </c>
      <c r="AR66" t="str">
        <f t="shared" ca="1" si="159"/>
        <v>0</v>
      </c>
      <c r="AS66" t="str">
        <f t="shared" ca="1" si="159"/>
        <v>0</v>
      </c>
      <c r="AT66" t="str">
        <f t="shared" ca="1" si="159"/>
        <v>0</v>
      </c>
      <c r="AU66" t="str">
        <f t="shared" ca="1" si="159"/>
        <v>0</v>
      </c>
      <c r="AV66" t="str">
        <f t="shared" ca="1" si="159"/>
        <v>0</v>
      </c>
      <c r="AW66" t="str">
        <f t="shared" ca="1" si="159"/>
        <v>0</v>
      </c>
      <c r="AX66" t="str">
        <f t="shared" ca="1" si="159"/>
        <v>0</v>
      </c>
      <c r="AY66" t="str">
        <f t="shared" ca="1" si="159"/>
        <v>0</v>
      </c>
      <c r="AZ66" t="str">
        <f t="shared" ca="1" si="159"/>
        <v>0</v>
      </c>
      <c r="BA66" t="str">
        <f t="shared" ca="1" si="159"/>
        <v>0</v>
      </c>
      <c r="BB66" s="91" t="str">
        <f t="shared" ca="1" si="159"/>
        <v>0</v>
      </c>
      <c r="BC66" t="str">
        <f t="shared" ca="1" si="159"/>
        <v>0</v>
      </c>
      <c r="BD66" t="str">
        <f t="shared" ca="1" si="159"/>
        <v>0</v>
      </c>
      <c r="BE66" t="str">
        <f t="shared" ca="1" si="159"/>
        <v>0</v>
      </c>
      <c r="BF66" t="str">
        <f t="shared" ca="1" si="159"/>
        <v>0</v>
      </c>
      <c r="BG66" t="str">
        <f t="shared" ca="1" si="159"/>
        <v>0</v>
      </c>
      <c r="BH66" t="str">
        <f t="shared" ca="1" si="159"/>
        <v>0</v>
      </c>
      <c r="BI66" t="str">
        <f t="shared" ca="1" si="159"/>
        <v>0</v>
      </c>
      <c r="BJ66" t="str">
        <f t="shared" ca="1" si="159"/>
        <v>0</v>
      </c>
      <c r="BK66" t="str">
        <f t="shared" ca="1" si="159"/>
        <v>0</v>
      </c>
      <c r="BL66" t="str">
        <f t="shared" ca="1" si="159"/>
        <v>0</v>
      </c>
      <c r="BM66" t="str">
        <f t="shared" ca="1" si="159"/>
        <v>0</v>
      </c>
      <c r="BN66" t="str">
        <f t="shared" ca="1" si="159"/>
        <v>0</v>
      </c>
      <c r="BO66" t="str">
        <f t="shared" ca="1" si="159"/>
        <v>0</v>
      </c>
      <c r="BP66" t="str">
        <f t="shared" ca="1" si="159"/>
        <v>0</v>
      </c>
      <c r="BQ66" t="str">
        <f t="shared" ca="1" si="159"/>
        <v>0</v>
      </c>
      <c r="BR66" t="str">
        <f t="shared" ca="1" si="159"/>
        <v>0</v>
      </c>
      <c r="BS66" t="str">
        <f t="shared" ca="1" si="159"/>
        <v>0</v>
      </c>
      <c r="BT66" t="str">
        <f t="shared" ca="1" si="159"/>
        <v>0</v>
      </c>
      <c r="BU66" t="str">
        <f t="shared" ca="1" si="159"/>
        <v>0</v>
      </c>
      <c r="BV66" t="str">
        <f t="shared" ca="1" si="159"/>
        <v>0</v>
      </c>
      <c r="BW66" t="str">
        <f t="shared" ca="1" si="159"/>
        <v>0</v>
      </c>
      <c r="BX66" t="str">
        <f t="shared" ca="1" si="159"/>
        <v>0</v>
      </c>
      <c r="BY66" t="str">
        <f t="shared" ca="1" si="159"/>
        <v>0</v>
      </c>
      <c r="BZ66" t="str">
        <f t="shared" ca="1" si="159"/>
        <v>0</v>
      </c>
      <c r="CA66" t="str">
        <f t="shared" ca="1" si="159"/>
        <v>0</v>
      </c>
      <c r="CB66" t="str">
        <f t="shared" ca="1" si="159"/>
        <v>0</v>
      </c>
      <c r="CC66" t="str">
        <f t="shared" ca="1" si="159"/>
        <v>0</v>
      </c>
      <c r="CD66" t="str">
        <f t="shared" ca="1" si="159"/>
        <v>0</v>
      </c>
      <c r="CE66" t="str">
        <f t="shared" ca="1" si="159"/>
        <v>0</v>
      </c>
      <c r="CF66" s="91" t="str">
        <f t="shared" ca="1" si="159"/>
        <v>0</v>
      </c>
      <c r="CG66" t="str">
        <f t="shared" ca="1" si="159"/>
        <v>0</v>
      </c>
      <c r="CH66" t="str">
        <f t="shared" ca="1" si="159"/>
        <v>0</v>
      </c>
      <c r="CI66" t="str">
        <f t="shared" ca="1" si="159"/>
        <v>0</v>
      </c>
      <c r="CJ66" t="str">
        <f t="shared" ca="1" si="159"/>
        <v>0</v>
      </c>
      <c r="CK66" t="str">
        <f t="shared" ref="CK66:CY68" ca="1" si="160">$M66</f>
        <v>0</v>
      </c>
      <c r="CL66" t="str">
        <f t="shared" ca="1" si="160"/>
        <v>0</v>
      </c>
      <c r="CM66" t="str">
        <f t="shared" ca="1" si="160"/>
        <v>0</v>
      </c>
      <c r="CN66" t="str">
        <f t="shared" ca="1" si="160"/>
        <v>0</v>
      </c>
      <c r="CO66" t="str">
        <f t="shared" ca="1" si="160"/>
        <v>0</v>
      </c>
      <c r="CP66" t="str">
        <f t="shared" ca="1" si="160"/>
        <v>0</v>
      </c>
      <c r="CQ66" t="str">
        <f t="shared" ca="1" si="160"/>
        <v>0</v>
      </c>
      <c r="CR66" t="str">
        <f t="shared" ca="1" si="160"/>
        <v>0</v>
      </c>
      <c r="CS66" t="str">
        <f t="shared" ca="1" si="160"/>
        <v>0</v>
      </c>
      <c r="CT66" t="str">
        <f t="shared" ca="1" si="160"/>
        <v>0</v>
      </c>
      <c r="CU66" t="str">
        <f t="shared" ca="1" si="160"/>
        <v>0</v>
      </c>
      <c r="CV66" t="str">
        <f t="shared" ca="1" si="160"/>
        <v>0</v>
      </c>
      <c r="CW66" t="str">
        <f t="shared" ca="1" si="160"/>
        <v>0</v>
      </c>
      <c r="CX66" t="str">
        <f t="shared" ca="1" si="160"/>
        <v>0</v>
      </c>
      <c r="CY66" t="str">
        <f t="shared" ca="1" si="160"/>
        <v>0</v>
      </c>
      <c r="CZ66" t="str">
        <f t="shared" ca="1" si="157"/>
        <v>0</v>
      </c>
      <c r="DA66" t="str">
        <f t="shared" ca="1" si="157"/>
        <v>0</v>
      </c>
      <c r="DB66" t="str">
        <f t="shared" ca="1" si="157"/>
        <v>0</v>
      </c>
      <c r="DC66" t="str">
        <f t="shared" ca="1" si="157"/>
        <v>0</v>
      </c>
      <c r="DD66" t="str">
        <f t="shared" ca="1" si="157"/>
        <v>0</v>
      </c>
      <c r="DE66" t="str">
        <f t="shared" ca="1" si="157"/>
        <v>0</v>
      </c>
      <c r="DF66" t="str">
        <f t="shared" ca="1" si="157"/>
        <v>0</v>
      </c>
      <c r="DG66" t="str">
        <f t="shared" ca="1" si="157"/>
        <v>0</v>
      </c>
      <c r="DH66" t="str">
        <f t="shared" ca="1" si="157"/>
        <v>0</v>
      </c>
      <c r="DI66" t="str">
        <f t="shared" ca="1" si="157"/>
        <v>0</v>
      </c>
      <c r="DJ66" s="91" t="str">
        <f t="shared" ca="1" si="157"/>
        <v>0</v>
      </c>
      <c r="DK66" t="str">
        <f t="shared" ca="1" si="157"/>
        <v>0</v>
      </c>
      <c r="DL66" t="str">
        <f t="shared" ca="1" si="157"/>
        <v>0</v>
      </c>
      <c r="DM66" t="str">
        <f t="shared" ca="1" si="157"/>
        <v>0</v>
      </c>
      <c r="DN66" t="str">
        <f t="shared" ca="1" si="157"/>
        <v>0</v>
      </c>
      <c r="DO66" t="str">
        <f t="shared" ca="1" si="157"/>
        <v>0</v>
      </c>
      <c r="DP66" t="str">
        <f t="shared" ca="1" si="157"/>
        <v>0</v>
      </c>
      <c r="DQ66" t="str">
        <f t="shared" ca="1" si="157"/>
        <v>0</v>
      </c>
      <c r="DR66" t="str">
        <f t="shared" ca="1" si="157"/>
        <v>0</v>
      </c>
      <c r="DS66" t="str">
        <f t="shared" ca="1" si="157"/>
        <v>0</v>
      </c>
      <c r="DT66" t="str">
        <f t="shared" ca="1" si="157"/>
        <v>0</v>
      </c>
      <c r="DU66" t="str">
        <f t="shared" ca="1" si="157"/>
        <v>0</v>
      </c>
      <c r="DV66" t="str">
        <f t="shared" ca="1" si="157"/>
        <v>0</v>
      </c>
      <c r="DW66" t="str">
        <f t="shared" ca="1" si="157"/>
        <v>0</v>
      </c>
      <c r="DX66" t="str">
        <f t="shared" ca="1" si="157"/>
        <v>0</v>
      </c>
      <c r="DY66" t="str">
        <f t="shared" ca="1" si="157"/>
        <v>0</v>
      </c>
      <c r="DZ66" t="str">
        <f t="shared" ca="1" si="157"/>
        <v>0</v>
      </c>
      <c r="EA66" t="str">
        <f t="shared" ca="1" si="157"/>
        <v>0</v>
      </c>
      <c r="EB66" t="str">
        <f t="shared" ca="1" si="157"/>
        <v>0</v>
      </c>
      <c r="EC66" t="str">
        <f t="shared" ca="1" si="157"/>
        <v>0</v>
      </c>
      <c r="ED66" t="str">
        <f t="shared" ca="1" si="157"/>
        <v>0</v>
      </c>
      <c r="EE66" t="str">
        <f t="shared" ca="1" si="157"/>
        <v>0</v>
      </c>
      <c r="EF66" t="str">
        <f t="shared" ca="1" si="157"/>
        <v>0</v>
      </c>
      <c r="EG66" t="str">
        <f t="shared" ca="1" si="157"/>
        <v>0</v>
      </c>
      <c r="EH66" t="str">
        <f t="shared" ca="1" si="157"/>
        <v>0</v>
      </c>
      <c r="EI66" t="str">
        <f t="shared" ca="1" si="157"/>
        <v>0</v>
      </c>
      <c r="EJ66" t="str">
        <f t="shared" ca="1" si="157"/>
        <v>0</v>
      </c>
      <c r="EK66" t="str">
        <f t="shared" ca="1" si="157"/>
        <v>0</v>
      </c>
      <c r="EL66" t="str">
        <f t="shared" ca="1" si="157"/>
        <v>0</v>
      </c>
      <c r="EM66" t="str">
        <f t="shared" ca="1" si="157"/>
        <v>0</v>
      </c>
      <c r="EN66" s="91" t="str">
        <f t="shared" ca="1" si="157"/>
        <v>0</v>
      </c>
    </row>
    <row r="67" spans="1:144">
      <c r="A67" t="str">
        <f ca="1"/>
        <v>Substructure</v>
      </c>
      <c r="B67" t="str">
        <f ca="1"/>
        <v>Capping beams</v>
      </c>
      <c r="C67">
        <f ca="1"/>
        <v>0</v>
      </c>
      <c r="D67" t="str">
        <f ca="1"/>
        <v/>
      </c>
      <c r="E67">
        <f ca="1"/>
        <v>0</v>
      </c>
      <c r="F67">
        <f ca="1"/>
        <v>0</v>
      </c>
      <c r="G67">
        <f ca="1"/>
        <v>0</v>
      </c>
      <c r="H67" t="str">
        <f ca="1"/>
        <v/>
      </c>
      <c r="I67">
        <f ca="1"/>
        <v>0</v>
      </c>
      <c r="J67" t="str">
        <f ca="1"/>
        <v/>
      </c>
      <c r="K67" t="str">
        <f ca="1"/>
        <v>0</v>
      </c>
      <c r="L67" t="str">
        <f ca="1"/>
        <v>0</v>
      </c>
      <c r="M67" t="str">
        <f ca="1"/>
        <v>0</v>
      </c>
      <c r="X67" s="91" t="str">
        <f t="shared" ca="1" si="158"/>
        <v>0</v>
      </c>
      <c r="Y67" t="str">
        <f t="shared" ca="1" si="159"/>
        <v>0</v>
      </c>
      <c r="Z67" t="str">
        <f t="shared" ca="1" si="159"/>
        <v>0</v>
      </c>
      <c r="AA67" t="str">
        <f t="shared" ca="1" si="159"/>
        <v>0</v>
      </c>
      <c r="AB67" t="str">
        <f t="shared" ca="1" si="159"/>
        <v>0</v>
      </c>
      <c r="AC67" t="str">
        <f t="shared" ca="1" si="159"/>
        <v>0</v>
      </c>
      <c r="AD67" t="str">
        <f t="shared" ca="1" si="159"/>
        <v>0</v>
      </c>
      <c r="AE67" t="str">
        <f t="shared" ca="1" si="159"/>
        <v>0</v>
      </c>
      <c r="AF67" t="str">
        <f t="shared" ca="1" si="159"/>
        <v>0</v>
      </c>
      <c r="AG67" t="str">
        <f t="shared" ca="1" si="159"/>
        <v>0</v>
      </c>
      <c r="AH67" t="str">
        <f t="shared" ca="1" si="159"/>
        <v>0</v>
      </c>
      <c r="AI67" t="str">
        <f t="shared" ca="1" si="159"/>
        <v>0</v>
      </c>
      <c r="AJ67" t="str">
        <f t="shared" ca="1" si="159"/>
        <v>0</v>
      </c>
      <c r="AK67" t="str">
        <f t="shared" ca="1" si="159"/>
        <v>0</v>
      </c>
      <c r="AL67" t="str">
        <f t="shared" ca="1" si="159"/>
        <v>0</v>
      </c>
      <c r="AM67" t="str">
        <f t="shared" ca="1" si="159"/>
        <v>0</v>
      </c>
      <c r="AN67" t="str">
        <f t="shared" ca="1" si="159"/>
        <v>0</v>
      </c>
      <c r="AO67" t="str">
        <f t="shared" ca="1" si="159"/>
        <v>0</v>
      </c>
      <c r="AP67" t="str">
        <f t="shared" ca="1" si="159"/>
        <v>0</v>
      </c>
      <c r="AQ67" t="str">
        <f t="shared" ca="1" si="159"/>
        <v>0</v>
      </c>
      <c r="AR67" t="str">
        <f t="shared" ca="1" si="159"/>
        <v>0</v>
      </c>
      <c r="AS67" t="str">
        <f t="shared" ca="1" si="159"/>
        <v>0</v>
      </c>
      <c r="AT67" t="str">
        <f t="shared" ca="1" si="159"/>
        <v>0</v>
      </c>
      <c r="AU67" t="str">
        <f t="shared" ca="1" si="159"/>
        <v>0</v>
      </c>
      <c r="AV67" t="str">
        <f t="shared" ca="1" si="159"/>
        <v>0</v>
      </c>
      <c r="AW67" t="str">
        <f t="shared" ca="1" si="159"/>
        <v>0</v>
      </c>
      <c r="AX67" t="str">
        <f t="shared" ca="1" si="159"/>
        <v>0</v>
      </c>
      <c r="AY67" t="str">
        <f t="shared" ca="1" si="159"/>
        <v>0</v>
      </c>
      <c r="AZ67" t="str">
        <f t="shared" ca="1" si="159"/>
        <v>0</v>
      </c>
      <c r="BA67" t="str">
        <f t="shared" ca="1" si="159"/>
        <v>0</v>
      </c>
      <c r="BB67" s="91" t="str">
        <f t="shared" ca="1" si="159"/>
        <v>0</v>
      </c>
      <c r="BC67" t="str">
        <f t="shared" ca="1" si="159"/>
        <v>0</v>
      </c>
      <c r="BD67" t="str">
        <f t="shared" ca="1" si="159"/>
        <v>0</v>
      </c>
      <c r="BE67" t="str">
        <f t="shared" ca="1" si="159"/>
        <v>0</v>
      </c>
      <c r="BF67" t="str">
        <f t="shared" ca="1" si="159"/>
        <v>0</v>
      </c>
      <c r="BG67" t="str">
        <f t="shared" ca="1" si="159"/>
        <v>0</v>
      </c>
      <c r="BH67" t="str">
        <f t="shared" ca="1" si="159"/>
        <v>0</v>
      </c>
      <c r="BI67" t="str">
        <f t="shared" ca="1" si="159"/>
        <v>0</v>
      </c>
      <c r="BJ67" t="str">
        <f t="shared" ca="1" si="159"/>
        <v>0</v>
      </c>
      <c r="BK67" t="str">
        <f t="shared" ca="1" si="159"/>
        <v>0</v>
      </c>
      <c r="BL67" t="str">
        <f t="shared" ca="1" si="159"/>
        <v>0</v>
      </c>
      <c r="BM67" t="str">
        <f t="shared" ca="1" si="159"/>
        <v>0</v>
      </c>
      <c r="BN67" t="str">
        <f t="shared" ca="1" si="159"/>
        <v>0</v>
      </c>
      <c r="BO67" t="str">
        <f t="shared" ca="1" si="159"/>
        <v>0</v>
      </c>
      <c r="BP67" t="str">
        <f t="shared" ca="1" si="159"/>
        <v>0</v>
      </c>
      <c r="BQ67" t="str">
        <f t="shared" ca="1" si="159"/>
        <v>0</v>
      </c>
      <c r="BR67" t="str">
        <f t="shared" ca="1" si="159"/>
        <v>0</v>
      </c>
      <c r="BS67" t="str">
        <f t="shared" ca="1" si="159"/>
        <v>0</v>
      </c>
      <c r="BT67" t="str">
        <f t="shared" ca="1" si="159"/>
        <v>0</v>
      </c>
      <c r="BU67" t="str">
        <f t="shared" ca="1" si="159"/>
        <v>0</v>
      </c>
      <c r="BV67" t="str">
        <f t="shared" ca="1" si="159"/>
        <v>0</v>
      </c>
      <c r="BW67" t="str">
        <f t="shared" ca="1" si="159"/>
        <v>0</v>
      </c>
      <c r="BX67" t="str">
        <f t="shared" ca="1" si="159"/>
        <v>0</v>
      </c>
      <c r="BY67" t="str">
        <f t="shared" ca="1" si="159"/>
        <v>0</v>
      </c>
      <c r="BZ67" t="str">
        <f t="shared" ca="1" si="159"/>
        <v>0</v>
      </c>
      <c r="CA67" t="str">
        <f t="shared" ca="1" si="159"/>
        <v>0</v>
      </c>
      <c r="CB67" t="str">
        <f t="shared" ca="1" si="159"/>
        <v>0</v>
      </c>
      <c r="CC67" t="str">
        <f t="shared" ca="1" si="159"/>
        <v>0</v>
      </c>
      <c r="CD67" t="str">
        <f t="shared" ca="1" si="159"/>
        <v>0</v>
      </c>
      <c r="CE67" t="str">
        <f t="shared" ca="1" si="159"/>
        <v>0</v>
      </c>
      <c r="CF67" s="91" t="str">
        <f t="shared" ca="1" si="159"/>
        <v>0</v>
      </c>
      <c r="CG67" t="str">
        <f t="shared" ca="1" si="159"/>
        <v>0</v>
      </c>
      <c r="CH67" t="str">
        <f t="shared" ca="1" si="159"/>
        <v>0</v>
      </c>
      <c r="CI67" t="str">
        <f t="shared" ca="1" si="159"/>
        <v>0</v>
      </c>
      <c r="CJ67" t="str">
        <f t="shared" ca="1" si="159"/>
        <v>0</v>
      </c>
      <c r="CK67" t="str">
        <f t="shared" ca="1" si="160"/>
        <v>0</v>
      </c>
      <c r="CL67" t="str">
        <f t="shared" ca="1" si="160"/>
        <v>0</v>
      </c>
      <c r="CM67" t="str">
        <f t="shared" ca="1" si="160"/>
        <v>0</v>
      </c>
      <c r="CN67" t="str">
        <f t="shared" ca="1" si="160"/>
        <v>0</v>
      </c>
      <c r="CO67" t="str">
        <f t="shared" ca="1" si="160"/>
        <v>0</v>
      </c>
      <c r="CP67" t="str">
        <f t="shared" ca="1" si="160"/>
        <v>0</v>
      </c>
      <c r="CQ67" t="str">
        <f t="shared" ca="1" si="160"/>
        <v>0</v>
      </c>
      <c r="CR67" t="str">
        <f t="shared" ca="1" si="160"/>
        <v>0</v>
      </c>
      <c r="CS67" t="str">
        <f t="shared" ca="1" si="160"/>
        <v>0</v>
      </c>
      <c r="CT67" t="str">
        <f t="shared" ca="1" si="160"/>
        <v>0</v>
      </c>
      <c r="CU67" t="str">
        <f t="shared" ca="1" si="160"/>
        <v>0</v>
      </c>
      <c r="CV67" t="str">
        <f t="shared" ca="1" si="160"/>
        <v>0</v>
      </c>
      <c r="CW67" t="str">
        <f t="shared" ca="1" si="160"/>
        <v>0</v>
      </c>
      <c r="CX67" t="str">
        <f t="shared" ca="1" si="160"/>
        <v>0</v>
      </c>
      <c r="CY67" t="str">
        <f t="shared" ca="1" si="160"/>
        <v>0</v>
      </c>
      <c r="CZ67" t="str">
        <f t="shared" ca="1" si="157"/>
        <v>0</v>
      </c>
      <c r="DA67" t="str">
        <f t="shared" ca="1" si="157"/>
        <v>0</v>
      </c>
      <c r="DB67" t="str">
        <f t="shared" ca="1" si="157"/>
        <v>0</v>
      </c>
      <c r="DC67" t="str">
        <f t="shared" ca="1" si="157"/>
        <v>0</v>
      </c>
      <c r="DD67" t="str">
        <f t="shared" ca="1" si="157"/>
        <v>0</v>
      </c>
      <c r="DE67" t="str">
        <f t="shared" ca="1" si="157"/>
        <v>0</v>
      </c>
      <c r="DF67" t="str">
        <f t="shared" ca="1" si="157"/>
        <v>0</v>
      </c>
      <c r="DG67" t="str">
        <f t="shared" ca="1" si="157"/>
        <v>0</v>
      </c>
      <c r="DH67" t="str">
        <f t="shared" ca="1" si="157"/>
        <v>0</v>
      </c>
      <c r="DI67" t="str">
        <f t="shared" ca="1" si="157"/>
        <v>0</v>
      </c>
      <c r="DJ67" s="91" t="str">
        <f t="shared" ca="1" si="157"/>
        <v>0</v>
      </c>
      <c r="DK67" t="str">
        <f t="shared" ca="1" si="157"/>
        <v>0</v>
      </c>
      <c r="DL67" t="str">
        <f t="shared" ca="1" si="157"/>
        <v>0</v>
      </c>
      <c r="DM67" t="str">
        <f t="shared" ca="1" si="157"/>
        <v>0</v>
      </c>
      <c r="DN67" t="str">
        <f t="shared" ca="1" si="157"/>
        <v>0</v>
      </c>
      <c r="DO67" t="str">
        <f t="shared" ca="1" si="157"/>
        <v>0</v>
      </c>
      <c r="DP67" t="str">
        <f t="shared" ca="1" si="157"/>
        <v>0</v>
      </c>
      <c r="DQ67" t="str">
        <f t="shared" ca="1" si="157"/>
        <v>0</v>
      </c>
      <c r="DR67" t="str">
        <f t="shared" ca="1" si="157"/>
        <v>0</v>
      </c>
      <c r="DS67" t="str">
        <f t="shared" ca="1" si="157"/>
        <v>0</v>
      </c>
      <c r="DT67" t="str">
        <f t="shared" ca="1" si="157"/>
        <v>0</v>
      </c>
      <c r="DU67" t="str">
        <f t="shared" ca="1" si="157"/>
        <v>0</v>
      </c>
      <c r="DV67" t="str">
        <f t="shared" ca="1" si="157"/>
        <v>0</v>
      </c>
      <c r="DW67" t="str">
        <f t="shared" ca="1" si="157"/>
        <v>0</v>
      </c>
      <c r="DX67" t="str">
        <f t="shared" ca="1" si="157"/>
        <v>0</v>
      </c>
      <c r="DY67" t="str">
        <f t="shared" ca="1" si="157"/>
        <v>0</v>
      </c>
      <c r="DZ67" t="str">
        <f t="shared" ca="1" si="157"/>
        <v>0</v>
      </c>
      <c r="EA67" t="str">
        <f t="shared" ca="1" si="157"/>
        <v>0</v>
      </c>
      <c r="EB67" t="str">
        <f t="shared" ca="1" si="157"/>
        <v>0</v>
      </c>
      <c r="EC67" t="str">
        <f t="shared" ca="1" si="157"/>
        <v>0</v>
      </c>
      <c r="ED67" t="str">
        <f t="shared" ca="1" si="157"/>
        <v>0</v>
      </c>
      <c r="EE67" t="str">
        <f t="shared" ca="1" si="157"/>
        <v>0</v>
      </c>
      <c r="EF67" t="str">
        <f t="shared" ca="1" si="157"/>
        <v>0</v>
      </c>
      <c r="EG67" t="str">
        <f t="shared" ca="1" si="157"/>
        <v>0</v>
      </c>
      <c r="EH67" t="str">
        <f t="shared" ca="1" si="157"/>
        <v>0</v>
      </c>
      <c r="EI67" t="str">
        <f t="shared" ca="1" si="157"/>
        <v>0</v>
      </c>
      <c r="EJ67" t="str">
        <f t="shared" ca="1" si="157"/>
        <v>0</v>
      </c>
      <c r="EK67" t="str">
        <f t="shared" ca="1" si="157"/>
        <v>0</v>
      </c>
      <c r="EL67" t="str">
        <f t="shared" ca="1" si="157"/>
        <v>0</v>
      </c>
      <c r="EM67" t="str">
        <f t="shared" ca="1" si="157"/>
        <v>0</v>
      </c>
      <c r="EN67" s="91" t="str">
        <f t="shared" ca="1" si="157"/>
        <v>0</v>
      </c>
    </row>
    <row r="68" spans="1:144">
      <c r="A68" t="str">
        <f ca="1"/>
        <v>Substructure</v>
      </c>
      <c r="B68" t="str">
        <f ca="1"/>
        <v>Raft</v>
      </c>
      <c r="C68">
        <f ca="1"/>
        <v>0</v>
      </c>
      <c r="D68" t="str">
        <f ca="1"/>
        <v/>
      </c>
      <c r="E68">
        <f ca="1"/>
        <v>0</v>
      </c>
      <c r="F68">
        <f ca="1"/>
        <v>0</v>
      </c>
      <c r="G68">
        <f ca="1"/>
        <v>0</v>
      </c>
      <c r="H68" t="str">
        <f ca="1"/>
        <v/>
      </c>
      <c r="I68">
        <f ca="1"/>
        <v>0</v>
      </c>
      <c r="J68" t="str">
        <f ca="1"/>
        <v/>
      </c>
      <c r="K68" t="str">
        <f ca="1"/>
        <v>0</v>
      </c>
      <c r="L68" t="str">
        <f ca="1"/>
        <v>0</v>
      </c>
      <c r="M68" t="str">
        <f ca="1"/>
        <v>0</v>
      </c>
      <c r="X68" s="91" t="str">
        <f t="shared" ca="1" si="158"/>
        <v>0</v>
      </c>
      <c r="Y68" t="str">
        <f t="shared" ca="1" si="159"/>
        <v>0</v>
      </c>
      <c r="Z68" t="str">
        <f t="shared" ca="1" si="159"/>
        <v>0</v>
      </c>
      <c r="AA68" t="str">
        <f t="shared" ca="1" si="159"/>
        <v>0</v>
      </c>
      <c r="AB68" t="str">
        <f t="shared" ca="1" si="159"/>
        <v>0</v>
      </c>
      <c r="AC68" t="str">
        <f t="shared" ca="1" si="159"/>
        <v>0</v>
      </c>
      <c r="AD68" t="str">
        <f t="shared" ca="1" si="159"/>
        <v>0</v>
      </c>
      <c r="AE68" t="str">
        <f t="shared" ca="1" si="159"/>
        <v>0</v>
      </c>
      <c r="AF68" t="str">
        <f t="shared" ca="1" si="159"/>
        <v>0</v>
      </c>
      <c r="AG68" t="str">
        <f t="shared" ca="1" si="159"/>
        <v>0</v>
      </c>
      <c r="AH68" t="str">
        <f t="shared" ca="1" si="159"/>
        <v>0</v>
      </c>
      <c r="AI68" t="str">
        <f t="shared" ca="1" si="159"/>
        <v>0</v>
      </c>
      <c r="AJ68" t="str">
        <f t="shared" ca="1" si="159"/>
        <v>0</v>
      </c>
      <c r="AK68" t="str">
        <f t="shared" ca="1" si="159"/>
        <v>0</v>
      </c>
      <c r="AL68" t="str">
        <f t="shared" ca="1" si="159"/>
        <v>0</v>
      </c>
      <c r="AM68" t="str">
        <f t="shared" ca="1" si="159"/>
        <v>0</v>
      </c>
      <c r="AN68" t="str">
        <f t="shared" ca="1" si="159"/>
        <v>0</v>
      </c>
      <c r="AO68" t="str">
        <f t="shared" ca="1" si="159"/>
        <v>0</v>
      </c>
      <c r="AP68" t="str">
        <f t="shared" ca="1" si="159"/>
        <v>0</v>
      </c>
      <c r="AQ68" t="str">
        <f t="shared" ca="1" si="159"/>
        <v>0</v>
      </c>
      <c r="AR68" t="str">
        <f t="shared" ca="1" si="159"/>
        <v>0</v>
      </c>
      <c r="AS68" t="str">
        <f t="shared" ca="1" si="159"/>
        <v>0</v>
      </c>
      <c r="AT68" t="str">
        <f t="shared" ca="1" si="159"/>
        <v>0</v>
      </c>
      <c r="AU68" t="str">
        <f t="shared" ca="1" si="159"/>
        <v>0</v>
      </c>
      <c r="AV68" t="str">
        <f t="shared" ca="1" si="159"/>
        <v>0</v>
      </c>
      <c r="AW68" t="str">
        <f t="shared" ca="1" si="159"/>
        <v>0</v>
      </c>
      <c r="AX68" t="str">
        <f t="shared" ca="1" si="159"/>
        <v>0</v>
      </c>
      <c r="AY68" t="str">
        <f t="shared" ca="1" si="159"/>
        <v>0</v>
      </c>
      <c r="AZ68" t="str">
        <f t="shared" ca="1" si="159"/>
        <v>0</v>
      </c>
      <c r="BA68" t="str">
        <f t="shared" ca="1" si="159"/>
        <v>0</v>
      </c>
      <c r="BB68" s="91" t="str">
        <f t="shared" ca="1" si="159"/>
        <v>0</v>
      </c>
      <c r="BC68" t="str">
        <f t="shared" ca="1" si="159"/>
        <v>0</v>
      </c>
      <c r="BD68" t="str">
        <f t="shared" ca="1" si="159"/>
        <v>0</v>
      </c>
      <c r="BE68" t="str">
        <f t="shared" ca="1" si="159"/>
        <v>0</v>
      </c>
      <c r="BF68" t="str">
        <f t="shared" ca="1" si="159"/>
        <v>0</v>
      </c>
      <c r="BG68" t="str">
        <f t="shared" ca="1" si="159"/>
        <v>0</v>
      </c>
      <c r="BH68" t="str">
        <f t="shared" ca="1" si="159"/>
        <v>0</v>
      </c>
      <c r="BI68" t="str">
        <f t="shared" ca="1" si="159"/>
        <v>0</v>
      </c>
      <c r="BJ68" t="str">
        <f t="shared" ca="1" si="159"/>
        <v>0</v>
      </c>
      <c r="BK68" t="str">
        <f t="shared" ca="1" si="159"/>
        <v>0</v>
      </c>
      <c r="BL68" t="str">
        <f t="shared" ca="1" si="159"/>
        <v>0</v>
      </c>
      <c r="BM68" t="str">
        <f t="shared" ca="1" si="159"/>
        <v>0</v>
      </c>
      <c r="BN68" t="str">
        <f t="shared" ca="1" si="159"/>
        <v>0</v>
      </c>
      <c r="BO68" t="str">
        <f t="shared" ca="1" si="159"/>
        <v>0</v>
      </c>
      <c r="BP68" t="str">
        <f t="shared" ca="1" si="159"/>
        <v>0</v>
      </c>
      <c r="BQ68" t="str">
        <f t="shared" ca="1" si="159"/>
        <v>0</v>
      </c>
      <c r="BR68" t="str">
        <f t="shared" ca="1" si="159"/>
        <v>0</v>
      </c>
      <c r="BS68" t="str">
        <f t="shared" ca="1" si="159"/>
        <v>0</v>
      </c>
      <c r="BT68" t="str">
        <f t="shared" ca="1" si="159"/>
        <v>0</v>
      </c>
      <c r="BU68" t="str">
        <f t="shared" ca="1" si="159"/>
        <v>0</v>
      </c>
      <c r="BV68" t="str">
        <f t="shared" ca="1" si="159"/>
        <v>0</v>
      </c>
      <c r="BW68" t="str">
        <f t="shared" ca="1" si="159"/>
        <v>0</v>
      </c>
      <c r="BX68" t="str">
        <f t="shared" ca="1" si="159"/>
        <v>0</v>
      </c>
      <c r="BY68" t="str">
        <f t="shared" ca="1" si="159"/>
        <v>0</v>
      </c>
      <c r="BZ68" t="str">
        <f t="shared" ca="1" si="159"/>
        <v>0</v>
      </c>
      <c r="CA68" t="str">
        <f t="shared" ca="1" si="159"/>
        <v>0</v>
      </c>
      <c r="CB68" t="str">
        <f t="shared" ca="1" si="159"/>
        <v>0</v>
      </c>
      <c r="CC68" t="str">
        <f t="shared" ca="1" si="159"/>
        <v>0</v>
      </c>
      <c r="CD68" t="str">
        <f t="shared" ca="1" si="159"/>
        <v>0</v>
      </c>
      <c r="CE68" t="str">
        <f t="shared" ca="1" si="159"/>
        <v>0</v>
      </c>
      <c r="CF68" s="91" t="str">
        <f t="shared" ca="1" si="159"/>
        <v>0</v>
      </c>
      <c r="CG68" t="str">
        <f t="shared" ca="1" si="159"/>
        <v>0</v>
      </c>
      <c r="CH68" t="str">
        <f t="shared" ca="1" si="159"/>
        <v>0</v>
      </c>
      <c r="CI68" t="str">
        <f t="shared" ca="1" si="159"/>
        <v>0</v>
      </c>
      <c r="CJ68" t="str">
        <f t="shared" ca="1" si="159"/>
        <v>0</v>
      </c>
      <c r="CK68" t="str">
        <f t="shared" ca="1" si="160"/>
        <v>0</v>
      </c>
      <c r="CL68" t="str">
        <f t="shared" ca="1" si="160"/>
        <v>0</v>
      </c>
      <c r="CM68" t="str">
        <f t="shared" ca="1" si="160"/>
        <v>0</v>
      </c>
      <c r="CN68" t="str">
        <f t="shared" ca="1" si="160"/>
        <v>0</v>
      </c>
      <c r="CO68" t="str">
        <f t="shared" ca="1" si="160"/>
        <v>0</v>
      </c>
      <c r="CP68" t="str">
        <f t="shared" ca="1" si="160"/>
        <v>0</v>
      </c>
      <c r="CQ68" t="str">
        <f t="shared" ca="1" si="160"/>
        <v>0</v>
      </c>
      <c r="CR68" t="str">
        <f t="shared" ca="1" si="160"/>
        <v>0</v>
      </c>
      <c r="CS68" t="str">
        <f t="shared" ca="1" si="160"/>
        <v>0</v>
      </c>
      <c r="CT68" t="str">
        <f t="shared" ca="1" si="160"/>
        <v>0</v>
      </c>
      <c r="CU68" t="str">
        <f t="shared" ca="1" si="160"/>
        <v>0</v>
      </c>
      <c r="CV68" t="str">
        <f t="shared" ca="1" si="160"/>
        <v>0</v>
      </c>
      <c r="CW68" t="str">
        <f t="shared" ca="1" si="160"/>
        <v>0</v>
      </c>
      <c r="CX68" t="str">
        <f t="shared" ca="1" si="160"/>
        <v>0</v>
      </c>
      <c r="CY68" t="str">
        <f t="shared" ca="1" si="160"/>
        <v>0</v>
      </c>
      <c r="CZ68" t="str">
        <f t="shared" ca="1" si="157"/>
        <v>0</v>
      </c>
      <c r="DA68" t="str">
        <f t="shared" ca="1" si="157"/>
        <v>0</v>
      </c>
      <c r="DB68" t="str">
        <f t="shared" ca="1" si="157"/>
        <v>0</v>
      </c>
      <c r="DC68" t="str">
        <f t="shared" ca="1" si="157"/>
        <v>0</v>
      </c>
      <c r="DD68" t="str">
        <f t="shared" ca="1" si="157"/>
        <v>0</v>
      </c>
      <c r="DE68" t="str">
        <f t="shared" ca="1" si="157"/>
        <v>0</v>
      </c>
      <c r="DF68" t="str">
        <f t="shared" ca="1" si="157"/>
        <v>0</v>
      </c>
      <c r="DG68" t="str">
        <f t="shared" ca="1" si="157"/>
        <v>0</v>
      </c>
      <c r="DH68" t="str">
        <f t="shared" ca="1" si="157"/>
        <v>0</v>
      </c>
      <c r="DI68" t="str">
        <f t="shared" ca="1" si="157"/>
        <v>0</v>
      </c>
      <c r="DJ68" s="91" t="str">
        <f t="shared" ca="1" si="157"/>
        <v>0</v>
      </c>
      <c r="DK68" t="str">
        <f t="shared" ca="1" si="157"/>
        <v>0</v>
      </c>
      <c r="DL68" t="str">
        <f t="shared" ca="1" si="157"/>
        <v>0</v>
      </c>
      <c r="DM68" t="str">
        <f t="shared" ca="1" si="157"/>
        <v>0</v>
      </c>
      <c r="DN68" t="str">
        <f t="shared" ca="1" si="157"/>
        <v>0</v>
      </c>
      <c r="DO68" t="str">
        <f t="shared" ca="1" si="157"/>
        <v>0</v>
      </c>
      <c r="DP68" t="str">
        <f t="shared" ca="1" si="157"/>
        <v>0</v>
      </c>
      <c r="DQ68" t="str">
        <f t="shared" ca="1" si="157"/>
        <v>0</v>
      </c>
      <c r="DR68" t="str">
        <f t="shared" ca="1" si="157"/>
        <v>0</v>
      </c>
      <c r="DS68" t="str">
        <f t="shared" ca="1" si="157"/>
        <v>0</v>
      </c>
      <c r="DT68" t="str">
        <f t="shared" ca="1" si="157"/>
        <v>0</v>
      </c>
      <c r="DU68" t="str">
        <f t="shared" ca="1" si="157"/>
        <v>0</v>
      </c>
      <c r="DV68" t="str">
        <f t="shared" ca="1" si="157"/>
        <v>0</v>
      </c>
      <c r="DW68" t="str">
        <f t="shared" ca="1" si="157"/>
        <v>0</v>
      </c>
      <c r="DX68" t="str">
        <f t="shared" ca="1" si="157"/>
        <v>0</v>
      </c>
      <c r="DY68" t="str">
        <f t="shared" ca="1" si="157"/>
        <v>0</v>
      </c>
      <c r="DZ68" t="str">
        <f t="shared" ca="1" si="157"/>
        <v>0</v>
      </c>
      <c r="EA68" t="str">
        <f t="shared" ca="1" si="157"/>
        <v>0</v>
      </c>
      <c r="EB68" t="str">
        <f t="shared" ca="1" si="157"/>
        <v>0</v>
      </c>
      <c r="EC68" t="str">
        <f t="shared" ca="1" si="157"/>
        <v>0</v>
      </c>
      <c r="ED68" t="str">
        <f t="shared" ca="1" si="157"/>
        <v>0</v>
      </c>
      <c r="EE68" t="str">
        <f t="shared" ca="1" si="157"/>
        <v>0</v>
      </c>
      <c r="EF68" t="str">
        <f t="shared" ca="1" si="157"/>
        <v>0</v>
      </c>
      <c r="EG68" t="str">
        <f t="shared" ca="1" si="157"/>
        <v>0</v>
      </c>
      <c r="EH68" t="str">
        <f t="shared" ca="1" si="157"/>
        <v>0</v>
      </c>
      <c r="EI68" t="str">
        <f t="shared" ca="1" si="157"/>
        <v>0</v>
      </c>
      <c r="EJ68" t="str">
        <f t="shared" ca="1" si="157"/>
        <v>0</v>
      </c>
      <c r="EK68" t="str">
        <f t="shared" ca="1" si="157"/>
        <v>0</v>
      </c>
      <c r="EL68" t="str">
        <f t="shared" ca="1" si="157"/>
        <v>0</v>
      </c>
      <c r="EM68" t="str">
        <f t="shared" ca="1" si="157"/>
        <v>0</v>
      </c>
      <c r="EN68" s="91" t="str">
        <f t="shared" ca="1" si="157"/>
        <v>0</v>
      </c>
    </row>
    <row r="69" spans="1:144">
      <c r="A69" t="str">
        <f ca="1"/>
        <v>Substructure</v>
      </c>
      <c r="B69" t="str">
        <f ca="1"/>
        <v>Basement walls</v>
      </c>
      <c r="C69">
        <f ca="1"/>
        <v>0</v>
      </c>
      <c r="D69" t="str">
        <f ca="1"/>
        <v/>
      </c>
      <c r="E69">
        <f ca="1"/>
        <v>0</v>
      </c>
      <c r="F69">
        <f ca="1"/>
        <v>0</v>
      </c>
      <c r="G69">
        <f ca="1"/>
        <v>0</v>
      </c>
      <c r="H69" t="str">
        <f ca="1"/>
        <v/>
      </c>
      <c r="I69">
        <f ca="1"/>
        <v>0</v>
      </c>
      <c r="J69" t="str">
        <f ca="1"/>
        <v/>
      </c>
      <c r="K69" t="str">
        <f ca="1"/>
        <v>0</v>
      </c>
      <c r="L69" t="str">
        <f ca="1"/>
        <v>0</v>
      </c>
      <c r="M69" t="str">
        <f ca="1"/>
        <v>0</v>
      </c>
      <c r="X69" s="91" t="str">
        <f t="shared" ca="1" si="158"/>
        <v>0</v>
      </c>
      <c r="Y69" t="str">
        <f t="shared" ca="1" si="159"/>
        <v>0</v>
      </c>
      <c r="Z69" t="str">
        <f t="shared" ca="1" si="159"/>
        <v>0</v>
      </c>
      <c r="AA69" t="str">
        <f t="shared" ca="1" si="159"/>
        <v>0</v>
      </c>
      <c r="AB69" t="str">
        <f t="shared" ca="1" si="159"/>
        <v>0</v>
      </c>
      <c r="AC69" t="str">
        <f t="shared" ca="1" si="159"/>
        <v>0</v>
      </c>
      <c r="AD69" t="str">
        <f t="shared" ca="1" si="159"/>
        <v>0</v>
      </c>
      <c r="AE69" t="str">
        <f t="shared" ca="1" si="159"/>
        <v>0</v>
      </c>
      <c r="AF69" t="str">
        <f t="shared" ca="1" si="159"/>
        <v>0</v>
      </c>
      <c r="AG69" t="str">
        <f t="shared" ca="1" si="159"/>
        <v>0</v>
      </c>
      <c r="AH69" t="str">
        <f t="shared" ca="1" si="159"/>
        <v>0</v>
      </c>
      <c r="AI69" t="str">
        <f t="shared" ca="1" si="159"/>
        <v>0</v>
      </c>
      <c r="AJ69" t="str">
        <f t="shared" ca="1" si="159"/>
        <v>0</v>
      </c>
      <c r="AK69" t="str">
        <f t="shared" ca="1" si="159"/>
        <v>0</v>
      </c>
      <c r="AL69" t="str">
        <f t="shared" ca="1" si="159"/>
        <v>0</v>
      </c>
      <c r="AM69" t="str">
        <f t="shared" ca="1" si="159"/>
        <v>0</v>
      </c>
      <c r="AN69" t="str">
        <f t="shared" ca="1" si="159"/>
        <v>0</v>
      </c>
      <c r="AO69" t="str">
        <f t="shared" ca="1" si="159"/>
        <v>0</v>
      </c>
      <c r="AP69" t="str">
        <f t="shared" ca="1" si="159"/>
        <v>0</v>
      </c>
      <c r="AQ69" t="str">
        <f t="shared" ca="1" si="159"/>
        <v>0</v>
      </c>
      <c r="AR69" t="str">
        <f t="shared" ca="1" si="159"/>
        <v>0</v>
      </c>
      <c r="AS69" t="str">
        <f t="shared" ca="1" si="159"/>
        <v>0</v>
      </c>
      <c r="AT69" t="str">
        <f t="shared" ca="1" si="159"/>
        <v>0</v>
      </c>
      <c r="AU69" t="str">
        <f t="shared" ca="1" si="159"/>
        <v>0</v>
      </c>
      <c r="AV69" t="str">
        <f t="shared" ca="1" si="159"/>
        <v>0</v>
      </c>
      <c r="AW69" t="str">
        <f t="shared" ca="1" si="159"/>
        <v>0</v>
      </c>
      <c r="AX69" t="str">
        <f t="shared" ca="1" si="159"/>
        <v>0</v>
      </c>
      <c r="AY69" t="str">
        <f t="shared" ca="1" si="159"/>
        <v>0</v>
      </c>
      <c r="AZ69" t="str">
        <f t="shared" ca="1" si="159"/>
        <v>0</v>
      </c>
      <c r="BA69" t="str">
        <f t="shared" ca="1" si="159"/>
        <v>0</v>
      </c>
      <c r="BB69" s="91" t="str">
        <f t="shared" ca="1" si="159"/>
        <v>0</v>
      </c>
      <c r="BC69" t="str">
        <f t="shared" ca="1" si="159"/>
        <v>0</v>
      </c>
      <c r="BD69" t="str">
        <f t="shared" ca="1" si="159"/>
        <v>0</v>
      </c>
      <c r="BE69" t="str">
        <f t="shared" ca="1" si="159"/>
        <v>0</v>
      </c>
      <c r="BF69" t="str">
        <f t="shared" ca="1" si="159"/>
        <v>0</v>
      </c>
      <c r="BG69" t="str">
        <f t="shared" ca="1" si="159"/>
        <v>0</v>
      </c>
      <c r="BH69" t="str">
        <f t="shared" ca="1" si="159"/>
        <v>0</v>
      </c>
      <c r="BI69" t="str">
        <f t="shared" ca="1" si="159"/>
        <v>0</v>
      </c>
      <c r="BJ69" t="str">
        <f t="shared" ca="1" si="159"/>
        <v>0</v>
      </c>
      <c r="BK69" t="str">
        <f t="shared" ca="1" si="159"/>
        <v>0</v>
      </c>
      <c r="BL69" t="str">
        <f t="shared" ca="1" si="159"/>
        <v>0</v>
      </c>
      <c r="BM69" t="str">
        <f t="shared" ca="1" si="159"/>
        <v>0</v>
      </c>
      <c r="BN69" t="str">
        <f t="shared" ca="1" si="159"/>
        <v>0</v>
      </c>
      <c r="BO69" t="str">
        <f t="shared" ca="1" si="159"/>
        <v>0</v>
      </c>
      <c r="BP69" t="str">
        <f t="shared" ca="1" si="159"/>
        <v>0</v>
      </c>
      <c r="BQ69" t="str">
        <f t="shared" ca="1" si="159"/>
        <v>0</v>
      </c>
      <c r="BR69" t="str">
        <f t="shared" ca="1" si="159"/>
        <v>0</v>
      </c>
      <c r="BS69" t="str">
        <f t="shared" ca="1" si="159"/>
        <v>0</v>
      </c>
      <c r="BT69" t="str">
        <f t="shared" ca="1" si="159"/>
        <v>0</v>
      </c>
      <c r="BU69" t="str">
        <f t="shared" ca="1" si="159"/>
        <v>0</v>
      </c>
      <c r="BV69" t="str">
        <f t="shared" ca="1" si="159"/>
        <v>0</v>
      </c>
      <c r="BW69" t="str">
        <f t="shared" ca="1" si="159"/>
        <v>0</v>
      </c>
      <c r="BX69" t="str">
        <f t="shared" ca="1" si="159"/>
        <v>0</v>
      </c>
      <c r="BY69" t="str">
        <f t="shared" ca="1" si="159"/>
        <v>0</v>
      </c>
      <c r="BZ69" t="str">
        <f t="shared" ca="1" si="159"/>
        <v>0</v>
      </c>
      <c r="CA69" t="str">
        <f t="shared" ca="1" si="159"/>
        <v>0</v>
      </c>
      <c r="CB69" t="str">
        <f t="shared" ca="1" si="159"/>
        <v>0</v>
      </c>
      <c r="CC69" t="str">
        <f t="shared" ca="1" si="159"/>
        <v>0</v>
      </c>
      <c r="CD69" t="str">
        <f t="shared" ca="1" si="159"/>
        <v>0</v>
      </c>
      <c r="CE69" t="str">
        <f t="shared" ca="1" si="159"/>
        <v>0</v>
      </c>
      <c r="CF69" s="91" t="str">
        <f t="shared" ca="1" si="159"/>
        <v>0</v>
      </c>
      <c r="CG69" t="str">
        <f t="shared" ca="1" si="159"/>
        <v>0</v>
      </c>
      <c r="CH69" t="str">
        <f t="shared" ca="1" si="159"/>
        <v>0</v>
      </c>
      <c r="CI69" t="str">
        <f t="shared" ca="1" si="159"/>
        <v>0</v>
      </c>
      <c r="CJ69" t="str">
        <f t="shared" ref="CJ69:EN72" ca="1" si="161">$M69</f>
        <v>0</v>
      </c>
      <c r="CK69" t="str">
        <f t="shared" ca="1" si="161"/>
        <v>0</v>
      </c>
      <c r="CL69" t="str">
        <f t="shared" ca="1" si="161"/>
        <v>0</v>
      </c>
      <c r="CM69" t="str">
        <f t="shared" ca="1" si="161"/>
        <v>0</v>
      </c>
      <c r="CN69" t="str">
        <f t="shared" ca="1" si="161"/>
        <v>0</v>
      </c>
      <c r="CO69" t="str">
        <f t="shared" ca="1" si="161"/>
        <v>0</v>
      </c>
      <c r="CP69" t="str">
        <f t="shared" ca="1" si="161"/>
        <v>0</v>
      </c>
      <c r="CQ69" t="str">
        <f t="shared" ca="1" si="161"/>
        <v>0</v>
      </c>
      <c r="CR69" t="str">
        <f t="shared" ca="1" si="161"/>
        <v>0</v>
      </c>
      <c r="CS69" t="str">
        <f t="shared" ca="1" si="161"/>
        <v>0</v>
      </c>
      <c r="CT69" t="str">
        <f t="shared" ca="1" si="161"/>
        <v>0</v>
      </c>
      <c r="CU69" t="str">
        <f t="shared" ca="1" si="161"/>
        <v>0</v>
      </c>
      <c r="CV69" t="str">
        <f t="shared" ca="1" si="161"/>
        <v>0</v>
      </c>
      <c r="CW69" t="str">
        <f t="shared" ca="1" si="161"/>
        <v>0</v>
      </c>
      <c r="CX69" t="str">
        <f t="shared" ca="1" si="161"/>
        <v>0</v>
      </c>
      <c r="CY69" t="str">
        <f t="shared" ca="1" si="161"/>
        <v>0</v>
      </c>
      <c r="CZ69" t="str">
        <f t="shared" ca="1" si="161"/>
        <v>0</v>
      </c>
      <c r="DA69" t="str">
        <f t="shared" ca="1" si="161"/>
        <v>0</v>
      </c>
      <c r="DB69" t="str">
        <f t="shared" ca="1" si="161"/>
        <v>0</v>
      </c>
      <c r="DC69" t="str">
        <f t="shared" ca="1" si="161"/>
        <v>0</v>
      </c>
      <c r="DD69" t="str">
        <f t="shared" ca="1" si="161"/>
        <v>0</v>
      </c>
      <c r="DE69" t="str">
        <f t="shared" ca="1" si="161"/>
        <v>0</v>
      </c>
      <c r="DF69" t="str">
        <f t="shared" ca="1" si="161"/>
        <v>0</v>
      </c>
      <c r="DG69" t="str">
        <f t="shared" ca="1" si="161"/>
        <v>0</v>
      </c>
      <c r="DH69" t="str">
        <f t="shared" ca="1" si="161"/>
        <v>0</v>
      </c>
      <c r="DI69" t="str">
        <f t="shared" ca="1" si="161"/>
        <v>0</v>
      </c>
      <c r="DJ69" s="91" t="str">
        <f t="shared" ca="1" si="161"/>
        <v>0</v>
      </c>
      <c r="DK69" t="str">
        <f t="shared" ca="1" si="161"/>
        <v>0</v>
      </c>
      <c r="DL69" t="str">
        <f t="shared" ca="1" si="161"/>
        <v>0</v>
      </c>
      <c r="DM69" t="str">
        <f t="shared" ca="1" si="161"/>
        <v>0</v>
      </c>
      <c r="DN69" t="str">
        <f t="shared" ca="1" si="161"/>
        <v>0</v>
      </c>
      <c r="DO69" t="str">
        <f t="shared" ca="1" si="161"/>
        <v>0</v>
      </c>
      <c r="DP69" t="str">
        <f t="shared" ca="1" si="161"/>
        <v>0</v>
      </c>
      <c r="DQ69" t="str">
        <f t="shared" ca="1" si="161"/>
        <v>0</v>
      </c>
      <c r="DR69" t="str">
        <f t="shared" ca="1" si="161"/>
        <v>0</v>
      </c>
      <c r="DS69" t="str">
        <f t="shared" ca="1" si="161"/>
        <v>0</v>
      </c>
      <c r="DT69" t="str">
        <f t="shared" ca="1" si="161"/>
        <v>0</v>
      </c>
      <c r="DU69" t="str">
        <f t="shared" ca="1" si="161"/>
        <v>0</v>
      </c>
      <c r="DV69" t="str">
        <f t="shared" ca="1" si="161"/>
        <v>0</v>
      </c>
      <c r="DW69" t="str">
        <f t="shared" ca="1" si="161"/>
        <v>0</v>
      </c>
      <c r="DX69" t="str">
        <f t="shared" ca="1" si="161"/>
        <v>0</v>
      </c>
      <c r="DY69" t="str">
        <f t="shared" ca="1" si="161"/>
        <v>0</v>
      </c>
      <c r="DZ69" t="str">
        <f t="shared" ca="1" si="161"/>
        <v>0</v>
      </c>
      <c r="EA69" t="str">
        <f t="shared" ca="1" si="161"/>
        <v>0</v>
      </c>
      <c r="EB69" t="str">
        <f t="shared" ca="1" si="161"/>
        <v>0</v>
      </c>
      <c r="EC69" t="str">
        <f t="shared" ca="1" si="161"/>
        <v>0</v>
      </c>
      <c r="ED69" t="str">
        <f t="shared" ca="1" si="161"/>
        <v>0</v>
      </c>
      <c r="EE69" t="str">
        <f t="shared" ca="1" si="161"/>
        <v>0</v>
      </c>
      <c r="EF69" t="str">
        <f t="shared" ca="1" si="161"/>
        <v>0</v>
      </c>
      <c r="EG69" t="str">
        <f t="shared" ca="1" si="161"/>
        <v>0</v>
      </c>
      <c r="EH69" t="str">
        <f t="shared" ca="1" si="161"/>
        <v>0</v>
      </c>
      <c r="EI69" t="str">
        <f t="shared" ca="1" si="161"/>
        <v>0</v>
      </c>
      <c r="EJ69" t="str">
        <f t="shared" ca="1" si="161"/>
        <v>0</v>
      </c>
      <c r="EK69" t="str">
        <f t="shared" ca="1" si="161"/>
        <v>0</v>
      </c>
      <c r="EL69" t="str">
        <f t="shared" ca="1" si="161"/>
        <v>0</v>
      </c>
      <c r="EM69" t="str">
        <f t="shared" ca="1" si="161"/>
        <v>0</v>
      </c>
      <c r="EN69" s="91" t="str">
        <f t="shared" ca="1" si="161"/>
        <v>0</v>
      </c>
    </row>
    <row r="70" spans="1:144">
      <c r="A70" t="str">
        <f ca="1"/>
        <v>Substructure</v>
      </c>
      <c r="B70" t="str">
        <f ca="1"/>
        <v>Lowest floor slab</v>
      </c>
      <c r="C70">
        <f ca="1"/>
        <v>0</v>
      </c>
      <c r="D70" t="str">
        <f ca="1"/>
        <v/>
      </c>
      <c r="E70">
        <f ca="1"/>
        <v>0</v>
      </c>
      <c r="F70">
        <f ca="1"/>
        <v>0</v>
      </c>
      <c r="G70">
        <f ca="1"/>
        <v>0</v>
      </c>
      <c r="H70" t="str">
        <f ca="1"/>
        <v/>
      </c>
      <c r="I70">
        <f ca="1"/>
        <v>0</v>
      </c>
      <c r="J70" t="str">
        <f ca="1"/>
        <v/>
      </c>
      <c r="K70" t="str">
        <f ca="1"/>
        <v>0</v>
      </c>
      <c r="L70" t="str">
        <f ca="1"/>
        <v>0</v>
      </c>
      <c r="M70" t="str">
        <f ca="1"/>
        <v>0</v>
      </c>
      <c r="X70" s="91" t="str">
        <f t="shared" ca="1" si="158"/>
        <v>0</v>
      </c>
      <c r="Y70" t="str">
        <f t="shared" ref="Y70:CJ73" ca="1" si="162">$M70</f>
        <v>0</v>
      </c>
      <c r="Z70" t="str">
        <f t="shared" ca="1" si="162"/>
        <v>0</v>
      </c>
      <c r="AA70" t="str">
        <f t="shared" ca="1" si="162"/>
        <v>0</v>
      </c>
      <c r="AB70" t="str">
        <f t="shared" ca="1" si="162"/>
        <v>0</v>
      </c>
      <c r="AC70" t="str">
        <f t="shared" ca="1" si="162"/>
        <v>0</v>
      </c>
      <c r="AD70" t="str">
        <f t="shared" ca="1" si="162"/>
        <v>0</v>
      </c>
      <c r="AE70" t="str">
        <f t="shared" ca="1" si="162"/>
        <v>0</v>
      </c>
      <c r="AF70" t="str">
        <f t="shared" ca="1" si="162"/>
        <v>0</v>
      </c>
      <c r="AG70" t="str">
        <f t="shared" ca="1" si="162"/>
        <v>0</v>
      </c>
      <c r="AH70" t="str">
        <f t="shared" ca="1" si="162"/>
        <v>0</v>
      </c>
      <c r="AI70" t="str">
        <f t="shared" ca="1" si="162"/>
        <v>0</v>
      </c>
      <c r="AJ70" t="str">
        <f t="shared" ca="1" si="162"/>
        <v>0</v>
      </c>
      <c r="AK70" t="str">
        <f t="shared" ca="1" si="162"/>
        <v>0</v>
      </c>
      <c r="AL70" t="str">
        <f t="shared" ca="1" si="162"/>
        <v>0</v>
      </c>
      <c r="AM70" t="str">
        <f t="shared" ca="1" si="162"/>
        <v>0</v>
      </c>
      <c r="AN70" t="str">
        <f t="shared" ca="1" si="162"/>
        <v>0</v>
      </c>
      <c r="AO70" t="str">
        <f t="shared" ca="1" si="162"/>
        <v>0</v>
      </c>
      <c r="AP70" t="str">
        <f t="shared" ca="1" si="162"/>
        <v>0</v>
      </c>
      <c r="AQ70" t="str">
        <f t="shared" ca="1" si="162"/>
        <v>0</v>
      </c>
      <c r="AR70" t="str">
        <f t="shared" ca="1" si="162"/>
        <v>0</v>
      </c>
      <c r="AS70" t="str">
        <f t="shared" ca="1" si="162"/>
        <v>0</v>
      </c>
      <c r="AT70" t="str">
        <f t="shared" ca="1" si="162"/>
        <v>0</v>
      </c>
      <c r="AU70" t="str">
        <f t="shared" ca="1" si="162"/>
        <v>0</v>
      </c>
      <c r="AV70" t="str">
        <f t="shared" ca="1" si="162"/>
        <v>0</v>
      </c>
      <c r="AW70" t="str">
        <f t="shared" ca="1" si="162"/>
        <v>0</v>
      </c>
      <c r="AX70" t="str">
        <f t="shared" ca="1" si="162"/>
        <v>0</v>
      </c>
      <c r="AY70" t="str">
        <f t="shared" ca="1" si="162"/>
        <v>0</v>
      </c>
      <c r="AZ70" t="str">
        <f t="shared" ca="1" si="162"/>
        <v>0</v>
      </c>
      <c r="BA70" t="str">
        <f t="shared" ca="1" si="162"/>
        <v>0</v>
      </c>
      <c r="BB70" s="91" t="str">
        <f t="shared" ca="1" si="162"/>
        <v>0</v>
      </c>
      <c r="BC70" t="str">
        <f t="shared" ca="1" si="162"/>
        <v>0</v>
      </c>
      <c r="BD70" t="str">
        <f t="shared" ca="1" si="162"/>
        <v>0</v>
      </c>
      <c r="BE70" t="str">
        <f t="shared" ca="1" si="162"/>
        <v>0</v>
      </c>
      <c r="BF70" t="str">
        <f t="shared" ca="1" si="162"/>
        <v>0</v>
      </c>
      <c r="BG70" t="str">
        <f t="shared" ca="1" si="162"/>
        <v>0</v>
      </c>
      <c r="BH70" t="str">
        <f t="shared" ca="1" si="162"/>
        <v>0</v>
      </c>
      <c r="BI70" t="str">
        <f t="shared" ca="1" si="162"/>
        <v>0</v>
      </c>
      <c r="BJ70" t="str">
        <f t="shared" ca="1" si="162"/>
        <v>0</v>
      </c>
      <c r="BK70" t="str">
        <f t="shared" ca="1" si="162"/>
        <v>0</v>
      </c>
      <c r="BL70" t="str">
        <f t="shared" ca="1" si="162"/>
        <v>0</v>
      </c>
      <c r="BM70" t="str">
        <f t="shared" ca="1" si="162"/>
        <v>0</v>
      </c>
      <c r="BN70" t="str">
        <f t="shared" ca="1" si="162"/>
        <v>0</v>
      </c>
      <c r="BO70" t="str">
        <f t="shared" ca="1" si="162"/>
        <v>0</v>
      </c>
      <c r="BP70" t="str">
        <f t="shared" ca="1" si="162"/>
        <v>0</v>
      </c>
      <c r="BQ70" t="str">
        <f t="shared" ca="1" si="162"/>
        <v>0</v>
      </c>
      <c r="BR70" t="str">
        <f t="shared" ca="1" si="162"/>
        <v>0</v>
      </c>
      <c r="BS70" t="str">
        <f t="shared" ca="1" si="162"/>
        <v>0</v>
      </c>
      <c r="BT70" t="str">
        <f t="shared" ca="1" si="162"/>
        <v>0</v>
      </c>
      <c r="BU70" t="str">
        <f t="shared" ca="1" si="162"/>
        <v>0</v>
      </c>
      <c r="BV70" t="str">
        <f t="shared" ca="1" si="162"/>
        <v>0</v>
      </c>
      <c r="BW70" t="str">
        <f t="shared" ca="1" si="162"/>
        <v>0</v>
      </c>
      <c r="BX70" t="str">
        <f t="shared" ca="1" si="162"/>
        <v>0</v>
      </c>
      <c r="BY70" t="str">
        <f t="shared" ca="1" si="162"/>
        <v>0</v>
      </c>
      <c r="BZ70" t="str">
        <f t="shared" ca="1" si="162"/>
        <v>0</v>
      </c>
      <c r="CA70" t="str">
        <f t="shared" ca="1" si="162"/>
        <v>0</v>
      </c>
      <c r="CB70" t="str">
        <f t="shared" ca="1" si="162"/>
        <v>0</v>
      </c>
      <c r="CC70" t="str">
        <f t="shared" ca="1" si="162"/>
        <v>0</v>
      </c>
      <c r="CD70" t="str">
        <f t="shared" ca="1" si="162"/>
        <v>0</v>
      </c>
      <c r="CE70" t="str">
        <f t="shared" ca="1" si="162"/>
        <v>0</v>
      </c>
      <c r="CF70" s="91" t="str">
        <f t="shared" ca="1" si="162"/>
        <v>0</v>
      </c>
      <c r="CG70" t="str">
        <f t="shared" ca="1" si="162"/>
        <v>0</v>
      </c>
      <c r="CH70" t="str">
        <f t="shared" ca="1" si="162"/>
        <v>0</v>
      </c>
      <c r="CI70" t="str">
        <f t="shared" ca="1" si="162"/>
        <v>0</v>
      </c>
      <c r="CJ70" t="str">
        <f t="shared" ca="1" si="162"/>
        <v>0</v>
      </c>
      <c r="CK70" t="str">
        <f t="shared" ca="1" si="161"/>
        <v>0</v>
      </c>
      <c r="CL70" t="str">
        <f t="shared" ca="1" si="161"/>
        <v>0</v>
      </c>
      <c r="CM70" t="str">
        <f t="shared" ca="1" si="161"/>
        <v>0</v>
      </c>
      <c r="CN70" t="str">
        <f t="shared" ca="1" si="161"/>
        <v>0</v>
      </c>
      <c r="CO70" t="str">
        <f t="shared" ca="1" si="161"/>
        <v>0</v>
      </c>
      <c r="CP70" t="str">
        <f t="shared" ca="1" si="161"/>
        <v>0</v>
      </c>
      <c r="CQ70" t="str">
        <f t="shared" ca="1" si="161"/>
        <v>0</v>
      </c>
      <c r="CR70" t="str">
        <f t="shared" ca="1" si="161"/>
        <v>0</v>
      </c>
      <c r="CS70" t="str">
        <f t="shared" ca="1" si="161"/>
        <v>0</v>
      </c>
      <c r="CT70" t="str">
        <f t="shared" ca="1" si="161"/>
        <v>0</v>
      </c>
      <c r="CU70" t="str">
        <f t="shared" ca="1" si="161"/>
        <v>0</v>
      </c>
      <c r="CV70" t="str">
        <f t="shared" ca="1" si="161"/>
        <v>0</v>
      </c>
      <c r="CW70" t="str">
        <f t="shared" ca="1" si="161"/>
        <v>0</v>
      </c>
      <c r="CX70" t="str">
        <f t="shared" ca="1" si="161"/>
        <v>0</v>
      </c>
      <c r="CY70" t="str">
        <f t="shared" ca="1" si="161"/>
        <v>0</v>
      </c>
      <c r="CZ70" t="str">
        <f t="shared" ca="1" si="161"/>
        <v>0</v>
      </c>
      <c r="DA70" t="str">
        <f t="shared" ca="1" si="161"/>
        <v>0</v>
      </c>
      <c r="DB70" t="str">
        <f t="shared" ca="1" si="161"/>
        <v>0</v>
      </c>
      <c r="DC70" t="str">
        <f t="shared" ca="1" si="161"/>
        <v>0</v>
      </c>
      <c r="DD70" t="str">
        <f t="shared" ca="1" si="161"/>
        <v>0</v>
      </c>
      <c r="DE70" t="str">
        <f t="shared" ca="1" si="161"/>
        <v>0</v>
      </c>
      <c r="DF70" t="str">
        <f t="shared" ca="1" si="161"/>
        <v>0</v>
      </c>
      <c r="DG70" t="str">
        <f t="shared" ca="1" si="161"/>
        <v>0</v>
      </c>
      <c r="DH70" t="str">
        <f t="shared" ca="1" si="161"/>
        <v>0</v>
      </c>
      <c r="DI70" t="str">
        <f t="shared" ca="1" si="161"/>
        <v>0</v>
      </c>
      <c r="DJ70" s="91" t="str">
        <f t="shared" ca="1" si="161"/>
        <v>0</v>
      </c>
      <c r="DK70" t="str">
        <f t="shared" ca="1" si="161"/>
        <v>0</v>
      </c>
      <c r="DL70" t="str">
        <f t="shared" ca="1" si="161"/>
        <v>0</v>
      </c>
      <c r="DM70" t="str">
        <f t="shared" ca="1" si="161"/>
        <v>0</v>
      </c>
      <c r="DN70" t="str">
        <f t="shared" ca="1" si="161"/>
        <v>0</v>
      </c>
      <c r="DO70" t="str">
        <f t="shared" ca="1" si="161"/>
        <v>0</v>
      </c>
      <c r="DP70" t="str">
        <f t="shared" ca="1" si="161"/>
        <v>0</v>
      </c>
      <c r="DQ70" t="str">
        <f t="shared" ca="1" si="161"/>
        <v>0</v>
      </c>
      <c r="DR70" t="str">
        <f t="shared" ca="1" si="161"/>
        <v>0</v>
      </c>
      <c r="DS70" t="str">
        <f t="shared" ca="1" si="161"/>
        <v>0</v>
      </c>
      <c r="DT70" t="str">
        <f t="shared" ca="1" si="161"/>
        <v>0</v>
      </c>
      <c r="DU70" t="str">
        <f t="shared" ca="1" si="161"/>
        <v>0</v>
      </c>
      <c r="DV70" t="str">
        <f t="shared" ca="1" si="161"/>
        <v>0</v>
      </c>
      <c r="DW70" t="str">
        <f t="shared" ca="1" si="161"/>
        <v>0</v>
      </c>
      <c r="DX70" t="str">
        <f t="shared" ca="1" si="161"/>
        <v>0</v>
      </c>
      <c r="DY70" t="str">
        <f t="shared" ca="1" si="161"/>
        <v>0</v>
      </c>
      <c r="DZ70" t="str">
        <f t="shared" ca="1" si="161"/>
        <v>0</v>
      </c>
      <c r="EA70" t="str">
        <f t="shared" ca="1" si="161"/>
        <v>0</v>
      </c>
      <c r="EB70" t="str">
        <f t="shared" ca="1" si="161"/>
        <v>0</v>
      </c>
      <c r="EC70" t="str">
        <f t="shared" ca="1" si="161"/>
        <v>0</v>
      </c>
      <c r="ED70" t="str">
        <f t="shared" ca="1" si="161"/>
        <v>0</v>
      </c>
      <c r="EE70" t="str">
        <f t="shared" ca="1" si="161"/>
        <v>0</v>
      </c>
      <c r="EF70" t="str">
        <f t="shared" ca="1" si="161"/>
        <v>0</v>
      </c>
      <c r="EG70" t="str">
        <f t="shared" ca="1" si="161"/>
        <v>0</v>
      </c>
      <c r="EH70" t="str">
        <f t="shared" ca="1" si="161"/>
        <v>0</v>
      </c>
      <c r="EI70" t="str">
        <f t="shared" ca="1" si="161"/>
        <v>0</v>
      </c>
      <c r="EJ70" t="str">
        <f t="shared" ca="1" si="161"/>
        <v>0</v>
      </c>
      <c r="EK70" t="str">
        <f t="shared" ca="1" si="161"/>
        <v>0</v>
      </c>
      <c r="EL70" t="str">
        <f t="shared" ca="1" si="161"/>
        <v>0</v>
      </c>
      <c r="EM70" t="str">
        <f t="shared" ca="1" si="161"/>
        <v>0</v>
      </c>
      <c r="EN70" s="91" t="str">
        <f t="shared" ca="1" si="161"/>
        <v>0</v>
      </c>
    </row>
    <row r="71" spans="1:144">
      <c r="A71" t="str">
        <f ca="1"/>
        <v>Substructure</v>
      </c>
      <c r="B71" t="str">
        <f ca="1"/>
        <v>Ground insulation</v>
      </c>
      <c r="C71">
        <f ca="1"/>
        <v>0</v>
      </c>
      <c r="D71" t="str">
        <f ca="1"/>
        <v/>
      </c>
      <c r="E71">
        <f ca="1"/>
        <v>0</v>
      </c>
      <c r="F71">
        <f ca="1"/>
        <v>0</v>
      </c>
      <c r="G71">
        <f ca="1"/>
        <v>0</v>
      </c>
      <c r="H71" t="str">
        <f ca="1"/>
        <v/>
      </c>
      <c r="I71">
        <f ca="1"/>
        <v>0</v>
      </c>
      <c r="J71" t="str">
        <f ca="1"/>
        <v/>
      </c>
      <c r="K71" t="str">
        <f ca="1"/>
        <v>0</v>
      </c>
      <c r="L71" t="str">
        <f ca="1"/>
        <v>0</v>
      </c>
      <c r="M71" t="str">
        <f ca="1"/>
        <v>0</v>
      </c>
      <c r="X71" s="91" t="str">
        <f t="shared" ca="1" si="158"/>
        <v>0</v>
      </c>
      <c r="Y71" t="str">
        <f t="shared" ca="1" si="162"/>
        <v>0</v>
      </c>
      <c r="Z71" t="str">
        <f t="shared" ca="1" si="162"/>
        <v>0</v>
      </c>
      <c r="AA71" t="str">
        <f t="shared" ca="1" si="162"/>
        <v>0</v>
      </c>
      <c r="AB71" t="str">
        <f t="shared" ca="1" si="162"/>
        <v>0</v>
      </c>
      <c r="AC71" t="str">
        <f t="shared" ca="1" si="162"/>
        <v>0</v>
      </c>
      <c r="AD71" t="str">
        <f t="shared" ca="1" si="162"/>
        <v>0</v>
      </c>
      <c r="AE71" t="str">
        <f t="shared" ca="1" si="162"/>
        <v>0</v>
      </c>
      <c r="AF71" t="str">
        <f t="shared" ca="1" si="162"/>
        <v>0</v>
      </c>
      <c r="AG71" t="str">
        <f t="shared" ca="1" si="162"/>
        <v>0</v>
      </c>
      <c r="AH71" t="str">
        <f t="shared" ca="1" si="162"/>
        <v>0</v>
      </c>
      <c r="AI71" t="str">
        <f t="shared" ca="1" si="162"/>
        <v>0</v>
      </c>
      <c r="AJ71" t="str">
        <f t="shared" ca="1" si="162"/>
        <v>0</v>
      </c>
      <c r="AK71" t="str">
        <f t="shared" ca="1" si="162"/>
        <v>0</v>
      </c>
      <c r="AL71" t="str">
        <f t="shared" ca="1" si="162"/>
        <v>0</v>
      </c>
      <c r="AM71" t="str">
        <f t="shared" ca="1" si="162"/>
        <v>0</v>
      </c>
      <c r="AN71" t="str">
        <f t="shared" ca="1" si="162"/>
        <v>0</v>
      </c>
      <c r="AO71" t="str">
        <f t="shared" ca="1" si="162"/>
        <v>0</v>
      </c>
      <c r="AP71" t="str">
        <f t="shared" ca="1" si="162"/>
        <v>0</v>
      </c>
      <c r="AQ71" t="str">
        <f t="shared" ca="1" si="162"/>
        <v>0</v>
      </c>
      <c r="AR71" t="str">
        <f t="shared" ca="1" si="162"/>
        <v>0</v>
      </c>
      <c r="AS71" t="str">
        <f t="shared" ca="1" si="162"/>
        <v>0</v>
      </c>
      <c r="AT71" t="str">
        <f t="shared" ca="1" si="162"/>
        <v>0</v>
      </c>
      <c r="AU71" t="str">
        <f t="shared" ca="1" si="162"/>
        <v>0</v>
      </c>
      <c r="AV71" t="str">
        <f t="shared" ca="1" si="162"/>
        <v>0</v>
      </c>
      <c r="AW71" t="str">
        <f t="shared" ca="1" si="162"/>
        <v>0</v>
      </c>
      <c r="AX71" t="str">
        <f t="shared" ca="1" si="162"/>
        <v>0</v>
      </c>
      <c r="AY71" t="str">
        <f t="shared" ca="1" si="162"/>
        <v>0</v>
      </c>
      <c r="AZ71" t="str">
        <f t="shared" ca="1" si="162"/>
        <v>0</v>
      </c>
      <c r="BA71" t="str">
        <f t="shared" ca="1" si="162"/>
        <v>0</v>
      </c>
      <c r="BB71" s="91" t="str">
        <f t="shared" ca="1" si="162"/>
        <v>0</v>
      </c>
      <c r="BC71" t="str">
        <f t="shared" ca="1" si="162"/>
        <v>0</v>
      </c>
      <c r="BD71" t="str">
        <f t="shared" ca="1" si="162"/>
        <v>0</v>
      </c>
      <c r="BE71" t="str">
        <f t="shared" ca="1" si="162"/>
        <v>0</v>
      </c>
      <c r="BF71" t="str">
        <f t="shared" ca="1" si="162"/>
        <v>0</v>
      </c>
      <c r="BG71" t="str">
        <f t="shared" ca="1" si="162"/>
        <v>0</v>
      </c>
      <c r="BH71" t="str">
        <f t="shared" ca="1" si="162"/>
        <v>0</v>
      </c>
      <c r="BI71" t="str">
        <f t="shared" ca="1" si="162"/>
        <v>0</v>
      </c>
      <c r="BJ71" t="str">
        <f t="shared" ca="1" si="162"/>
        <v>0</v>
      </c>
      <c r="BK71" t="str">
        <f t="shared" ca="1" si="162"/>
        <v>0</v>
      </c>
      <c r="BL71" t="str">
        <f t="shared" ca="1" si="162"/>
        <v>0</v>
      </c>
      <c r="BM71" t="str">
        <f t="shared" ca="1" si="162"/>
        <v>0</v>
      </c>
      <c r="BN71" t="str">
        <f t="shared" ca="1" si="162"/>
        <v>0</v>
      </c>
      <c r="BO71" t="str">
        <f t="shared" ca="1" si="162"/>
        <v>0</v>
      </c>
      <c r="BP71" t="str">
        <f t="shared" ca="1" si="162"/>
        <v>0</v>
      </c>
      <c r="BQ71" t="str">
        <f t="shared" ca="1" si="162"/>
        <v>0</v>
      </c>
      <c r="BR71" t="str">
        <f t="shared" ca="1" si="162"/>
        <v>0</v>
      </c>
      <c r="BS71" t="str">
        <f t="shared" ca="1" si="162"/>
        <v>0</v>
      </c>
      <c r="BT71" t="str">
        <f t="shared" ca="1" si="162"/>
        <v>0</v>
      </c>
      <c r="BU71" t="str">
        <f t="shared" ca="1" si="162"/>
        <v>0</v>
      </c>
      <c r="BV71" t="str">
        <f t="shared" ca="1" si="162"/>
        <v>0</v>
      </c>
      <c r="BW71" t="str">
        <f t="shared" ca="1" si="162"/>
        <v>0</v>
      </c>
      <c r="BX71" t="str">
        <f t="shared" ca="1" si="162"/>
        <v>0</v>
      </c>
      <c r="BY71" t="str">
        <f t="shared" ca="1" si="162"/>
        <v>0</v>
      </c>
      <c r="BZ71" t="str">
        <f t="shared" ca="1" si="162"/>
        <v>0</v>
      </c>
      <c r="CA71" t="str">
        <f t="shared" ca="1" si="162"/>
        <v>0</v>
      </c>
      <c r="CB71" t="str">
        <f t="shared" ca="1" si="162"/>
        <v>0</v>
      </c>
      <c r="CC71" t="str">
        <f t="shared" ca="1" si="162"/>
        <v>0</v>
      </c>
      <c r="CD71" t="str">
        <f t="shared" ca="1" si="162"/>
        <v>0</v>
      </c>
      <c r="CE71" t="str">
        <f t="shared" ca="1" si="162"/>
        <v>0</v>
      </c>
      <c r="CF71" s="91" t="str">
        <f t="shared" ca="1" si="162"/>
        <v>0</v>
      </c>
      <c r="CG71" t="str">
        <f t="shared" ca="1" si="162"/>
        <v>0</v>
      </c>
      <c r="CH71" t="str">
        <f t="shared" ca="1" si="162"/>
        <v>0</v>
      </c>
      <c r="CI71" t="str">
        <f t="shared" ca="1" si="162"/>
        <v>0</v>
      </c>
      <c r="CJ71" t="str">
        <f t="shared" ca="1" si="162"/>
        <v>0</v>
      </c>
      <c r="CK71" t="str">
        <f t="shared" ca="1" si="161"/>
        <v>0</v>
      </c>
      <c r="CL71" t="str">
        <f t="shared" ca="1" si="161"/>
        <v>0</v>
      </c>
      <c r="CM71" t="str">
        <f t="shared" ca="1" si="161"/>
        <v>0</v>
      </c>
      <c r="CN71" t="str">
        <f t="shared" ca="1" si="161"/>
        <v>0</v>
      </c>
      <c r="CO71" t="str">
        <f t="shared" ca="1" si="161"/>
        <v>0</v>
      </c>
      <c r="CP71" t="str">
        <f t="shared" ca="1" si="161"/>
        <v>0</v>
      </c>
      <c r="CQ71" t="str">
        <f t="shared" ca="1" si="161"/>
        <v>0</v>
      </c>
      <c r="CR71" t="str">
        <f t="shared" ca="1" si="161"/>
        <v>0</v>
      </c>
      <c r="CS71" t="str">
        <f t="shared" ca="1" si="161"/>
        <v>0</v>
      </c>
      <c r="CT71" t="str">
        <f t="shared" ca="1" si="161"/>
        <v>0</v>
      </c>
      <c r="CU71" t="str">
        <f t="shared" ca="1" si="161"/>
        <v>0</v>
      </c>
      <c r="CV71" t="str">
        <f t="shared" ca="1" si="161"/>
        <v>0</v>
      </c>
      <c r="CW71" t="str">
        <f t="shared" ca="1" si="161"/>
        <v>0</v>
      </c>
      <c r="CX71" t="str">
        <f t="shared" ca="1" si="161"/>
        <v>0</v>
      </c>
      <c r="CY71" t="str">
        <f t="shared" ca="1" si="161"/>
        <v>0</v>
      </c>
      <c r="CZ71" t="str">
        <f t="shared" ca="1" si="161"/>
        <v>0</v>
      </c>
      <c r="DA71" t="str">
        <f t="shared" ca="1" si="161"/>
        <v>0</v>
      </c>
      <c r="DB71" t="str">
        <f t="shared" ca="1" si="161"/>
        <v>0</v>
      </c>
      <c r="DC71" t="str">
        <f t="shared" ca="1" si="161"/>
        <v>0</v>
      </c>
      <c r="DD71" t="str">
        <f t="shared" ca="1" si="161"/>
        <v>0</v>
      </c>
      <c r="DE71" t="str">
        <f t="shared" ca="1" si="161"/>
        <v>0</v>
      </c>
      <c r="DF71" t="str">
        <f t="shared" ca="1" si="161"/>
        <v>0</v>
      </c>
      <c r="DG71" t="str">
        <f t="shared" ca="1" si="161"/>
        <v>0</v>
      </c>
      <c r="DH71" t="str">
        <f t="shared" ca="1" si="161"/>
        <v>0</v>
      </c>
      <c r="DI71" t="str">
        <f t="shared" ca="1" si="161"/>
        <v>0</v>
      </c>
      <c r="DJ71" s="91" t="str">
        <f t="shared" ca="1" si="161"/>
        <v>0</v>
      </c>
      <c r="DK71" t="str">
        <f t="shared" ca="1" si="161"/>
        <v>0</v>
      </c>
      <c r="DL71" t="str">
        <f t="shared" ca="1" si="161"/>
        <v>0</v>
      </c>
      <c r="DM71" t="str">
        <f t="shared" ca="1" si="161"/>
        <v>0</v>
      </c>
      <c r="DN71" t="str">
        <f t="shared" ca="1" si="161"/>
        <v>0</v>
      </c>
      <c r="DO71" t="str">
        <f t="shared" ca="1" si="161"/>
        <v>0</v>
      </c>
      <c r="DP71" t="str">
        <f t="shared" ca="1" si="161"/>
        <v>0</v>
      </c>
      <c r="DQ71" t="str">
        <f t="shared" ca="1" si="161"/>
        <v>0</v>
      </c>
      <c r="DR71" t="str">
        <f t="shared" ca="1" si="161"/>
        <v>0</v>
      </c>
      <c r="DS71" t="str">
        <f t="shared" ca="1" si="161"/>
        <v>0</v>
      </c>
      <c r="DT71" t="str">
        <f t="shared" ca="1" si="161"/>
        <v>0</v>
      </c>
      <c r="DU71" t="str">
        <f t="shared" ca="1" si="161"/>
        <v>0</v>
      </c>
      <c r="DV71" t="str">
        <f t="shared" ca="1" si="161"/>
        <v>0</v>
      </c>
      <c r="DW71" t="str">
        <f t="shared" ca="1" si="161"/>
        <v>0</v>
      </c>
      <c r="DX71" t="str">
        <f t="shared" ca="1" si="161"/>
        <v>0</v>
      </c>
      <c r="DY71" t="str">
        <f t="shared" ca="1" si="161"/>
        <v>0</v>
      </c>
      <c r="DZ71" t="str">
        <f t="shared" ca="1" si="161"/>
        <v>0</v>
      </c>
      <c r="EA71" t="str">
        <f t="shared" ca="1" si="161"/>
        <v>0</v>
      </c>
      <c r="EB71" t="str">
        <f t="shared" ca="1" si="161"/>
        <v>0</v>
      </c>
      <c r="EC71" t="str">
        <f t="shared" ca="1" si="161"/>
        <v>0</v>
      </c>
      <c r="ED71" t="str">
        <f t="shared" ca="1" si="161"/>
        <v>0</v>
      </c>
      <c r="EE71" t="str">
        <f t="shared" ca="1" si="161"/>
        <v>0</v>
      </c>
      <c r="EF71" t="str">
        <f t="shared" ca="1" si="161"/>
        <v>0</v>
      </c>
      <c r="EG71" t="str">
        <f t="shared" ca="1" si="161"/>
        <v>0</v>
      </c>
      <c r="EH71" t="str">
        <f t="shared" ca="1" si="161"/>
        <v>0</v>
      </c>
      <c r="EI71" t="str">
        <f t="shared" ca="1" si="161"/>
        <v>0</v>
      </c>
      <c r="EJ71" t="str">
        <f t="shared" ca="1" si="161"/>
        <v>0</v>
      </c>
      <c r="EK71" t="str">
        <f t="shared" ca="1" si="161"/>
        <v>0</v>
      </c>
      <c r="EL71" t="str">
        <f t="shared" ca="1" si="161"/>
        <v>0</v>
      </c>
      <c r="EM71" t="str">
        <f t="shared" ca="1" si="161"/>
        <v>0</v>
      </c>
      <c r="EN71" s="91" t="str">
        <f t="shared" ca="1" si="161"/>
        <v>0</v>
      </c>
    </row>
    <row r="72" spans="1:144">
      <c r="A72" t="str">
        <f ca="1"/>
        <v>Superstructure</v>
      </c>
      <c r="B72" t="str">
        <f ca="1"/>
        <v>Core structure</v>
      </c>
      <c r="C72">
        <f ca="1"/>
        <v>0</v>
      </c>
      <c r="D72" t="str">
        <f ca="1"/>
        <v/>
      </c>
      <c r="E72">
        <f ca="1"/>
        <v>0</v>
      </c>
      <c r="F72">
        <f ca="1"/>
        <v>0</v>
      </c>
      <c r="G72">
        <f ca="1"/>
        <v>0</v>
      </c>
      <c r="H72" t="str">
        <f ca="1"/>
        <v/>
      </c>
      <c r="I72">
        <f ca="1"/>
        <v>0</v>
      </c>
      <c r="J72" t="str">
        <f ca="1"/>
        <v/>
      </c>
      <c r="K72" t="str">
        <f ca="1"/>
        <v>0</v>
      </c>
      <c r="L72" t="str">
        <f ca="1"/>
        <v>0</v>
      </c>
      <c r="M72" t="str">
        <f ca="1"/>
        <v>0</v>
      </c>
      <c r="X72" s="91" t="str">
        <f t="shared" ca="1" si="158"/>
        <v>0</v>
      </c>
      <c r="Y72" t="str">
        <f t="shared" ca="1" si="162"/>
        <v>0</v>
      </c>
      <c r="Z72" t="str">
        <f t="shared" ca="1" si="162"/>
        <v>0</v>
      </c>
      <c r="AA72" t="str">
        <f t="shared" ca="1" si="162"/>
        <v>0</v>
      </c>
      <c r="AB72" t="str">
        <f t="shared" ca="1" si="162"/>
        <v>0</v>
      </c>
      <c r="AC72" t="str">
        <f t="shared" ca="1" si="162"/>
        <v>0</v>
      </c>
      <c r="AD72" t="str">
        <f t="shared" ca="1" si="162"/>
        <v>0</v>
      </c>
      <c r="AE72" t="str">
        <f t="shared" ca="1" si="162"/>
        <v>0</v>
      </c>
      <c r="AF72" t="str">
        <f t="shared" ca="1" si="162"/>
        <v>0</v>
      </c>
      <c r="AG72" t="str">
        <f t="shared" ca="1" si="162"/>
        <v>0</v>
      </c>
      <c r="AH72" t="str">
        <f t="shared" ca="1" si="162"/>
        <v>0</v>
      </c>
      <c r="AI72" t="str">
        <f t="shared" ca="1" si="162"/>
        <v>0</v>
      </c>
      <c r="AJ72" t="str">
        <f t="shared" ca="1" si="162"/>
        <v>0</v>
      </c>
      <c r="AK72" t="str">
        <f t="shared" ca="1" si="162"/>
        <v>0</v>
      </c>
      <c r="AL72" t="str">
        <f t="shared" ca="1" si="162"/>
        <v>0</v>
      </c>
      <c r="AM72" t="str">
        <f t="shared" ca="1" si="162"/>
        <v>0</v>
      </c>
      <c r="AN72" t="str">
        <f t="shared" ca="1" si="162"/>
        <v>0</v>
      </c>
      <c r="AO72" t="str">
        <f t="shared" ca="1" si="162"/>
        <v>0</v>
      </c>
      <c r="AP72" t="str">
        <f t="shared" ca="1" si="162"/>
        <v>0</v>
      </c>
      <c r="AQ72" t="str">
        <f t="shared" ca="1" si="162"/>
        <v>0</v>
      </c>
      <c r="AR72" t="str">
        <f t="shared" ca="1" si="162"/>
        <v>0</v>
      </c>
      <c r="AS72" t="str">
        <f t="shared" ca="1" si="162"/>
        <v>0</v>
      </c>
      <c r="AT72" t="str">
        <f t="shared" ca="1" si="162"/>
        <v>0</v>
      </c>
      <c r="AU72" t="str">
        <f t="shared" ca="1" si="162"/>
        <v>0</v>
      </c>
      <c r="AV72" t="str">
        <f t="shared" ca="1" si="162"/>
        <v>0</v>
      </c>
      <c r="AW72" t="str">
        <f t="shared" ca="1" si="162"/>
        <v>0</v>
      </c>
      <c r="AX72" t="str">
        <f t="shared" ca="1" si="162"/>
        <v>0</v>
      </c>
      <c r="AY72" t="str">
        <f t="shared" ca="1" si="162"/>
        <v>0</v>
      </c>
      <c r="AZ72" t="str">
        <f t="shared" ca="1" si="162"/>
        <v>0</v>
      </c>
      <c r="BA72" t="str">
        <f t="shared" ca="1" si="162"/>
        <v>0</v>
      </c>
      <c r="BB72" s="91" t="str">
        <f t="shared" ca="1" si="162"/>
        <v>0</v>
      </c>
      <c r="BC72" t="str">
        <f t="shared" ca="1" si="162"/>
        <v>0</v>
      </c>
      <c r="BD72" t="str">
        <f t="shared" ca="1" si="162"/>
        <v>0</v>
      </c>
      <c r="BE72" t="str">
        <f t="shared" ca="1" si="162"/>
        <v>0</v>
      </c>
      <c r="BF72" t="str">
        <f t="shared" ca="1" si="162"/>
        <v>0</v>
      </c>
      <c r="BG72" t="str">
        <f t="shared" ca="1" si="162"/>
        <v>0</v>
      </c>
      <c r="BH72" t="str">
        <f t="shared" ca="1" si="162"/>
        <v>0</v>
      </c>
      <c r="BI72" t="str">
        <f t="shared" ca="1" si="162"/>
        <v>0</v>
      </c>
      <c r="BJ72" t="str">
        <f t="shared" ca="1" si="162"/>
        <v>0</v>
      </c>
      <c r="BK72" t="str">
        <f t="shared" ca="1" si="162"/>
        <v>0</v>
      </c>
      <c r="BL72" t="str">
        <f t="shared" ca="1" si="162"/>
        <v>0</v>
      </c>
      <c r="BM72" t="str">
        <f t="shared" ca="1" si="162"/>
        <v>0</v>
      </c>
      <c r="BN72" t="str">
        <f t="shared" ca="1" si="162"/>
        <v>0</v>
      </c>
      <c r="BO72" t="str">
        <f t="shared" ca="1" si="162"/>
        <v>0</v>
      </c>
      <c r="BP72" t="str">
        <f t="shared" ca="1" si="162"/>
        <v>0</v>
      </c>
      <c r="BQ72" t="str">
        <f t="shared" ca="1" si="162"/>
        <v>0</v>
      </c>
      <c r="BR72" t="str">
        <f t="shared" ca="1" si="162"/>
        <v>0</v>
      </c>
      <c r="BS72" t="str">
        <f t="shared" ca="1" si="162"/>
        <v>0</v>
      </c>
      <c r="BT72" t="str">
        <f t="shared" ca="1" si="162"/>
        <v>0</v>
      </c>
      <c r="BU72" t="str">
        <f t="shared" ca="1" si="162"/>
        <v>0</v>
      </c>
      <c r="BV72" t="str">
        <f t="shared" ca="1" si="162"/>
        <v>0</v>
      </c>
      <c r="BW72" t="str">
        <f t="shared" ca="1" si="162"/>
        <v>0</v>
      </c>
      <c r="BX72" t="str">
        <f t="shared" ca="1" si="162"/>
        <v>0</v>
      </c>
      <c r="BY72" t="str">
        <f t="shared" ca="1" si="162"/>
        <v>0</v>
      </c>
      <c r="BZ72" t="str">
        <f t="shared" ca="1" si="162"/>
        <v>0</v>
      </c>
      <c r="CA72" t="str">
        <f t="shared" ca="1" si="162"/>
        <v>0</v>
      </c>
      <c r="CB72" t="str">
        <f t="shared" ca="1" si="162"/>
        <v>0</v>
      </c>
      <c r="CC72" t="str">
        <f t="shared" ca="1" si="162"/>
        <v>0</v>
      </c>
      <c r="CD72" t="str">
        <f t="shared" ca="1" si="162"/>
        <v>0</v>
      </c>
      <c r="CE72" t="str">
        <f t="shared" ca="1" si="162"/>
        <v>0</v>
      </c>
      <c r="CF72" s="91" t="str">
        <f t="shared" ca="1" si="162"/>
        <v>0</v>
      </c>
      <c r="CG72" t="str">
        <f t="shared" ca="1" si="162"/>
        <v>0</v>
      </c>
      <c r="CH72" t="str">
        <f t="shared" ca="1" si="162"/>
        <v>0</v>
      </c>
      <c r="CI72" t="str">
        <f t="shared" ca="1" si="162"/>
        <v>0</v>
      </c>
      <c r="CJ72" t="str">
        <f t="shared" ca="1" si="162"/>
        <v>0</v>
      </c>
      <c r="CK72" t="str">
        <f t="shared" ca="1" si="161"/>
        <v>0</v>
      </c>
      <c r="CL72" t="str">
        <f t="shared" ca="1" si="161"/>
        <v>0</v>
      </c>
      <c r="CM72" t="str">
        <f t="shared" ca="1" si="161"/>
        <v>0</v>
      </c>
      <c r="CN72" t="str">
        <f t="shared" ca="1" si="161"/>
        <v>0</v>
      </c>
      <c r="CO72" t="str">
        <f t="shared" ca="1" si="161"/>
        <v>0</v>
      </c>
      <c r="CP72" t="str">
        <f t="shared" ca="1" si="161"/>
        <v>0</v>
      </c>
      <c r="CQ72" t="str">
        <f t="shared" ca="1" si="161"/>
        <v>0</v>
      </c>
      <c r="CR72" t="str">
        <f t="shared" ca="1" si="161"/>
        <v>0</v>
      </c>
      <c r="CS72" t="str">
        <f t="shared" ca="1" si="161"/>
        <v>0</v>
      </c>
      <c r="CT72" t="str">
        <f t="shared" ca="1" si="161"/>
        <v>0</v>
      </c>
      <c r="CU72" t="str">
        <f t="shared" ca="1" si="161"/>
        <v>0</v>
      </c>
      <c r="CV72" t="str">
        <f t="shared" ca="1" si="161"/>
        <v>0</v>
      </c>
      <c r="CW72" t="str">
        <f t="shared" ca="1" si="161"/>
        <v>0</v>
      </c>
      <c r="CX72" t="str">
        <f t="shared" ca="1" si="161"/>
        <v>0</v>
      </c>
      <c r="CY72" t="str">
        <f t="shared" ca="1" si="161"/>
        <v>0</v>
      </c>
      <c r="CZ72" t="str">
        <f t="shared" ca="1" si="161"/>
        <v>0</v>
      </c>
      <c r="DA72" t="str">
        <f t="shared" ca="1" si="161"/>
        <v>0</v>
      </c>
      <c r="DB72" t="str">
        <f t="shared" ca="1" si="161"/>
        <v>0</v>
      </c>
      <c r="DC72" t="str">
        <f t="shared" ca="1" si="161"/>
        <v>0</v>
      </c>
      <c r="DD72" t="str">
        <f t="shared" ca="1" si="161"/>
        <v>0</v>
      </c>
      <c r="DE72" t="str">
        <f t="shared" ca="1" si="161"/>
        <v>0</v>
      </c>
      <c r="DF72" t="str">
        <f t="shared" ca="1" si="161"/>
        <v>0</v>
      </c>
      <c r="DG72" t="str">
        <f t="shared" ca="1" si="161"/>
        <v>0</v>
      </c>
      <c r="DH72" t="str">
        <f t="shared" ca="1" si="161"/>
        <v>0</v>
      </c>
      <c r="DI72" t="str">
        <f t="shared" ca="1" si="161"/>
        <v>0</v>
      </c>
      <c r="DJ72" s="91" t="str">
        <f t="shared" ca="1" si="161"/>
        <v>0</v>
      </c>
      <c r="DK72" t="str">
        <f t="shared" ca="1" si="161"/>
        <v>0</v>
      </c>
      <c r="DL72" t="str">
        <f t="shared" ca="1" si="161"/>
        <v>0</v>
      </c>
      <c r="DM72" t="str">
        <f t="shared" ca="1" si="161"/>
        <v>0</v>
      </c>
      <c r="DN72" t="str">
        <f t="shared" ca="1" si="161"/>
        <v>0</v>
      </c>
      <c r="DO72" t="str">
        <f t="shared" ca="1" si="161"/>
        <v>0</v>
      </c>
      <c r="DP72" t="str">
        <f t="shared" ca="1" si="161"/>
        <v>0</v>
      </c>
      <c r="DQ72" t="str">
        <f t="shared" ca="1" si="161"/>
        <v>0</v>
      </c>
      <c r="DR72" t="str">
        <f t="shared" ca="1" si="161"/>
        <v>0</v>
      </c>
      <c r="DS72" t="str">
        <f t="shared" ca="1" si="161"/>
        <v>0</v>
      </c>
      <c r="DT72" t="str">
        <f t="shared" ca="1" si="161"/>
        <v>0</v>
      </c>
      <c r="DU72" t="str">
        <f t="shared" ca="1" si="161"/>
        <v>0</v>
      </c>
      <c r="DV72" t="str">
        <f t="shared" ca="1" si="161"/>
        <v>0</v>
      </c>
      <c r="DW72" t="str">
        <f t="shared" ca="1" si="161"/>
        <v>0</v>
      </c>
      <c r="DX72" t="str">
        <f t="shared" ca="1" si="161"/>
        <v>0</v>
      </c>
      <c r="DY72" t="str">
        <f t="shared" ca="1" si="161"/>
        <v>0</v>
      </c>
      <c r="DZ72" t="str">
        <f t="shared" ca="1" si="161"/>
        <v>0</v>
      </c>
      <c r="EA72" t="str">
        <f t="shared" ca="1" si="161"/>
        <v>0</v>
      </c>
      <c r="EB72" t="str">
        <f t="shared" ca="1" si="161"/>
        <v>0</v>
      </c>
      <c r="EC72" t="str">
        <f t="shared" ca="1" si="161"/>
        <v>0</v>
      </c>
      <c r="ED72" t="str">
        <f t="shared" ca="1" si="161"/>
        <v>0</v>
      </c>
      <c r="EE72" t="str">
        <f t="shared" ca="1" si="161"/>
        <v>0</v>
      </c>
      <c r="EF72" t="str">
        <f t="shared" ca="1" si="161"/>
        <v>0</v>
      </c>
      <c r="EG72" t="str">
        <f t="shared" ca="1" si="161"/>
        <v>0</v>
      </c>
      <c r="EH72" t="str">
        <f t="shared" ca="1" si="161"/>
        <v>0</v>
      </c>
      <c r="EI72" t="str">
        <f t="shared" ca="1" si="161"/>
        <v>0</v>
      </c>
      <c r="EJ72" t="str">
        <f t="shared" ca="1" si="161"/>
        <v>0</v>
      </c>
      <c r="EK72" t="str">
        <f t="shared" ca="1" si="161"/>
        <v>0</v>
      </c>
      <c r="EL72" t="str">
        <f t="shared" ca="1" si="161"/>
        <v>0</v>
      </c>
      <c r="EM72" t="str">
        <f t="shared" ca="1" si="161"/>
        <v>0</v>
      </c>
      <c r="EN72" s="91" t="str">
        <f t="shared" ca="1" si="161"/>
        <v>0</v>
      </c>
    </row>
    <row r="73" spans="1:144">
      <c r="A73" t="str">
        <f ca="1"/>
        <v>Superstructure</v>
      </c>
      <c r="B73" t="str">
        <f ca="1"/>
        <v>Columns</v>
      </c>
      <c r="C73">
        <f ca="1"/>
        <v>0</v>
      </c>
      <c r="D73" t="str">
        <f ca="1"/>
        <v/>
      </c>
      <c r="E73">
        <f ca="1"/>
        <v>0</v>
      </c>
      <c r="F73">
        <f ca="1"/>
        <v>0</v>
      </c>
      <c r="G73">
        <f ca="1"/>
        <v>0</v>
      </c>
      <c r="H73" t="str">
        <f ca="1"/>
        <v/>
      </c>
      <c r="I73">
        <f ca="1"/>
        <v>0</v>
      </c>
      <c r="J73" t="str">
        <f ca="1"/>
        <v/>
      </c>
      <c r="K73" t="str">
        <f ca="1"/>
        <v>0</v>
      </c>
      <c r="L73" t="str">
        <f ca="1"/>
        <v>0</v>
      </c>
      <c r="M73" t="str">
        <f ca="1"/>
        <v>0</v>
      </c>
      <c r="X73" s="91" t="str">
        <f t="shared" ca="1" si="158"/>
        <v>0</v>
      </c>
      <c r="Y73" t="str">
        <f t="shared" ca="1" si="162"/>
        <v>0</v>
      </c>
      <c r="Z73" t="str">
        <f t="shared" ca="1" si="162"/>
        <v>0</v>
      </c>
      <c r="AA73" t="str">
        <f t="shared" ca="1" si="162"/>
        <v>0</v>
      </c>
      <c r="AB73" t="str">
        <f t="shared" ca="1" si="162"/>
        <v>0</v>
      </c>
      <c r="AC73" t="str">
        <f t="shared" ca="1" si="162"/>
        <v>0</v>
      </c>
      <c r="AD73" t="str">
        <f t="shared" ca="1" si="162"/>
        <v>0</v>
      </c>
      <c r="AE73" t="str">
        <f t="shared" ca="1" si="162"/>
        <v>0</v>
      </c>
      <c r="AF73" t="str">
        <f t="shared" ca="1" si="162"/>
        <v>0</v>
      </c>
      <c r="AG73" t="str">
        <f t="shared" ca="1" si="162"/>
        <v>0</v>
      </c>
      <c r="AH73" t="str">
        <f t="shared" ca="1" si="162"/>
        <v>0</v>
      </c>
      <c r="AI73" t="str">
        <f t="shared" ca="1" si="162"/>
        <v>0</v>
      </c>
      <c r="AJ73" t="str">
        <f t="shared" ca="1" si="162"/>
        <v>0</v>
      </c>
      <c r="AK73" t="str">
        <f t="shared" ca="1" si="162"/>
        <v>0</v>
      </c>
      <c r="AL73" t="str">
        <f t="shared" ca="1" si="162"/>
        <v>0</v>
      </c>
      <c r="AM73" t="str">
        <f t="shared" ca="1" si="162"/>
        <v>0</v>
      </c>
      <c r="AN73" t="str">
        <f t="shared" ca="1" si="162"/>
        <v>0</v>
      </c>
      <c r="AO73" t="str">
        <f t="shared" ca="1" si="162"/>
        <v>0</v>
      </c>
      <c r="AP73" t="str">
        <f t="shared" ca="1" si="162"/>
        <v>0</v>
      </c>
      <c r="AQ73" t="str">
        <f t="shared" ca="1" si="162"/>
        <v>0</v>
      </c>
      <c r="AR73" t="str">
        <f t="shared" ca="1" si="162"/>
        <v>0</v>
      </c>
      <c r="AS73" t="str">
        <f t="shared" ca="1" si="162"/>
        <v>0</v>
      </c>
      <c r="AT73" t="str">
        <f t="shared" ca="1" si="162"/>
        <v>0</v>
      </c>
      <c r="AU73" t="str">
        <f t="shared" ca="1" si="162"/>
        <v>0</v>
      </c>
      <c r="AV73" t="str">
        <f t="shared" ca="1" si="162"/>
        <v>0</v>
      </c>
      <c r="AW73" t="str">
        <f t="shared" ca="1" si="162"/>
        <v>0</v>
      </c>
      <c r="AX73" t="str">
        <f t="shared" ca="1" si="162"/>
        <v>0</v>
      </c>
      <c r="AY73" t="str">
        <f t="shared" ca="1" si="162"/>
        <v>0</v>
      </c>
      <c r="AZ73" t="str">
        <f t="shared" ca="1" si="162"/>
        <v>0</v>
      </c>
      <c r="BA73" t="str">
        <f t="shared" ca="1" si="162"/>
        <v>0</v>
      </c>
      <c r="BB73" s="91" t="str">
        <f t="shared" ca="1" si="162"/>
        <v>0</v>
      </c>
      <c r="BC73" t="str">
        <f t="shared" ca="1" si="162"/>
        <v>0</v>
      </c>
      <c r="BD73" t="str">
        <f t="shared" ca="1" si="162"/>
        <v>0</v>
      </c>
      <c r="BE73" t="str">
        <f t="shared" ca="1" si="162"/>
        <v>0</v>
      </c>
      <c r="BF73" t="str">
        <f t="shared" ca="1" si="162"/>
        <v>0</v>
      </c>
      <c r="BG73" t="str">
        <f t="shared" ca="1" si="162"/>
        <v>0</v>
      </c>
      <c r="BH73" t="str">
        <f t="shared" ca="1" si="162"/>
        <v>0</v>
      </c>
      <c r="BI73" t="str">
        <f t="shared" ca="1" si="162"/>
        <v>0</v>
      </c>
      <c r="BJ73" t="str">
        <f t="shared" ca="1" si="162"/>
        <v>0</v>
      </c>
      <c r="BK73" t="str">
        <f t="shared" ca="1" si="162"/>
        <v>0</v>
      </c>
      <c r="BL73" t="str">
        <f t="shared" ca="1" si="162"/>
        <v>0</v>
      </c>
      <c r="BM73" t="str">
        <f t="shared" ca="1" si="162"/>
        <v>0</v>
      </c>
      <c r="BN73" t="str">
        <f t="shared" ca="1" si="162"/>
        <v>0</v>
      </c>
      <c r="BO73" t="str">
        <f t="shared" ca="1" si="162"/>
        <v>0</v>
      </c>
      <c r="BP73" t="str">
        <f t="shared" ca="1" si="162"/>
        <v>0</v>
      </c>
      <c r="BQ73" t="str">
        <f t="shared" ca="1" si="162"/>
        <v>0</v>
      </c>
      <c r="BR73" t="str">
        <f t="shared" ca="1" si="162"/>
        <v>0</v>
      </c>
      <c r="BS73" t="str">
        <f t="shared" ca="1" si="162"/>
        <v>0</v>
      </c>
      <c r="BT73" t="str">
        <f t="shared" ca="1" si="162"/>
        <v>0</v>
      </c>
      <c r="BU73" t="str">
        <f t="shared" ca="1" si="162"/>
        <v>0</v>
      </c>
      <c r="BV73" t="str">
        <f t="shared" ca="1" si="162"/>
        <v>0</v>
      </c>
      <c r="BW73" t="str">
        <f t="shared" ca="1" si="162"/>
        <v>0</v>
      </c>
      <c r="BX73" t="str">
        <f t="shared" ca="1" si="162"/>
        <v>0</v>
      </c>
      <c r="BY73" t="str">
        <f t="shared" ca="1" si="162"/>
        <v>0</v>
      </c>
      <c r="BZ73" t="str">
        <f t="shared" ca="1" si="162"/>
        <v>0</v>
      </c>
      <c r="CA73" t="str">
        <f t="shared" ca="1" si="162"/>
        <v>0</v>
      </c>
      <c r="CB73" t="str">
        <f t="shared" ca="1" si="162"/>
        <v>0</v>
      </c>
      <c r="CC73" t="str">
        <f t="shared" ca="1" si="162"/>
        <v>0</v>
      </c>
      <c r="CD73" t="str">
        <f t="shared" ca="1" si="162"/>
        <v>0</v>
      </c>
      <c r="CE73" t="str">
        <f t="shared" ca="1" si="162"/>
        <v>0</v>
      </c>
      <c r="CF73" s="91" t="str">
        <f t="shared" ca="1" si="162"/>
        <v>0</v>
      </c>
      <c r="CG73" t="str">
        <f t="shared" ca="1" si="162"/>
        <v>0</v>
      </c>
      <c r="CH73" t="str">
        <f t="shared" ca="1" si="162"/>
        <v>0</v>
      </c>
      <c r="CI73" t="str">
        <f t="shared" ca="1" si="162"/>
        <v>0</v>
      </c>
      <c r="CJ73" t="str">
        <f t="shared" ref="CJ73:EN76" ca="1" si="163">$M73</f>
        <v>0</v>
      </c>
      <c r="CK73" t="str">
        <f t="shared" ca="1" si="163"/>
        <v>0</v>
      </c>
      <c r="CL73" t="str">
        <f t="shared" ca="1" si="163"/>
        <v>0</v>
      </c>
      <c r="CM73" t="str">
        <f t="shared" ca="1" si="163"/>
        <v>0</v>
      </c>
      <c r="CN73" t="str">
        <f t="shared" ca="1" si="163"/>
        <v>0</v>
      </c>
      <c r="CO73" t="str">
        <f t="shared" ca="1" si="163"/>
        <v>0</v>
      </c>
      <c r="CP73" t="str">
        <f t="shared" ca="1" si="163"/>
        <v>0</v>
      </c>
      <c r="CQ73" t="str">
        <f t="shared" ca="1" si="163"/>
        <v>0</v>
      </c>
      <c r="CR73" t="str">
        <f t="shared" ca="1" si="163"/>
        <v>0</v>
      </c>
      <c r="CS73" t="str">
        <f t="shared" ca="1" si="163"/>
        <v>0</v>
      </c>
      <c r="CT73" t="str">
        <f t="shared" ca="1" si="163"/>
        <v>0</v>
      </c>
      <c r="CU73" t="str">
        <f t="shared" ca="1" si="163"/>
        <v>0</v>
      </c>
      <c r="CV73" t="str">
        <f t="shared" ca="1" si="163"/>
        <v>0</v>
      </c>
      <c r="CW73" t="str">
        <f t="shared" ca="1" si="163"/>
        <v>0</v>
      </c>
      <c r="CX73" t="str">
        <f t="shared" ca="1" si="163"/>
        <v>0</v>
      </c>
      <c r="CY73" t="str">
        <f t="shared" ca="1" si="163"/>
        <v>0</v>
      </c>
      <c r="CZ73" t="str">
        <f t="shared" ca="1" si="163"/>
        <v>0</v>
      </c>
      <c r="DA73" t="str">
        <f t="shared" ca="1" si="163"/>
        <v>0</v>
      </c>
      <c r="DB73" t="str">
        <f t="shared" ca="1" si="163"/>
        <v>0</v>
      </c>
      <c r="DC73" t="str">
        <f t="shared" ca="1" si="163"/>
        <v>0</v>
      </c>
      <c r="DD73" t="str">
        <f t="shared" ca="1" si="163"/>
        <v>0</v>
      </c>
      <c r="DE73" t="str">
        <f t="shared" ca="1" si="163"/>
        <v>0</v>
      </c>
      <c r="DF73" t="str">
        <f t="shared" ca="1" si="163"/>
        <v>0</v>
      </c>
      <c r="DG73" t="str">
        <f t="shared" ca="1" si="163"/>
        <v>0</v>
      </c>
      <c r="DH73" t="str">
        <f t="shared" ca="1" si="163"/>
        <v>0</v>
      </c>
      <c r="DI73" t="str">
        <f t="shared" ca="1" si="163"/>
        <v>0</v>
      </c>
      <c r="DJ73" s="91" t="str">
        <f t="shared" ca="1" si="163"/>
        <v>0</v>
      </c>
      <c r="DK73" t="str">
        <f t="shared" ca="1" si="163"/>
        <v>0</v>
      </c>
      <c r="DL73" t="str">
        <f t="shared" ca="1" si="163"/>
        <v>0</v>
      </c>
      <c r="DM73" t="str">
        <f t="shared" ca="1" si="163"/>
        <v>0</v>
      </c>
      <c r="DN73" t="str">
        <f t="shared" ca="1" si="163"/>
        <v>0</v>
      </c>
      <c r="DO73" t="str">
        <f t="shared" ca="1" si="163"/>
        <v>0</v>
      </c>
      <c r="DP73" t="str">
        <f t="shared" ca="1" si="163"/>
        <v>0</v>
      </c>
      <c r="DQ73" t="str">
        <f t="shared" ca="1" si="163"/>
        <v>0</v>
      </c>
      <c r="DR73" t="str">
        <f t="shared" ca="1" si="163"/>
        <v>0</v>
      </c>
      <c r="DS73" t="str">
        <f t="shared" ca="1" si="163"/>
        <v>0</v>
      </c>
      <c r="DT73" t="str">
        <f t="shared" ca="1" si="163"/>
        <v>0</v>
      </c>
      <c r="DU73" t="str">
        <f t="shared" ca="1" si="163"/>
        <v>0</v>
      </c>
      <c r="DV73" t="str">
        <f t="shared" ca="1" si="163"/>
        <v>0</v>
      </c>
      <c r="DW73" t="str">
        <f t="shared" ca="1" si="163"/>
        <v>0</v>
      </c>
      <c r="DX73" t="str">
        <f t="shared" ca="1" si="163"/>
        <v>0</v>
      </c>
      <c r="DY73" t="str">
        <f t="shared" ca="1" si="163"/>
        <v>0</v>
      </c>
      <c r="DZ73" t="str">
        <f t="shared" ca="1" si="163"/>
        <v>0</v>
      </c>
      <c r="EA73" t="str">
        <f t="shared" ca="1" si="163"/>
        <v>0</v>
      </c>
      <c r="EB73" t="str">
        <f t="shared" ca="1" si="163"/>
        <v>0</v>
      </c>
      <c r="EC73" t="str">
        <f t="shared" ca="1" si="163"/>
        <v>0</v>
      </c>
      <c r="ED73" t="str">
        <f t="shared" ca="1" si="163"/>
        <v>0</v>
      </c>
      <c r="EE73" t="str">
        <f t="shared" ca="1" si="163"/>
        <v>0</v>
      </c>
      <c r="EF73" t="str">
        <f t="shared" ca="1" si="163"/>
        <v>0</v>
      </c>
      <c r="EG73" t="str">
        <f t="shared" ca="1" si="163"/>
        <v>0</v>
      </c>
      <c r="EH73" t="str">
        <f t="shared" ca="1" si="163"/>
        <v>0</v>
      </c>
      <c r="EI73" t="str">
        <f t="shared" ca="1" si="163"/>
        <v>0</v>
      </c>
      <c r="EJ73" t="str">
        <f t="shared" ca="1" si="163"/>
        <v>0</v>
      </c>
      <c r="EK73" t="str">
        <f t="shared" ca="1" si="163"/>
        <v>0</v>
      </c>
      <c r="EL73" t="str">
        <f t="shared" ca="1" si="163"/>
        <v>0</v>
      </c>
      <c r="EM73" t="str">
        <f t="shared" ca="1" si="163"/>
        <v>0</v>
      </c>
      <c r="EN73" s="91" t="str">
        <f t="shared" ca="1" si="163"/>
        <v>0</v>
      </c>
    </row>
    <row r="74" spans="1:144">
      <c r="A74" t="str">
        <f ca="1"/>
        <v>Superstructure</v>
      </c>
      <c r="B74" t="str">
        <f ca="1"/>
        <v>Beams</v>
      </c>
      <c r="C74">
        <f ca="1"/>
        <v>0</v>
      </c>
      <c r="D74" t="str">
        <f ca="1"/>
        <v/>
      </c>
      <c r="E74">
        <f ca="1"/>
        <v>0</v>
      </c>
      <c r="F74">
        <f ca="1"/>
        <v>0</v>
      </c>
      <c r="G74">
        <f ca="1"/>
        <v>0</v>
      </c>
      <c r="H74" t="str">
        <f ca="1"/>
        <v/>
      </c>
      <c r="I74">
        <f ca="1"/>
        <v>0</v>
      </c>
      <c r="J74" t="str">
        <f ca="1"/>
        <v/>
      </c>
      <c r="K74" t="str">
        <f ca="1"/>
        <v>0</v>
      </c>
      <c r="L74" t="str">
        <f ca="1"/>
        <v>0</v>
      </c>
      <c r="M74" t="str">
        <f ca="1"/>
        <v>0</v>
      </c>
      <c r="X74" s="91" t="str">
        <f t="shared" ca="1" si="158"/>
        <v>0</v>
      </c>
      <c r="Y74" t="str">
        <f t="shared" ref="Y74:CJ77" ca="1" si="164">$M74</f>
        <v>0</v>
      </c>
      <c r="Z74" t="str">
        <f t="shared" ca="1" si="164"/>
        <v>0</v>
      </c>
      <c r="AA74" t="str">
        <f t="shared" ca="1" si="164"/>
        <v>0</v>
      </c>
      <c r="AB74" t="str">
        <f t="shared" ca="1" si="164"/>
        <v>0</v>
      </c>
      <c r="AC74" t="str">
        <f t="shared" ca="1" si="164"/>
        <v>0</v>
      </c>
      <c r="AD74" t="str">
        <f t="shared" ca="1" si="164"/>
        <v>0</v>
      </c>
      <c r="AE74" t="str">
        <f t="shared" ca="1" si="164"/>
        <v>0</v>
      </c>
      <c r="AF74" t="str">
        <f t="shared" ca="1" si="164"/>
        <v>0</v>
      </c>
      <c r="AG74" t="str">
        <f t="shared" ca="1" si="164"/>
        <v>0</v>
      </c>
      <c r="AH74" t="str">
        <f t="shared" ca="1" si="164"/>
        <v>0</v>
      </c>
      <c r="AI74" t="str">
        <f t="shared" ca="1" si="164"/>
        <v>0</v>
      </c>
      <c r="AJ74" t="str">
        <f t="shared" ca="1" si="164"/>
        <v>0</v>
      </c>
      <c r="AK74" t="str">
        <f t="shared" ca="1" si="164"/>
        <v>0</v>
      </c>
      <c r="AL74" t="str">
        <f t="shared" ca="1" si="164"/>
        <v>0</v>
      </c>
      <c r="AM74" t="str">
        <f t="shared" ca="1" si="164"/>
        <v>0</v>
      </c>
      <c r="AN74" t="str">
        <f t="shared" ca="1" si="164"/>
        <v>0</v>
      </c>
      <c r="AO74" t="str">
        <f t="shared" ca="1" si="164"/>
        <v>0</v>
      </c>
      <c r="AP74" t="str">
        <f t="shared" ca="1" si="164"/>
        <v>0</v>
      </c>
      <c r="AQ74" t="str">
        <f t="shared" ca="1" si="164"/>
        <v>0</v>
      </c>
      <c r="AR74" t="str">
        <f t="shared" ca="1" si="164"/>
        <v>0</v>
      </c>
      <c r="AS74" t="str">
        <f t="shared" ca="1" si="164"/>
        <v>0</v>
      </c>
      <c r="AT74" t="str">
        <f t="shared" ca="1" si="164"/>
        <v>0</v>
      </c>
      <c r="AU74" t="str">
        <f t="shared" ca="1" si="164"/>
        <v>0</v>
      </c>
      <c r="AV74" t="str">
        <f t="shared" ca="1" si="164"/>
        <v>0</v>
      </c>
      <c r="AW74" t="str">
        <f t="shared" ca="1" si="164"/>
        <v>0</v>
      </c>
      <c r="AX74" t="str">
        <f t="shared" ca="1" si="164"/>
        <v>0</v>
      </c>
      <c r="AY74" t="str">
        <f t="shared" ca="1" si="164"/>
        <v>0</v>
      </c>
      <c r="AZ74" t="str">
        <f t="shared" ca="1" si="164"/>
        <v>0</v>
      </c>
      <c r="BA74" t="str">
        <f t="shared" ca="1" si="164"/>
        <v>0</v>
      </c>
      <c r="BB74" s="91" t="str">
        <f t="shared" ca="1" si="164"/>
        <v>0</v>
      </c>
      <c r="BC74" t="str">
        <f t="shared" ca="1" si="164"/>
        <v>0</v>
      </c>
      <c r="BD74" t="str">
        <f t="shared" ca="1" si="164"/>
        <v>0</v>
      </c>
      <c r="BE74" t="str">
        <f t="shared" ca="1" si="164"/>
        <v>0</v>
      </c>
      <c r="BF74" t="str">
        <f t="shared" ca="1" si="164"/>
        <v>0</v>
      </c>
      <c r="BG74" t="str">
        <f t="shared" ca="1" si="164"/>
        <v>0</v>
      </c>
      <c r="BH74" t="str">
        <f t="shared" ca="1" si="164"/>
        <v>0</v>
      </c>
      <c r="BI74" t="str">
        <f t="shared" ca="1" si="164"/>
        <v>0</v>
      </c>
      <c r="BJ74" t="str">
        <f t="shared" ca="1" si="164"/>
        <v>0</v>
      </c>
      <c r="BK74" t="str">
        <f t="shared" ca="1" si="164"/>
        <v>0</v>
      </c>
      <c r="BL74" t="str">
        <f t="shared" ca="1" si="164"/>
        <v>0</v>
      </c>
      <c r="BM74" t="str">
        <f t="shared" ca="1" si="164"/>
        <v>0</v>
      </c>
      <c r="BN74" t="str">
        <f t="shared" ca="1" si="164"/>
        <v>0</v>
      </c>
      <c r="BO74" t="str">
        <f t="shared" ca="1" si="164"/>
        <v>0</v>
      </c>
      <c r="BP74" t="str">
        <f t="shared" ca="1" si="164"/>
        <v>0</v>
      </c>
      <c r="BQ74" t="str">
        <f t="shared" ca="1" si="164"/>
        <v>0</v>
      </c>
      <c r="BR74" t="str">
        <f t="shared" ca="1" si="164"/>
        <v>0</v>
      </c>
      <c r="BS74" t="str">
        <f t="shared" ca="1" si="164"/>
        <v>0</v>
      </c>
      <c r="BT74" t="str">
        <f t="shared" ca="1" si="164"/>
        <v>0</v>
      </c>
      <c r="BU74" t="str">
        <f t="shared" ca="1" si="164"/>
        <v>0</v>
      </c>
      <c r="BV74" t="str">
        <f t="shared" ca="1" si="164"/>
        <v>0</v>
      </c>
      <c r="BW74" t="str">
        <f t="shared" ca="1" si="164"/>
        <v>0</v>
      </c>
      <c r="BX74" t="str">
        <f t="shared" ca="1" si="164"/>
        <v>0</v>
      </c>
      <c r="BY74" t="str">
        <f t="shared" ca="1" si="164"/>
        <v>0</v>
      </c>
      <c r="BZ74" t="str">
        <f t="shared" ca="1" si="164"/>
        <v>0</v>
      </c>
      <c r="CA74" t="str">
        <f t="shared" ca="1" si="164"/>
        <v>0</v>
      </c>
      <c r="CB74" t="str">
        <f t="shared" ca="1" si="164"/>
        <v>0</v>
      </c>
      <c r="CC74" t="str">
        <f t="shared" ca="1" si="164"/>
        <v>0</v>
      </c>
      <c r="CD74" t="str">
        <f t="shared" ca="1" si="164"/>
        <v>0</v>
      </c>
      <c r="CE74" t="str">
        <f t="shared" ca="1" si="164"/>
        <v>0</v>
      </c>
      <c r="CF74" s="91" t="str">
        <f t="shared" ca="1" si="164"/>
        <v>0</v>
      </c>
      <c r="CG74" t="str">
        <f t="shared" ca="1" si="164"/>
        <v>0</v>
      </c>
      <c r="CH74" t="str">
        <f t="shared" ca="1" si="164"/>
        <v>0</v>
      </c>
      <c r="CI74" t="str">
        <f t="shared" ca="1" si="164"/>
        <v>0</v>
      </c>
      <c r="CJ74" t="str">
        <f t="shared" ca="1" si="164"/>
        <v>0</v>
      </c>
      <c r="CK74" t="str">
        <f t="shared" ca="1" si="163"/>
        <v>0</v>
      </c>
      <c r="CL74" t="str">
        <f t="shared" ca="1" si="163"/>
        <v>0</v>
      </c>
      <c r="CM74" t="str">
        <f t="shared" ca="1" si="163"/>
        <v>0</v>
      </c>
      <c r="CN74" t="str">
        <f t="shared" ca="1" si="163"/>
        <v>0</v>
      </c>
      <c r="CO74" t="str">
        <f t="shared" ca="1" si="163"/>
        <v>0</v>
      </c>
      <c r="CP74" t="str">
        <f t="shared" ca="1" si="163"/>
        <v>0</v>
      </c>
      <c r="CQ74" t="str">
        <f t="shared" ca="1" si="163"/>
        <v>0</v>
      </c>
      <c r="CR74" t="str">
        <f t="shared" ca="1" si="163"/>
        <v>0</v>
      </c>
      <c r="CS74" t="str">
        <f t="shared" ca="1" si="163"/>
        <v>0</v>
      </c>
      <c r="CT74" t="str">
        <f t="shared" ca="1" si="163"/>
        <v>0</v>
      </c>
      <c r="CU74" t="str">
        <f t="shared" ca="1" si="163"/>
        <v>0</v>
      </c>
      <c r="CV74" t="str">
        <f t="shared" ca="1" si="163"/>
        <v>0</v>
      </c>
      <c r="CW74" t="str">
        <f t="shared" ca="1" si="163"/>
        <v>0</v>
      </c>
      <c r="CX74" t="str">
        <f t="shared" ca="1" si="163"/>
        <v>0</v>
      </c>
      <c r="CY74" t="str">
        <f t="shared" ca="1" si="163"/>
        <v>0</v>
      </c>
      <c r="CZ74" t="str">
        <f t="shared" ca="1" si="163"/>
        <v>0</v>
      </c>
      <c r="DA74" t="str">
        <f t="shared" ca="1" si="163"/>
        <v>0</v>
      </c>
      <c r="DB74" t="str">
        <f t="shared" ca="1" si="163"/>
        <v>0</v>
      </c>
      <c r="DC74" t="str">
        <f t="shared" ca="1" si="163"/>
        <v>0</v>
      </c>
      <c r="DD74" t="str">
        <f t="shared" ca="1" si="163"/>
        <v>0</v>
      </c>
      <c r="DE74" t="str">
        <f t="shared" ca="1" si="163"/>
        <v>0</v>
      </c>
      <c r="DF74" t="str">
        <f t="shared" ca="1" si="163"/>
        <v>0</v>
      </c>
      <c r="DG74" t="str">
        <f t="shared" ca="1" si="163"/>
        <v>0</v>
      </c>
      <c r="DH74" t="str">
        <f t="shared" ca="1" si="163"/>
        <v>0</v>
      </c>
      <c r="DI74" t="str">
        <f t="shared" ca="1" si="163"/>
        <v>0</v>
      </c>
      <c r="DJ74" s="91" t="str">
        <f t="shared" ca="1" si="163"/>
        <v>0</v>
      </c>
      <c r="DK74" t="str">
        <f t="shared" ca="1" si="163"/>
        <v>0</v>
      </c>
      <c r="DL74" t="str">
        <f t="shared" ca="1" si="163"/>
        <v>0</v>
      </c>
      <c r="DM74" t="str">
        <f t="shared" ca="1" si="163"/>
        <v>0</v>
      </c>
      <c r="DN74" t="str">
        <f t="shared" ca="1" si="163"/>
        <v>0</v>
      </c>
      <c r="DO74" t="str">
        <f t="shared" ca="1" si="163"/>
        <v>0</v>
      </c>
      <c r="DP74" t="str">
        <f t="shared" ca="1" si="163"/>
        <v>0</v>
      </c>
      <c r="DQ74" t="str">
        <f t="shared" ca="1" si="163"/>
        <v>0</v>
      </c>
      <c r="DR74" t="str">
        <f t="shared" ca="1" si="163"/>
        <v>0</v>
      </c>
      <c r="DS74" t="str">
        <f t="shared" ca="1" si="163"/>
        <v>0</v>
      </c>
      <c r="DT74" t="str">
        <f t="shared" ca="1" si="163"/>
        <v>0</v>
      </c>
      <c r="DU74" t="str">
        <f t="shared" ca="1" si="163"/>
        <v>0</v>
      </c>
      <c r="DV74" t="str">
        <f t="shared" ca="1" si="163"/>
        <v>0</v>
      </c>
      <c r="DW74" t="str">
        <f t="shared" ca="1" si="163"/>
        <v>0</v>
      </c>
      <c r="DX74" t="str">
        <f t="shared" ca="1" si="163"/>
        <v>0</v>
      </c>
      <c r="DY74" t="str">
        <f t="shared" ca="1" si="163"/>
        <v>0</v>
      </c>
      <c r="DZ74" t="str">
        <f t="shared" ca="1" si="163"/>
        <v>0</v>
      </c>
      <c r="EA74" t="str">
        <f t="shared" ca="1" si="163"/>
        <v>0</v>
      </c>
      <c r="EB74" t="str">
        <f t="shared" ca="1" si="163"/>
        <v>0</v>
      </c>
      <c r="EC74" t="str">
        <f t="shared" ca="1" si="163"/>
        <v>0</v>
      </c>
      <c r="ED74" t="str">
        <f t="shared" ca="1" si="163"/>
        <v>0</v>
      </c>
      <c r="EE74" t="str">
        <f t="shared" ca="1" si="163"/>
        <v>0</v>
      </c>
      <c r="EF74" t="str">
        <f t="shared" ca="1" si="163"/>
        <v>0</v>
      </c>
      <c r="EG74" t="str">
        <f t="shared" ca="1" si="163"/>
        <v>0</v>
      </c>
      <c r="EH74" t="str">
        <f t="shared" ca="1" si="163"/>
        <v>0</v>
      </c>
      <c r="EI74" t="str">
        <f t="shared" ca="1" si="163"/>
        <v>0</v>
      </c>
      <c r="EJ74" t="str">
        <f t="shared" ca="1" si="163"/>
        <v>0</v>
      </c>
      <c r="EK74" t="str">
        <f t="shared" ca="1" si="163"/>
        <v>0</v>
      </c>
      <c r="EL74" t="str">
        <f t="shared" ca="1" si="163"/>
        <v>0</v>
      </c>
      <c r="EM74" t="str">
        <f t="shared" ca="1" si="163"/>
        <v>0</v>
      </c>
      <c r="EN74" s="91" t="str">
        <f t="shared" ca="1" si="163"/>
        <v>0</v>
      </c>
    </row>
    <row r="75" spans="1:144">
      <c r="A75" t="str">
        <f ca="1"/>
        <v>Superstructure</v>
      </c>
      <c r="B75" t="str">
        <f ca="1"/>
        <v>Secondary beams</v>
      </c>
      <c r="C75">
        <f ca="1"/>
        <v>0</v>
      </c>
      <c r="D75" t="str">
        <f ca="1"/>
        <v/>
      </c>
      <c r="E75">
        <f ca="1"/>
        <v>0</v>
      </c>
      <c r="F75">
        <f ca="1"/>
        <v>0</v>
      </c>
      <c r="G75">
        <f ca="1"/>
        <v>0</v>
      </c>
      <c r="H75" t="str">
        <f ca="1"/>
        <v/>
      </c>
      <c r="I75">
        <f ca="1"/>
        <v>0</v>
      </c>
      <c r="J75" t="str">
        <f ca="1"/>
        <v/>
      </c>
      <c r="K75" t="str">
        <f ca="1"/>
        <v>0</v>
      </c>
      <c r="L75" t="str">
        <f ca="1"/>
        <v>0</v>
      </c>
      <c r="M75" t="str">
        <f ca="1"/>
        <v>0</v>
      </c>
      <c r="X75" s="91" t="str">
        <f t="shared" ca="1" si="158"/>
        <v>0</v>
      </c>
      <c r="Y75" t="str">
        <f t="shared" ca="1" si="164"/>
        <v>0</v>
      </c>
      <c r="Z75" t="str">
        <f t="shared" ca="1" si="164"/>
        <v>0</v>
      </c>
      <c r="AA75" t="str">
        <f t="shared" ca="1" si="164"/>
        <v>0</v>
      </c>
      <c r="AB75" t="str">
        <f t="shared" ca="1" si="164"/>
        <v>0</v>
      </c>
      <c r="AC75" t="str">
        <f t="shared" ca="1" si="164"/>
        <v>0</v>
      </c>
      <c r="AD75" t="str">
        <f t="shared" ca="1" si="164"/>
        <v>0</v>
      </c>
      <c r="AE75" t="str">
        <f t="shared" ca="1" si="164"/>
        <v>0</v>
      </c>
      <c r="AF75" t="str">
        <f t="shared" ca="1" si="164"/>
        <v>0</v>
      </c>
      <c r="AG75" t="str">
        <f t="shared" ca="1" si="164"/>
        <v>0</v>
      </c>
      <c r="AH75" t="str">
        <f t="shared" ca="1" si="164"/>
        <v>0</v>
      </c>
      <c r="AI75" t="str">
        <f t="shared" ca="1" si="164"/>
        <v>0</v>
      </c>
      <c r="AJ75" t="str">
        <f t="shared" ca="1" si="164"/>
        <v>0</v>
      </c>
      <c r="AK75" t="str">
        <f t="shared" ca="1" si="164"/>
        <v>0</v>
      </c>
      <c r="AL75" t="str">
        <f t="shared" ca="1" si="164"/>
        <v>0</v>
      </c>
      <c r="AM75" t="str">
        <f t="shared" ca="1" si="164"/>
        <v>0</v>
      </c>
      <c r="AN75" t="str">
        <f t="shared" ca="1" si="164"/>
        <v>0</v>
      </c>
      <c r="AO75" t="str">
        <f t="shared" ca="1" si="164"/>
        <v>0</v>
      </c>
      <c r="AP75" t="str">
        <f t="shared" ca="1" si="164"/>
        <v>0</v>
      </c>
      <c r="AQ75" t="str">
        <f t="shared" ca="1" si="164"/>
        <v>0</v>
      </c>
      <c r="AR75" t="str">
        <f t="shared" ca="1" si="164"/>
        <v>0</v>
      </c>
      <c r="AS75" t="str">
        <f t="shared" ca="1" si="164"/>
        <v>0</v>
      </c>
      <c r="AT75" t="str">
        <f t="shared" ca="1" si="164"/>
        <v>0</v>
      </c>
      <c r="AU75" t="str">
        <f t="shared" ca="1" si="164"/>
        <v>0</v>
      </c>
      <c r="AV75" t="str">
        <f t="shared" ca="1" si="164"/>
        <v>0</v>
      </c>
      <c r="AW75" t="str">
        <f t="shared" ca="1" si="164"/>
        <v>0</v>
      </c>
      <c r="AX75" t="str">
        <f t="shared" ca="1" si="164"/>
        <v>0</v>
      </c>
      <c r="AY75" t="str">
        <f t="shared" ca="1" si="164"/>
        <v>0</v>
      </c>
      <c r="AZ75" t="str">
        <f t="shared" ca="1" si="164"/>
        <v>0</v>
      </c>
      <c r="BA75" t="str">
        <f t="shared" ca="1" si="164"/>
        <v>0</v>
      </c>
      <c r="BB75" s="91" t="str">
        <f t="shared" ca="1" si="164"/>
        <v>0</v>
      </c>
      <c r="BC75" t="str">
        <f t="shared" ca="1" si="164"/>
        <v>0</v>
      </c>
      <c r="BD75" t="str">
        <f t="shared" ca="1" si="164"/>
        <v>0</v>
      </c>
      <c r="BE75" t="str">
        <f t="shared" ca="1" si="164"/>
        <v>0</v>
      </c>
      <c r="BF75" t="str">
        <f t="shared" ca="1" si="164"/>
        <v>0</v>
      </c>
      <c r="BG75" t="str">
        <f t="shared" ca="1" si="164"/>
        <v>0</v>
      </c>
      <c r="BH75" t="str">
        <f t="shared" ca="1" si="164"/>
        <v>0</v>
      </c>
      <c r="BI75" t="str">
        <f t="shared" ca="1" si="164"/>
        <v>0</v>
      </c>
      <c r="BJ75" t="str">
        <f t="shared" ca="1" si="164"/>
        <v>0</v>
      </c>
      <c r="BK75" t="str">
        <f t="shared" ca="1" si="164"/>
        <v>0</v>
      </c>
      <c r="BL75" t="str">
        <f t="shared" ca="1" si="164"/>
        <v>0</v>
      </c>
      <c r="BM75" t="str">
        <f t="shared" ca="1" si="164"/>
        <v>0</v>
      </c>
      <c r="BN75" t="str">
        <f t="shared" ca="1" si="164"/>
        <v>0</v>
      </c>
      <c r="BO75" t="str">
        <f t="shared" ca="1" si="164"/>
        <v>0</v>
      </c>
      <c r="BP75" t="str">
        <f t="shared" ca="1" si="164"/>
        <v>0</v>
      </c>
      <c r="BQ75" t="str">
        <f t="shared" ca="1" si="164"/>
        <v>0</v>
      </c>
      <c r="BR75" t="str">
        <f t="shared" ca="1" si="164"/>
        <v>0</v>
      </c>
      <c r="BS75" t="str">
        <f t="shared" ca="1" si="164"/>
        <v>0</v>
      </c>
      <c r="BT75" t="str">
        <f t="shared" ca="1" si="164"/>
        <v>0</v>
      </c>
      <c r="BU75" t="str">
        <f t="shared" ca="1" si="164"/>
        <v>0</v>
      </c>
      <c r="BV75" t="str">
        <f t="shared" ca="1" si="164"/>
        <v>0</v>
      </c>
      <c r="BW75" t="str">
        <f t="shared" ca="1" si="164"/>
        <v>0</v>
      </c>
      <c r="BX75" t="str">
        <f t="shared" ca="1" si="164"/>
        <v>0</v>
      </c>
      <c r="BY75" t="str">
        <f t="shared" ca="1" si="164"/>
        <v>0</v>
      </c>
      <c r="BZ75" t="str">
        <f t="shared" ca="1" si="164"/>
        <v>0</v>
      </c>
      <c r="CA75" t="str">
        <f t="shared" ca="1" si="164"/>
        <v>0</v>
      </c>
      <c r="CB75" t="str">
        <f t="shared" ca="1" si="164"/>
        <v>0</v>
      </c>
      <c r="CC75" t="str">
        <f t="shared" ca="1" si="164"/>
        <v>0</v>
      </c>
      <c r="CD75" t="str">
        <f t="shared" ca="1" si="164"/>
        <v>0</v>
      </c>
      <c r="CE75" t="str">
        <f t="shared" ca="1" si="164"/>
        <v>0</v>
      </c>
      <c r="CF75" s="91" t="str">
        <f t="shared" ca="1" si="164"/>
        <v>0</v>
      </c>
      <c r="CG75" t="str">
        <f t="shared" ca="1" si="164"/>
        <v>0</v>
      </c>
      <c r="CH75" t="str">
        <f t="shared" ca="1" si="164"/>
        <v>0</v>
      </c>
      <c r="CI75" t="str">
        <f t="shared" ca="1" si="164"/>
        <v>0</v>
      </c>
      <c r="CJ75" t="str">
        <f t="shared" ca="1" si="164"/>
        <v>0</v>
      </c>
      <c r="CK75" t="str">
        <f t="shared" ca="1" si="163"/>
        <v>0</v>
      </c>
      <c r="CL75" t="str">
        <f t="shared" ca="1" si="163"/>
        <v>0</v>
      </c>
      <c r="CM75" t="str">
        <f t="shared" ca="1" si="163"/>
        <v>0</v>
      </c>
      <c r="CN75" t="str">
        <f t="shared" ca="1" si="163"/>
        <v>0</v>
      </c>
      <c r="CO75" t="str">
        <f t="shared" ca="1" si="163"/>
        <v>0</v>
      </c>
      <c r="CP75" t="str">
        <f t="shared" ca="1" si="163"/>
        <v>0</v>
      </c>
      <c r="CQ75" t="str">
        <f t="shared" ca="1" si="163"/>
        <v>0</v>
      </c>
      <c r="CR75" t="str">
        <f t="shared" ca="1" si="163"/>
        <v>0</v>
      </c>
      <c r="CS75" t="str">
        <f t="shared" ca="1" si="163"/>
        <v>0</v>
      </c>
      <c r="CT75" t="str">
        <f t="shared" ca="1" si="163"/>
        <v>0</v>
      </c>
      <c r="CU75" t="str">
        <f t="shared" ca="1" si="163"/>
        <v>0</v>
      </c>
      <c r="CV75" t="str">
        <f t="shared" ca="1" si="163"/>
        <v>0</v>
      </c>
      <c r="CW75" t="str">
        <f t="shared" ca="1" si="163"/>
        <v>0</v>
      </c>
      <c r="CX75" t="str">
        <f t="shared" ca="1" si="163"/>
        <v>0</v>
      </c>
      <c r="CY75" t="str">
        <f t="shared" ca="1" si="163"/>
        <v>0</v>
      </c>
      <c r="CZ75" t="str">
        <f t="shared" ca="1" si="163"/>
        <v>0</v>
      </c>
      <c r="DA75" t="str">
        <f t="shared" ca="1" si="163"/>
        <v>0</v>
      </c>
      <c r="DB75" t="str">
        <f t="shared" ca="1" si="163"/>
        <v>0</v>
      </c>
      <c r="DC75" t="str">
        <f t="shared" ca="1" si="163"/>
        <v>0</v>
      </c>
      <c r="DD75" t="str">
        <f t="shared" ca="1" si="163"/>
        <v>0</v>
      </c>
      <c r="DE75" t="str">
        <f t="shared" ca="1" si="163"/>
        <v>0</v>
      </c>
      <c r="DF75" t="str">
        <f t="shared" ca="1" si="163"/>
        <v>0</v>
      </c>
      <c r="DG75" t="str">
        <f t="shared" ca="1" si="163"/>
        <v>0</v>
      </c>
      <c r="DH75" t="str">
        <f t="shared" ca="1" si="163"/>
        <v>0</v>
      </c>
      <c r="DI75" t="str">
        <f t="shared" ca="1" si="163"/>
        <v>0</v>
      </c>
      <c r="DJ75" s="91" t="str">
        <f t="shared" ca="1" si="163"/>
        <v>0</v>
      </c>
      <c r="DK75" t="str">
        <f t="shared" ca="1" si="163"/>
        <v>0</v>
      </c>
      <c r="DL75" t="str">
        <f t="shared" ca="1" si="163"/>
        <v>0</v>
      </c>
      <c r="DM75" t="str">
        <f t="shared" ca="1" si="163"/>
        <v>0</v>
      </c>
      <c r="DN75" t="str">
        <f t="shared" ca="1" si="163"/>
        <v>0</v>
      </c>
      <c r="DO75" t="str">
        <f t="shared" ca="1" si="163"/>
        <v>0</v>
      </c>
      <c r="DP75" t="str">
        <f t="shared" ca="1" si="163"/>
        <v>0</v>
      </c>
      <c r="DQ75" t="str">
        <f t="shared" ca="1" si="163"/>
        <v>0</v>
      </c>
      <c r="DR75" t="str">
        <f t="shared" ca="1" si="163"/>
        <v>0</v>
      </c>
      <c r="DS75" t="str">
        <f t="shared" ca="1" si="163"/>
        <v>0</v>
      </c>
      <c r="DT75" t="str">
        <f t="shared" ca="1" si="163"/>
        <v>0</v>
      </c>
      <c r="DU75" t="str">
        <f t="shared" ca="1" si="163"/>
        <v>0</v>
      </c>
      <c r="DV75" t="str">
        <f t="shared" ca="1" si="163"/>
        <v>0</v>
      </c>
      <c r="DW75" t="str">
        <f t="shared" ca="1" si="163"/>
        <v>0</v>
      </c>
      <c r="DX75" t="str">
        <f t="shared" ca="1" si="163"/>
        <v>0</v>
      </c>
      <c r="DY75" t="str">
        <f t="shared" ca="1" si="163"/>
        <v>0</v>
      </c>
      <c r="DZ75" t="str">
        <f t="shared" ca="1" si="163"/>
        <v>0</v>
      </c>
      <c r="EA75" t="str">
        <f t="shared" ca="1" si="163"/>
        <v>0</v>
      </c>
      <c r="EB75" t="str">
        <f t="shared" ca="1" si="163"/>
        <v>0</v>
      </c>
      <c r="EC75" t="str">
        <f t="shared" ca="1" si="163"/>
        <v>0</v>
      </c>
      <c r="ED75" t="str">
        <f t="shared" ca="1" si="163"/>
        <v>0</v>
      </c>
      <c r="EE75" t="str">
        <f t="shared" ca="1" si="163"/>
        <v>0</v>
      </c>
      <c r="EF75" t="str">
        <f t="shared" ca="1" si="163"/>
        <v>0</v>
      </c>
      <c r="EG75" t="str">
        <f t="shared" ca="1" si="163"/>
        <v>0</v>
      </c>
      <c r="EH75" t="str">
        <f t="shared" ca="1" si="163"/>
        <v>0</v>
      </c>
      <c r="EI75" t="str">
        <f t="shared" ca="1" si="163"/>
        <v>0</v>
      </c>
      <c r="EJ75" t="str">
        <f t="shared" ca="1" si="163"/>
        <v>0</v>
      </c>
      <c r="EK75" t="str">
        <f t="shared" ca="1" si="163"/>
        <v>0</v>
      </c>
      <c r="EL75" t="str">
        <f t="shared" ca="1" si="163"/>
        <v>0</v>
      </c>
      <c r="EM75" t="str">
        <f t="shared" ca="1" si="163"/>
        <v>0</v>
      </c>
      <c r="EN75" s="91" t="str">
        <f t="shared" ca="1" si="163"/>
        <v>0</v>
      </c>
    </row>
    <row r="76" spans="1:144">
      <c r="A76" t="str">
        <f ca="1"/>
        <v>Upper floors</v>
      </c>
      <c r="B76" t="str">
        <f ca="1"/>
        <v>Floor slab</v>
      </c>
      <c r="C76">
        <f ca="1"/>
        <v>0</v>
      </c>
      <c r="D76" t="str">
        <f ca="1"/>
        <v/>
      </c>
      <c r="E76">
        <f ca="1"/>
        <v>0</v>
      </c>
      <c r="F76">
        <f ca="1"/>
        <v>0</v>
      </c>
      <c r="G76">
        <f ca="1"/>
        <v>0</v>
      </c>
      <c r="H76" t="str">
        <f ca="1"/>
        <v/>
      </c>
      <c r="I76">
        <f ca="1"/>
        <v>0</v>
      </c>
      <c r="J76" t="str">
        <f ca="1"/>
        <v/>
      </c>
      <c r="K76" t="str">
        <f ca="1"/>
        <v>0</v>
      </c>
      <c r="L76" t="str">
        <f ca="1"/>
        <v>0</v>
      </c>
      <c r="M76" t="str">
        <f ca="1"/>
        <v>0</v>
      </c>
      <c r="X76" s="91" t="str">
        <f t="shared" ca="1" si="158"/>
        <v>0</v>
      </c>
      <c r="Y76" t="str">
        <f t="shared" ca="1" si="164"/>
        <v>0</v>
      </c>
      <c r="Z76" t="str">
        <f t="shared" ca="1" si="164"/>
        <v>0</v>
      </c>
      <c r="AA76" t="str">
        <f t="shared" ca="1" si="164"/>
        <v>0</v>
      </c>
      <c r="AB76" t="str">
        <f t="shared" ca="1" si="164"/>
        <v>0</v>
      </c>
      <c r="AC76" t="str">
        <f t="shared" ca="1" si="164"/>
        <v>0</v>
      </c>
      <c r="AD76" t="str">
        <f t="shared" ca="1" si="164"/>
        <v>0</v>
      </c>
      <c r="AE76" t="str">
        <f t="shared" ca="1" si="164"/>
        <v>0</v>
      </c>
      <c r="AF76" t="str">
        <f t="shared" ca="1" si="164"/>
        <v>0</v>
      </c>
      <c r="AG76" t="str">
        <f t="shared" ca="1" si="164"/>
        <v>0</v>
      </c>
      <c r="AH76" t="str">
        <f t="shared" ca="1" si="164"/>
        <v>0</v>
      </c>
      <c r="AI76" t="str">
        <f t="shared" ca="1" si="164"/>
        <v>0</v>
      </c>
      <c r="AJ76" t="str">
        <f t="shared" ca="1" si="164"/>
        <v>0</v>
      </c>
      <c r="AK76" t="str">
        <f t="shared" ca="1" si="164"/>
        <v>0</v>
      </c>
      <c r="AL76" t="str">
        <f t="shared" ca="1" si="164"/>
        <v>0</v>
      </c>
      <c r="AM76" t="str">
        <f t="shared" ca="1" si="164"/>
        <v>0</v>
      </c>
      <c r="AN76" t="str">
        <f t="shared" ca="1" si="164"/>
        <v>0</v>
      </c>
      <c r="AO76" t="str">
        <f t="shared" ca="1" si="164"/>
        <v>0</v>
      </c>
      <c r="AP76" t="str">
        <f t="shared" ca="1" si="164"/>
        <v>0</v>
      </c>
      <c r="AQ76" t="str">
        <f t="shared" ca="1" si="164"/>
        <v>0</v>
      </c>
      <c r="AR76" t="str">
        <f t="shared" ca="1" si="164"/>
        <v>0</v>
      </c>
      <c r="AS76" t="str">
        <f t="shared" ca="1" si="164"/>
        <v>0</v>
      </c>
      <c r="AT76" t="str">
        <f t="shared" ca="1" si="164"/>
        <v>0</v>
      </c>
      <c r="AU76" t="str">
        <f t="shared" ca="1" si="164"/>
        <v>0</v>
      </c>
      <c r="AV76" t="str">
        <f t="shared" ca="1" si="164"/>
        <v>0</v>
      </c>
      <c r="AW76" t="str">
        <f t="shared" ca="1" si="164"/>
        <v>0</v>
      </c>
      <c r="AX76" t="str">
        <f t="shared" ca="1" si="164"/>
        <v>0</v>
      </c>
      <c r="AY76" t="str">
        <f t="shared" ca="1" si="164"/>
        <v>0</v>
      </c>
      <c r="AZ76" t="str">
        <f t="shared" ca="1" si="164"/>
        <v>0</v>
      </c>
      <c r="BA76" t="str">
        <f t="shared" ca="1" si="164"/>
        <v>0</v>
      </c>
      <c r="BB76" s="91" t="str">
        <f t="shared" ca="1" si="164"/>
        <v>0</v>
      </c>
      <c r="BC76" t="str">
        <f t="shared" ca="1" si="164"/>
        <v>0</v>
      </c>
      <c r="BD76" t="str">
        <f t="shared" ca="1" si="164"/>
        <v>0</v>
      </c>
      <c r="BE76" t="str">
        <f t="shared" ca="1" si="164"/>
        <v>0</v>
      </c>
      <c r="BF76" t="str">
        <f t="shared" ca="1" si="164"/>
        <v>0</v>
      </c>
      <c r="BG76" t="str">
        <f t="shared" ca="1" si="164"/>
        <v>0</v>
      </c>
      <c r="BH76" t="str">
        <f t="shared" ca="1" si="164"/>
        <v>0</v>
      </c>
      <c r="BI76" t="str">
        <f t="shared" ca="1" si="164"/>
        <v>0</v>
      </c>
      <c r="BJ76" t="str">
        <f t="shared" ca="1" si="164"/>
        <v>0</v>
      </c>
      <c r="BK76" t="str">
        <f t="shared" ca="1" si="164"/>
        <v>0</v>
      </c>
      <c r="BL76" t="str">
        <f t="shared" ca="1" si="164"/>
        <v>0</v>
      </c>
      <c r="BM76" t="str">
        <f t="shared" ca="1" si="164"/>
        <v>0</v>
      </c>
      <c r="BN76" t="str">
        <f t="shared" ca="1" si="164"/>
        <v>0</v>
      </c>
      <c r="BO76" t="str">
        <f t="shared" ca="1" si="164"/>
        <v>0</v>
      </c>
      <c r="BP76" t="str">
        <f t="shared" ca="1" si="164"/>
        <v>0</v>
      </c>
      <c r="BQ76" t="str">
        <f t="shared" ca="1" si="164"/>
        <v>0</v>
      </c>
      <c r="BR76" t="str">
        <f t="shared" ca="1" si="164"/>
        <v>0</v>
      </c>
      <c r="BS76" t="str">
        <f t="shared" ca="1" si="164"/>
        <v>0</v>
      </c>
      <c r="BT76" t="str">
        <f t="shared" ca="1" si="164"/>
        <v>0</v>
      </c>
      <c r="BU76" t="str">
        <f t="shared" ca="1" si="164"/>
        <v>0</v>
      </c>
      <c r="BV76" t="str">
        <f t="shared" ca="1" si="164"/>
        <v>0</v>
      </c>
      <c r="BW76" t="str">
        <f t="shared" ca="1" si="164"/>
        <v>0</v>
      </c>
      <c r="BX76" t="str">
        <f t="shared" ca="1" si="164"/>
        <v>0</v>
      </c>
      <c r="BY76" t="str">
        <f t="shared" ca="1" si="164"/>
        <v>0</v>
      </c>
      <c r="BZ76" t="str">
        <f t="shared" ca="1" si="164"/>
        <v>0</v>
      </c>
      <c r="CA76" t="str">
        <f t="shared" ca="1" si="164"/>
        <v>0</v>
      </c>
      <c r="CB76" t="str">
        <f t="shared" ca="1" si="164"/>
        <v>0</v>
      </c>
      <c r="CC76" t="str">
        <f t="shared" ca="1" si="164"/>
        <v>0</v>
      </c>
      <c r="CD76" t="str">
        <f t="shared" ca="1" si="164"/>
        <v>0</v>
      </c>
      <c r="CE76" t="str">
        <f t="shared" ca="1" si="164"/>
        <v>0</v>
      </c>
      <c r="CF76" s="91" t="str">
        <f t="shared" ca="1" si="164"/>
        <v>0</v>
      </c>
      <c r="CG76" t="str">
        <f t="shared" ca="1" si="164"/>
        <v>0</v>
      </c>
      <c r="CH76" t="str">
        <f t="shared" ca="1" si="164"/>
        <v>0</v>
      </c>
      <c r="CI76" t="str">
        <f t="shared" ca="1" si="164"/>
        <v>0</v>
      </c>
      <c r="CJ76" t="str">
        <f t="shared" ca="1" si="164"/>
        <v>0</v>
      </c>
      <c r="CK76" t="str">
        <f t="shared" ca="1" si="163"/>
        <v>0</v>
      </c>
      <c r="CL76" t="str">
        <f t="shared" ca="1" si="163"/>
        <v>0</v>
      </c>
      <c r="CM76" t="str">
        <f t="shared" ca="1" si="163"/>
        <v>0</v>
      </c>
      <c r="CN76" t="str">
        <f t="shared" ca="1" si="163"/>
        <v>0</v>
      </c>
      <c r="CO76" t="str">
        <f t="shared" ca="1" si="163"/>
        <v>0</v>
      </c>
      <c r="CP76" t="str">
        <f t="shared" ca="1" si="163"/>
        <v>0</v>
      </c>
      <c r="CQ76" t="str">
        <f t="shared" ca="1" si="163"/>
        <v>0</v>
      </c>
      <c r="CR76" t="str">
        <f t="shared" ca="1" si="163"/>
        <v>0</v>
      </c>
      <c r="CS76" t="str">
        <f t="shared" ca="1" si="163"/>
        <v>0</v>
      </c>
      <c r="CT76" t="str">
        <f t="shared" ca="1" si="163"/>
        <v>0</v>
      </c>
      <c r="CU76" t="str">
        <f t="shared" ca="1" si="163"/>
        <v>0</v>
      </c>
      <c r="CV76" t="str">
        <f t="shared" ca="1" si="163"/>
        <v>0</v>
      </c>
      <c r="CW76" t="str">
        <f t="shared" ca="1" si="163"/>
        <v>0</v>
      </c>
      <c r="CX76" t="str">
        <f t="shared" ca="1" si="163"/>
        <v>0</v>
      </c>
      <c r="CY76" t="str">
        <f t="shared" ca="1" si="163"/>
        <v>0</v>
      </c>
      <c r="CZ76" t="str">
        <f t="shared" ca="1" si="163"/>
        <v>0</v>
      </c>
      <c r="DA76" t="str">
        <f t="shared" ca="1" si="163"/>
        <v>0</v>
      </c>
      <c r="DB76" t="str">
        <f t="shared" ca="1" si="163"/>
        <v>0</v>
      </c>
      <c r="DC76" t="str">
        <f t="shared" ca="1" si="163"/>
        <v>0</v>
      </c>
      <c r="DD76" t="str">
        <f t="shared" ca="1" si="163"/>
        <v>0</v>
      </c>
      <c r="DE76" t="str">
        <f t="shared" ca="1" si="163"/>
        <v>0</v>
      </c>
      <c r="DF76" t="str">
        <f t="shared" ca="1" si="163"/>
        <v>0</v>
      </c>
      <c r="DG76" t="str">
        <f t="shared" ca="1" si="163"/>
        <v>0</v>
      </c>
      <c r="DH76" t="str">
        <f t="shared" ca="1" si="163"/>
        <v>0</v>
      </c>
      <c r="DI76" t="str">
        <f t="shared" ca="1" si="163"/>
        <v>0</v>
      </c>
      <c r="DJ76" s="91" t="str">
        <f t="shared" ca="1" si="163"/>
        <v>0</v>
      </c>
      <c r="DK76" t="str">
        <f t="shared" ca="1" si="163"/>
        <v>0</v>
      </c>
      <c r="DL76" t="str">
        <f t="shared" ca="1" si="163"/>
        <v>0</v>
      </c>
      <c r="DM76" t="str">
        <f t="shared" ca="1" si="163"/>
        <v>0</v>
      </c>
      <c r="DN76" t="str">
        <f t="shared" ca="1" si="163"/>
        <v>0</v>
      </c>
      <c r="DO76" t="str">
        <f t="shared" ca="1" si="163"/>
        <v>0</v>
      </c>
      <c r="DP76" t="str">
        <f t="shared" ca="1" si="163"/>
        <v>0</v>
      </c>
      <c r="DQ76" t="str">
        <f t="shared" ca="1" si="163"/>
        <v>0</v>
      </c>
      <c r="DR76" t="str">
        <f t="shared" ca="1" si="163"/>
        <v>0</v>
      </c>
      <c r="DS76" t="str">
        <f t="shared" ca="1" si="163"/>
        <v>0</v>
      </c>
      <c r="DT76" t="str">
        <f t="shared" ca="1" si="163"/>
        <v>0</v>
      </c>
      <c r="DU76" t="str">
        <f t="shared" ca="1" si="163"/>
        <v>0</v>
      </c>
      <c r="DV76" t="str">
        <f t="shared" ca="1" si="163"/>
        <v>0</v>
      </c>
      <c r="DW76" t="str">
        <f t="shared" ca="1" si="163"/>
        <v>0</v>
      </c>
      <c r="DX76" t="str">
        <f t="shared" ca="1" si="163"/>
        <v>0</v>
      </c>
      <c r="DY76" t="str">
        <f t="shared" ca="1" si="163"/>
        <v>0</v>
      </c>
      <c r="DZ76" t="str">
        <f t="shared" ca="1" si="163"/>
        <v>0</v>
      </c>
      <c r="EA76" t="str">
        <f t="shared" ca="1" si="163"/>
        <v>0</v>
      </c>
      <c r="EB76" t="str">
        <f t="shared" ca="1" si="163"/>
        <v>0</v>
      </c>
      <c r="EC76" t="str">
        <f t="shared" ca="1" si="163"/>
        <v>0</v>
      </c>
      <c r="ED76" t="str">
        <f t="shared" ca="1" si="163"/>
        <v>0</v>
      </c>
      <c r="EE76" t="str">
        <f t="shared" ca="1" si="163"/>
        <v>0</v>
      </c>
      <c r="EF76" t="str">
        <f t="shared" ca="1" si="163"/>
        <v>0</v>
      </c>
      <c r="EG76" t="str">
        <f t="shared" ca="1" si="163"/>
        <v>0</v>
      </c>
      <c r="EH76" t="str">
        <f t="shared" ca="1" si="163"/>
        <v>0</v>
      </c>
      <c r="EI76" t="str">
        <f t="shared" ca="1" si="163"/>
        <v>0</v>
      </c>
      <c r="EJ76" t="str">
        <f t="shared" ca="1" si="163"/>
        <v>0</v>
      </c>
      <c r="EK76" t="str">
        <f t="shared" ca="1" si="163"/>
        <v>0</v>
      </c>
      <c r="EL76" t="str">
        <f t="shared" ca="1" si="163"/>
        <v>0</v>
      </c>
      <c r="EM76" t="str">
        <f t="shared" ca="1" si="163"/>
        <v>0</v>
      </c>
      <c r="EN76" s="91" t="str">
        <f t="shared" ca="1" si="163"/>
        <v>0</v>
      </c>
    </row>
    <row r="77" spans="1:144">
      <c r="A77" t="str">
        <f ca="1"/>
        <v>Upper floors</v>
      </c>
      <c r="B77" t="str">
        <f ca="1"/>
        <v>Joisted floors</v>
      </c>
      <c r="C77">
        <f ca="1"/>
        <v>0</v>
      </c>
      <c r="D77" t="str">
        <f ca="1"/>
        <v/>
      </c>
      <c r="E77">
        <f ca="1"/>
        <v>0</v>
      </c>
      <c r="F77">
        <f ca="1"/>
        <v>0</v>
      </c>
      <c r="G77">
        <f ca="1"/>
        <v>0</v>
      </c>
      <c r="H77" t="str">
        <f ca="1"/>
        <v/>
      </c>
      <c r="I77">
        <f ca="1"/>
        <v>0</v>
      </c>
      <c r="J77" t="str">
        <f ca="1"/>
        <v/>
      </c>
      <c r="K77" t="str">
        <f ca="1"/>
        <v>0</v>
      </c>
      <c r="L77" t="str">
        <f ca="1"/>
        <v>0</v>
      </c>
      <c r="M77" t="str">
        <f ca="1"/>
        <v>0</v>
      </c>
      <c r="X77" s="91" t="str">
        <f t="shared" ca="1" si="158"/>
        <v>0</v>
      </c>
      <c r="Y77" t="str">
        <f t="shared" ca="1" si="164"/>
        <v>0</v>
      </c>
      <c r="Z77" t="str">
        <f t="shared" ca="1" si="164"/>
        <v>0</v>
      </c>
      <c r="AA77" t="str">
        <f t="shared" ca="1" si="164"/>
        <v>0</v>
      </c>
      <c r="AB77" t="str">
        <f t="shared" ca="1" si="164"/>
        <v>0</v>
      </c>
      <c r="AC77" t="str">
        <f t="shared" ca="1" si="164"/>
        <v>0</v>
      </c>
      <c r="AD77" t="str">
        <f t="shared" ca="1" si="164"/>
        <v>0</v>
      </c>
      <c r="AE77" t="str">
        <f t="shared" ca="1" si="164"/>
        <v>0</v>
      </c>
      <c r="AF77" t="str">
        <f t="shared" ca="1" si="164"/>
        <v>0</v>
      </c>
      <c r="AG77" t="str">
        <f t="shared" ca="1" si="164"/>
        <v>0</v>
      </c>
      <c r="AH77" t="str">
        <f t="shared" ca="1" si="164"/>
        <v>0</v>
      </c>
      <c r="AI77" t="str">
        <f t="shared" ca="1" si="164"/>
        <v>0</v>
      </c>
      <c r="AJ77" t="str">
        <f t="shared" ca="1" si="164"/>
        <v>0</v>
      </c>
      <c r="AK77" t="str">
        <f t="shared" ca="1" si="164"/>
        <v>0</v>
      </c>
      <c r="AL77" t="str">
        <f t="shared" ca="1" si="164"/>
        <v>0</v>
      </c>
      <c r="AM77" t="str">
        <f t="shared" ca="1" si="164"/>
        <v>0</v>
      </c>
      <c r="AN77" t="str">
        <f t="shared" ca="1" si="164"/>
        <v>0</v>
      </c>
      <c r="AO77" t="str">
        <f t="shared" ca="1" si="164"/>
        <v>0</v>
      </c>
      <c r="AP77" t="str">
        <f t="shared" ca="1" si="164"/>
        <v>0</v>
      </c>
      <c r="AQ77" t="str">
        <f t="shared" ca="1" si="164"/>
        <v>0</v>
      </c>
      <c r="AR77" t="str">
        <f t="shared" ca="1" si="164"/>
        <v>0</v>
      </c>
      <c r="AS77" t="str">
        <f t="shared" ca="1" si="164"/>
        <v>0</v>
      </c>
      <c r="AT77" t="str">
        <f t="shared" ca="1" si="164"/>
        <v>0</v>
      </c>
      <c r="AU77" t="str">
        <f t="shared" ca="1" si="164"/>
        <v>0</v>
      </c>
      <c r="AV77" t="str">
        <f t="shared" ca="1" si="164"/>
        <v>0</v>
      </c>
      <c r="AW77" t="str">
        <f t="shared" ca="1" si="164"/>
        <v>0</v>
      </c>
      <c r="AX77" t="str">
        <f t="shared" ca="1" si="164"/>
        <v>0</v>
      </c>
      <c r="AY77" t="str">
        <f t="shared" ca="1" si="164"/>
        <v>0</v>
      </c>
      <c r="AZ77" t="str">
        <f t="shared" ca="1" si="164"/>
        <v>0</v>
      </c>
      <c r="BA77" t="str">
        <f t="shared" ca="1" si="164"/>
        <v>0</v>
      </c>
      <c r="BB77" s="91" t="str">
        <f t="shared" ca="1" si="164"/>
        <v>0</v>
      </c>
      <c r="BC77" t="str">
        <f t="shared" ca="1" si="164"/>
        <v>0</v>
      </c>
      <c r="BD77" t="str">
        <f t="shared" ca="1" si="164"/>
        <v>0</v>
      </c>
      <c r="BE77" t="str">
        <f t="shared" ca="1" si="164"/>
        <v>0</v>
      </c>
      <c r="BF77" t="str">
        <f t="shared" ca="1" si="164"/>
        <v>0</v>
      </c>
      <c r="BG77" t="str">
        <f t="shared" ca="1" si="164"/>
        <v>0</v>
      </c>
      <c r="BH77" t="str">
        <f t="shared" ca="1" si="164"/>
        <v>0</v>
      </c>
      <c r="BI77" t="str">
        <f t="shared" ca="1" si="164"/>
        <v>0</v>
      </c>
      <c r="BJ77" t="str">
        <f t="shared" ca="1" si="164"/>
        <v>0</v>
      </c>
      <c r="BK77" t="str">
        <f t="shared" ca="1" si="164"/>
        <v>0</v>
      </c>
      <c r="BL77" t="str">
        <f t="shared" ca="1" si="164"/>
        <v>0</v>
      </c>
      <c r="BM77" t="str">
        <f t="shared" ca="1" si="164"/>
        <v>0</v>
      </c>
      <c r="BN77" t="str">
        <f t="shared" ca="1" si="164"/>
        <v>0</v>
      </c>
      <c r="BO77" t="str">
        <f t="shared" ca="1" si="164"/>
        <v>0</v>
      </c>
      <c r="BP77" t="str">
        <f t="shared" ca="1" si="164"/>
        <v>0</v>
      </c>
      <c r="BQ77" t="str">
        <f t="shared" ca="1" si="164"/>
        <v>0</v>
      </c>
      <c r="BR77" t="str">
        <f t="shared" ca="1" si="164"/>
        <v>0</v>
      </c>
      <c r="BS77" t="str">
        <f t="shared" ca="1" si="164"/>
        <v>0</v>
      </c>
      <c r="BT77" t="str">
        <f t="shared" ca="1" si="164"/>
        <v>0</v>
      </c>
      <c r="BU77" t="str">
        <f t="shared" ca="1" si="164"/>
        <v>0</v>
      </c>
      <c r="BV77" t="str">
        <f t="shared" ca="1" si="164"/>
        <v>0</v>
      </c>
      <c r="BW77" t="str">
        <f t="shared" ca="1" si="164"/>
        <v>0</v>
      </c>
      <c r="BX77" t="str">
        <f t="shared" ca="1" si="164"/>
        <v>0</v>
      </c>
      <c r="BY77" t="str">
        <f t="shared" ca="1" si="164"/>
        <v>0</v>
      </c>
      <c r="BZ77" t="str">
        <f t="shared" ca="1" si="164"/>
        <v>0</v>
      </c>
      <c r="CA77" t="str">
        <f t="shared" ca="1" si="164"/>
        <v>0</v>
      </c>
      <c r="CB77" t="str">
        <f t="shared" ca="1" si="164"/>
        <v>0</v>
      </c>
      <c r="CC77" t="str">
        <f t="shared" ca="1" si="164"/>
        <v>0</v>
      </c>
      <c r="CD77" t="str">
        <f t="shared" ca="1" si="164"/>
        <v>0</v>
      </c>
      <c r="CE77" t="str">
        <f t="shared" ca="1" si="164"/>
        <v>0</v>
      </c>
      <c r="CF77" s="91" t="str">
        <f t="shared" ca="1" si="164"/>
        <v>0</v>
      </c>
      <c r="CG77" t="str">
        <f t="shared" ca="1" si="164"/>
        <v>0</v>
      </c>
      <c r="CH77" t="str">
        <f t="shared" ca="1" si="164"/>
        <v>0</v>
      </c>
      <c r="CI77" t="str">
        <f t="shared" ca="1" si="164"/>
        <v>0</v>
      </c>
      <c r="CJ77" t="str">
        <f t="shared" ref="CJ77:EN80" ca="1" si="165">$M77</f>
        <v>0</v>
      </c>
      <c r="CK77" t="str">
        <f t="shared" ca="1" si="165"/>
        <v>0</v>
      </c>
      <c r="CL77" t="str">
        <f t="shared" ca="1" si="165"/>
        <v>0</v>
      </c>
      <c r="CM77" t="str">
        <f t="shared" ca="1" si="165"/>
        <v>0</v>
      </c>
      <c r="CN77" t="str">
        <f t="shared" ca="1" si="165"/>
        <v>0</v>
      </c>
      <c r="CO77" t="str">
        <f t="shared" ca="1" si="165"/>
        <v>0</v>
      </c>
      <c r="CP77" t="str">
        <f t="shared" ca="1" si="165"/>
        <v>0</v>
      </c>
      <c r="CQ77" t="str">
        <f t="shared" ca="1" si="165"/>
        <v>0</v>
      </c>
      <c r="CR77" t="str">
        <f t="shared" ca="1" si="165"/>
        <v>0</v>
      </c>
      <c r="CS77" t="str">
        <f t="shared" ca="1" si="165"/>
        <v>0</v>
      </c>
      <c r="CT77" t="str">
        <f t="shared" ca="1" si="165"/>
        <v>0</v>
      </c>
      <c r="CU77" t="str">
        <f t="shared" ca="1" si="165"/>
        <v>0</v>
      </c>
      <c r="CV77" t="str">
        <f t="shared" ca="1" si="165"/>
        <v>0</v>
      </c>
      <c r="CW77" t="str">
        <f t="shared" ca="1" si="165"/>
        <v>0</v>
      </c>
      <c r="CX77" t="str">
        <f t="shared" ca="1" si="165"/>
        <v>0</v>
      </c>
      <c r="CY77" t="str">
        <f t="shared" ca="1" si="165"/>
        <v>0</v>
      </c>
      <c r="CZ77" t="str">
        <f t="shared" ca="1" si="165"/>
        <v>0</v>
      </c>
      <c r="DA77" t="str">
        <f t="shared" ca="1" si="165"/>
        <v>0</v>
      </c>
      <c r="DB77" t="str">
        <f t="shared" ca="1" si="165"/>
        <v>0</v>
      </c>
      <c r="DC77" t="str">
        <f t="shared" ca="1" si="165"/>
        <v>0</v>
      </c>
      <c r="DD77" t="str">
        <f t="shared" ca="1" si="165"/>
        <v>0</v>
      </c>
      <c r="DE77" t="str">
        <f t="shared" ca="1" si="165"/>
        <v>0</v>
      </c>
      <c r="DF77" t="str">
        <f t="shared" ca="1" si="165"/>
        <v>0</v>
      </c>
      <c r="DG77" t="str">
        <f t="shared" ca="1" si="165"/>
        <v>0</v>
      </c>
      <c r="DH77" t="str">
        <f t="shared" ca="1" si="165"/>
        <v>0</v>
      </c>
      <c r="DI77" t="str">
        <f t="shared" ca="1" si="165"/>
        <v>0</v>
      </c>
      <c r="DJ77" s="91" t="str">
        <f t="shared" ca="1" si="165"/>
        <v>0</v>
      </c>
      <c r="DK77" t="str">
        <f t="shared" ca="1" si="165"/>
        <v>0</v>
      </c>
      <c r="DL77" t="str">
        <f t="shared" ca="1" si="165"/>
        <v>0</v>
      </c>
      <c r="DM77" t="str">
        <f t="shared" ca="1" si="165"/>
        <v>0</v>
      </c>
      <c r="DN77" t="str">
        <f t="shared" ca="1" si="165"/>
        <v>0</v>
      </c>
      <c r="DO77" t="str">
        <f t="shared" ca="1" si="165"/>
        <v>0</v>
      </c>
      <c r="DP77" t="str">
        <f t="shared" ca="1" si="165"/>
        <v>0</v>
      </c>
      <c r="DQ77" t="str">
        <f t="shared" ca="1" si="165"/>
        <v>0</v>
      </c>
      <c r="DR77" t="str">
        <f t="shared" ca="1" si="165"/>
        <v>0</v>
      </c>
      <c r="DS77" t="str">
        <f t="shared" ca="1" si="165"/>
        <v>0</v>
      </c>
      <c r="DT77" t="str">
        <f t="shared" ca="1" si="165"/>
        <v>0</v>
      </c>
      <c r="DU77" t="str">
        <f t="shared" ca="1" si="165"/>
        <v>0</v>
      </c>
      <c r="DV77" t="str">
        <f t="shared" ca="1" si="165"/>
        <v>0</v>
      </c>
      <c r="DW77" t="str">
        <f t="shared" ca="1" si="165"/>
        <v>0</v>
      </c>
      <c r="DX77" t="str">
        <f t="shared" ca="1" si="165"/>
        <v>0</v>
      </c>
      <c r="DY77" t="str">
        <f t="shared" ca="1" si="165"/>
        <v>0</v>
      </c>
      <c r="DZ77" t="str">
        <f t="shared" ca="1" si="165"/>
        <v>0</v>
      </c>
      <c r="EA77" t="str">
        <f t="shared" ca="1" si="165"/>
        <v>0</v>
      </c>
      <c r="EB77" t="str">
        <f t="shared" ca="1" si="165"/>
        <v>0</v>
      </c>
      <c r="EC77" t="str">
        <f t="shared" ca="1" si="165"/>
        <v>0</v>
      </c>
      <c r="ED77" t="str">
        <f t="shared" ca="1" si="165"/>
        <v>0</v>
      </c>
      <c r="EE77" t="str">
        <f t="shared" ca="1" si="165"/>
        <v>0</v>
      </c>
      <c r="EF77" t="str">
        <f t="shared" ca="1" si="165"/>
        <v>0</v>
      </c>
      <c r="EG77" t="str">
        <f t="shared" ca="1" si="165"/>
        <v>0</v>
      </c>
      <c r="EH77" t="str">
        <f t="shared" ca="1" si="165"/>
        <v>0</v>
      </c>
      <c r="EI77" t="str">
        <f t="shared" ca="1" si="165"/>
        <v>0</v>
      </c>
      <c r="EJ77" t="str">
        <f t="shared" ca="1" si="165"/>
        <v>0</v>
      </c>
      <c r="EK77" t="str">
        <f t="shared" ca="1" si="165"/>
        <v>0</v>
      </c>
      <c r="EL77" t="str">
        <f t="shared" ca="1" si="165"/>
        <v>0</v>
      </c>
      <c r="EM77" t="str">
        <f t="shared" ca="1" si="165"/>
        <v>0</v>
      </c>
      <c r="EN77" s="91" t="str">
        <f t="shared" ca="1" si="165"/>
        <v>0</v>
      </c>
    </row>
    <row r="78" spans="1:144">
      <c r="A78" t="str">
        <f ca="1"/>
        <v>Roof</v>
      </c>
      <c r="B78" t="str">
        <f ca="1"/>
        <v>Roof</v>
      </c>
      <c r="C78">
        <f ca="1"/>
        <v>0</v>
      </c>
      <c r="D78" t="str">
        <f ca="1"/>
        <v/>
      </c>
      <c r="E78">
        <f ca="1"/>
        <v>0</v>
      </c>
      <c r="F78">
        <f ca="1"/>
        <v>0</v>
      </c>
      <c r="G78">
        <f ca="1"/>
        <v>0</v>
      </c>
      <c r="H78" t="str">
        <f ca="1"/>
        <v/>
      </c>
      <c r="I78">
        <f ca="1"/>
        <v>0</v>
      </c>
      <c r="J78" t="str">
        <f ca="1"/>
        <v/>
      </c>
      <c r="K78" t="str">
        <f ca="1"/>
        <v>0</v>
      </c>
      <c r="L78" t="str">
        <f ca="1"/>
        <v>0</v>
      </c>
      <c r="M78" t="str">
        <f ca="1"/>
        <v>0</v>
      </c>
      <c r="X78" s="91" t="str">
        <f t="shared" ca="1" si="158"/>
        <v>0</v>
      </c>
      <c r="Y78" t="str">
        <f t="shared" ref="Y78:CJ81" ca="1" si="166">$M78</f>
        <v>0</v>
      </c>
      <c r="Z78" t="str">
        <f t="shared" ca="1" si="166"/>
        <v>0</v>
      </c>
      <c r="AA78" t="str">
        <f t="shared" ca="1" si="166"/>
        <v>0</v>
      </c>
      <c r="AB78" t="str">
        <f t="shared" ca="1" si="166"/>
        <v>0</v>
      </c>
      <c r="AC78" t="str">
        <f t="shared" ca="1" si="166"/>
        <v>0</v>
      </c>
      <c r="AD78" t="str">
        <f t="shared" ca="1" si="166"/>
        <v>0</v>
      </c>
      <c r="AE78" t="str">
        <f t="shared" ca="1" si="166"/>
        <v>0</v>
      </c>
      <c r="AF78" t="str">
        <f t="shared" ca="1" si="166"/>
        <v>0</v>
      </c>
      <c r="AG78" t="str">
        <f t="shared" ca="1" si="166"/>
        <v>0</v>
      </c>
      <c r="AH78" t="str">
        <f t="shared" ca="1" si="166"/>
        <v>0</v>
      </c>
      <c r="AI78" t="str">
        <f t="shared" ca="1" si="166"/>
        <v>0</v>
      </c>
      <c r="AJ78" t="str">
        <f t="shared" ca="1" si="166"/>
        <v>0</v>
      </c>
      <c r="AK78" t="str">
        <f t="shared" ca="1" si="166"/>
        <v>0</v>
      </c>
      <c r="AL78" t="str">
        <f t="shared" ca="1" si="166"/>
        <v>0</v>
      </c>
      <c r="AM78" t="str">
        <f t="shared" ca="1" si="166"/>
        <v>0</v>
      </c>
      <c r="AN78" t="str">
        <f t="shared" ca="1" si="166"/>
        <v>0</v>
      </c>
      <c r="AO78" t="str">
        <f t="shared" ca="1" si="166"/>
        <v>0</v>
      </c>
      <c r="AP78" t="str">
        <f t="shared" ca="1" si="166"/>
        <v>0</v>
      </c>
      <c r="AQ78" t="str">
        <f t="shared" ca="1" si="166"/>
        <v>0</v>
      </c>
      <c r="AR78" t="str">
        <f t="shared" ca="1" si="166"/>
        <v>0</v>
      </c>
      <c r="AS78" t="str">
        <f t="shared" ca="1" si="166"/>
        <v>0</v>
      </c>
      <c r="AT78" t="str">
        <f t="shared" ca="1" si="166"/>
        <v>0</v>
      </c>
      <c r="AU78" t="str">
        <f t="shared" ca="1" si="166"/>
        <v>0</v>
      </c>
      <c r="AV78" t="str">
        <f t="shared" ca="1" si="166"/>
        <v>0</v>
      </c>
      <c r="AW78" t="str">
        <f t="shared" ca="1" si="166"/>
        <v>0</v>
      </c>
      <c r="AX78" t="str">
        <f t="shared" ca="1" si="166"/>
        <v>0</v>
      </c>
      <c r="AY78" t="str">
        <f t="shared" ca="1" si="166"/>
        <v>0</v>
      </c>
      <c r="AZ78" t="str">
        <f t="shared" ca="1" si="166"/>
        <v>0</v>
      </c>
      <c r="BA78" t="str">
        <f t="shared" ca="1" si="166"/>
        <v>0</v>
      </c>
      <c r="BB78" s="91" t="str">
        <f t="shared" ca="1" si="166"/>
        <v>0</v>
      </c>
      <c r="BC78" t="str">
        <f t="shared" ca="1" si="166"/>
        <v>0</v>
      </c>
      <c r="BD78" t="str">
        <f t="shared" ca="1" si="166"/>
        <v>0</v>
      </c>
      <c r="BE78" t="str">
        <f t="shared" ca="1" si="166"/>
        <v>0</v>
      </c>
      <c r="BF78" t="str">
        <f t="shared" ca="1" si="166"/>
        <v>0</v>
      </c>
      <c r="BG78" t="str">
        <f t="shared" ca="1" si="166"/>
        <v>0</v>
      </c>
      <c r="BH78" t="str">
        <f t="shared" ca="1" si="166"/>
        <v>0</v>
      </c>
      <c r="BI78" t="str">
        <f t="shared" ca="1" si="166"/>
        <v>0</v>
      </c>
      <c r="BJ78" t="str">
        <f t="shared" ca="1" si="166"/>
        <v>0</v>
      </c>
      <c r="BK78" t="str">
        <f t="shared" ca="1" si="166"/>
        <v>0</v>
      </c>
      <c r="BL78" t="str">
        <f t="shared" ca="1" si="166"/>
        <v>0</v>
      </c>
      <c r="BM78" t="str">
        <f t="shared" ca="1" si="166"/>
        <v>0</v>
      </c>
      <c r="BN78" t="str">
        <f t="shared" ca="1" si="166"/>
        <v>0</v>
      </c>
      <c r="BO78" t="str">
        <f t="shared" ca="1" si="166"/>
        <v>0</v>
      </c>
      <c r="BP78" t="str">
        <f t="shared" ca="1" si="166"/>
        <v>0</v>
      </c>
      <c r="BQ78" t="str">
        <f t="shared" ca="1" si="166"/>
        <v>0</v>
      </c>
      <c r="BR78" t="str">
        <f t="shared" ca="1" si="166"/>
        <v>0</v>
      </c>
      <c r="BS78" t="str">
        <f t="shared" ca="1" si="166"/>
        <v>0</v>
      </c>
      <c r="BT78" t="str">
        <f t="shared" ca="1" si="166"/>
        <v>0</v>
      </c>
      <c r="BU78" t="str">
        <f t="shared" ca="1" si="166"/>
        <v>0</v>
      </c>
      <c r="BV78" t="str">
        <f t="shared" ca="1" si="166"/>
        <v>0</v>
      </c>
      <c r="BW78" t="str">
        <f t="shared" ca="1" si="166"/>
        <v>0</v>
      </c>
      <c r="BX78" t="str">
        <f t="shared" ca="1" si="166"/>
        <v>0</v>
      </c>
      <c r="BY78" t="str">
        <f t="shared" ca="1" si="166"/>
        <v>0</v>
      </c>
      <c r="BZ78" t="str">
        <f t="shared" ca="1" si="166"/>
        <v>0</v>
      </c>
      <c r="CA78" t="str">
        <f t="shared" ca="1" si="166"/>
        <v>0</v>
      </c>
      <c r="CB78" t="str">
        <f t="shared" ca="1" si="166"/>
        <v>0</v>
      </c>
      <c r="CC78" t="str">
        <f t="shared" ca="1" si="166"/>
        <v>0</v>
      </c>
      <c r="CD78" t="str">
        <f t="shared" ca="1" si="166"/>
        <v>0</v>
      </c>
      <c r="CE78" t="str">
        <f t="shared" ca="1" si="166"/>
        <v>0</v>
      </c>
      <c r="CF78" s="91" t="str">
        <f t="shared" ca="1" si="166"/>
        <v>0</v>
      </c>
      <c r="CG78" t="str">
        <f t="shared" ca="1" si="166"/>
        <v>0</v>
      </c>
      <c r="CH78" t="str">
        <f t="shared" ca="1" si="166"/>
        <v>0</v>
      </c>
      <c r="CI78" t="str">
        <f t="shared" ca="1" si="166"/>
        <v>0</v>
      </c>
      <c r="CJ78" t="str">
        <f t="shared" ca="1" si="166"/>
        <v>0</v>
      </c>
      <c r="CK78" t="str">
        <f t="shared" ca="1" si="165"/>
        <v>0</v>
      </c>
      <c r="CL78" t="str">
        <f t="shared" ca="1" si="165"/>
        <v>0</v>
      </c>
      <c r="CM78" t="str">
        <f t="shared" ca="1" si="165"/>
        <v>0</v>
      </c>
      <c r="CN78" t="str">
        <f t="shared" ca="1" si="165"/>
        <v>0</v>
      </c>
      <c r="CO78" t="str">
        <f t="shared" ca="1" si="165"/>
        <v>0</v>
      </c>
      <c r="CP78" t="str">
        <f t="shared" ca="1" si="165"/>
        <v>0</v>
      </c>
      <c r="CQ78" t="str">
        <f t="shared" ca="1" si="165"/>
        <v>0</v>
      </c>
      <c r="CR78" t="str">
        <f t="shared" ca="1" si="165"/>
        <v>0</v>
      </c>
      <c r="CS78" t="str">
        <f t="shared" ca="1" si="165"/>
        <v>0</v>
      </c>
      <c r="CT78" t="str">
        <f t="shared" ca="1" si="165"/>
        <v>0</v>
      </c>
      <c r="CU78" t="str">
        <f t="shared" ca="1" si="165"/>
        <v>0</v>
      </c>
      <c r="CV78" t="str">
        <f t="shared" ca="1" si="165"/>
        <v>0</v>
      </c>
      <c r="CW78" t="str">
        <f t="shared" ca="1" si="165"/>
        <v>0</v>
      </c>
      <c r="CX78" t="str">
        <f t="shared" ca="1" si="165"/>
        <v>0</v>
      </c>
      <c r="CY78" t="str">
        <f t="shared" ca="1" si="165"/>
        <v>0</v>
      </c>
      <c r="CZ78" t="str">
        <f t="shared" ca="1" si="165"/>
        <v>0</v>
      </c>
      <c r="DA78" t="str">
        <f t="shared" ca="1" si="165"/>
        <v>0</v>
      </c>
      <c r="DB78" t="str">
        <f t="shared" ca="1" si="165"/>
        <v>0</v>
      </c>
      <c r="DC78" t="str">
        <f t="shared" ca="1" si="165"/>
        <v>0</v>
      </c>
      <c r="DD78" t="str">
        <f t="shared" ca="1" si="165"/>
        <v>0</v>
      </c>
      <c r="DE78" t="str">
        <f t="shared" ca="1" si="165"/>
        <v>0</v>
      </c>
      <c r="DF78" t="str">
        <f t="shared" ca="1" si="165"/>
        <v>0</v>
      </c>
      <c r="DG78" t="str">
        <f t="shared" ca="1" si="165"/>
        <v>0</v>
      </c>
      <c r="DH78" t="str">
        <f t="shared" ca="1" si="165"/>
        <v>0</v>
      </c>
      <c r="DI78" t="str">
        <f t="shared" ca="1" si="165"/>
        <v>0</v>
      </c>
      <c r="DJ78" s="91" t="str">
        <f t="shared" ca="1" si="165"/>
        <v>0</v>
      </c>
      <c r="DK78" t="str">
        <f t="shared" ca="1" si="165"/>
        <v>0</v>
      </c>
      <c r="DL78" t="str">
        <f t="shared" ca="1" si="165"/>
        <v>0</v>
      </c>
      <c r="DM78" t="str">
        <f t="shared" ca="1" si="165"/>
        <v>0</v>
      </c>
      <c r="DN78" t="str">
        <f t="shared" ca="1" si="165"/>
        <v>0</v>
      </c>
      <c r="DO78" t="str">
        <f t="shared" ca="1" si="165"/>
        <v>0</v>
      </c>
      <c r="DP78" t="str">
        <f t="shared" ca="1" si="165"/>
        <v>0</v>
      </c>
      <c r="DQ78" t="str">
        <f t="shared" ca="1" si="165"/>
        <v>0</v>
      </c>
      <c r="DR78" t="str">
        <f t="shared" ca="1" si="165"/>
        <v>0</v>
      </c>
      <c r="DS78" t="str">
        <f t="shared" ca="1" si="165"/>
        <v>0</v>
      </c>
      <c r="DT78" t="str">
        <f t="shared" ca="1" si="165"/>
        <v>0</v>
      </c>
      <c r="DU78" t="str">
        <f t="shared" ca="1" si="165"/>
        <v>0</v>
      </c>
      <c r="DV78" t="str">
        <f t="shared" ca="1" si="165"/>
        <v>0</v>
      </c>
      <c r="DW78" t="str">
        <f t="shared" ca="1" si="165"/>
        <v>0</v>
      </c>
      <c r="DX78" t="str">
        <f t="shared" ca="1" si="165"/>
        <v>0</v>
      </c>
      <c r="DY78" t="str">
        <f t="shared" ca="1" si="165"/>
        <v>0</v>
      </c>
      <c r="DZ78" t="str">
        <f t="shared" ca="1" si="165"/>
        <v>0</v>
      </c>
      <c r="EA78" t="str">
        <f t="shared" ca="1" si="165"/>
        <v>0</v>
      </c>
      <c r="EB78" t="str">
        <f t="shared" ca="1" si="165"/>
        <v>0</v>
      </c>
      <c r="EC78" t="str">
        <f t="shared" ca="1" si="165"/>
        <v>0</v>
      </c>
      <c r="ED78" t="str">
        <f t="shared" ca="1" si="165"/>
        <v>0</v>
      </c>
      <c r="EE78" t="str">
        <f t="shared" ca="1" si="165"/>
        <v>0</v>
      </c>
      <c r="EF78" t="str">
        <f t="shared" ca="1" si="165"/>
        <v>0</v>
      </c>
      <c r="EG78" t="str">
        <f t="shared" ca="1" si="165"/>
        <v>0</v>
      </c>
      <c r="EH78" t="str">
        <f t="shared" ca="1" si="165"/>
        <v>0</v>
      </c>
      <c r="EI78" t="str">
        <f t="shared" ca="1" si="165"/>
        <v>0</v>
      </c>
      <c r="EJ78" t="str">
        <f t="shared" ca="1" si="165"/>
        <v>0</v>
      </c>
      <c r="EK78" t="str">
        <f t="shared" ca="1" si="165"/>
        <v>0</v>
      </c>
      <c r="EL78" t="str">
        <f t="shared" ca="1" si="165"/>
        <v>0</v>
      </c>
      <c r="EM78" t="str">
        <f t="shared" ca="1" si="165"/>
        <v>0</v>
      </c>
      <c r="EN78" s="91" t="str">
        <f t="shared" ca="1" si="165"/>
        <v>0</v>
      </c>
    </row>
    <row r="79" spans="1:144">
      <c r="A79" t="str">
        <f ca="1"/>
        <v>Roof</v>
      </c>
      <c r="B79" t="str">
        <f ca="1"/>
        <v>Roof insulation</v>
      </c>
      <c r="C79">
        <f ca="1"/>
        <v>0</v>
      </c>
      <c r="D79" t="str">
        <f ca="1"/>
        <v/>
      </c>
      <c r="E79">
        <f ca="1"/>
        <v>0</v>
      </c>
      <c r="F79">
        <f ca="1"/>
        <v>0</v>
      </c>
      <c r="G79">
        <f ca="1"/>
        <v>0</v>
      </c>
      <c r="H79" t="str">
        <f ca="1"/>
        <v/>
      </c>
      <c r="I79">
        <f ca="1"/>
        <v>0</v>
      </c>
      <c r="J79" t="str">
        <f ca="1"/>
        <v/>
      </c>
      <c r="K79" t="str">
        <f ca="1"/>
        <v>0</v>
      </c>
      <c r="L79" t="str">
        <f ca="1"/>
        <v>0</v>
      </c>
      <c r="M79" t="str">
        <f ca="1"/>
        <v>0</v>
      </c>
      <c r="X79" s="91" t="str">
        <f t="shared" ca="1" si="158"/>
        <v>0</v>
      </c>
      <c r="Y79" t="str">
        <f t="shared" ca="1" si="166"/>
        <v>0</v>
      </c>
      <c r="Z79" t="str">
        <f t="shared" ca="1" si="166"/>
        <v>0</v>
      </c>
      <c r="AA79" t="str">
        <f t="shared" ca="1" si="166"/>
        <v>0</v>
      </c>
      <c r="AB79" t="str">
        <f t="shared" ca="1" si="166"/>
        <v>0</v>
      </c>
      <c r="AC79" t="str">
        <f t="shared" ca="1" si="166"/>
        <v>0</v>
      </c>
      <c r="AD79" t="str">
        <f t="shared" ca="1" si="166"/>
        <v>0</v>
      </c>
      <c r="AE79" t="str">
        <f t="shared" ca="1" si="166"/>
        <v>0</v>
      </c>
      <c r="AF79" t="str">
        <f t="shared" ca="1" si="166"/>
        <v>0</v>
      </c>
      <c r="AG79" t="str">
        <f t="shared" ca="1" si="166"/>
        <v>0</v>
      </c>
      <c r="AH79" t="str">
        <f t="shared" ca="1" si="166"/>
        <v>0</v>
      </c>
      <c r="AI79" t="str">
        <f t="shared" ca="1" si="166"/>
        <v>0</v>
      </c>
      <c r="AJ79" t="str">
        <f t="shared" ca="1" si="166"/>
        <v>0</v>
      </c>
      <c r="AK79" t="str">
        <f t="shared" ca="1" si="166"/>
        <v>0</v>
      </c>
      <c r="AL79" t="str">
        <f t="shared" ca="1" si="166"/>
        <v>0</v>
      </c>
      <c r="AM79" t="str">
        <f t="shared" ca="1" si="166"/>
        <v>0</v>
      </c>
      <c r="AN79" t="str">
        <f t="shared" ca="1" si="166"/>
        <v>0</v>
      </c>
      <c r="AO79" t="str">
        <f t="shared" ca="1" si="166"/>
        <v>0</v>
      </c>
      <c r="AP79" t="str">
        <f t="shared" ca="1" si="166"/>
        <v>0</v>
      </c>
      <c r="AQ79" t="str">
        <f t="shared" ca="1" si="166"/>
        <v>0</v>
      </c>
      <c r="AR79" t="str">
        <f t="shared" ca="1" si="166"/>
        <v>0</v>
      </c>
      <c r="AS79" t="str">
        <f t="shared" ca="1" si="166"/>
        <v>0</v>
      </c>
      <c r="AT79" t="str">
        <f t="shared" ca="1" si="166"/>
        <v>0</v>
      </c>
      <c r="AU79" t="str">
        <f t="shared" ca="1" si="166"/>
        <v>0</v>
      </c>
      <c r="AV79" t="str">
        <f t="shared" ca="1" si="166"/>
        <v>0</v>
      </c>
      <c r="AW79" t="str">
        <f t="shared" ca="1" si="166"/>
        <v>0</v>
      </c>
      <c r="AX79" t="str">
        <f t="shared" ca="1" si="166"/>
        <v>0</v>
      </c>
      <c r="AY79" t="str">
        <f t="shared" ca="1" si="166"/>
        <v>0</v>
      </c>
      <c r="AZ79" t="str">
        <f t="shared" ca="1" si="166"/>
        <v>0</v>
      </c>
      <c r="BA79" t="str">
        <f t="shared" ca="1" si="166"/>
        <v>0</v>
      </c>
      <c r="BB79" s="91" t="str">
        <f t="shared" ca="1" si="166"/>
        <v>0</v>
      </c>
      <c r="BC79" t="str">
        <f t="shared" ca="1" si="166"/>
        <v>0</v>
      </c>
      <c r="BD79" t="str">
        <f t="shared" ca="1" si="166"/>
        <v>0</v>
      </c>
      <c r="BE79" t="str">
        <f t="shared" ca="1" si="166"/>
        <v>0</v>
      </c>
      <c r="BF79" t="str">
        <f t="shared" ca="1" si="166"/>
        <v>0</v>
      </c>
      <c r="BG79" t="str">
        <f t="shared" ca="1" si="166"/>
        <v>0</v>
      </c>
      <c r="BH79" t="str">
        <f t="shared" ca="1" si="166"/>
        <v>0</v>
      </c>
      <c r="BI79" t="str">
        <f t="shared" ca="1" si="166"/>
        <v>0</v>
      </c>
      <c r="BJ79" t="str">
        <f t="shared" ca="1" si="166"/>
        <v>0</v>
      </c>
      <c r="BK79" t="str">
        <f t="shared" ca="1" si="166"/>
        <v>0</v>
      </c>
      <c r="BL79" t="str">
        <f t="shared" ca="1" si="166"/>
        <v>0</v>
      </c>
      <c r="BM79" t="str">
        <f t="shared" ca="1" si="166"/>
        <v>0</v>
      </c>
      <c r="BN79" t="str">
        <f t="shared" ca="1" si="166"/>
        <v>0</v>
      </c>
      <c r="BO79" t="str">
        <f t="shared" ca="1" si="166"/>
        <v>0</v>
      </c>
      <c r="BP79" t="str">
        <f t="shared" ca="1" si="166"/>
        <v>0</v>
      </c>
      <c r="BQ79" t="str">
        <f t="shared" ca="1" si="166"/>
        <v>0</v>
      </c>
      <c r="BR79" t="str">
        <f t="shared" ca="1" si="166"/>
        <v>0</v>
      </c>
      <c r="BS79" t="str">
        <f t="shared" ca="1" si="166"/>
        <v>0</v>
      </c>
      <c r="BT79" t="str">
        <f t="shared" ca="1" si="166"/>
        <v>0</v>
      </c>
      <c r="BU79" t="str">
        <f t="shared" ca="1" si="166"/>
        <v>0</v>
      </c>
      <c r="BV79" t="str">
        <f t="shared" ca="1" si="166"/>
        <v>0</v>
      </c>
      <c r="BW79" t="str">
        <f t="shared" ca="1" si="166"/>
        <v>0</v>
      </c>
      <c r="BX79" t="str">
        <f t="shared" ca="1" si="166"/>
        <v>0</v>
      </c>
      <c r="BY79" t="str">
        <f t="shared" ca="1" si="166"/>
        <v>0</v>
      </c>
      <c r="BZ79" t="str">
        <f t="shared" ca="1" si="166"/>
        <v>0</v>
      </c>
      <c r="CA79" t="str">
        <f t="shared" ca="1" si="166"/>
        <v>0</v>
      </c>
      <c r="CB79" t="str">
        <f t="shared" ca="1" si="166"/>
        <v>0</v>
      </c>
      <c r="CC79" t="str">
        <f t="shared" ca="1" si="166"/>
        <v>0</v>
      </c>
      <c r="CD79" t="str">
        <f t="shared" ca="1" si="166"/>
        <v>0</v>
      </c>
      <c r="CE79" t="str">
        <f t="shared" ca="1" si="166"/>
        <v>0</v>
      </c>
      <c r="CF79" s="91" t="str">
        <f t="shared" ca="1" si="166"/>
        <v>0</v>
      </c>
      <c r="CG79" t="str">
        <f t="shared" ca="1" si="166"/>
        <v>0</v>
      </c>
      <c r="CH79" t="str">
        <f t="shared" ca="1" si="166"/>
        <v>0</v>
      </c>
      <c r="CI79" t="str">
        <f t="shared" ca="1" si="166"/>
        <v>0</v>
      </c>
      <c r="CJ79" t="str">
        <f t="shared" ca="1" si="166"/>
        <v>0</v>
      </c>
      <c r="CK79" t="str">
        <f t="shared" ca="1" si="165"/>
        <v>0</v>
      </c>
      <c r="CL79" t="str">
        <f t="shared" ca="1" si="165"/>
        <v>0</v>
      </c>
      <c r="CM79" t="str">
        <f t="shared" ca="1" si="165"/>
        <v>0</v>
      </c>
      <c r="CN79" t="str">
        <f t="shared" ca="1" si="165"/>
        <v>0</v>
      </c>
      <c r="CO79" t="str">
        <f t="shared" ca="1" si="165"/>
        <v>0</v>
      </c>
      <c r="CP79" t="str">
        <f t="shared" ca="1" si="165"/>
        <v>0</v>
      </c>
      <c r="CQ79" t="str">
        <f t="shared" ca="1" si="165"/>
        <v>0</v>
      </c>
      <c r="CR79" t="str">
        <f t="shared" ca="1" si="165"/>
        <v>0</v>
      </c>
      <c r="CS79" t="str">
        <f t="shared" ca="1" si="165"/>
        <v>0</v>
      </c>
      <c r="CT79" t="str">
        <f t="shared" ca="1" si="165"/>
        <v>0</v>
      </c>
      <c r="CU79" t="str">
        <f t="shared" ca="1" si="165"/>
        <v>0</v>
      </c>
      <c r="CV79" t="str">
        <f t="shared" ca="1" si="165"/>
        <v>0</v>
      </c>
      <c r="CW79" t="str">
        <f t="shared" ca="1" si="165"/>
        <v>0</v>
      </c>
      <c r="CX79" t="str">
        <f t="shared" ca="1" si="165"/>
        <v>0</v>
      </c>
      <c r="CY79" t="str">
        <f t="shared" ca="1" si="165"/>
        <v>0</v>
      </c>
      <c r="CZ79" t="str">
        <f t="shared" ca="1" si="165"/>
        <v>0</v>
      </c>
      <c r="DA79" t="str">
        <f t="shared" ca="1" si="165"/>
        <v>0</v>
      </c>
      <c r="DB79" t="str">
        <f t="shared" ca="1" si="165"/>
        <v>0</v>
      </c>
      <c r="DC79" t="str">
        <f t="shared" ca="1" si="165"/>
        <v>0</v>
      </c>
      <c r="DD79" t="str">
        <f t="shared" ca="1" si="165"/>
        <v>0</v>
      </c>
      <c r="DE79" t="str">
        <f t="shared" ca="1" si="165"/>
        <v>0</v>
      </c>
      <c r="DF79" t="str">
        <f t="shared" ca="1" si="165"/>
        <v>0</v>
      </c>
      <c r="DG79" t="str">
        <f t="shared" ca="1" si="165"/>
        <v>0</v>
      </c>
      <c r="DH79" t="str">
        <f t="shared" ca="1" si="165"/>
        <v>0</v>
      </c>
      <c r="DI79" t="str">
        <f t="shared" ca="1" si="165"/>
        <v>0</v>
      </c>
      <c r="DJ79" s="91" t="str">
        <f t="shared" ca="1" si="165"/>
        <v>0</v>
      </c>
      <c r="DK79" t="str">
        <f t="shared" ca="1" si="165"/>
        <v>0</v>
      </c>
      <c r="DL79" t="str">
        <f t="shared" ca="1" si="165"/>
        <v>0</v>
      </c>
      <c r="DM79" t="str">
        <f t="shared" ca="1" si="165"/>
        <v>0</v>
      </c>
      <c r="DN79" t="str">
        <f t="shared" ca="1" si="165"/>
        <v>0</v>
      </c>
      <c r="DO79" t="str">
        <f t="shared" ca="1" si="165"/>
        <v>0</v>
      </c>
      <c r="DP79" t="str">
        <f t="shared" ca="1" si="165"/>
        <v>0</v>
      </c>
      <c r="DQ79" t="str">
        <f t="shared" ca="1" si="165"/>
        <v>0</v>
      </c>
      <c r="DR79" t="str">
        <f t="shared" ca="1" si="165"/>
        <v>0</v>
      </c>
      <c r="DS79" t="str">
        <f t="shared" ca="1" si="165"/>
        <v>0</v>
      </c>
      <c r="DT79" t="str">
        <f t="shared" ca="1" si="165"/>
        <v>0</v>
      </c>
      <c r="DU79" t="str">
        <f t="shared" ca="1" si="165"/>
        <v>0</v>
      </c>
      <c r="DV79" t="str">
        <f t="shared" ca="1" si="165"/>
        <v>0</v>
      </c>
      <c r="DW79" t="str">
        <f t="shared" ca="1" si="165"/>
        <v>0</v>
      </c>
      <c r="DX79" t="str">
        <f t="shared" ca="1" si="165"/>
        <v>0</v>
      </c>
      <c r="DY79" t="str">
        <f t="shared" ca="1" si="165"/>
        <v>0</v>
      </c>
      <c r="DZ79" t="str">
        <f t="shared" ca="1" si="165"/>
        <v>0</v>
      </c>
      <c r="EA79" t="str">
        <f t="shared" ca="1" si="165"/>
        <v>0</v>
      </c>
      <c r="EB79" t="str">
        <f t="shared" ca="1" si="165"/>
        <v>0</v>
      </c>
      <c r="EC79" t="str">
        <f t="shared" ca="1" si="165"/>
        <v>0</v>
      </c>
      <c r="ED79" t="str">
        <f t="shared" ca="1" si="165"/>
        <v>0</v>
      </c>
      <c r="EE79" t="str">
        <f t="shared" ca="1" si="165"/>
        <v>0</v>
      </c>
      <c r="EF79" t="str">
        <f t="shared" ca="1" si="165"/>
        <v>0</v>
      </c>
      <c r="EG79" t="str">
        <f t="shared" ca="1" si="165"/>
        <v>0</v>
      </c>
      <c r="EH79" t="str">
        <f t="shared" ca="1" si="165"/>
        <v>0</v>
      </c>
      <c r="EI79" t="str">
        <f t="shared" ca="1" si="165"/>
        <v>0</v>
      </c>
      <c r="EJ79" t="str">
        <f t="shared" ca="1" si="165"/>
        <v>0</v>
      </c>
      <c r="EK79" t="str">
        <f t="shared" ca="1" si="165"/>
        <v>0</v>
      </c>
      <c r="EL79" t="str">
        <f t="shared" ca="1" si="165"/>
        <v>0</v>
      </c>
      <c r="EM79" t="str">
        <f t="shared" ca="1" si="165"/>
        <v>0</v>
      </c>
      <c r="EN79" s="91" t="str">
        <f t="shared" ca="1" si="165"/>
        <v>0</v>
      </c>
    </row>
    <row r="80" spans="1:144">
      <c r="A80" t="str">
        <f ca="1"/>
        <v>Roof</v>
      </c>
      <c r="B80" t="str">
        <f ca="1"/>
        <v>Roof finishes</v>
      </c>
      <c r="C80">
        <f ca="1"/>
        <v>0</v>
      </c>
      <c r="D80" t="str">
        <f ca="1"/>
        <v/>
      </c>
      <c r="E80">
        <f ca="1"/>
        <v>0</v>
      </c>
      <c r="F80">
        <f ca="1"/>
        <v>0</v>
      </c>
      <c r="G80">
        <f ca="1"/>
        <v>0</v>
      </c>
      <c r="H80" t="str">
        <f ca="1"/>
        <v/>
      </c>
      <c r="I80">
        <f ca="1"/>
        <v>0</v>
      </c>
      <c r="J80" t="str">
        <f ca="1"/>
        <v/>
      </c>
      <c r="K80" t="str">
        <f ca="1"/>
        <v>0</v>
      </c>
      <c r="L80" t="str">
        <f ca="1"/>
        <v>0</v>
      </c>
      <c r="M80" t="str">
        <f ca="1"/>
        <v>0</v>
      </c>
      <c r="X80" s="91" t="str">
        <f t="shared" ca="1" si="158"/>
        <v>0</v>
      </c>
      <c r="Y80" t="str">
        <f t="shared" ca="1" si="166"/>
        <v>0</v>
      </c>
      <c r="Z80" t="str">
        <f t="shared" ca="1" si="166"/>
        <v>0</v>
      </c>
      <c r="AA80" t="str">
        <f t="shared" ca="1" si="166"/>
        <v>0</v>
      </c>
      <c r="AB80" t="str">
        <f t="shared" ca="1" si="166"/>
        <v>0</v>
      </c>
      <c r="AC80" t="str">
        <f t="shared" ca="1" si="166"/>
        <v>0</v>
      </c>
      <c r="AD80" t="str">
        <f t="shared" ca="1" si="166"/>
        <v>0</v>
      </c>
      <c r="AE80" t="str">
        <f t="shared" ca="1" si="166"/>
        <v>0</v>
      </c>
      <c r="AF80" t="str">
        <f t="shared" ca="1" si="166"/>
        <v>0</v>
      </c>
      <c r="AG80" t="str">
        <f t="shared" ca="1" si="166"/>
        <v>0</v>
      </c>
      <c r="AH80" t="str">
        <f t="shared" ca="1" si="166"/>
        <v>0</v>
      </c>
      <c r="AI80" t="str">
        <f t="shared" ca="1" si="166"/>
        <v>0</v>
      </c>
      <c r="AJ80" t="str">
        <f t="shared" ca="1" si="166"/>
        <v>0</v>
      </c>
      <c r="AK80" t="str">
        <f t="shared" ca="1" si="166"/>
        <v>0</v>
      </c>
      <c r="AL80" t="str">
        <f t="shared" ca="1" si="166"/>
        <v>0</v>
      </c>
      <c r="AM80" t="str">
        <f t="shared" ca="1" si="166"/>
        <v>0</v>
      </c>
      <c r="AN80" t="str">
        <f t="shared" ca="1" si="166"/>
        <v>0</v>
      </c>
      <c r="AO80" t="str">
        <f t="shared" ca="1" si="166"/>
        <v>0</v>
      </c>
      <c r="AP80" t="str">
        <f t="shared" ca="1" si="166"/>
        <v>0</v>
      </c>
      <c r="AQ80" t="str">
        <f t="shared" ca="1" si="166"/>
        <v>0</v>
      </c>
      <c r="AR80" t="str">
        <f t="shared" ca="1" si="166"/>
        <v>0</v>
      </c>
      <c r="AS80" t="str">
        <f t="shared" ca="1" si="166"/>
        <v>0</v>
      </c>
      <c r="AT80" t="str">
        <f t="shared" ca="1" si="166"/>
        <v>0</v>
      </c>
      <c r="AU80" t="str">
        <f t="shared" ca="1" si="166"/>
        <v>0</v>
      </c>
      <c r="AV80" t="str">
        <f t="shared" ca="1" si="166"/>
        <v>0</v>
      </c>
      <c r="AW80" t="str">
        <f t="shared" ca="1" si="166"/>
        <v>0</v>
      </c>
      <c r="AX80" t="str">
        <f t="shared" ca="1" si="166"/>
        <v>0</v>
      </c>
      <c r="AY80" t="str">
        <f t="shared" ca="1" si="166"/>
        <v>0</v>
      </c>
      <c r="AZ80" t="str">
        <f t="shared" ca="1" si="166"/>
        <v>0</v>
      </c>
      <c r="BA80" t="str">
        <f t="shared" ca="1" si="166"/>
        <v>0</v>
      </c>
      <c r="BB80" s="91" t="str">
        <f t="shared" ca="1" si="166"/>
        <v>0</v>
      </c>
      <c r="BC80" t="str">
        <f t="shared" ca="1" si="166"/>
        <v>0</v>
      </c>
      <c r="BD80" t="str">
        <f t="shared" ca="1" si="166"/>
        <v>0</v>
      </c>
      <c r="BE80" t="str">
        <f t="shared" ca="1" si="166"/>
        <v>0</v>
      </c>
      <c r="BF80" t="str">
        <f t="shared" ca="1" si="166"/>
        <v>0</v>
      </c>
      <c r="BG80" t="str">
        <f t="shared" ca="1" si="166"/>
        <v>0</v>
      </c>
      <c r="BH80" t="str">
        <f t="shared" ca="1" si="166"/>
        <v>0</v>
      </c>
      <c r="BI80" t="str">
        <f t="shared" ca="1" si="166"/>
        <v>0</v>
      </c>
      <c r="BJ80" t="str">
        <f t="shared" ca="1" si="166"/>
        <v>0</v>
      </c>
      <c r="BK80" t="str">
        <f t="shared" ca="1" si="166"/>
        <v>0</v>
      </c>
      <c r="BL80" t="str">
        <f t="shared" ca="1" si="166"/>
        <v>0</v>
      </c>
      <c r="BM80" t="str">
        <f t="shared" ca="1" si="166"/>
        <v>0</v>
      </c>
      <c r="BN80" t="str">
        <f t="shared" ca="1" si="166"/>
        <v>0</v>
      </c>
      <c r="BO80" t="str">
        <f t="shared" ca="1" si="166"/>
        <v>0</v>
      </c>
      <c r="BP80" t="str">
        <f t="shared" ca="1" si="166"/>
        <v>0</v>
      </c>
      <c r="BQ80" t="str">
        <f t="shared" ca="1" si="166"/>
        <v>0</v>
      </c>
      <c r="BR80" t="str">
        <f t="shared" ca="1" si="166"/>
        <v>0</v>
      </c>
      <c r="BS80" t="str">
        <f t="shared" ca="1" si="166"/>
        <v>0</v>
      </c>
      <c r="BT80" t="str">
        <f t="shared" ca="1" si="166"/>
        <v>0</v>
      </c>
      <c r="BU80" t="str">
        <f t="shared" ca="1" si="166"/>
        <v>0</v>
      </c>
      <c r="BV80" t="str">
        <f t="shared" ca="1" si="166"/>
        <v>0</v>
      </c>
      <c r="BW80" t="str">
        <f t="shared" ca="1" si="166"/>
        <v>0</v>
      </c>
      <c r="BX80" t="str">
        <f t="shared" ca="1" si="166"/>
        <v>0</v>
      </c>
      <c r="BY80" t="str">
        <f t="shared" ca="1" si="166"/>
        <v>0</v>
      </c>
      <c r="BZ80" t="str">
        <f t="shared" ca="1" si="166"/>
        <v>0</v>
      </c>
      <c r="CA80" t="str">
        <f t="shared" ca="1" si="166"/>
        <v>0</v>
      </c>
      <c r="CB80" t="str">
        <f t="shared" ca="1" si="166"/>
        <v>0</v>
      </c>
      <c r="CC80" t="str">
        <f t="shared" ca="1" si="166"/>
        <v>0</v>
      </c>
      <c r="CD80" t="str">
        <f t="shared" ca="1" si="166"/>
        <v>0</v>
      </c>
      <c r="CE80" t="str">
        <f t="shared" ca="1" si="166"/>
        <v>0</v>
      </c>
      <c r="CF80" s="91" t="str">
        <f t="shared" ca="1" si="166"/>
        <v>0</v>
      </c>
      <c r="CG80" t="str">
        <f t="shared" ca="1" si="166"/>
        <v>0</v>
      </c>
      <c r="CH80" t="str">
        <f t="shared" ca="1" si="166"/>
        <v>0</v>
      </c>
      <c r="CI80" t="str">
        <f t="shared" ca="1" si="166"/>
        <v>0</v>
      </c>
      <c r="CJ80" t="str">
        <f t="shared" ca="1" si="166"/>
        <v>0</v>
      </c>
      <c r="CK80" t="str">
        <f t="shared" ca="1" si="165"/>
        <v>0</v>
      </c>
      <c r="CL80" t="str">
        <f t="shared" ca="1" si="165"/>
        <v>0</v>
      </c>
      <c r="CM80" t="str">
        <f t="shared" ca="1" si="165"/>
        <v>0</v>
      </c>
      <c r="CN80" t="str">
        <f t="shared" ca="1" si="165"/>
        <v>0</v>
      </c>
      <c r="CO80" t="str">
        <f t="shared" ca="1" si="165"/>
        <v>0</v>
      </c>
      <c r="CP80" t="str">
        <f t="shared" ca="1" si="165"/>
        <v>0</v>
      </c>
      <c r="CQ80" t="str">
        <f t="shared" ca="1" si="165"/>
        <v>0</v>
      </c>
      <c r="CR80" t="str">
        <f t="shared" ca="1" si="165"/>
        <v>0</v>
      </c>
      <c r="CS80" t="str">
        <f t="shared" ca="1" si="165"/>
        <v>0</v>
      </c>
      <c r="CT80" t="str">
        <f t="shared" ca="1" si="165"/>
        <v>0</v>
      </c>
      <c r="CU80" t="str">
        <f t="shared" ca="1" si="165"/>
        <v>0</v>
      </c>
      <c r="CV80" t="str">
        <f t="shared" ca="1" si="165"/>
        <v>0</v>
      </c>
      <c r="CW80" t="str">
        <f t="shared" ca="1" si="165"/>
        <v>0</v>
      </c>
      <c r="CX80" t="str">
        <f t="shared" ca="1" si="165"/>
        <v>0</v>
      </c>
      <c r="CY80" t="str">
        <f t="shared" ca="1" si="165"/>
        <v>0</v>
      </c>
      <c r="CZ80" t="str">
        <f t="shared" ca="1" si="165"/>
        <v>0</v>
      </c>
      <c r="DA80" t="str">
        <f t="shared" ca="1" si="165"/>
        <v>0</v>
      </c>
      <c r="DB80" t="str">
        <f t="shared" ca="1" si="165"/>
        <v>0</v>
      </c>
      <c r="DC80" t="str">
        <f t="shared" ca="1" si="165"/>
        <v>0</v>
      </c>
      <c r="DD80" t="str">
        <f t="shared" ca="1" si="165"/>
        <v>0</v>
      </c>
      <c r="DE80" t="str">
        <f t="shared" ca="1" si="165"/>
        <v>0</v>
      </c>
      <c r="DF80" t="str">
        <f t="shared" ca="1" si="165"/>
        <v>0</v>
      </c>
      <c r="DG80" t="str">
        <f t="shared" ca="1" si="165"/>
        <v>0</v>
      </c>
      <c r="DH80" t="str">
        <f t="shared" ca="1" si="165"/>
        <v>0</v>
      </c>
      <c r="DI80" t="str">
        <f t="shared" ca="1" si="165"/>
        <v>0</v>
      </c>
      <c r="DJ80" s="91" t="str">
        <f t="shared" ca="1" si="165"/>
        <v>0</v>
      </c>
      <c r="DK80" t="str">
        <f t="shared" ca="1" si="165"/>
        <v>0</v>
      </c>
      <c r="DL80" t="str">
        <f t="shared" ca="1" si="165"/>
        <v>0</v>
      </c>
      <c r="DM80" t="str">
        <f t="shared" ca="1" si="165"/>
        <v>0</v>
      </c>
      <c r="DN80" t="str">
        <f t="shared" ca="1" si="165"/>
        <v>0</v>
      </c>
      <c r="DO80" t="str">
        <f t="shared" ca="1" si="165"/>
        <v>0</v>
      </c>
      <c r="DP80" t="str">
        <f t="shared" ca="1" si="165"/>
        <v>0</v>
      </c>
      <c r="DQ80" t="str">
        <f t="shared" ca="1" si="165"/>
        <v>0</v>
      </c>
      <c r="DR80" t="str">
        <f t="shared" ca="1" si="165"/>
        <v>0</v>
      </c>
      <c r="DS80" t="str">
        <f t="shared" ca="1" si="165"/>
        <v>0</v>
      </c>
      <c r="DT80" t="str">
        <f t="shared" ca="1" si="165"/>
        <v>0</v>
      </c>
      <c r="DU80" t="str">
        <f t="shared" ca="1" si="165"/>
        <v>0</v>
      </c>
      <c r="DV80" t="str">
        <f t="shared" ca="1" si="165"/>
        <v>0</v>
      </c>
      <c r="DW80" t="str">
        <f t="shared" ca="1" si="165"/>
        <v>0</v>
      </c>
      <c r="DX80" t="str">
        <f t="shared" ca="1" si="165"/>
        <v>0</v>
      </c>
      <c r="DY80" t="str">
        <f t="shared" ca="1" si="165"/>
        <v>0</v>
      </c>
      <c r="DZ80" t="str">
        <f t="shared" ca="1" si="165"/>
        <v>0</v>
      </c>
      <c r="EA80" t="str">
        <f t="shared" ca="1" si="165"/>
        <v>0</v>
      </c>
      <c r="EB80" t="str">
        <f t="shared" ca="1" si="165"/>
        <v>0</v>
      </c>
      <c r="EC80" t="str">
        <f t="shared" ca="1" si="165"/>
        <v>0</v>
      </c>
      <c r="ED80" t="str">
        <f t="shared" ca="1" si="165"/>
        <v>0</v>
      </c>
      <c r="EE80" t="str">
        <f t="shared" ca="1" si="165"/>
        <v>0</v>
      </c>
      <c r="EF80" t="str">
        <f t="shared" ca="1" si="165"/>
        <v>0</v>
      </c>
      <c r="EG80" t="str">
        <f t="shared" ca="1" si="165"/>
        <v>0</v>
      </c>
      <c r="EH80" t="str">
        <f t="shared" ca="1" si="165"/>
        <v>0</v>
      </c>
      <c r="EI80" t="str">
        <f t="shared" ca="1" si="165"/>
        <v>0</v>
      </c>
      <c r="EJ80" t="str">
        <f t="shared" ca="1" si="165"/>
        <v>0</v>
      </c>
      <c r="EK80" t="str">
        <f t="shared" ca="1" si="165"/>
        <v>0</v>
      </c>
      <c r="EL80" t="str">
        <f t="shared" ca="1" si="165"/>
        <v>0</v>
      </c>
      <c r="EM80" t="str">
        <f t="shared" ca="1" si="165"/>
        <v>0</v>
      </c>
      <c r="EN80" s="91" t="str">
        <f t="shared" ca="1" si="165"/>
        <v>0</v>
      </c>
    </row>
    <row r="81" spans="1:144">
      <c r="A81" t="str">
        <f ca="1"/>
        <v>External walls</v>
      </c>
      <c r="B81" t="str">
        <f ca="1"/>
        <v>Facade</v>
      </c>
      <c r="C81">
        <f ca="1"/>
        <v>0</v>
      </c>
      <c r="D81" t="str">
        <f ca="1"/>
        <v/>
      </c>
      <c r="E81">
        <f ca="1"/>
        <v>0</v>
      </c>
      <c r="F81">
        <f ca="1"/>
        <v>0</v>
      </c>
      <c r="G81">
        <f ca="1"/>
        <v>0</v>
      </c>
      <c r="H81" t="str">
        <f ca="1"/>
        <v/>
      </c>
      <c r="I81">
        <f ca="1"/>
        <v>0</v>
      </c>
      <c r="J81" t="str">
        <f ca="1"/>
        <v/>
      </c>
      <c r="K81" t="str">
        <f ca="1"/>
        <v>0</v>
      </c>
      <c r="L81" t="str">
        <f ca="1"/>
        <v>0</v>
      </c>
      <c r="M81" t="str">
        <f ca="1"/>
        <v>0</v>
      </c>
      <c r="X81" s="91" t="str">
        <f t="shared" ca="1" si="158"/>
        <v>0</v>
      </c>
      <c r="Y81" t="str">
        <f t="shared" ca="1" si="166"/>
        <v>0</v>
      </c>
      <c r="Z81" t="str">
        <f t="shared" ca="1" si="166"/>
        <v>0</v>
      </c>
      <c r="AA81" t="str">
        <f t="shared" ca="1" si="166"/>
        <v>0</v>
      </c>
      <c r="AB81" t="str">
        <f t="shared" ca="1" si="166"/>
        <v>0</v>
      </c>
      <c r="AC81" t="str">
        <f t="shared" ca="1" si="166"/>
        <v>0</v>
      </c>
      <c r="AD81" t="str">
        <f t="shared" ca="1" si="166"/>
        <v>0</v>
      </c>
      <c r="AE81" t="str">
        <f t="shared" ca="1" si="166"/>
        <v>0</v>
      </c>
      <c r="AF81" t="str">
        <f t="shared" ca="1" si="166"/>
        <v>0</v>
      </c>
      <c r="AG81" t="str">
        <f t="shared" ca="1" si="166"/>
        <v>0</v>
      </c>
      <c r="AH81" t="str">
        <f t="shared" ca="1" si="166"/>
        <v>0</v>
      </c>
      <c r="AI81" t="str">
        <f t="shared" ca="1" si="166"/>
        <v>0</v>
      </c>
      <c r="AJ81" t="str">
        <f t="shared" ca="1" si="166"/>
        <v>0</v>
      </c>
      <c r="AK81" t="str">
        <f t="shared" ca="1" si="166"/>
        <v>0</v>
      </c>
      <c r="AL81" t="str">
        <f t="shared" ca="1" si="166"/>
        <v>0</v>
      </c>
      <c r="AM81" t="str">
        <f t="shared" ca="1" si="166"/>
        <v>0</v>
      </c>
      <c r="AN81" t="str">
        <f t="shared" ca="1" si="166"/>
        <v>0</v>
      </c>
      <c r="AO81" t="str">
        <f t="shared" ca="1" si="166"/>
        <v>0</v>
      </c>
      <c r="AP81" t="str">
        <f t="shared" ca="1" si="166"/>
        <v>0</v>
      </c>
      <c r="AQ81" t="str">
        <f t="shared" ca="1" si="166"/>
        <v>0</v>
      </c>
      <c r="AR81" t="str">
        <f t="shared" ca="1" si="166"/>
        <v>0</v>
      </c>
      <c r="AS81" t="str">
        <f t="shared" ca="1" si="166"/>
        <v>0</v>
      </c>
      <c r="AT81" t="str">
        <f t="shared" ca="1" si="166"/>
        <v>0</v>
      </c>
      <c r="AU81" t="str">
        <f t="shared" ca="1" si="166"/>
        <v>0</v>
      </c>
      <c r="AV81" t="str">
        <f t="shared" ca="1" si="166"/>
        <v>0</v>
      </c>
      <c r="AW81" t="str">
        <f t="shared" ca="1" si="166"/>
        <v>0</v>
      </c>
      <c r="AX81" t="str">
        <f t="shared" ca="1" si="166"/>
        <v>0</v>
      </c>
      <c r="AY81" t="str">
        <f t="shared" ca="1" si="166"/>
        <v>0</v>
      </c>
      <c r="AZ81" t="str">
        <f t="shared" ca="1" si="166"/>
        <v>0</v>
      </c>
      <c r="BA81" t="str">
        <f t="shared" ca="1" si="166"/>
        <v>0</v>
      </c>
      <c r="BB81" s="91" t="str">
        <f t="shared" ca="1" si="166"/>
        <v>0</v>
      </c>
      <c r="BC81" t="str">
        <f t="shared" ca="1" si="166"/>
        <v>0</v>
      </c>
      <c r="BD81" t="str">
        <f t="shared" ca="1" si="166"/>
        <v>0</v>
      </c>
      <c r="BE81" t="str">
        <f t="shared" ca="1" si="166"/>
        <v>0</v>
      </c>
      <c r="BF81" t="str">
        <f t="shared" ca="1" si="166"/>
        <v>0</v>
      </c>
      <c r="BG81" t="str">
        <f t="shared" ca="1" si="166"/>
        <v>0</v>
      </c>
      <c r="BH81" t="str">
        <f t="shared" ca="1" si="166"/>
        <v>0</v>
      </c>
      <c r="BI81" t="str">
        <f t="shared" ca="1" si="166"/>
        <v>0</v>
      </c>
      <c r="BJ81" t="str">
        <f t="shared" ca="1" si="166"/>
        <v>0</v>
      </c>
      <c r="BK81" t="str">
        <f t="shared" ca="1" si="166"/>
        <v>0</v>
      </c>
      <c r="BL81" t="str">
        <f t="shared" ca="1" si="166"/>
        <v>0</v>
      </c>
      <c r="BM81" t="str">
        <f t="shared" ca="1" si="166"/>
        <v>0</v>
      </c>
      <c r="BN81" t="str">
        <f t="shared" ca="1" si="166"/>
        <v>0</v>
      </c>
      <c r="BO81" t="str">
        <f t="shared" ca="1" si="166"/>
        <v>0</v>
      </c>
      <c r="BP81" t="str">
        <f t="shared" ca="1" si="166"/>
        <v>0</v>
      </c>
      <c r="BQ81" t="str">
        <f t="shared" ca="1" si="166"/>
        <v>0</v>
      </c>
      <c r="BR81" t="str">
        <f t="shared" ca="1" si="166"/>
        <v>0</v>
      </c>
      <c r="BS81" t="str">
        <f t="shared" ca="1" si="166"/>
        <v>0</v>
      </c>
      <c r="BT81" t="str">
        <f t="shared" ca="1" si="166"/>
        <v>0</v>
      </c>
      <c r="BU81" t="str">
        <f t="shared" ca="1" si="166"/>
        <v>0</v>
      </c>
      <c r="BV81" t="str">
        <f t="shared" ca="1" si="166"/>
        <v>0</v>
      </c>
      <c r="BW81" t="str">
        <f t="shared" ca="1" si="166"/>
        <v>0</v>
      </c>
      <c r="BX81" t="str">
        <f t="shared" ca="1" si="166"/>
        <v>0</v>
      </c>
      <c r="BY81" t="str">
        <f t="shared" ca="1" si="166"/>
        <v>0</v>
      </c>
      <c r="BZ81" t="str">
        <f t="shared" ca="1" si="166"/>
        <v>0</v>
      </c>
      <c r="CA81" t="str">
        <f t="shared" ca="1" si="166"/>
        <v>0</v>
      </c>
      <c r="CB81" t="str">
        <f t="shared" ca="1" si="166"/>
        <v>0</v>
      </c>
      <c r="CC81" t="str">
        <f t="shared" ca="1" si="166"/>
        <v>0</v>
      </c>
      <c r="CD81" t="str">
        <f t="shared" ca="1" si="166"/>
        <v>0</v>
      </c>
      <c r="CE81" t="str">
        <f t="shared" ca="1" si="166"/>
        <v>0</v>
      </c>
      <c r="CF81" s="91" t="str">
        <f t="shared" ca="1" si="166"/>
        <v>0</v>
      </c>
      <c r="CG81" t="str">
        <f t="shared" ca="1" si="166"/>
        <v>0</v>
      </c>
      <c r="CH81" t="str">
        <f t="shared" ca="1" si="166"/>
        <v>0</v>
      </c>
      <c r="CI81" t="str">
        <f t="shared" ca="1" si="166"/>
        <v>0</v>
      </c>
      <c r="CJ81" t="str">
        <f t="shared" ref="CJ81:EN84" ca="1" si="167">$M81</f>
        <v>0</v>
      </c>
      <c r="CK81" t="str">
        <f t="shared" ca="1" si="167"/>
        <v>0</v>
      </c>
      <c r="CL81" t="str">
        <f t="shared" ca="1" si="167"/>
        <v>0</v>
      </c>
      <c r="CM81" t="str">
        <f t="shared" ca="1" si="167"/>
        <v>0</v>
      </c>
      <c r="CN81" t="str">
        <f t="shared" ca="1" si="167"/>
        <v>0</v>
      </c>
      <c r="CO81" t="str">
        <f t="shared" ca="1" si="167"/>
        <v>0</v>
      </c>
      <c r="CP81" t="str">
        <f t="shared" ca="1" si="167"/>
        <v>0</v>
      </c>
      <c r="CQ81" t="str">
        <f t="shared" ca="1" si="167"/>
        <v>0</v>
      </c>
      <c r="CR81" t="str">
        <f t="shared" ca="1" si="167"/>
        <v>0</v>
      </c>
      <c r="CS81" t="str">
        <f t="shared" ca="1" si="167"/>
        <v>0</v>
      </c>
      <c r="CT81" t="str">
        <f t="shared" ca="1" si="167"/>
        <v>0</v>
      </c>
      <c r="CU81" t="str">
        <f t="shared" ca="1" si="167"/>
        <v>0</v>
      </c>
      <c r="CV81" t="str">
        <f t="shared" ca="1" si="167"/>
        <v>0</v>
      </c>
      <c r="CW81" t="str">
        <f t="shared" ca="1" si="167"/>
        <v>0</v>
      </c>
      <c r="CX81" t="str">
        <f t="shared" ca="1" si="167"/>
        <v>0</v>
      </c>
      <c r="CY81" t="str">
        <f t="shared" ca="1" si="167"/>
        <v>0</v>
      </c>
      <c r="CZ81" t="str">
        <f t="shared" ca="1" si="167"/>
        <v>0</v>
      </c>
      <c r="DA81" t="str">
        <f t="shared" ca="1" si="167"/>
        <v>0</v>
      </c>
      <c r="DB81" t="str">
        <f t="shared" ca="1" si="167"/>
        <v>0</v>
      </c>
      <c r="DC81" t="str">
        <f t="shared" ca="1" si="167"/>
        <v>0</v>
      </c>
      <c r="DD81" t="str">
        <f t="shared" ca="1" si="167"/>
        <v>0</v>
      </c>
      <c r="DE81" t="str">
        <f t="shared" ca="1" si="167"/>
        <v>0</v>
      </c>
      <c r="DF81" t="str">
        <f t="shared" ca="1" si="167"/>
        <v>0</v>
      </c>
      <c r="DG81" t="str">
        <f t="shared" ca="1" si="167"/>
        <v>0</v>
      </c>
      <c r="DH81" t="str">
        <f t="shared" ca="1" si="167"/>
        <v>0</v>
      </c>
      <c r="DI81" t="str">
        <f t="shared" ca="1" si="167"/>
        <v>0</v>
      </c>
      <c r="DJ81" s="91" t="str">
        <f t="shared" ca="1" si="167"/>
        <v>0</v>
      </c>
      <c r="DK81" t="str">
        <f t="shared" ca="1" si="167"/>
        <v>0</v>
      </c>
      <c r="DL81" t="str">
        <f t="shared" ca="1" si="167"/>
        <v>0</v>
      </c>
      <c r="DM81" t="str">
        <f t="shared" ca="1" si="167"/>
        <v>0</v>
      </c>
      <c r="DN81" t="str">
        <f t="shared" ca="1" si="167"/>
        <v>0</v>
      </c>
      <c r="DO81" t="str">
        <f t="shared" ca="1" si="167"/>
        <v>0</v>
      </c>
      <c r="DP81" t="str">
        <f t="shared" ca="1" si="167"/>
        <v>0</v>
      </c>
      <c r="DQ81" t="str">
        <f t="shared" ca="1" si="167"/>
        <v>0</v>
      </c>
      <c r="DR81" t="str">
        <f t="shared" ca="1" si="167"/>
        <v>0</v>
      </c>
      <c r="DS81" t="str">
        <f t="shared" ca="1" si="167"/>
        <v>0</v>
      </c>
      <c r="DT81" t="str">
        <f t="shared" ca="1" si="167"/>
        <v>0</v>
      </c>
      <c r="DU81" t="str">
        <f t="shared" ca="1" si="167"/>
        <v>0</v>
      </c>
      <c r="DV81" t="str">
        <f t="shared" ca="1" si="167"/>
        <v>0</v>
      </c>
      <c r="DW81" t="str">
        <f t="shared" ca="1" si="167"/>
        <v>0</v>
      </c>
      <c r="DX81" t="str">
        <f t="shared" ca="1" si="167"/>
        <v>0</v>
      </c>
      <c r="DY81" t="str">
        <f t="shared" ca="1" si="167"/>
        <v>0</v>
      </c>
      <c r="DZ81" t="str">
        <f t="shared" ca="1" si="167"/>
        <v>0</v>
      </c>
      <c r="EA81" t="str">
        <f t="shared" ca="1" si="167"/>
        <v>0</v>
      </c>
      <c r="EB81" t="str">
        <f t="shared" ca="1" si="167"/>
        <v>0</v>
      </c>
      <c r="EC81" t="str">
        <f t="shared" ca="1" si="167"/>
        <v>0</v>
      </c>
      <c r="ED81" t="str">
        <f t="shared" ca="1" si="167"/>
        <v>0</v>
      </c>
      <c r="EE81" t="str">
        <f t="shared" ca="1" si="167"/>
        <v>0</v>
      </c>
      <c r="EF81" t="str">
        <f t="shared" ca="1" si="167"/>
        <v>0</v>
      </c>
      <c r="EG81" t="str">
        <f t="shared" ca="1" si="167"/>
        <v>0</v>
      </c>
      <c r="EH81" t="str">
        <f t="shared" ca="1" si="167"/>
        <v>0</v>
      </c>
      <c r="EI81" t="str">
        <f t="shared" ca="1" si="167"/>
        <v>0</v>
      </c>
      <c r="EJ81" t="str">
        <f t="shared" ca="1" si="167"/>
        <v>0</v>
      </c>
      <c r="EK81" t="str">
        <f t="shared" ca="1" si="167"/>
        <v>0</v>
      </c>
      <c r="EL81" t="str">
        <f t="shared" ca="1" si="167"/>
        <v>0</v>
      </c>
      <c r="EM81" t="str">
        <f t="shared" ca="1" si="167"/>
        <v>0</v>
      </c>
      <c r="EN81" s="91" t="str">
        <f t="shared" ca="1" si="167"/>
        <v>0</v>
      </c>
    </row>
    <row r="82" spans="1:144">
      <c r="A82" t="str">
        <f ca="1"/>
        <v>External walls</v>
      </c>
      <c r="B82" t="str">
        <f ca="1"/>
        <v>Wall insulation</v>
      </c>
      <c r="C82">
        <f ca="1"/>
        <v>0</v>
      </c>
      <c r="D82" t="str">
        <f ca="1"/>
        <v/>
      </c>
      <c r="E82">
        <f ca="1"/>
        <v>0</v>
      </c>
      <c r="F82">
        <f ca="1"/>
        <v>0</v>
      </c>
      <c r="G82">
        <f ca="1"/>
        <v>0</v>
      </c>
      <c r="H82" t="str">
        <f ca="1"/>
        <v/>
      </c>
      <c r="I82">
        <f ca="1"/>
        <v>0</v>
      </c>
      <c r="J82" t="str">
        <f ca="1"/>
        <v/>
      </c>
      <c r="K82" t="str">
        <f ca="1"/>
        <v>0</v>
      </c>
      <c r="L82" t="str">
        <f ca="1"/>
        <v>0</v>
      </c>
      <c r="M82" t="str">
        <f ca="1"/>
        <v>0</v>
      </c>
      <c r="X82" s="91" t="str">
        <f t="shared" ca="1" si="158"/>
        <v>0</v>
      </c>
      <c r="Y82" t="str">
        <f t="shared" ref="Y82:CJ85" ca="1" si="168">$M82</f>
        <v>0</v>
      </c>
      <c r="Z82" t="str">
        <f t="shared" ca="1" si="168"/>
        <v>0</v>
      </c>
      <c r="AA82" t="str">
        <f t="shared" ca="1" si="168"/>
        <v>0</v>
      </c>
      <c r="AB82" t="str">
        <f t="shared" ca="1" si="168"/>
        <v>0</v>
      </c>
      <c r="AC82" t="str">
        <f t="shared" ca="1" si="168"/>
        <v>0</v>
      </c>
      <c r="AD82" t="str">
        <f t="shared" ca="1" si="168"/>
        <v>0</v>
      </c>
      <c r="AE82" t="str">
        <f t="shared" ca="1" si="168"/>
        <v>0</v>
      </c>
      <c r="AF82" t="str">
        <f t="shared" ca="1" si="168"/>
        <v>0</v>
      </c>
      <c r="AG82" t="str">
        <f t="shared" ca="1" si="168"/>
        <v>0</v>
      </c>
      <c r="AH82" t="str">
        <f t="shared" ca="1" si="168"/>
        <v>0</v>
      </c>
      <c r="AI82" t="str">
        <f t="shared" ca="1" si="168"/>
        <v>0</v>
      </c>
      <c r="AJ82" t="str">
        <f t="shared" ca="1" si="168"/>
        <v>0</v>
      </c>
      <c r="AK82" t="str">
        <f t="shared" ca="1" si="168"/>
        <v>0</v>
      </c>
      <c r="AL82" t="str">
        <f t="shared" ca="1" si="168"/>
        <v>0</v>
      </c>
      <c r="AM82" t="str">
        <f t="shared" ca="1" si="168"/>
        <v>0</v>
      </c>
      <c r="AN82" t="str">
        <f t="shared" ca="1" si="168"/>
        <v>0</v>
      </c>
      <c r="AO82" t="str">
        <f t="shared" ca="1" si="168"/>
        <v>0</v>
      </c>
      <c r="AP82" t="str">
        <f t="shared" ca="1" si="168"/>
        <v>0</v>
      </c>
      <c r="AQ82" t="str">
        <f t="shared" ca="1" si="168"/>
        <v>0</v>
      </c>
      <c r="AR82" t="str">
        <f t="shared" ca="1" si="168"/>
        <v>0</v>
      </c>
      <c r="AS82" t="str">
        <f t="shared" ca="1" si="168"/>
        <v>0</v>
      </c>
      <c r="AT82" t="str">
        <f t="shared" ca="1" si="168"/>
        <v>0</v>
      </c>
      <c r="AU82" t="str">
        <f t="shared" ca="1" si="168"/>
        <v>0</v>
      </c>
      <c r="AV82" t="str">
        <f t="shared" ca="1" si="168"/>
        <v>0</v>
      </c>
      <c r="AW82" t="str">
        <f t="shared" ca="1" si="168"/>
        <v>0</v>
      </c>
      <c r="AX82" t="str">
        <f t="shared" ca="1" si="168"/>
        <v>0</v>
      </c>
      <c r="AY82" t="str">
        <f t="shared" ca="1" si="168"/>
        <v>0</v>
      </c>
      <c r="AZ82" t="str">
        <f t="shared" ca="1" si="168"/>
        <v>0</v>
      </c>
      <c r="BA82" t="str">
        <f t="shared" ca="1" si="168"/>
        <v>0</v>
      </c>
      <c r="BB82" s="91" t="str">
        <f t="shared" ca="1" si="168"/>
        <v>0</v>
      </c>
      <c r="BC82" t="str">
        <f t="shared" ca="1" si="168"/>
        <v>0</v>
      </c>
      <c r="BD82" t="str">
        <f t="shared" ca="1" si="168"/>
        <v>0</v>
      </c>
      <c r="BE82" t="str">
        <f t="shared" ca="1" si="168"/>
        <v>0</v>
      </c>
      <c r="BF82" t="str">
        <f t="shared" ca="1" si="168"/>
        <v>0</v>
      </c>
      <c r="BG82" t="str">
        <f t="shared" ca="1" si="168"/>
        <v>0</v>
      </c>
      <c r="BH82" t="str">
        <f t="shared" ca="1" si="168"/>
        <v>0</v>
      </c>
      <c r="BI82" t="str">
        <f t="shared" ca="1" si="168"/>
        <v>0</v>
      </c>
      <c r="BJ82" t="str">
        <f t="shared" ca="1" si="168"/>
        <v>0</v>
      </c>
      <c r="BK82" t="str">
        <f t="shared" ca="1" si="168"/>
        <v>0</v>
      </c>
      <c r="BL82" t="str">
        <f t="shared" ca="1" si="168"/>
        <v>0</v>
      </c>
      <c r="BM82" t="str">
        <f t="shared" ca="1" si="168"/>
        <v>0</v>
      </c>
      <c r="BN82" t="str">
        <f t="shared" ca="1" si="168"/>
        <v>0</v>
      </c>
      <c r="BO82" t="str">
        <f t="shared" ca="1" si="168"/>
        <v>0</v>
      </c>
      <c r="BP82" t="str">
        <f t="shared" ca="1" si="168"/>
        <v>0</v>
      </c>
      <c r="BQ82" t="str">
        <f t="shared" ca="1" si="168"/>
        <v>0</v>
      </c>
      <c r="BR82" t="str">
        <f t="shared" ca="1" si="168"/>
        <v>0</v>
      </c>
      <c r="BS82" t="str">
        <f t="shared" ca="1" si="168"/>
        <v>0</v>
      </c>
      <c r="BT82" t="str">
        <f t="shared" ca="1" si="168"/>
        <v>0</v>
      </c>
      <c r="BU82" t="str">
        <f t="shared" ca="1" si="168"/>
        <v>0</v>
      </c>
      <c r="BV82" t="str">
        <f t="shared" ca="1" si="168"/>
        <v>0</v>
      </c>
      <c r="BW82" t="str">
        <f t="shared" ca="1" si="168"/>
        <v>0</v>
      </c>
      <c r="BX82" t="str">
        <f t="shared" ca="1" si="168"/>
        <v>0</v>
      </c>
      <c r="BY82" t="str">
        <f t="shared" ca="1" si="168"/>
        <v>0</v>
      </c>
      <c r="BZ82" t="str">
        <f t="shared" ca="1" si="168"/>
        <v>0</v>
      </c>
      <c r="CA82" t="str">
        <f t="shared" ca="1" si="168"/>
        <v>0</v>
      </c>
      <c r="CB82" t="str">
        <f t="shared" ca="1" si="168"/>
        <v>0</v>
      </c>
      <c r="CC82" t="str">
        <f t="shared" ca="1" si="168"/>
        <v>0</v>
      </c>
      <c r="CD82" t="str">
        <f t="shared" ca="1" si="168"/>
        <v>0</v>
      </c>
      <c r="CE82" t="str">
        <f t="shared" ca="1" si="168"/>
        <v>0</v>
      </c>
      <c r="CF82" s="91" t="str">
        <f t="shared" ca="1" si="168"/>
        <v>0</v>
      </c>
      <c r="CG82" t="str">
        <f t="shared" ca="1" si="168"/>
        <v>0</v>
      </c>
      <c r="CH82" t="str">
        <f t="shared" ca="1" si="168"/>
        <v>0</v>
      </c>
      <c r="CI82" t="str">
        <f t="shared" ca="1" si="168"/>
        <v>0</v>
      </c>
      <c r="CJ82" t="str">
        <f t="shared" ca="1" si="168"/>
        <v>0</v>
      </c>
      <c r="CK82" t="str">
        <f t="shared" ca="1" si="167"/>
        <v>0</v>
      </c>
      <c r="CL82" t="str">
        <f t="shared" ca="1" si="167"/>
        <v>0</v>
      </c>
      <c r="CM82" t="str">
        <f t="shared" ca="1" si="167"/>
        <v>0</v>
      </c>
      <c r="CN82" t="str">
        <f t="shared" ca="1" si="167"/>
        <v>0</v>
      </c>
      <c r="CO82" t="str">
        <f t="shared" ca="1" si="167"/>
        <v>0</v>
      </c>
      <c r="CP82" t="str">
        <f t="shared" ca="1" si="167"/>
        <v>0</v>
      </c>
      <c r="CQ82" t="str">
        <f t="shared" ca="1" si="167"/>
        <v>0</v>
      </c>
      <c r="CR82" t="str">
        <f t="shared" ca="1" si="167"/>
        <v>0</v>
      </c>
      <c r="CS82" t="str">
        <f t="shared" ca="1" si="167"/>
        <v>0</v>
      </c>
      <c r="CT82" t="str">
        <f t="shared" ca="1" si="167"/>
        <v>0</v>
      </c>
      <c r="CU82" t="str">
        <f t="shared" ca="1" si="167"/>
        <v>0</v>
      </c>
      <c r="CV82" t="str">
        <f t="shared" ca="1" si="167"/>
        <v>0</v>
      </c>
      <c r="CW82" t="str">
        <f t="shared" ca="1" si="167"/>
        <v>0</v>
      </c>
      <c r="CX82" t="str">
        <f t="shared" ca="1" si="167"/>
        <v>0</v>
      </c>
      <c r="CY82" t="str">
        <f t="shared" ca="1" si="167"/>
        <v>0</v>
      </c>
      <c r="CZ82" t="str">
        <f t="shared" ca="1" si="167"/>
        <v>0</v>
      </c>
      <c r="DA82" t="str">
        <f t="shared" ca="1" si="167"/>
        <v>0</v>
      </c>
      <c r="DB82" t="str">
        <f t="shared" ca="1" si="167"/>
        <v>0</v>
      </c>
      <c r="DC82" t="str">
        <f t="shared" ca="1" si="167"/>
        <v>0</v>
      </c>
      <c r="DD82" t="str">
        <f t="shared" ca="1" si="167"/>
        <v>0</v>
      </c>
      <c r="DE82" t="str">
        <f t="shared" ca="1" si="167"/>
        <v>0</v>
      </c>
      <c r="DF82" t="str">
        <f t="shared" ca="1" si="167"/>
        <v>0</v>
      </c>
      <c r="DG82" t="str">
        <f t="shared" ca="1" si="167"/>
        <v>0</v>
      </c>
      <c r="DH82" t="str">
        <f t="shared" ca="1" si="167"/>
        <v>0</v>
      </c>
      <c r="DI82" t="str">
        <f t="shared" ca="1" si="167"/>
        <v>0</v>
      </c>
      <c r="DJ82" s="91" t="str">
        <f t="shared" ca="1" si="167"/>
        <v>0</v>
      </c>
      <c r="DK82" t="str">
        <f t="shared" ca="1" si="167"/>
        <v>0</v>
      </c>
      <c r="DL82" t="str">
        <f t="shared" ca="1" si="167"/>
        <v>0</v>
      </c>
      <c r="DM82" t="str">
        <f t="shared" ca="1" si="167"/>
        <v>0</v>
      </c>
      <c r="DN82" t="str">
        <f t="shared" ca="1" si="167"/>
        <v>0</v>
      </c>
      <c r="DO82" t="str">
        <f t="shared" ca="1" si="167"/>
        <v>0</v>
      </c>
      <c r="DP82" t="str">
        <f t="shared" ca="1" si="167"/>
        <v>0</v>
      </c>
      <c r="DQ82" t="str">
        <f t="shared" ca="1" si="167"/>
        <v>0</v>
      </c>
      <c r="DR82" t="str">
        <f t="shared" ca="1" si="167"/>
        <v>0</v>
      </c>
      <c r="DS82" t="str">
        <f t="shared" ca="1" si="167"/>
        <v>0</v>
      </c>
      <c r="DT82" t="str">
        <f t="shared" ca="1" si="167"/>
        <v>0</v>
      </c>
      <c r="DU82" t="str">
        <f t="shared" ca="1" si="167"/>
        <v>0</v>
      </c>
      <c r="DV82" t="str">
        <f t="shared" ca="1" si="167"/>
        <v>0</v>
      </c>
      <c r="DW82" t="str">
        <f t="shared" ca="1" si="167"/>
        <v>0</v>
      </c>
      <c r="DX82" t="str">
        <f t="shared" ca="1" si="167"/>
        <v>0</v>
      </c>
      <c r="DY82" t="str">
        <f t="shared" ca="1" si="167"/>
        <v>0</v>
      </c>
      <c r="DZ82" t="str">
        <f t="shared" ca="1" si="167"/>
        <v>0</v>
      </c>
      <c r="EA82" t="str">
        <f t="shared" ca="1" si="167"/>
        <v>0</v>
      </c>
      <c r="EB82" t="str">
        <f t="shared" ca="1" si="167"/>
        <v>0</v>
      </c>
      <c r="EC82" t="str">
        <f t="shared" ca="1" si="167"/>
        <v>0</v>
      </c>
      <c r="ED82" t="str">
        <f t="shared" ca="1" si="167"/>
        <v>0</v>
      </c>
      <c r="EE82" t="str">
        <f t="shared" ca="1" si="167"/>
        <v>0</v>
      </c>
      <c r="EF82" t="str">
        <f t="shared" ca="1" si="167"/>
        <v>0</v>
      </c>
      <c r="EG82" t="str">
        <f t="shared" ca="1" si="167"/>
        <v>0</v>
      </c>
      <c r="EH82" t="str">
        <f t="shared" ca="1" si="167"/>
        <v>0</v>
      </c>
      <c r="EI82" t="str">
        <f t="shared" ca="1" si="167"/>
        <v>0</v>
      </c>
      <c r="EJ82" t="str">
        <f t="shared" ca="1" si="167"/>
        <v>0</v>
      </c>
      <c r="EK82" t="str">
        <f t="shared" ca="1" si="167"/>
        <v>0</v>
      </c>
      <c r="EL82" t="str">
        <f t="shared" ca="1" si="167"/>
        <v>0</v>
      </c>
      <c r="EM82" t="str">
        <f t="shared" ca="1" si="167"/>
        <v>0</v>
      </c>
      <c r="EN82" s="91" t="str">
        <f t="shared" ca="1" si="167"/>
        <v>0</v>
      </c>
    </row>
    <row r="83" spans="1:144">
      <c r="A83" t="str">
        <f ca="1"/>
        <v>Windows</v>
      </c>
      <c r="B83" t="str">
        <f ca="1"/>
        <v>Glazing</v>
      </c>
      <c r="C83">
        <f ca="1"/>
        <v>0</v>
      </c>
      <c r="D83" t="str">
        <f ca="1"/>
        <v/>
      </c>
      <c r="E83">
        <f ca="1"/>
        <v>0</v>
      </c>
      <c r="F83">
        <f ca="1"/>
        <v>0</v>
      </c>
      <c r="G83">
        <f ca="1"/>
        <v>0</v>
      </c>
      <c r="H83" t="str">
        <f ca="1"/>
        <v/>
      </c>
      <c r="I83">
        <f ca="1"/>
        <v>0</v>
      </c>
      <c r="J83" t="str">
        <f ca="1"/>
        <v/>
      </c>
      <c r="K83" t="str">
        <f ca="1"/>
        <v>0</v>
      </c>
      <c r="L83" t="str">
        <f ca="1"/>
        <v>0</v>
      </c>
      <c r="M83" t="str">
        <f ca="1"/>
        <v>0</v>
      </c>
      <c r="X83" s="91" t="str">
        <f t="shared" ca="1" si="158"/>
        <v>0</v>
      </c>
      <c r="Y83" t="str">
        <f t="shared" ca="1" si="168"/>
        <v>0</v>
      </c>
      <c r="Z83" t="str">
        <f t="shared" ca="1" si="168"/>
        <v>0</v>
      </c>
      <c r="AA83" t="str">
        <f t="shared" ca="1" si="168"/>
        <v>0</v>
      </c>
      <c r="AB83" t="str">
        <f t="shared" ca="1" si="168"/>
        <v>0</v>
      </c>
      <c r="AC83" t="str">
        <f t="shared" ca="1" si="168"/>
        <v>0</v>
      </c>
      <c r="AD83" t="str">
        <f t="shared" ca="1" si="168"/>
        <v>0</v>
      </c>
      <c r="AE83" t="str">
        <f t="shared" ca="1" si="168"/>
        <v>0</v>
      </c>
      <c r="AF83" t="str">
        <f t="shared" ca="1" si="168"/>
        <v>0</v>
      </c>
      <c r="AG83" t="str">
        <f t="shared" ca="1" si="168"/>
        <v>0</v>
      </c>
      <c r="AH83" t="str">
        <f t="shared" ca="1" si="168"/>
        <v>0</v>
      </c>
      <c r="AI83" t="str">
        <f t="shared" ca="1" si="168"/>
        <v>0</v>
      </c>
      <c r="AJ83" t="str">
        <f t="shared" ca="1" si="168"/>
        <v>0</v>
      </c>
      <c r="AK83" t="str">
        <f t="shared" ca="1" si="168"/>
        <v>0</v>
      </c>
      <c r="AL83" t="str">
        <f t="shared" ca="1" si="168"/>
        <v>0</v>
      </c>
      <c r="AM83" t="str">
        <f t="shared" ca="1" si="168"/>
        <v>0</v>
      </c>
      <c r="AN83" t="str">
        <f t="shared" ca="1" si="168"/>
        <v>0</v>
      </c>
      <c r="AO83" t="str">
        <f t="shared" ca="1" si="168"/>
        <v>0</v>
      </c>
      <c r="AP83" t="str">
        <f t="shared" ca="1" si="168"/>
        <v>0</v>
      </c>
      <c r="AQ83" t="str">
        <f t="shared" ca="1" si="168"/>
        <v>0</v>
      </c>
      <c r="AR83" t="str">
        <f t="shared" ca="1" si="168"/>
        <v>0</v>
      </c>
      <c r="AS83" t="str">
        <f t="shared" ca="1" si="168"/>
        <v>0</v>
      </c>
      <c r="AT83" t="str">
        <f t="shared" ca="1" si="168"/>
        <v>0</v>
      </c>
      <c r="AU83" t="str">
        <f t="shared" ca="1" si="168"/>
        <v>0</v>
      </c>
      <c r="AV83" t="str">
        <f t="shared" ca="1" si="168"/>
        <v>0</v>
      </c>
      <c r="AW83" t="str">
        <f t="shared" ca="1" si="168"/>
        <v>0</v>
      </c>
      <c r="AX83" t="str">
        <f t="shared" ca="1" si="168"/>
        <v>0</v>
      </c>
      <c r="AY83" t="str">
        <f t="shared" ca="1" si="168"/>
        <v>0</v>
      </c>
      <c r="AZ83" t="str">
        <f t="shared" ca="1" si="168"/>
        <v>0</v>
      </c>
      <c r="BA83" t="str">
        <f t="shared" ca="1" si="168"/>
        <v>0</v>
      </c>
      <c r="BB83" s="91" t="str">
        <f t="shared" ca="1" si="168"/>
        <v>0</v>
      </c>
      <c r="BC83" t="str">
        <f t="shared" ca="1" si="168"/>
        <v>0</v>
      </c>
      <c r="BD83" t="str">
        <f t="shared" ca="1" si="168"/>
        <v>0</v>
      </c>
      <c r="BE83" t="str">
        <f t="shared" ca="1" si="168"/>
        <v>0</v>
      </c>
      <c r="BF83" t="str">
        <f t="shared" ca="1" si="168"/>
        <v>0</v>
      </c>
      <c r="BG83" t="str">
        <f t="shared" ca="1" si="168"/>
        <v>0</v>
      </c>
      <c r="BH83" t="str">
        <f t="shared" ca="1" si="168"/>
        <v>0</v>
      </c>
      <c r="BI83" t="str">
        <f t="shared" ca="1" si="168"/>
        <v>0</v>
      </c>
      <c r="BJ83" t="str">
        <f t="shared" ca="1" si="168"/>
        <v>0</v>
      </c>
      <c r="BK83" t="str">
        <f t="shared" ca="1" si="168"/>
        <v>0</v>
      </c>
      <c r="BL83" t="str">
        <f t="shared" ca="1" si="168"/>
        <v>0</v>
      </c>
      <c r="BM83" t="str">
        <f t="shared" ca="1" si="168"/>
        <v>0</v>
      </c>
      <c r="BN83" t="str">
        <f t="shared" ca="1" si="168"/>
        <v>0</v>
      </c>
      <c r="BO83" t="str">
        <f t="shared" ca="1" si="168"/>
        <v>0</v>
      </c>
      <c r="BP83" t="str">
        <f t="shared" ca="1" si="168"/>
        <v>0</v>
      </c>
      <c r="BQ83" t="str">
        <f t="shared" ca="1" si="168"/>
        <v>0</v>
      </c>
      <c r="BR83" t="str">
        <f t="shared" ca="1" si="168"/>
        <v>0</v>
      </c>
      <c r="BS83" t="str">
        <f t="shared" ca="1" si="168"/>
        <v>0</v>
      </c>
      <c r="BT83" t="str">
        <f t="shared" ca="1" si="168"/>
        <v>0</v>
      </c>
      <c r="BU83" t="str">
        <f t="shared" ca="1" si="168"/>
        <v>0</v>
      </c>
      <c r="BV83" t="str">
        <f t="shared" ca="1" si="168"/>
        <v>0</v>
      </c>
      <c r="BW83" t="str">
        <f t="shared" ca="1" si="168"/>
        <v>0</v>
      </c>
      <c r="BX83" t="str">
        <f t="shared" ca="1" si="168"/>
        <v>0</v>
      </c>
      <c r="BY83" t="str">
        <f t="shared" ca="1" si="168"/>
        <v>0</v>
      </c>
      <c r="BZ83" t="str">
        <f t="shared" ca="1" si="168"/>
        <v>0</v>
      </c>
      <c r="CA83" t="str">
        <f t="shared" ca="1" si="168"/>
        <v>0</v>
      </c>
      <c r="CB83" t="str">
        <f t="shared" ca="1" si="168"/>
        <v>0</v>
      </c>
      <c r="CC83" t="str">
        <f t="shared" ca="1" si="168"/>
        <v>0</v>
      </c>
      <c r="CD83" t="str">
        <f t="shared" ca="1" si="168"/>
        <v>0</v>
      </c>
      <c r="CE83" t="str">
        <f t="shared" ca="1" si="168"/>
        <v>0</v>
      </c>
      <c r="CF83" s="91" t="str">
        <f t="shared" ca="1" si="168"/>
        <v>0</v>
      </c>
      <c r="CG83" t="str">
        <f t="shared" ca="1" si="168"/>
        <v>0</v>
      </c>
      <c r="CH83" t="str">
        <f t="shared" ca="1" si="168"/>
        <v>0</v>
      </c>
      <c r="CI83" t="str">
        <f t="shared" ca="1" si="168"/>
        <v>0</v>
      </c>
      <c r="CJ83" t="str">
        <f t="shared" ca="1" si="168"/>
        <v>0</v>
      </c>
      <c r="CK83" t="str">
        <f t="shared" ca="1" si="167"/>
        <v>0</v>
      </c>
      <c r="CL83" t="str">
        <f t="shared" ca="1" si="167"/>
        <v>0</v>
      </c>
      <c r="CM83" t="str">
        <f t="shared" ca="1" si="167"/>
        <v>0</v>
      </c>
      <c r="CN83" t="str">
        <f t="shared" ca="1" si="167"/>
        <v>0</v>
      </c>
      <c r="CO83" t="str">
        <f t="shared" ca="1" si="167"/>
        <v>0</v>
      </c>
      <c r="CP83" t="str">
        <f t="shared" ca="1" si="167"/>
        <v>0</v>
      </c>
      <c r="CQ83" t="str">
        <f t="shared" ca="1" si="167"/>
        <v>0</v>
      </c>
      <c r="CR83" t="str">
        <f t="shared" ca="1" si="167"/>
        <v>0</v>
      </c>
      <c r="CS83" t="str">
        <f t="shared" ca="1" si="167"/>
        <v>0</v>
      </c>
      <c r="CT83" t="str">
        <f t="shared" ca="1" si="167"/>
        <v>0</v>
      </c>
      <c r="CU83" t="str">
        <f t="shared" ca="1" si="167"/>
        <v>0</v>
      </c>
      <c r="CV83" t="str">
        <f t="shared" ca="1" si="167"/>
        <v>0</v>
      </c>
      <c r="CW83" t="str">
        <f t="shared" ca="1" si="167"/>
        <v>0</v>
      </c>
      <c r="CX83" t="str">
        <f t="shared" ca="1" si="167"/>
        <v>0</v>
      </c>
      <c r="CY83" t="str">
        <f t="shared" ca="1" si="167"/>
        <v>0</v>
      </c>
      <c r="CZ83" t="str">
        <f t="shared" ca="1" si="167"/>
        <v>0</v>
      </c>
      <c r="DA83" t="str">
        <f t="shared" ca="1" si="167"/>
        <v>0</v>
      </c>
      <c r="DB83" t="str">
        <f t="shared" ca="1" si="167"/>
        <v>0</v>
      </c>
      <c r="DC83" t="str">
        <f t="shared" ca="1" si="167"/>
        <v>0</v>
      </c>
      <c r="DD83" t="str">
        <f t="shared" ca="1" si="167"/>
        <v>0</v>
      </c>
      <c r="DE83" t="str">
        <f t="shared" ca="1" si="167"/>
        <v>0</v>
      </c>
      <c r="DF83" t="str">
        <f t="shared" ca="1" si="167"/>
        <v>0</v>
      </c>
      <c r="DG83" t="str">
        <f t="shared" ca="1" si="167"/>
        <v>0</v>
      </c>
      <c r="DH83" t="str">
        <f t="shared" ca="1" si="167"/>
        <v>0</v>
      </c>
      <c r="DI83" t="str">
        <f t="shared" ca="1" si="167"/>
        <v>0</v>
      </c>
      <c r="DJ83" s="91" t="str">
        <f t="shared" ca="1" si="167"/>
        <v>0</v>
      </c>
      <c r="DK83" t="str">
        <f t="shared" ca="1" si="167"/>
        <v>0</v>
      </c>
      <c r="DL83" t="str">
        <f t="shared" ca="1" si="167"/>
        <v>0</v>
      </c>
      <c r="DM83" t="str">
        <f t="shared" ca="1" si="167"/>
        <v>0</v>
      </c>
      <c r="DN83" t="str">
        <f t="shared" ca="1" si="167"/>
        <v>0</v>
      </c>
      <c r="DO83" t="str">
        <f t="shared" ca="1" si="167"/>
        <v>0</v>
      </c>
      <c r="DP83" t="str">
        <f t="shared" ca="1" si="167"/>
        <v>0</v>
      </c>
      <c r="DQ83" t="str">
        <f t="shared" ca="1" si="167"/>
        <v>0</v>
      </c>
      <c r="DR83" t="str">
        <f t="shared" ca="1" si="167"/>
        <v>0</v>
      </c>
      <c r="DS83" t="str">
        <f t="shared" ca="1" si="167"/>
        <v>0</v>
      </c>
      <c r="DT83" t="str">
        <f t="shared" ca="1" si="167"/>
        <v>0</v>
      </c>
      <c r="DU83" t="str">
        <f t="shared" ca="1" si="167"/>
        <v>0</v>
      </c>
      <c r="DV83" t="str">
        <f t="shared" ca="1" si="167"/>
        <v>0</v>
      </c>
      <c r="DW83" t="str">
        <f t="shared" ca="1" si="167"/>
        <v>0</v>
      </c>
      <c r="DX83" t="str">
        <f t="shared" ca="1" si="167"/>
        <v>0</v>
      </c>
      <c r="DY83" t="str">
        <f t="shared" ca="1" si="167"/>
        <v>0</v>
      </c>
      <c r="DZ83" t="str">
        <f t="shared" ca="1" si="167"/>
        <v>0</v>
      </c>
      <c r="EA83" t="str">
        <f t="shared" ca="1" si="167"/>
        <v>0</v>
      </c>
      <c r="EB83" t="str">
        <f t="shared" ca="1" si="167"/>
        <v>0</v>
      </c>
      <c r="EC83" t="str">
        <f t="shared" ca="1" si="167"/>
        <v>0</v>
      </c>
      <c r="ED83" t="str">
        <f t="shared" ca="1" si="167"/>
        <v>0</v>
      </c>
      <c r="EE83" t="str">
        <f t="shared" ca="1" si="167"/>
        <v>0</v>
      </c>
      <c r="EF83" t="str">
        <f t="shared" ca="1" si="167"/>
        <v>0</v>
      </c>
      <c r="EG83" t="str">
        <f t="shared" ca="1" si="167"/>
        <v>0</v>
      </c>
      <c r="EH83" t="str">
        <f t="shared" ca="1" si="167"/>
        <v>0</v>
      </c>
      <c r="EI83" t="str">
        <f t="shared" ca="1" si="167"/>
        <v>0</v>
      </c>
      <c r="EJ83" t="str">
        <f t="shared" ca="1" si="167"/>
        <v>0</v>
      </c>
      <c r="EK83" t="str">
        <f t="shared" ca="1" si="167"/>
        <v>0</v>
      </c>
      <c r="EL83" t="str">
        <f t="shared" ca="1" si="167"/>
        <v>0</v>
      </c>
      <c r="EM83" t="str">
        <f t="shared" ca="1" si="167"/>
        <v>0</v>
      </c>
      <c r="EN83" s="91" t="str">
        <f t="shared" ca="1" si="167"/>
        <v>0</v>
      </c>
    </row>
    <row r="84" spans="1:144">
      <c r="A84" t="str">
        <f ca="1"/>
        <v>Windows</v>
      </c>
      <c r="B84" t="str">
        <f ca="1"/>
        <v>Window frames</v>
      </c>
      <c r="C84">
        <f ca="1"/>
        <v>0</v>
      </c>
      <c r="D84" t="str">
        <f ca="1"/>
        <v/>
      </c>
      <c r="E84">
        <f ca="1"/>
        <v>0</v>
      </c>
      <c r="F84">
        <f ca="1"/>
        <v>0</v>
      </c>
      <c r="G84">
        <f ca="1"/>
        <v>0</v>
      </c>
      <c r="H84" t="str">
        <f ca="1"/>
        <v/>
      </c>
      <c r="I84">
        <f ca="1"/>
        <v>0</v>
      </c>
      <c r="J84" t="str">
        <f ca="1"/>
        <v/>
      </c>
      <c r="K84" t="str">
        <f ca="1"/>
        <v>0</v>
      </c>
      <c r="L84" t="str">
        <f ca="1"/>
        <v>0</v>
      </c>
      <c r="M84" t="str">
        <f ca="1"/>
        <v>0</v>
      </c>
      <c r="X84" s="91" t="str">
        <f t="shared" ca="1" si="158"/>
        <v>0</v>
      </c>
      <c r="Y84" t="str">
        <f t="shared" ca="1" si="168"/>
        <v>0</v>
      </c>
      <c r="Z84" t="str">
        <f t="shared" ca="1" si="168"/>
        <v>0</v>
      </c>
      <c r="AA84" t="str">
        <f t="shared" ca="1" si="168"/>
        <v>0</v>
      </c>
      <c r="AB84" t="str">
        <f t="shared" ca="1" si="168"/>
        <v>0</v>
      </c>
      <c r="AC84" t="str">
        <f t="shared" ca="1" si="168"/>
        <v>0</v>
      </c>
      <c r="AD84" t="str">
        <f t="shared" ca="1" si="168"/>
        <v>0</v>
      </c>
      <c r="AE84" t="str">
        <f t="shared" ca="1" si="168"/>
        <v>0</v>
      </c>
      <c r="AF84" t="str">
        <f t="shared" ca="1" si="168"/>
        <v>0</v>
      </c>
      <c r="AG84" t="str">
        <f t="shared" ca="1" si="168"/>
        <v>0</v>
      </c>
      <c r="AH84" t="str">
        <f t="shared" ca="1" si="168"/>
        <v>0</v>
      </c>
      <c r="AI84" t="str">
        <f t="shared" ca="1" si="168"/>
        <v>0</v>
      </c>
      <c r="AJ84" t="str">
        <f t="shared" ca="1" si="168"/>
        <v>0</v>
      </c>
      <c r="AK84" t="str">
        <f t="shared" ca="1" si="168"/>
        <v>0</v>
      </c>
      <c r="AL84" t="str">
        <f t="shared" ca="1" si="168"/>
        <v>0</v>
      </c>
      <c r="AM84" t="str">
        <f t="shared" ca="1" si="168"/>
        <v>0</v>
      </c>
      <c r="AN84" t="str">
        <f t="shared" ca="1" si="168"/>
        <v>0</v>
      </c>
      <c r="AO84" t="str">
        <f t="shared" ca="1" si="168"/>
        <v>0</v>
      </c>
      <c r="AP84" t="str">
        <f t="shared" ca="1" si="168"/>
        <v>0</v>
      </c>
      <c r="AQ84" t="str">
        <f t="shared" ca="1" si="168"/>
        <v>0</v>
      </c>
      <c r="AR84" t="str">
        <f t="shared" ca="1" si="168"/>
        <v>0</v>
      </c>
      <c r="AS84" t="str">
        <f t="shared" ca="1" si="168"/>
        <v>0</v>
      </c>
      <c r="AT84" t="str">
        <f t="shared" ca="1" si="168"/>
        <v>0</v>
      </c>
      <c r="AU84" t="str">
        <f t="shared" ca="1" si="168"/>
        <v>0</v>
      </c>
      <c r="AV84" t="str">
        <f t="shared" ca="1" si="168"/>
        <v>0</v>
      </c>
      <c r="AW84" t="str">
        <f t="shared" ca="1" si="168"/>
        <v>0</v>
      </c>
      <c r="AX84" t="str">
        <f t="shared" ca="1" si="168"/>
        <v>0</v>
      </c>
      <c r="AY84" t="str">
        <f t="shared" ca="1" si="168"/>
        <v>0</v>
      </c>
      <c r="AZ84" t="str">
        <f t="shared" ca="1" si="168"/>
        <v>0</v>
      </c>
      <c r="BA84" t="str">
        <f t="shared" ca="1" si="168"/>
        <v>0</v>
      </c>
      <c r="BB84" s="91" t="str">
        <f t="shared" ca="1" si="168"/>
        <v>0</v>
      </c>
      <c r="BC84" t="str">
        <f t="shared" ca="1" si="168"/>
        <v>0</v>
      </c>
      <c r="BD84" t="str">
        <f t="shared" ca="1" si="168"/>
        <v>0</v>
      </c>
      <c r="BE84" t="str">
        <f t="shared" ca="1" si="168"/>
        <v>0</v>
      </c>
      <c r="BF84" t="str">
        <f t="shared" ca="1" si="168"/>
        <v>0</v>
      </c>
      <c r="BG84" t="str">
        <f t="shared" ca="1" si="168"/>
        <v>0</v>
      </c>
      <c r="BH84" t="str">
        <f t="shared" ca="1" si="168"/>
        <v>0</v>
      </c>
      <c r="BI84" t="str">
        <f t="shared" ca="1" si="168"/>
        <v>0</v>
      </c>
      <c r="BJ84" t="str">
        <f t="shared" ca="1" si="168"/>
        <v>0</v>
      </c>
      <c r="BK84" t="str">
        <f t="shared" ca="1" si="168"/>
        <v>0</v>
      </c>
      <c r="BL84" t="str">
        <f t="shared" ca="1" si="168"/>
        <v>0</v>
      </c>
      <c r="BM84" t="str">
        <f t="shared" ca="1" si="168"/>
        <v>0</v>
      </c>
      <c r="BN84" t="str">
        <f t="shared" ca="1" si="168"/>
        <v>0</v>
      </c>
      <c r="BO84" t="str">
        <f t="shared" ca="1" si="168"/>
        <v>0</v>
      </c>
      <c r="BP84" t="str">
        <f t="shared" ca="1" si="168"/>
        <v>0</v>
      </c>
      <c r="BQ84" t="str">
        <f t="shared" ca="1" si="168"/>
        <v>0</v>
      </c>
      <c r="BR84" t="str">
        <f t="shared" ca="1" si="168"/>
        <v>0</v>
      </c>
      <c r="BS84" t="str">
        <f t="shared" ca="1" si="168"/>
        <v>0</v>
      </c>
      <c r="BT84" t="str">
        <f t="shared" ca="1" si="168"/>
        <v>0</v>
      </c>
      <c r="BU84" t="str">
        <f t="shared" ca="1" si="168"/>
        <v>0</v>
      </c>
      <c r="BV84" t="str">
        <f t="shared" ca="1" si="168"/>
        <v>0</v>
      </c>
      <c r="BW84" t="str">
        <f t="shared" ca="1" si="168"/>
        <v>0</v>
      </c>
      <c r="BX84" t="str">
        <f t="shared" ca="1" si="168"/>
        <v>0</v>
      </c>
      <c r="BY84" t="str">
        <f t="shared" ca="1" si="168"/>
        <v>0</v>
      </c>
      <c r="BZ84" t="str">
        <f t="shared" ca="1" si="168"/>
        <v>0</v>
      </c>
      <c r="CA84" t="str">
        <f t="shared" ca="1" si="168"/>
        <v>0</v>
      </c>
      <c r="CB84" t="str">
        <f t="shared" ca="1" si="168"/>
        <v>0</v>
      </c>
      <c r="CC84" t="str">
        <f t="shared" ca="1" si="168"/>
        <v>0</v>
      </c>
      <c r="CD84" t="str">
        <f t="shared" ca="1" si="168"/>
        <v>0</v>
      </c>
      <c r="CE84" t="str">
        <f t="shared" ca="1" si="168"/>
        <v>0</v>
      </c>
      <c r="CF84" s="91" t="str">
        <f t="shared" ca="1" si="168"/>
        <v>0</v>
      </c>
      <c r="CG84" t="str">
        <f t="shared" ca="1" si="168"/>
        <v>0</v>
      </c>
      <c r="CH84" t="str">
        <f t="shared" ca="1" si="168"/>
        <v>0</v>
      </c>
      <c r="CI84" t="str">
        <f t="shared" ca="1" si="168"/>
        <v>0</v>
      </c>
      <c r="CJ84" t="str">
        <f t="shared" ca="1" si="168"/>
        <v>0</v>
      </c>
      <c r="CK84" t="str">
        <f t="shared" ca="1" si="167"/>
        <v>0</v>
      </c>
      <c r="CL84" t="str">
        <f t="shared" ca="1" si="167"/>
        <v>0</v>
      </c>
      <c r="CM84" t="str">
        <f t="shared" ca="1" si="167"/>
        <v>0</v>
      </c>
      <c r="CN84" t="str">
        <f t="shared" ca="1" si="167"/>
        <v>0</v>
      </c>
      <c r="CO84" t="str">
        <f t="shared" ca="1" si="167"/>
        <v>0</v>
      </c>
      <c r="CP84" t="str">
        <f t="shared" ca="1" si="167"/>
        <v>0</v>
      </c>
      <c r="CQ84" t="str">
        <f t="shared" ca="1" si="167"/>
        <v>0</v>
      </c>
      <c r="CR84" t="str">
        <f t="shared" ca="1" si="167"/>
        <v>0</v>
      </c>
      <c r="CS84" t="str">
        <f t="shared" ca="1" si="167"/>
        <v>0</v>
      </c>
      <c r="CT84" t="str">
        <f t="shared" ca="1" si="167"/>
        <v>0</v>
      </c>
      <c r="CU84" t="str">
        <f t="shared" ca="1" si="167"/>
        <v>0</v>
      </c>
      <c r="CV84" t="str">
        <f t="shared" ca="1" si="167"/>
        <v>0</v>
      </c>
      <c r="CW84" t="str">
        <f t="shared" ca="1" si="167"/>
        <v>0</v>
      </c>
      <c r="CX84" t="str">
        <f t="shared" ca="1" si="167"/>
        <v>0</v>
      </c>
      <c r="CY84" t="str">
        <f t="shared" ca="1" si="167"/>
        <v>0</v>
      </c>
      <c r="CZ84" t="str">
        <f t="shared" ca="1" si="167"/>
        <v>0</v>
      </c>
      <c r="DA84" t="str">
        <f t="shared" ca="1" si="167"/>
        <v>0</v>
      </c>
      <c r="DB84" t="str">
        <f t="shared" ca="1" si="167"/>
        <v>0</v>
      </c>
      <c r="DC84" t="str">
        <f t="shared" ca="1" si="167"/>
        <v>0</v>
      </c>
      <c r="DD84" t="str">
        <f t="shared" ca="1" si="167"/>
        <v>0</v>
      </c>
      <c r="DE84" t="str">
        <f t="shared" ca="1" si="167"/>
        <v>0</v>
      </c>
      <c r="DF84" t="str">
        <f t="shared" ca="1" si="167"/>
        <v>0</v>
      </c>
      <c r="DG84" t="str">
        <f t="shared" ca="1" si="167"/>
        <v>0</v>
      </c>
      <c r="DH84" t="str">
        <f t="shared" ca="1" si="167"/>
        <v>0</v>
      </c>
      <c r="DI84" t="str">
        <f t="shared" ca="1" si="167"/>
        <v>0</v>
      </c>
      <c r="DJ84" s="91" t="str">
        <f t="shared" ca="1" si="167"/>
        <v>0</v>
      </c>
      <c r="DK84" t="str">
        <f t="shared" ca="1" si="167"/>
        <v>0</v>
      </c>
      <c r="DL84" t="str">
        <f t="shared" ca="1" si="167"/>
        <v>0</v>
      </c>
      <c r="DM84" t="str">
        <f t="shared" ca="1" si="167"/>
        <v>0</v>
      </c>
      <c r="DN84" t="str">
        <f t="shared" ca="1" si="167"/>
        <v>0</v>
      </c>
      <c r="DO84" t="str">
        <f t="shared" ca="1" si="167"/>
        <v>0</v>
      </c>
      <c r="DP84" t="str">
        <f t="shared" ca="1" si="167"/>
        <v>0</v>
      </c>
      <c r="DQ84" t="str">
        <f t="shared" ca="1" si="167"/>
        <v>0</v>
      </c>
      <c r="DR84" t="str">
        <f t="shared" ca="1" si="167"/>
        <v>0</v>
      </c>
      <c r="DS84" t="str">
        <f t="shared" ca="1" si="167"/>
        <v>0</v>
      </c>
      <c r="DT84" t="str">
        <f t="shared" ca="1" si="167"/>
        <v>0</v>
      </c>
      <c r="DU84" t="str">
        <f t="shared" ca="1" si="167"/>
        <v>0</v>
      </c>
      <c r="DV84" t="str">
        <f t="shared" ca="1" si="167"/>
        <v>0</v>
      </c>
      <c r="DW84" t="str">
        <f t="shared" ca="1" si="167"/>
        <v>0</v>
      </c>
      <c r="DX84" t="str">
        <f t="shared" ca="1" si="167"/>
        <v>0</v>
      </c>
      <c r="DY84" t="str">
        <f t="shared" ca="1" si="167"/>
        <v>0</v>
      </c>
      <c r="DZ84" t="str">
        <f t="shared" ca="1" si="167"/>
        <v>0</v>
      </c>
      <c r="EA84" t="str">
        <f t="shared" ca="1" si="167"/>
        <v>0</v>
      </c>
      <c r="EB84" t="str">
        <f t="shared" ca="1" si="167"/>
        <v>0</v>
      </c>
      <c r="EC84" t="str">
        <f t="shared" ca="1" si="167"/>
        <v>0</v>
      </c>
      <c r="ED84" t="str">
        <f t="shared" ca="1" si="167"/>
        <v>0</v>
      </c>
      <c r="EE84" t="str">
        <f t="shared" ca="1" si="167"/>
        <v>0</v>
      </c>
      <c r="EF84" t="str">
        <f t="shared" ca="1" si="167"/>
        <v>0</v>
      </c>
      <c r="EG84" t="str">
        <f t="shared" ca="1" si="167"/>
        <v>0</v>
      </c>
      <c r="EH84" t="str">
        <f t="shared" ca="1" si="167"/>
        <v>0</v>
      </c>
      <c r="EI84" t="str">
        <f t="shared" ca="1" si="167"/>
        <v>0</v>
      </c>
      <c r="EJ84" t="str">
        <f t="shared" ca="1" si="167"/>
        <v>0</v>
      </c>
      <c r="EK84" t="str">
        <f t="shared" ca="1" si="167"/>
        <v>0</v>
      </c>
      <c r="EL84" t="str">
        <f t="shared" ca="1" si="167"/>
        <v>0</v>
      </c>
      <c r="EM84" t="str">
        <f t="shared" ca="1" si="167"/>
        <v>0</v>
      </c>
      <c r="EN84" s="91" t="str">
        <f t="shared" ca="1" si="167"/>
        <v>0</v>
      </c>
    </row>
    <row r="85" spans="1:144">
      <c r="A85" t="str">
        <f ca="1"/>
        <v>Internal walls</v>
      </c>
      <c r="B85" t="str">
        <f ca="1"/>
        <v>Partitions</v>
      </c>
      <c r="C85">
        <f ca="1"/>
        <v>0</v>
      </c>
      <c r="D85" t="str">
        <f ca="1"/>
        <v/>
      </c>
      <c r="E85">
        <f ca="1"/>
        <v>0</v>
      </c>
      <c r="F85">
        <f ca="1"/>
        <v>0</v>
      </c>
      <c r="G85">
        <f ca="1"/>
        <v>0</v>
      </c>
      <c r="H85" t="str">
        <f ca="1"/>
        <v/>
      </c>
      <c r="I85">
        <f ca="1"/>
        <v>0</v>
      </c>
      <c r="J85" t="str">
        <f ca="1"/>
        <v/>
      </c>
      <c r="K85" t="str">
        <f ca="1"/>
        <v>0</v>
      </c>
      <c r="L85" t="str">
        <f ca="1"/>
        <v>0</v>
      </c>
      <c r="M85" t="str">
        <f ca="1"/>
        <v>0</v>
      </c>
      <c r="X85" s="91" t="str">
        <f t="shared" ca="1" si="158"/>
        <v>0</v>
      </c>
      <c r="Y85" t="str">
        <f t="shared" ca="1" si="168"/>
        <v>0</v>
      </c>
      <c r="Z85" t="str">
        <f t="shared" ca="1" si="168"/>
        <v>0</v>
      </c>
      <c r="AA85" t="str">
        <f t="shared" ca="1" si="168"/>
        <v>0</v>
      </c>
      <c r="AB85" t="str">
        <f t="shared" ca="1" si="168"/>
        <v>0</v>
      </c>
      <c r="AC85" t="str">
        <f t="shared" ca="1" si="168"/>
        <v>0</v>
      </c>
      <c r="AD85" t="str">
        <f t="shared" ca="1" si="168"/>
        <v>0</v>
      </c>
      <c r="AE85" t="str">
        <f t="shared" ca="1" si="168"/>
        <v>0</v>
      </c>
      <c r="AF85" t="str">
        <f t="shared" ca="1" si="168"/>
        <v>0</v>
      </c>
      <c r="AG85" t="str">
        <f t="shared" ca="1" si="168"/>
        <v>0</v>
      </c>
      <c r="AH85" t="str">
        <f t="shared" ca="1" si="168"/>
        <v>0</v>
      </c>
      <c r="AI85" t="str">
        <f t="shared" ca="1" si="168"/>
        <v>0</v>
      </c>
      <c r="AJ85" t="str">
        <f t="shared" ca="1" si="168"/>
        <v>0</v>
      </c>
      <c r="AK85" t="str">
        <f t="shared" ca="1" si="168"/>
        <v>0</v>
      </c>
      <c r="AL85" t="str">
        <f t="shared" ca="1" si="168"/>
        <v>0</v>
      </c>
      <c r="AM85" t="str">
        <f t="shared" ca="1" si="168"/>
        <v>0</v>
      </c>
      <c r="AN85" t="str">
        <f t="shared" ca="1" si="168"/>
        <v>0</v>
      </c>
      <c r="AO85" t="str">
        <f t="shared" ca="1" si="168"/>
        <v>0</v>
      </c>
      <c r="AP85" t="str">
        <f t="shared" ca="1" si="168"/>
        <v>0</v>
      </c>
      <c r="AQ85" t="str">
        <f t="shared" ca="1" si="168"/>
        <v>0</v>
      </c>
      <c r="AR85" t="str">
        <f t="shared" ca="1" si="168"/>
        <v>0</v>
      </c>
      <c r="AS85" t="str">
        <f t="shared" ca="1" si="168"/>
        <v>0</v>
      </c>
      <c r="AT85" t="str">
        <f t="shared" ca="1" si="168"/>
        <v>0</v>
      </c>
      <c r="AU85" t="str">
        <f t="shared" ca="1" si="168"/>
        <v>0</v>
      </c>
      <c r="AV85" t="str">
        <f t="shared" ca="1" si="168"/>
        <v>0</v>
      </c>
      <c r="AW85" t="str">
        <f t="shared" ca="1" si="168"/>
        <v>0</v>
      </c>
      <c r="AX85" t="str">
        <f t="shared" ca="1" si="168"/>
        <v>0</v>
      </c>
      <c r="AY85" t="str">
        <f t="shared" ca="1" si="168"/>
        <v>0</v>
      </c>
      <c r="AZ85" t="str">
        <f t="shared" ca="1" si="168"/>
        <v>0</v>
      </c>
      <c r="BA85" t="str">
        <f t="shared" ca="1" si="168"/>
        <v>0</v>
      </c>
      <c r="BB85" s="91" t="str">
        <f t="shared" ca="1" si="168"/>
        <v>0</v>
      </c>
      <c r="BC85" t="str">
        <f t="shared" ca="1" si="168"/>
        <v>0</v>
      </c>
      <c r="BD85" t="str">
        <f t="shared" ca="1" si="168"/>
        <v>0</v>
      </c>
      <c r="BE85" t="str">
        <f t="shared" ca="1" si="168"/>
        <v>0</v>
      </c>
      <c r="BF85" t="str">
        <f t="shared" ca="1" si="168"/>
        <v>0</v>
      </c>
      <c r="BG85" t="str">
        <f t="shared" ca="1" si="168"/>
        <v>0</v>
      </c>
      <c r="BH85" t="str">
        <f t="shared" ca="1" si="168"/>
        <v>0</v>
      </c>
      <c r="BI85" t="str">
        <f t="shared" ca="1" si="168"/>
        <v>0</v>
      </c>
      <c r="BJ85" t="str">
        <f t="shared" ca="1" si="168"/>
        <v>0</v>
      </c>
      <c r="BK85" t="str">
        <f t="shared" ca="1" si="168"/>
        <v>0</v>
      </c>
      <c r="BL85" t="str">
        <f t="shared" ca="1" si="168"/>
        <v>0</v>
      </c>
      <c r="BM85" t="str">
        <f t="shared" ca="1" si="168"/>
        <v>0</v>
      </c>
      <c r="BN85" t="str">
        <f t="shared" ca="1" si="168"/>
        <v>0</v>
      </c>
      <c r="BO85" t="str">
        <f t="shared" ca="1" si="168"/>
        <v>0</v>
      </c>
      <c r="BP85" t="str">
        <f t="shared" ca="1" si="168"/>
        <v>0</v>
      </c>
      <c r="BQ85" t="str">
        <f t="shared" ca="1" si="168"/>
        <v>0</v>
      </c>
      <c r="BR85" t="str">
        <f t="shared" ca="1" si="168"/>
        <v>0</v>
      </c>
      <c r="BS85" t="str">
        <f t="shared" ca="1" si="168"/>
        <v>0</v>
      </c>
      <c r="BT85" t="str">
        <f t="shared" ca="1" si="168"/>
        <v>0</v>
      </c>
      <c r="BU85" t="str">
        <f t="shared" ca="1" si="168"/>
        <v>0</v>
      </c>
      <c r="BV85" t="str">
        <f t="shared" ca="1" si="168"/>
        <v>0</v>
      </c>
      <c r="BW85" t="str">
        <f t="shared" ca="1" si="168"/>
        <v>0</v>
      </c>
      <c r="BX85" t="str">
        <f t="shared" ca="1" si="168"/>
        <v>0</v>
      </c>
      <c r="BY85" t="str">
        <f t="shared" ca="1" si="168"/>
        <v>0</v>
      </c>
      <c r="BZ85" t="str">
        <f t="shared" ca="1" si="168"/>
        <v>0</v>
      </c>
      <c r="CA85" t="str">
        <f t="shared" ca="1" si="168"/>
        <v>0</v>
      </c>
      <c r="CB85" t="str">
        <f t="shared" ca="1" si="168"/>
        <v>0</v>
      </c>
      <c r="CC85" t="str">
        <f t="shared" ca="1" si="168"/>
        <v>0</v>
      </c>
      <c r="CD85" t="str">
        <f t="shared" ca="1" si="168"/>
        <v>0</v>
      </c>
      <c r="CE85" t="str">
        <f t="shared" ca="1" si="168"/>
        <v>0</v>
      </c>
      <c r="CF85" s="91" t="str">
        <f t="shared" ca="1" si="168"/>
        <v>0</v>
      </c>
      <c r="CG85" t="str">
        <f t="shared" ca="1" si="168"/>
        <v>0</v>
      </c>
      <c r="CH85" t="str">
        <f t="shared" ca="1" si="168"/>
        <v>0</v>
      </c>
      <c r="CI85" t="str">
        <f t="shared" ca="1" si="168"/>
        <v>0</v>
      </c>
      <c r="CJ85" t="str">
        <f t="shared" ref="CJ85:EN88" ca="1" si="169">$M85</f>
        <v>0</v>
      </c>
      <c r="CK85" t="str">
        <f t="shared" ca="1" si="169"/>
        <v>0</v>
      </c>
      <c r="CL85" t="str">
        <f t="shared" ca="1" si="169"/>
        <v>0</v>
      </c>
      <c r="CM85" t="str">
        <f t="shared" ca="1" si="169"/>
        <v>0</v>
      </c>
      <c r="CN85" t="str">
        <f t="shared" ca="1" si="169"/>
        <v>0</v>
      </c>
      <c r="CO85" t="str">
        <f t="shared" ca="1" si="169"/>
        <v>0</v>
      </c>
      <c r="CP85" t="str">
        <f t="shared" ca="1" si="169"/>
        <v>0</v>
      </c>
      <c r="CQ85" t="str">
        <f t="shared" ca="1" si="169"/>
        <v>0</v>
      </c>
      <c r="CR85" t="str">
        <f t="shared" ca="1" si="169"/>
        <v>0</v>
      </c>
      <c r="CS85" t="str">
        <f t="shared" ca="1" si="169"/>
        <v>0</v>
      </c>
      <c r="CT85" t="str">
        <f t="shared" ca="1" si="169"/>
        <v>0</v>
      </c>
      <c r="CU85" t="str">
        <f t="shared" ca="1" si="169"/>
        <v>0</v>
      </c>
      <c r="CV85" t="str">
        <f t="shared" ca="1" si="169"/>
        <v>0</v>
      </c>
      <c r="CW85" t="str">
        <f t="shared" ca="1" si="169"/>
        <v>0</v>
      </c>
      <c r="CX85" t="str">
        <f t="shared" ca="1" si="169"/>
        <v>0</v>
      </c>
      <c r="CY85" t="str">
        <f t="shared" ca="1" si="169"/>
        <v>0</v>
      </c>
      <c r="CZ85" t="str">
        <f t="shared" ca="1" si="169"/>
        <v>0</v>
      </c>
      <c r="DA85" t="str">
        <f t="shared" ca="1" si="169"/>
        <v>0</v>
      </c>
      <c r="DB85" t="str">
        <f t="shared" ca="1" si="169"/>
        <v>0</v>
      </c>
      <c r="DC85" t="str">
        <f t="shared" ca="1" si="169"/>
        <v>0</v>
      </c>
      <c r="DD85" t="str">
        <f t="shared" ca="1" si="169"/>
        <v>0</v>
      </c>
      <c r="DE85" t="str">
        <f t="shared" ca="1" si="169"/>
        <v>0</v>
      </c>
      <c r="DF85" t="str">
        <f t="shared" ca="1" si="169"/>
        <v>0</v>
      </c>
      <c r="DG85" t="str">
        <f t="shared" ca="1" si="169"/>
        <v>0</v>
      </c>
      <c r="DH85" t="str">
        <f t="shared" ca="1" si="169"/>
        <v>0</v>
      </c>
      <c r="DI85" t="str">
        <f t="shared" ca="1" si="169"/>
        <v>0</v>
      </c>
      <c r="DJ85" s="91" t="str">
        <f t="shared" ca="1" si="169"/>
        <v>0</v>
      </c>
      <c r="DK85" t="str">
        <f t="shared" ca="1" si="169"/>
        <v>0</v>
      </c>
      <c r="DL85" t="str">
        <f t="shared" ca="1" si="169"/>
        <v>0</v>
      </c>
      <c r="DM85" t="str">
        <f t="shared" ca="1" si="169"/>
        <v>0</v>
      </c>
      <c r="DN85" t="str">
        <f t="shared" ca="1" si="169"/>
        <v>0</v>
      </c>
      <c r="DO85" t="str">
        <f t="shared" ca="1" si="169"/>
        <v>0</v>
      </c>
      <c r="DP85" t="str">
        <f t="shared" ca="1" si="169"/>
        <v>0</v>
      </c>
      <c r="DQ85" t="str">
        <f t="shared" ca="1" si="169"/>
        <v>0</v>
      </c>
      <c r="DR85" t="str">
        <f t="shared" ca="1" si="169"/>
        <v>0</v>
      </c>
      <c r="DS85" t="str">
        <f t="shared" ca="1" si="169"/>
        <v>0</v>
      </c>
      <c r="DT85" t="str">
        <f t="shared" ca="1" si="169"/>
        <v>0</v>
      </c>
      <c r="DU85" t="str">
        <f t="shared" ca="1" si="169"/>
        <v>0</v>
      </c>
      <c r="DV85" t="str">
        <f t="shared" ca="1" si="169"/>
        <v>0</v>
      </c>
      <c r="DW85" t="str">
        <f t="shared" ca="1" si="169"/>
        <v>0</v>
      </c>
      <c r="DX85" t="str">
        <f t="shared" ca="1" si="169"/>
        <v>0</v>
      </c>
      <c r="DY85" t="str">
        <f t="shared" ca="1" si="169"/>
        <v>0</v>
      </c>
      <c r="DZ85" t="str">
        <f t="shared" ca="1" si="169"/>
        <v>0</v>
      </c>
      <c r="EA85" t="str">
        <f t="shared" ca="1" si="169"/>
        <v>0</v>
      </c>
      <c r="EB85" t="str">
        <f t="shared" ca="1" si="169"/>
        <v>0</v>
      </c>
      <c r="EC85" t="str">
        <f t="shared" ca="1" si="169"/>
        <v>0</v>
      </c>
      <c r="ED85" t="str">
        <f t="shared" ca="1" si="169"/>
        <v>0</v>
      </c>
      <c r="EE85" t="str">
        <f t="shared" ca="1" si="169"/>
        <v>0</v>
      </c>
      <c r="EF85" t="str">
        <f t="shared" ca="1" si="169"/>
        <v>0</v>
      </c>
      <c r="EG85" t="str">
        <f t="shared" ca="1" si="169"/>
        <v>0</v>
      </c>
      <c r="EH85" t="str">
        <f t="shared" ca="1" si="169"/>
        <v>0</v>
      </c>
      <c r="EI85" t="str">
        <f t="shared" ca="1" si="169"/>
        <v>0</v>
      </c>
      <c r="EJ85" t="str">
        <f t="shared" ca="1" si="169"/>
        <v>0</v>
      </c>
      <c r="EK85" t="str">
        <f t="shared" ca="1" si="169"/>
        <v>0</v>
      </c>
      <c r="EL85" t="str">
        <f t="shared" ca="1" si="169"/>
        <v>0</v>
      </c>
      <c r="EM85" t="str">
        <f t="shared" ca="1" si="169"/>
        <v>0</v>
      </c>
      <c r="EN85" s="91" t="str">
        <f t="shared" ca="1" si="169"/>
        <v>0</v>
      </c>
    </row>
    <row r="86" spans="1:144">
      <c r="A86" t="str">
        <f ca="1"/>
        <v>Internal finishes</v>
      </c>
      <c r="B86" t="str">
        <f ca="1"/>
        <v>Ceilings</v>
      </c>
      <c r="C86">
        <f ca="1"/>
        <v>0</v>
      </c>
      <c r="D86" t="str">
        <f ca="1"/>
        <v/>
      </c>
      <c r="E86">
        <f ca="1"/>
        <v>0</v>
      </c>
      <c r="F86">
        <f ca="1"/>
        <v>0</v>
      </c>
      <c r="G86">
        <f ca="1"/>
        <v>0</v>
      </c>
      <c r="H86" t="str">
        <f ca="1"/>
        <v/>
      </c>
      <c r="I86">
        <f ca="1"/>
        <v>0</v>
      </c>
      <c r="J86" t="str">
        <f ca="1"/>
        <v/>
      </c>
      <c r="K86" t="str">
        <f ca="1"/>
        <v>0</v>
      </c>
      <c r="L86" t="str">
        <f ca="1"/>
        <v>0</v>
      </c>
      <c r="M86" t="str">
        <f ca="1"/>
        <v>0</v>
      </c>
      <c r="X86" s="91" t="str">
        <f t="shared" ca="1" si="158"/>
        <v>0</v>
      </c>
      <c r="Y86" t="str">
        <f t="shared" ref="Y86:CJ89" ca="1" si="170">$M86</f>
        <v>0</v>
      </c>
      <c r="Z86" t="str">
        <f t="shared" ca="1" si="170"/>
        <v>0</v>
      </c>
      <c r="AA86" t="str">
        <f t="shared" ca="1" si="170"/>
        <v>0</v>
      </c>
      <c r="AB86" t="str">
        <f t="shared" ca="1" si="170"/>
        <v>0</v>
      </c>
      <c r="AC86" t="str">
        <f t="shared" ca="1" si="170"/>
        <v>0</v>
      </c>
      <c r="AD86" t="str">
        <f t="shared" ca="1" si="170"/>
        <v>0</v>
      </c>
      <c r="AE86" t="str">
        <f t="shared" ca="1" si="170"/>
        <v>0</v>
      </c>
      <c r="AF86" t="str">
        <f t="shared" ca="1" si="170"/>
        <v>0</v>
      </c>
      <c r="AG86" t="str">
        <f t="shared" ca="1" si="170"/>
        <v>0</v>
      </c>
      <c r="AH86" t="str">
        <f t="shared" ca="1" si="170"/>
        <v>0</v>
      </c>
      <c r="AI86" t="str">
        <f t="shared" ca="1" si="170"/>
        <v>0</v>
      </c>
      <c r="AJ86" t="str">
        <f t="shared" ca="1" si="170"/>
        <v>0</v>
      </c>
      <c r="AK86" t="str">
        <f t="shared" ca="1" si="170"/>
        <v>0</v>
      </c>
      <c r="AL86" t="str">
        <f t="shared" ca="1" si="170"/>
        <v>0</v>
      </c>
      <c r="AM86" t="str">
        <f t="shared" ca="1" si="170"/>
        <v>0</v>
      </c>
      <c r="AN86" t="str">
        <f t="shared" ca="1" si="170"/>
        <v>0</v>
      </c>
      <c r="AO86" t="str">
        <f t="shared" ca="1" si="170"/>
        <v>0</v>
      </c>
      <c r="AP86" t="str">
        <f t="shared" ca="1" si="170"/>
        <v>0</v>
      </c>
      <c r="AQ86" t="str">
        <f t="shared" ca="1" si="170"/>
        <v>0</v>
      </c>
      <c r="AR86" t="str">
        <f t="shared" ca="1" si="170"/>
        <v>0</v>
      </c>
      <c r="AS86" t="str">
        <f t="shared" ca="1" si="170"/>
        <v>0</v>
      </c>
      <c r="AT86" t="str">
        <f t="shared" ca="1" si="170"/>
        <v>0</v>
      </c>
      <c r="AU86" t="str">
        <f t="shared" ca="1" si="170"/>
        <v>0</v>
      </c>
      <c r="AV86" t="str">
        <f t="shared" ca="1" si="170"/>
        <v>0</v>
      </c>
      <c r="AW86" t="str">
        <f t="shared" ca="1" si="170"/>
        <v>0</v>
      </c>
      <c r="AX86" t="str">
        <f t="shared" ca="1" si="170"/>
        <v>0</v>
      </c>
      <c r="AY86" t="str">
        <f t="shared" ca="1" si="170"/>
        <v>0</v>
      </c>
      <c r="AZ86" t="str">
        <f t="shared" ca="1" si="170"/>
        <v>0</v>
      </c>
      <c r="BA86" t="str">
        <f t="shared" ca="1" si="170"/>
        <v>0</v>
      </c>
      <c r="BB86" s="91" t="str">
        <f t="shared" ca="1" si="170"/>
        <v>0</v>
      </c>
      <c r="BC86" t="str">
        <f t="shared" ca="1" si="170"/>
        <v>0</v>
      </c>
      <c r="BD86" t="str">
        <f t="shared" ca="1" si="170"/>
        <v>0</v>
      </c>
      <c r="BE86" t="str">
        <f t="shared" ca="1" si="170"/>
        <v>0</v>
      </c>
      <c r="BF86" t="str">
        <f t="shared" ca="1" si="170"/>
        <v>0</v>
      </c>
      <c r="BG86" t="str">
        <f t="shared" ca="1" si="170"/>
        <v>0</v>
      </c>
      <c r="BH86" t="str">
        <f t="shared" ca="1" si="170"/>
        <v>0</v>
      </c>
      <c r="BI86" t="str">
        <f t="shared" ca="1" si="170"/>
        <v>0</v>
      </c>
      <c r="BJ86" t="str">
        <f t="shared" ca="1" si="170"/>
        <v>0</v>
      </c>
      <c r="BK86" t="str">
        <f t="shared" ca="1" si="170"/>
        <v>0</v>
      </c>
      <c r="BL86" t="str">
        <f t="shared" ca="1" si="170"/>
        <v>0</v>
      </c>
      <c r="BM86" t="str">
        <f t="shared" ca="1" si="170"/>
        <v>0</v>
      </c>
      <c r="BN86" t="str">
        <f t="shared" ca="1" si="170"/>
        <v>0</v>
      </c>
      <c r="BO86" t="str">
        <f t="shared" ca="1" si="170"/>
        <v>0</v>
      </c>
      <c r="BP86" t="str">
        <f t="shared" ca="1" si="170"/>
        <v>0</v>
      </c>
      <c r="BQ86" t="str">
        <f t="shared" ca="1" si="170"/>
        <v>0</v>
      </c>
      <c r="BR86" t="str">
        <f t="shared" ca="1" si="170"/>
        <v>0</v>
      </c>
      <c r="BS86" t="str">
        <f t="shared" ca="1" si="170"/>
        <v>0</v>
      </c>
      <c r="BT86" t="str">
        <f t="shared" ca="1" si="170"/>
        <v>0</v>
      </c>
      <c r="BU86" t="str">
        <f t="shared" ca="1" si="170"/>
        <v>0</v>
      </c>
      <c r="BV86" t="str">
        <f t="shared" ca="1" si="170"/>
        <v>0</v>
      </c>
      <c r="BW86" t="str">
        <f t="shared" ca="1" si="170"/>
        <v>0</v>
      </c>
      <c r="BX86" t="str">
        <f t="shared" ca="1" si="170"/>
        <v>0</v>
      </c>
      <c r="BY86" t="str">
        <f t="shared" ca="1" si="170"/>
        <v>0</v>
      </c>
      <c r="BZ86" t="str">
        <f t="shared" ca="1" si="170"/>
        <v>0</v>
      </c>
      <c r="CA86" t="str">
        <f t="shared" ca="1" si="170"/>
        <v>0</v>
      </c>
      <c r="CB86" t="str">
        <f t="shared" ca="1" si="170"/>
        <v>0</v>
      </c>
      <c r="CC86" t="str">
        <f t="shared" ca="1" si="170"/>
        <v>0</v>
      </c>
      <c r="CD86" t="str">
        <f t="shared" ca="1" si="170"/>
        <v>0</v>
      </c>
      <c r="CE86" t="str">
        <f t="shared" ca="1" si="170"/>
        <v>0</v>
      </c>
      <c r="CF86" s="91" t="str">
        <f t="shared" ca="1" si="170"/>
        <v>0</v>
      </c>
      <c r="CG86" t="str">
        <f t="shared" ca="1" si="170"/>
        <v>0</v>
      </c>
      <c r="CH86" t="str">
        <f t="shared" ca="1" si="170"/>
        <v>0</v>
      </c>
      <c r="CI86" t="str">
        <f t="shared" ca="1" si="170"/>
        <v>0</v>
      </c>
      <c r="CJ86" t="str">
        <f t="shared" ca="1" si="170"/>
        <v>0</v>
      </c>
      <c r="CK86" t="str">
        <f t="shared" ca="1" si="169"/>
        <v>0</v>
      </c>
      <c r="CL86" t="str">
        <f t="shared" ca="1" si="169"/>
        <v>0</v>
      </c>
      <c r="CM86" t="str">
        <f t="shared" ca="1" si="169"/>
        <v>0</v>
      </c>
      <c r="CN86" t="str">
        <f t="shared" ca="1" si="169"/>
        <v>0</v>
      </c>
      <c r="CO86" t="str">
        <f t="shared" ca="1" si="169"/>
        <v>0</v>
      </c>
      <c r="CP86" t="str">
        <f t="shared" ca="1" si="169"/>
        <v>0</v>
      </c>
      <c r="CQ86" t="str">
        <f t="shared" ca="1" si="169"/>
        <v>0</v>
      </c>
      <c r="CR86" t="str">
        <f t="shared" ca="1" si="169"/>
        <v>0</v>
      </c>
      <c r="CS86" t="str">
        <f t="shared" ca="1" si="169"/>
        <v>0</v>
      </c>
      <c r="CT86" t="str">
        <f t="shared" ca="1" si="169"/>
        <v>0</v>
      </c>
      <c r="CU86" t="str">
        <f t="shared" ca="1" si="169"/>
        <v>0</v>
      </c>
      <c r="CV86" t="str">
        <f t="shared" ca="1" si="169"/>
        <v>0</v>
      </c>
      <c r="CW86" t="str">
        <f t="shared" ca="1" si="169"/>
        <v>0</v>
      </c>
      <c r="CX86" t="str">
        <f t="shared" ca="1" si="169"/>
        <v>0</v>
      </c>
      <c r="CY86" t="str">
        <f t="shared" ca="1" si="169"/>
        <v>0</v>
      </c>
      <c r="CZ86" t="str">
        <f t="shared" ca="1" si="169"/>
        <v>0</v>
      </c>
      <c r="DA86" t="str">
        <f t="shared" ca="1" si="169"/>
        <v>0</v>
      </c>
      <c r="DB86" t="str">
        <f t="shared" ca="1" si="169"/>
        <v>0</v>
      </c>
      <c r="DC86" t="str">
        <f t="shared" ca="1" si="169"/>
        <v>0</v>
      </c>
      <c r="DD86" t="str">
        <f t="shared" ca="1" si="169"/>
        <v>0</v>
      </c>
      <c r="DE86" t="str">
        <f t="shared" ca="1" si="169"/>
        <v>0</v>
      </c>
      <c r="DF86" t="str">
        <f t="shared" ca="1" si="169"/>
        <v>0</v>
      </c>
      <c r="DG86" t="str">
        <f t="shared" ca="1" si="169"/>
        <v>0</v>
      </c>
      <c r="DH86" t="str">
        <f t="shared" ca="1" si="169"/>
        <v>0</v>
      </c>
      <c r="DI86" t="str">
        <f t="shared" ca="1" si="169"/>
        <v>0</v>
      </c>
      <c r="DJ86" s="91" t="str">
        <f t="shared" ca="1" si="169"/>
        <v>0</v>
      </c>
      <c r="DK86" t="str">
        <f t="shared" ca="1" si="169"/>
        <v>0</v>
      </c>
      <c r="DL86" t="str">
        <f t="shared" ca="1" si="169"/>
        <v>0</v>
      </c>
      <c r="DM86" t="str">
        <f t="shared" ca="1" si="169"/>
        <v>0</v>
      </c>
      <c r="DN86" t="str">
        <f t="shared" ca="1" si="169"/>
        <v>0</v>
      </c>
      <c r="DO86" t="str">
        <f t="shared" ca="1" si="169"/>
        <v>0</v>
      </c>
      <c r="DP86" t="str">
        <f t="shared" ca="1" si="169"/>
        <v>0</v>
      </c>
      <c r="DQ86" t="str">
        <f t="shared" ca="1" si="169"/>
        <v>0</v>
      </c>
      <c r="DR86" t="str">
        <f t="shared" ca="1" si="169"/>
        <v>0</v>
      </c>
      <c r="DS86" t="str">
        <f t="shared" ca="1" si="169"/>
        <v>0</v>
      </c>
      <c r="DT86" t="str">
        <f t="shared" ca="1" si="169"/>
        <v>0</v>
      </c>
      <c r="DU86" t="str">
        <f t="shared" ca="1" si="169"/>
        <v>0</v>
      </c>
      <c r="DV86" t="str">
        <f t="shared" ca="1" si="169"/>
        <v>0</v>
      </c>
      <c r="DW86" t="str">
        <f t="shared" ca="1" si="169"/>
        <v>0</v>
      </c>
      <c r="DX86" t="str">
        <f t="shared" ca="1" si="169"/>
        <v>0</v>
      </c>
      <c r="DY86" t="str">
        <f t="shared" ca="1" si="169"/>
        <v>0</v>
      </c>
      <c r="DZ86" t="str">
        <f t="shared" ca="1" si="169"/>
        <v>0</v>
      </c>
      <c r="EA86" t="str">
        <f t="shared" ca="1" si="169"/>
        <v>0</v>
      </c>
      <c r="EB86" t="str">
        <f t="shared" ca="1" si="169"/>
        <v>0</v>
      </c>
      <c r="EC86" t="str">
        <f t="shared" ca="1" si="169"/>
        <v>0</v>
      </c>
      <c r="ED86" t="str">
        <f t="shared" ca="1" si="169"/>
        <v>0</v>
      </c>
      <c r="EE86" t="str">
        <f t="shared" ca="1" si="169"/>
        <v>0</v>
      </c>
      <c r="EF86" t="str">
        <f t="shared" ca="1" si="169"/>
        <v>0</v>
      </c>
      <c r="EG86" t="str">
        <f t="shared" ca="1" si="169"/>
        <v>0</v>
      </c>
      <c r="EH86" t="str">
        <f t="shared" ca="1" si="169"/>
        <v>0</v>
      </c>
      <c r="EI86" t="str">
        <f t="shared" ca="1" si="169"/>
        <v>0</v>
      </c>
      <c r="EJ86" t="str">
        <f t="shared" ca="1" si="169"/>
        <v>0</v>
      </c>
      <c r="EK86" t="str">
        <f t="shared" ca="1" si="169"/>
        <v>0</v>
      </c>
      <c r="EL86" t="str">
        <f t="shared" ca="1" si="169"/>
        <v>0</v>
      </c>
      <c r="EM86" t="str">
        <f t="shared" ca="1" si="169"/>
        <v>0</v>
      </c>
      <c r="EN86" s="91" t="str">
        <f t="shared" ca="1" si="169"/>
        <v>0</v>
      </c>
    </row>
    <row r="87" spans="1:144">
      <c r="A87" t="str">
        <f ca="1"/>
        <v>Internal finishes</v>
      </c>
      <c r="B87" t="str">
        <f ca="1"/>
        <v>Floors</v>
      </c>
      <c r="C87">
        <f ca="1"/>
        <v>0</v>
      </c>
      <c r="D87" t="str">
        <f ca="1"/>
        <v/>
      </c>
      <c r="E87">
        <f ca="1"/>
        <v>0</v>
      </c>
      <c r="F87">
        <f ca="1"/>
        <v>0</v>
      </c>
      <c r="G87">
        <f ca="1"/>
        <v>0</v>
      </c>
      <c r="H87" t="str">
        <f ca="1"/>
        <v/>
      </c>
      <c r="I87">
        <f ca="1"/>
        <v>0</v>
      </c>
      <c r="J87" t="str">
        <f ca="1"/>
        <v/>
      </c>
      <c r="K87" t="str">
        <f ca="1"/>
        <v>0</v>
      </c>
      <c r="L87" t="str">
        <f ca="1"/>
        <v>0</v>
      </c>
      <c r="M87" t="str">
        <f ca="1"/>
        <v>0</v>
      </c>
      <c r="X87" s="91" t="str">
        <f t="shared" ca="1" si="158"/>
        <v>0</v>
      </c>
      <c r="Y87" t="str">
        <f t="shared" ca="1" si="170"/>
        <v>0</v>
      </c>
      <c r="Z87" t="str">
        <f t="shared" ca="1" si="170"/>
        <v>0</v>
      </c>
      <c r="AA87" t="str">
        <f t="shared" ca="1" si="170"/>
        <v>0</v>
      </c>
      <c r="AB87" t="str">
        <f t="shared" ca="1" si="170"/>
        <v>0</v>
      </c>
      <c r="AC87" t="str">
        <f t="shared" ca="1" si="170"/>
        <v>0</v>
      </c>
      <c r="AD87" t="str">
        <f t="shared" ca="1" si="170"/>
        <v>0</v>
      </c>
      <c r="AE87" t="str">
        <f t="shared" ca="1" si="170"/>
        <v>0</v>
      </c>
      <c r="AF87" t="str">
        <f t="shared" ca="1" si="170"/>
        <v>0</v>
      </c>
      <c r="AG87" t="str">
        <f t="shared" ca="1" si="170"/>
        <v>0</v>
      </c>
      <c r="AH87" t="str">
        <f t="shared" ca="1" si="170"/>
        <v>0</v>
      </c>
      <c r="AI87" t="str">
        <f t="shared" ca="1" si="170"/>
        <v>0</v>
      </c>
      <c r="AJ87" t="str">
        <f t="shared" ca="1" si="170"/>
        <v>0</v>
      </c>
      <c r="AK87" t="str">
        <f t="shared" ca="1" si="170"/>
        <v>0</v>
      </c>
      <c r="AL87" t="str">
        <f t="shared" ca="1" si="170"/>
        <v>0</v>
      </c>
      <c r="AM87" t="str">
        <f t="shared" ca="1" si="170"/>
        <v>0</v>
      </c>
      <c r="AN87" t="str">
        <f t="shared" ca="1" si="170"/>
        <v>0</v>
      </c>
      <c r="AO87" t="str">
        <f t="shared" ca="1" si="170"/>
        <v>0</v>
      </c>
      <c r="AP87" t="str">
        <f t="shared" ca="1" si="170"/>
        <v>0</v>
      </c>
      <c r="AQ87" t="str">
        <f t="shared" ca="1" si="170"/>
        <v>0</v>
      </c>
      <c r="AR87" t="str">
        <f t="shared" ca="1" si="170"/>
        <v>0</v>
      </c>
      <c r="AS87" t="str">
        <f t="shared" ca="1" si="170"/>
        <v>0</v>
      </c>
      <c r="AT87" t="str">
        <f t="shared" ca="1" si="170"/>
        <v>0</v>
      </c>
      <c r="AU87" t="str">
        <f t="shared" ca="1" si="170"/>
        <v>0</v>
      </c>
      <c r="AV87" t="str">
        <f t="shared" ca="1" si="170"/>
        <v>0</v>
      </c>
      <c r="AW87" t="str">
        <f t="shared" ca="1" si="170"/>
        <v>0</v>
      </c>
      <c r="AX87" t="str">
        <f t="shared" ca="1" si="170"/>
        <v>0</v>
      </c>
      <c r="AY87" t="str">
        <f t="shared" ca="1" si="170"/>
        <v>0</v>
      </c>
      <c r="AZ87" t="str">
        <f t="shared" ca="1" si="170"/>
        <v>0</v>
      </c>
      <c r="BA87" t="str">
        <f t="shared" ca="1" si="170"/>
        <v>0</v>
      </c>
      <c r="BB87" s="91" t="str">
        <f t="shared" ca="1" si="170"/>
        <v>0</v>
      </c>
      <c r="BC87" t="str">
        <f t="shared" ca="1" si="170"/>
        <v>0</v>
      </c>
      <c r="BD87" t="str">
        <f t="shared" ca="1" si="170"/>
        <v>0</v>
      </c>
      <c r="BE87" t="str">
        <f t="shared" ca="1" si="170"/>
        <v>0</v>
      </c>
      <c r="BF87" t="str">
        <f t="shared" ca="1" si="170"/>
        <v>0</v>
      </c>
      <c r="BG87" t="str">
        <f t="shared" ca="1" si="170"/>
        <v>0</v>
      </c>
      <c r="BH87" t="str">
        <f t="shared" ca="1" si="170"/>
        <v>0</v>
      </c>
      <c r="BI87" t="str">
        <f t="shared" ca="1" si="170"/>
        <v>0</v>
      </c>
      <c r="BJ87" t="str">
        <f t="shared" ca="1" si="170"/>
        <v>0</v>
      </c>
      <c r="BK87" t="str">
        <f t="shared" ca="1" si="170"/>
        <v>0</v>
      </c>
      <c r="BL87" t="str">
        <f t="shared" ca="1" si="170"/>
        <v>0</v>
      </c>
      <c r="BM87" t="str">
        <f t="shared" ca="1" si="170"/>
        <v>0</v>
      </c>
      <c r="BN87" t="str">
        <f t="shared" ca="1" si="170"/>
        <v>0</v>
      </c>
      <c r="BO87" t="str">
        <f t="shared" ca="1" si="170"/>
        <v>0</v>
      </c>
      <c r="BP87" t="str">
        <f t="shared" ca="1" si="170"/>
        <v>0</v>
      </c>
      <c r="BQ87" t="str">
        <f t="shared" ca="1" si="170"/>
        <v>0</v>
      </c>
      <c r="BR87" t="str">
        <f t="shared" ca="1" si="170"/>
        <v>0</v>
      </c>
      <c r="BS87" t="str">
        <f t="shared" ca="1" si="170"/>
        <v>0</v>
      </c>
      <c r="BT87" t="str">
        <f t="shared" ca="1" si="170"/>
        <v>0</v>
      </c>
      <c r="BU87" t="str">
        <f t="shared" ca="1" si="170"/>
        <v>0</v>
      </c>
      <c r="BV87" t="str">
        <f t="shared" ca="1" si="170"/>
        <v>0</v>
      </c>
      <c r="BW87" t="str">
        <f t="shared" ca="1" si="170"/>
        <v>0</v>
      </c>
      <c r="BX87" t="str">
        <f t="shared" ca="1" si="170"/>
        <v>0</v>
      </c>
      <c r="BY87" t="str">
        <f t="shared" ca="1" si="170"/>
        <v>0</v>
      </c>
      <c r="BZ87" t="str">
        <f t="shared" ca="1" si="170"/>
        <v>0</v>
      </c>
      <c r="CA87" t="str">
        <f t="shared" ca="1" si="170"/>
        <v>0</v>
      </c>
      <c r="CB87" t="str">
        <f t="shared" ca="1" si="170"/>
        <v>0</v>
      </c>
      <c r="CC87" t="str">
        <f t="shared" ca="1" si="170"/>
        <v>0</v>
      </c>
      <c r="CD87" t="str">
        <f t="shared" ca="1" si="170"/>
        <v>0</v>
      </c>
      <c r="CE87" t="str">
        <f t="shared" ca="1" si="170"/>
        <v>0</v>
      </c>
      <c r="CF87" s="91" t="str">
        <f t="shared" ca="1" si="170"/>
        <v>0</v>
      </c>
      <c r="CG87" t="str">
        <f t="shared" ca="1" si="170"/>
        <v>0</v>
      </c>
      <c r="CH87" t="str">
        <f t="shared" ca="1" si="170"/>
        <v>0</v>
      </c>
      <c r="CI87" t="str">
        <f t="shared" ca="1" si="170"/>
        <v>0</v>
      </c>
      <c r="CJ87" t="str">
        <f t="shared" ca="1" si="170"/>
        <v>0</v>
      </c>
      <c r="CK87" t="str">
        <f t="shared" ca="1" si="169"/>
        <v>0</v>
      </c>
      <c r="CL87" t="str">
        <f t="shared" ca="1" si="169"/>
        <v>0</v>
      </c>
      <c r="CM87" t="str">
        <f t="shared" ca="1" si="169"/>
        <v>0</v>
      </c>
      <c r="CN87" t="str">
        <f t="shared" ca="1" si="169"/>
        <v>0</v>
      </c>
      <c r="CO87" t="str">
        <f t="shared" ca="1" si="169"/>
        <v>0</v>
      </c>
      <c r="CP87" t="str">
        <f t="shared" ca="1" si="169"/>
        <v>0</v>
      </c>
      <c r="CQ87" t="str">
        <f t="shared" ca="1" si="169"/>
        <v>0</v>
      </c>
      <c r="CR87" t="str">
        <f t="shared" ca="1" si="169"/>
        <v>0</v>
      </c>
      <c r="CS87" t="str">
        <f t="shared" ca="1" si="169"/>
        <v>0</v>
      </c>
      <c r="CT87" t="str">
        <f t="shared" ca="1" si="169"/>
        <v>0</v>
      </c>
      <c r="CU87" t="str">
        <f t="shared" ca="1" si="169"/>
        <v>0</v>
      </c>
      <c r="CV87" t="str">
        <f t="shared" ca="1" si="169"/>
        <v>0</v>
      </c>
      <c r="CW87" t="str">
        <f t="shared" ca="1" si="169"/>
        <v>0</v>
      </c>
      <c r="CX87" t="str">
        <f t="shared" ca="1" si="169"/>
        <v>0</v>
      </c>
      <c r="CY87" t="str">
        <f t="shared" ca="1" si="169"/>
        <v>0</v>
      </c>
      <c r="CZ87" t="str">
        <f t="shared" ca="1" si="169"/>
        <v>0</v>
      </c>
      <c r="DA87" t="str">
        <f t="shared" ca="1" si="169"/>
        <v>0</v>
      </c>
      <c r="DB87" t="str">
        <f t="shared" ca="1" si="169"/>
        <v>0</v>
      </c>
      <c r="DC87" t="str">
        <f t="shared" ca="1" si="169"/>
        <v>0</v>
      </c>
      <c r="DD87" t="str">
        <f t="shared" ca="1" si="169"/>
        <v>0</v>
      </c>
      <c r="DE87" t="str">
        <f t="shared" ca="1" si="169"/>
        <v>0</v>
      </c>
      <c r="DF87" t="str">
        <f t="shared" ca="1" si="169"/>
        <v>0</v>
      </c>
      <c r="DG87" t="str">
        <f t="shared" ca="1" si="169"/>
        <v>0</v>
      </c>
      <c r="DH87" t="str">
        <f t="shared" ca="1" si="169"/>
        <v>0</v>
      </c>
      <c r="DI87" t="str">
        <f t="shared" ca="1" si="169"/>
        <v>0</v>
      </c>
      <c r="DJ87" s="91" t="str">
        <f t="shared" ca="1" si="169"/>
        <v>0</v>
      </c>
      <c r="DK87" t="str">
        <f t="shared" ca="1" si="169"/>
        <v>0</v>
      </c>
      <c r="DL87" t="str">
        <f t="shared" ca="1" si="169"/>
        <v>0</v>
      </c>
      <c r="DM87" t="str">
        <f t="shared" ca="1" si="169"/>
        <v>0</v>
      </c>
      <c r="DN87" t="str">
        <f t="shared" ca="1" si="169"/>
        <v>0</v>
      </c>
      <c r="DO87" t="str">
        <f t="shared" ca="1" si="169"/>
        <v>0</v>
      </c>
      <c r="DP87" t="str">
        <f t="shared" ca="1" si="169"/>
        <v>0</v>
      </c>
      <c r="DQ87" t="str">
        <f t="shared" ca="1" si="169"/>
        <v>0</v>
      </c>
      <c r="DR87" t="str">
        <f t="shared" ca="1" si="169"/>
        <v>0</v>
      </c>
      <c r="DS87" t="str">
        <f t="shared" ca="1" si="169"/>
        <v>0</v>
      </c>
      <c r="DT87" t="str">
        <f t="shared" ca="1" si="169"/>
        <v>0</v>
      </c>
      <c r="DU87" t="str">
        <f t="shared" ca="1" si="169"/>
        <v>0</v>
      </c>
      <c r="DV87" t="str">
        <f t="shared" ca="1" si="169"/>
        <v>0</v>
      </c>
      <c r="DW87" t="str">
        <f t="shared" ca="1" si="169"/>
        <v>0</v>
      </c>
      <c r="DX87" t="str">
        <f t="shared" ca="1" si="169"/>
        <v>0</v>
      </c>
      <c r="DY87" t="str">
        <f t="shared" ca="1" si="169"/>
        <v>0</v>
      </c>
      <c r="DZ87" t="str">
        <f t="shared" ca="1" si="169"/>
        <v>0</v>
      </c>
      <c r="EA87" t="str">
        <f t="shared" ca="1" si="169"/>
        <v>0</v>
      </c>
      <c r="EB87" t="str">
        <f t="shared" ca="1" si="169"/>
        <v>0</v>
      </c>
      <c r="EC87" t="str">
        <f t="shared" ca="1" si="169"/>
        <v>0</v>
      </c>
      <c r="ED87" t="str">
        <f t="shared" ca="1" si="169"/>
        <v>0</v>
      </c>
      <c r="EE87" t="str">
        <f t="shared" ca="1" si="169"/>
        <v>0</v>
      </c>
      <c r="EF87" t="str">
        <f t="shared" ca="1" si="169"/>
        <v>0</v>
      </c>
      <c r="EG87" t="str">
        <f t="shared" ca="1" si="169"/>
        <v>0</v>
      </c>
      <c r="EH87" t="str">
        <f t="shared" ca="1" si="169"/>
        <v>0</v>
      </c>
      <c r="EI87" t="str">
        <f t="shared" ca="1" si="169"/>
        <v>0</v>
      </c>
      <c r="EJ87" t="str">
        <f t="shared" ca="1" si="169"/>
        <v>0</v>
      </c>
      <c r="EK87" t="str">
        <f t="shared" ca="1" si="169"/>
        <v>0</v>
      </c>
      <c r="EL87" t="str">
        <f t="shared" ca="1" si="169"/>
        <v>0</v>
      </c>
      <c r="EM87" t="str">
        <f t="shared" ca="1" si="169"/>
        <v>0</v>
      </c>
      <c r="EN87" s="91" t="str">
        <f t="shared" ca="1" si="169"/>
        <v>0</v>
      </c>
    </row>
    <row r="88" spans="1:144">
      <c r="A88" t="str">
        <f ca="1"/>
        <v>Services</v>
      </c>
      <c r="B88" t="str">
        <f ca="1"/>
        <v>Services</v>
      </c>
      <c r="C88">
        <f ca="1"/>
        <v>0</v>
      </c>
      <c r="D88" t="str">
        <f ca="1"/>
        <v/>
      </c>
      <c r="E88">
        <f ca="1"/>
        <v>0</v>
      </c>
      <c r="F88">
        <f ca="1"/>
        <v>0</v>
      </c>
      <c r="G88">
        <f ca="1"/>
        <v>0</v>
      </c>
      <c r="H88" t="str">
        <f ca="1"/>
        <v/>
      </c>
      <c r="I88">
        <f ca="1"/>
        <v>0</v>
      </c>
      <c r="J88" t="str">
        <f ca="1"/>
        <v/>
      </c>
      <c r="K88" t="str">
        <f ca="1"/>
        <v>0</v>
      </c>
      <c r="L88" t="str">
        <f ca="1"/>
        <v>0</v>
      </c>
      <c r="M88" t="str">
        <f ca="1"/>
        <v>0</v>
      </c>
      <c r="X88" s="91" t="str">
        <f t="shared" ca="1" si="158"/>
        <v>0</v>
      </c>
      <c r="Y88" t="str">
        <f t="shared" ca="1" si="170"/>
        <v>0</v>
      </c>
      <c r="Z88" t="str">
        <f t="shared" ca="1" si="170"/>
        <v>0</v>
      </c>
      <c r="AA88" t="str">
        <f t="shared" ca="1" si="170"/>
        <v>0</v>
      </c>
      <c r="AB88" t="str">
        <f t="shared" ca="1" si="170"/>
        <v>0</v>
      </c>
      <c r="AC88" t="str">
        <f t="shared" ca="1" si="170"/>
        <v>0</v>
      </c>
      <c r="AD88" t="str">
        <f t="shared" ca="1" si="170"/>
        <v>0</v>
      </c>
      <c r="AE88" t="str">
        <f t="shared" ca="1" si="170"/>
        <v>0</v>
      </c>
      <c r="AF88" t="str">
        <f t="shared" ca="1" si="170"/>
        <v>0</v>
      </c>
      <c r="AG88" t="str">
        <f t="shared" ca="1" si="170"/>
        <v>0</v>
      </c>
      <c r="AH88" t="str">
        <f t="shared" ca="1" si="170"/>
        <v>0</v>
      </c>
      <c r="AI88" t="str">
        <f t="shared" ca="1" si="170"/>
        <v>0</v>
      </c>
      <c r="AJ88" t="str">
        <f t="shared" ca="1" si="170"/>
        <v>0</v>
      </c>
      <c r="AK88" t="str">
        <f t="shared" ca="1" si="170"/>
        <v>0</v>
      </c>
      <c r="AL88" t="str">
        <f t="shared" ca="1" si="170"/>
        <v>0</v>
      </c>
      <c r="AM88" t="str">
        <f t="shared" ca="1" si="170"/>
        <v>0</v>
      </c>
      <c r="AN88" t="str">
        <f t="shared" ca="1" si="170"/>
        <v>0</v>
      </c>
      <c r="AO88" t="str">
        <f t="shared" ca="1" si="170"/>
        <v>0</v>
      </c>
      <c r="AP88" t="str">
        <f t="shared" ca="1" si="170"/>
        <v>0</v>
      </c>
      <c r="AQ88" t="str">
        <f t="shared" ca="1" si="170"/>
        <v>0</v>
      </c>
      <c r="AR88" t="str">
        <f t="shared" ca="1" si="170"/>
        <v>0</v>
      </c>
      <c r="AS88" t="str">
        <f t="shared" ca="1" si="170"/>
        <v>0</v>
      </c>
      <c r="AT88" t="str">
        <f t="shared" ca="1" si="170"/>
        <v>0</v>
      </c>
      <c r="AU88" t="str">
        <f t="shared" ca="1" si="170"/>
        <v>0</v>
      </c>
      <c r="AV88" t="str">
        <f t="shared" ca="1" si="170"/>
        <v>0</v>
      </c>
      <c r="AW88" t="str">
        <f t="shared" ca="1" si="170"/>
        <v>0</v>
      </c>
      <c r="AX88" t="str">
        <f t="shared" ca="1" si="170"/>
        <v>0</v>
      </c>
      <c r="AY88" t="str">
        <f t="shared" ca="1" si="170"/>
        <v>0</v>
      </c>
      <c r="AZ88" t="str">
        <f t="shared" ca="1" si="170"/>
        <v>0</v>
      </c>
      <c r="BA88" t="str">
        <f t="shared" ca="1" si="170"/>
        <v>0</v>
      </c>
      <c r="BB88" s="91" t="str">
        <f t="shared" ca="1" si="170"/>
        <v>0</v>
      </c>
      <c r="BC88" t="str">
        <f t="shared" ca="1" si="170"/>
        <v>0</v>
      </c>
      <c r="BD88" t="str">
        <f t="shared" ca="1" si="170"/>
        <v>0</v>
      </c>
      <c r="BE88" t="str">
        <f t="shared" ca="1" si="170"/>
        <v>0</v>
      </c>
      <c r="BF88" t="str">
        <f t="shared" ca="1" si="170"/>
        <v>0</v>
      </c>
      <c r="BG88" t="str">
        <f t="shared" ca="1" si="170"/>
        <v>0</v>
      </c>
      <c r="BH88" t="str">
        <f t="shared" ca="1" si="170"/>
        <v>0</v>
      </c>
      <c r="BI88" t="str">
        <f t="shared" ca="1" si="170"/>
        <v>0</v>
      </c>
      <c r="BJ88" t="str">
        <f t="shared" ca="1" si="170"/>
        <v>0</v>
      </c>
      <c r="BK88" t="str">
        <f t="shared" ca="1" si="170"/>
        <v>0</v>
      </c>
      <c r="BL88" t="str">
        <f t="shared" ca="1" si="170"/>
        <v>0</v>
      </c>
      <c r="BM88" t="str">
        <f t="shared" ca="1" si="170"/>
        <v>0</v>
      </c>
      <c r="BN88" t="str">
        <f t="shared" ca="1" si="170"/>
        <v>0</v>
      </c>
      <c r="BO88" t="str">
        <f t="shared" ca="1" si="170"/>
        <v>0</v>
      </c>
      <c r="BP88" t="str">
        <f t="shared" ca="1" si="170"/>
        <v>0</v>
      </c>
      <c r="BQ88" t="str">
        <f t="shared" ca="1" si="170"/>
        <v>0</v>
      </c>
      <c r="BR88" t="str">
        <f t="shared" ca="1" si="170"/>
        <v>0</v>
      </c>
      <c r="BS88" t="str">
        <f t="shared" ca="1" si="170"/>
        <v>0</v>
      </c>
      <c r="BT88" t="str">
        <f t="shared" ca="1" si="170"/>
        <v>0</v>
      </c>
      <c r="BU88" t="str">
        <f t="shared" ca="1" si="170"/>
        <v>0</v>
      </c>
      <c r="BV88" t="str">
        <f t="shared" ca="1" si="170"/>
        <v>0</v>
      </c>
      <c r="BW88" t="str">
        <f t="shared" ca="1" si="170"/>
        <v>0</v>
      </c>
      <c r="BX88" t="str">
        <f t="shared" ca="1" si="170"/>
        <v>0</v>
      </c>
      <c r="BY88" t="str">
        <f t="shared" ca="1" si="170"/>
        <v>0</v>
      </c>
      <c r="BZ88" t="str">
        <f t="shared" ca="1" si="170"/>
        <v>0</v>
      </c>
      <c r="CA88" t="str">
        <f t="shared" ca="1" si="170"/>
        <v>0</v>
      </c>
      <c r="CB88" t="str">
        <f t="shared" ca="1" si="170"/>
        <v>0</v>
      </c>
      <c r="CC88" t="str">
        <f t="shared" ca="1" si="170"/>
        <v>0</v>
      </c>
      <c r="CD88" t="str">
        <f t="shared" ca="1" si="170"/>
        <v>0</v>
      </c>
      <c r="CE88" t="str">
        <f t="shared" ca="1" si="170"/>
        <v>0</v>
      </c>
      <c r="CF88" s="91" t="str">
        <f t="shared" ca="1" si="170"/>
        <v>0</v>
      </c>
      <c r="CG88" t="str">
        <f t="shared" ca="1" si="170"/>
        <v>0</v>
      </c>
      <c r="CH88" t="str">
        <f t="shared" ca="1" si="170"/>
        <v>0</v>
      </c>
      <c r="CI88" t="str">
        <f t="shared" ca="1" si="170"/>
        <v>0</v>
      </c>
      <c r="CJ88" t="str">
        <f t="shared" ca="1" si="170"/>
        <v>0</v>
      </c>
      <c r="CK88" t="str">
        <f t="shared" ca="1" si="169"/>
        <v>0</v>
      </c>
      <c r="CL88" t="str">
        <f t="shared" ca="1" si="169"/>
        <v>0</v>
      </c>
      <c r="CM88" t="str">
        <f t="shared" ca="1" si="169"/>
        <v>0</v>
      </c>
      <c r="CN88" t="str">
        <f t="shared" ca="1" si="169"/>
        <v>0</v>
      </c>
      <c r="CO88" t="str">
        <f t="shared" ca="1" si="169"/>
        <v>0</v>
      </c>
      <c r="CP88" t="str">
        <f t="shared" ca="1" si="169"/>
        <v>0</v>
      </c>
      <c r="CQ88" t="str">
        <f t="shared" ca="1" si="169"/>
        <v>0</v>
      </c>
      <c r="CR88" t="str">
        <f t="shared" ca="1" si="169"/>
        <v>0</v>
      </c>
      <c r="CS88" t="str">
        <f t="shared" ca="1" si="169"/>
        <v>0</v>
      </c>
      <c r="CT88" t="str">
        <f t="shared" ca="1" si="169"/>
        <v>0</v>
      </c>
      <c r="CU88" t="str">
        <f t="shared" ca="1" si="169"/>
        <v>0</v>
      </c>
      <c r="CV88" t="str">
        <f t="shared" ca="1" si="169"/>
        <v>0</v>
      </c>
      <c r="CW88" t="str">
        <f t="shared" ca="1" si="169"/>
        <v>0</v>
      </c>
      <c r="CX88" t="str">
        <f t="shared" ca="1" si="169"/>
        <v>0</v>
      </c>
      <c r="CY88" t="str">
        <f t="shared" ca="1" si="169"/>
        <v>0</v>
      </c>
      <c r="CZ88" t="str">
        <f t="shared" ca="1" si="169"/>
        <v>0</v>
      </c>
      <c r="DA88" t="str">
        <f t="shared" ca="1" si="169"/>
        <v>0</v>
      </c>
      <c r="DB88" t="str">
        <f t="shared" ca="1" si="169"/>
        <v>0</v>
      </c>
      <c r="DC88" t="str">
        <f t="shared" ca="1" si="169"/>
        <v>0</v>
      </c>
      <c r="DD88" t="str">
        <f t="shared" ca="1" si="169"/>
        <v>0</v>
      </c>
      <c r="DE88" t="str">
        <f t="shared" ca="1" si="169"/>
        <v>0</v>
      </c>
      <c r="DF88" t="str">
        <f t="shared" ca="1" si="169"/>
        <v>0</v>
      </c>
      <c r="DG88" t="str">
        <f t="shared" ca="1" si="169"/>
        <v>0</v>
      </c>
      <c r="DH88" t="str">
        <f t="shared" ca="1" si="169"/>
        <v>0</v>
      </c>
      <c r="DI88" t="str">
        <f t="shared" ca="1" si="169"/>
        <v>0</v>
      </c>
      <c r="DJ88" s="91" t="str">
        <f t="shared" ca="1" si="169"/>
        <v>0</v>
      </c>
      <c r="DK88" t="str">
        <f t="shared" ca="1" si="169"/>
        <v>0</v>
      </c>
      <c r="DL88" t="str">
        <f t="shared" ca="1" si="169"/>
        <v>0</v>
      </c>
      <c r="DM88" t="str">
        <f t="shared" ca="1" si="169"/>
        <v>0</v>
      </c>
      <c r="DN88" t="str">
        <f t="shared" ca="1" si="169"/>
        <v>0</v>
      </c>
      <c r="DO88" t="str">
        <f t="shared" ca="1" si="169"/>
        <v>0</v>
      </c>
      <c r="DP88" t="str">
        <f t="shared" ca="1" si="169"/>
        <v>0</v>
      </c>
      <c r="DQ88" t="str">
        <f t="shared" ca="1" si="169"/>
        <v>0</v>
      </c>
      <c r="DR88" t="str">
        <f t="shared" ca="1" si="169"/>
        <v>0</v>
      </c>
      <c r="DS88" t="str">
        <f t="shared" ca="1" si="169"/>
        <v>0</v>
      </c>
      <c r="DT88" t="str">
        <f t="shared" ca="1" si="169"/>
        <v>0</v>
      </c>
      <c r="DU88" t="str">
        <f t="shared" ca="1" si="169"/>
        <v>0</v>
      </c>
      <c r="DV88" t="str">
        <f t="shared" ca="1" si="169"/>
        <v>0</v>
      </c>
      <c r="DW88" t="str">
        <f t="shared" ca="1" si="169"/>
        <v>0</v>
      </c>
      <c r="DX88" t="str">
        <f t="shared" ca="1" si="169"/>
        <v>0</v>
      </c>
      <c r="DY88" t="str">
        <f t="shared" ca="1" si="169"/>
        <v>0</v>
      </c>
      <c r="DZ88" t="str">
        <f t="shared" ca="1" si="169"/>
        <v>0</v>
      </c>
      <c r="EA88" t="str">
        <f t="shared" ca="1" si="169"/>
        <v>0</v>
      </c>
      <c r="EB88" t="str">
        <f t="shared" ca="1" si="169"/>
        <v>0</v>
      </c>
      <c r="EC88" t="str">
        <f t="shared" ca="1" si="169"/>
        <v>0</v>
      </c>
      <c r="ED88" t="str">
        <f t="shared" ca="1" si="169"/>
        <v>0</v>
      </c>
      <c r="EE88" t="str">
        <f t="shared" ca="1" si="169"/>
        <v>0</v>
      </c>
      <c r="EF88" t="str">
        <f t="shared" ca="1" si="169"/>
        <v>0</v>
      </c>
      <c r="EG88" t="str">
        <f t="shared" ca="1" si="169"/>
        <v>0</v>
      </c>
      <c r="EH88" t="str">
        <f t="shared" ca="1" si="169"/>
        <v>0</v>
      </c>
      <c r="EI88" t="str">
        <f t="shared" ca="1" si="169"/>
        <v>0</v>
      </c>
      <c r="EJ88" t="str">
        <f t="shared" ca="1" si="169"/>
        <v>0</v>
      </c>
      <c r="EK88" t="str">
        <f t="shared" ca="1" si="169"/>
        <v>0</v>
      </c>
      <c r="EL88" t="str">
        <f t="shared" ca="1" si="169"/>
        <v>0</v>
      </c>
      <c r="EM88" t="str">
        <f t="shared" ca="1" si="169"/>
        <v>0</v>
      </c>
      <c r="EN88" s="91" t="str">
        <f t="shared" ca="1" si="169"/>
        <v>0</v>
      </c>
    </row>
    <row r="89" spans="1:144">
      <c r="A89">
        <f ca="1"/>
        <v>0</v>
      </c>
      <c r="B89">
        <f ca="1"/>
        <v>0</v>
      </c>
      <c r="C89">
        <f ca="1"/>
        <v>0</v>
      </c>
      <c r="D89" t="str">
        <f ca="1"/>
        <v/>
      </c>
      <c r="E89">
        <f ca="1"/>
        <v>0</v>
      </c>
      <c r="F89">
        <f ca="1"/>
        <v>0</v>
      </c>
      <c r="G89">
        <f ca="1"/>
        <v>0</v>
      </c>
      <c r="H89" t="str">
        <f ca="1"/>
        <v/>
      </c>
      <c r="I89">
        <f ca="1"/>
        <v>0</v>
      </c>
      <c r="J89" t="str">
        <f ca="1"/>
        <v/>
      </c>
      <c r="K89" t="str">
        <f ca="1"/>
        <v>0</v>
      </c>
      <c r="L89" t="str">
        <f ca="1"/>
        <v>0</v>
      </c>
      <c r="M89" t="str">
        <f ca="1"/>
        <v>0</v>
      </c>
      <c r="X89" s="91" t="str">
        <f t="shared" ca="1" si="158"/>
        <v>0</v>
      </c>
      <c r="Y89" t="str">
        <f t="shared" ca="1" si="170"/>
        <v>0</v>
      </c>
      <c r="Z89" t="str">
        <f t="shared" ca="1" si="170"/>
        <v>0</v>
      </c>
      <c r="AA89" t="str">
        <f t="shared" ca="1" si="170"/>
        <v>0</v>
      </c>
      <c r="AB89" t="str">
        <f t="shared" ca="1" si="170"/>
        <v>0</v>
      </c>
      <c r="AC89" t="str">
        <f t="shared" ca="1" si="170"/>
        <v>0</v>
      </c>
      <c r="AD89" t="str">
        <f t="shared" ca="1" si="170"/>
        <v>0</v>
      </c>
      <c r="AE89" t="str">
        <f t="shared" ca="1" si="170"/>
        <v>0</v>
      </c>
      <c r="AF89" t="str">
        <f t="shared" ca="1" si="170"/>
        <v>0</v>
      </c>
      <c r="AG89" t="str">
        <f t="shared" ca="1" si="170"/>
        <v>0</v>
      </c>
      <c r="AH89" t="str">
        <f t="shared" ca="1" si="170"/>
        <v>0</v>
      </c>
      <c r="AI89" t="str">
        <f t="shared" ca="1" si="170"/>
        <v>0</v>
      </c>
      <c r="AJ89" t="str">
        <f t="shared" ca="1" si="170"/>
        <v>0</v>
      </c>
      <c r="AK89" t="str">
        <f t="shared" ca="1" si="170"/>
        <v>0</v>
      </c>
      <c r="AL89" t="str">
        <f t="shared" ca="1" si="170"/>
        <v>0</v>
      </c>
      <c r="AM89" t="str">
        <f t="shared" ca="1" si="170"/>
        <v>0</v>
      </c>
      <c r="AN89" t="str">
        <f t="shared" ca="1" si="170"/>
        <v>0</v>
      </c>
      <c r="AO89" t="str">
        <f t="shared" ca="1" si="170"/>
        <v>0</v>
      </c>
      <c r="AP89" t="str">
        <f t="shared" ca="1" si="170"/>
        <v>0</v>
      </c>
      <c r="AQ89" t="str">
        <f t="shared" ca="1" si="170"/>
        <v>0</v>
      </c>
      <c r="AR89" t="str">
        <f t="shared" ca="1" si="170"/>
        <v>0</v>
      </c>
      <c r="AS89" t="str">
        <f t="shared" ca="1" si="170"/>
        <v>0</v>
      </c>
      <c r="AT89" t="str">
        <f t="shared" ca="1" si="170"/>
        <v>0</v>
      </c>
      <c r="AU89" t="str">
        <f t="shared" ca="1" si="170"/>
        <v>0</v>
      </c>
      <c r="AV89" t="str">
        <f t="shared" ca="1" si="170"/>
        <v>0</v>
      </c>
      <c r="AW89" t="str">
        <f t="shared" ca="1" si="170"/>
        <v>0</v>
      </c>
      <c r="AX89" t="str">
        <f t="shared" ca="1" si="170"/>
        <v>0</v>
      </c>
      <c r="AY89" t="str">
        <f t="shared" ca="1" si="170"/>
        <v>0</v>
      </c>
      <c r="AZ89" t="str">
        <f t="shared" ca="1" si="170"/>
        <v>0</v>
      </c>
      <c r="BA89" t="str">
        <f t="shared" ca="1" si="170"/>
        <v>0</v>
      </c>
      <c r="BB89" s="91" t="str">
        <f t="shared" ca="1" si="170"/>
        <v>0</v>
      </c>
      <c r="BC89" t="str">
        <f t="shared" ca="1" si="170"/>
        <v>0</v>
      </c>
      <c r="BD89" t="str">
        <f t="shared" ca="1" si="170"/>
        <v>0</v>
      </c>
      <c r="BE89" t="str">
        <f t="shared" ca="1" si="170"/>
        <v>0</v>
      </c>
      <c r="BF89" t="str">
        <f t="shared" ca="1" si="170"/>
        <v>0</v>
      </c>
      <c r="BG89" t="str">
        <f t="shared" ca="1" si="170"/>
        <v>0</v>
      </c>
      <c r="BH89" t="str">
        <f t="shared" ca="1" si="170"/>
        <v>0</v>
      </c>
      <c r="BI89" t="str">
        <f t="shared" ca="1" si="170"/>
        <v>0</v>
      </c>
      <c r="BJ89" t="str">
        <f t="shared" ca="1" si="170"/>
        <v>0</v>
      </c>
      <c r="BK89" t="str">
        <f t="shared" ca="1" si="170"/>
        <v>0</v>
      </c>
      <c r="BL89" t="str">
        <f t="shared" ca="1" si="170"/>
        <v>0</v>
      </c>
      <c r="BM89" t="str">
        <f t="shared" ca="1" si="170"/>
        <v>0</v>
      </c>
      <c r="BN89" t="str">
        <f t="shared" ca="1" si="170"/>
        <v>0</v>
      </c>
      <c r="BO89" t="str">
        <f t="shared" ca="1" si="170"/>
        <v>0</v>
      </c>
      <c r="BP89" t="str">
        <f t="shared" ca="1" si="170"/>
        <v>0</v>
      </c>
      <c r="BQ89" t="str">
        <f t="shared" ca="1" si="170"/>
        <v>0</v>
      </c>
      <c r="BR89" t="str">
        <f t="shared" ca="1" si="170"/>
        <v>0</v>
      </c>
      <c r="BS89" t="str">
        <f t="shared" ca="1" si="170"/>
        <v>0</v>
      </c>
      <c r="BT89" t="str">
        <f t="shared" ca="1" si="170"/>
        <v>0</v>
      </c>
      <c r="BU89" t="str">
        <f t="shared" ca="1" si="170"/>
        <v>0</v>
      </c>
      <c r="BV89" t="str">
        <f t="shared" ca="1" si="170"/>
        <v>0</v>
      </c>
      <c r="BW89" t="str">
        <f t="shared" ca="1" si="170"/>
        <v>0</v>
      </c>
      <c r="BX89" t="str">
        <f t="shared" ca="1" si="170"/>
        <v>0</v>
      </c>
      <c r="BY89" t="str">
        <f t="shared" ca="1" si="170"/>
        <v>0</v>
      </c>
      <c r="BZ89" t="str">
        <f t="shared" ca="1" si="170"/>
        <v>0</v>
      </c>
      <c r="CA89" t="str">
        <f t="shared" ca="1" si="170"/>
        <v>0</v>
      </c>
      <c r="CB89" t="str">
        <f t="shared" ca="1" si="170"/>
        <v>0</v>
      </c>
      <c r="CC89" t="str">
        <f t="shared" ca="1" si="170"/>
        <v>0</v>
      </c>
      <c r="CD89" t="str">
        <f t="shared" ca="1" si="170"/>
        <v>0</v>
      </c>
      <c r="CE89" t="str">
        <f t="shared" ca="1" si="170"/>
        <v>0</v>
      </c>
      <c r="CF89" s="91" t="str">
        <f t="shared" ca="1" si="170"/>
        <v>0</v>
      </c>
      <c r="CG89" t="str">
        <f t="shared" ca="1" si="170"/>
        <v>0</v>
      </c>
      <c r="CH89" t="str">
        <f t="shared" ca="1" si="170"/>
        <v>0</v>
      </c>
      <c r="CI89" t="str">
        <f t="shared" ca="1" si="170"/>
        <v>0</v>
      </c>
      <c r="CJ89" t="str">
        <f t="shared" ref="CJ89:DO89" ca="1" si="171">$M89</f>
        <v>0</v>
      </c>
      <c r="CK89" t="str">
        <f t="shared" ca="1" si="171"/>
        <v>0</v>
      </c>
      <c r="CL89" t="str">
        <f t="shared" ca="1" si="171"/>
        <v>0</v>
      </c>
      <c r="CM89" t="str">
        <f t="shared" ca="1" si="171"/>
        <v>0</v>
      </c>
      <c r="CN89" t="str">
        <f t="shared" ca="1" si="171"/>
        <v>0</v>
      </c>
      <c r="CO89" t="str">
        <f t="shared" ca="1" si="171"/>
        <v>0</v>
      </c>
      <c r="CP89" t="str">
        <f t="shared" ca="1" si="171"/>
        <v>0</v>
      </c>
      <c r="CQ89" t="str">
        <f t="shared" ca="1" si="171"/>
        <v>0</v>
      </c>
      <c r="CR89" t="str">
        <f t="shared" ca="1" si="171"/>
        <v>0</v>
      </c>
      <c r="CS89" t="str">
        <f t="shared" ca="1" si="171"/>
        <v>0</v>
      </c>
      <c r="CT89" t="str">
        <f t="shared" ca="1" si="171"/>
        <v>0</v>
      </c>
      <c r="CU89" t="str">
        <f t="shared" ca="1" si="171"/>
        <v>0</v>
      </c>
      <c r="CV89" t="str">
        <f t="shared" ca="1" si="171"/>
        <v>0</v>
      </c>
      <c r="CW89" t="str">
        <f t="shared" ca="1" si="171"/>
        <v>0</v>
      </c>
      <c r="CX89" t="str">
        <f t="shared" ca="1" si="171"/>
        <v>0</v>
      </c>
      <c r="CY89" t="str">
        <f t="shared" ca="1" si="171"/>
        <v>0</v>
      </c>
      <c r="CZ89" t="str">
        <f t="shared" ca="1" si="171"/>
        <v>0</v>
      </c>
      <c r="DA89" t="str">
        <f t="shared" ca="1" si="171"/>
        <v>0</v>
      </c>
      <c r="DB89" t="str">
        <f t="shared" ca="1" si="171"/>
        <v>0</v>
      </c>
      <c r="DC89" t="str">
        <f t="shared" ca="1" si="171"/>
        <v>0</v>
      </c>
      <c r="DD89" t="str">
        <f t="shared" ca="1" si="171"/>
        <v>0</v>
      </c>
      <c r="DE89" t="str">
        <f t="shared" ca="1" si="171"/>
        <v>0</v>
      </c>
      <c r="DF89" t="str">
        <f t="shared" ca="1" si="171"/>
        <v>0</v>
      </c>
      <c r="DG89" t="str">
        <f t="shared" ca="1" si="171"/>
        <v>0</v>
      </c>
      <c r="DH89" t="str">
        <f t="shared" ca="1" si="171"/>
        <v>0</v>
      </c>
      <c r="DI89" t="str">
        <f t="shared" ca="1" si="171"/>
        <v>0</v>
      </c>
      <c r="DJ89" s="91" t="str">
        <f t="shared" ca="1" si="171"/>
        <v>0</v>
      </c>
      <c r="DK89" t="str">
        <f t="shared" ca="1" si="171"/>
        <v>0</v>
      </c>
      <c r="DL89" t="str">
        <f t="shared" ca="1" si="171"/>
        <v>0</v>
      </c>
      <c r="DM89" t="str">
        <f t="shared" ca="1" si="171"/>
        <v>0</v>
      </c>
      <c r="DN89" t="str">
        <f t="shared" ca="1" si="171"/>
        <v>0</v>
      </c>
      <c r="DO89" t="str">
        <f t="shared" ca="1" si="171"/>
        <v>0</v>
      </c>
      <c r="DP89" t="str">
        <f t="shared" ref="DP89:EN89" ca="1" si="172">$M89</f>
        <v>0</v>
      </c>
      <c r="DQ89" t="str">
        <f t="shared" ca="1" si="172"/>
        <v>0</v>
      </c>
      <c r="DR89" t="str">
        <f t="shared" ca="1" si="172"/>
        <v>0</v>
      </c>
      <c r="DS89" t="str">
        <f t="shared" ca="1" si="172"/>
        <v>0</v>
      </c>
      <c r="DT89" t="str">
        <f t="shared" ca="1" si="172"/>
        <v>0</v>
      </c>
      <c r="DU89" t="str">
        <f t="shared" ca="1" si="172"/>
        <v>0</v>
      </c>
      <c r="DV89" t="str">
        <f t="shared" ca="1" si="172"/>
        <v>0</v>
      </c>
      <c r="DW89" t="str">
        <f t="shared" ca="1" si="172"/>
        <v>0</v>
      </c>
      <c r="DX89" t="str">
        <f t="shared" ca="1" si="172"/>
        <v>0</v>
      </c>
      <c r="DY89" t="str">
        <f t="shared" ca="1" si="172"/>
        <v>0</v>
      </c>
      <c r="DZ89" t="str">
        <f t="shared" ca="1" si="172"/>
        <v>0</v>
      </c>
      <c r="EA89" t="str">
        <f t="shared" ca="1" si="172"/>
        <v>0</v>
      </c>
      <c r="EB89" t="str">
        <f t="shared" ca="1" si="172"/>
        <v>0</v>
      </c>
      <c r="EC89" t="str">
        <f t="shared" ca="1" si="172"/>
        <v>0</v>
      </c>
      <c r="ED89" t="str">
        <f t="shared" ca="1" si="172"/>
        <v>0</v>
      </c>
      <c r="EE89" t="str">
        <f t="shared" ca="1" si="172"/>
        <v>0</v>
      </c>
      <c r="EF89" t="str">
        <f t="shared" ca="1" si="172"/>
        <v>0</v>
      </c>
      <c r="EG89" t="str">
        <f t="shared" ca="1" si="172"/>
        <v>0</v>
      </c>
      <c r="EH89" t="str">
        <f t="shared" ca="1" si="172"/>
        <v>0</v>
      </c>
      <c r="EI89" t="str">
        <f t="shared" ca="1" si="172"/>
        <v>0</v>
      </c>
      <c r="EJ89" t="str">
        <f t="shared" ca="1" si="172"/>
        <v>0</v>
      </c>
      <c r="EK89" t="str">
        <f t="shared" ca="1" si="172"/>
        <v>0</v>
      </c>
      <c r="EL89" t="str">
        <f t="shared" ca="1" si="172"/>
        <v>0</v>
      </c>
      <c r="EM89" t="str">
        <f t="shared" ca="1" si="172"/>
        <v>0</v>
      </c>
      <c r="EN89" s="91" t="str">
        <f t="shared" ca="1" si="172"/>
        <v>0</v>
      </c>
    </row>
    <row r="90" spans="1:144">
      <c r="A90">
        <f ca="1"/>
        <v>0</v>
      </c>
      <c r="B90">
        <f ca="1"/>
        <v>0</v>
      </c>
      <c r="C90">
        <f ca="1"/>
        <v>0</v>
      </c>
      <c r="D90" t="str">
        <f ca="1"/>
        <v/>
      </c>
      <c r="E90">
        <f ca="1"/>
        <v>0</v>
      </c>
      <c r="F90">
        <f ca="1"/>
        <v>0</v>
      </c>
      <c r="G90">
        <f ca="1"/>
        <v>0</v>
      </c>
      <c r="H90" t="str">
        <f ca="1"/>
        <v/>
      </c>
      <c r="I90">
        <f ca="1"/>
        <v>0</v>
      </c>
      <c r="J90" t="str">
        <f ca="1"/>
        <v/>
      </c>
      <c r="K90" t="str">
        <f ca="1"/>
        <v>0</v>
      </c>
      <c r="L90" t="str">
        <f ca="1"/>
        <v>0</v>
      </c>
      <c r="M90" t="str">
        <f ca="1"/>
        <v>0</v>
      </c>
      <c r="X90" s="91" t="str">
        <f t="shared" ref="X90:X98" ca="1" si="173">$M90</f>
        <v>0</v>
      </c>
      <c r="Y90" t="str">
        <f t="shared" ref="Y90:Y98" ca="1" si="174">$M90</f>
        <v>0</v>
      </c>
      <c r="Z90" t="str">
        <f t="shared" ref="Z90:Z98" ca="1" si="175">$M90</f>
        <v>0</v>
      </c>
      <c r="AA90" t="str">
        <f t="shared" ref="AA90:AA98" ca="1" si="176">$M90</f>
        <v>0</v>
      </c>
      <c r="AB90" t="str">
        <f t="shared" ref="AB90:AB98" ca="1" si="177">$M90</f>
        <v>0</v>
      </c>
      <c r="AC90" t="str">
        <f t="shared" ref="AC90:AC98" ca="1" si="178">$M90</f>
        <v>0</v>
      </c>
      <c r="AD90" t="str">
        <f t="shared" ref="AD90:AD98" ca="1" si="179">$M90</f>
        <v>0</v>
      </c>
      <c r="AE90" t="str">
        <f t="shared" ref="AE90:AE98" ca="1" si="180">$M90</f>
        <v>0</v>
      </c>
      <c r="AF90" t="str">
        <f t="shared" ref="AF90:AF98" ca="1" si="181">$M90</f>
        <v>0</v>
      </c>
      <c r="AG90" t="str">
        <f t="shared" ref="AG90:AG98" ca="1" si="182">$M90</f>
        <v>0</v>
      </c>
      <c r="AH90" t="str">
        <f t="shared" ref="AH90:AH98" ca="1" si="183">$M90</f>
        <v>0</v>
      </c>
      <c r="AI90" t="str">
        <f t="shared" ref="AI90:AI98" ca="1" si="184">$M90</f>
        <v>0</v>
      </c>
      <c r="AJ90" t="str">
        <f t="shared" ref="AJ90:AJ98" ca="1" si="185">$M90</f>
        <v>0</v>
      </c>
      <c r="AK90" t="str">
        <f t="shared" ref="AK90:AK98" ca="1" si="186">$M90</f>
        <v>0</v>
      </c>
      <c r="AL90" t="str">
        <f t="shared" ref="AL90:AL98" ca="1" si="187">$M90</f>
        <v>0</v>
      </c>
      <c r="AM90" t="str">
        <f t="shared" ref="AM90:AM98" ca="1" si="188">$M90</f>
        <v>0</v>
      </c>
      <c r="AN90" t="str">
        <f t="shared" ref="AN90:AN98" ca="1" si="189">$M90</f>
        <v>0</v>
      </c>
      <c r="AO90" t="str">
        <f t="shared" ref="AO90:AO98" ca="1" si="190">$M90</f>
        <v>0</v>
      </c>
      <c r="AP90" t="str">
        <f t="shared" ref="AP90:AP98" ca="1" si="191">$M90</f>
        <v>0</v>
      </c>
      <c r="AQ90" t="str">
        <f t="shared" ref="AQ90:AQ98" ca="1" si="192">$M90</f>
        <v>0</v>
      </c>
      <c r="AR90" t="str">
        <f t="shared" ref="AR90:AR98" ca="1" si="193">$M90</f>
        <v>0</v>
      </c>
      <c r="AS90" t="str">
        <f t="shared" ref="AS90:AS98" ca="1" si="194">$M90</f>
        <v>0</v>
      </c>
      <c r="AT90" t="str">
        <f t="shared" ref="AT90:AT98" ca="1" si="195">$M90</f>
        <v>0</v>
      </c>
      <c r="AU90" t="str">
        <f t="shared" ref="AU90:AU98" ca="1" si="196">$M90</f>
        <v>0</v>
      </c>
      <c r="AV90" t="str">
        <f t="shared" ref="AV90:AV98" ca="1" si="197">$M90</f>
        <v>0</v>
      </c>
      <c r="AW90" t="str">
        <f t="shared" ref="AW90:AW98" ca="1" si="198">$M90</f>
        <v>0</v>
      </c>
      <c r="AX90" t="str">
        <f t="shared" ref="AX90:AX98" ca="1" si="199">$M90</f>
        <v>0</v>
      </c>
      <c r="AY90" t="str">
        <f t="shared" ref="AY90:AY98" ca="1" si="200">$M90</f>
        <v>0</v>
      </c>
      <c r="AZ90" t="str">
        <f t="shared" ref="AZ90:AZ98" ca="1" si="201">$M90</f>
        <v>0</v>
      </c>
      <c r="BA90" t="str">
        <f t="shared" ref="BA90:BA98" ca="1" si="202">$M90</f>
        <v>0</v>
      </c>
      <c r="BB90" s="91" t="str">
        <f t="shared" ref="BB90:BB98" ca="1" si="203">$M90</f>
        <v>0</v>
      </c>
      <c r="BC90" t="str">
        <f t="shared" ref="BC90:BC98" ca="1" si="204">$M90</f>
        <v>0</v>
      </c>
      <c r="BD90" t="str">
        <f t="shared" ref="BD90:BD98" ca="1" si="205">$M90</f>
        <v>0</v>
      </c>
      <c r="BE90" t="str">
        <f t="shared" ref="BE90:BE98" ca="1" si="206">$M90</f>
        <v>0</v>
      </c>
      <c r="BF90" t="str">
        <f t="shared" ref="BF90:BF98" ca="1" si="207">$M90</f>
        <v>0</v>
      </c>
      <c r="BG90" t="str">
        <f t="shared" ref="BG90:BG98" ca="1" si="208">$M90</f>
        <v>0</v>
      </c>
      <c r="BH90" t="str">
        <f t="shared" ref="BH90:BH98" ca="1" si="209">$M90</f>
        <v>0</v>
      </c>
      <c r="BI90" t="str">
        <f t="shared" ref="BI90:BI98" ca="1" si="210">$M90</f>
        <v>0</v>
      </c>
      <c r="BJ90" t="str">
        <f t="shared" ref="BJ90:BJ98" ca="1" si="211">$M90</f>
        <v>0</v>
      </c>
      <c r="BK90" t="str">
        <f t="shared" ref="BK90:BK98" ca="1" si="212">$M90</f>
        <v>0</v>
      </c>
      <c r="BL90" t="str">
        <f t="shared" ref="BL90:BL98" ca="1" si="213">$M90</f>
        <v>0</v>
      </c>
      <c r="BM90" t="str">
        <f t="shared" ref="BM90:BM98" ca="1" si="214">$M90</f>
        <v>0</v>
      </c>
      <c r="BN90" t="str">
        <f t="shared" ref="BN90:BN98" ca="1" si="215">$M90</f>
        <v>0</v>
      </c>
      <c r="BO90" t="str">
        <f t="shared" ref="BO90:BO98" ca="1" si="216">$M90</f>
        <v>0</v>
      </c>
      <c r="BP90" t="str">
        <f t="shared" ref="BP90:BP98" ca="1" si="217">$M90</f>
        <v>0</v>
      </c>
      <c r="BQ90" t="str">
        <f t="shared" ref="BQ90:BQ98" ca="1" si="218">$M90</f>
        <v>0</v>
      </c>
      <c r="BR90" t="str">
        <f t="shared" ref="BR90:BR98" ca="1" si="219">$M90</f>
        <v>0</v>
      </c>
      <c r="BS90" t="str">
        <f t="shared" ref="BS90:BS98" ca="1" si="220">$M90</f>
        <v>0</v>
      </c>
      <c r="BT90" t="str">
        <f t="shared" ref="BT90:BT98" ca="1" si="221">$M90</f>
        <v>0</v>
      </c>
      <c r="BU90" t="str">
        <f t="shared" ref="BU90:BU98" ca="1" si="222">$M90</f>
        <v>0</v>
      </c>
      <c r="BV90" t="str">
        <f t="shared" ref="BV90:BV98" ca="1" si="223">$M90</f>
        <v>0</v>
      </c>
      <c r="BW90" t="str">
        <f t="shared" ref="BW90:BW98" ca="1" si="224">$M90</f>
        <v>0</v>
      </c>
      <c r="BX90" t="str">
        <f t="shared" ref="BX90:BX98" ca="1" si="225">$M90</f>
        <v>0</v>
      </c>
      <c r="BY90" t="str">
        <f t="shared" ref="BY90:BY98" ca="1" si="226">$M90</f>
        <v>0</v>
      </c>
      <c r="BZ90" t="str">
        <f t="shared" ref="BZ90:BZ98" ca="1" si="227">$M90</f>
        <v>0</v>
      </c>
      <c r="CA90" t="str">
        <f t="shared" ref="CA90:CA98" ca="1" si="228">$M90</f>
        <v>0</v>
      </c>
      <c r="CB90" t="str">
        <f t="shared" ref="CB90:CB98" ca="1" si="229">$M90</f>
        <v>0</v>
      </c>
      <c r="CC90" t="str">
        <f t="shared" ref="CC90:CC98" ca="1" si="230">$M90</f>
        <v>0</v>
      </c>
      <c r="CD90" t="str">
        <f t="shared" ref="CD90:CD98" ca="1" si="231">$M90</f>
        <v>0</v>
      </c>
      <c r="CE90" t="str">
        <f t="shared" ref="CE90:CE98" ca="1" si="232">$M90</f>
        <v>0</v>
      </c>
      <c r="CF90" s="91" t="str">
        <f t="shared" ref="CF90:CF98" ca="1" si="233">$M90</f>
        <v>0</v>
      </c>
      <c r="CG90" t="str">
        <f t="shared" ref="CG90:CG98" ca="1" si="234">$M90</f>
        <v>0</v>
      </c>
      <c r="CH90" t="str">
        <f t="shared" ref="CH90:CH98" ca="1" si="235">$M90</f>
        <v>0</v>
      </c>
      <c r="CI90" t="str">
        <f t="shared" ref="CI90:CI98" ca="1" si="236">$M90</f>
        <v>0</v>
      </c>
      <c r="CJ90" t="str">
        <f t="shared" ref="CJ90:CJ98" ca="1" si="237">$M90</f>
        <v>0</v>
      </c>
      <c r="CK90" t="str">
        <f t="shared" ref="CK90:CK98" ca="1" si="238">$M90</f>
        <v>0</v>
      </c>
      <c r="CL90" t="str">
        <f t="shared" ref="CL90:CL98" ca="1" si="239">$M90</f>
        <v>0</v>
      </c>
      <c r="CM90" t="str">
        <f t="shared" ref="CM90:CM98" ca="1" si="240">$M90</f>
        <v>0</v>
      </c>
      <c r="CN90" t="str">
        <f t="shared" ref="CN90:CN98" ca="1" si="241">$M90</f>
        <v>0</v>
      </c>
      <c r="CO90" t="str">
        <f t="shared" ref="CO90:CO98" ca="1" si="242">$M90</f>
        <v>0</v>
      </c>
      <c r="CP90" t="str">
        <f t="shared" ref="CP90:CP98" ca="1" si="243">$M90</f>
        <v>0</v>
      </c>
      <c r="CQ90" t="str">
        <f t="shared" ref="CQ90:CQ98" ca="1" si="244">$M90</f>
        <v>0</v>
      </c>
      <c r="CR90" t="str">
        <f t="shared" ref="CR90:CR98" ca="1" si="245">$M90</f>
        <v>0</v>
      </c>
      <c r="CS90" t="str">
        <f t="shared" ref="CS90:CS98" ca="1" si="246">$M90</f>
        <v>0</v>
      </c>
      <c r="CT90" t="str">
        <f t="shared" ref="CT90:CT98" ca="1" si="247">$M90</f>
        <v>0</v>
      </c>
      <c r="CU90" t="str">
        <f t="shared" ref="CU90:CU98" ca="1" si="248">$M90</f>
        <v>0</v>
      </c>
      <c r="CV90" t="str">
        <f t="shared" ref="CV90:CV98" ca="1" si="249">$M90</f>
        <v>0</v>
      </c>
      <c r="CW90" t="str">
        <f t="shared" ref="CW90:CW98" ca="1" si="250">$M90</f>
        <v>0</v>
      </c>
      <c r="CX90" t="str">
        <f t="shared" ref="CX90:CX98" ca="1" si="251">$M90</f>
        <v>0</v>
      </c>
      <c r="CY90" t="str">
        <f t="shared" ref="CY90:CY98" ca="1" si="252">$M90</f>
        <v>0</v>
      </c>
      <c r="CZ90" t="str">
        <f t="shared" ref="CZ90:CZ98" ca="1" si="253">$M90</f>
        <v>0</v>
      </c>
      <c r="DA90" t="str">
        <f t="shared" ref="DA90:DA98" ca="1" si="254">$M90</f>
        <v>0</v>
      </c>
      <c r="DB90" t="str">
        <f t="shared" ref="DB90:DB98" ca="1" si="255">$M90</f>
        <v>0</v>
      </c>
      <c r="DC90" t="str">
        <f t="shared" ref="DC90:DC98" ca="1" si="256">$M90</f>
        <v>0</v>
      </c>
      <c r="DD90" t="str">
        <f t="shared" ref="DD90:DD98" ca="1" si="257">$M90</f>
        <v>0</v>
      </c>
      <c r="DE90" t="str">
        <f t="shared" ref="DE90:DE98" ca="1" si="258">$M90</f>
        <v>0</v>
      </c>
      <c r="DF90" t="str">
        <f t="shared" ref="DF90:DF98" ca="1" si="259">$M90</f>
        <v>0</v>
      </c>
      <c r="DG90" t="str">
        <f t="shared" ref="DG90:DG98" ca="1" si="260">$M90</f>
        <v>0</v>
      </c>
      <c r="DH90" t="str">
        <f t="shared" ref="DH90:DH98" ca="1" si="261">$M90</f>
        <v>0</v>
      </c>
      <c r="DI90" t="str">
        <f t="shared" ref="DI90:DI98" ca="1" si="262">$M90</f>
        <v>0</v>
      </c>
      <c r="DJ90" s="91" t="str">
        <f t="shared" ref="DJ90:DJ98" ca="1" si="263">$M90</f>
        <v>0</v>
      </c>
      <c r="DK90" t="str">
        <f t="shared" ref="DK90:DK98" ca="1" si="264">$M90</f>
        <v>0</v>
      </c>
      <c r="DL90" t="str">
        <f t="shared" ref="DL90:DL98" ca="1" si="265">$M90</f>
        <v>0</v>
      </c>
      <c r="DM90" t="str">
        <f t="shared" ref="DM90:DM98" ca="1" si="266">$M90</f>
        <v>0</v>
      </c>
      <c r="DN90" t="str">
        <f t="shared" ref="DN90:DN98" ca="1" si="267">$M90</f>
        <v>0</v>
      </c>
      <c r="DO90" t="str">
        <f t="shared" ref="DO90:DO98" ca="1" si="268">$M90</f>
        <v>0</v>
      </c>
      <c r="DP90" t="str">
        <f t="shared" ref="DP90:DP98" ca="1" si="269">$M90</f>
        <v>0</v>
      </c>
      <c r="DQ90" t="str">
        <f t="shared" ref="DQ90:DQ98" ca="1" si="270">$M90</f>
        <v>0</v>
      </c>
      <c r="DR90" t="str">
        <f t="shared" ref="DR90:DR98" ca="1" si="271">$M90</f>
        <v>0</v>
      </c>
      <c r="DS90" t="str">
        <f t="shared" ref="DS90:DS98" ca="1" si="272">$M90</f>
        <v>0</v>
      </c>
      <c r="DT90" t="str">
        <f t="shared" ref="DT90:DT98" ca="1" si="273">$M90</f>
        <v>0</v>
      </c>
      <c r="DU90" t="str">
        <f t="shared" ref="DU90:DU98" ca="1" si="274">$M90</f>
        <v>0</v>
      </c>
      <c r="DV90" t="str">
        <f t="shared" ref="DV90:DV98" ca="1" si="275">$M90</f>
        <v>0</v>
      </c>
      <c r="DW90" t="str">
        <f t="shared" ref="DW90:DW98" ca="1" si="276">$M90</f>
        <v>0</v>
      </c>
      <c r="DX90" t="str">
        <f t="shared" ref="DX90:DX98" ca="1" si="277">$M90</f>
        <v>0</v>
      </c>
      <c r="DY90" t="str">
        <f t="shared" ref="DY90:DY98" ca="1" si="278">$M90</f>
        <v>0</v>
      </c>
      <c r="DZ90" t="str">
        <f t="shared" ref="DZ90:DZ98" ca="1" si="279">$M90</f>
        <v>0</v>
      </c>
      <c r="EA90" t="str">
        <f t="shared" ref="EA90:EA98" ca="1" si="280">$M90</f>
        <v>0</v>
      </c>
      <c r="EB90" t="str">
        <f t="shared" ref="EB90:EB98" ca="1" si="281">$M90</f>
        <v>0</v>
      </c>
      <c r="EC90" t="str">
        <f t="shared" ref="EC90:EC98" ca="1" si="282">$M90</f>
        <v>0</v>
      </c>
      <c r="ED90" t="str">
        <f t="shared" ref="ED90:ED98" ca="1" si="283">$M90</f>
        <v>0</v>
      </c>
      <c r="EE90" t="str">
        <f t="shared" ref="EE90:EE98" ca="1" si="284">$M90</f>
        <v>0</v>
      </c>
      <c r="EF90" t="str">
        <f t="shared" ref="EF90:EF98" ca="1" si="285">$M90</f>
        <v>0</v>
      </c>
      <c r="EG90" t="str">
        <f t="shared" ref="EG90:EG98" ca="1" si="286">$M90</f>
        <v>0</v>
      </c>
      <c r="EH90" t="str">
        <f t="shared" ref="EH90:EH98" ca="1" si="287">$M90</f>
        <v>0</v>
      </c>
      <c r="EI90" t="str">
        <f t="shared" ref="EI90:EI98" ca="1" si="288">$M90</f>
        <v>0</v>
      </c>
      <c r="EJ90" t="str">
        <f t="shared" ref="EJ90:EJ98" ca="1" si="289">$M90</f>
        <v>0</v>
      </c>
      <c r="EK90" t="str">
        <f t="shared" ref="EK90:EK98" ca="1" si="290">$M90</f>
        <v>0</v>
      </c>
      <c r="EL90" t="str">
        <f t="shared" ref="EL90:EL98" ca="1" si="291">$M90</f>
        <v>0</v>
      </c>
      <c r="EM90" t="str">
        <f t="shared" ref="EM90:EM98" ca="1" si="292">$M90</f>
        <v>0</v>
      </c>
      <c r="EN90" s="91" t="str">
        <f t="shared" ref="EN90:EN98" ca="1" si="293">$M90</f>
        <v>0</v>
      </c>
    </row>
    <row r="91" spans="1:144">
      <c r="A91">
        <f ca="1"/>
        <v>0</v>
      </c>
      <c r="B91">
        <f ca="1"/>
        <v>0</v>
      </c>
      <c r="C91">
        <f ca="1"/>
        <v>0</v>
      </c>
      <c r="D91" t="str">
        <f ca="1"/>
        <v/>
      </c>
      <c r="E91">
        <f ca="1"/>
        <v>0</v>
      </c>
      <c r="F91">
        <f ca="1"/>
        <v>0</v>
      </c>
      <c r="G91">
        <f ca="1"/>
        <v>0</v>
      </c>
      <c r="H91" t="str">
        <f ca="1"/>
        <v/>
      </c>
      <c r="I91">
        <f ca="1"/>
        <v>0</v>
      </c>
      <c r="J91" t="str">
        <f ca="1"/>
        <v/>
      </c>
      <c r="K91" t="str">
        <f ca="1"/>
        <v>0</v>
      </c>
      <c r="L91" t="str">
        <f ca="1"/>
        <v>0</v>
      </c>
      <c r="M91" t="str">
        <f ca="1"/>
        <v>0</v>
      </c>
      <c r="X91" s="91" t="str">
        <f t="shared" ca="1" si="173"/>
        <v>0</v>
      </c>
      <c r="Y91" t="str">
        <f t="shared" ca="1" si="174"/>
        <v>0</v>
      </c>
      <c r="Z91" t="str">
        <f t="shared" ca="1" si="175"/>
        <v>0</v>
      </c>
      <c r="AA91" t="str">
        <f t="shared" ca="1" si="176"/>
        <v>0</v>
      </c>
      <c r="AB91" t="str">
        <f t="shared" ca="1" si="177"/>
        <v>0</v>
      </c>
      <c r="AC91" t="str">
        <f t="shared" ca="1" si="178"/>
        <v>0</v>
      </c>
      <c r="AD91" t="str">
        <f t="shared" ca="1" si="179"/>
        <v>0</v>
      </c>
      <c r="AE91" t="str">
        <f t="shared" ca="1" si="180"/>
        <v>0</v>
      </c>
      <c r="AF91" t="str">
        <f t="shared" ca="1" si="181"/>
        <v>0</v>
      </c>
      <c r="AG91" t="str">
        <f t="shared" ca="1" si="182"/>
        <v>0</v>
      </c>
      <c r="AH91" t="str">
        <f t="shared" ca="1" si="183"/>
        <v>0</v>
      </c>
      <c r="AI91" t="str">
        <f t="shared" ca="1" si="184"/>
        <v>0</v>
      </c>
      <c r="AJ91" t="str">
        <f t="shared" ca="1" si="185"/>
        <v>0</v>
      </c>
      <c r="AK91" t="str">
        <f t="shared" ca="1" si="186"/>
        <v>0</v>
      </c>
      <c r="AL91" t="str">
        <f t="shared" ca="1" si="187"/>
        <v>0</v>
      </c>
      <c r="AM91" t="str">
        <f t="shared" ca="1" si="188"/>
        <v>0</v>
      </c>
      <c r="AN91" t="str">
        <f t="shared" ca="1" si="189"/>
        <v>0</v>
      </c>
      <c r="AO91" t="str">
        <f t="shared" ca="1" si="190"/>
        <v>0</v>
      </c>
      <c r="AP91" t="str">
        <f t="shared" ca="1" si="191"/>
        <v>0</v>
      </c>
      <c r="AQ91" t="str">
        <f t="shared" ca="1" si="192"/>
        <v>0</v>
      </c>
      <c r="AR91" t="str">
        <f t="shared" ca="1" si="193"/>
        <v>0</v>
      </c>
      <c r="AS91" t="str">
        <f t="shared" ca="1" si="194"/>
        <v>0</v>
      </c>
      <c r="AT91" t="str">
        <f t="shared" ca="1" si="195"/>
        <v>0</v>
      </c>
      <c r="AU91" t="str">
        <f t="shared" ca="1" si="196"/>
        <v>0</v>
      </c>
      <c r="AV91" t="str">
        <f t="shared" ca="1" si="197"/>
        <v>0</v>
      </c>
      <c r="AW91" t="str">
        <f t="shared" ca="1" si="198"/>
        <v>0</v>
      </c>
      <c r="AX91" t="str">
        <f t="shared" ca="1" si="199"/>
        <v>0</v>
      </c>
      <c r="AY91" t="str">
        <f t="shared" ca="1" si="200"/>
        <v>0</v>
      </c>
      <c r="AZ91" t="str">
        <f t="shared" ca="1" si="201"/>
        <v>0</v>
      </c>
      <c r="BA91" t="str">
        <f t="shared" ca="1" si="202"/>
        <v>0</v>
      </c>
      <c r="BB91" s="91" t="str">
        <f t="shared" ca="1" si="203"/>
        <v>0</v>
      </c>
      <c r="BC91" t="str">
        <f t="shared" ca="1" si="204"/>
        <v>0</v>
      </c>
      <c r="BD91" t="str">
        <f t="shared" ca="1" si="205"/>
        <v>0</v>
      </c>
      <c r="BE91" t="str">
        <f t="shared" ca="1" si="206"/>
        <v>0</v>
      </c>
      <c r="BF91" t="str">
        <f t="shared" ca="1" si="207"/>
        <v>0</v>
      </c>
      <c r="BG91" t="str">
        <f t="shared" ca="1" si="208"/>
        <v>0</v>
      </c>
      <c r="BH91" t="str">
        <f t="shared" ca="1" si="209"/>
        <v>0</v>
      </c>
      <c r="BI91" t="str">
        <f t="shared" ca="1" si="210"/>
        <v>0</v>
      </c>
      <c r="BJ91" t="str">
        <f t="shared" ca="1" si="211"/>
        <v>0</v>
      </c>
      <c r="BK91" t="str">
        <f t="shared" ca="1" si="212"/>
        <v>0</v>
      </c>
      <c r="BL91" t="str">
        <f t="shared" ca="1" si="213"/>
        <v>0</v>
      </c>
      <c r="BM91" t="str">
        <f t="shared" ca="1" si="214"/>
        <v>0</v>
      </c>
      <c r="BN91" t="str">
        <f t="shared" ca="1" si="215"/>
        <v>0</v>
      </c>
      <c r="BO91" t="str">
        <f t="shared" ca="1" si="216"/>
        <v>0</v>
      </c>
      <c r="BP91" t="str">
        <f t="shared" ca="1" si="217"/>
        <v>0</v>
      </c>
      <c r="BQ91" t="str">
        <f t="shared" ca="1" si="218"/>
        <v>0</v>
      </c>
      <c r="BR91" t="str">
        <f t="shared" ca="1" si="219"/>
        <v>0</v>
      </c>
      <c r="BS91" t="str">
        <f t="shared" ca="1" si="220"/>
        <v>0</v>
      </c>
      <c r="BT91" t="str">
        <f t="shared" ca="1" si="221"/>
        <v>0</v>
      </c>
      <c r="BU91" t="str">
        <f t="shared" ca="1" si="222"/>
        <v>0</v>
      </c>
      <c r="BV91" t="str">
        <f t="shared" ca="1" si="223"/>
        <v>0</v>
      </c>
      <c r="BW91" t="str">
        <f t="shared" ca="1" si="224"/>
        <v>0</v>
      </c>
      <c r="BX91" t="str">
        <f t="shared" ca="1" si="225"/>
        <v>0</v>
      </c>
      <c r="BY91" t="str">
        <f t="shared" ca="1" si="226"/>
        <v>0</v>
      </c>
      <c r="BZ91" t="str">
        <f t="shared" ca="1" si="227"/>
        <v>0</v>
      </c>
      <c r="CA91" t="str">
        <f t="shared" ca="1" si="228"/>
        <v>0</v>
      </c>
      <c r="CB91" t="str">
        <f t="shared" ca="1" si="229"/>
        <v>0</v>
      </c>
      <c r="CC91" t="str">
        <f t="shared" ca="1" si="230"/>
        <v>0</v>
      </c>
      <c r="CD91" t="str">
        <f t="shared" ca="1" si="231"/>
        <v>0</v>
      </c>
      <c r="CE91" t="str">
        <f t="shared" ca="1" si="232"/>
        <v>0</v>
      </c>
      <c r="CF91" s="91" t="str">
        <f t="shared" ca="1" si="233"/>
        <v>0</v>
      </c>
      <c r="CG91" t="str">
        <f t="shared" ca="1" si="234"/>
        <v>0</v>
      </c>
      <c r="CH91" t="str">
        <f t="shared" ca="1" si="235"/>
        <v>0</v>
      </c>
      <c r="CI91" t="str">
        <f t="shared" ca="1" si="236"/>
        <v>0</v>
      </c>
      <c r="CJ91" t="str">
        <f t="shared" ca="1" si="237"/>
        <v>0</v>
      </c>
      <c r="CK91" t="str">
        <f t="shared" ca="1" si="238"/>
        <v>0</v>
      </c>
      <c r="CL91" t="str">
        <f t="shared" ca="1" si="239"/>
        <v>0</v>
      </c>
      <c r="CM91" t="str">
        <f t="shared" ca="1" si="240"/>
        <v>0</v>
      </c>
      <c r="CN91" t="str">
        <f t="shared" ca="1" si="241"/>
        <v>0</v>
      </c>
      <c r="CO91" t="str">
        <f t="shared" ca="1" si="242"/>
        <v>0</v>
      </c>
      <c r="CP91" t="str">
        <f t="shared" ca="1" si="243"/>
        <v>0</v>
      </c>
      <c r="CQ91" t="str">
        <f t="shared" ca="1" si="244"/>
        <v>0</v>
      </c>
      <c r="CR91" t="str">
        <f t="shared" ca="1" si="245"/>
        <v>0</v>
      </c>
      <c r="CS91" t="str">
        <f t="shared" ca="1" si="246"/>
        <v>0</v>
      </c>
      <c r="CT91" t="str">
        <f t="shared" ca="1" si="247"/>
        <v>0</v>
      </c>
      <c r="CU91" t="str">
        <f t="shared" ca="1" si="248"/>
        <v>0</v>
      </c>
      <c r="CV91" t="str">
        <f t="shared" ca="1" si="249"/>
        <v>0</v>
      </c>
      <c r="CW91" t="str">
        <f t="shared" ca="1" si="250"/>
        <v>0</v>
      </c>
      <c r="CX91" t="str">
        <f t="shared" ca="1" si="251"/>
        <v>0</v>
      </c>
      <c r="CY91" t="str">
        <f t="shared" ca="1" si="252"/>
        <v>0</v>
      </c>
      <c r="CZ91" t="str">
        <f t="shared" ca="1" si="253"/>
        <v>0</v>
      </c>
      <c r="DA91" t="str">
        <f t="shared" ca="1" si="254"/>
        <v>0</v>
      </c>
      <c r="DB91" t="str">
        <f t="shared" ca="1" si="255"/>
        <v>0</v>
      </c>
      <c r="DC91" t="str">
        <f t="shared" ca="1" si="256"/>
        <v>0</v>
      </c>
      <c r="DD91" t="str">
        <f t="shared" ca="1" si="257"/>
        <v>0</v>
      </c>
      <c r="DE91" t="str">
        <f t="shared" ca="1" si="258"/>
        <v>0</v>
      </c>
      <c r="DF91" t="str">
        <f t="shared" ca="1" si="259"/>
        <v>0</v>
      </c>
      <c r="DG91" t="str">
        <f t="shared" ca="1" si="260"/>
        <v>0</v>
      </c>
      <c r="DH91" t="str">
        <f t="shared" ca="1" si="261"/>
        <v>0</v>
      </c>
      <c r="DI91" t="str">
        <f t="shared" ca="1" si="262"/>
        <v>0</v>
      </c>
      <c r="DJ91" s="91" t="str">
        <f t="shared" ca="1" si="263"/>
        <v>0</v>
      </c>
      <c r="DK91" t="str">
        <f t="shared" ca="1" si="264"/>
        <v>0</v>
      </c>
      <c r="DL91" t="str">
        <f t="shared" ca="1" si="265"/>
        <v>0</v>
      </c>
      <c r="DM91" t="str">
        <f t="shared" ca="1" si="266"/>
        <v>0</v>
      </c>
      <c r="DN91" t="str">
        <f t="shared" ca="1" si="267"/>
        <v>0</v>
      </c>
      <c r="DO91" t="str">
        <f t="shared" ca="1" si="268"/>
        <v>0</v>
      </c>
      <c r="DP91" t="str">
        <f t="shared" ca="1" si="269"/>
        <v>0</v>
      </c>
      <c r="DQ91" t="str">
        <f t="shared" ca="1" si="270"/>
        <v>0</v>
      </c>
      <c r="DR91" t="str">
        <f t="shared" ca="1" si="271"/>
        <v>0</v>
      </c>
      <c r="DS91" t="str">
        <f t="shared" ca="1" si="272"/>
        <v>0</v>
      </c>
      <c r="DT91" t="str">
        <f t="shared" ca="1" si="273"/>
        <v>0</v>
      </c>
      <c r="DU91" t="str">
        <f t="shared" ca="1" si="274"/>
        <v>0</v>
      </c>
      <c r="DV91" t="str">
        <f t="shared" ca="1" si="275"/>
        <v>0</v>
      </c>
      <c r="DW91" t="str">
        <f t="shared" ca="1" si="276"/>
        <v>0</v>
      </c>
      <c r="DX91" t="str">
        <f t="shared" ca="1" si="277"/>
        <v>0</v>
      </c>
      <c r="DY91" t="str">
        <f t="shared" ca="1" si="278"/>
        <v>0</v>
      </c>
      <c r="DZ91" t="str">
        <f t="shared" ca="1" si="279"/>
        <v>0</v>
      </c>
      <c r="EA91" t="str">
        <f t="shared" ca="1" si="280"/>
        <v>0</v>
      </c>
      <c r="EB91" t="str">
        <f t="shared" ca="1" si="281"/>
        <v>0</v>
      </c>
      <c r="EC91" t="str">
        <f t="shared" ca="1" si="282"/>
        <v>0</v>
      </c>
      <c r="ED91" t="str">
        <f t="shared" ca="1" si="283"/>
        <v>0</v>
      </c>
      <c r="EE91" t="str">
        <f t="shared" ca="1" si="284"/>
        <v>0</v>
      </c>
      <c r="EF91" t="str">
        <f t="shared" ca="1" si="285"/>
        <v>0</v>
      </c>
      <c r="EG91" t="str">
        <f t="shared" ca="1" si="286"/>
        <v>0</v>
      </c>
      <c r="EH91" t="str">
        <f t="shared" ca="1" si="287"/>
        <v>0</v>
      </c>
      <c r="EI91" t="str">
        <f t="shared" ca="1" si="288"/>
        <v>0</v>
      </c>
      <c r="EJ91" t="str">
        <f t="shared" ca="1" si="289"/>
        <v>0</v>
      </c>
      <c r="EK91" t="str">
        <f t="shared" ca="1" si="290"/>
        <v>0</v>
      </c>
      <c r="EL91" t="str">
        <f t="shared" ca="1" si="291"/>
        <v>0</v>
      </c>
      <c r="EM91" t="str">
        <f t="shared" ca="1" si="292"/>
        <v>0</v>
      </c>
      <c r="EN91" s="91" t="str">
        <f t="shared" ca="1" si="293"/>
        <v>0</v>
      </c>
    </row>
    <row r="92" spans="1:144">
      <c r="A92">
        <f ca="1"/>
        <v>0</v>
      </c>
      <c r="B92">
        <f ca="1"/>
        <v>0</v>
      </c>
      <c r="C92">
        <f ca="1"/>
        <v>0</v>
      </c>
      <c r="D92" t="str">
        <f ca="1"/>
        <v/>
      </c>
      <c r="E92">
        <f ca="1"/>
        <v>0</v>
      </c>
      <c r="F92">
        <f ca="1"/>
        <v>0</v>
      </c>
      <c r="G92">
        <f ca="1"/>
        <v>0</v>
      </c>
      <c r="H92" t="str">
        <f ca="1"/>
        <v/>
      </c>
      <c r="I92">
        <f ca="1"/>
        <v>0</v>
      </c>
      <c r="J92" t="str">
        <f ca="1"/>
        <v/>
      </c>
      <c r="K92" t="str">
        <f ca="1"/>
        <v>0</v>
      </c>
      <c r="L92" t="str">
        <f ca="1"/>
        <v>0</v>
      </c>
      <c r="M92" t="str">
        <f ca="1"/>
        <v>0</v>
      </c>
      <c r="X92" s="91" t="str">
        <f t="shared" ca="1" si="173"/>
        <v>0</v>
      </c>
      <c r="Y92" t="str">
        <f t="shared" ca="1" si="174"/>
        <v>0</v>
      </c>
      <c r="Z92" t="str">
        <f t="shared" ca="1" si="175"/>
        <v>0</v>
      </c>
      <c r="AA92" t="str">
        <f t="shared" ca="1" si="176"/>
        <v>0</v>
      </c>
      <c r="AB92" t="str">
        <f t="shared" ca="1" si="177"/>
        <v>0</v>
      </c>
      <c r="AC92" t="str">
        <f t="shared" ca="1" si="178"/>
        <v>0</v>
      </c>
      <c r="AD92" t="str">
        <f t="shared" ca="1" si="179"/>
        <v>0</v>
      </c>
      <c r="AE92" t="str">
        <f t="shared" ca="1" si="180"/>
        <v>0</v>
      </c>
      <c r="AF92" t="str">
        <f t="shared" ca="1" si="181"/>
        <v>0</v>
      </c>
      <c r="AG92" t="str">
        <f t="shared" ca="1" si="182"/>
        <v>0</v>
      </c>
      <c r="AH92" t="str">
        <f t="shared" ca="1" si="183"/>
        <v>0</v>
      </c>
      <c r="AI92" t="str">
        <f t="shared" ca="1" si="184"/>
        <v>0</v>
      </c>
      <c r="AJ92" t="str">
        <f t="shared" ca="1" si="185"/>
        <v>0</v>
      </c>
      <c r="AK92" t="str">
        <f t="shared" ca="1" si="186"/>
        <v>0</v>
      </c>
      <c r="AL92" t="str">
        <f t="shared" ca="1" si="187"/>
        <v>0</v>
      </c>
      <c r="AM92" t="str">
        <f t="shared" ca="1" si="188"/>
        <v>0</v>
      </c>
      <c r="AN92" t="str">
        <f t="shared" ca="1" si="189"/>
        <v>0</v>
      </c>
      <c r="AO92" t="str">
        <f t="shared" ca="1" si="190"/>
        <v>0</v>
      </c>
      <c r="AP92" t="str">
        <f t="shared" ca="1" si="191"/>
        <v>0</v>
      </c>
      <c r="AQ92" t="str">
        <f t="shared" ca="1" si="192"/>
        <v>0</v>
      </c>
      <c r="AR92" t="str">
        <f t="shared" ca="1" si="193"/>
        <v>0</v>
      </c>
      <c r="AS92" t="str">
        <f t="shared" ca="1" si="194"/>
        <v>0</v>
      </c>
      <c r="AT92" t="str">
        <f t="shared" ca="1" si="195"/>
        <v>0</v>
      </c>
      <c r="AU92" t="str">
        <f t="shared" ca="1" si="196"/>
        <v>0</v>
      </c>
      <c r="AV92" t="str">
        <f t="shared" ca="1" si="197"/>
        <v>0</v>
      </c>
      <c r="AW92" t="str">
        <f t="shared" ca="1" si="198"/>
        <v>0</v>
      </c>
      <c r="AX92" t="str">
        <f t="shared" ca="1" si="199"/>
        <v>0</v>
      </c>
      <c r="AY92" t="str">
        <f t="shared" ca="1" si="200"/>
        <v>0</v>
      </c>
      <c r="AZ92" t="str">
        <f t="shared" ca="1" si="201"/>
        <v>0</v>
      </c>
      <c r="BA92" t="str">
        <f t="shared" ca="1" si="202"/>
        <v>0</v>
      </c>
      <c r="BB92" s="91" t="str">
        <f t="shared" ca="1" si="203"/>
        <v>0</v>
      </c>
      <c r="BC92" t="str">
        <f t="shared" ca="1" si="204"/>
        <v>0</v>
      </c>
      <c r="BD92" t="str">
        <f t="shared" ca="1" si="205"/>
        <v>0</v>
      </c>
      <c r="BE92" t="str">
        <f t="shared" ca="1" si="206"/>
        <v>0</v>
      </c>
      <c r="BF92" t="str">
        <f t="shared" ca="1" si="207"/>
        <v>0</v>
      </c>
      <c r="BG92" t="str">
        <f t="shared" ca="1" si="208"/>
        <v>0</v>
      </c>
      <c r="BH92" t="str">
        <f t="shared" ca="1" si="209"/>
        <v>0</v>
      </c>
      <c r="BI92" t="str">
        <f t="shared" ca="1" si="210"/>
        <v>0</v>
      </c>
      <c r="BJ92" t="str">
        <f t="shared" ca="1" si="211"/>
        <v>0</v>
      </c>
      <c r="BK92" t="str">
        <f t="shared" ca="1" si="212"/>
        <v>0</v>
      </c>
      <c r="BL92" t="str">
        <f t="shared" ca="1" si="213"/>
        <v>0</v>
      </c>
      <c r="BM92" t="str">
        <f t="shared" ca="1" si="214"/>
        <v>0</v>
      </c>
      <c r="BN92" t="str">
        <f t="shared" ca="1" si="215"/>
        <v>0</v>
      </c>
      <c r="BO92" t="str">
        <f t="shared" ca="1" si="216"/>
        <v>0</v>
      </c>
      <c r="BP92" t="str">
        <f t="shared" ca="1" si="217"/>
        <v>0</v>
      </c>
      <c r="BQ92" t="str">
        <f t="shared" ca="1" si="218"/>
        <v>0</v>
      </c>
      <c r="BR92" t="str">
        <f t="shared" ca="1" si="219"/>
        <v>0</v>
      </c>
      <c r="BS92" t="str">
        <f t="shared" ca="1" si="220"/>
        <v>0</v>
      </c>
      <c r="BT92" t="str">
        <f t="shared" ca="1" si="221"/>
        <v>0</v>
      </c>
      <c r="BU92" t="str">
        <f t="shared" ca="1" si="222"/>
        <v>0</v>
      </c>
      <c r="BV92" t="str">
        <f t="shared" ca="1" si="223"/>
        <v>0</v>
      </c>
      <c r="BW92" t="str">
        <f t="shared" ca="1" si="224"/>
        <v>0</v>
      </c>
      <c r="BX92" t="str">
        <f t="shared" ca="1" si="225"/>
        <v>0</v>
      </c>
      <c r="BY92" t="str">
        <f t="shared" ca="1" si="226"/>
        <v>0</v>
      </c>
      <c r="BZ92" t="str">
        <f t="shared" ca="1" si="227"/>
        <v>0</v>
      </c>
      <c r="CA92" t="str">
        <f t="shared" ca="1" si="228"/>
        <v>0</v>
      </c>
      <c r="CB92" t="str">
        <f t="shared" ca="1" si="229"/>
        <v>0</v>
      </c>
      <c r="CC92" t="str">
        <f t="shared" ca="1" si="230"/>
        <v>0</v>
      </c>
      <c r="CD92" t="str">
        <f t="shared" ca="1" si="231"/>
        <v>0</v>
      </c>
      <c r="CE92" t="str">
        <f t="shared" ca="1" si="232"/>
        <v>0</v>
      </c>
      <c r="CF92" s="91" t="str">
        <f t="shared" ca="1" si="233"/>
        <v>0</v>
      </c>
      <c r="CG92" t="str">
        <f t="shared" ca="1" si="234"/>
        <v>0</v>
      </c>
      <c r="CH92" t="str">
        <f t="shared" ca="1" si="235"/>
        <v>0</v>
      </c>
      <c r="CI92" t="str">
        <f t="shared" ca="1" si="236"/>
        <v>0</v>
      </c>
      <c r="CJ92" t="str">
        <f t="shared" ca="1" si="237"/>
        <v>0</v>
      </c>
      <c r="CK92" t="str">
        <f t="shared" ca="1" si="238"/>
        <v>0</v>
      </c>
      <c r="CL92" t="str">
        <f t="shared" ca="1" si="239"/>
        <v>0</v>
      </c>
      <c r="CM92" t="str">
        <f t="shared" ca="1" si="240"/>
        <v>0</v>
      </c>
      <c r="CN92" t="str">
        <f t="shared" ca="1" si="241"/>
        <v>0</v>
      </c>
      <c r="CO92" t="str">
        <f t="shared" ca="1" si="242"/>
        <v>0</v>
      </c>
      <c r="CP92" t="str">
        <f t="shared" ca="1" si="243"/>
        <v>0</v>
      </c>
      <c r="CQ92" t="str">
        <f t="shared" ca="1" si="244"/>
        <v>0</v>
      </c>
      <c r="CR92" t="str">
        <f t="shared" ca="1" si="245"/>
        <v>0</v>
      </c>
      <c r="CS92" t="str">
        <f t="shared" ca="1" si="246"/>
        <v>0</v>
      </c>
      <c r="CT92" t="str">
        <f t="shared" ca="1" si="247"/>
        <v>0</v>
      </c>
      <c r="CU92" t="str">
        <f t="shared" ca="1" si="248"/>
        <v>0</v>
      </c>
      <c r="CV92" t="str">
        <f t="shared" ca="1" si="249"/>
        <v>0</v>
      </c>
      <c r="CW92" t="str">
        <f t="shared" ca="1" si="250"/>
        <v>0</v>
      </c>
      <c r="CX92" t="str">
        <f t="shared" ca="1" si="251"/>
        <v>0</v>
      </c>
      <c r="CY92" t="str">
        <f t="shared" ca="1" si="252"/>
        <v>0</v>
      </c>
      <c r="CZ92" t="str">
        <f t="shared" ca="1" si="253"/>
        <v>0</v>
      </c>
      <c r="DA92" t="str">
        <f t="shared" ca="1" si="254"/>
        <v>0</v>
      </c>
      <c r="DB92" t="str">
        <f t="shared" ca="1" si="255"/>
        <v>0</v>
      </c>
      <c r="DC92" t="str">
        <f t="shared" ca="1" si="256"/>
        <v>0</v>
      </c>
      <c r="DD92" t="str">
        <f t="shared" ca="1" si="257"/>
        <v>0</v>
      </c>
      <c r="DE92" t="str">
        <f t="shared" ca="1" si="258"/>
        <v>0</v>
      </c>
      <c r="DF92" t="str">
        <f t="shared" ca="1" si="259"/>
        <v>0</v>
      </c>
      <c r="DG92" t="str">
        <f t="shared" ca="1" si="260"/>
        <v>0</v>
      </c>
      <c r="DH92" t="str">
        <f t="shared" ca="1" si="261"/>
        <v>0</v>
      </c>
      <c r="DI92" t="str">
        <f t="shared" ca="1" si="262"/>
        <v>0</v>
      </c>
      <c r="DJ92" s="91" t="str">
        <f t="shared" ca="1" si="263"/>
        <v>0</v>
      </c>
      <c r="DK92" t="str">
        <f t="shared" ca="1" si="264"/>
        <v>0</v>
      </c>
      <c r="DL92" t="str">
        <f t="shared" ca="1" si="265"/>
        <v>0</v>
      </c>
      <c r="DM92" t="str">
        <f t="shared" ca="1" si="266"/>
        <v>0</v>
      </c>
      <c r="DN92" t="str">
        <f t="shared" ca="1" si="267"/>
        <v>0</v>
      </c>
      <c r="DO92" t="str">
        <f t="shared" ca="1" si="268"/>
        <v>0</v>
      </c>
      <c r="DP92" t="str">
        <f t="shared" ca="1" si="269"/>
        <v>0</v>
      </c>
      <c r="DQ92" t="str">
        <f t="shared" ca="1" si="270"/>
        <v>0</v>
      </c>
      <c r="DR92" t="str">
        <f t="shared" ca="1" si="271"/>
        <v>0</v>
      </c>
      <c r="DS92" t="str">
        <f t="shared" ca="1" si="272"/>
        <v>0</v>
      </c>
      <c r="DT92" t="str">
        <f t="shared" ca="1" si="273"/>
        <v>0</v>
      </c>
      <c r="DU92" t="str">
        <f t="shared" ca="1" si="274"/>
        <v>0</v>
      </c>
      <c r="DV92" t="str">
        <f t="shared" ca="1" si="275"/>
        <v>0</v>
      </c>
      <c r="DW92" t="str">
        <f t="shared" ca="1" si="276"/>
        <v>0</v>
      </c>
      <c r="DX92" t="str">
        <f t="shared" ca="1" si="277"/>
        <v>0</v>
      </c>
      <c r="DY92" t="str">
        <f t="shared" ca="1" si="278"/>
        <v>0</v>
      </c>
      <c r="DZ92" t="str">
        <f t="shared" ca="1" si="279"/>
        <v>0</v>
      </c>
      <c r="EA92" t="str">
        <f t="shared" ca="1" si="280"/>
        <v>0</v>
      </c>
      <c r="EB92" t="str">
        <f t="shared" ca="1" si="281"/>
        <v>0</v>
      </c>
      <c r="EC92" t="str">
        <f t="shared" ca="1" si="282"/>
        <v>0</v>
      </c>
      <c r="ED92" t="str">
        <f t="shared" ca="1" si="283"/>
        <v>0</v>
      </c>
      <c r="EE92" t="str">
        <f t="shared" ca="1" si="284"/>
        <v>0</v>
      </c>
      <c r="EF92" t="str">
        <f t="shared" ca="1" si="285"/>
        <v>0</v>
      </c>
      <c r="EG92" t="str">
        <f t="shared" ca="1" si="286"/>
        <v>0</v>
      </c>
      <c r="EH92" t="str">
        <f t="shared" ca="1" si="287"/>
        <v>0</v>
      </c>
      <c r="EI92" t="str">
        <f t="shared" ca="1" si="288"/>
        <v>0</v>
      </c>
      <c r="EJ92" t="str">
        <f t="shared" ca="1" si="289"/>
        <v>0</v>
      </c>
      <c r="EK92" t="str">
        <f t="shared" ca="1" si="290"/>
        <v>0</v>
      </c>
      <c r="EL92" t="str">
        <f t="shared" ca="1" si="291"/>
        <v>0</v>
      </c>
      <c r="EM92" t="str">
        <f t="shared" ca="1" si="292"/>
        <v>0</v>
      </c>
      <c r="EN92" s="91" t="str">
        <f t="shared" ca="1" si="293"/>
        <v>0</v>
      </c>
    </row>
    <row r="93" spans="1:144">
      <c r="A93">
        <f ca="1"/>
        <v>0</v>
      </c>
      <c r="B93">
        <f ca="1"/>
        <v>0</v>
      </c>
      <c r="C93">
        <f ca="1"/>
        <v>0</v>
      </c>
      <c r="D93" t="str">
        <f ca="1"/>
        <v/>
      </c>
      <c r="E93">
        <f ca="1"/>
        <v>0</v>
      </c>
      <c r="F93">
        <f ca="1"/>
        <v>0</v>
      </c>
      <c r="G93">
        <f ca="1"/>
        <v>0</v>
      </c>
      <c r="H93" t="str">
        <f ca="1"/>
        <v/>
      </c>
      <c r="I93">
        <f ca="1"/>
        <v>0</v>
      </c>
      <c r="J93" t="str">
        <f ca="1"/>
        <v/>
      </c>
      <c r="K93" t="str">
        <f ca="1"/>
        <v>0</v>
      </c>
      <c r="L93" t="str">
        <f ca="1"/>
        <v>0</v>
      </c>
      <c r="M93" t="str">
        <f ca="1"/>
        <v>0</v>
      </c>
      <c r="X93" s="91" t="str">
        <f t="shared" ca="1" si="173"/>
        <v>0</v>
      </c>
      <c r="Y93" t="str">
        <f t="shared" ca="1" si="174"/>
        <v>0</v>
      </c>
      <c r="Z93" t="str">
        <f t="shared" ca="1" si="175"/>
        <v>0</v>
      </c>
      <c r="AA93" t="str">
        <f t="shared" ca="1" si="176"/>
        <v>0</v>
      </c>
      <c r="AB93" t="str">
        <f t="shared" ca="1" si="177"/>
        <v>0</v>
      </c>
      <c r="AC93" t="str">
        <f t="shared" ca="1" si="178"/>
        <v>0</v>
      </c>
      <c r="AD93" t="str">
        <f t="shared" ca="1" si="179"/>
        <v>0</v>
      </c>
      <c r="AE93" t="str">
        <f t="shared" ca="1" si="180"/>
        <v>0</v>
      </c>
      <c r="AF93" t="str">
        <f t="shared" ca="1" si="181"/>
        <v>0</v>
      </c>
      <c r="AG93" t="str">
        <f t="shared" ca="1" si="182"/>
        <v>0</v>
      </c>
      <c r="AH93" t="str">
        <f t="shared" ca="1" si="183"/>
        <v>0</v>
      </c>
      <c r="AI93" t="str">
        <f t="shared" ca="1" si="184"/>
        <v>0</v>
      </c>
      <c r="AJ93" t="str">
        <f t="shared" ca="1" si="185"/>
        <v>0</v>
      </c>
      <c r="AK93" t="str">
        <f t="shared" ca="1" si="186"/>
        <v>0</v>
      </c>
      <c r="AL93" t="str">
        <f t="shared" ca="1" si="187"/>
        <v>0</v>
      </c>
      <c r="AM93" t="str">
        <f t="shared" ca="1" si="188"/>
        <v>0</v>
      </c>
      <c r="AN93" t="str">
        <f t="shared" ca="1" si="189"/>
        <v>0</v>
      </c>
      <c r="AO93" t="str">
        <f t="shared" ca="1" si="190"/>
        <v>0</v>
      </c>
      <c r="AP93" t="str">
        <f t="shared" ca="1" si="191"/>
        <v>0</v>
      </c>
      <c r="AQ93" t="str">
        <f t="shared" ca="1" si="192"/>
        <v>0</v>
      </c>
      <c r="AR93" t="str">
        <f t="shared" ca="1" si="193"/>
        <v>0</v>
      </c>
      <c r="AS93" t="str">
        <f t="shared" ca="1" si="194"/>
        <v>0</v>
      </c>
      <c r="AT93" t="str">
        <f t="shared" ca="1" si="195"/>
        <v>0</v>
      </c>
      <c r="AU93" t="str">
        <f t="shared" ca="1" si="196"/>
        <v>0</v>
      </c>
      <c r="AV93" t="str">
        <f t="shared" ca="1" si="197"/>
        <v>0</v>
      </c>
      <c r="AW93" t="str">
        <f t="shared" ca="1" si="198"/>
        <v>0</v>
      </c>
      <c r="AX93" t="str">
        <f t="shared" ca="1" si="199"/>
        <v>0</v>
      </c>
      <c r="AY93" t="str">
        <f t="shared" ca="1" si="200"/>
        <v>0</v>
      </c>
      <c r="AZ93" t="str">
        <f t="shared" ca="1" si="201"/>
        <v>0</v>
      </c>
      <c r="BA93" t="str">
        <f t="shared" ca="1" si="202"/>
        <v>0</v>
      </c>
      <c r="BB93" s="91" t="str">
        <f t="shared" ca="1" si="203"/>
        <v>0</v>
      </c>
      <c r="BC93" t="str">
        <f t="shared" ca="1" si="204"/>
        <v>0</v>
      </c>
      <c r="BD93" t="str">
        <f t="shared" ca="1" si="205"/>
        <v>0</v>
      </c>
      <c r="BE93" t="str">
        <f t="shared" ca="1" si="206"/>
        <v>0</v>
      </c>
      <c r="BF93" t="str">
        <f t="shared" ca="1" si="207"/>
        <v>0</v>
      </c>
      <c r="BG93" t="str">
        <f t="shared" ca="1" si="208"/>
        <v>0</v>
      </c>
      <c r="BH93" t="str">
        <f t="shared" ca="1" si="209"/>
        <v>0</v>
      </c>
      <c r="BI93" t="str">
        <f t="shared" ca="1" si="210"/>
        <v>0</v>
      </c>
      <c r="BJ93" t="str">
        <f t="shared" ca="1" si="211"/>
        <v>0</v>
      </c>
      <c r="BK93" t="str">
        <f t="shared" ca="1" si="212"/>
        <v>0</v>
      </c>
      <c r="BL93" t="str">
        <f t="shared" ca="1" si="213"/>
        <v>0</v>
      </c>
      <c r="BM93" t="str">
        <f t="shared" ca="1" si="214"/>
        <v>0</v>
      </c>
      <c r="BN93" t="str">
        <f t="shared" ca="1" si="215"/>
        <v>0</v>
      </c>
      <c r="BO93" t="str">
        <f t="shared" ca="1" si="216"/>
        <v>0</v>
      </c>
      <c r="BP93" t="str">
        <f t="shared" ca="1" si="217"/>
        <v>0</v>
      </c>
      <c r="BQ93" t="str">
        <f t="shared" ca="1" si="218"/>
        <v>0</v>
      </c>
      <c r="BR93" t="str">
        <f t="shared" ca="1" si="219"/>
        <v>0</v>
      </c>
      <c r="BS93" t="str">
        <f t="shared" ca="1" si="220"/>
        <v>0</v>
      </c>
      <c r="BT93" t="str">
        <f t="shared" ca="1" si="221"/>
        <v>0</v>
      </c>
      <c r="BU93" t="str">
        <f t="shared" ca="1" si="222"/>
        <v>0</v>
      </c>
      <c r="BV93" t="str">
        <f t="shared" ca="1" si="223"/>
        <v>0</v>
      </c>
      <c r="BW93" t="str">
        <f t="shared" ca="1" si="224"/>
        <v>0</v>
      </c>
      <c r="BX93" t="str">
        <f t="shared" ca="1" si="225"/>
        <v>0</v>
      </c>
      <c r="BY93" t="str">
        <f t="shared" ca="1" si="226"/>
        <v>0</v>
      </c>
      <c r="BZ93" t="str">
        <f t="shared" ca="1" si="227"/>
        <v>0</v>
      </c>
      <c r="CA93" t="str">
        <f t="shared" ca="1" si="228"/>
        <v>0</v>
      </c>
      <c r="CB93" t="str">
        <f t="shared" ca="1" si="229"/>
        <v>0</v>
      </c>
      <c r="CC93" t="str">
        <f t="shared" ca="1" si="230"/>
        <v>0</v>
      </c>
      <c r="CD93" t="str">
        <f t="shared" ca="1" si="231"/>
        <v>0</v>
      </c>
      <c r="CE93" t="str">
        <f t="shared" ca="1" si="232"/>
        <v>0</v>
      </c>
      <c r="CF93" s="91" t="str">
        <f t="shared" ca="1" si="233"/>
        <v>0</v>
      </c>
      <c r="CG93" t="str">
        <f t="shared" ca="1" si="234"/>
        <v>0</v>
      </c>
      <c r="CH93" t="str">
        <f t="shared" ca="1" si="235"/>
        <v>0</v>
      </c>
      <c r="CI93" t="str">
        <f t="shared" ca="1" si="236"/>
        <v>0</v>
      </c>
      <c r="CJ93" t="str">
        <f t="shared" ca="1" si="237"/>
        <v>0</v>
      </c>
      <c r="CK93" t="str">
        <f t="shared" ca="1" si="238"/>
        <v>0</v>
      </c>
      <c r="CL93" t="str">
        <f t="shared" ca="1" si="239"/>
        <v>0</v>
      </c>
      <c r="CM93" t="str">
        <f t="shared" ca="1" si="240"/>
        <v>0</v>
      </c>
      <c r="CN93" t="str">
        <f t="shared" ca="1" si="241"/>
        <v>0</v>
      </c>
      <c r="CO93" t="str">
        <f t="shared" ca="1" si="242"/>
        <v>0</v>
      </c>
      <c r="CP93" t="str">
        <f t="shared" ca="1" si="243"/>
        <v>0</v>
      </c>
      <c r="CQ93" t="str">
        <f t="shared" ca="1" si="244"/>
        <v>0</v>
      </c>
      <c r="CR93" t="str">
        <f t="shared" ca="1" si="245"/>
        <v>0</v>
      </c>
      <c r="CS93" t="str">
        <f t="shared" ca="1" si="246"/>
        <v>0</v>
      </c>
      <c r="CT93" t="str">
        <f t="shared" ca="1" si="247"/>
        <v>0</v>
      </c>
      <c r="CU93" t="str">
        <f t="shared" ca="1" si="248"/>
        <v>0</v>
      </c>
      <c r="CV93" t="str">
        <f t="shared" ca="1" si="249"/>
        <v>0</v>
      </c>
      <c r="CW93" t="str">
        <f t="shared" ca="1" si="250"/>
        <v>0</v>
      </c>
      <c r="CX93" t="str">
        <f t="shared" ca="1" si="251"/>
        <v>0</v>
      </c>
      <c r="CY93" t="str">
        <f t="shared" ca="1" si="252"/>
        <v>0</v>
      </c>
      <c r="CZ93" t="str">
        <f t="shared" ca="1" si="253"/>
        <v>0</v>
      </c>
      <c r="DA93" t="str">
        <f t="shared" ca="1" si="254"/>
        <v>0</v>
      </c>
      <c r="DB93" t="str">
        <f t="shared" ca="1" si="255"/>
        <v>0</v>
      </c>
      <c r="DC93" t="str">
        <f t="shared" ca="1" si="256"/>
        <v>0</v>
      </c>
      <c r="DD93" t="str">
        <f t="shared" ca="1" si="257"/>
        <v>0</v>
      </c>
      <c r="DE93" t="str">
        <f t="shared" ca="1" si="258"/>
        <v>0</v>
      </c>
      <c r="DF93" t="str">
        <f t="shared" ca="1" si="259"/>
        <v>0</v>
      </c>
      <c r="DG93" t="str">
        <f t="shared" ca="1" si="260"/>
        <v>0</v>
      </c>
      <c r="DH93" t="str">
        <f t="shared" ca="1" si="261"/>
        <v>0</v>
      </c>
      <c r="DI93" t="str">
        <f t="shared" ca="1" si="262"/>
        <v>0</v>
      </c>
      <c r="DJ93" s="91" t="str">
        <f t="shared" ca="1" si="263"/>
        <v>0</v>
      </c>
      <c r="DK93" t="str">
        <f t="shared" ca="1" si="264"/>
        <v>0</v>
      </c>
      <c r="DL93" t="str">
        <f t="shared" ca="1" si="265"/>
        <v>0</v>
      </c>
      <c r="DM93" t="str">
        <f t="shared" ca="1" si="266"/>
        <v>0</v>
      </c>
      <c r="DN93" t="str">
        <f t="shared" ca="1" si="267"/>
        <v>0</v>
      </c>
      <c r="DO93" t="str">
        <f t="shared" ca="1" si="268"/>
        <v>0</v>
      </c>
      <c r="DP93" t="str">
        <f t="shared" ca="1" si="269"/>
        <v>0</v>
      </c>
      <c r="DQ93" t="str">
        <f t="shared" ca="1" si="270"/>
        <v>0</v>
      </c>
      <c r="DR93" t="str">
        <f t="shared" ca="1" si="271"/>
        <v>0</v>
      </c>
      <c r="DS93" t="str">
        <f t="shared" ca="1" si="272"/>
        <v>0</v>
      </c>
      <c r="DT93" t="str">
        <f t="shared" ca="1" si="273"/>
        <v>0</v>
      </c>
      <c r="DU93" t="str">
        <f t="shared" ca="1" si="274"/>
        <v>0</v>
      </c>
      <c r="DV93" t="str">
        <f t="shared" ca="1" si="275"/>
        <v>0</v>
      </c>
      <c r="DW93" t="str">
        <f t="shared" ca="1" si="276"/>
        <v>0</v>
      </c>
      <c r="DX93" t="str">
        <f t="shared" ca="1" si="277"/>
        <v>0</v>
      </c>
      <c r="DY93" t="str">
        <f t="shared" ca="1" si="278"/>
        <v>0</v>
      </c>
      <c r="DZ93" t="str">
        <f t="shared" ca="1" si="279"/>
        <v>0</v>
      </c>
      <c r="EA93" t="str">
        <f t="shared" ca="1" si="280"/>
        <v>0</v>
      </c>
      <c r="EB93" t="str">
        <f t="shared" ca="1" si="281"/>
        <v>0</v>
      </c>
      <c r="EC93" t="str">
        <f t="shared" ca="1" si="282"/>
        <v>0</v>
      </c>
      <c r="ED93" t="str">
        <f t="shared" ca="1" si="283"/>
        <v>0</v>
      </c>
      <c r="EE93" t="str">
        <f t="shared" ca="1" si="284"/>
        <v>0</v>
      </c>
      <c r="EF93" t="str">
        <f t="shared" ca="1" si="285"/>
        <v>0</v>
      </c>
      <c r="EG93" t="str">
        <f t="shared" ca="1" si="286"/>
        <v>0</v>
      </c>
      <c r="EH93" t="str">
        <f t="shared" ca="1" si="287"/>
        <v>0</v>
      </c>
      <c r="EI93" t="str">
        <f t="shared" ca="1" si="288"/>
        <v>0</v>
      </c>
      <c r="EJ93" t="str">
        <f t="shared" ca="1" si="289"/>
        <v>0</v>
      </c>
      <c r="EK93" t="str">
        <f t="shared" ca="1" si="290"/>
        <v>0</v>
      </c>
      <c r="EL93" t="str">
        <f t="shared" ca="1" si="291"/>
        <v>0</v>
      </c>
      <c r="EM93" t="str">
        <f t="shared" ca="1" si="292"/>
        <v>0</v>
      </c>
      <c r="EN93" s="91" t="str">
        <f t="shared" ca="1" si="293"/>
        <v>0</v>
      </c>
    </row>
    <row r="94" spans="1:144">
      <c r="A94">
        <f ca="1"/>
        <v>0</v>
      </c>
      <c r="B94">
        <f ca="1"/>
        <v>0</v>
      </c>
      <c r="C94">
        <f ca="1"/>
        <v>0</v>
      </c>
      <c r="D94" t="str">
        <f ca="1"/>
        <v/>
      </c>
      <c r="E94">
        <f ca="1"/>
        <v>0</v>
      </c>
      <c r="F94">
        <f ca="1"/>
        <v>0</v>
      </c>
      <c r="G94">
        <f ca="1"/>
        <v>0</v>
      </c>
      <c r="H94" t="str">
        <f ca="1"/>
        <v/>
      </c>
      <c r="I94">
        <f ca="1"/>
        <v>0</v>
      </c>
      <c r="J94" t="str">
        <f ca="1"/>
        <v/>
      </c>
      <c r="K94" t="str">
        <f ca="1"/>
        <v>0</v>
      </c>
      <c r="L94" t="str">
        <f ca="1"/>
        <v>0</v>
      </c>
      <c r="M94" t="str">
        <f ca="1"/>
        <v>0</v>
      </c>
      <c r="X94" s="91" t="str">
        <f t="shared" ca="1" si="173"/>
        <v>0</v>
      </c>
      <c r="Y94" t="str">
        <f t="shared" ca="1" si="174"/>
        <v>0</v>
      </c>
      <c r="Z94" t="str">
        <f t="shared" ca="1" si="175"/>
        <v>0</v>
      </c>
      <c r="AA94" t="str">
        <f t="shared" ca="1" si="176"/>
        <v>0</v>
      </c>
      <c r="AB94" t="str">
        <f t="shared" ca="1" si="177"/>
        <v>0</v>
      </c>
      <c r="AC94" t="str">
        <f t="shared" ca="1" si="178"/>
        <v>0</v>
      </c>
      <c r="AD94" t="str">
        <f t="shared" ca="1" si="179"/>
        <v>0</v>
      </c>
      <c r="AE94" t="str">
        <f t="shared" ca="1" si="180"/>
        <v>0</v>
      </c>
      <c r="AF94" t="str">
        <f t="shared" ca="1" si="181"/>
        <v>0</v>
      </c>
      <c r="AG94" t="str">
        <f t="shared" ca="1" si="182"/>
        <v>0</v>
      </c>
      <c r="AH94" t="str">
        <f t="shared" ca="1" si="183"/>
        <v>0</v>
      </c>
      <c r="AI94" t="str">
        <f t="shared" ca="1" si="184"/>
        <v>0</v>
      </c>
      <c r="AJ94" t="str">
        <f t="shared" ca="1" si="185"/>
        <v>0</v>
      </c>
      <c r="AK94" t="str">
        <f t="shared" ca="1" si="186"/>
        <v>0</v>
      </c>
      <c r="AL94" t="str">
        <f t="shared" ca="1" si="187"/>
        <v>0</v>
      </c>
      <c r="AM94" t="str">
        <f t="shared" ca="1" si="188"/>
        <v>0</v>
      </c>
      <c r="AN94" t="str">
        <f t="shared" ca="1" si="189"/>
        <v>0</v>
      </c>
      <c r="AO94" t="str">
        <f t="shared" ca="1" si="190"/>
        <v>0</v>
      </c>
      <c r="AP94" t="str">
        <f t="shared" ca="1" si="191"/>
        <v>0</v>
      </c>
      <c r="AQ94" t="str">
        <f t="shared" ca="1" si="192"/>
        <v>0</v>
      </c>
      <c r="AR94" t="str">
        <f t="shared" ca="1" si="193"/>
        <v>0</v>
      </c>
      <c r="AS94" t="str">
        <f t="shared" ca="1" si="194"/>
        <v>0</v>
      </c>
      <c r="AT94" t="str">
        <f t="shared" ca="1" si="195"/>
        <v>0</v>
      </c>
      <c r="AU94" t="str">
        <f t="shared" ca="1" si="196"/>
        <v>0</v>
      </c>
      <c r="AV94" t="str">
        <f t="shared" ca="1" si="197"/>
        <v>0</v>
      </c>
      <c r="AW94" t="str">
        <f t="shared" ca="1" si="198"/>
        <v>0</v>
      </c>
      <c r="AX94" t="str">
        <f t="shared" ca="1" si="199"/>
        <v>0</v>
      </c>
      <c r="AY94" t="str">
        <f t="shared" ca="1" si="200"/>
        <v>0</v>
      </c>
      <c r="AZ94" t="str">
        <f t="shared" ca="1" si="201"/>
        <v>0</v>
      </c>
      <c r="BA94" t="str">
        <f t="shared" ca="1" si="202"/>
        <v>0</v>
      </c>
      <c r="BB94" s="91" t="str">
        <f t="shared" ca="1" si="203"/>
        <v>0</v>
      </c>
      <c r="BC94" t="str">
        <f t="shared" ca="1" si="204"/>
        <v>0</v>
      </c>
      <c r="BD94" t="str">
        <f t="shared" ca="1" si="205"/>
        <v>0</v>
      </c>
      <c r="BE94" t="str">
        <f t="shared" ca="1" si="206"/>
        <v>0</v>
      </c>
      <c r="BF94" t="str">
        <f t="shared" ca="1" si="207"/>
        <v>0</v>
      </c>
      <c r="BG94" t="str">
        <f t="shared" ca="1" si="208"/>
        <v>0</v>
      </c>
      <c r="BH94" t="str">
        <f t="shared" ca="1" si="209"/>
        <v>0</v>
      </c>
      <c r="BI94" t="str">
        <f t="shared" ca="1" si="210"/>
        <v>0</v>
      </c>
      <c r="BJ94" t="str">
        <f t="shared" ca="1" si="211"/>
        <v>0</v>
      </c>
      <c r="BK94" t="str">
        <f t="shared" ca="1" si="212"/>
        <v>0</v>
      </c>
      <c r="BL94" t="str">
        <f t="shared" ca="1" si="213"/>
        <v>0</v>
      </c>
      <c r="BM94" t="str">
        <f t="shared" ca="1" si="214"/>
        <v>0</v>
      </c>
      <c r="BN94" t="str">
        <f t="shared" ca="1" si="215"/>
        <v>0</v>
      </c>
      <c r="BO94" t="str">
        <f t="shared" ca="1" si="216"/>
        <v>0</v>
      </c>
      <c r="BP94" t="str">
        <f t="shared" ca="1" si="217"/>
        <v>0</v>
      </c>
      <c r="BQ94" t="str">
        <f t="shared" ca="1" si="218"/>
        <v>0</v>
      </c>
      <c r="BR94" t="str">
        <f t="shared" ca="1" si="219"/>
        <v>0</v>
      </c>
      <c r="BS94" t="str">
        <f t="shared" ca="1" si="220"/>
        <v>0</v>
      </c>
      <c r="BT94" t="str">
        <f t="shared" ca="1" si="221"/>
        <v>0</v>
      </c>
      <c r="BU94" t="str">
        <f t="shared" ca="1" si="222"/>
        <v>0</v>
      </c>
      <c r="BV94" t="str">
        <f t="shared" ca="1" si="223"/>
        <v>0</v>
      </c>
      <c r="BW94" t="str">
        <f t="shared" ca="1" si="224"/>
        <v>0</v>
      </c>
      <c r="BX94" t="str">
        <f t="shared" ca="1" si="225"/>
        <v>0</v>
      </c>
      <c r="BY94" t="str">
        <f t="shared" ca="1" si="226"/>
        <v>0</v>
      </c>
      <c r="BZ94" t="str">
        <f t="shared" ca="1" si="227"/>
        <v>0</v>
      </c>
      <c r="CA94" t="str">
        <f t="shared" ca="1" si="228"/>
        <v>0</v>
      </c>
      <c r="CB94" t="str">
        <f t="shared" ca="1" si="229"/>
        <v>0</v>
      </c>
      <c r="CC94" t="str">
        <f t="shared" ca="1" si="230"/>
        <v>0</v>
      </c>
      <c r="CD94" t="str">
        <f t="shared" ca="1" si="231"/>
        <v>0</v>
      </c>
      <c r="CE94" t="str">
        <f t="shared" ca="1" si="232"/>
        <v>0</v>
      </c>
      <c r="CF94" s="91" t="str">
        <f t="shared" ca="1" si="233"/>
        <v>0</v>
      </c>
      <c r="CG94" t="str">
        <f t="shared" ca="1" si="234"/>
        <v>0</v>
      </c>
      <c r="CH94" t="str">
        <f t="shared" ca="1" si="235"/>
        <v>0</v>
      </c>
      <c r="CI94" t="str">
        <f t="shared" ca="1" si="236"/>
        <v>0</v>
      </c>
      <c r="CJ94" t="str">
        <f t="shared" ca="1" si="237"/>
        <v>0</v>
      </c>
      <c r="CK94" t="str">
        <f t="shared" ca="1" si="238"/>
        <v>0</v>
      </c>
      <c r="CL94" t="str">
        <f t="shared" ca="1" si="239"/>
        <v>0</v>
      </c>
      <c r="CM94" t="str">
        <f t="shared" ca="1" si="240"/>
        <v>0</v>
      </c>
      <c r="CN94" t="str">
        <f t="shared" ca="1" si="241"/>
        <v>0</v>
      </c>
      <c r="CO94" t="str">
        <f t="shared" ca="1" si="242"/>
        <v>0</v>
      </c>
      <c r="CP94" t="str">
        <f t="shared" ca="1" si="243"/>
        <v>0</v>
      </c>
      <c r="CQ94" t="str">
        <f t="shared" ca="1" si="244"/>
        <v>0</v>
      </c>
      <c r="CR94" t="str">
        <f t="shared" ca="1" si="245"/>
        <v>0</v>
      </c>
      <c r="CS94" t="str">
        <f t="shared" ca="1" si="246"/>
        <v>0</v>
      </c>
      <c r="CT94" t="str">
        <f t="shared" ca="1" si="247"/>
        <v>0</v>
      </c>
      <c r="CU94" t="str">
        <f t="shared" ca="1" si="248"/>
        <v>0</v>
      </c>
      <c r="CV94" t="str">
        <f t="shared" ca="1" si="249"/>
        <v>0</v>
      </c>
      <c r="CW94" t="str">
        <f t="shared" ca="1" si="250"/>
        <v>0</v>
      </c>
      <c r="CX94" t="str">
        <f t="shared" ca="1" si="251"/>
        <v>0</v>
      </c>
      <c r="CY94" t="str">
        <f t="shared" ca="1" si="252"/>
        <v>0</v>
      </c>
      <c r="CZ94" t="str">
        <f t="shared" ca="1" si="253"/>
        <v>0</v>
      </c>
      <c r="DA94" t="str">
        <f t="shared" ca="1" si="254"/>
        <v>0</v>
      </c>
      <c r="DB94" t="str">
        <f t="shared" ca="1" si="255"/>
        <v>0</v>
      </c>
      <c r="DC94" t="str">
        <f t="shared" ca="1" si="256"/>
        <v>0</v>
      </c>
      <c r="DD94" t="str">
        <f t="shared" ca="1" si="257"/>
        <v>0</v>
      </c>
      <c r="DE94" t="str">
        <f t="shared" ca="1" si="258"/>
        <v>0</v>
      </c>
      <c r="DF94" t="str">
        <f t="shared" ca="1" si="259"/>
        <v>0</v>
      </c>
      <c r="DG94" t="str">
        <f t="shared" ca="1" si="260"/>
        <v>0</v>
      </c>
      <c r="DH94" t="str">
        <f t="shared" ca="1" si="261"/>
        <v>0</v>
      </c>
      <c r="DI94" t="str">
        <f t="shared" ca="1" si="262"/>
        <v>0</v>
      </c>
      <c r="DJ94" s="91" t="str">
        <f t="shared" ca="1" si="263"/>
        <v>0</v>
      </c>
      <c r="DK94" t="str">
        <f t="shared" ca="1" si="264"/>
        <v>0</v>
      </c>
      <c r="DL94" t="str">
        <f t="shared" ca="1" si="265"/>
        <v>0</v>
      </c>
      <c r="DM94" t="str">
        <f t="shared" ca="1" si="266"/>
        <v>0</v>
      </c>
      <c r="DN94" t="str">
        <f t="shared" ca="1" si="267"/>
        <v>0</v>
      </c>
      <c r="DO94" t="str">
        <f t="shared" ca="1" si="268"/>
        <v>0</v>
      </c>
      <c r="DP94" t="str">
        <f t="shared" ca="1" si="269"/>
        <v>0</v>
      </c>
      <c r="DQ94" t="str">
        <f t="shared" ca="1" si="270"/>
        <v>0</v>
      </c>
      <c r="DR94" t="str">
        <f t="shared" ca="1" si="271"/>
        <v>0</v>
      </c>
      <c r="DS94" t="str">
        <f t="shared" ca="1" si="272"/>
        <v>0</v>
      </c>
      <c r="DT94" t="str">
        <f t="shared" ca="1" si="273"/>
        <v>0</v>
      </c>
      <c r="DU94" t="str">
        <f t="shared" ca="1" si="274"/>
        <v>0</v>
      </c>
      <c r="DV94" t="str">
        <f t="shared" ca="1" si="275"/>
        <v>0</v>
      </c>
      <c r="DW94" t="str">
        <f t="shared" ca="1" si="276"/>
        <v>0</v>
      </c>
      <c r="DX94" t="str">
        <f t="shared" ca="1" si="277"/>
        <v>0</v>
      </c>
      <c r="DY94" t="str">
        <f t="shared" ca="1" si="278"/>
        <v>0</v>
      </c>
      <c r="DZ94" t="str">
        <f t="shared" ca="1" si="279"/>
        <v>0</v>
      </c>
      <c r="EA94" t="str">
        <f t="shared" ca="1" si="280"/>
        <v>0</v>
      </c>
      <c r="EB94" t="str">
        <f t="shared" ca="1" si="281"/>
        <v>0</v>
      </c>
      <c r="EC94" t="str">
        <f t="shared" ca="1" si="282"/>
        <v>0</v>
      </c>
      <c r="ED94" t="str">
        <f t="shared" ca="1" si="283"/>
        <v>0</v>
      </c>
      <c r="EE94" t="str">
        <f t="shared" ca="1" si="284"/>
        <v>0</v>
      </c>
      <c r="EF94" t="str">
        <f t="shared" ca="1" si="285"/>
        <v>0</v>
      </c>
      <c r="EG94" t="str">
        <f t="shared" ca="1" si="286"/>
        <v>0</v>
      </c>
      <c r="EH94" t="str">
        <f t="shared" ca="1" si="287"/>
        <v>0</v>
      </c>
      <c r="EI94" t="str">
        <f t="shared" ca="1" si="288"/>
        <v>0</v>
      </c>
      <c r="EJ94" t="str">
        <f t="shared" ca="1" si="289"/>
        <v>0</v>
      </c>
      <c r="EK94" t="str">
        <f t="shared" ca="1" si="290"/>
        <v>0</v>
      </c>
      <c r="EL94" t="str">
        <f t="shared" ca="1" si="291"/>
        <v>0</v>
      </c>
      <c r="EM94" t="str">
        <f t="shared" ca="1" si="292"/>
        <v>0</v>
      </c>
      <c r="EN94" s="91" t="str">
        <f t="shared" ca="1" si="293"/>
        <v>0</v>
      </c>
    </row>
    <row r="95" spans="1:144">
      <c r="A95">
        <f ca="1"/>
        <v>0</v>
      </c>
      <c r="B95">
        <f ca="1"/>
        <v>0</v>
      </c>
      <c r="C95">
        <f ca="1"/>
        <v>0</v>
      </c>
      <c r="D95" t="str">
        <f ca="1"/>
        <v/>
      </c>
      <c r="E95">
        <f ca="1"/>
        <v>0</v>
      </c>
      <c r="F95">
        <f ca="1"/>
        <v>0</v>
      </c>
      <c r="G95">
        <f ca="1"/>
        <v>0</v>
      </c>
      <c r="H95" t="str">
        <f ca="1"/>
        <v/>
      </c>
      <c r="I95">
        <f ca="1"/>
        <v>0</v>
      </c>
      <c r="J95" t="str">
        <f ca="1"/>
        <v/>
      </c>
      <c r="K95" t="str">
        <f ca="1"/>
        <v>0</v>
      </c>
      <c r="L95" t="str">
        <f ca="1"/>
        <v>0</v>
      </c>
      <c r="M95" t="str">
        <f ca="1"/>
        <v>0</v>
      </c>
      <c r="X95" s="91" t="str">
        <f t="shared" ca="1" si="173"/>
        <v>0</v>
      </c>
      <c r="Y95" t="str">
        <f t="shared" ca="1" si="174"/>
        <v>0</v>
      </c>
      <c r="Z95" t="str">
        <f t="shared" ca="1" si="175"/>
        <v>0</v>
      </c>
      <c r="AA95" t="str">
        <f t="shared" ca="1" si="176"/>
        <v>0</v>
      </c>
      <c r="AB95" t="str">
        <f t="shared" ca="1" si="177"/>
        <v>0</v>
      </c>
      <c r="AC95" t="str">
        <f t="shared" ca="1" si="178"/>
        <v>0</v>
      </c>
      <c r="AD95" t="str">
        <f t="shared" ca="1" si="179"/>
        <v>0</v>
      </c>
      <c r="AE95" t="str">
        <f t="shared" ca="1" si="180"/>
        <v>0</v>
      </c>
      <c r="AF95" t="str">
        <f t="shared" ca="1" si="181"/>
        <v>0</v>
      </c>
      <c r="AG95" t="str">
        <f t="shared" ca="1" si="182"/>
        <v>0</v>
      </c>
      <c r="AH95" t="str">
        <f t="shared" ca="1" si="183"/>
        <v>0</v>
      </c>
      <c r="AI95" t="str">
        <f t="shared" ca="1" si="184"/>
        <v>0</v>
      </c>
      <c r="AJ95" t="str">
        <f t="shared" ca="1" si="185"/>
        <v>0</v>
      </c>
      <c r="AK95" t="str">
        <f t="shared" ca="1" si="186"/>
        <v>0</v>
      </c>
      <c r="AL95" t="str">
        <f t="shared" ca="1" si="187"/>
        <v>0</v>
      </c>
      <c r="AM95" t="str">
        <f t="shared" ca="1" si="188"/>
        <v>0</v>
      </c>
      <c r="AN95" t="str">
        <f t="shared" ca="1" si="189"/>
        <v>0</v>
      </c>
      <c r="AO95" t="str">
        <f t="shared" ca="1" si="190"/>
        <v>0</v>
      </c>
      <c r="AP95" t="str">
        <f t="shared" ca="1" si="191"/>
        <v>0</v>
      </c>
      <c r="AQ95" t="str">
        <f t="shared" ca="1" si="192"/>
        <v>0</v>
      </c>
      <c r="AR95" t="str">
        <f t="shared" ca="1" si="193"/>
        <v>0</v>
      </c>
      <c r="AS95" t="str">
        <f t="shared" ca="1" si="194"/>
        <v>0</v>
      </c>
      <c r="AT95" t="str">
        <f t="shared" ca="1" si="195"/>
        <v>0</v>
      </c>
      <c r="AU95" t="str">
        <f t="shared" ca="1" si="196"/>
        <v>0</v>
      </c>
      <c r="AV95" t="str">
        <f t="shared" ca="1" si="197"/>
        <v>0</v>
      </c>
      <c r="AW95" t="str">
        <f t="shared" ca="1" si="198"/>
        <v>0</v>
      </c>
      <c r="AX95" t="str">
        <f t="shared" ca="1" si="199"/>
        <v>0</v>
      </c>
      <c r="AY95" t="str">
        <f t="shared" ca="1" si="200"/>
        <v>0</v>
      </c>
      <c r="AZ95" t="str">
        <f t="shared" ca="1" si="201"/>
        <v>0</v>
      </c>
      <c r="BA95" t="str">
        <f t="shared" ca="1" si="202"/>
        <v>0</v>
      </c>
      <c r="BB95" s="91" t="str">
        <f t="shared" ca="1" si="203"/>
        <v>0</v>
      </c>
      <c r="BC95" t="str">
        <f t="shared" ca="1" si="204"/>
        <v>0</v>
      </c>
      <c r="BD95" t="str">
        <f t="shared" ca="1" si="205"/>
        <v>0</v>
      </c>
      <c r="BE95" t="str">
        <f t="shared" ca="1" si="206"/>
        <v>0</v>
      </c>
      <c r="BF95" t="str">
        <f t="shared" ca="1" si="207"/>
        <v>0</v>
      </c>
      <c r="BG95" t="str">
        <f t="shared" ca="1" si="208"/>
        <v>0</v>
      </c>
      <c r="BH95" t="str">
        <f t="shared" ca="1" si="209"/>
        <v>0</v>
      </c>
      <c r="BI95" t="str">
        <f t="shared" ca="1" si="210"/>
        <v>0</v>
      </c>
      <c r="BJ95" t="str">
        <f t="shared" ca="1" si="211"/>
        <v>0</v>
      </c>
      <c r="BK95" t="str">
        <f t="shared" ca="1" si="212"/>
        <v>0</v>
      </c>
      <c r="BL95" t="str">
        <f t="shared" ca="1" si="213"/>
        <v>0</v>
      </c>
      <c r="BM95" t="str">
        <f t="shared" ca="1" si="214"/>
        <v>0</v>
      </c>
      <c r="BN95" t="str">
        <f t="shared" ca="1" si="215"/>
        <v>0</v>
      </c>
      <c r="BO95" t="str">
        <f t="shared" ca="1" si="216"/>
        <v>0</v>
      </c>
      <c r="BP95" t="str">
        <f t="shared" ca="1" si="217"/>
        <v>0</v>
      </c>
      <c r="BQ95" t="str">
        <f t="shared" ca="1" si="218"/>
        <v>0</v>
      </c>
      <c r="BR95" t="str">
        <f t="shared" ca="1" si="219"/>
        <v>0</v>
      </c>
      <c r="BS95" t="str">
        <f t="shared" ca="1" si="220"/>
        <v>0</v>
      </c>
      <c r="BT95" t="str">
        <f t="shared" ca="1" si="221"/>
        <v>0</v>
      </c>
      <c r="BU95" t="str">
        <f t="shared" ca="1" si="222"/>
        <v>0</v>
      </c>
      <c r="BV95" t="str">
        <f t="shared" ca="1" si="223"/>
        <v>0</v>
      </c>
      <c r="BW95" t="str">
        <f t="shared" ca="1" si="224"/>
        <v>0</v>
      </c>
      <c r="BX95" t="str">
        <f t="shared" ca="1" si="225"/>
        <v>0</v>
      </c>
      <c r="BY95" t="str">
        <f t="shared" ca="1" si="226"/>
        <v>0</v>
      </c>
      <c r="BZ95" t="str">
        <f t="shared" ca="1" si="227"/>
        <v>0</v>
      </c>
      <c r="CA95" t="str">
        <f t="shared" ca="1" si="228"/>
        <v>0</v>
      </c>
      <c r="CB95" t="str">
        <f t="shared" ca="1" si="229"/>
        <v>0</v>
      </c>
      <c r="CC95" t="str">
        <f t="shared" ca="1" si="230"/>
        <v>0</v>
      </c>
      <c r="CD95" t="str">
        <f t="shared" ca="1" si="231"/>
        <v>0</v>
      </c>
      <c r="CE95" t="str">
        <f t="shared" ca="1" si="232"/>
        <v>0</v>
      </c>
      <c r="CF95" s="91" t="str">
        <f t="shared" ca="1" si="233"/>
        <v>0</v>
      </c>
      <c r="CG95" t="str">
        <f t="shared" ca="1" si="234"/>
        <v>0</v>
      </c>
      <c r="CH95" t="str">
        <f t="shared" ca="1" si="235"/>
        <v>0</v>
      </c>
      <c r="CI95" t="str">
        <f t="shared" ca="1" si="236"/>
        <v>0</v>
      </c>
      <c r="CJ95" t="str">
        <f t="shared" ca="1" si="237"/>
        <v>0</v>
      </c>
      <c r="CK95" t="str">
        <f t="shared" ca="1" si="238"/>
        <v>0</v>
      </c>
      <c r="CL95" t="str">
        <f t="shared" ca="1" si="239"/>
        <v>0</v>
      </c>
      <c r="CM95" t="str">
        <f t="shared" ca="1" si="240"/>
        <v>0</v>
      </c>
      <c r="CN95" t="str">
        <f t="shared" ca="1" si="241"/>
        <v>0</v>
      </c>
      <c r="CO95" t="str">
        <f t="shared" ca="1" si="242"/>
        <v>0</v>
      </c>
      <c r="CP95" t="str">
        <f t="shared" ca="1" si="243"/>
        <v>0</v>
      </c>
      <c r="CQ95" t="str">
        <f t="shared" ca="1" si="244"/>
        <v>0</v>
      </c>
      <c r="CR95" t="str">
        <f t="shared" ca="1" si="245"/>
        <v>0</v>
      </c>
      <c r="CS95" t="str">
        <f t="shared" ca="1" si="246"/>
        <v>0</v>
      </c>
      <c r="CT95" t="str">
        <f t="shared" ca="1" si="247"/>
        <v>0</v>
      </c>
      <c r="CU95" t="str">
        <f t="shared" ca="1" si="248"/>
        <v>0</v>
      </c>
      <c r="CV95" t="str">
        <f t="shared" ca="1" si="249"/>
        <v>0</v>
      </c>
      <c r="CW95" t="str">
        <f t="shared" ca="1" si="250"/>
        <v>0</v>
      </c>
      <c r="CX95" t="str">
        <f t="shared" ca="1" si="251"/>
        <v>0</v>
      </c>
      <c r="CY95" t="str">
        <f t="shared" ca="1" si="252"/>
        <v>0</v>
      </c>
      <c r="CZ95" t="str">
        <f t="shared" ca="1" si="253"/>
        <v>0</v>
      </c>
      <c r="DA95" t="str">
        <f t="shared" ca="1" si="254"/>
        <v>0</v>
      </c>
      <c r="DB95" t="str">
        <f t="shared" ca="1" si="255"/>
        <v>0</v>
      </c>
      <c r="DC95" t="str">
        <f t="shared" ca="1" si="256"/>
        <v>0</v>
      </c>
      <c r="DD95" t="str">
        <f t="shared" ca="1" si="257"/>
        <v>0</v>
      </c>
      <c r="DE95" t="str">
        <f t="shared" ca="1" si="258"/>
        <v>0</v>
      </c>
      <c r="DF95" t="str">
        <f t="shared" ca="1" si="259"/>
        <v>0</v>
      </c>
      <c r="DG95" t="str">
        <f t="shared" ca="1" si="260"/>
        <v>0</v>
      </c>
      <c r="DH95" t="str">
        <f t="shared" ca="1" si="261"/>
        <v>0</v>
      </c>
      <c r="DI95" t="str">
        <f t="shared" ca="1" si="262"/>
        <v>0</v>
      </c>
      <c r="DJ95" s="91" t="str">
        <f t="shared" ca="1" si="263"/>
        <v>0</v>
      </c>
      <c r="DK95" t="str">
        <f t="shared" ca="1" si="264"/>
        <v>0</v>
      </c>
      <c r="DL95" t="str">
        <f t="shared" ca="1" si="265"/>
        <v>0</v>
      </c>
      <c r="DM95" t="str">
        <f t="shared" ca="1" si="266"/>
        <v>0</v>
      </c>
      <c r="DN95" t="str">
        <f t="shared" ca="1" si="267"/>
        <v>0</v>
      </c>
      <c r="DO95" t="str">
        <f t="shared" ca="1" si="268"/>
        <v>0</v>
      </c>
      <c r="DP95" t="str">
        <f t="shared" ca="1" si="269"/>
        <v>0</v>
      </c>
      <c r="DQ95" t="str">
        <f t="shared" ca="1" si="270"/>
        <v>0</v>
      </c>
      <c r="DR95" t="str">
        <f t="shared" ca="1" si="271"/>
        <v>0</v>
      </c>
      <c r="DS95" t="str">
        <f t="shared" ca="1" si="272"/>
        <v>0</v>
      </c>
      <c r="DT95" t="str">
        <f t="shared" ca="1" si="273"/>
        <v>0</v>
      </c>
      <c r="DU95" t="str">
        <f t="shared" ca="1" si="274"/>
        <v>0</v>
      </c>
      <c r="DV95" t="str">
        <f t="shared" ca="1" si="275"/>
        <v>0</v>
      </c>
      <c r="DW95" t="str">
        <f t="shared" ca="1" si="276"/>
        <v>0</v>
      </c>
      <c r="DX95" t="str">
        <f t="shared" ca="1" si="277"/>
        <v>0</v>
      </c>
      <c r="DY95" t="str">
        <f t="shared" ca="1" si="278"/>
        <v>0</v>
      </c>
      <c r="DZ95" t="str">
        <f t="shared" ca="1" si="279"/>
        <v>0</v>
      </c>
      <c r="EA95" t="str">
        <f t="shared" ca="1" si="280"/>
        <v>0</v>
      </c>
      <c r="EB95" t="str">
        <f t="shared" ca="1" si="281"/>
        <v>0</v>
      </c>
      <c r="EC95" t="str">
        <f t="shared" ca="1" si="282"/>
        <v>0</v>
      </c>
      <c r="ED95" t="str">
        <f t="shared" ca="1" si="283"/>
        <v>0</v>
      </c>
      <c r="EE95" t="str">
        <f t="shared" ca="1" si="284"/>
        <v>0</v>
      </c>
      <c r="EF95" t="str">
        <f t="shared" ca="1" si="285"/>
        <v>0</v>
      </c>
      <c r="EG95" t="str">
        <f t="shared" ca="1" si="286"/>
        <v>0</v>
      </c>
      <c r="EH95" t="str">
        <f t="shared" ca="1" si="287"/>
        <v>0</v>
      </c>
      <c r="EI95" t="str">
        <f t="shared" ca="1" si="288"/>
        <v>0</v>
      </c>
      <c r="EJ95" t="str">
        <f t="shared" ca="1" si="289"/>
        <v>0</v>
      </c>
      <c r="EK95" t="str">
        <f t="shared" ca="1" si="290"/>
        <v>0</v>
      </c>
      <c r="EL95" t="str">
        <f t="shared" ca="1" si="291"/>
        <v>0</v>
      </c>
      <c r="EM95" t="str">
        <f t="shared" ca="1" si="292"/>
        <v>0</v>
      </c>
      <c r="EN95" s="91" t="str">
        <f t="shared" ca="1" si="293"/>
        <v>0</v>
      </c>
    </row>
    <row r="96" spans="1:144">
      <c r="A96">
        <f ca="1"/>
        <v>0</v>
      </c>
      <c r="B96">
        <f ca="1"/>
        <v>0</v>
      </c>
      <c r="C96">
        <f ca="1"/>
        <v>0</v>
      </c>
      <c r="D96" t="str">
        <f ca="1"/>
        <v/>
      </c>
      <c r="E96">
        <f ca="1"/>
        <v>0</v>
      </c>
      <c r="F96">
        <f ca="1"/>
        <v>0</v>
      </c>
      <c r="G96">
        <f ca="1"/>
        <v>0</v>
      </c>
      <c r="H96" t="str">
        <f ca="1"/>
        <v/>
      </c>
      <c r="I96">
        <f ca="1"/>
        <v>0</v>
      </c>
      <c r="J96" t="str">
        <f ca="1"/>
        <v/>
      </c>
      <c r="K96" t="str">
        <f ca="1"/>
        <v>0</v>
      </c>
      <c r="L96" t="str">
        <f ca="1"/>
        <v>0</v>
      </c>
      <c r="M96" t="str">
        <f ca="1"/>
        <v>0</v>
      </c>
      <c r="X96" s="91" t="str">
        <f t="shared" ca="1" si="173"/>
        <v>0</v>
      </c>
      <c r="Y96" t="str">
        <f t="shared" ca="1" si="174"/>
        <v>0</v>
      </c>
      <c r="Z96" t="str">
        <f t="shared" ca="1" si="175"/>
        <v>0</v>
      </c>
      <c r="AA96" t="str">
        <f t="shared" ca="1" si="176"/>
        <v>0</v>
      </c>
      <c r="AB96" t="str">
        <f t="shared" ca="1" si="177"/>
        <v>0</v>
      </c>
      <c r="AC96" t="str">
        <f t="shared" ca="1" si="178"/>
        <v>0</v>
      </c>
      <c r="AD96" t="str">
        <f t="shared" ca="1" si="179"/>
        <v>0</v>
      </c>
      <c r="AE96" t="str">
        <f t="shared" ca="1" si="180"/>
        <v>0</v>
      </c>
      <c r="AF96" t="str">
        <f t="shared" ca="1" si="181"/>
        <v>0</v>
      </c>
      <c r="AG96" t="str">
        <f t="shared" ca="1" si="182"/>
        <v>0</v>
      </c>
      <c r="AH96" t="str">
        <f t="shared" ca="1" si="183"/>
        <v>0</v>
      </c>
      <c r="AI96" t="str">
        <f t="shared" ca="1" si="184"/>
        <v>0</v>
      </c>
      <c r="AJ96" t="str">
        <f t="shared" ca="1" si="185"/>
        <v>0</v>
      </c>
      <c r="AK96" t="str">
        <f t="shared" ca="1" si="186"/>
        <v>0</v>
      </c>
      <c r="AL96" t="str">
        <f t="shared" ca="1" si="187"/>
        <v>0</v>
      </c>
      <c r="AM96" t="str">
        <f t="shared" ca="1" si="188"/>
        <v>0</v>
      </c>
      <c r="AN96" t="str">
        <f t="shared" ca="1" si="189"/>
        <v>0</v>
      </c>
      <c r="AO96" t="str">
        <f t="shared" ca="1" si="190"/>
        <v>0</v>
      </c>
      <c r="AP96" t="str">
        <f t="shared" ca="1" si="191"/>
        <v>0</v>
      </c>
      <c r="AQ96" t="str">
        <f t="shared" ca="1" si="192"/>
        <v>0</v>
      </c>
      <c r="AR96" t="str">
        <f t="shared" ca="1" si="193"/>
        <v>0</v>
      </c>
      <c r="AS96" t="str">
        <f t="shared" ca="1" si="194"/>
        <v>0</v>
      </c>
      <c r="AT96" t="str">
        <f t="shared" ca="1" si="195"/>
        <v>0</v>
      </c>
      <c r="AU96" t="str">
        <f t="shared" ca="1" si="196"/>
        <v>0</v>
      </c>
      <c r="AV96" t="str">
        <f t="shared" ca="1" si="197"/>
        <v>0</v>
      </c>
      <c r="AW96" t="str">
        <f t="shared" ca="1" si="198"/>
        <v>0</v>
      </c>
      <c r="AX96" t="str">
        <f t="shared" ca="1" si="199"/>
        <v>0</v>
      </c>
      <c r="AY96" t="str">
        <f t="shared" ca="1" si="200"/>
        <v>0</v>
      </c>
      <c r="AZ96" t="str">
        <f t="shared" ca="1" si="201"/>
        <v>0</v>
      </c>
      <c r="BA96" t="str">
        <f t="shared" ca="1" si="202"/>
        <v>0</v>
      </c>
      <c r="BB96" s="91" t="str">
        <f t="shared" ca="1" si="203"/>
        <v>0</v>
      </c>
      <c r="BC96" t="str">
        <f t="shared" ca="1" si="204"/>
        <v>0</v>
      </c>
      <c r="BD96" t="str">
        <f t="shared" ca="1" si="205"/>
        <v>0</v>
      </c>
      <c r="BE96" t="str">
        <f t="shared" ca="1" si="206"/>
        <v>0</v>
      </c>
      <c r="BF96" t="str">
        <f t="shared" ca="1" si="207"/>
        <v>0</v>
      </c>
      <c r="BG96" t="str">
        <f t="shared" ca="1" si="208"/>
        <v>0</v>
      </c>
      <c r="BH96" t="str">
        <f t="shared" ca="1" si="209"/>
        <v>0</v>
      </c>
      <c r="BI96" t="str">
        <f t="shared" ca="1" si="210"/>
        <v>0</v>
      </c>
      <c r="BJ96" t="str">
        <f t="shared" ca="1" si="211"/>
        <v>0</v>
      </c>
      <c r="BK96" t="str">
        <f t="shared" ca="1" si="212"/>
        <v>0</v>
      </c>
      <c r="BL96" t="str">
        <f t="shared" ca="1" si="213"/>
        <v>0</v>
      </c>
      <c r="BM96" t="str">
        <f t="shared" ca="1" si="214"/>
        <v>0</v>
      </c>
      <c r="BN96" t="str">
        <f t="shared" ca="1" si="215"/>
        <v>0</v>
      </c>
      <c r="BO96" t="str">
        <f t="shared" ca="1" si="216"/>
        <v>0</v>
      </c>
      <c r="BP96" t="str">
        <f t="shared" ca="1" si="217"/>
        <v>0</v>
      </c>
      <c r="BQ96" t="str">
        <f t="shared" ca="1" si="218"/>
        <v>0</v>
      </c>
      <c r="BR96" t="str">
        <f t="shared" ca="1" si="219"/>
        <v>0</v>
      </c>
      <c r="BS96" t="str">
        <f t="shared" ca="1" si="220"/>
        <v>0</v>
      </c>
      <c r="BT96" t="str">
        <f t="shared" ca="1" si="221"/>
        <v>0</v>
      </c>
      <c r="BU96" t="str">
        <f t="shared" ca="1" si="222"/>
        <v>0</v>
      </c>
      <c r="BV96" t="str">
        <f t="shared" ca="1" si="223"/>
        <v>0</v>
      </c>
      <c r="BW96" t="str">
        <f t="shared" ca="1" si="224"/>
        <v>0</v>
      </c>
      <c r="BX96" t="str">
        <f t="shared" ca="1" si="225"/>
        <v>0</v>
      </c>
      <c r="BY96" t="str">
        <f t="shared" ca="1" si="226"/>
        <v>0</v>
      </c>
      <c r="BZ96" t="str">
        <f t="shared" ca="1" si="227"/>
        <v>0</v>
      </c>
      <c r="CA96" t="str">
        <f t="shared" ca="1" si="228"/>
        <v>0</v>
      </c>
      <c r="CB96" t="str">
        <f t="shared" ca="1" si="229"/>
        <v>0</v>
      </c>
      <c r="CC96" t="str">
        <f t="shared" ca="1" si="230"/>
        <v>0</v>
      </c>
      <c r="CD96" t="str">
        <f t="shared" ca="1" si="231"/>
        <v>0</v>
      </c>
      <c r="CE96" t="str">
        <f t="shared" ca="1" si="232"/>
        <v>0</v>
      </c>
      <c r="CF96" s="91" t="str">
        <f t="shared" ca="1" si="233"/>
        <v>0</v>
      </c>
      <c r="CG96" t="str">
        <f t="shared" ca="1" si="234"/>
        <v>0</v>
      </c>
      <c r="CH96" t="str">
        <f t="shared" ca="1" si="235"/>
        <v>0</v>
      </c>
      <c r="CI96" t="str">
        <f t="shared" ca="1" si="236"/>
        <v>0</v>
      </c>
      <c r="CJ96" t="str">
        <f t="shared" ca="1" si="237"/>
        <v>0</v>
      </c>
      <c r="CK96" t="str">
        <f t="shared" ca="1" si="238"/>
        <v>0</v>
      </c>
      <c r="CL96" t="str">
        <f t="shared" ca="1" si="239"/>
        <v>0</v>
      </c>
      <c r="CM96" t="str">
        <f t="shared" ca="1" si="240"/>
        <v>0</v>
      </c>
      <c r="CN96" t="str">
        <f t="shared" ca="1" si="241"/>
        <v>0</v>
      </c>
      <c r="CO96" t="str">
        <f t="shared" ca="1" si="242"/>
        <v>0</v>
      </c>
      <c r="CP96" t="str">
        <f t="shared" ca="1" si="243"/>
        <v>0</v>
      </c>
      <c r="CQ96" t="str">
        <f t="shared" ca="1" si="244"/>
        <v>0</v>
      </c>
      <c r="CR96" t="str">
        <f t="shared" ca="1" si="245"/>
        <v>0</v>
      </c>
      <c r="CS96" t="str">
        <f t="shared" ca="1" si="246"/>
        <v>0</v>
      </c>
      <c r="CT96" t="str">
        <f t="shared" ca="1" si="247"/>
        <v>0</v>
      </c>
      <c r="CU96" t="str">
        <f t="shared" ca="1" si="248"/>
        <v>0</v>
      </c>
      <c r="CV96" t="str">
        <f t="shared" ca="1" si="249"/>
        <v>0</v>
      </c>
      <c r="CW96" t="str">
        <f t="shared" ca="1" si="250"/>
        <v>0</v>
      </c>
      <c r="CX96" t="str">
        <f t="shared" ca="1" si="251"/>
        <v>0</v>
      </c>
      <c r="CY96" t="str">
        <f t="shared" ca="1" si="252"/>
        <v>0</v>
      </c>
      <c r="CZ96" t="str">
        <f t="shared" ca="1" si="253"/>
        <v>0</v>
      </c>
      <c r="DA96" t="str">
        <f t="shared" ca="1" si="254"/>
        <v>0</v>
      </c>
      <c r="DB96" t="str">
        <f t="shared" ca="1" si="255"/>
        <v>0</v>
      </c>
      <c r="DC96" t="str">
        <f t="shared" ca="1" si="256"/>
        <v>0</v>
      </c>
      <c r="DD96" t="str">
        <f t="shared" ca="1" si="257"/>
        <v>0</v>
      </c>
      <c r="DE96" t="str">
        <f t="shared" ca="1" si="258"/>
        <v>0</v>
      </c>
      <c r="DF96" t="str">
        <f t="shared" ca="1" si="259"/>
        <v>0</v>
      </c>
      <c r="DG96" t="str">
        <f t="shared" ca="1" si="260"/>
        <v>0</v>
      </c>
      <c r="DH96" t="str">
        <f t="shared" ca="1" si="261"/>
        <v>0</v>
      </c>
      <c r="DI96" t="str">
        <f t="shared" ca="1" si="262"/>
        <v>0</v>
      </c>
      <c r="DJ96" s="91" t="str">
        <f t="shared" ca="1" si="263"/>
        <v>0</v>
      </c>
      <c r="DK96" t="str">
        <f t="shared" ca="1" si="264"/>
        <v>0</v>
      </c>
      <c r="DL96" t="str">
        <f t="shared" ca="1" si="265"/>
        <v>0</v>
      </c>
      <c r="DM96" t="str">
        <f t="shared" ca="1" si="266"/>
        <v>0</v>
      </c>
      <c r="DN96" t="str">
        <f t="shared" ca="1" si="267"/>
        <v>0</v>
      </c>
      <c r="DO96" t="str">
        <f t="shared" ca="1" si="268"/>
        <v>0</v>
      </c>
      <c r="DP96" t="str">
        <f t="shared" ca="1" si="269"/>
        <v>0</v>
      </c>
      <c r="DQ96" t="str">
        <f t="shared" ca="1" si="270"/>
        <v>0</v>
      </c>
      <c r="DR96" t="str">
        <f t="shared" ca="1" si="271"/>
        <v>0</v>
      </c>
      <c r="DS96" t="str">
        <f t="shared" ca="1" si="272"/>
        <v>0</v>
      </c>
      <c r="DT96" t="str">
        <f t="shared" ca="1" si="273"/>
        <v>0</v>
      </c>
      <c r="DU96" t="str">
        <f t="shared" ca="1" si="274"/>
        <v>0</v>
      </c>
      <c r="DV96" t="str">
        <f t="shared" ca="1" si="275"/>
        <v>0</v>
      </c>
      <c r="DW96" t="str">
        <f t="shared" ca="1" si="276"/>
        <v>0</v>
      </c>
      <c r="DX96" t="str">
        <f t="shared" ca="1" si="277"/>
        <v>0</v>
      </c>
      <c r="DY96" t="str">
        <f t="shared" ca="1" si="278"/>
        <v>0</v>
      </c>
      <c r="DZ96" t="str">
        <f t="shared" ca="1" si="279"/>
        <v>0</v>
      </c>
      <c r="EA96" t="str">
        <f t="shared" ca="1" si="280"/>
        <v>0</v>
      </c>
      <c r="EB96" t="str">
        <f t="shared" ca="1" si="281"/>
        <v>0</v>
      </c>
      <c r="EC96" t="str">
        <f t="shared" ca="1" si="282"/>
        <v>0</v>
      </c>
      <c r="ED96" t="str">
        <f t="shared" ca="1" si="283"/>
        <v>0</v>
      </c>
      <c r="EE96" t="str">
        <f t="shared" ca="1" si="284"/>
        <v>0</v>
      </c>
      <c r="EF96" t="str">
        <f t="shared" ca="1" si="285"/>
        <v>0</v>
      </c>
      <c r="EG96" t="str">
        <f t="shared" ca="1" si="286"/>
        <v>0</v>
      </c>
      <c r="EH96" t="str">
        <f t="shared" ca="1" si="287"/>
        <v>0</v>
      </c>
      <c r="EI96" t="str">
        <f t="shared" ca="1" si="288"/>
        <v>0</v>
      </c>
      <c r="EJ96" t="str">
        <f t="shared" ca="1" si="289"/>
        <v>0</v>
      </c>
      <c r="EK96" t="str">
        <f t="shared" ca="1" si="290"/>
        <v>0</v>
      </c>
      <c r="EL96" t="str">
        <f t="shared" ca="1" si="291"/>
        <v>0</v>
      </c>
      <c r="EM96" t="str">
        <f t="shared" ca="1" si="292"/>
        <v>0</v>
      </c>
      <c r="EN96" s="91" t="str">
        <f t="shared" ca="1" si="293"/>
        <v>0</v>
      </c>
    </row>
    <row r="97" spans="1:144">
      <c r="A97">
        <f ca="1"/>
        <v>0</v>
      </c>
      <c r="B97">
        <f ca="1"/>
        <v>0</v>
      </c>
      <c r="C97">
        <f ca="1"/>
        <v>0</v>
      </c>
      <c r="D97" t="str">
        <f ca="1"/>
        <v/>
      </c>
      <c r="E97">
        <f ca="1"/>
        <v>0</v>
      </c>
      <c r="F97">
        <f ca="1"/>
        <v>0</v>
      </c>
      <c r="G97">
        <f ca="1"/>
        <v>0</v>
      </c>
      <c r="H97" t="str">
        <f ca="1"/>
        <v/>
      </c>
      <c r="I97">
        <f ca="1"/>
        <v>0</v>
      </c>
      <c r="J97" t="str">
        <f ca="1"/>
        <v/>
      </c>
      <c r="K97" t="str">
        <f ca="1"/>
        <v>0</v>
      </c>
      <c r="L97" t="str">
        <f ca="1"/>
        <v>0</v>
      </c>
      <c r="M97" t="str">
        <f ca="1"/>
        <v>0</v>
      </c>
      <c r="X97" s="91" t="str">
        <f t="shared" ca="1" si="173"/>
        <v>0</v>
      </c>
      <c r="Y97" t="str">
        <f t="shared" ca="1" si="174"/>
        <v>0</v>
      </c>
      <c r="Z97" t="str">
        <f t="shared" ca="1" si="175"/>
        <v>0</v>
      </c>
      <c r="AA97" t="str">
        <f t="shared" ca="1" si="176"/>
        <v>0</v>
      </c>
      <c r="AB97" t="str">
        <f t="shared" ca="1" si="177"/>
        <v>0</v>
      </c>
      <c r="AC97" t="str">
        <f t="shared" ca="1" si="178"/>
        <v>0</v>
      </c>
      <c r="AD97" t="str">
        <f t="shared" ca="1" si="179"/>
        <v>0</v>
      </c>
      <c r="AE97" t="str">
        <f t="shared" ca="1" si="180"/>
        <v>0</v>
      </c>
      <c r="AF97" t="str">
        <f t="shared" ca="1" si="181"/>
        <v>0</v>
      </c>
      <c r="AG97" t="str">
        <f t="shared" ca="1" si="182"/>
        <v>0</v>
      </c>
      <c r="AH97" t="str">
        <f t="shared" ca="1" si="183"/>
        <v>0</v>
      </c>
      <c r="AI97" t="str">
        <f t="shared" ca="1" si="184"/>
        <v>0</v>
      </c>
      <c r="AJ97" t="str">
        <f t="shared" ca="1" si="185"/>
        <v>0</v>
      </c>
      <c r="AK97" t="str">
        <f t="shared" ca="1" si="186"/>
        <v>0</v>
      </c>
      <c r="AL97" t="str">
        <f t="shared" ca="1" si="187"/>
        <v>0</v>
      </c>
      <c r="AM97" t="str">
        <f t="shared" ca="1" si="188"/>
        <v>0</v>
      </c>
      <c r="AN97" t="str">
        <f t="shared" ca="1" si="189"/>
        <v>0</v>
      </c>
      <c r="AO97" t="str">
        <f t="shared" ca="1" si="190"/>
        <v>0</v>
      </c>
      <c r="AP97" t="str">
        <f t="shared" ca="1" si="191"/>
        <v>0</v>
      </c>
      <c r="AQ97" t="str">
        <f t="shared" ca="1" si="192"/>
        <v>0</v>
      </c>
      <c r="AR97" t="str">
        <f t="shared" ca="1" si="193"/>
        <v>0</v>
      </c>
      <c r="AS97" t="str">
        <f t="shared" ca="1" si="194"/>
        <v>0</v>
      </c>
      <c r="AT97" t="str">
        <f t="shared" ca="1" si="195"/>
        <v>0</v>
      </c>
      <c r="AU97" t="str">
        <f t="shared" ca="1" si="196"/>
        <v>0</v>
      </c>
      <c r="AV97" t="str">
        <f t="shared" ca="1" si="197"/>
        <v>0</v>
      </c>
      <c r="AW97" t="str">
        <f t="shared" ca="1" si="198"/>
        <v>0</v>
      </c>
      <c r="AX97" t="str">
        <f t="shared" ca="1" si="199"/>
        <v>0</v>
      </c>
      <c r="AY97" t="str">
        <f t="shared" ca="1" si="200"/>
        <v>0</v>
      </c>
      <c r="AZ97" t="str">
        <f t="shared" ca="1" si="201"/>
        <v>0</v>
      </c>
      <c r="BA97" t="str">
        <f t="shared" ca="1" si="202"/>
        <v>0</v>
      </c>
      <c r="BB97" s="91" t="str">
        <f t="shared" ca="1" si="203"/>
        <v>0</v>
      </c>
      <c r="BC97" t="str">
        <f t="shared" ca="1" si="204"/>
        <v>0</v>
      </c>
      <c r="BD97" t="str">
        <f t="shared" ca="1" si="205"/>
        <v>0</v>
      </c>
      <c r="BE97" t="str">
        <f t="shared" ca="1" si="206"/>
        <v>0</v>
      </c>
      <c r="BF97" t="str">
        <f t="shared" ca="1" si="207"/>
        <v>0</v>
      </c>
      <c r="BG97" t="str">
        <f t="shared" ca="1" si="208"/>
        <v>0</v>
      </c>
      <c r="BH97" t="str">
        <f t="shared" ca="1" si="209"/>
        <v>0</v>
      </c>
      <c r="BI97" t="str">
        <f t="shared" ca="1" si="210"/>
        <v>0</v>
      </c>
      <c r="BJ97" t="str">
        <f t="shared" ca="1" si="211"/>
        <v>0</v>
      </c>
      <c r="BK97" t="str">
        <f t="shared" ca="1" si="212"/>
        <v>0</v>
      </c>
      <c r="BL97" t="str">
        <f t="shared" ca="1" si="213"/>
        <v>0</v>
      </c>
      <c r="BM97" t="str">
        <f t="shared" ca="1" si="214"/>
        <v>0</v>
      </c>
      <c r="BN97" t="str">
        <f t="shared" ca="1" si="215"/>
        <v>0</v>
      </c>
      <c r="BO97" t="str">
        <f t="shared" ca="1" si="216"/>
        <v>0</v>
      </c>
      <c r="BP97" t="str">
        <f t="shared" ca="1" si="217"/>
        <v>0</v>
      </c>
      <c r="BQ97" t="str">
        <f t="shared" ca="1" si="218"/>
        <v>0</v>
      </c>
      <c r="BR97" t="str">
        <f t="shared" ca="1" si="219"/>
        <v>0</v>
      </c>
      <c r="BS97" t="str">
        <f t="shared" ca="1" si="220"/>
        <v>0</v>
      </c>
      <c r="BT97" t="str">
        <f t="shared" ca="1" si="221"/>
        <v>0</v>
      </c>
      <c r="BU97" t="str">
        <f t="shared" ca="1" si="222"/>
        <v>0</v>
      </c>
      <c r="BV97" t="str">
        <f t="shared" ca="1" si="223"/>
        <v>0</v>
      </c>
      <c r="BW97" t="str">
        <f t="shared" ca="1" si="224"/>
        <v>0</v>
      </c>
      <c r="BX97" t="str">
        <f t="shared" ca="1" si="225"/>
        <v>0</v>
      </c>
      <c r="BY97" t="str">
        <f t="shared" ca="1" si="226"/>
        <v>0</v>
      </c>
      <c r="BZ97" t="str">
        <f t="shared" ca="1" si="227"/>
        <v>0</v>
      </c>
      <c r="CA97" t="str">
        <f t="shared" ca="1" si="228"/>
        <v>0</v>
      </c>
      <c r="CB97" t="str">
        <f t="shared" ca="1" si="229"/>
        <v>0</v>
      </c>
      <c r="CC97" t="str">
        <f t="shared" ca="1" si="230"/>
        <v>0</v>
      </c>
      <c r="CD97" t="str">
        <f t="shared" ca="1" si="231"/>
        <v>0</v>
      </c>
      <c r="CE97" t="str">
        <f t="shared" ca="1" si="232"/>
        <v>0</v>
      </c>
      <c r="CF97" s="91" t="str">
        <f t="shared" ca="1" si="233"/>
        <v>0</v>
      </c>
      <c r="CG97" t="str">
        <f t="shared" ca="1" si="234"/>
        <v>0</v>
      </c>
      <c r="CH97" t="str">
        <f t="shared" ca="1" si="235"/>
        <v>0</v>
      </c>
      <c r="CI97" t="str">
        <f t="shared" ca="1" si="236"/>
        <v>0</v>
      </c>
      <c r="CJ97" t="str">
        <f t="shared" ca="1" si="237"/>
        <v>0</v>
      </c>
      <c r="CK97" t="str">
        <f t="shared" ca="1" si="238"/>
        <v>0</v>
      </c>
      <c r="CL97" t="str">
        <f t="shared" ca="1" si="239"/>
        <v>0</v>
      </c>
      <c r="CM97" t="str">
        <f t="shared" ca="1" si="240"/>
        <v>0</v>
      </c>
      <c r="CN97" t="str">
        <f t="shared" ca="1" si="241"/>
        <v>0</v>
      </c>
      <c r="CO97" t="str">
        <f t="shared" ca="1" si="242"/>
        <v>0</v>
      </c>
      <c r="CP97" t="str">
        <f t="shared" ca="1" si="243"/>
        <v>0</v>
      </c>
      <c r="CQ97" t="str">
        <f t="shared" ca="1" si="244"/>
        <v>0</v>
      </c>
      <c r="CR97" t="str">
        <f t="shared" ca="1" si="245"/>
        <v>0</v>
      </c>
      <c r="CS97" t="str">
        <f t="shared" ca="1" si="246"/>
        <v>0</v>
      </c>
      <c r="CT97" t="str">
        <f t="shared" ca="1" si="247"/>
        <v>0</v>
      </c>
      <c r="CU97" t="str">
        <f t="shared" ca="1" si="248"/>
        <v>0</v>
      </c>
      <c r="CV97" t="str">
        <f t="shared" ca="1" si="249"/>
        <v>0</v>
      </c>
      <c r="CW97" t="str">
        <f t="shared" ca="1" si="250"/>
        <v>0</v>
      </c>
      <c r="CX97" t="str">
        <f t="shared" ca="1" si="251"/>
        <v>0</v>
      </c>
      <c r="CY97" t="str">
        <f t="shared" ca="1" si="252"/>
        <v>0</v>
      </c>
      <c r="CZ97" t="str">
        <f t="shared" ca="1" si="253"/>
        <v>0</v>
      </c>
      <c r="DA97" t="str">
        <f t="shared" ca="1" si="254"/>
        <v>0</v>
      </c>
      <c r="DB97" t="str">
        <f t="shared" ca="1" si="255"/>
        <v>0</v>
      </c>
      <c r="DC97" t="str">
        <f t="shared" ca="1" si="256"/>
        <v>0</v>
      </c>
      <c r="DD97" t="str">
        <f t="shared" ca="1" si="257"/>
        <v>0</v>
      </c>
      <c r="DE97" t="str">
        <f t="shared" ca="1" si="258"/>
        <v>0</v>
      </c>
      <c r="DF97" t="str">
        <f t="shared" ca="1" si="259"/>
        <v>0</v>
      </c>
      <c r="DG97" t="str">
        <f t="shared" ca="1" si="260"/>
        <v>0</v>
      </c>
      <c r="DH97" t="str">
        <f t="shared" ca="1" si="261"/>
        <v>0</v>
      </c>
      <c r="DI97" t="str">
        <f t="shared" ca="1" si="262"/>
        <v>0</v>
      </c>
      <c r="DJ97" s="91" t="str">
        <f t="shared" ca="1" si="263"/>
        <v>0</v>
      </c>
      <c r="DK97" t="str">
        <f t="shared" ca="1" si="264"/>
        <v>0</v>
      </c>
      <c r="DL97" t="str">
        <f t="shared" ca="1" si="265"/>
        <v>0</v>
      </c>
      <c r="DM97" t="str">
        <f t="shared" ca="1" si="266"/>
        <v>0</v>
      </c>
      <c r="DN97" t="str">
        <f t="shared" ca="1" si="267"/>
        <v>0</v>
      </c>
      <c r="DO97" t="str">
        <f t="shared" ca="1" si="268"/>
        <v>0</v>
      </c>
      <c r="DP97" t="str">
        <f t="shared" ca="1" si="269"/>
        <v>0</v>
      </c>
      <c r="DQ97" t="str">
        <f t="shared" ca="1" si="270"/>
        <v>0</v>
      </c>
      <c r="DR97" t="str">
        <f t="shared" ca="1" si="271"/>
        <v>0</v>
      </c>
      <c r="DS97" t="str">
        <f t="shared" ca="1" si="272"/>
        <v>0</v>
      </c>
      <c r="DT97" t="str">
        <f t="shared" ca="1" si="273"/>
        <v>0</v>
      </c>
      <c r="DU97" t="str">
        <f t="shared" ca="1" si="274"/>
        <v>0</v>
      </c>
      <c r="DV97" t="str">
        <f t="shared" ca="1" si="275"/>
        <v>0</v>
      </c>
      <c r="DW97" t="str">
        <f t="shared" ca="1" si="276"/>
        <v>0</v>
      </c>
      <c r="DX97" t="str">
        <f t="shared" ca="1" si="277"/>
        <v>0</v>
      </c>
      <c r="DY97" t="str">
        <f t="shared" ca="1" si="278"/>
        <v>0</v>
      </c>
      <c r="DZ97" t="str">
        <f t="shared" ca="1" si="279"/>
        <v>0</v>
      </c>
      <c r="EA97" t="str">
        <f t="shared" ca="1" si="280"/>
        <v>0</v>
      </c>
      <c r="EB97" t="str">
        <f t="shared" ca="1" si="281"/>
        <v>0</v>
      </c>
      <c r="EC97" t="str">
        <f t="shared" ca="1" si="282"/>
        <v>0</v>
      </c>
      <c r="ED97" t="str">
        <f t="shared" ca="1" si="283"/>
        <v>0</v>
      </c>
      <c r="EE97" t="str">
        <f t="shared" ca="1" si="284"/>
        <v>0</v>
      </c>
      <c r="EF97" t="str">
        <f t="shared" ca="1" si="285"/>
        <v>0</v>
      </c>
      <c r="EG97" t="str">
        <f t="shared" ca="1" si="286"/>
        <v>0</v>
      </c>
      <c r="EH97" t="str">
        <f t="shared" ca="1" si="287"/>
        <v>0</v>
      </c>
      <c r="EI97" t="str">
        <f t="shared" ca="1" si="288"/>
        <v>0</v>
      </c>
      <c r="EJ97" t="str">
        <f t="shared" ca="1" si="289"/>
        <v>0</v>
      </c>
      <c r="EK97" t="str">
        <f t="shared" ca="1" si="290"/>
        <v>0</v>
      </c>
      <c r="EL97" t="str">
        <f t="shared" ca="1" si="291"/>
        <v>0</v>
      </c>
      <c r="EM97" t="str">
        <f t="shared" ca="1" si="292"/>
        <v>0</v>
      </c>
      <c r="EN97" s="91" t="str">
        <f t="shared" ca="1" si="293"/>
        <v>0</v>
      </c>
    </row>
    <row r="98" spans="1:144">
      <c r="A98">
        <f ca="1"/>
        <v>0</v>
      </c>
      <c r="B98">
        <f ca="1"/>
        <v>0</v>
      </c>
      <c r="C98">
        <f ca="1"/>
        <v>0</v>
      </c>
      <c r="D98" t="str">
        <f ca="1"/>
        <v/>
      </c>
      <c r="E98">
        <f ca="1"/>
        <v>0</v>
      </c>
      <c r="F98">
        <f ca="1"/>
        <v>0</v>
      </c>
      <c r="G98">
        <f ca="1"/>
        <v>0</v>
      </c>
      <c r="H98" t="str">
        <f ca="1"/>
        <v/>
      </c>
      <c r="I98">
        <f ca="1"/>
        <v>0</v>
      </c>
      <c r="J98" t="str">
        <f ca="1"/>
        <v/>
      </c>
      <c r="K98" t="str">
        <f ca="1"/>
        <v>0</v>
      </c>
      <c r="L98" t="str">
        <f ca="1"/>
        <v>0</v>
      </c>
      <c r="M98" t="str">
        <f ca="1"/>
        <v>0</v>
      </c>
      <c r="X98" s="91" t="str">
        <f t="shared" ca="1" si="173"/>
        <v>0</v>
      </c>
      <c r="Y98" t="str">
        <f t="shared" ca="1" si="174"/>
        <v>0</v>
      </c>
      <c r="Z98" t="str">
        <f t="shared" ca="1" si="175"/>
        <v>0</v>
      </c>
      <c r="AA98" t="str">
        <f t="shared" ca="1" si="176"/>
        <v>0</v>
      </c>
      <c r="AB98" t="str">
        <f t="shared" ca="1" si="177"/>
        <v>0</v>
      </c>
      <c r="AC98" t="str">
        <f t="shared" ca="1" si="178"/>
        <v>0</v>
      </c>
      <c r="AD98" t="str">
        <f t="shared" ca="1" si="179"/>
        <v>0</v>
      </c>
      <c r="AE98" t="str">
        <f t="shared" ca="1" si="180"/>
        <v>0</v>
      </c>
      <c r="AF98" t="str">
        <f t="shared" ca="1" si="181"/>
        <v>0</v>
      </c>
      <c r="AG98" t="str">
        <f t="shared" ca="1" si="182"/>
        <v>0</v>
      </c>
      <c r="AH98" t="str">
        <f t="shared" ca="1" si="183"/>
        <v>0</v>
      </c>
      <c r="AI98" t="str">
        <f t="shared" ca="1" si="184"/>
        <v>0</v>
      </c>
      <c r="AJ98" t="str">
        <f t="shared" ca="1" si="185"/>
        <v>0</v>
      </c>
      <c r="AK98" t="str">
        <f t="shared" ca="1" si="186"/>
        <v>0</v>
      </c>
      <c r="AL98" t="str">
        <f t="shared" ca="1" si="187"/>
        <v>0</v>
      </c>
      <c r="AM98" t="str">
        <f t="shared" ca="1" si="188"/>
        <v>0</v>
      </c>
      <c r="AN98" t="str">
        <f t="shared" ca="1" si="189"/>
        <v>0</v>
      </c>
      <c r="AO98" t="str">
        <f t="shared" ca="1" si="190"/>
        <v>0</v>
      </c>
      <c r="AP98" t="str">
        <f t="shared" ca="1" si="191"/>
        <v>0</v>
      </c>
      <c r="AQ98" t="str">
        <f t="shared" ca="1" si="192"/>
        <v>0</v>
      </c>
      <c r="AR98" t="str">
        <f t="shared" ca="1" si="193"/>
        <v>0</v>
      </c>
      <c r="AS98" t="str">
        <f t="shared" ca="1" si="194"/>
        <v>0</v>
      </c>
      <c r="AT98" t="str">
        <f t="shared" ca="1" si="195"/>
        <v>0</v>
      </c>
      <c r="AU98" t="str">
        <f t="shared" ca="1" si="196"/>
        <v>0</v>
      </c>
      <c r="AV98" t="str">
        <f t="shared" ca="1" si="197"/>
        <v>0</v>
      </c>
      <c r="AW98" t="str">
        <f t="shared" ca="1" si="198"/>
        <v>0</v>
      </c>
      <c r="AX98" t="str">
        <f t="shared" ca="1" si="199"/>
        <v>0</v>
      </c>
      <c r="AY98" t="str">
        <f t="shared" ca="1" si="200"/>
        <v>0</v>
      </c>
      <c r="AZ98" t="str">
        <f t="shared" ca="1" si="201"/>
        <v>0</v>
      </c>
      <c r="BA98" t="str">
        <f t="shared" ca="1" si="202"/>
        <v>0</v>
      </c>
      <c r="BB98" s="91" t="str">
        <f t="shared" ca="1" si="203"/>
        <v>0</v>
      </c>
      <c r="BC98" t="str">
        <f t="shared" ca="1" si="204"/>
        <v>0</v>
      </c>
      <c r="BD98" t="str">
        <f t="shared" ca="1" si="205"/>
        <v>0</v>
      </c>
      <c r="BE98" t="str">
        <f t="shared" ca="1" si="206"/>
        <v>0</v>
      </c>
      <c r="BF98" t="str">
        <f t="shared" ca="1" si="207"/>
        <v>0</v>
      </c>
      <c r="BG98" t="str">
        <f t="shared" ca="1" si="208"/>
        <v>0</v>
      </c>
      <c r="BH98" t="str">
        <f t="shared" ca="1" si="209"/>
        <v>0</v>
      </c>
      <c r="BI98" t="str">
        <f t="shared" ca="1" si="210"/>
        <v>0</v>
      </c>
      <c r="BJ98" t="str">
        <f t="shared" ca="1" si="211"/>
        <v>0</v>
      </c>
      <c r="BK98" t="str">
        <f t="shared" ca="1" si="212"/>
        <v>0</v>
      </c>
      <c r="BL98" t="str">
        <f t="shared" ca="1" si="213"/>
        <v>0</v>
      </c>
      <c r="BM98" t="str">
        <f t="shared" ca="1" si="214"/>
        <v>0</v>
      </c>
      <c r="BN98" t="str">
        <f t="shared" ca="1" si="215"/>
        <v>0</v>
      </c>
      <c r="BO98" t="str">
        <f t="shared" ca="1" si="216"/>
        <v>0</v>
      </c>
      <c r="BP98" t="str">
        <f t="shared" ca="1" si="217"/>
        <v>0</v>
      </c>
      <c r="BQ98" t="str">
        <f t="shared" ca="1" si="218"/>
        <v>0</v>
      </c>
      <c r="BR98" t="str">
        <f t="shared" ca="1" si="219"/>
        <v>0</v>
      </c>
      <c r="BS98" t="str">
        <f t="shared" ca="1" si="220"/>
        <v>0</v>
      </c>
      <c r="BT98" t="str">
        <f t="shared" ca="1" si="221"/>
        <v>0</v>
      </c>
      <c r="BU98" t="str">
        <f t="shared" ca="1" si="222"/>
        <v>0</v>
      </c>
      <c r="BV98" t="str">
        <f t="shared" ca="1" si="223"/>
        <v>0</v>
      </c>
      <c r="BW98" t="str">
        <f t="shared" ca="1" si="224"/>
        <v>0</v>
      </c>
      <c r="BX98" t="str">
        <f t="shared" ca="1" si="225"/>
        <v>0</v>
      </c>
      <c r="BY98" t="str">
        <f t="shared" ca="1" si="226"/>
        <v>0</v>
      </c>
      <c r="BZ98" t="str">
        <f t="shared" ca="1" si="227"/>
        <v>0</v>
      </c>
      <c r="CA98" t="str">
        <f t="shared" ca="1" si="228"/>
        <v>0</v>
      </c>
      <c r="CB98" t="str">
        <f t="shared" ca="1" si="229"/>
        <v>0</v>
      </c>
      <c r="CC98" t="str">
        <f t="shared" ca="1" si="230"/>
        <v>0</v>
      </c>
      <c r="CD98" t="str">
        <f t="shared" ca="1" si="231"/>
        <v>0</v>
      </c>
      <c r="CE98" t="str">
        <f t="shared" ca="1" si="232"/>
        <v>0</v>
      </c>
      <c r="CF98" s="91" t="str">
        <f t="shared" ca="1" si="233"/>
        <v>0</v>
      </c>
      <c r="CG98" t="str">
        <f t="shared" ca="1" si="234"/>
        <v>0</v>
      </c>
      <c r="CH98" t="str">
        <f t="shared" ca="1" si="235"/>
        <v>0</v>
      </c>
      <c r="CI98" t="str">
        <f t="shared" ca="1" si="236"/>
        <v>0</v>
      </c>
      <c r="CJ98" t="str">
        <f t="shared" ca="1" si="237"/>
        <v>0</v>
      </c>
      <c r="CK98" t="str">
        <f t="shared" ca="1" si="238"/>
        <v>0</v>
      </c>
      <c r="CL98" t="str">
        <f t="shared" ca="1" si="239"/>
        <v>0</v>
      </c>
      <c r="CM98" t="str">
        <f t="shared" ca="1" si="240"/>
        <v>0</v>
      </c>
      <c r="CN98" t="str">
        <f t="shared" ca="1" si="241"/>
        <v>0</v>
      </c>
      <c r="CO98" t="str">
        <f t="shared" ca="1" si="242"/>
        <v>0</v>
      </c>
      <c r="CP98" t="str">
        <f t="shared" ca="1" si="243"/>
        <v>0</v>
      </c>
      <c r="CQ98" t="str">
        <f t="shared" ca="1" si="244"/>
        <v>0</v>
      </c>
      <c r="CR98" t="str">
        <f t="shared" ca="1" si="245"/>
        <v>0</v>
      </c>
      <c r="CS98" t="str">
        <f t="shared" ca="1" si="246"/>
        <v>0</v>
      </c>
      <c r="CT98" t="str">
        <f t="shared" ca="1" si="247"/>
        <v>0</v>
      </c>
      <c r="CU98" t="str">
        <f t="shared" ca="1" si="248"/>
        <v>0</v>
      </c>
      <c r="CV98" t="str">
        <f t="shared" ca="1" si="249"/>
        <v>0</v>
      </c>
      <c r="CW98" t="str">
        <f t="shared" ca="1" si="250"/>
        <v>0</v>
      </c>
      <c r="CX98" t="str">
        <f t="shared" ca="1" si="251"/>
        <v>0</v>
      </c>
      <c r="CY98" t="str">
        <f t="shared" ca="1" si="252"/>
        <v>0</v>
      </c>
      <c r="CZ98" t="str">
        <f t="shared" ca="1" si="253"/>
        <v>0</v>
      </c>
      <c r="DA98" t="str">
        <f t="shared" ca="1" si="254"/>
        <v>0</v>
      </c>
      <c r="DB98" t="str">
        <f t="shared" ca="1" si="255"/>
        <v>0</v>
      </c>
      <c r="DC98" t="str">
        <f t="shared" ca="1" si="256"/>
        <v>0</v>
      </c>
      <c r="DD98" t="str">
        <f t="shared" ca="1" si="257"/>
        <v>0</v>
      </c>
      <c r="DE98" t="str">
        <f t="shared" ca="1" si="258"/>
        <v>0</v>
      </c>
      <c r="DF98" t="str">
        <f t="shared" ca="1" si="259"/>
        <v>0</v>
      </c>
      <c r="DG98" t="str">
        <f t="shared" ca="1" si="260"/>
        <v>0</v>
      </c>
      <c r="DH98" t="str">
        <f t="shared" ca="1" si="261"/>
        <v>0</v>
      </c>
      <c r="DI98" t="str">
        <f t="shared" ca="1" si="262"/>
        <v>0</v>
      </c>
      <c r="DJ98" s="91" t="str">
        <f t="shared" ca="1" si="263"/>
        <v>0</v>
      </c>
      <c r="DK98" t="str">
        <f t="shared" ca="1" si="264"/>
        <v>0</v>
      </c>
      <c r="DL98" t="str">
        <f t="shared" ca="1" si="265"/>
        <v>0</v>
      </c>
      <c r="DM98" t="str">
        <f t="shared" ca="1" si="266"/>
        <v>0</v>
      </c>
      <c r="DN98" t="str">
        <f t="shared" ca="1" si="267"/>
        <v>0</v>
      </c>
      <c r="DO98" t="str">
        <f t="shared" ca="1" si="268"/>
        <v>0</v>
      </c>
      <c r="DP98" t="str">
        <f t="shared" ca="1" si="269"/>
        <v>0</v>
      </c>
      <c r="DQ98" t="str">
        <f t="shared" ca="1" si="270"/>
        <v>0</v>
      </c>
      <c r="DR98" t="str">
        <f t="shared" ca="1" si="271"/>
        <v>0</v>
      </c>
      <c r="DS98" t="str">
        <f t="shared" ca="1" si="272"/>
        <v>0</v>
      </c>
      <c r="DT98" t="str">
        <f t="shared" ca="1" si="273"/>
        <v>0</v>
      </c>
      <c r="DU98" t="str">
        <f t="shared" ca="1" si="274"/>
        <v>0</v>
      </c>
      <c r="DV98" t="str">
        <f t="shared" ca="1" si="275"/>
        <v>0</v>
      </c>
      <c r="DW98" t="str">
        <f t="shared" ca="1" si="276"/>
        <v>0</v>
      </c>
      <c r="DX98" t="str">
        <f t="shared" ca="1" si="277"/>
        <v>0</v>
      </c>
      <c r="DY98" t="str">
        <f t="shared" ca="1" si="278"/>
        <v>0</v>
      </c>
      <c r="DZ98" t="str">
        <f t="shared" ca="1" si="279"/>
        <v>0</v>
      </c>
      <c r="EA98" t="str">
        <f t="shared" ca="1" si="280"/>
        <v>0</v>
      </c>
      <c r="EB98" t="str">
        <f t="shared" ca="1" si="281"/>
        <v>0</v>
      </c>
      <c r="EC98" t="str">
        <f t="shared" ca="1" si="282"/>
        <v>0</v>
      </c>
      <c r="ED98" t="str">
        <f t="shared" ca="1" si="283"/>
        <v>0</v>
      </c>
      <c r="EE98" t="str">
        <f t="shared" ca="1" si="284"/>
        <v>0</v>
      </c>
      <c r="EF98" t="str">
        <f t="shared" ca="1" si="285"/>
        <v>0</v>
      </c>
      <c r="EG98" t="str">
        <f t="shared" ca="1" si="286"/>
        <v>0</v>
      </c>
      <c r="EH98" t="str">
        <f t="shared" ca="1" si="287"/>
        <v>0</v>
      </c>
      <c r="EI98" t="str">
        <f t="shared" ca="1" si="288"/>
        <v>0</v>
      </c>
      <c r="EJ98" t="str">
        <f t="shared" ca="1" si="289"/>
        <v>0</v>
      </c>
      <c r="EK98" t="str">
        <f t="shared" ca="1" si="290"/>
        <v>0</v>
      </c>
      <c r="EL98" t="str">
        <f t="shared" ca="1" si="291"/>
        <v>0</v>
      </c>
      <c r="EM98" t="str">
        <f t="shared" ca="1" si="292"/>
        <v>0</v>
      </c>
      <c r="EN98" s="91" t="str">
        <f t="shared" ca="1" si="293"/>
        <v>0</v>
      </c>
    </row>
    <row r="99" spans="1:144">
      <c r="A99">
        <f ca="1"/>
        <v>0</v>
      </c>
      <c r="B99">
        <f ca="1"/>
        <v>0</v>
      </c>
      <c r="C99">
        <f ca="1"/>
        <v>0</v>
      </c>
      <c r="D99" t="str">
        <f ca="1"/>
        <v/>
      </c>
      <c r="E99">
        <f ca="1"/>
        <v>0</v>
      </c>
      <c r="F99">
        <f ca="1"/>
        <v>0</v>
      </c>
      <c r="G99">
        <f ca="1"/>
        <v>0</v>
      </c>
      <c r="H99" t="str">
        <f ca="1"/>
        <v/>
      </c>
      <c r="I99">
        <f ca="1"/>
        <v>0</v>
      </c>
      <c r="J99" t="str">
        <f ca="1"/>
        <v/>
      </c>
      <c r="K99" t="str">
        <f ca="1"/>
        <v>0</v>
      </c>
      <c r="L99" t="str">
        <f ca="1"/>
        <v>0</v>
      </c>
      <c r="M99" t="str">
        <f ca="1"/>
        <v>0</v>
      </c>
      <c r="X99" s="91" t="str">
        <f t="shared" ref="X99:X114" ca="1" si="294">$M99</f>
        <v>0</v>
      </c>
      <c r="Y99" t="str">
        <f t="shared" ref="Y99:CJ102" ca="1" si="295">$M99</f>
        <v>0</v>
      </c>
      <c r="Z99" t="str">
        <f t="shared" ca="1" si="295"/>
        <v>0</v>
      </c>
      <c r="AA99" t="str">
        <f t="shared" ca="1" si="295"/>
        <v>0</v>
      </c>
      <c r="AB99" t="str">
        <f t="shared" ca="1" si="295"/>
        <v>0</v>
      </c>
      <c r="AC99" t="str">
        <f t="shared" ca="1" si="295"/>
        <v>0</v>
      </c>
      <c r="AD99" t="str">
        <f t="shared" ca="1" si="295"/>
        <v>0</v>
      </c>
      <c r="AE99" t="str">
        <f t="shared" ca="1" si="295"/>
        <v>0</v>
      </c>
      <c r="AF99" t="str">
        <f t="shared" ca="1" si="295"/>
        <v>0</v>
      </c>
      <c r="AG99" t="str">
        <f t="shared" ca="1" si="295"/>
        <v>0</v>
      </c>
      <c r="AH99" t="str">
        <f t="shared" ca="1" si="295"/>
        <v>0</v>
      </c>
      <c r="AI99" t="str">
        <f t="shared" ca="1" si="295"/>
        <v>0</v>
      </c>
      <c r="AJ99" t="str">
        <f t="shared" ca="1" si="295"/>
        <v>0</v>
      </c>
      <c r="AK99" t="str">
        <f t="shared" ca="1" si="295"/>
        <v>0</v>
      </c>
      <c r="AL99" t="str">
        <f t="shared" ca="1" si="295"/>
        <v>0</v>
      </c>
      <c r="AM99" t="str">
        <f t="shared" ca="1" si="295"/>
        <v>0</v>
      </c>
      <c r="AN99" t="str">
        <f t="shared" ca="1" si="295"/>
        <v>0</v>
      </c>
      <c r="AO99" t="str">
        <f t="shared" ca="1" si="295"/>
        <v>0</v>
      </c>
      <c r="AP99" t="str">
        <f t="shared" ca="1" si="295"/>
        <v>0</v>
      </c>
      <c r="AQ99" t="str">
        <f t="shared" ca="1" si="295"/>
        <v>0</v>
      </c>
      <c r="AR99" t="str">
        <f t="shared" ca="1" si="295"/>
        <v>0</v>
      </c>
      <c r="AS99" t="str">
        <f t="shared" ca="1" si="295"/>
        <v>0</v>
      </c>
      <c r="AT99" t="str">
        <f t="shared" ca="1" si="295"/>
        <v>0</v>
      </c>
      <c r="AU99" t="str">
        <f t="shared" ca="1" si="295"/>
        <v>0</v>
      </c>
      <c r="AV99" t="str">
        <f t="shared" ca="1" si="295"/>
        <v>0</v>
      </c>
      <c r="AW99" t="str">
        <f t="shared" ca="1" si="295"/>
        <v>0</v>
      </c>
      <c r="AX99" t="str">
        <f t="shared" ca="1" si="295"/>
        <v>0</v>
      </c>
      <c r="AY99" t="str">
        <f t="shared" ca="1" si="295"/>
        <v>0</v>
      </c>
      <c r="AZ99" t="str">
        <f t="shared" ca="1" si="295"/>
        <v>0</v>
      </c>
      <c r="BA99" t="str">
        <f t="shared" ca="1" si="295"/>
        <v>0</v>
      </c>
      <c r="BB99" s="91" t="str">
        <f t="shared" ca="1" si="295"/>
        <v>0</v>
      </c>
      <c r="BC99" t="str">
        <f t="shared" ca="1" si="295"/>
        <v>0</v>
      </c>
      <c r="BD99" t="str">
        <f t="shared" ca="1" si="295"/>
        <v>0</v>
      </c>
      <c r="BE99" t="str">
        <f t="shared" ca="1" si="295"/>
        <v>0</v>
      </c>
      <c r="BF99" t="str">
        <f t="shared" ca="1" si="295"/>
        <v>0</v>
      </c>
      <c r="BG99" t="str">
        <f t="shared" ca="1" si="295"/>
        <v>0</v>
      </c>
      <c r="BH99" t="str">
        <f t="shared" ca="1" si="295"/>
        <v>0</v>
      </c>
      <c r="BI99" t="str">
        <f t="shared" ca="1" si="295"/>
        <v>0</v>
      </c>
      <c r="BJ99" t="str">
        <f t="shared" ca="1" si="295"/>
        <v>0</v>
      </c>
      <c r="BK99" t="str">
        <f t="shared" ca="1" si="295"/>
        <v>0</v>
      </c>
      <c r="BL99" t="str">
        <f t="shared" ca="1" si="295"/>
        <v>0</v>
      </c>
      <c r="BM99" t="str">
        <f t="shared" ca="1" si="295"/>
        <v>0</v>
      </c>
      <c r="BN99" t="str">
        <f t="shared" ca="1" si="295"/>
        <v>0</v>
      </c>
      <c r="BO99" t="str">
        <f t="shared" ca="1" si="295"/>
        <v>0</v>
      </c>
      <c r="BP99" t="str">
        <f t="shared" ca="1" si="295"/>
        <v>0</v>
      </c>
      <c r="BQ99" t="str">
        <f t="shared" ca="1" si="295"/>
        <v>0</v>
      </c>
      <c r="BR99" t="str">
        <f t="shared" ca="1" si="295"/>
        <v>0</v>
      </c>
      <c r="BS99" t="str">
        <f t="shared" ca="1" si="295"/>
        <v>0</v>
      </c>
      <c r="BT99" t="str">
        <f t="shared" ca="1" si="295"/>
        <v>0</v>
      </c>
      <c r="BU99" t="str">
        <f t="shared" ca="1" si="295"/>
        <v>0</v>
      </c>
      <c r="BV99" t="str">
        <f t="shared" ca="1" si="295"/>
        <v>0</v>
      </c>
      <c r="BW99" t="str">
        <f t="shared" ca="1" si="295"/>
        <v>0</v>
      </c>
      <c r="BX99" t="str">
        <f t="shared" ca="1" si="295"/>
        <v>0</v>
      </c>
      <c r="BY99" t="str">
        <f t="shared" ca="1" si="295"/>
        <v>0</v>
      </c>
      <c r="BZ99" t="str">
        <f t="shared" ca="1" si="295"/>
        <v>0</v>
      </c>
      <c r="CA99" t="str">
        <f t="shared" ca="1" si="295"/>
        <v>0</v>
      </c>
      <c r="CB99" t="str">
        <f t="shared" ca="1" si="295"/>
        <v>0</v>
      </c>
      <c r="CC99" t="str">
        <f t="shared" ca="1" si="295"/>
        <v>0</v>
      </c>
      <c r="CD99" t="str">
        <f t="shared" ca="1" si="295"/>
        <v>0</v>
      </c>
      <c r="CE99" t="str">
        <f t="shared" ca="1" si="295"/>
        <v>0</v>
      </c>
      <c r="CF99" s="91" t="str">
        <f t="shared" ca="1" si="295"/>
        <v>0</v>
      </c>
      <c r="CG99" t="str">
        <f t="shared" ca="1" si="295"/>
        <v>0</v>
      </c>
      <c r="CH99" t="str">
        <f t="shared" ca="1" si="295"/>
        <v>0</v>
      </c>
      <c r="CI99" t="str">
        <f t="shared" ca="1" si="295"/>
        <v>0</v>
      </c>
      <c r="CJ99" t="str">
        <f t="shared" ca="1" si="295"/>
        <v>0</v>
      </c>
      <c r="CK99" t="str">
        <f t="shared" ref="CK99:CT101" ca="1" si="296">$M99</f>
        <v>0</v>
      </c>
      <c r="CL99" t="str">
        <f t="shared" ca="1" si="296"/>
        <v>0</v>
      </c>
      <c r="CM99" t="str">
        <f t="shared" ca="1" si="296"/>
        <v>0</v>
      </c>
      <c r="CN99" t="str">
        <f t="shared" ca="1" si="296"/>
        <v>0</v>
      </c>
      <c r="CO99" t="str">
        <f t="shared" ca="1" si="296"/>
        <v>0</v>
      </c>
      <c r="CP99" t="str">
        <f t="shared" ca="1" si="296"/>
        <v>0</v>
      </c>
      <c r="CQ99" t="str">
        <f t="shared" ca="1" si="296"/>
        <v>0</v>
      </c>
      <c r="CR99" t="str">
        <f t="shared" ca="1" si="296"/>
        <v>0</v>
      </c>
      <c r="CS99" t="str">
        <f t="shared" ca="1" si="296"/>
        <v>0</v>
      </c>
      <c r="CT99" t="str">
        <f t="shared" ca="1" si="296"/>
        <v>0</v>
      </c>
      <c r="CU99" t="str">
        <f t="shared" ref="CU99:DD101" ca="1" si="297">$M99</f>
        <v>0</v>
      </c>
      <c r="CV99" t="str">
        <f t="shared" ca="1" si="297"/>
        <v>0</v>
      </c>
      <c r="CW99" t="str">
        <f t="shared" ca="1" si="297"/>
        <v>0</v>
      </c>
      <c r="CX99" t="str">
        <f t="shared" ca="1" si="297"/>
        <v>0</v>
      </c>
      <c r="CY99" t="str">
        <f t="shared" ca="1" si="297"/>
        <v>0</v>
      </c>
      <c r="CZ99" t="str">
        <f t="shared" ca="1" si="297"/>
        <v>0</v>
      </c>
      <c r="DA99" t="str">
        <f t="shared" ca="1" si="297"/>
        <v>0</v>
      </c>
      <c r="DB99" t="str">
        <f t="shared" ca="1" si="297"/>
        <v>0</v>
      </c>
      <c r="DC99" t="str">
        <f t="shared" ca="1" si="297"/>
        <v>0</v>
      </c>
      <c r="DD99" t="str">
        <f t="shared" ca="1" si="297"/>
        <v>0</v>
      </c>
      <c r="DE99" t="str">
        <f t="shared" ref="DE99:DN101" ca="1" si="298">$M99</f>
        <v>0</v>
      </c>
      <c r="DF99" t="str">
        <f t="shared" ca="1" si="298"/>
        <v>0</v>
      </c>
      <c r="DG99" t="str">
        <f t="shared" ca="1" si="298"/>
        <v>0</v>
      </c>
      <c r="DH99" t="str">
        <f t="shared" ca="1" si="298"/>
        <v>0</v>
      </c>
      <c r="DI99" t="str">
        <f t="shared" ca="1" si="298"/>
        <v>0</v>
      </c>
      <c r="DJ99" s="91" t="str">
        <f t="shared" ca="1" si="298"/>
        <v>0</v>
      </c>
      <c r="DK99" t="str">
        <f t="shared" ca="1" si="298"/>
        <v>0</v>
      </c>
      <c r="DL99" t="str">
        <f t="shared" ca="1" si="298"/>
        <v>0</v>
      </c>
      <c r="DM99" t="str">
        <f t="shared" ca="1" si="298"/>
        <v>0</v>
      </c>
      <c r="DN99" t="str">
        <f t="shared" ca="1" si="298"/>
        <v>0</v>
      </c>
      <c r="DO99" t="str">
        <f t="shared" ref="DO99:DX101" ca="1" si="299">$M99</f>
        <v>0</v>
      </c>
      <c r="DP99" t="str">
        <f t="shared" ca="1" si="299"/>
        <v>0</v>
      </c>
      <c r="DQ99" t="str">
        <f t="shared" ca="1" si="299"/>
        <v>0</v>
      </c>
      <c r="DR99" t="str">
        <f t="shared" ca="1" si="299"/>
        <v>0</v>
      </c>
      <c r="DS99" t="str">
        <f t="shared" ca="1" si="299"/>
        <v>0</v>
      </c>
      <c r="DT99" t="str">
        <f t="shared" ca="1" si="299"/>
        <v>0</v>
      </c>
      <c r="DU99" t="str">
        <f t="shared" ca="1" si="299"/>
        <v>0</v>
      </c>
      <c r="DV99" t="str">
        <f t="shared" ca="1" si="299"/>
        <v>0</v>
      </c>
      <c r="DW99" t="str">
        <f t="shared" ca="1" si="299"/>
        <v>0</v>
      </c>
      <c r="DX99" t="str">
        <f t="shared" ca="1" si="299"/>
        <v>0</v>
      </c>
      <c r="DY99" t="str">
        <f t="shared" ref="DY99:EH101" ca="1" si="300">$M99</f>
        <v>0</v>
      </c>
      <c r="DZ99" t="str">
        <f t="shared" ca="1" si="300"/>
        <v>0</v>
      </c>
      <c r="EA99" t="str">
        <f t="shared" ca="1" si="300"/>
        <v>0</v>
      </c>
      <c r="EB99" t="str">
        <f t="shared" ca="1" si="300"/>
        <v>0</v>
      </c>
      <c r="EC99" t="str">
        <f t="shared" ca="1" si="300"/>
        <v>0</v>
      </c>
      <c r="ED99" t="str">
        <f t="shared" ca="1" si="300"/>
        <v>0</v>
      </c>
      <c r="EE99" t="str">
        <f t="shared" ca="1" si="300"/>
        <v>0</v>
      </c>
      <c r="EF99" t="str">
        <f t="shared" ca="1" si="300"/>
        <v>0</v>
      </c>
      <c r="EG99" t="str">
        <f t="shared" ca="1" si="300"/>
        <v>0</v>
      </c>
      <c r="EH99" t="str">
        <f t="shared" ca="1" si="300"/>
        <v>0</v>
      </c>
      <c r="EI99" t="str">
        <f t="shared" ref="EI99:EN101" ca="1" si="301">$M99</f>
        <v>0</v>
      </c>
      <c r="EJ99" t="str">
        <f t="shared" ca="1" si="301"/>
        <v>0</v>
      </c>
      <c r="EK99" t="str">
        <f t="shared" ca="1" si="301"/>
        <v>0</v>
      </c>
      <c r="EL99" t="str">
        <f t="shared" ca="1" si="301"/>
        <v>0</v>
      </c>
      <c r="EM99" t="str">
        <f t="shared" ca="1" si="301"/>
        <v>0</v>
      </c>
      <c r="EN99" s="91" t="str">
        <f t="shared" ca="1" si="301"/>
        <v>0</v>
      </c>
    </row>
    <row r="100" spans="1:144">
      <c r="A100">
        <f ca="1"/>
        <v>0</v>
      </c>
      <c r="B100">
        <f ca="1"/>
        <v>0</v>
      </c>
      <c r="C100">
        <f ca="1"/>
        <v>0</v>
      </c>
      <c r="D100" t="str">
        <f ca="1"/>
        <v/>
      </c>
      <c r="E100">
        <f ca="1"/>
        <v>0</v>
      </c>
      <c r="F100">
        <f ca="1"/>
        <v>0</v>
      </c>
      <c r="G100">
        <f ca="1"/>
        <v>0</v>
      </c>
      <c r="H100" t="str">
        <f ca="1"/>
        <v/>
      </c>
      <c r="I100">
        <f ca="1"/>
        <v>0</v>
      </c>
      <c r="J100" t="str">
        <f ca="1"/>
        <v/>
      </c>
      <c r="K100" t="str">
        <f ca="1"/>
        <v>0</v>
      </c>
      <c r="L100" t="str">
        <f ca="1"/>
        <v>0</v>
      </c>
      <c r="M100" t="str">
        <f ca="1"/>
        <v>0</v>
      </c>
      <c r="X100" s="91" t="str">
        <f t="shared" ca="1" si="294"/>
        <v>0</v>
      </c>
      <c r="Y100" t="str">
        <f t="shared" ca="1" si="295"/>
        <v>0</v>
      </c>
      <c r="Z100" t="str">
        <f t="shared" ca="1" si="295"/>
        <v>0</v>
      </c>
      <c r="AA100" t="str">
        <f t="shared" ca="1" si="295"/>
        <v>0</v>
      </c>
      <c r="AB100" t="str">
        <f t="shared" ca="1" si="295"/>
        <v>0</v>
      </c>
      <c r="AC100" t="str">
        <f t="shared" ca="1" si="295"/>
        <v>0</v>
      </c>
      <c r="AD100" t="str">
        <f t="shared" ca="1" si="295"/>
        <v>0</v>
      </c>
      <c r="AE100" t="str">
        <f t="shared" ca="1" si="295"/>
        <v>0</v>
      </c>
      <c r="AF100" t="str">
        <f t="shared" ca="1" si="295"/>
        <v>0</v>
      </c>
      <c r="AG100" t="str">
        <f t="shared" ca="1" si="295"/>
        <v>0</v>
      </c>
      <c r="AH100" t="str">
        <f t="shared" ca="1" si="295"/>
        <v>0</v>
      </c>
      <c r="AI100" t="str">
        <f t="shared" ca="1" si="295"/>
        <v>0</v>
      </c>
      <c r="AJ100" t="str">
        <f t="shared" ca="1" si="295"/>
        <v>0</v>
      </c>
      <c r="AK100" t="str">
        <f t="shared" ca="1" si="295"/>
        <v>0</v>
      </c>
      <c r="AL100" t="str">
        <f t="shared" ca="1" si="295"/>
        <v>0</v>
      </c>
      <c r="AM100" t="str">
        <f t="shared" ca="1" si="295"/>
        <v>0</v>
      </c>
      <c r="AN100" t="str">
        <f t="shared" ca="1" si="295"/>
        <v>0</v>
      </c>
      <c r="AO100" t="str">
        <f t="shared" ca="1" si="295"/>
        <v>0</v>
      </c>
      <c r="AP100" t="str">
        <f t="shared" ca="1" si="295"/>
        <v>0</v>
      </c>
      <c r="AQ100" t="str">
        <f t="shared" ca="1" si="295"/>
        <v>0</v>
      </c>
      <c r="AR100" t="str">
        <f t="shared" ca="1" si="295"/>
        <v>0</v>
      </c>
      <c r="AS100" t="str">
        <f t="shared" ca="1" si="295"/>
        <v>0</v>
      </c>
      <c r="AT100" t="str">
        <f t="shared" ca="1" si="295"/>
        <v>0</v>
      </c>
      <c r="AU100" t="str">
        <f t="shared" ca="1" si="295"/>
        <v>0</v>
      </c>
      <c r="AV100" t="str">
        <f t="shared" ca="1" si="295"/>
        <v>0</v>
      </c>
      <c r="AW100" t="str">
        <f t="shared" ca="1" si="295"/>
        <v>0</v>
      </c>
      <c r="AX100" t="str">
        <f t="shared" ca="1" si="295"/>
        <v>0</v>
      </c>
      <c r="AY100" t="str">
        <f t="shared" ca="1" si="295"/>
        <v>0</v>
      </c>
      <c r="AZ100" t="str">
        <f t="shared" ca="1" si="295"/>
        <v>0</v>
      </c>
      <c r="BA100" t="str">
        <f t="shared" ca="1" si="295"/>
        <v>0</v>
      </c>
      <c r="BB100" s="91" t="str">
        <f t="shared" ca="1" si="295"/>
        <v>0</v>
      </c>
      <c r="BC100" t="str">
        <f t="shared" ca="1" si="295"/>
        <v>0</v>
      </c>
      <c r="BD100" t="str">
        <f t="shared" ca="1" si="295"/>
        <v>0</v>
      </c>
      <c r="BE100" t="str">
        <f t="shared" ca="1" si="295"/>
        <v>0</v>
      </c>
      <c r="BF100" t="str">
        <f t="shared" ca="1" si="295"/>
        <v>0</v>
      </c>
      <c r="BG100" t="str">
        <f t="shared" ca="1" si="295"/>
        <v>0</v>
      </c>
      <c r="BH100" t="str">
        <f t="shared" ca="1" si="295"/>
        <v>0</v>
      </c>
      <c r="BI100" t="str">
        <f t="shared" ca="1" si="295"/>
        <v>0</v>
      </c>
      <c r="BJ100" t="str">
        <f t="shared" ca="1" si="295"/>
        <v>0</v>
      </c>
      <c r="BK100" t="str">
        <f t="shared" ca="1" si="295"/>
        <v>0</v>
      </c>
      <c r="BL100" t="str">
        <f t="shared" ca="1" si="295"/>
        <v>0</v>
      </c>
      <c r="BM100" t="str">
        <f t="shared" ca="1" si="295"/>
        <v>0</v>
      </c>
      <c r="BN100" t="str">
        <f t="shared" ca="1" si="295"/>
        <v>0</v>
      </c>
      <c r="BO100" t="str">
        <f t="shared" ca="1" si="295"/>
        <v>0</v>
      </c>
      <c r="BP100" t="str">
        <f t="shared" ca="1" si="295"/>
        <v>0</v>
      </c>
      <c r="BQ100" t="str">
        <f t="shared" ca="1" si="295"/>
        <v>0</v>
      </c>
      <c r="BR100" t="str">
        <f t="shared" ca="1" si="295"/>
        <v>0</v>
      </c>
      <c r="BS100" t="str">
        <f t="shared" ca="1" si="295"/>
        <v>0</v>
      </c>
      <c r="BT100" t="str">
        <f t="shared" ca="1" si="295"/>
        <v>0</v>
      </c>
      <c r="BU100" t="str">
        <f t="shared" ca="1" si="295"/>
        <v>0</v>
      </c>
      <c r="BV100" t="str">
        <f t="shared" ca="1" si="295"/>
        <v>0</v>
      </c>
      <c r="BW100" t="str">
        <f t="shared" ca="1" si="295"/>
        <v>0</v>
      </c>
      <c r="BX100" t="str">
        <f t="shared" ca="1" si="295"/>
        <v>0</v>
      </c>
      <c r="BY100" t="str">
        <f t="shared" ca="1" si="295"/>
        <v>0</v>
      </c>
      <c r="BZ100" t="str">
        <f t="shared" ca="1" si="295"/>
        <v>0</v>
      </c>
      <c r="CA100" t="str">
        <f t="shared" ca="1" si="295"/>
        <v>0</v>
      </c>
      <c r="CB100" t="str">
        <f t="shared" ca="1" si="295"/>
        <v>0</v>
      </c>
      <c r="CC100" t="str">
        <f t="shared" ca="1" si="295"/>
        <v>0</v>
      </c>
      <c r="CD100" t="str">
        <f t="shared" ca="1" si="295"/>
        <v>0</v>
      </c>
      <c r="CE100" t="str">
        <f t="shared" ca="1" si="295"/>
        <v>0</v>
      </c>
      <c r="CF100" s="91" t="str">
        <f t="shared" ca="1" si="295"/>
        <v>0</v>
      </c>
      <c r="CG100" t="str">
        <f t="shared" ca="1" si="295"/>
        <v>0</v>
      </c>
      <c r="CH100" t="str">
        <f t="shared" ca="1" si="295"/>
        <v>0</v>
      </c>
      <c r="CI100" t="str">
        <f t="shared" ca="1" si="295"/>
        <v>0</v>
      </c>
      <c r="CJ100" t="str">
        <f t="shared" ca="1" si="295"/>
        <v>0</v>
      </c>
      <c r="CK100" t="str">
        <f t="shared" ca="1" si="296"/>
        <v>0</v>
      </c>
      <c r="CL100" t="str">
        <f t="shared" ca="1" si="296"/>
        <v>0</v>
      </c>
      <c r="CM100" t="str">
        <f t="shared" ca="1" si="296"/>
        <v>0</v>
      </c>
      <c r="CN100" t="str">
        <f t="shared" ca="1" si="296"/>
        <v>0</v>
      </c>
      <c r="CO100" t="str">
        <f t="shared" ca="1" si="296"/>
        <v>0</v>
      </c>
      <c r="CP100" t="str">
        <f t="shared" ca="1" si="296"/>
        <v>0</v>
      </c>
      <c r="CQ100" t="str">
        <f t="shared" ca="1" si="296"/>
        <v>0</v>
      </c>
      <c r="CR100" t="str">
        <f t="shared" ca="1" si="296"/>
        <v>0</v>
      </c>
      <c r="CS100" t="str">
        <f t="shared" ca="1" si="296"/>
        <v>0</v>
      </c>
      <c r="CT100" t="str">
        <f t="shared" ca="1" si="296"/>
        <v>0</v>
      </c>
      <c r="CU100" t="str">
        <f t="shared" ca="1" si="297"/>
        <v>0</v>
      </c>
      <c r="CV100" t="str">
        <f t="shared" ca="1" si="297"/>
        <v>0</v>
      </c>
      <c r="CW100" t="str">
        <f t="shared" ca="1" si="297"/>
        <v>0</v>
      </c>
      <c r="CX100" t="str">
        <f t="shared" ca="1" si="297"/>
        <v>0</v>
      </c>
      <c r="CY100" t="str">
        <f t="shared" ca="1" si="297"/>
        <v>0</v>
      </c>
      <c r="CZ100" t="str">
        <f t="shared" ca="1" si="297"/>
        <v>0</v>
      </c>
      <c r="DA100" t="str">
        <f t="shared" ca="1" si="297"/>
        <v>0</v>
      </c>
      <c r="DB100" t="str">
        <f t="shared" ca="1" si="297"/>
        <v>0</v>
      </c>
      <c r="DC100" t="str">
        <f t="shared" ca="1" si="297"/>
        <v>0</v>
      </c>
      <c r="DD100" t="str">
        <f t="shared" ca="1" si="297"/>
        <v>0</v>
      </c>
      <c r="DE100" t="str">
        <f t="shared" ca="1" si="298"/>
        <v>0</v>
      </c>
      <c r="DF100" t="str">
        <f t="shared" ca="1" si="298"/>
        <v>0</v>
      </c>
      <c r="DG100" t="str">
        <f t="shared" ca="1" si="298"/>
        <v>0</v>
      </c>
      <c r="DH100" t="str">
        <f t="shared" ca="1" si="298"/>
        <v>0</v>
      </c>
      <c r="DI100" t="str">
        <f t="shared" ca="1" si="298"/>
        <v>0</v>
      </c>
      <c r="DJ100" s="91" t="str">
        <f t="shared" ca="1" si="298"/>
        <v>0</v>
      </c>
      <c r="DK100" t="str">
        <f t="shared" ca="1" si="298"/>
        <v>0</v>
      </c>
      <c r="DL100" t="str">
        <f t="shared" ca="1" si="298"/>
        <v>0</v>
      </c>
      <c r="DM100" t="str">
        <f t="shared" ca="1" si="298"/>
        <v>0</v>
      </c>
      <c r="DN100" t="str">
        <f t="shared" ca="1" si="298"/>
        <v>0</v>
      </c>
      <c r="DO100" t="str">
        <f t="shared" ca="1" si="299"/>
        <v>0</v>
      </c>
      <c r="DP100" t="str">
        <f t="shared" ca="1" si="299"/>
        <v>0</v>
      </c>
      <c r="DQ100" t="str">
        <f t="shared" ca="1" si="299"/>
        <v>0</v>
      </c>
      <c r="DR100" t="str">
        <f t="shared" ca="1" si="299"/>
        <v>0</v>
      </c>
      <c r="DS100" t="str">
        <f t="shared" ca="1" si="299"/>
        <v>0</v>
      </c>
      <c r="DT100" t="str">
        <f t="shared" ca="1" si="299"/>
        <v>0</v>
      </c>
      <c r="DU100" t="str">
        <f t="shared" ca="1" si="299"/>
        <v>0</v>
      </c>
      <c r="DV100" t="str">
        <f t="shared" ca="1" si="299"/>
        <v>0</v>
      </c>
      <c r="DW100" t="str">
        <f t="shared" ca="1" si="299"/>
        <v>0</v>
      </c>
      <c r="DX100" t="str">
        <f t="shared" ca="1" si="299"/>
        <v>0</v>
      </c>
      <c r="DY100" t="str">
        <f t="shared" ca="1" si="300"/>
        <v>0</v>
      </c>
      <c r="DZ100" t="str">
        <f t="shared" ca="1" si="300"/>
        <v>0</v>
      </c>
      <c r="EA100" t="str">
        <f t="shared" ca="1" si="300"/>
        <v>0</v>
      </c>
      <c r="EB100" t="str">
        <f t="shared" ca="1" si="300"/>
        <v>0</v>
      </c>
      <c r="EC100" t="str">
        <f t="shared" ca="1" si="300"/>
        <v>0</v>
      </c>
      <c r="ED100" t="str">
        <f t="shared" ca="1" si="300"/>
        <v>0</v>
      </c>
      <c r="EE100" t="str">
        <f t="shared" ca="1" si="300"/>
        <v>0</v>
      </c>
      <c r="EF100" t="str">
        <f t="shared" ca="1" si="300"/>
        <v>0</v>
      </c>
      <c r="EG100" t="str">
        <f t="shared" ca="1" si="300"/>
        <v>0</v>
      </c>
      <c r="EH100" t="str">
        <f t="shared" ca="1" si="300"/>
        <v>0</v>
      </c>
      <c r="EI100" t="str">
        <f t="shared" ca="1" si="301"/>
        <v>0</v>
      </c>
      <c r="EJ100" t="str">
        <f t="shared" ca="1" si="301"/>
        <v>0</v>
      </c>
      <c r="EK100" t="str">
        <f t="shared" ca="1" si="301"/>
        <v>0</v>
      </c>
      <c r="EL100" t="str">
        <f t="shared" ca="1" si="301"/>
        <v>0</v>
      </c>
      <c r="EM100" t="str">
        <f t="shared" ca="1" si="301"/>
        <v>0</v>
      </c>
      <c r="EN100" s="91" t="str">
        <f t="shared" ca="1" si="301"/>
        <v>0</v>
      </c>
    </row>
    <row r="101" spans="1:144">
      <c r="A101">
        <f ca="1"/>
        <v>0</v>
      </c>
      <c r="B101">
        <f ca="1"/>
        <v>0</v>
      </c>
      <c r="C101">
        <f ca="1"/>
        <v>0</v>
      </c>
      <c r="D101" t="str">
        <f ca="1"/>
        <v/>
      </c>
      <c r="E101">
        <f ca="1"/>
        <v>0</v>
      </c>
      <c r="F101">
        <f ca="1"/>
        <v>0</v>
      </c>
      <c r="G101">
        <f ca="1"/>
        <v>0</v>
      </c>
      <c r="H101" t="str">
        <f ca="1"/>
        <v/>
      </c>
      <c r="I101">
        <f ca="1"/>
        <v>0</v>
      </c>
      <c r="J101" t="str">
        <f ca="1"/>
        <v/>
      </c>
      <c r="K101" t="str">
        <f ca="1"/>
        <v>0</v>
      </c>
      <c r="L101" t="str">
        <f ca="1"/>
        <v>0</v>
      </c>
      <c r="M101" t="str">
        <f ca="1"/>
        <v>0</v>
      </c>
      <c r="X101" s="91" t="str">
        <f t="shared" ca="1" si="294"/>
        <v>0</v>
      </c>
      <c r="Y101" t="str">
        <f t="shared" ca="1" si="295"/>
        <v>0</v>
      </c>
      <c r="Z101" t="str">
        <f t="shared" ca="1" si="295"/>
        <v>0</v>
      </c>
      <c r="AA101" t="str">
        <f t="shared" ca="1" si="295"/>
        <v>0</v>
      </c>
      <c r="AB101" t="str">
        <f t="shared" ca="1" si="295"/>
        <v>0</v>
      </c>
      <c r="AC101" t="str">
        <f t="shared" ca="1" si="295"/>
        <v>0</v>
      </c>
      <c r="AD101" t="str">
        <f t="shared" ca="1" si="295"/>
        <v>0</v>
      </c>
      <c r="AE101" t="str">
        <f t="shared" ca="1" si="295"/>
        <v>0</v>
      </c>
      <c r="AF101" t="str">
        <f t="shared" ca="1" si="295"/>
        <v>0</v>
      </c>
      <c r="AG101" t="str">
        <f t="shared" ca="1" si="295"/>
        <v>0</v>
      </c>
      <c r="AH101" t="str">
        <f t="shared" ca="1" si="295"/>
        <v>0</v>
      </c>
      <c r="AI101" t="str">
        <f t="shared" ca="1" si="295"/>
        <v>0</v>
      </c>
      <c r="AJ101" t="str">
        <f t="shared" ca="1" si="295"/>
        <v>0</v>
      </c>
      <c r="AK101" t="str">
        <f t="shared" ca="1" si="295"/>
        <v>0</v>
      </c>
      <c r="AL101" t="str">
        <f t="shared" ca="1" si="295"/>
        <v>0</v>
      </c>
      <c r="AM101" t="str">
        <f t="shared" ca="1" si="295"/>
        <v>0</v>
      </c>
      <c r="AN101" t="str">
        <f t="shared" ca="1" si="295"/>
        <v>0</v>
      </c>
      <c r="AO101" t="str">
        <f t="shared" ca="1" si="295"/>
        <v>0</v>
      </c>
      <c r="AP101" t="str">
        <f t="shared" ca="1" si="295"/>
        <v>0</v>
      </c>
      <c r="AQ101" t="str">
        <f t="shared" ca="1" si="295"/>
        <v>0</v>
      </c>
      <c r="AR101" t="str">
        <f t="shared" ca="1" si="295"/>
        <v>0</v>
      </c>
      <c r="AS101" t="str">
        <f t="shared" ca="1" si="295"/>
        <v>0</v>
      </c>
      <c r="AT101" t="str">
        <f t="shared" ca="1" si="295"/>
        <v>0</v>
      </c>
      <c r="AU101" t="str">
        <f t="shared" ca="1" si="295"/>
        <v>0</v>
      </c>
      <c r="AV101" t="str">
        <f t="shared" ca="1" si="295"/>
        <v>0</v>
      </c>
      <c r="AW101" t="str">
        <f t="shared" ca="1" si="295"/>
        <v>0</v>
      </c>
      <c r="AX101" t="str">
        <f t="shared" ca="1" si="295"/>
        <v>0</v>
      </c>
      <c r="AY101" t="str">
        <f t="shared" ca="1" si="295"/>
        <v>0</v>
      </c>
      <c r="AZ101" t="str">
        <f t="shared" ca="1" si="295"/>
        <v>0</v>
      </c>
      <c r="BA101" t="str">
        <f t="shared" ca="1" si="295"/>
        <v>0</v>
      </c>
      <c r="BB101" s="91" t="str">
        <f t="shared" ca="1" si="295"/>
        <v>0</v>
      </c>
      <c r="BC101" t="str">
        <f t="shared" ca="1" si="295"/>
        <v>0</v>
      </c>
      <c r="BD101" t="str">
        <f t="shared" ca="1" si="295"/>
        <v>0</v>
      </c>
      <c r="BE101" t="str">
        <f t="shared" ca="1" si="295"/>
        <v>0</v>
      </c>
      <c r="BF101" t="str">
        <f t="shared" ca="1" si="295"/>
        <v>0</v>
      </c>
      <c r="BG101" t="str">
        <f t="shared" ca="1" si="295"/>
        <v>0</v>
      </c>
      <c r="BH101" t="str">
        <f t="shared" ca="1" si="295"/>
        <v>0</v>
      </c>
      <c r="BI101" t="str">
        <f t="shared" ca="1" si="295"/>
        <v>0</v>
      </c>
      <c r="BJ101" t="str">
        <f t="shared" ca="1" si="295"/>
        <v>0</v>
      </c>
      <c r="BK101" t="str">
        <f t="shared" ca="1" si="295"/>
        <v>0</v>
      </c>
      <c r="BL101" t="str">
        <f t="shared" ca="1" si="295"/>
        <v>0</v>
      </c>
      <c r="BM101" t="str">
        <f t="shared" ca="1" si="295"/>
        <v>0</v>
      </c>
      <c r="BN101" t="str">
        <f t="shared" ca="1" si="295"/>
        <v>0</v>
      </c>
      <c r="BO101" t="str">
        <f t="shared" ca="1" si="295"/>
        <v>0</v>
      </c>
      <c r="BP101" t="str">
        <f t="shared" ca="1" si="295"/>
        <v>0</v>
      </c>
      <c r="BQ101" t="str">
        <f t="shared" ca="1" si="295"/>
        <v>0</v>
      </c>
      <c r="BR101" t="str">
        <f t="shared" ca="1" si="295"/>
        <v>0</v>
      </c>
      <c r="BS101" t="str">
        <f t="shared" ca="1" si="295"/>
        <v>0</v>
      </c>
      <c r="BT101" t="str">
        <f t="shared" ca="1" si="295"/>
        <v>0</v>
      </c>
      <c r="BU101" t="str">
        <f t="shared" ca="1" si="295"/>
        <v>0</v>
      </c>
      <c r="BV101" t="str">
        <f t="shared" ca="1" si="295"/>
        <v>0</v>
      </c>
      <c r="BW101" t="str">
        <f t="shared" ca="1" si="295"/>
        <v>0</v>
      </c>
      <c r="BX101" t="str">
        <f t="shared" ca="1" si="295"/>
        <v>0</v>
      </c>
      <c r="BY101" t="str">
        <f t="shared" ca="1" si="295"/>
        <v>0</v>
      </c>
      <c r="BZ101" t="str">
        <f t="shared" ca="1" si="295"/>
        <v>0</v>
      </c>
      <c r="CA101" t="str">
        <f t="shared" ca="1" si="295"/>
        <v>0</v>
      </c>
      <c r="CB101" t="str">
        <f t="shared" ca="1" si="295"/>
        <v>0</v>
      </c>
      <c r="CC101" t="str">
        <f t="shared" ca="1" si="295"/>
        <v>0</v>
      </c>
      <c r="CD101" t="str">
        <f t="shared" ca="1" si="295"/>
        <v>0</v>
      </c>
      <c r="CE101" t="str">
        <f t="shared" ca="1" si="295"/>
        <v>0</v>
      </c>
      <c r="CF101" s="91" t="str">
        <f t="shared" ca="1" si="295"/>
        <v>0</v>
      </c>
      <c r="CG101" t="str">
        <f t="shared" ca="1" si="295"/>
        <v>0</v>
      </c>
      <c r="CH101" t="str">
        <f t="shared" ca="1" si="295"/>
        <v>0</v>
      </c>
      <c r="CI101" t="str">
        <f t="shared" ca="1" si="295"/>
        <v>0</v>
      </c>
      <c r="CJ101" t="str">
        <f t="shared" ca="1" si="295"/>
        <v>0</v>
      </c>
      <c r="CK101" t="str">
        <f t="shared" ca="1" si="296"/>
        <v>0</v>
      </c>
      <c r="CL101" t="str">
        <f t="shared" ca="1" si="296"/>
        <v>0</v>
      </c>
      <c r="CM101" t="str">
        <f t="shared" ca="1" si="296"/>
        <v>0</v>
      </c>
      <c r="CN101" t="str">
        <f t="shared" ca="1" si="296"/>
        <v>0</v>
      </c>
      <c r="CO101" t="str">
        <f t="shared" ca="1" si="296"/>
        <v>0</v>
      </c>
      <c r="CP101" t="str">
        <f t="shared" ca="1" si="296"/>
        <v>0</v>
      </c>
      <c r="CQ101" t="str">
        <f t="shared" ca="1" si="296"/>
        <v>0</v>
      </c>
      <c r="CR101" t="str">
        <f t="shared" ca="1" si="296"/>
        <v>0</v>
      </c>
      <c r="CS101" t="str">
        <f t="shared" ca="1" si="296"/>
        <v>0</v>
      </c>
      <c r="CT101" t="str">
        <f t="shared" ca="1" si="296"/>
        <v>0</v>
      </c>
      <c r="CU101" t="str">
        <f t="shared" ca="1" si="297"/>
        <v>0</v>
      </c>
      <c r="CV101" t="str">
        <f t="shared" ca="1" si="297"/>
        <v>0</v>
      </c>
      <c r="CW101" t="str">
        <f t="shared" ca="1" si="297"/>
        <v>0</v>
      </c>
      <c r="CX101" t="str">
        <f t="shared" ca="1" si="297"/>
        <v>0</v>
      </c>
      <c r="CY101" t="str">
        <f t="shared" ca="1" si="297"/>
        <v>0</v>
      </c>
      <c r="CZ101" t="str">
        <f t="shared" ca="1" si="297"/>
        <v>0</v>
      </c>
      <c r="DA101" t="str">
        <f t="shared" ca="1" si="297"/>
        <v>0</v>
      </c>
      <c r="DB101" t="str">
        <f t="shared" ca="1" si="297"/>
        <v>0</v>
      </c>
      <c r="DC101" t="str">
        <f t="shared" ca="1" si="297"/>
        <v>0</v>
      </c>
      <c r="DD101" t="str">
        <f t="shared" ca="1" si="297"/>
        <v>0</v>
      </c>
      <c r="DE101" t="str">
        <f t="shared" ca="1" si="298"/>
        <v>0</v>
      </c>
      <c r="DF101" t="str">
        <f t="shared" ca="1" si="298"/>
        <v>0</v>
      </c>
      <c r="DG101" t="str">
        <f t="shared" ca="1" si="298"/>
        <v>0</v>
      </c>
      <c r="DH101" t="str">
        <f t="shared" ca="1" si="298"/>
        <v>0</v>
      </c>
      <c r="DI101" t="str">
        <f t="shared" ca="1" si="298"/>
        <v>0</v>
      </c>
      <c r="DJ101" s="91" t="str">
        <f t="shared" ca="1" si="298"/>
        <v>0</v>
      </c>
      <c r="DK101" t="str">
        <f t="shared" ca="1" si="298"/>
        <v>0</v>
      </c>
      <c r="DL101" t="str">
        <f t="shared" ca="1" si="298"/>
        <v>0</v>
      </c>
      <c r="DM101" t="str">
        <f t="shared" ca="1" si="298"/>
        <v>0</v>
      </c>
      <c r="DN101" t="str">
        <f t="shared" ca="1" si="298"/>
        <v>0</v>
      </c>
      <c r="DO101" t="str">
        <f t="shared" ca="1" si="299"/>
        <v>0</v>
      </c>
      <c r="DP101" t="str">
        <f t="shared" ca="1" si="299"/>
        <v>0</v>
      </c>
      <c r="DQ101" t="str">
        <f t="shared" ca="1" si="299"/>
        <v>0</v>
      </c>
      <c r="DR101" t="str">
        <f t="shared" ca="1" si="299"/>
        <v>0</v>
      </c>
      <c r="DS101" t="str">
        <f t="shared" ca="1" si="299"/>
        <v>0</v>
      </c>
      <c r="DT101" t="str">
        <f t="shared" ca="1" si="299"/>
        <v>0</v>
      </c>
      <c r="DU101" t="str">
        <f t="shared" ca="1" si="299"/>
        <v>0</v>
      </c>
      <c r="DV101" t="str">
        <f t="shared" ca="1" si="299"/>
        <v>0</v>
      </c>
      <c r="DW101" t="str">
        <f t="shared" ca="1" si="299"/>
        <v>0</v>
      </c>
      <c r="DX101" t="str">
        <f t="shared" ca="1" si="299"/>
        <v>0</v>
      </c>
      <c r="DY101" t="str">
        <f t="shared" ca="1" si="300"/>
        <v>0</v>
      </c>
      <c r="DZ101" t="str">
        <f t="shared" ca="1" si="300"/>
        <v>0</v>
      </c>
      <c r="EA101" t="str">
        <f t="shared" ca="1" si="300"/>
        <v>0</v>
      </c>
      <c r="EB101" t="str">
        <f t="shared" ca="1" si="300"/>
        <v>0</v>
      </c>
      <c r="EC101" t="str">
        <f t="shared" ca="1" si="300"/>
        <v>0</v>
      </c>
      <c r="ED101" t="str">
        <f t="shared" ca="1" si="300"/>
        <v>0</v>
      </c>
      <c r="EE101" t="str">
        <f t="shared" ca="1" si="300"/>
        <v>0</v>
      </c>
      <c r="EF101" t="str">
        <f t="shared" ca="1" si="300"/>
        <v>0</v>
      </c>
      <c r="EG101" t="str">
        <f t="shared" ca="1" si="300"/>
        <v>0</v>
      </c>
      <c r="EH101" t="str">
        <f t="shared" ca="1" si="300"/>
        <v>0</v>
      </c>
      <c r="EI101" t="str">
        <f t="shared" ca="1" si="301"/>
        <v>0</v>
      </c>
      <c r="EJ101" t="str">
        <f t="shared" ca="1" si="301"/>
        <v>0</v>
      </c>
      <c r="EK101" t="str">
        <f t="shared" ca="1" si="301"/>
        <v>0</v>
      </c>
      <c r="EL101" t="str">
        <f t="shared" ca="1" si="301"/>
        <v>0</v>
      </c>
      <c r="EM101" t="str">
        <f t="shared" ca="1" si="301"/>
        <v>0</v>
      </c>
      <c r="EN101" s="91" t="str">
        <f t="shared" ca="1" si="301"/>
        <v>0</v>
      </c>
    </row>
    <row r="102" spans="1:144">
      <c r="A102">
        <f ca="1"/>
        <v>0</v>
      </c>
      <c r="B102">
        <f ca="1"/>
        <v>0</v>
      </c>
      <c r="C102">
        <f ca="1"/>
        <v>0</v>
      </c>
      <c r="D102" t="str">
        <f ca="1"/>
        <v/>
      </c>
      <c r="E102">
        <f ca="1"/>
        <v>0</v>
      </c>
      <c r="F102">
        <f ca="1"/>
        <v>0</v>
      </c>
      <c r="G102">
        <f ca="1"/>
        <v>0</v>
      </c>
      <c r="H102" t="str">
        <f ca="1"/>
        <v/>
      </c>
      <c r="I102">
        <f ca="1"/>
        <v>0</v>
      </c>
      <c r="J102" t="str">
        <f ca="1"/>
        <v/>
      </c>
      <c r="K102" t="str">
        <f ca="1"/>
        <v>0</v>
      </c>
      <c r="L102" t="str">
        <f ca="1"/>
        <v>0</v>
      </c>
      <c r="M102" t="str">
        <f ca="1"/>
        <v>0</v>
      </c>
      <c r="X102" s="91" t="str">
        <f t="shared" ca="1" si="294"/>
        <v>0</v>
      </c>
      <c r="Y102" t="str">
        <f t="shared" ca="1" si="295"/>
        <v>0</v>
      </c>
      <c r="Z102" t="str">
        <f t="shared" ca="1" si="295"/>
        <v>0</v>
      </c>
      <c r="AA102" t="str">
        <f t="shared" ca="1" si="295"/>
        <v>0</v>
      </c>
      <c r="AB102" t="str">
        <f t="shared" ca="1" si="295"/>
        <v>0</v>
      </c>
      <c r="AC102" t="str">
        <f t="shared" ca="1" si="295"/>
        <v>0</v>
      </c>
      <c r="AD102" t="str">
        <f t="shared" ca="1" si="295"/>
        <v>0</v>
      </c>
      <c r="AE102" t="str">
        <f t="shared" ca="1" si="295"/>
        <v>0</v>
      </c>
      <c r="AF102" t="str">
        <f t="shared" ca="1" si="295"/>
        <v>0</v>
      </c>
      <c r="AG102" t="str">
        <f t="shared" ca="1" si="295"/>
        <v>0</v>
      </c>
      <c r="AH102" t="str">
        <f t="shared" ca="1" si="295"/>
        <v>0</v>
      </c>
      <c r="AI102" t="str">
        <f t="shared" ca="1" si="295"/>
        <v>0</v>
      </c>
      <c r="AJ102" t="str">
        <f t="shared" ca="1" si="295"/>
        <v>0</v>
      </c>
      <c r="AK102" t="str">
        <f t="shared" ca="1" si="295"/>
        <v>0</v>
      </c>
      <c r="AL102" t="str">
        <f t="shared" ca="1" si="295"/>
        <v>0</v>
      </c>
      <c r="AM102" t="str">
        <f t="shared" ca="1" si="295"/>
        <v>0</v>
      </c>
      <c r="AN102" t="str">
        <f t="shared" ca="1" si="295"/>
        <v>0</v>
      </c>
      <c r="AO102" t="str">
        <f t="shared" ca="1" si="295"/>
        <v>0</v>
      </c>
      <c r="AP102" t="str">
        <f t="shared" ca="1" si="295"/>
        <v>0</v>
      </c>
      <c r="AQ102" t="str">
        <f t="shared" ca="1" si="295"/>
        <v>0</v>
      </c>
      <c r="AR102" t="str">
        <f t="shared" ca="1" si="295"/>
        <v>0</v>
      </c>
      <c r="AS102" t="str">
        <f t="shared" ca="1" si="295"/>
        <v>0</v>
      </c>
      <c r="AT102" t="str">
        <f t="shared" ca="1" si="295"/>
        <v>0</v>
      </c>
      <c r="AU102" t="str">
        <f t="shared" ca="1" si="295"/>
        <v>0</v>
      </c>
      <c r="AV102" t="str">
        <f t="shared" ca="1" si="295"/>
        <v>0</v>
      </c>
      <c r="AW102" t="str">
        <f t="shared" ca="1" si="295"/>
        <v>0</v>
      </c>
      <c r="AX102" t="str">
        <f t="shared" ca="1" si="295"/>
        <v>0</v>
      </c>
      <c r="AY102" t="str">
        <f t="shared" ca="1" si="295"/>
        <v>0</v>
      </c>
      <c r="AZ102" t="str">
        <f t="shared" ca="1" si="295"/>
        <v>0</v>
      </c>
      <c r="BA102" t="str">
        <f t="shared" ca="1" si="295"/>
        <v>0</v>
      </c>
      <c r="BB102" s="91" t="str">
        <f t="shared" ca="1" si="295"/>
        <v>0</v>
      </c>
      <c r="BC102" t="str">
        <f t="shared" ca="1" si="295"/>
        <v>0</v>
      </c>
      <c r="BD102" t="str">
        <f t="shared" ca="1" si="295"/>
        <v>0</v>
      </c>
      <c r="BE102" t="str">
        <f t="shared" ca="1" si="295"/>
        <v>0</v>
      </c>
      <c r="BF102" t="str">
        <f t="shared" ca="1" si="295"/>
        <v>0</v>
      </c>
      <c r="BG102" t="str">
        <f t="shared" ca="1" si="295"/>
        <v>0</v>
      </c>
      <c r="BH102" t="str">
        <f t="shared" ca="1" si="295"/>
        <v>0</v>
      </c>
      <c r="BI102" t="str">
        <f t="shared" ca="1" si="295"/>
        <v>0</v>
      </c>
      <c r="BJ102" t="str">
        <f t="shared" ca="1" si="295"/>
        <v>0</v>
      </c>
      <c r="BK102" t="str">
        <f t="shared" ca="1" si="295"/>
        <v>0</v>
      </c>
      <c r="BL102" t="str">
        <f t="shared" ca="1" si="295"/>
        <v>0</v>
      </c>
      <c r="BM102" t="str">
        <f t="shared" ca="1" si="295"/>
        <v>0</v>
      </c>
      <c r="BN102" t="str">
        <f t="shared" ca="1" si="295"/>
        <v>0</v>
      </c>
      <c r="BO102" t="str">
        <f t="shared" ca="1" si="295"/>
        <v>0</v>
      </c>
      <c r="BP102" t="str">
        <f t="shared" ca="1" si="295"/>
        <v>0</v>
      </c>
      <c r="BQ102" t="str">
        <f t="shared" ca="1" si="295"/>
        <v>0</v>
      </c>
      <c r="BR102" t="str">
        <f t="shared" ca="1" si="295"/>
        <v>0</v>
      </c>
      <c r="BS102" t="str">
        <f t="shared" ca="1" si="295"/>
        <v>0</v>
      </c>
      <c r="BT102" t="str">
        <f t="shared" ca="1" si="295"/>
        <v>0</v>
      </c>
      <c r="BU102" t="str">
        <f t="shared" ca="1" si="295"/>
        <v>0</v>
      </c>
      <c r="BV102" t="str">
        <f t="shared" ca="1" si="295"/>
        <v>0</v>
      </c>
      <c r="BW102" t="str">
        <f t="shared" ca="1" si="295"/>
        <v>0</v>
      </c>
      <c r="BX102" t="str">
        <f t="shared" ca="1" si="295"/>
        <v>0</v>
      </c>
      <c r="BY102" t="str">
        <f t="shared" ca="1" si="295"/>
        <v>0</v>
      </c>
      <c r="BZ102" t="str">
        <f t="shared" ca="1" si="295"/>
        <v>0</v>
      </c>
      <c r="CA102" t="str">
        <f t="shared" ca="1" si="295"/>
        <v>0</v>
      </c>
      <c r="CB102" t="str">
        <f t="shared" ca="1" si="295"/>
        <v>0</v>
      </c>
      <c r="CC102" t="str">
        <f t="shared" ca="1" si="295"/>
        <v>0</v>
      </c>
      <c r="CD102" t="str">
        <f t="shared" ca="1" si="295"/>
        <v>0</v>
      </c>
      <c r="CE102" t="str">
        <f t="shared" ca="1" si="295"/>
        <v>0</v>
      </c>
      <c r="CF102" s="91" t="str">
        <f t="shared" ca="1" si="295"/>
        <v>0</v>
      </c>
      <c r="CG102" t="str">
        <f t="shared" ca="1" si="295"/>
        <v>0</v>
      </c>
      <c r="CH102" t="str">
        <f t="shared" ca="1" si="295"/>
        <v>0</v>
      </c>
      <c r="CI102" t="str">
        <f t="shared" ca="1" si="295"/>
        <v>0</v>
      </c>
      <c r="CJ102" t="str">
        <f t="shared" ref="CJ102:EN105" ca="1" si="302">$M102</f>
        <v>0</v>
      </c>
      <c r="CK102" t="str">
        <f t="shared" ca="1" si="302"/>
        <v>0</v>
      </c>
      <c r="CL102" t="str">
        <f t="shared" ca="1" si="302"/>
        <v>0</v>
      </c>
      <c r="CM102" t="str">
        <f t="shared" ca="1" si="302"/>
        <v>0</v>
      </c>
      <c r="CN102" t="str">
        <f t="shared" ca="1" si="302"/>
        <v>0</v>
      </c>
      <c r="CO102" t="str">
        <f t="shared" ca="1" si="302"/>
        <v>0</v>
      </c>
      <c r="CP102" t="str">
        <f t="shared" ca="1" si="302"/>
        <v>0</v>
      </c>
      <c r="CQ102" t="str">
        <f t="shared" ca="1" si="302"/>
        <v>0</v>
      </c>
      <c r="CR102" t="str">
        <f t="shared" ca="1" si="302"/>
        <v>0</v>
      </c>
      <c r="CS102" t="str">
        <f t="shared" ca="1" si="302"/>
        <v>0</v>
      </c>
      <c r="CT102" t="str">
        <f t="shared" ca="1" si="302"/>
        <v>0</v>
      </c>
      <c r="CU102" t="str">
        <f t="shared" ca="1" si="302"/>
        <v>0</v>
      </c>
      <c r="CV102" t="str">
        <f t="shared" ca="1" si="302"/>
        <v>0</v>
      </c>
      <c r="CW102" t="str">
        <f t="shared" ca="1" si="302"/>
        <v>0</v>
      </c>
      <c r="CX102" t="str">
        <f t="shared" ca="1" si="302"/>
        <v>0</v>
      </c>
      <c r="CY102" t="str">
        <f t="shared" ca="1" si="302"/>
        <v>0</v>
      </c>
      <c r="CZ102" t="str">
        <f t="shared" ca="1" si="302"/>
        <v>0</v>
      </c>
      <c r="DA102" t="str">
        <f t="shared" ca="1" si="302"/>
        <v>0</v>
      </c>
      <c r="DB102" t="str">
        <f t="shared" ca="1" si="302"/>
        <v>0</v>
      </c>
      <c r="DC102" t="str">
        <f t="shared" ca="1" si="302"/>
        <v>0</v>
      </c>
      <c r="DD102" t="str">
        <f t="shared" ca="1" si="302"/>
        <v>0</v>
      </c>
      <c r="DE102" t="str">
        <f t="shared" ca="1" si="302"/>
        <v>0</v>
      </c>
      <c r="DF102" t="str">
        <f t="shared" ca="1" si="302"/>
        <v>0</v>
      </c>
      <c r="DG102" t="str">
        <f t="shared" ca="1" si="302"/>
        <v>0</v>
      </c>
      <c r="DH102" t="str">
        <f t="shared" ca="1" si="302"/>
        <v>0</v>
      </c>
      <c r="DI102" t="str">
        <f t="shared" ca="1" si="302"/>
        <v>0</v>
      </c>
      <c r="DJ102" s="91" t="str">
        <f t="shared" ca="1" si="302"/>
        <v>0</v>
      </c>
      <c r="DK102" t="str">
        <f t="shared" ca="1" si="302"/>
        <v>0</v>
      </c>
      <c r="DL102" t="str">
        <f t="shared" ca="1" si="302"/>
        <v>0</v>
      </c>
      <c r="DM102" t="str">
        <f t="shared" ca="1" si="302"/>
        <v>0</v>
      </c>
      <c r="DN102" t="str">
        <f t="shared" ca="1" si="302"/>
        <v>0</v>
      </c>
      <c r="DO102" t="str">
        <f t="shared" ca="1" si="302"/>
        <v>0</v>
      </c>
      <c r="DP102" t="str">
        <f t="shared" ca="1" si="302"/>
        <v>0</v>
      </c>
      <c r="DQ102" t="str">
        <f t="shared" ca="1" si="302"/>
        <v>0</v>
      </c>
      <c r="DR102" t="str">
        <f t="shared" ca="1" si="302"/>
        <v>0</v>
      </c>
      <c r="DS102" t="str">
        <f t="shared" ca="1" si="302"/>
        <v>0</v>
      </c>
      <c r="DT102" t="str">
        <f t="shared" ca="1" si="302"/>
        <v>0</v>
      </c>
      <c r="DU102" t="str">
        <f t="shared" ca="1" si="302"/>
        <v>0</v>
      </c>
      <c r="DV102" t="str">
        <f t="shared" ca="1" si="302"/>
        <v>0</v>
      </c>
      <c r="DW102" t="str">
        <f t="shared" ca="1" si="302"/>
        <v>0</v>
      </c>
      <c r="DX102" t="str">
        <f t="shared" ca="1" si="302"/>
        <v>0</v>
      </c>
      <c r="DY102" t="str">
        <f t="shared" ca="1" si="302"/>
        <v>0</v>
      </c>
      <c r="DZ102" t="str">
        <f t="shared" ca="1" si="302"/>
        <v>0</v>
      </c>
      <c r="EA102" t="str">
        <f t="shared" ca="1" si="302"/>
        <v>0</v>
      </c>
      <c r="EB102" t="str">
        <f t="shared" ca="1" si="302"/>
        <v>0</v>
      </c>
      <c r="EC102" t="str">
        <f t="shared" ca="1" si="302"/>
        <v>0</v>
      </c>
      <c r="ED102" t="str">
        <f t="shared" ca="1" si="302"/>
        <v>0</v>
      </c>
      <c r="EE102" t="str">
        <f t="shared" ca="1" si="302"/>
        <v>0</v>
      </c>
      <c r="EF102" t="str">
        <f t="shared" ca="1" si="302"/>
        <v>0</v>
      </c>
      <c r="EG102" t="str">
        <f t="shared" ca="1" si="302"/>
        <v>0</v>
      </c>
      <c r="EH102" t="str">
        <f t="shared" ca="1" si="302"/>
        <v>0</v>
      </c>
      <c r="EI102" t="str">
        <f t="shared" ca="1" si="302"/>
        <v>0</v>
      </c>
      <c r="EJ102" t="str">
        <f t="shared" ca="1" si="302"/>
        <v>0</v>
      </c>
      <c r="EK102" t="str">
        <f t="shared" ca="1" si="302"/>
        <v>0</v>
      </c>
      <c r="EL102" t="str">
        <f t="shared" ca="1" si="302"/>
        <v>0</v>
      </c>
      <c r="EM102" t="str">
        <f t="shared" ca="1" si="302"/>
        <v>0</v>
      </c>
      <c r="EN102" s="91" t="str">
        <f t="shared" ca="1" si="302"/>
        <v>0</v>
      </c>
    </row>
    <row r="103" spans="1:144">
      <c r="A103">
        <f ca="1"/>
        <v>0</v>
      </c>
      <c r="B103">
        <f ca="1"/>
        <v>0</v>
      </c>
      <c r="C103">
        <f ca="1"/>
        <v>0</v>
      </c>
      <c r="D103" t="str">
        <f ca="1"/>
        <v/>
      </c>
      <c r="E103">
        <f ca="1"/>
        <v>0</v>
      </c>
      <c r="F103">
        <f ca="1"/>
        <v>0</v>
      </c>
      <c r="G103">
        <f ca="1"/>
        <v>0</v>
      </c>
      <c r="H103" t="str">
        <f ca="1"/>
        <v/>
      </c>
      <c r="I103">
        <f ca="1"/>
        <v>0</v>
      </c>
      <c r="J103" t="str">
        <f ca="1"/>
        <v/>
      </c>
      <c r="K103" t="str">
        <f ca="1"/>
        <v>0</v>
      </c>
      <c r="L103" t="str">
        <f ca="1"/>
        <v>0</v>
      </c>
      <c r="M103" t="str">
        <f ca="1"/>
        <v>0</v>
      </c>
      <c r="X103" s="91" t="str">
        <f t="shared" ca="1" si="294"/>
        <v>0</v>
      </c>
      <c r="Y103" t="str">
        <f t="shared" ref="Y103:CJ106" ca="1" si="303">$M103</f>
        <v>0</v>
      </c>
      <c r="Z103" t="str">
        <f t="shared" ca="1" si="303"/>
        <v>0</v>
      </c>
      <c r="AA103" t="str">
        <f t="shared" ca="1" si="303"/>
        <v>0</v>
      </c>
      <c r="AB103" t="str">
        <f t="shared" ca="1" si="303"/>
        <v>0</v>
      </c>
      <c r="AC103" t="str">
        <f t="shared" ca="1" si="303"/>
        <v>0</v>
      </c>
      <c r="AD103" t="str">
        <f t="shared" ca="1" si="303"/>
        <v>0</v>
      </c>
      <c r="AE103" t="str">
        <f t="shared" ca="1" si="303"/>
        <v>0</v>
      </c>
      <c r="AF103" t="str">
        <f t="shared" ca="1" si="303"/>
        <v>0</v>
      </c>
      <c r="AG103" t="str">
        <f t="shared" ca="1" si="303"/>
        <v>0</v>
      </c>
      <c r="AH103" t="str">
        <f t="shared" ca="1" si="303"/>
        <v>0</v>
      </c>
      <c r="AI103" t="str">
        <f t="shared" ca="1" si="303"/>
        <v>0</v>
      </c>
      <c r="AJ103" t="str">
        <f t="shared" ca="1" si="303"/>
        <v>0</v>
      </c>
      <c r="AK103" t="str">
        <f t="shared" ca="1" si="303"/>
        <v>0</v>
      </c>
      <c r="AL103" t="str">
        <f t="shared" ca="1" si="303"/>
        <v>0</v>
      </c>
      <c r="AM103" t="str">
        <f t="shared" ca="1" si="303"/>
        <v>0</v>
      </c>
      <c r="AN103" t="str">
        <f t="shared" ca="1" si="303"/>
        <v>0</v>
      </c>
      <c r="AO103" t="str">
        <f t="shared" ca="1" si="303"/>
        <v>0</v>
      </c>
      <c r="AP103" t="str">
        <f t="shared" ca="1" si="303"/>
        <v>0</v>
      </c>
      <c r="AQ103" t="str">
        <f t="shared" ca="1" si="303"/>
        <v>0</v>
      </c>
      <c r="AR103" t="str">
        <f t="shared" ca="1" si="303"/>
        <v>0</v>
      </c>
      <c r="AS103" t="str">
        <f t="shared" ca="1" si="303"/>
        <v>0</v>
      </c>
      <c r="AT103" t="str">
        <f t="shared" ca="1" si="303"/>
        <v>0</v>
      </c>
      <c r="AU103" t="str">
        <f t="shared" ca="1" si="303"/>
        <v>0</v>
      </c>
      <c r="AV103" t="str">
        <f t="shared" ca="1" si="303"/>
        <v>0</v>
      </c>
      <c r="AW103" t="str">
        <f t="shared" ca="1" si="303"/>
        <v>0</v>
      </c>
      <c r="AX103" t="str">
        <f t="shared" ca="1" si="303"/>
        <v>0</v>
      </c>
      <c r="AY103" t="str">
        <f t="shared" ca="1" si="303"/>
        <v>0</v>
      </c>
      <c r="AZ103" t="str">
        <f t="shared" ca="1" si="303"/>
        <v>0</v>
      </c>
      <c r="BA103" t="str">
        <f t="shared" ca="1" si="303"/>
        <v>0</v>
      </c>
      <c r="BB103" s="91" t="str">
        <f t="shared" ca="1" si="303"/>
        <v>0</v>
      </c>
      <c r="BC103" t="str">
        <f t="shared" ca="1" si="303"/>
        <v>0</v>
      </c>
      <c r="BD103" t="str">
        <f t="shared" ca="1" si="303"/>
        <v>0</v>
      </c>
      <c r="BE103" t="str">
        <f t="shared" ca="1" si="303"/>
        <v>0</v>
      </c>
      <c r="BF103" t="str">
        <f t="shared" ca="1" si="303"/>
        <v>0</v>
      </c>
      <c r="BG103" t="str">
        <f t="shared" ca="1" si="303"/>
        <v>0</v>
      </c>
      <c r="BH103" t="str">
        <f t="shared" ca="1" si="303"/>
        <v>0</v>
      </c>
      <c r="BI103" t="str">
        <f t="shared" ca="1" si="303"/>
        <v>0</v>
      </c>
      <c r="BJ103" t="str">
        <f t="shared" ca="1" si="303"/>
        <v>0</v>
      </c>
      <c r="BK103" t="str">
        <f t="shared" ca="1" si="303"/>
        <v>0</v>
      </c>
      <c r="BL103" t="str">
        <f t="shared" ca="1" si="303"/>
        <v>0</v>
      </c>
      <c r="BM103" t="str">
        <f t="shared" ca="1" si="303"/>
        <v>0</v>
      </c>
      <c r="BN103" t="str">
        <f t="shared" ca="1" si="303"/>
        <v>0</v>
      </c>
      <c r="BO103" t="str">
        <f t="shared" ca="1" si="303"/>
        <v>0</v>
      </c>
      <c r="BP103" t="str">
        <f t="shared" ca="1" si="303"/>
        <v>0</v>
      </c>
      <c r="BQ103" t="str">
        <f t="shared" ca="1" si="303"/>
        <v>0</v>
      </c>
      <c r="BR103" t="str">
        <f t="shared" ca="1" si="303"/>
        <v>0</v>
      </c>
      <c r="BS103" t="str">
        <f t="shared" ca="1" si="303"/>
        <v>0</v>
      </c>
      <c r="BT103" t="str">
        <f t="shared" ca="1" si="303"/>
        <v>0</v>
      </c>
      <c r="BU103" t="str">
        <f t="shared" ca="1" si="303"/>
        <v>0</v>
      </c>
      <c r="BV103" t="str">
        <f t="shared" ca="1" si="303"/>
        <v>0</v>
      </c>
      <c r="BW103" t="str">
        <f t="shared" ca="1" si="303"/>
        <v>0</v>
      </c>
      <c r="BX103" t="str">
        <f t="shared" ca="1" si="303"/>
        <v>0</v>
      </c>
      <c r="BY103" t="str">
        <f t="shared" ca="1" si="303"/>
        <v>0</v>
      </c>
      <c r="BZ103" t="str">
        <f t="shared" ca="1" si="303"/>
        <v>0</v>
      </c>
      <c r="CA103" t="str">
        <f t="shared" ca="1" si="303"/>
        <v>0</v>
      </c>
      <c r="CB103" t="str">
        <f t="shared" ca="1" si="303"/>
        <v>0</v>
      </c>
      <c r="CC103" t="str">
        <f t="shared" ca="1" si="303"/>
        <v>0</v>
      </c>
      <c r="CD103" t="str">
        <f t="shared" ca="1" si="303"/>
        <v>0</v>
      </c>
      <c r="CE103" t="str">
        <f t="shared" ca="1" si="303"/>
        <v>0</v>
      </c>
      <c r="CF103" s="91" t="str">
        <f t="shared" ca="1" si="303"/>
        <v>0</v>
      </c>
      <c r="CG103" t="str">
        <f t="shared" ca="1" si="303"/>
        <v>0</v>
      </c>
      <c r="CH103" t="str">
        <f t="shared" ca="1" si="303"/>
        <v>0</v>
      </c>
      <c r="CI103" t="str">
        <f t="shared" ca="1" si="303"/>
        <v>0</v>
      </c>
      <c r="CJ103" t="str">
        <f t="shared" ca="1" si="303"/>
        <v>0</v>
      </c>
      <c r="CK103" t="str">
        <f t="shared" ca="1" si="302"/>
        <v>0</v>
      </c>
      <c r="CL103" t="str">
        <f t="shared" ca="1" si="302"/>
        <v>0</v>
      </c>
      <c r="CM103" t="str">
        <f t="shared" ca="1" si="302"/>
        <v>0</v>
      </c>
      <c r="CN103" t="str">
        <f t="shared" ca="1" si="302"/>
        <v>0</v>
      </c>
      <c r="CO103" t="str">
        <f t="shared" ca="1" si="302"/>
        <v>0</v>
      </c>
      <c r="CP103" t="str">
        <f t="shared" ca="1" si="302"/>
        <v>0</v>
      </c>
      <c r="CQ103" t="str">
        <f t="shared" ca="1" si="302"/>
        <v>0</v>
      </c>
      <c r="CR103" t="str">
        <f t="shared" ca="1" si="302"/>
        <v>0</v>
      </c>
      <c r="CS103" t="str">
        <f t="shared" ca="1" si="302"/>
        <v>0</v>
      </c>
      <c r="CT103" t="str">
        <f t="shared" ca="1" si="302"/>
        <v>0</v>
      </c>
      <c r="CU103" t="str">
        <f t="shared" ca="1" si="302"/>
        <v>0</v>
      </c>
      <c r="CV103" t="str">
        <f t="shared" ca="1" si="302"/>
        <v>0</v>
      </c>
      <c r="CW103" t="str">
        <f t="shared" ca="1" si="302"/>
        <v>0</v>
      </c>
      <c r="CX103" t="str">
        <f t="shared" ca="1" si="302"/>
        <v>0</v>
      </c>
      <c r="CY103" t="str">
        <f t="shared" ca="1" si="302"/>
        <v>0</v>
      </c>
      <c r="CZ103" t="str">
        <f t="shared" ca="1" si="302"/>
        <v>0</v>
      </c>
      <c r="DA103" t="str">
        <f t="shared" ca="1" si="302"/>
        <v>0</v>
      </c>
      <c r="DB103" t="str">
        <f t="shared" ca="1" si="302"/>
        <v>0</v>
      </c>
      <c r="DC103" t="str">
        <f t="shared" ca="1" si="302"/>
        <v>0</v>
      </c>
      <c r="DD103" t="str">
        <f t="shared" ca="1" si="302"/>
        <v>0</v>
      </c>
      <c r="DE103" t="str">
        <f t="shared" ca="1" si="302"/>
        <v>0</v>
      </c>
      <c r="DF103" t="str">
        <f t="shared" ca="1" si="302"/>
        <v>0</v>
      </c>
      <c r="DG103" t="str">
        <f t="shared" ca="1" si="302"/>
        <v>0</v>
      </c>
      <c r="DH103" t="str">
        <f t="shared" ca="1" si="302"/>
        <v>0</v>
      </c>
      <c r="DI103" t="str">
        <f t="shared" ca="1" si="302"/>
        <v>0</v>
      </c>
      <c r="DJ103" s="91" t="str">
        <f t="shared" ca="1" si="302"/>
        <v>0</v>
      </c>
      <c r="DK103" t="str">
        <f t="shared" ca="1" si="302"/>
        <v>0</v>
      </c>
      <c r="DL103" t="str">
        <f t="shared" ca="1" si="302"/>
        <v>0</v>
      </c>
      <c r="DM103" t="str">
        <f t="shared" ca="1" si="302"/>
        <v>0</v>
      </c>
      <c r="DN103" t="str">
        <f t="shared" ca="1" si="302"/>
        <v>0</v>
      </c>
      <c r="DO103" t="str">
        <f t="shared" ca="1" si="302"/>
        <v>0</v>
      </c>
      <c r="DP103" t="str">
        <f t="shared" ca="1" si="302"/>
        <v>0</v>
      </c>
      <c r="DQ103" t="str">
        <f t="shared" ca="1" si="302"/>
        <v>0</v>
      </c>
      <c r="DR103" t="str">
        <f t="shared" ca="1" si="302"/>
        <v>0</v>
      </c>
      <c r="DS103" t="str">
        <f t="shared" ca="1" si="302"/>
        <v>0</v>
      </c>
      <c r="DT103" t="str">
        <f t="shared" ca="1" si="302"/>
        <v>0</v>
      </c>
      <c r="DU103" t="str">
        <f t="shared" ca="1" si="302"/>
        <v>0</v>
      </c>
      <c r="DV103" t="str">
        <f t="shared" ca="1" si="302"/>
        <v>0</v>
      </c>
      <c r="DW103" t="str">
        <f t="shared" ca="1" si="302"/>
        <v>0</v>
      </c>
      <c r="DX103" t="str">
        <f t="shared" ca="1" si="302"/>
        <v>0</v>
      </c>
      <c r="DY103" t="str">
        <f t="shared" ca="1" si="302"/>
        <v>0</v>
      </c>
      <c r="DZ103" t="str">
        <f t="shared" ca="1" si="302"/>
        <v>0</v>
      </c>
      <c r="EA103" t="str">
        <f t="shared" ca="1" si="302"/>
        <v>0</v>
      </c>
      <c r="EB103" t="str">
        <f t="shared" ca="1" si="302"/>
        <v>0</v>
      </c>
      <c r="EC103" t="str">
        <f t="shared" ca="1" si="302"/>
        <v>0</v>
      </c>
      <c r="ED103" t="str">
        <f t="shared" ca="1" si="302"/>
        <v>0</v>
      </c>
      <c r="EE103" t="str">
        <f t="shared" ca="1" si="302"/>
        <v>0</v>
      </c>
      <c r="EF103" t="str">
        <f t="shared" ca="1" si="302"/>
        <v>0</v>
      </c>
      <c r="EG103" t="str">
        <f t="shared" ca="1" si="302"/>
        <v>0</v>
      </c>
      <c r="EH103" t="str">
        <f t="shared" ca="1" si="302"/>
        <v>0</v>
      </c>
      <c r="EI103" t="str">
        <f t="shared" ca="1" si="302"/>
        <v>0</v>
      </c>
      <c r="EJ103" t="str">
        <f t="shared" ca="1" si="302"/>
        <v>0</v>
      </c>
      <c r="EK103" t="str">
        <f t="shared" ca="1" si="302"/>
        <v>0</v>
      </c>
      <c r="EL103" t="str">
        <f t="shared" ca="1" si="302"/>
        <v>0</v>
      </c>
      <c r="EM103" t="str">
        <f t="shared" ca="1" si="302"/>
        <v>0</v>
      </c>
      <c r="EN103" s="91" t="str">
        <f t="shared" ca="1" si="302"/>
        <v>0</v>
      </c>
    </row>
    <row r="104" spans="1:144">
      <c r="A104">
        <f ca="1"/>
        <v>0</v>
      </c>
      <c r="B104">
        <f ca="1"/>
        <v>0</v>
      </c>
      <c r="C104">
        <f ca="1"/>
        <v>0</v>
      </c>
      <c r="D104" t="str">
        <f ca="1"/>
        <v/>
      </c>
      <c r="E104">
        <f ca="1"/>
        <v>0</v>
      </c>
      <c r="F104">
        <f ca="1"/>
        <v>0</v>
      </c>
      <c r="G104">
        <f ca="1"/>
        <v>0</v>
      </c>
      <c r="H104" t="str">
        <f ca="1"/>
        <v/>
      </c>
      <c r="I104">
        <f ca="1"/>
        <v>0</v>
      </c>
      <c r="J104" t="str">
        <f ca="1"/>
        <v/>
      </c>
      <c r="K104" t="str">
        <f ca="1"/>
        <v>0</v>
      </c>
      <c r="L104" t="str">
        <f ca="1"/>
        <v>0</v>
      </c>
      <c r="M104" t="str">
        <f ca="1"/>
        <v>0</v>
      </c>
      <c r="X104" s="91" t="str">
        <f t="shared" ca="1" si="294"/>
        <v>0</v>
      </c>
      <c r="Y104" t="str">
        <f t="shared" ca="1" si="303"/>
        <v>0</v>
      </c>
      <c r="Z104" t="str">
        <f t="shared" ca="1" si="303"/>
        <v>0</v>
      </c>
      <c r="AA104" t="str">
        <f t="shared" ca="1" si="303"/>
        <v>0</v>
      </c>
      <c r="AB104" t="str">
        <f t="shared" ca="1" si="303"/>
        <v>0</v>
      </c>
      <c r="AC104" t="str">
        <f t="shared" ca="1" si="303"/>
        <v>0</v>
      </c>
      <c r="AD104" t="str">
        <f t="shared" ca="1" si="303"/>
        <v>0</v>
      </c>
      <c r="AE104" t="str">
        <f t="shared" ca="1" si="303"/>
        <v>0</v>
      </c>
      <c r="AF104" t="str">
        <f t="shared" ca="1" si="303"/>
        <v>0</v>
      </c>
      <c r="AG104" t="str">
        <f t="shared" ca="1" si="303"/>
        <v>0</v>
      </c>
      <c r="AH104" t="str">
        <f t="shared" ca="1" si="303"/>
        <v>0</v>
      </c>
      <c r="AI104" t="str">
        <f t="shared" ca="1" si="303"/>
        <v>0</v>
      </c>
      <c r="AJ104" t="str">
        <f t="shared" ca="1" si="303"/>
        <v>0</v>
      </c>
      <c r="AK104" t="str">
        <f t="shared" ca="1" si="303"/>
        <v>0</v>
      </c>
      <c r="AL104" t="str">
        <f t="shared" ca="1" si="303"/>
        <v>0</v>
      </c>
      <c r="AM104" t="str">
        <f t="shared" ca="1" si="303"/>
        <v>0</v>
      </c>
      <c r="AN104" t="str">
        <f t="shared" ca="1" si="303"/>
        <v>0</v>
      </c>
      <c r="AO104" t="str">
        <f t="shared" ca="1" si="303"/>
        <v>0</v>
      </c>
      <c r="AP104" t="str">
        <f t="shared" ca="1" si="303"/>
        <v>0</v>
      </c>
      <c r="AQ104" t="str">
        <f t="shared" ca="1" si="303"/>
        <v>0</v>
      </c>
      <c r="AR104" t="str">
        <f t="shared" ca="1" si="303"/>
        <v>0</v>
      </c>
      <c r="AS104" t="str">
        <f t="shared" ca="1" si="303"/>
        <v>0</v>
      </c>
      <c r="AT104" t="str">
        <f t="shared" ca="1" si="303"/>
        <v>0</v>
      </c>
      <c r="AU104" t="str">
        <f t="shared" ca="1" si="303"/>
        <v>0</v>
      </c>
      <c r="AV104" t="str">
        <f t="shared" ca="1" si="303"/>
        <v>0</v>
      </c>
      <c r="AW104" t="str">
        <f t="shared" ca="1" si="303"/>
        <v>0</v>
      </c>
      <c r="AX104" t="str">
        <f t="shared" ca="1" si="303"/>
        <v>0</v>
      </c>
      <c r="AY104" t="str">
        <f t="shared" ca="1" si="303"/>
        <v>0</v>
      </c>
      <c r="AZ104" t="str">
        <f t="shared" ca="1" si="303"/>
        <v>0</v>
      </c>
      <c r="BA104" t="str">
        <f t="shared" ca="1" si="303"/>
        <v>0</v>
      </c>
      <c r="BB104" s="91" t="str">
        <f t="shared" ca="1" si="303"/>
        <v>0</v>
      </c>
      <c r="BC104" t="str">
        <f t="shared" ca="1" si="303"/>
        <v>0</v>
      </c>
      <c r="BD104" t="str">
        <f t="shared" ca="1" si="303"/>
        <v>0</v>
      </c>
      <c r="BE104" t="str">
        <f t="shared" ca="1" si="303"/>
        <v>0</v>
      </c>
      <c r="BF104" t="str">
        <f t="shared" ca="1" si="303"/>
        <v>0</v>
      </c>
      <c r="BG104" t="str">
        <f t="shared" ca="1" si="303"/>
        <v>0</v>
      </c>
      <c r="BH104" t="str">
        <f t="shared" ca="1" si="303"/>
        <v>0</v>
      </c>
      <c r="BI104" t="str">
        <f t="shared" ca="1" si="303"/>
        <v>0</v>
      </c>
      <c r="BJ104" t="str">
        <f t="shared" ca="1" si="303"/>
        <v>0</v>
      </c>
      <c r="BK104" t="str">
        <f t="shared" ca="1" si="303"/>
        <v>0</v>
      </c>
      <c r="BL104" t="str">
        <f t="shared" ca="1" si="303"/>
        <v>0</v>
      </c>
      <c r="BM104" t="str">
        <f t="shared" ca="1" si="303"/>
        <v>0</v>
      </c>
      <c r="BN104" t="str">
        <f t="shared" ca="1" si="303"/>
        <v>0</v>
      </c>
      <c r="BO104" t="str">
        <f t="shared" ca="1" si="303"/>
        <v>0</v>
      </c>
      <c r="BP104" t="str">
        <f t="shared" ca="1" si="303"/>
        <v>0</v>
      </c>
      <c r="BQ104" t="str">
        <f t="shared" ca="1" si="303"/>
        <v>0</v>
      </c>
      <c r="BR104" t="str">
        <f t="shared" ca="1" si="303"/>
        <v>0</v>
      </c>
      <c r="BS104" t="str">
        <f t="shared" ca="1" si="303"/>
        <v>0</v>
      </c>
      <c r="BT104" t="str">
        <f t="shared" ca="1" si="303"/>
        <v>0</v>
      </c>
      <c r="BU104" t="str">
        <f t="shared" ca="1" si="303"/>
        <v>0</v>
      </c>
      <c r="BV104" t="str">
        <f t="shared" ca="1" si="303"/>
        <v>0</v>
      </c>
      <c r="BW104" t="str">
        <f t="shared" ca="1" si="303"/>
        <v>0</v>
      </c>
      <c r="BX104" t="str">
        <f t="shared" ca="1" si="303"/>
        <v>0</v>
      </c>
      <c r="BY104" t="str">
        <f t="shared" ca="1" si="303"/>
        <v>0</v>
      </c>
      <c r="BZ104" t="str">
        <f t="shared" ca="1" si="303"/>
        <v>0</v>
      </c>
      <c r="CA104" t="str">
        <f t="shared" ca="1" si="303"/>
        <v>0</v>
      </c>
      <c r="CB104" t="str">
        <f t="shared" ca="1" si="303"/>
        <v>0</v>
      </c>
      <c r="CC104" t="str">
        <f t="shared" ca="1" si="303"/>
        <v>0</v>
      </c>
      <c r="CD104" t="str">
        <f t="shared" ca="1" si="303"/>
        <v>0</v>
      </c>
      <c r="CE104" t="str">
        <f t="shared" ca="1" si="303"/>
        <v>0</v>
      </c>
      <c r="CF104" s="91" t="str">
        <f t="shared" ca="1" si="303"/>
        <v>0</v>
      </c>
      <c r="CG104" t="str">
        <f t="shared" ca="1" si="303"/>
        <v>0</v>
      </c>
      <c r="CH104" t="str">
        <f t="shared" ca="1" si="303"/>
        <v>0</v>
      </c>
      <c r="CI104" t="str">
        <f t="shared" ca="1" si="303"/>
        <v>0</v>
      </c>
      <c r="CJ104" t="str">
        <f t="shared" ca="1" si="303"/>
        <v>0</v>
      </c>
      <c r="CK104" t="str">
        <f t="shared" ca="1" si="302"/>
        <v>0</v>
      </c>
      <c r="CL104" t="str">
        <f t="shared" ca="1" si="302"/>
        <v>0</v>
      </c>
      <c r="CM104" t="str">
        <f t="shared" ca="1" si="302"/>
        <v>0</v>
      </c>
      <c r="CN104" t="str">
        <f t="shared" ca="1" si="302"/>
        <v>0</v>
      </c>
      <c r="CO104" t="str">
        <f t="shared" ca="1" si="302"/>
        <v>0</v>
      </c>
      <c r="CP104" t="str">
        <f t="shared" ca="1" si="302"/>
        <v>0</v>
      </c>
      <c r="CQ104" t="str">
        <f t="shared" ca="1" si="302"/>
        <v>0</v>
      </c>
      <c r="CR104" t="str">
        <f t="shared" ca="1" si="302"/>
        <v>0</v>
      </c>
      <c r="CS104" t="str">
        <f t="shared" ca="1" si="302"/>
        <v>0</v>
      </c>
      <c r="CT104" t="str">
        <f t="shared" ca="1" si="302"/>
        <v>0</v>
      </c>
      <c r="CU104" t="str">
        <f t="shared" ca="1" si="302"/>
        <v>0</v>
      </c>
      <c r="CV104" t="str">
        <f t="shared" ca="1" si="302"/>
        <v>0</v>
      </c>
      <c r="CW104" t="str">
        <f t="shared" ca="1" si="302"/>
        <v>0</v>
      </c>
      <c r="CX104" t="str">
        <f t="shared" ca="1" si="302"/>
        <v>0</v>
      </c>
      <c r="CY104" t="str">
        <f t="shared" ca="1" si="302"/>
        <v>0</v>
      </c>
      <c r="CZ104" t="str">
        <f t="shared" ca="1" si="302"/>
        <v>0</v>
      </c>
      <c r="DA104" t="str">
        <f t="shared" ca="1" si="302"/>
        <v>0</v>
      </c>
      <c r="DB104" t="str">
        <f t="shared" ca="1" si="302"/>
        <v>0</v>
      </c>
      <c r="DC104" t="str">
        <f t="shared" ca="1" si="302"/>
        <v>0</v>
      </c>
      <c r="DD104" t="str">
        <f t="shared" ca="1" si="302"/>
        <v>0</v>
      </c>
      <c r="DE104" t="str">
        <f t="shared" ca="1" si="302"/>
        <v>0</v>
      </c>
      <c r="DF104" t="str">
        <f t="shared" ca="1" si="302"/>
        <v>0</v>
      </c>
      <c r="DG104" t="str">
        <f t="shared" ca="1" si="302"/>
        <v>0</v>
      </c>
      <c r="DH104" t="str">
        <f t="shared" ca="1" si="302"/>
        <v>0</v>
      </c>
      <c r="DI104" t="str">
        <f t="shared" ca="1" si="302"/>
        <v>0</v>
      </c>
      <c r="DJ104" s="91" t="str">
        <f t="shared" ca="1" si="302"/>
        <v>0</v>
      </c>
      <c r="DK104" t="str">
        <f t="shared" ca="1" si="302"/>
        <v>0</v>
      </c>
      <c r="DL104" t="str">
        <f t="shared" ca="1" si="302"/>
        <v>0</v>
      </c>
      <c r="DM104" t="str">
        <f t="shared" ca="1" si="302"/>
        <v>0</v>
      </c>
      <c r="DN104" t="str">
        <f t="shared" ca="1" si="302"/>
        <v>0</v>
      </c>
      <c r="DO104" t="str">
        <f t="shared" ca="1" si="302"/>
        <v>0</v>
      </c>
      <c r="DP104" t="str">
        <f t="shared" ca="1" si="302"/>
        <v>0</v>
      </c>
      <c r="DQ104" t="str">
        <f t="shared" ca="1" si="302"/>
        <v>0</v>
      </c>
      <c r="DR104" t="str">
        <f t="shared" ca="1" si="302"/>
        <v>0</v>
      </c>
      <c r="DS104" t="str">
        <f t="shared" ca="1" si="302"/>
        <v>0</v>
      </c>
      <c r="DT104" t="str">
        <f t="shared" ca="1" si="302"/>
        <v>0</v>
      </c>
      <c r="DU104" t="str">
        <f t="shared" ca="1" si="302"/>
        <v>0</v>
      </c>
      <c r="DV104" t="str">
        <f t="shared" ca="1" si="302"/>
        <v>0</v>
      </c>
      <c r="DW104" t="str">
        <f t="shared" ca="1" si="302"/>
        <v>0</v>
      </c>
      <c r="DX104" t="str">
        <f t="shared" ca="1" si="302"/>
        <v>0</v>
      </c>
      <c r="DY104" t="str">
        <f t="shared" ca="1" si="302"/>
        <v>0</v>
      </c>
      <c r="DZ104" t="str">
        <f t="shared" ca="1" si="302"/>
        <v>0</v>
      </c>
      <c r="EA104" t="str">
        <f t="shared" ca="1" si="302"/>
        <v>0</v>
      </c>
      <c r="EB104" t="str">
        <f t="shared" ca="1" si="302"/>
        <v>0</v>
      </c>
      <c r="EC104" t="str">
        <f t="shared" ca="1" si="302"/>
        <v>0</v>
      </c>
      <c r="ED104" t="str">
        <f t="shared" ca="1" si="302"/>
        <v>0</v>
      </c>
      <c r="EE104" t="str">
        <f t="shared" ca="1" si="302"/>
        <v>0</v>
      </c>
      <c r="EF104" t="str">
        <f t="shared" ca="1" si="302"/>
        <v>0</v>
      </c>
      <c r="EG104" t="str">
        <f t="shared" ca="1" si="302"/>
        <v>0</v>
      </c>
      <c r="EH104" t="str">
        <f t="shared" ca="1" si="302"/>
        <v>0</v>
      </c>
      <c r="EI104" t="str">
        <f t="shared" ca="1" si="302"/>
        <v>0</v>
      </c>
      <c r="EJ104" t="str">
        <f t="shared" ca="1" si="302"/>
        <v>0</v>
      </c>
      <c r="EK104" t="str">
        <f t="shared" ca="1" si="302"/>
        <v>0</v>
      </c>
      <c r="EL104" t="str">
        <f t="shared" ca="1" si="302"/>
        <v>0</v>
      </c>
      <c r="EM104" t="str">
        <f t="shared" ca="1" si="302"/>
        <v>0</v>
      </c>
      <c r="EN104" s="91" t="str">
        <f t="shared" ca="1" si="302"/>
        <v>0</v>
      </c>
    </row>
    <row r="105" spans="1:144">
      <c r="A105">
        <f ca="1"/>
        <v>0</v>
      </c>
      <c r="B105">
        <f ca="1"/>
        <v>0</v>
      </c>
      <c r="C105">
        <f ca="1"/>
        <v>0</v>
      </c>
      <c r="D105" t="str">
        <f ca="1"/>
        <v/>
      </c>
      <c r="E105">
        <f ca="1"/>
        <v>0</v>
      </c>
      <c r="F105">
        <f ca="1"/>
        <v>0</v>
      </c>
      <c r="G105">
        <f ca="1"/>
        <v>0</v>
      </c>
      <c r="H105" t="str">
        <f ca="1"/>
        <v/>
      </c>
      <c r="I105">
        <f ca="1"/>
        <v>0</v>
      </c>
      <c r="J105" t="str">
        <f ca="1"/>
        <v/>
      </c>
      <c r="K105" t="str">
        <f ca="1"/>
        <v>0</v>
      </c>
      <c r="L105" t="str">
        <f ca="1"/>
        <v>0</v>
      </c>
      <c r="M105" t="str">
        <f ca="1"/>
        <v>0</v>
      </c>
      <c r="X105" s="91" t="str">
        <f t="shared" ca="1" si="294"/>
        <v>0</v>
      </c>
      <c r="Y105" t="str">
        <f t="shared" ca="1" si="303"/>
        <v>0</v>
      </c>
      <c r="Z105" t="str">
        <f t="shared" ca="1" si="303"/>
        <v>0</v>
      </c>
      <c r="AA105" t="str">
        <f t="shared" ca="1" si="303"/>
        <v>0</v>
      </c>
      <c r="AB105" t="str">
        <f t="shared" ca="1" si="303"/>
        <v>0</v>
      </c>
      <c r="AC105" t="str">
        <f t="shared" ca="1" si="303"/>
        <v>0</v>
      </c>
      <c r="AD105" t="str">
        <f t="shared" ca="1" si="303"/>
        <v>0</v>
      </c>
      <c r="AE105" t="str">
        <f t="shared" ca="1" si="303"/>
        <v>0</v>
      </c>
      <c r="AF105" t="str">
        <f t="shared" ca="1" si="303"/>
        <v>0</v>
      </c>
      <c r="AG105" t="str">
        <f t="shared" ca="1" si="303"/>
        <v>0</v>
      </c>
      <c r="AH105" t="str">
        <f t="shared" ca="1" si="303"/>
        <v>0</v>
      </c>
      <c r="AI105" t="str">
        <f t="shared" ca="1" si="303"/>
        <v>0</v>
      </c>
      <c r="AJ105" t="str">
        <f t="shared" ca="1" si="303"/>
        <v>0</v>
      </c>
      <c r="AK105" t="str">
        <f t="shared" ca="1" si="303"/>
        <v>0</v>
      </c>
      <c r="AL105" t="str">
        <f t="shared" ca="1" si="303"/>
        <v>0</v>
      </c>
      <c r="AM105" t="str">
        <f t="shared" ca="1" si="303"/>
        <v>0</v>
      </c>
      <c r="AN105" t="str">
        <f t="shared" ca="1" si="303"/>
        <v>0</v>
      </c>
      <c r="AO105" t="str">
        <f t="shared" ca="1" si="303"/>
        <v>0</v>
      </c>
      <c r="AP105" t="str">
        <f t="shared" ca="1" si="303"/>
        <v>0</v>
      </c>
      <c r="AQ105" t="str">
        <f t="shared" ca="1" si="303"/>
        <v>0</v>
      </c>
      <c r="AR105" t="str">
        <f t="shared" ca="1" si="303"/>
        <v>0</v>
      </c>
      <c r="AS105" t="str">
        <f t="shared" ca="1" si="303"/>
        <v>0</v>
      </c>
      <c r="AT105" t="str">
        <f t="shared" ca="1" si="303"/>
        <v>0</v>
      </c>
      <c r="AU105" t="str">
        <f t="shared" ca="1" si="303"/>
        <v>0</v>
      </c>
      <c r="AV105" t="str">
        <f t="shared" ca="1" si="303"/>
        <v>0</v>
      </c>
      <c r="AW105" t="str">
        <f t="shared" ca="1" si="303"/>
        <v>0</v>
      </c>
      <c r="AX105" t="str">
        <f t="shared" ca="1" si="303"/>
        <v>0</v>
      </c>
      <c r="AY105" t="str">
        <f t="shared" ca="1" si="303"/>
        <v>0</v>
      </c>
      <c r="AZ105" t="str">
        <f t="shared" ca="1" si="303"/>
        <v>0</v>
      </c>
      <c r="BA105" t="str">
        <f t="shared" ca="1" si="303"/>
        <v>0</v>
      </c>
      <c r="BB105" s="91" t="str">
        <f t="shared" ca="1" si="303"/>
        <v>0</v>
      </c>
      <c r="BC105" t="str">
        <f t="shared" ca="1" si="303"/>
        <v>0</v>
      </c>
      <c r="BD105" t="str">
        <f t="shared" ca="1" si="303"/>
        <v>0</v>
      </c>
      <c r="BE105" t="str">
        <f t="shared" ca="1" si="303"/>
        <v>0</v>
      </c>
      <c r="BF105" t="str">
        <f t="shared" ca="1" si="303"/>
        <v>0</v>
      </c>
      <c r="BG105" t="str">
        <f t="shared" ca="1" si="303"/>
        <v>0</v>
      </c>
      <c r="BH105" t="str">
        <f t="shared" ca="1" si="303"/>
        <v>0</v>
      </c>
      <c r="BI105" t="str">
        <f t="shared" ca="1" si="303"/>
        <v>0</v>
      </c>
      <c r="BJ105" t="str">
        <f t="shared" ca="1" si="303"/>
        <v>0</v>
      </c>
      <c r="BK105" t="str">
        <f t="shared" ca="1" si="303"/>
        <v>0</v>
      </c>
      <c r="BL105" t="str">
        <f t="shared" ca="1" si="303"/>
        <v>0</v>
      </c>
      <c r="BM105" t="str">
        <f t="shared" ca="1" si="303"/>
        <v>0</v>
      </c>
      <c r="BN105" t="str">
        <f t="shared" ca="1" si="303"/>
        <v>0</v>
      </c>
      <c r="BO105" t="str">
        <f t="shared" ca="1" si="303"/>
        <v>0</v>
      </c>
      <c r="BP105" t="str">
        <f t="shared" ca="1" si="303"/>
        <v>0</v>
      </c>
      <c r="BQ105" t="str">
        <f t="shared" ca="1" si="303"/>
        <v>0</v>
      </c>
      <c r="BR105" t="str">
        <f t="shared" ca="1" si="303"/>
        <v>0</v>
      </c>
      <c r="BS105" t="str">
        <f t="shared" ca="1" si="303"/>
        <v>0</v>
      </c>
      <c r="BT105" t="str">
        <f t="shared" ca="1" si="303"/>
        <v>0</v>
      </c>
      <c r="BU105" t="str">
        <f t="shared" ca="1" si="303"/>
        <v>0</v>
      </c>
      <c r="BV105" t="str">
        <f t="shared" ca="1" si="303"/>
        <v>0</v>
      </c>
      <c r="BW105" t="str">
        <f t="shared" ca="1" si="303"/>
        <v>0</v>
      </c>
      <c r="BX105" t="str">
        <f t="shared" ca="1" si="303"/>
        <v>0</v>
      </c>
      <c r="BY105" t="str">
        <f t="shared" ca="1" si="303"/>
        <v>0</v>
      </c>
      <c r="BZ105" t="str">
        <f t="shared" ca="1" si="303"/>
        <v>0</v>
      </c>
      <c r="CA105" t="str">
        <f t="shared" ca="1" si="303"/>
        <v>0</v>
      </c>
      <c r="CB105" t="str">
        <f t="shared" ca="1" si="303"/>
        <v>0</v>
      </c>
      <c r="CC105" t="str">
        <f t="shared" ca="1" si="303"/>
        <v>0</v>
      </c>
      <c r="CD105" t="str">
        <f t="shared" ca="1" si="303"/>
        <v>0</v>
      </c>
      <c r="CE105" t="str">
        <f t="shared" ca="1" si="303"/>
        <v>0</v>
      </c>
      <c r="CF105" s="91" t="str">
        <f t="shared" ca="1" si="303"/>
        <v>0</v>
      </c>
      <c r="CG105" t="str">
        <f t="shared" ca="1" si="303"/>
        <v>0</v>
      </c>
      <c r="CH105" t="str">
        <f t="shared" ca="1" si="303"/>
        <v>0</v>
      </c>
      <c r="CI105" t="str">
        <f t="shared" ca="1" si="303"/>
        <v>0</v>
      </c>
      <c r="CJ105" t="str">
        <f t="shared" ca="1" si="303"/>
        <v>0</v>
      </c>
      <c r="CK105" t="str">
        <f t="shared" ca="1" si="302"/>
        <v>0</v>
      </c>
      <c r="CL105" t="str">
        <f t="shared" ca="1" si="302"/>
        <v>0</v>
      </c>
      <c r="CM105" t="str">
        <f t="shared" ca="1" si="302"/>
        <v>0</v>
      </c>
      <c r="CN105" t="str">
        <f t="shared" ca="1" si="302"/>
        <v>0</v>
      </c>
      <c r="CO105" t="str">
        <f t="shared" ca="1" si="302"/>
        <v>0</v>
      </c>
      <c r="CP105" t="str">
        <f t="shared" ca="1" si="302"/>
        <v>0</v>
      </c>
      <c r="CQ105" t="str">
        <f t="shared" ca="1" si="302"/>
        <v>0</v>
      </c>
      <c r="CR105" t="str">
        <f t="shared" ca="1" si="302"/>
        <v>0</v>
      </c>
      <c r="CS105" t="str">
        <f t="shared" ca="1" si="302"/>
        <v>0</v>
      </c>
      <c r="CT105" t="str">
        <f t="shared" ca="1" si="302"/>
        <v>0</v>
      </c>
      <c r="CU105" t="str">
        <f t="shared" ca="1" si="302"/>
        <v>0</v>
      </c>
      <c r="CV105" t="str">
        <f t="shared" ca="1" si="302"/>
        <v>0</v>
      </c>
      <c r="CW105" t="str">
        <f t="shared" ca="1" si="302"/>
        <v>0</v>
      </c>
      <c r="CX105" t="str">
        <f t="shared" ca="1" si="302"/>
        <v>0</v>
      </c>
      <c r="CY105" t="str">
        <f t="shared" ca="1" si="302"/>
        <v>0</v>
      </c>
      <c r="CZ105" t="str">
        <f t="shared" ca="1" si="302"/>
        <v>0</v>
      </c>
      <c r="DA105" t="str">
        <f t="shared" ca="1" si="302"/>
        <v>0</v>
      </c>
      <c r="DB105" t="str">
        <f t="shared" ca="1" si="302"/>
        <v>0</v>
      </c>
      <c r="DC105" t="str">
        <f t="shared" ca="1" si="302"/>
        <v>0</v>
      </c>
      <c r="DD105" t="str">
        <f t="shared" ca="1" si="302"/>
        <v>0</v>
      </c>
      <c r="DE105" t="str">
        <f t="shared" ca="1" si="302"/>
        <v>0</v>
      </c>
      <c r="DF105" t="str">
        <f t="shared" ca="1" si="302"/>
        <v>0</v>
      </c>
      <c r="DG105" t="str">
        <f t="shared" ca="1" si="302"/>
        <v>0</v>
      </c>
      <c r="DH105" t="str">
        <f t="shared" ca="1" si="302"/>
        <v>0</v>
      </c>
      <c r="DI105" t="str">
        <f t="shared" ca="1" si="302"/>
        <v>0</v>
      </c>
      <c r="DJ105" s="91" t="str">
        <f t="shared" ca="1" si="302"/>
        <v>0</v>
      </c>
      <c r="DK105" t="str">
        <f t="shared" ca="1" si="302"/>
        <v>0</v>
      </c>
      <c r="DL105" t="str">
        <f t="shared" ca="1" si="302"/>
        <v>0</v>
      </c>
      <c r="DM105" t="str">
        <f t="shared" ca="1" si="302"/>
        <v>0</v>
      </c>
      <c r="DN105" t="str">
        <f t="shared" ca="1" si="302"/>
        <v>0</v>
      </c>
      <c r="DO105" t="str">
        <f t="shared" ca="1" si="302"/>
        <v>0</v>
      </c>
      <c r="DP105" t="str">
        <f t="shared" ca="1" si="302"/>
        <v>0</v>
      </c>
      <c r="DQ105" t="str">
        <f t="shared" ca="1" si="302"/>
        <v>0</v>
      </c>
      <c r="DR105" t="str">
        <f t="shared" ca="1" si="302"/>
        <v>0</v>
      </c>
      <c r="DS105" t="str">
        <f t="shared" ca="1" si="302"/>
        <v>0</v>
      </c>
      <c r="DT105" t="str">
        <f t="shared" ca="1" si="302"/>
        <v>0</v>
      </c>
      <c r="DU105" t="str">
        <f t="shared" ca="1" si="302"/>
        <v>0</v>
      </c>
      <c r="DV105" t="str">
        <f t="shared" ca="1" si="302"/>
        <v>0</v>
      </c>
      <c r="DW105" t="str">
        <f t="shared" ca="1" si="302"/>
        <v>0</v>
      </c>
      <c r="DX105" t="str">
        <f t="shared" ca="1" si="302"/>
        <v>0</v>
      </c>
      <c r="DY105" t="str">
        <f t="shared" ca="1" si="302"/>
        <v>0</v>
      </c>
      <c r="DZ105" t="str">
        <f t="shared" ca="1" si="302"/>
        <v>0</v>
      </c>
      <c r="EA105" t="str">
        <f t="shared" ca="1" si="302"/>
        <v>0</v>
      </c>
      <c r="EB105" t="str">
        <f t="shared" ca="1" si="302"/>
        <v>0</v>
      </c>
      <c r="EC105" t="str">
        <f t="shared" ca="1" si="302"/>
        <v>0</v>
      </c>
      <c r="ED105" t="str">
        <f t="shared" ca="1" si="302"/>
        <v>0</v>
      </c>
      <c r="EE105" t="str">
        <f t="shared" ca="1" si="302"/>
        <v>0</v>
      </c>
      <c r="EF105" t="str">
        <f t="shared" ca="1" si="302"/>
        <v>0</v>
      </c>
      <c r="EG105" t="str">
        <f t="shared" ca="1" si="302"/>
        <v>0</v>
      </c>
      <c r="EH105" t="str">
        <f t="shared" ca="1" si="302"/>
        <v>0</v>
      </c>
      <c r="EI105" t="str">
        <f t="shared" ca="1" si="302"/>
        <v>0</v>
      </c>
      <c r="EJ105" t="str">
        <f t="shared" ca="1" si="302"/>
        <v>0</v>
      </c>
      <c r="EK105" t="str">
        <f t="shared" ca="1" si="302"/>
        <v>0</v>
      </c>
      <c r="EL105" t="str">
        <f t="shared" ca="1" si="302"/>
        <v>0</v>
      </c>
      <c r="EM105" t="str">
        <f t="shared" ca="1" si="302"/>
        <v>0</v>
      </c>
      <c r="EN105" s="91" t="str">
        <f t="shared" ca="1" si="302"/>
        <v>0</v>
      </c>
    </row>
    <row r="106" spans="1:144">
      <c r="A106">
        <f ca="1"/>
        <v>0</v>
      </c>
      <c r="B106">
        <f ca="1"/>
        <v>0</v>
      </c>
      <c r="C106">
        <f ca="1"/>
        <v>0</v>
      </c>
      <c r="D106" t="str">
        <f ca="1"/>
        <v/>
      </c>
      <c r="E106">
        <f ca="1"/>
        <v>0</v>
      </c>
      <c r="F106">
        <f ca="1"/>
        <v>0</v>
      </c>
      <c r="G106">
        <f ca="1"/>
        <v>0</v>
      </c>
      <c r="H106" t="str">
        <f ca="1"/>
        <v/>
      </c>
      <c r="I106">
        <f ca="1"/>
        <v>0</v>
      </c>
      <c r="J106" t="str">
        <f ca="1"/>
        <v/>
      </c>
      <c r="K106" t="str">
        <f ca="1"/>
        <v>0</v>
      </c>
      <c r="L106" t="str">
        <f ca="1"/>
        <v>0</v>
      </c>
      <c r="M106" t="str">
        <f ca="1"/>
        <v>0</v>
      </c>
      <c r="X106" s="91" t="str">
        <f t="shared" ca="1" si="294"/>
        <v>0</v>
      </c>
      <c r="Y106" t="str">
        <f t="shared" ca="1" si="303"/>
        <v>0</v>
      </c>
      <c r="Z106" t="str">
        <f t="shared" ca="1" si="303"/>
        <v>0</v>
      </c>
      <c r="AA106" t="str">
        <f t="shared" ca="1" si="303"/>
        <v>0</v>
      </c>
      <c r="AB106" t="str">
        <f t="shared" ca="1" si="303"/>
        <v>0</v>
      </c>
      <c r="AC106" t="str">
        <f t="shared" ca="1" si="303"/>
        <v>0</v>
      </c>
      <c r="AD106" t="str">
        <f t="shared" ca="1" si="303"/>
        <v>0</v>
      </c>
      <c r="AE106" t="str">
        <f t="shared" ca="1" si="303"/>
        <v>0</v>
      </c>
      <c r="AF106" t="str">
        <f t="shared" ca="1" si="303"/>
        <v>0</v>
      </c>
      <c r="AG106" t="str">
        <f t="shared" ca="1" si="303"/>
        <v>0</v>
      </c>
      <c r="AH106" t="str">
        <f t="shared" ca="1" si="303"/>
        <v>0</v>
      </c>
      <c r="AI106" t="str">
        <f t="shared" ca="1" si="303"/>
        <v>0</v>
      </c>
      <c r="AJ106" t="str">
        <f t="shared" ca="1" si="303"/>
        <v>0</v>
      </c>
      <c r="AK106" t="str">
        <f t="shared" ca="1" si="303"/>
        <v>0</v>
      </c>
      <c r="AL106" t="str">
        <f t="shared" ca="1" si="303"/>
        <v>0</v>
      </c>
      <c r="AM106" t="str">
        <f t="shared" ca="1" si="303"/>
        <v>0</v>
      </c>
      <c r="AN106" t="str">
        <f t="shared" ca="1" si="303"/>
        <v>0</v>
      </c>
      <c r="AO106" t="str">
        <f t="shared" ca="1" si="303"/>
        <v>0</v>
      </c>
      <c r="AP106" t="str">
        <f t="shared" ca="1" si="303"/>
        <v>0</v>
      </c>
      <c r="AQ106" t="str">
        <f t="shared" ca="1" si="303"/>
        <v>0</v>
      </c>
      <c r="AR106" t="str">
        <f t="shared" ca="1" si="303"/>
        <v>0</v>
      </c>
      <c r="AS106" t="str">
        <f t="shared" ca="1" si="303"/>
        <v>0</v>
      </c>
      <c r="AT106" t="str">
        <f t="shared" ca="1" si="303"/>
        <v>0</v>
      </c>
      <c r="AU106" t="str">
        <f t="shared" ca="1" si="303"/>
        <v>0</v>
      </c>
      <c r="AV106" t="str">
        <f t="shared" ca="1" si="303"/>
        <v>0</v>
      </c>
      <c r="AW106" t="str">
        <f t="shared" ca="1" si="303"/>
        <v>0</v>
      </c>
      <c r="AX106" t="str">
        <f t="shared" ca="1" si="303"/>
        <v>0</v>
      </c>
      <c r="AY106" t="str">
        <f t="shared" ca="1" si="303"/>
        <v>0</v>
      </c>
      <c r="AZ106" t="str">
        <f t="shared" ca="1" si="303"/>
        <v>0</v>
      </c>
      <c r="BA106" t="str">
        <f t="shared" ca="1" si="303"/>
        <v>0</v>
      </c>
      <c r="BB106" s="91" t="str">
        <f t="shared" ca="1" si="303"/>
        <v>0</v>
      </c>
      <c r="BC106" t="str">
        <f t="shared" ca="1" si="303"/>
        <v>0</v>
      </c>
      <c r="BD106" t="str">
        <f t="shared" ca="1" si="303"/>
        <v>0</v>
      </c>
      <c r="BE106" t="str">
        <f t="shared" ca="1" si="303"/>
        <v>0</v>
      </c>
      <c r="BF106" t="str">
        <f t="shared" ca="1" si="303"/>
        <v>0</v>
      </c>
      <c r="BG106" t="str">
        <f t="shared" ca="1" si="303"/>
        <v>0</v>
      </c>
      <c r="BH106" t="str">
        <f t="shared" ca="1" si="303"/>
        <v>0</v>
      </c>
      <c r="BI106" t="str">
        <f t="shared" ca="1" si="303"/>
        <v>0</v>
      </c>
      <c r="BJ106" t="str">
        <f t="shared" ca="1" si="303"/>
        <v>0</v>
      </c>
      <c r="BK106" t="str">
        <f t="shared" ca="1" si="303"/>
        <v>0</v>
      </c>
      <c r="BL106" t="str">
        <f t="shared" ca="1" si="303"/>
        <v>0</v>
      </c>
      <c r="BM106" t="str">
        <f t="shared" ca="1" si="303"/>
        <v>0</v>
      </c>
      <c r="BN106" t="str">
        <f t="shared" ca="1" si="303"/>
        <v>0</v>
      </c>
      <c r="BO106" t="str">
        <f t="shared" ca="1" si="303"/>
        <v>0</v>
      </c>
      <c r="BP106" t="str">
        <f t="shared" ca="1" si="303"/>
        <v>0</v>
      </c>
      <c r="BQ106" t="str">
        <f t="shared" ca="1" si="303"/>
        <v>0</v>
      </c>
      <c r="BR106" t="str">
        <f t="shared" ca="1" si="303"/>
        <v>0</v>
      </c>
      <c r="BS106" t="str">
        <f t="shared" ca="1" si="303"/>
        <v>0</v>
      </c>
      <c r="BT106" t="str">
        <f t="shared" ca="1" si="303"/>
        <v>0</v>
      </c>
      <c r="BU106" t="str">
        <f t="shared" ca="1" si="303"/>
        <v>0</v>
      </c>
      <c r="BV106" t="str">
        <f t="shared" ca="1" si="303"/>
        <v>0</v>
      </c>
      <c r="BW106" t="str">
        <f t="shared" ca="1" si="303"/>
        <v>0</v>
      </c>
      <c r="BX106" t="str">
        <f t="shared" ca="1" si="303"/>
        <v>0</v>
      </c>
      <c r="BY106" t="str">
        <f t="shared" ca="1" si="303"/>
        <v>0</v>
      </c>
      <c r="BZ106" t="str">
        <f t="shared" ca="1" si="303"/>
        <v>0</v>
      </c>
      <c r="CA106" t="str">
        <f t="shared" ca="1" si="303"/>
        <v>0</v>
      </c>
      <c r="CB106" t="str">
        <f t="shared" ca="1" si="303"/>
        <v>0</v>
      </c>
      <c r="CC106" t="str">
        <f t="shared" ca="1" si="303"/>
        <v>0</v>
      </c>
      <c r="CD106" t="str">
        <f t="shared" ca="1" si="303"/>
        <v>0</v>
      </c>
      <c r="CE106" t="str">
        <f t="shared" ca="1" si="303"/>
        <v>0</v>
      </c>
      <c r="CF106" s="91" t="str">
        <f t="shared" ca="1" si="303"/>
        <v>0</v>
      </c>
      <c r="CG106" t="str">
        <f t="shared" ca="1" si="303"/>
        <v>0</v>
      </c>
      <c r="CH106" t="str">
        <f t="shared" ca="1" si="303"/>
        <v>0</v>
      </c>
      <c r="CI106" t="str">
        <f t="shared" ca="1" si="303"/>
        <v>0</v>
      </c>
      <c r="CJ106" t="str">
        <f t="shared" ref="CJ106:EN109" ca="1" si="304">$M106</f>
        <v>0</v>
      </c>
      <c r="CK106" t="str">
        <f t="shared" ca="1" si="304"/>
        <v>0</v>
      </c>
      <c r="CL106" t="str">
        <f t="shared" ca="1" si="304"/>
        <v>0</v>
      </c>
      <c r="CM106" t="str">
        <f t="shared" ca="1" si="304"/>
        <v>0</v>
      </c>
      <c r="CN106" t="str">
        <f t="shared" ca="1" si="304"/>
        <v>0</v>
      </c>
      <c r="CO106" t="str">
        <f t="shared" ca="1" si="304"/>
        <v>0</v>
      </c>
      <c r="CP106" t="str">
        <f t="shared" ca="1" si="304"/>
        <v>0</v>
      </c>
      <c r="CQ106" t="str">
        <f t="shared" ca="1" si="304"/>
        <v>0</v>
      </c>
      <c r="CR106" t="str">
        <f t="shared" ca="1" si="304"/>
        <v>0</v>
      </c>
      <c r="CS106" t="str">
        <f t="shared" ca="1" si="304"/>
        <v>0</v>
      </c>
      <c r="CT106" t="str">
        <f t="shared" ca="1" si="304"/>
        <v>0</v>
      </c>
      <c r="CU106" t="str">
        <f t="shared" ca="1" si="304"/>
        <v>0</v>
      </c>
      <c r="CV106" t="str">
        <f t="shared" ca="1" si="304"/>
        <v>0</v>
      </c>
      <c r="CW106" t="str">
        <f t="shared" ca="1" si="304"/>
        <v>0</v>
      </c>
      <c r="CX106" t="str">
        <f t="shared" ca="1" si="304"/>
        <v>0</v>
      </c>
      <c r="CY106" t="str">
        <f t="shared" ca="1" si="304"/>
        <v>0</v>
      </c>
      <c r="CZ106" t="str">
        <f t="shared" ca="1" si="304"/>
        <v>0</v>
      </c>
      <c r="DA106" t="str">
        <f t="shared" ca="1" si="304"/>
        <v>0</v>
      </c>
      <c r="DB106" t="str">
        <f t="shared" ca="1" si="304"/>
        <v>0</v>
      </c>
      <c r="DC106" t="str">
        <f t="shared" ca="1" si="304"/>
        <v>0</v>
      </c>
      <c r="DD106" t="str">
        <f t="shared" ca="1" si="304"/>
        <v>0</v>
      </c>
      <c r="DE106" t="str">
        <f t="shared" ca="1" si="304"/>
        <v>0</v>
      </c>
      <c r="DF106" t="str">
        <f t="shared" ca="1" si="304"/>
        <v>0</v>
      </c>
      <c r="DG106" t="str">
        <f t="shared" ca="1" si="304"/>
        <v>0</v>
      </c>
      <c r="DH106" t="str">
        <f t="shared" ca="1" si="304"/>
        <v>0</v>
      </c>
      <c r="DI106" t="str">
        <f t="shared" ca="1" si="304"/>
        <v>0</v>
      </c>
      <c r="DJ106" s="91" t="str">
        <f t="shared" ca="1" si="304"/>
        <v>0</v>
      </c>
      <c r="DK106" t="str">
        <f t="shared" ca="1" si="304"/>
        <v>0</v>
      </c>
      <c r="DL106" t="str">
        <f t="shared" ca="1" si="304"/>
        <v>0</v>
      </c>
      <c r="DM106" t="str">
        <f t="shared" ca="1" si="304"/>
        <v>0</v>
      </c>
      <c r="DN106" t="str">
        <f t="shared" ca="1" si="304"/>
        <v>0</v>
      </c>
      <c r="DO106" t="str">
        <f t="shared" ca="1" si="304"/>
        <v>0</v>
      </c>
      <c r="DP106" t="str">
        <f t="shared" ca="1" si="304"/>
        <v>0</v>
      </c>
      <c r="DQ106" t="str">
        <f t="shared" ca="1" si="304"/>
        <v>0</v>
      </c>
      <c r="DR106" t="str">
        <f t="shared" ca="1" si="304"/>
        <v>0</v>
      </c>
      <c r="DS106" t="str">
        <f t="shared" ca="1" si="304"/>
        <v>0</v>
      </c>
      <c r="DT106" t="str">
        <f t="shared" ca="1" si="304"/>
        <v>0</v>
      </c>
      <c r="DU106" t="str">
        <f t="shared" ca="1" si="304"/>
        <v>0</v>
      </c>
      <c r="DV106" t="str">
        <f t="shared" ca="1" si="304"/>
        <v>0</v>
      </c>
      <c r="DW106" t="str">
        <f t="shared" ca="1" si="304"/>
        <v>0</v>
      </c>
      <c r="DX106" t="str">
        <f t="shared" ca="1" si="304"/>
        <v>0</v>
      </c>
      <c r="DY106" t="str">
        <f t="shared" ca="1" si="304"/>
        <v>0</v>
      </c>
      <c r="DZ106" t="str">
        <f t="shared" ca="1" si="304"/>
        <v>0</v>
      </c>
      <c r="EA106" t="str">
        <f t="shared" ca="1" si="304"/>
        <v>0</v>
      </c>
      <c r="EB106" t="str">
        <f t="shared" ca="1" si="304"/>
        <v>0</v>
      </c>
      <c r="EC106" t="str">
        <f t="shared" ca="1" si="304"/>
        <v>0</v>
      </c>
      <c r="ED106" t="str">
        <f t="shared" ca="1" si="304"/>
        <v>0</v>
      </c>
      <c r="EE106" t="str">
        <f t="shared" ca="1" si="304"/>
        <v>0</v>
      </c>
      <c r="EF106" t="str">
        <f t="shared" ca="1" si="304"/>
        <v>0</v>
      </c>
      <c r="EG106" t="str">
        <f t="shared" ca="1" si="304"/>
        <v>0</v>
      </c>
      <c r="EH106" t="str">
        <f t="shared" ca="1" si="304"/>
        <v>0</v>
      </c>
      <c r="EI106" t="str">
        <f t="shared" ca="1" si="304"/>
        <v>0</v>
      </c>
      <c r="EJ106" t="str">
        <f t="shared" ca="1" si="304"/>
        <v>0</v>
      </c>
      <c r="EK106" t="str">
        <f t="shared" ca="1" si="304"/>
        <v>0</v>
      </c>
      <c r="EL106" t="str">
        <f t="shared" ca="1" si="304"/>
        <v>0</v>
      </c>
      <c r="EM106" t="str">
        <f t="shared" ca="1" si="304"/>
        <v>0</v>
      </c>
      <c r="EN106" s="91" t="str">
        <f t="shared" ca="1" si="304"/>
        <v>0</v>
      </c>
    </row>
    <row r="107" spans="1:144">
      <c r="A107">
        <f ca="1"/>
        <v>0</v>
      </c>
      <c r="B107">
        <f ca="1"/>
        <v>0</v>
      </c>
      <c r="C107">
        <f ca="1"/>
        <v>0</v>
      </c>
      <c r="D107" t="str">
        <f ca="1"/>
        <v/>
      </c>
      <c r="E107">
        <f ca="1"/>
        <v>0</v>
      </c>
      <c r="F107">
        <f ca="1"/>
        <v>0</v>
      </c>
      <c r="G107">
        <f ca="1"/>
        <v>0</v>
      </c>
      <c r="H107" t="str">
        <f ca="1"/>
        <v/>
      </c>
      <c r="I107">
        <f ca="1"/>
        <v>0</v>
      </c>
      <c r="J107" t="str">
        <f ca="1"/>
        <v/>
      </c>
      <c r="K107" t="str">
        <f ca="1"/>
        <v>0</v>
      </c>
      <c r="L107" t="str">
        <f ca="1"/>
        <v>0</v>
      </c>
      <c r="M107" t="str">
        <f ca="1"/>
        <v>0</v>
      </c>
      <c r="X107" s="91" t="str">
        <f t="shared" ca="1" si="294"/>
        <v>0</v>
      </c>
      <c r="Y107" t="str">
        <f t="shared" ref="Y107:CJ110" ca="1" si="305">$M107</f>
        <v>0</v>
      </c>
      <c r="Z107" t="str">
        <f t="shared" ca="1" si="305"/>
        <v>0</v>
      </c>
      <c r="AA107" t="str">
        <f t="shared" ca="1" si="305"/>
        <v>0</v>
      </c>
      <c r="AB107" t="str">
        <f t="shared" ca="1" si="305"/>
        <v>0</v>
      </c>
      <c r="AC107" t="str">
        <f t="shared" ca="1" si="305"/>
        <v>0</v>
      </c>
      <c r="AD107" t="str">
        <f t="shared" ca="1" si="305"/>
        <v>0</v>
      </c>
      <c r="AE107" t="str">
        <f t="shared" ca="1" si="305"/>
        <v>0</v>
      </c>
      <c r="AF107" t="str">
        <f t="shared" ca="1" si="305"/>
        <v>0</v>
      </c>
      <c r="AG107" t="str">
        <f t="shared" ca="1" si="305"/>
        <v>0</v>
      </c>
      <c r="AH107" t="str">
        <f t="shared" ca="1" si="305"/>
        <v>0</v>
      </c>
      <c r="AI107" t="str">
        <f t="shared" ca="1" si="305"/>
        <v>0</v>
      </c>
      <c r="AJ107" t="str">
        <f t="shared" ca="1" si="305"/>
        <v>0</v>
      </c>
      <c r="AK107" t="str">
        <f t="shared" ca="1" si="305"/>
        <v>0</v>
      </c>
      <c r="AL107" t="str">
        <f t="shared" ca="1" si="305"/>
        <v>0</v>
      </c>
      <c r="AM107" t="str">
        <f t="shared" ca="1" si="305"/>
        <v>0</v>
      </c>
      <c r="AN107" t="str">
        <f t="shared" ca="1" si="305"/>
        <v>0</v>
      </c>
      <c r="AO107" t="str">
        <f t="shared" ca="1" si="305"/>
        <v>0</v>
      </c>
      <c r="AP107" t="str">
        <f t="shared" ca="1" si="305"/>
        <v>0</v>
      </c>
      <c r="AQ107" t="str">
        <f t="shared" ca="1" si="305"/>
        <v>0</v>
      </c>
      <c r="AR107" t="str">
        <f t="shared" ca="1" si="305"/>
        <v>0</v>
      </c>
      <c r="AS107" t="str">
        <f t="shared" ca="1" si="305"/>
        <v>0</v>
      </c>
      <c r="AT107" t="str">
        <f t="shared" ca="1" si="305"/>
        <v>0</v>
      </c>
      <c r="AU107" t="str">
        <f t="shared" ca="1" si="305"/>
        <v>0</v>
      </c>
      <c r="AV107" t="str">
        <f t="shared" ca="1" si="305"/>
        <v>0</v>
      </c>
      <c r="AW107" t="str">
        <f t="shared" ca="1" si="305"/>
        <v>0</v>
      </c>
      <c r="AX107" t="str">
        <f t="shared" ca="1" si="305"/>
        <v>0</v>
      </c>
      <c r="AY107" t="str">
        <f t="shared" ca="1" si="305"/>
        <v>0</v>
      </c>
      <c r="AZ107" t="str">
        <f t="shared" ca="1" si="305"/>
        <v>0</v>
      </c>
      <c r="BA107" t="str">
        <f t="shared" ca="1" si="305"/>
        <v>0</v>
      </c>
      <c r="BB107" s="91" t="str">
        <f t="shared" ca="1" si="305"/>
        <v>0</v>
      </c>
      <c r="BC107" t="str">
        <f t="shared" ca="1" si="305"/>
        <v>0</v>
      </c>
      <c r="BD107" t="str">
        <f t="shared" ca="1" si="305"/>
        <v>0</v>
      </c>
      <c r="BE107" t="str">
        <f t="shared" ca="1" si="305"/>
        <v>0</v>
      </c>
      <c r="BF107" t="str">
        <f t="shared" ca="1" si="305"/>
        <v>0</v>
      </c>
      <c r="BG107" t="str">
        <f t="shared" ca="1" si="305"/>
        <v>0</v>
      </c>
      <c r="BH107" t="str">
        <f t="shared" ca="1" si="305"/>
        <v>0</v>
      </c>
      <c r="BI107" t="str">
        <f t="shared" ca="1" si="305"/>
        <v>0</v>
      </c>
      <c r="BJ107" t="str">
        <f t="shared" ca="1" si="305"/>
        <v>0</v>
      </c>
      <c r="BK107" t="str">
        <f t="shared" ca="1" si="305"/>
        <v>0</v>
      </c>
      <c r="BL107" t="str">
        <f t="shared" ca="1" si="305"/>
        <v>0</v>
      </c>
      <c r="BM107" t="str">
        <f t="shared" ca="1" si="305"/>
        <v>0</v>
      </c>
      <c r="BN107" t="str">
        <f t="shared" ca="1" si="305"/>
        <v>0</v>
      </c>
      <c r="BO107" t="str">
        <f t="shared" ca="1" si="305"/>
        <v>0</v>
      </c>
      <c r="BP107" t="str">
        <f t="shared" ca="1" si="305"/>
        <v>0</v>
      </c>
      <c r="BQ107" t="str">
        <f t="shared" ca="1" si="305"/>
        <v>0</v>
      </c>
      <c r="BR107" t="str">
        <f t="shared" ca="1" si="305"/>
        <v>0</v>
      </c>
      <c r="BS107" t="str">
        <f t="shared" ca="1" si="305"/>
        <v>0</v>
      </c>
      <c r="BT107" t="str">
        <f t="shared" ca="1" si="305"/>
        <v>0</v>
      </c>
      <c r="BU107" t="str">
        <f t="shared" ca="1" si="305"/>
        <v>0</v>
      </c>
      <c r="BV107" t="str">
        <f t="shared" ca="1" si="305"/>
        <v>0</v>
      </c>
      <c r="BW107" t="str">
        <f t="shared" ca="1" si="305"/>
        <v>0</v>
      </c>
      <c r="BX107" t="str">
        <f t="shared" ca="1" si="305"/>
        <v>0</v>
      </c>
      <c r="BY107" t="str">
        <f t="shared" ca="1" si="305"/>
        <v>0</v>
      </c>
      <c r="BZ107" t="str">
        <f t="shared" ca="1" si="305"/>
        <v>0</v>
      </c>
      <c r="CA107" t="str">
        <f t="shared" ca="1" si="305"/>
        <v>0</v>
      </c>
      <c r="CB107" t="str">
        <f t="shared" ca="1" si="305"/>
        <v>0</v>
      </c>
      <c r="CC107" t="str">
        <f t="shared" ca="1" si="305"/>
        <v>0</v>
      </c>
      <c r="CD107" t="str">
        <f t="shared" ca="1" si="305"/>
        <v>0</v>
      </c>
      <c r="CE107" t="str">
        <f t="shared" ca="1" si="305"/>
        <v>0</v>
      </c>
      <c r="CF107" s="91" t="str">
        <f t="shared" ca="1" si="305"/>
        <v>0</v>
      </c>
      <c r="CG107" t="str">
        <f t="shared" ca="1" si="305"/>
        <v>0</v>
      </c>
      <c r="CH107" t="str">
        <f t="shared" ca="1" si="305"/>
        <v>0</v>
      </c>
      <c r="CI107" t="str">
        <f t="shared" ca="1" si="305"/>
        <v>0</v>
      </c>
      <c r="CJ107" t="str">
        <f t="shared" ca="1" si="305"/>
        <v>0</v>
      </c>
      <c r="CK107" t="str">
        <f t="shared" ca="1" si="304"/>
        <v>0</v>
      </c>
      <c r="CL107" t="str">
        <f t="shared" ca="1" si="304"/>
        <v>0</v>
      </c>
      <c r="CM107" t="str">
        <f t="shared" ca="1" si="304"/>
        <v>0</v>
      </c>
      <c r="CN107" t="str">
        <f t="shared" ca="1" si="304"/>
        <v>0</v>
      </c>
      <c r="CO107" t="str">
        <f t="shared" ca="1" si="304"/>
        <v>0</v>
      </c>
      <c r="CP107" t="str">
        <f t="shared" ca="1" si="304"/>
        <v>0</v>
      </c>
      <c r="CQ107" t="str">
        <f t="shared" ca="1" si="304"/>
        <v>0</v>
      </c>
      <c r="CR107" t="str">
        <f t="shared" ca="1" si="304"/>
        <v>0</v>
      </c>
      <c r="CS107" t="str">
        <f t="shared" ca="1" si="304"/>
        <v>0</v>
      </c>
      <c r="CT107" t="str">
        <f t="shared" ca="1" si="304"/>
        <v>0</v>
      </c>
      <c r="CU107" t="str">
        <f t="shared" ca="1" si="304"/>
        <v>0</v>
      </c>
      <c r="CV107" t="str">
        <f t="shared" ca="1" si="304"/>
        <v>0</v>
      </c>
      <c r="CW107" t="str">
        <f t="shared" ca="1" si="304"/>
        <v>0</v>
      </c>
      <c r="CX107" t="str">
        <f t="shared" ca="1" si="304"/>
        <v>0</v>
      </c>
      <c r="CY107" t="str">
        <f t="shared" ca="1" si="304"/>
        <v>0</v>
      </c>
      <c r="CZ107" t="str">
        <f t="shared" ca="1" si="304"/>
        <v>0</v>
      </c>
      <c r="DA107" t="str">
        <f t="shared" ca="1" si="304"/>
        <v>0</v>
      </c>
      <c r="DB107" t="str">
        <f t="shared" ca="1" si="304"/>
        <v>0</v>
      </c>
      <c r="DC107" t="str">
        <f t="shared" ca="1" si="304"/>
        <v>0</v>
      </c>
      <c r="DD107" t="str">
        <f t="shared" ca="1" si="304"/>
        <v>0</v>
      </c>
      <c r="DE107" t="str">
        <f t="shared" ca="1" si="304"/>
        <v>0</v>
      </c>
      <c r="DF107" t="str">
        <f t="shared" ca="1" si="304"/>
        <v>0</v>
      </c>
      <c r="DG107" t="str">
        <f t="shared" ca="1" si="304"/>
        <v>0</v>
      </c>
      <c r="DH107" t="str">
        <f t="shared" ca="1" si="304"/>
        <v>0</v>
      </c>
      <c r="DI107" t="str">
        <f t="shared" ca="1" si="304"/>
        <v>0</v>
      </c>
      <c r="DJ107" s="91" t="str">
        <f t="shared" ca="1" si="304"/>
        <v>0</v>
      </c>
      <c r="DK107" t="str">
        <f t="shared" ca="1" si="304"/>
        <v>0</v>
      </c>
      <c r="DL107" t="str">
        <f t="shared" ca="1" si="304"/>
        <v>0</v>
      </c>
      <c r="DM107" t="str">
        <f t="shared" ca="1" si="304"/>
        <v>0</v>
      </c>
      <c r="DN107" t="str">
        <f t="shared" ca="1" si="304"/>
        <v>0</v>
      </c>
      <c r="DO107" t="str">
        <f t="shared" ca="1" si="304"/>
        <v>0</v>
      </c>
      <c r="DP107" t="str">
        <f t="shared" ca="1" si="304"/>
        <v>0</v>
      </c>
      <c r="DQ107" t="str">
        <f t="shared" ca="1" si="304"/>
        <v>0</v>
      </c>
      <c r="DR107" t="str">
        <f t="shared" ca="1" si="304"/>
        <v>0</v>
      </c>
      <c r="DS107" t="str">
        <f t="shared" ca="1" si="304"/>
        <v>0</v>
      </c>
      <c r="DT107" t="str">
        <f t="shared" ca="1" si="304"/>
        <v>0</v>
      </c>
      <c r="DU107" t="str">
        <f t="shared" ca="1" si="304"/>
        <v>0</v>
      </c>
      <c r="DV107" t="str">
        <f t="shared" ca="1" si="304"/>
        <v>0</v>
      </c>
      <c r="DW107" t="str">
        <f t="shared" ca="1" si="304"/>
        <v>0</v>
      </c>
      <c r="DX107" t="str">
        <f t="shared" ca="1" si="304"/>
        <v>0</v>
      </c>
      <c r="DY107" t="str">
        <f t="shared" ca="1" si="304"/>
        <v>0</v>
      </c>
      <c r="DZ107" t="str">
        <f t="shared" ca="1" si="304"/>
        <v>0</v>
      </c>
      <c r="EA107" t="str">
        <f t="shared" ca="1" si="304"/>
        <v>0</v>
      </c>
      <c r="EB107" t="str">
        <f t="shared" ca="1" si="304"/>
        <v>0</v>
      </c>
      <c r="EC107" t="str">
        <f t="shared" ca="1" si="304"/>
        <v>0</v>
      </c>
      <c r="ED107" t="str">
        <f t="shared" ca="1" si="304"/>
        <v>0</v>
      </c>
      <c r="EE107" t="str">
        <f t="shared" ca="1" si="304"/>
        <v>0</v>
      </c>
      <c r="EF107" t="str">
        <f t="shared" ca="1" si="304"/>
        <v>0</v>
      </c>
      <c r="EG107" t="str">
        <f t="shared" ca="1" si="304"/>
        <v>0</v>
      </c>
      <c r="EH107" t="str">
        <f t="shared" ca="1" si="304"/>
        <v>0</v>
      </c>
      <c r="EI107" t="str">
        <f t="shared" ca="1" si="304"/>
        <v>0</v>
      </c>
      <c r="EJ107" t="str">
        <f t="shared" ca="1" si="304"/>
        <v>0</v>
      </c>
      <c r="EK107" t="str">
        <f t="shared" ca="1" si="304"/>
        <v>0</v>
      </c>
      <c r="EL107" t="str">
        <f t="shared" ca="1" si="304"/>
        <v>0</v>
      </c>
      <c r="EM107" t="str">
        <f t="shared" ca="1" si="304"/>
        <v>0</v>
      </c>
      <c r="EN107" s="91" t="str">
        <f t="shared" ca="1" si="304"/>
        <v>0</v>
      </c>
    </row>
    <row r="108" spans="1:144">
      <c r="A108">
        <f ca="1"/>
        <v>0</v>
      </c>
      <c r="B108">
        <f ca="1"/>
        <v>0</v>
      </c>
      <c r="C108">
        <f ca="1"/>
        <v>0</v>
      </c>
      <c r="D108" t="str">
        <f ca="1"/>
        <v/>
      </c>
      <c r="E108">
        <f ca="1"/>
        <v>0</v>
      </c>
      <c r="F108">
        <f ca="1"/>
        <v>0</v>
      </c>
      <c r="G108">
        <f ca="1"/>
        <v>0</v>
      </c>
      <c r="H108" t="str">
        <f ca="1"/>
        <v/>
      </c>
      <c r="I108">
        <f ca="1"/>
        <v>0</v>
      </c>
      <c r="J108" t="str">
        <f ca="1"/>
        <v/>
      </c>
      <c r="K108" t="str">
        <f ca="1"/>
        <v>0</v>
      </c>
      <c r="L108" t="str">
        <f ca="1"/>
        <v>0</v>
      </c>
      <c r="M108" t="str">
        <f ca="1"/>
        <v>0</v>
      </c>
      <c r="X108" s="91" t="str">
        <f t="shared" ca="1" si="294"/>
        <v>0</v>
      </c>
      <c r="Y108" t="str">
        <f t="shared" ca="1" si="305"/>
        <v>0</v>
      </c>
      <c r="Z108" t="str">
        <f t="shared" ca="1" si="305"/>
        <v>0</v>
      </c>
      <c r="AA108" t="str">
        <f t="shared" ca="1" si="305"/>
        <v>0</v>
      </c>
      <c r="AB108" t="str">
        <f t="shared" ca="1" si="305"/>
        <v>0</v>
      </c>
      <c r="AC108" t="str">
        <f t="shared" ca="1" si="305"/>
        <v>0</v>
      </c>
      <c r="AD108" t="str">
        <f t="shared" ca="1" si="305"/>
        <v>0</v>
      </c>
      <c r="AE108" t="str">
        <f t="shared" ca="1" si="305"/>
        <v>0</v>
      </c>
      <c r="AF108" t="str">
        <f t="shared" ca="1" si="305"/>
        <v>0</v>
      </c>
      <c r="AG108" t="str">
        <f t="shared" ca="1" si="305"/>
        <v>0</v>
      </c>
      <c r="AH108" t="str">
        <f t="shared" ca="1" si="305"/>
        <v>0</v>
      </c>
      <c r="AI108" t="str">
        <f t="shared" ca="1" si="305"/>
        <v>0</v>
      </c>
      <c r="AJ108" t="str">
        <f t="shared" ca="1" si="305"/>
        <v>0</v>
      </c>
      <c r="AK108" t="str">
        <f t="shared" ca="1" si="305"/>
        <v>0</v>
      </c>
      <c r="AL108" t="str">
        <f t="shared" ca="1" si="305"/>
        <v>0</v>
      </c>
      <c r="AM108" t="str">
        <f t="shared" ca="1" si="305"/>
        <v>0</v>
      </c>
      <c r="AN108" t="str">
        <f t="shared" ca="1" si="305"/>
        <v>0</v>
      </c>
      <c r="AO108" t="str">
        <f t="shared" ca="1" si="305"/>
        <v>0</v>
      </c>
      <c r="AP108" t="str">
        <f t="shared" ca="1" si="305"/>
        <v>0</v>
      </c>
      <c r="AQ108" t="str">
        <f t="shared" ca="1" si="305"/>
        <v>0</v>
      </c>
      <c r="AR108" t="str">
        <f t="shared" ca="1" si="305"/>
        <v>0</v>
      </c>
      <c r="AS108" t="str">
        <f t="shared" ca="1" si="305"/>
        <v>0</v>
      </c>
      <c r="AT108" t="str">
        <f t="shared" ca="1" si="305"/>
        <v>0</v>
      </c>
      <c r="AU108" t="str">
        <f t="shared" ca="1" si="305"/>
        <v>0</v>
      </c>
      <c r="AV108" t="str">
        <f t="shared" ca="1" si="305"/>
        <v>0</v>
      </c>
      <c r="AW108" t="str">
        <f t="shared" ca="1" si="305"/>
        <v>0</v>
      </c>
      <c r="AX108" t="str">
        <f t="shared" ca="1" si="305"/>
        <v>0</v>
      </c>
      <c r="AY108" t="str">
        <f t="shared" ca="1" si="305"/>
        <v>0</v>
      </c>
      <c r="AZ108" t="str">
        <f t="shared" ca="1" si="305"/>
        <v>0</v>
      </c>
      <c r="BA108" t="str">
        <f t="shared" ca="1" si="305"/>
        <v>0</v>
      </c>
      <c r="BB108" s="91" t="str">
        <f t="shared" ca="1" si="305"/>
        <v>0</v>
      </c>
      <c r="BC108" t="str">
        <f t="shared" ca="1" si="305"/>
        <v>0</v>
      </c>
      <c r="BD108" t="str">
        <f t="shared" ca="1" si="305"/>
        <v>0</v>
      </c>
      <c r="BE108" t="str">
        <f t="shared" ca="1" si="305"/>
        <v>0</v>
      </c>
      <c r="BF108" t="str">
        <f t="shared" ca="1" si="305"/>
        <v>0</v>
      </c>
      <c r="BG108" t="str">
        <f t="shared" ca="1" si="305"/>
        <v>0</v>
      </c>
      <c r="BH108" t="str">
        <f t="shared" ca="1" si="305"/>
        <v>0</v>
      </c>
      <c r="BI108" t="str">
        <f t="shared" ca="1" si="305"/>
        <v>0</v>
      </c>
      <c r="BJ108" t="str">
        <f t="shared" ca="1" si="305"/>
        <v>0</v>
      </c>
      <c r="BK108" t="str">
        <f t="shared" ca="1" si="305"/>
        <v>0</v>
      </c>
      <c r="BL108" t="str">
        <f t="shared" ca="1" si="305"/>
        <v>0</v>
      </c>
      <c r="BM108" t="str">
        <f t="shared" ca="1" si="305"/>
        <v>0</v>
      </c>
      <c r="BN108" t="str">
        <f t="shared" ca="1" si="305"/>
        <v>0</v>
      </c>
      <c r="BO108" t="str">
        <f t="shared" ca="1" si="305"/>
        <v>0</v>
      </c>
      <c r="BP108" t="str">
        <f t="shared" ca="1" si="305"/>
        <v>0</v>
      </c>
      <c r="BQ108" t="str">
        <f t="shared" ca="1" si="305"/>
        <v>0</v>
      </c>
      <c r="BR108" t="str">
        <f t="shared" ca="1" si="305"/>
        <v>0</v>
      </c>
      <c r="BS108" t="str">
        <f t="shared" ca="1" si="305"/>
        <v>0</v>
      </c>
      <c r="BT108" t="str">
        <f t="shared" ca="1" si="305"/>
        <v>0</v>
      </c>
      <c r="BU108" t="str">
        <f t="shared" ca="1" si="305"/>
        <v>0</v>
      </c>
      <c r="BV108" t="str">
        <f t="shared" ca="1" si="305"/>
        <v>0</v>
      </c>
      <c r="BW108" t="str">
        <f t="shared" ca="1" si="305"/>
        <v>0</v>
      </c>
      <c r="BX108" t="str">
        <f t="shared" ca="1" si="305"/>
        <v>0</v>
      </c>
      <c r="BY108" t="str">
        <f t="shared" ca="1" si="305"/>
        <v>0</v>
      </c>
      <c r="BZ108" t="str">
        <f t="shared" ca="1" si="305"/>
        <v>0</v>
      </c>
      <c r="CA108" t="str">
        <f t="shared" ca="1" si="305"/>
        <v>0</v>
      </c>
      <c r="CB108" t="str">
        <f t="shared" ca="1" si="305"/>
        <v>0</v>
      </c>
      <c r="CC108" t="str">
        <f t="shared" ca="1" si="305"/>
        <v>0</v>
      </c>
      <c r="CD108" t="str">
        <f t="shared" ca="1" si="305"/>
        <v>0</v>
      </c>
      <c r="CE108" t="str">
        <f t="shared" ca="1" si="305"/>
        <v>0</v>
      </c>
      <c r="CF108" s="91" t="str">
        <f t="shared" ca="1" si="305"/>
        <v>0</v>
      </c>
      <c r="CG108" t="str">
        <f t="shared" ca="1" si="305"/>
        <v>0</v>
      </c>
      <c r="CH108" t="str">
        <f t="shared" ca="1" si="305"/>
        <v>0</v>
      </c>
      <c r="CI108" t="str">
        <f t="shared" ca="1" si="305"/>
        <v>0</v>
      </c>
      <c r="CJ108" t="str">
        <f t="shared" ca="1" si="305"/>
        <v>0</v>
      </c>
      <c r="CK108" t="str">
        <f t="shared" ca="1" si="304"/>
        <v>0</v>
      </c>
      <c r="CL108" t="str">
        <f t="shared" ca="1" si="304"/>
        <v>0</v>
      </c>
      <c r="CM108" t="str">
        <f t="shared" ca="1" si="304"/>
        <v>0</v>
      </c>
      <c r="CN108" t="str">
        <f t="shared" ca="1" si="304"/>
        <v>0</v>
      </c>
      <c r="CO108" t="str">
        <f t="shared" ca="1" si="304"/>
        <v>0</v>
      </c>
      <c r="CP108" t="str">
        <f t="shared" ca="1" si="304"/>
        <v>0</v>
      </c>
      <c r="CQ108" t="str">
        <f t="shared" ca="1" si="304"/>
        <v>0</v>
      </c>
      <c r="CR108" t="str">
        <f t="shared" ca="1" si="304"/>
        <v>0</v>
      </c>
      <c r="CS108" t="str">
        <f t="shared" ca="1" si="304"/>
        <v>0</v>
      </c>
      <c r="CT108" t="str">
        <f t="shared" ca="1" si="304"/>
        <v>0</v>
      </c>
      <c r="CU108" t="str">
        <f t="shared" ca="1" si="304"/>
        <v>0</v>
      </c>
      <c r="CV108" t="str">
        <f t="shared" ca="1" si="304"/>
        <v>0</v>
      </c>
      <c r="CW108" t="str">
        <f t="shared" ca="1" si="304"/>
        <v>0</v>
      </c>
      <c r="CX108" t="str">
        <f t="shared" ca="1" si="304"/>
        <v>0</v>
      </c>
      <c r="CY108" t="str">
        <f t="shared" ca="1" si="304"/>
        <v>0</v>
      </c>
      <c r="CZ108" t="str">
        <f t="shared" ca="1" si="304"/>
        <v>0</v>
      </c>
      <c r="DA108" t="str">
        <f t="shared" ca="1" si="304"/>
        <v>0</v>
      </c>
      <c r="DB108" t="str">
        <f t="shared" ca="1" si="304"/>
        <v>0</v>
      </c>
      <c r="DC108" t="str">
        <f t="shared" ca="1" si="304"/>
        <v>0</v>
      </c>
      <c r="DD108" t="str">
        <f t="shared" ca="1" si="304"/>
        <v>0</v>
      </c>
      <c r="DE108" t="str">
        <f t="shared" ca="1" si="304"/>
        <v>0</v>
      </c>
      <c r="DF108" t="str">
        <f t="shared" ca="1" si="304"/>
        <v>0</v>
      </c>
      <c r="DG108" t="str">
        <f t="shared" ca="1" si="304"/>
        <v>0</v>
      </c>
      <c r="DH108" t="str">
        <f t="shared" ca="1" si="304"/>
        <v>0</v>
      </c>
      <c r="DI108" t="str">
        <f t="shared" ca="1" si="304"/>
        <v>0</v>
      </c>
      <c r="DJ108" s="91" t="str">
        <f t="shared" ca="1" si="304"/>
        <v>0</v>
      </c>
      <c r="DK108" t="str">
        <f t="shared" ca="1" si="304"/>
        <v>0</v>
      </c>
      <c r="DL108" t="str">
        <f t="shared" ca="1" si="304"/>
        <v>0</v>
      </c>
      <c r="DM108" t="str">
        <f t="shared" ca="1" si="304"/>
        <v>0</v>
      </c>
      <c r="DN108" t="str">
        <f t="shared" ca="1" si="304"/>
        <v>0</v>
      </c>
      <c r="DO108" t="str">
        <f t="shared" ca="1" si="304"/>
        <v>0</v>
      </c>
      <c r="DP108" t="str">
        <f t="shared" ca="1" si="304"/>
        <v>0</v>
      </c>
      <c r="DQ108" t="str">
        <f t="shared" ca="1" si="304"/>
        <v>0</v>
      </c>
      <c r="DR108" t="str">
        <f t="shared" ca="1" si="304"/>
        <v>0</v>
      </c>
      <c r="DS108" t="str">
        <f t="shared" ca="1" si="304"/>
        <v>0</v>
      </c>
      <c r="DT108" t="str">
        <f t="shared" ca="1" si="304"/>
        <v>0</v>
      </c>
      <c r="DU108" t="str">
        <f t="shared" ca="1" si="304"/>
        <v>0</v>
      </c>
      <c r="DV108" t="str">
        <f t="shared" ca="1" si="304"/>
        <v>0</v>
      </c>
      <c r="DW108" t="str">
        <f t="shared" ca="1" si="304"/>
        <v>0</v>
      </c>
      <c r="DX108" t="str">
        <f t="shared" ca="1" si="304"/>
        <v>0</v>
      </c>
      <c r="DY108" t="str">
        <f t="shared" ca="1" si="304"/>
        <v>0</v>
      </c>
      <c r="DZ108" t="str">
        <f t="shared" ca="1" si="304"/>
        <v>0</v>
      </c>
      <c r="EA108" t="str">
        <f t="shared" ca="1" si="304"/>
        <v>0</v>
      </c>
      <c r="EB108" t="str">
        <f t="shared" ca="1" si="304"/>
        <v>0</v>
      </c>
      <c r="EC108" t="str">
        <f t="shared" ca="1" si="304"/>
        <v>0</v>
      </c>
      <c r="ED108" t="str">
        <f t="shared" ca="1" si="304"/>
        <v>0</v>
      </c>
      <c r="EE108" t="str">
        <f t="shared" ca="1" si="304"/>
        <v>0</v>
      </c>
      <c r="EF108" t="str">
        <f t="shared" ca="1" si="304"/>
        <v>0</v>
      </c>
      <c r="EG108" t="str">
        <f t="shared" ca="1" si="304"/>
        <v>0</v>
      </c>
      <c r="EH108" t="str">
        <f t="shared" ca="1" si="304"/>
        <v>0</v>
      </c>
      <c r="EI108" t="str">
        <f t="shared" ca="1" si="304"/>
        <v>0</v>
      </c>
      <c r="EJ108" t="str">
        <f t="shared" ca="1" si="304"/>
        <v>0</v>
      </c>
      <c r="EK108" t="str">
        <f t="shared" ca="1" si="304"/>
        <v>0</v>
      </c>
      <c r="EL108" t="str">
        <f t="shared" ca="1" si="304"/>
        <v>0</v>
      </c>
      <c r="EM108" t="str">
        <f t="shared" ca="1" si="304"/>
        <v>0</v>
      </c>
      <c r="EN108" s="91" t="str">
        <f t="shared" ca="1" si="304"/>
        <v>0</v>
      </c>
    </row>
    <row r="109" spans="1:144">
      <c r="A109">
        <f ca="1"/>
        <v>0</v>
      </c>
      <c r="B109">
        <f ca="1"/>
        <v>0</v>
      </c>
      <c r="C109">
        <f ca="1"/>
        <v>0</v>
      </c>
      <c r="D109" t="str">
        <f ca="1"/>
        <v/>
      </c>
      <c r="E109">
        <f ca="1"/>
        <v>0</v>
      </c>
      <c r="F109">
        <f ca="1"/>
        <v>0</v>
      </c>
      <c r="G109">
        <f ca="1"/>
        <v>0</v>
      </c>
      <c r="H109" t="str">
        <f ca="1"/>
        <v/>
      </c>
      <c r="I109">
        <f ca="1"/>
        <v>0</v>
      </c>
      <c r="J109" t="str">
        <f ca="1"/>
        <v/>
      </c>
      <c r="K109" t="str">
        <f ca="1"/>
        <v>0</v>
      </c>
      <c r="L109" t="str">
        <f ca="1"/>
        <v>0</v>
      </c>
      <c r="M109" t="str">
        <f ca="1"/>
        <v>0</v>
      </c>
      <c r="X109" s="91" t="str">
        <f t="shared" ca="1" si="294"/>
        <v>0</v>
      </c>
      <c r="Y109" t="str">
        <f t="shared" ca="1" si="305"/>
        <v>0</v>
      </c>
      <c r="Z109" t="str">
        <f t="shared" ca="1" si="305"/>
        <v>0</v>
      </c>
      <c r="AA109" t="str">
        <f t="shared" ca="1" si="305"/>
        <v>0</v>
      </c>
      <c r="AB109" t="str">
        <f t="shared" ca="1" si="305"/>
        <v>0</v>
      </c>
      <c r="AC109" t="str">
        <f t="shared" ca="1" si="305"/>
        <v>0</v>
      </c>
      <c r="AD109" t="str">
        <f t="shared" ca="1" si="305"/>
        <v>0</v>
      </c>
      <c r="AE109" t="str">
        <f t="shared" ca="1" si="305"/>
        <v>0</v>
      </c>
      <c r="AF109" t="str">
        <f t="shared" ca="1" si="305"/>
        <v>0</v>
      </c>
      <c r="AG109" t="str">
        <f t="shared" ca="1" si="305"/>
        <v>0</v>
      </c>
      <c r="AH109" t="str">
        <f t="shared" ca="1" si="305"/>
        <v>0</v>
      </c>
      <c r="AI109" t="str">
        <f t="shared" ca="1" si="305"/>
        <v>0</v>
      </c>
      <c r="AJ109" t="str">
        <f t="shared" ca="1" si="305"/>
        <v>0</v>
      </c>
      <c r="AK109" t="str">
        <f t="shared" ca="1" si="305"/>
        <v>0</v>
      </c>
      <c r="AL109" t="str">
        <f t="shared" ca="1" si="305"/>
        <v>0</v>
      </c>
      <c r="AM109" t="str">
        <f t="shared" ca="1" si="305"/>
        <v>0</v>
      </c>
      <c r="AN109" t="str">
        <f t="shared" ca="1" si="305"/>
        <v>0</v>
      </c>
      <c r="AO109" t="str">
        <f t="shared" ca="1" si="305"/>
        <v>0</v>
      </c>
      <c r="AP109" t="str">
        <f t="shared" ca="1" si="305"/>
        <v>0</v>
      </c>
      <c r="AQ109" t="str">
        <f t="shared" ca="1" si="305"/>
        <v>0</v>
      </c>
      <c r="AR109" t="str">
        <f t="shared" ca="1" si="305"/>
        <v>0</v>
      </c>
      <c r="AS109" t="str">
        <f t="shared" ca="1" si="305"/>
        <v>0</v>
      </c>
      <c r="AT109" t="str">
        <f t="shared" ca="1" si="305"/>
        <v>0</v>
      </c>
      <c r="AU109" t="str">
        <f t="shared" ca="1" si="305"/>
        <v>0</v>
      </c>
      <c r="AV109" t="str">
        <f t="shared" ca="1" si="305"/>
        <v>0</v>
      </c>
      <c r="AW109" t="str">
        <f t="shared" ca="1" si="305"/>
        <v>0</v>
      </c>
      <c r="AX109" t="str">
        <f t="shared" ca="1" si="305"/>
        <v>0</v>
      </c>
      <c r="AY109" t="str">
        <f t="shared" ca="1" si="305"/>
        <v>0</v>
      </c>
      <c r="AZ109" t="str">
        <f t="shared" ca="1" si="305"/>
        <v>0</v>
      </c>
      <c r="BA109" t="str">
        <f t="shared" ca="1" si="305"/>
        <v>0</v>
      </c>
      <c r="BB109" s="91" t="str">
        <f t="shared" ca="1" si="305"/>
        <v>0</v>
      </c>
      <c r="BC109" t="str">
        <f t="shared" ca="1" si="305"/>
        <v>0</v>
      </c>
      <c r="BD109" t="str">
        <f t="shared" ca="1" si="305"/>
        <v>0</v>
      </c>
      <c r="BE109" t="str">
        <f t="shared" ca="1" si="305"/>
        <v>0</v>
      </c>
      <c r="BF109" t="str">
        <f t="shared" ca="1" si="305"/>
        <v>0</v>
      </c>
      <c r="BG109" t="str">
        <f t="shared" ca="1" si="305"/>
        <v>0</v>
      </c>
      <c r="BH109" t="str">
        <f t="shared" ca="1" si="305"/>
        <v>0</v>
      </c>
      <c r="BI109" t="str">
        <f t="shared" ca="1" si="305"/>
        <v>0</v>
      </c>
      <c r="BJ109" t="str">
        <f t="shared" ca="1" si="305"/>
        <v>0</v>
      </c>
      <c r="BK109" t="str">
        <f t="shared" ca="1" si="305"/>
        <v>0</v>
      </c>
      <c r="BL109" t="str">
        <f t="shared" ca="1" si="305"/>
        <v>0</v>
      </c>
      <c r="BM109" t="str">
        <f t="shared" ca="1" si="305"/>
        <v>0</v>
      </c>
      <c r="BN109" t="str">
        <f t="shared" ca="1" si="305"/>
        <v>0</v>
      </c>
      <c r="BO109" t="str">
        <f t="shared" ca="1" si="305"/>
        <v>0</v>
      </c>
      <c r="BP109" t="str">
        <f t="shared" ca="1" si="305"/>
        <v>0</v>
      </c>
      <c r="BQ109" t="str">
        <f t="shared" ca="1" si="305"/>
        <v>0</v>
      </c>
      <c r="BR109" t="str">
        <f t="shared" ca="1" si="305"/>
        <v>0</v>
      </c>
      <c r="BS109" t="str">
        <f t="shared" ca="1" si="305"/>
        <v>0</v>
      </c>
      <c r="BT109" t="str">
        <f t="shared" ca="1" si="305"/>
        <v>0</v>
      </c>
      <c r="BU109" t="str">
        <f t="shared" ca="1" si="305"/>
        <v>0</v>
      </c>
      <c r="BV109" t="str">
        <f t="shared" ca="1" si="305"/>
        <v>0</v>
      </c>
      <c r="BW109" t="str">
        <f t="shared" ca="1" si="305"/>
        <v>0</v>
      </c>
      <c r="BX109" t="str">
        <f t="shared" ca="1" si="305"/>
        <v>0</v>
      </c>
      <c r="BY109" t="str">
        <f t="shared" ca="1" si="305"/>
        <v>0</v>
      </c>
      <c r="BZ109" t="str">
        <f t="shared" ca="1" si="305"/>
        <v>0</v>
      </c>
      <c r="CA109" t="str">
        <f t="shared" ca="1" si="305"/>
        <v>0</v>
      </c>
      <c r="CB109" t="str">
        <f t="shared" ca="1" si="305"/>
        <v>0</v>
      </c>
      <c r="CC109" t="str">
        <f t="shared" ca="1" si="305"/>
        <v>0</v>
      </c>
      <c r="CD109" t="str">
        <f t="shared" ca="1" si="305"/>
        <v>0</v>
      </c>
      <c r="CE109" t="str">
        <f t="shared" ca="1" si="305"/>
        <v>0</v>
      </c>
      <c r="CF109" s="91" t="str">
        <f t="shared" ca="1" si="305"/>
        <v>0</v>
      </c>
      <c r="CG109" t="str">
        <f t="shared" ca="1" si="305"/>
        <v>0</v>
      </c>
      <c r="CH109" t="str">
        <f t="shared" ca="1" si="305"/>
        <v>0</v>
      </c>
      <c r="CI109" t="str">
        <f t="shared" ca="1" si="305"/>
        <v>0</v>
      </c>
      <c r="CJ109" t="str">
        <f t="shared" ca="1" si="305"/>
        <v>0</v>
      </c>
      <c r="CK109" t="str">
        <f t="shared" ca="1" si="304"/>
        <v>0</v>
      </c>
      <c r="CL109" t="str">
        <f t="shared" ca="1" si="304"/>
        <v>0</v>
      </c>
      <c r="CM109" t="str">
        <f t="shared" ca="1" si="304"/>
        <v>0</v>
      </c>
      <c r="CN109" t="str">
        <f t="shared" ca="1" si="304"/>
        <v>0</v>
      </c>
      <c r="CO109" t="str">
        <f t="shared" ca="1" si="304"/>
        <v>0</v>
      </c>
      <c r="CP109" t="str">
        <f t="shared" ca="1" si="304"/>
        <v>0</v>
      </c>
      <c r="CQ109" t="str">
        <f t="shared" ca="1" si="304"/>
        <v>0</v>
      </c>
      <c r="CR109" t="str">
        <f t="shared" ca="1" si="304"/>
        <v>0</v>
      </c>
      <c r="CS109" t="str">
        <f t="shared" ca="1" si="304"/>
        <v>0</v>
      </c>
      <c r="CT109" t="str">
        <f t="shared" ca="1" si="304"/>
        <v>0</v>
      </c>
      <c r="CU109" t="str">
        <f t="shared" ca="1" si="304"/>
        <v>0</v>
      </c>
      <c r="CV109" t="str">
        <f t="shared" ca="1" si="304"/>
        <v>0</v>
      </c>
      <c r="CW109" t="str">
        <f t="shared" ca="1" si="304"/>
        <v>0</v>
      </c>
      <c r="CX109" t="str">
        <f t="shared" ca="1" si="304"/>
        <v>0</v>
      </c>
      <c r="CY109" t="str">
        <f t="shared" ca="1" si="304"/>
        <v>0</v>
      </c>
      <c r="CZ109" t="str">
        <f t="shared" ca="1" si="304"/>
        <v>0</v>
      </c>
      <c r="DA109" t="str">
        <f t="shared" ca="1" si="304"/>
        <v>0</v>
      </c>
      <c r="DB109" t="str">
        <f t="shared" ca="1" si="304"/>
        <v>0</v>
      </c>
      <c r="DC109" t="str">
        <f t="shared" ca="1" si="304"/>
        <v>0</v>
      </c>
      <c r="DD109" t="str">
        <f t="shared" ca="1" si="304"/>
        <v>0</v>
      </c>
      <c r="DE109" t="str">
        <f t="shared" ca="1" si="304"/>
        <v>0</v>
      </c>
      <c r="DF109" t="str">
        <f t="shared" ca="1" si="304"/>
        <v>0</v>
      </c>
      <c r="DG109" t="str">
        <f t="shared" ca="1" si="304"/>
        <v>0</v>
      </c>
      <c r="DH109" t="str">
        <f t="shared" ca="1" si="304"/>
        <v>0</v>
      </c>
      <c r="DI109" t="str">
        <f t="shared" ca="1" si="304"/>
        <v>0</v>
      </c>
      <c r="DJ109" s="91" t="str">
        <f t="shared" ca="1" si="304"/>
        <v>0</v>
      </c>
      <c r="DK109" t="str">
        <f t="shared" ca="1" si="304"/>
        <v>0</v>
      </c>
      <c r="DL109" t="str">
        <f t="shared" ca="1" si="304"/>
        <v>0</v>
      </c>
      <c r="DM109" t="str">
        <f t="shared" ca="1" si="304"/>
        <v>0</v>
      </c>
      <c r="DN109" t="str">
        <f t="shared" ca="1" si="304"/>
        <v>0</v>
      </c>
      <c r="DO109" t="str">
        <f t="shared" ca="1" si="304"/>
        <v>0</v>
      </c>
      <c r="DP109" t="str">
        <f t="shared" ca="1" si="304"/>
        <v>0</v>
      </c>
      <c r="DQ109" t="str">
        <f t="shared" ca="1" si="304"/>
        <v>0</v>
      </c>
      <c r="DR109" t="str">
        <f t="shared" ca="1" si="304"/>
        <v>0</v>
      </c>
      <c r="DS109" t="str">
        <f t="shared" ca="1" si="304"/>
        <v>0</v>
      </c>
      <c r="DT109" t="str">
        <f t="shared" ca="1" si="304"/>
        <v>0</v>
      </c>
      <c r="DU109" t="str">
        <f t="shared" ca="1" si="304"/>
        <v>0</v>
      </c>
      <c r="DV109" t="str">
        <f t="shared" ca="1" si="304"/>
        <v>0</v>
      </c>
      <c r="DW109" t="str">
        <f t="shared" ca="1" si="304"/>
        <v>0</v>
      </c>
      <c r="DX109" t="str">
        <f t="shared" ca="1" si="304"/>
        <v>0</v>
      </c>
      <c r="DY109" t="str">
        <f t="shared" ca="1" si="304"/>
        <v>0</v>
      </c>
      <c r="DZ109" t="str">
        <f t="shared" ca="1" si="304"/>
        <v>0</v>
      </c>
      <c r="EA109" t="str">
        <f t="shared" ca="1" si="304"/>
        <v>0</v>
      </c>
      <c r="EB109" t="str">
        <f t="shared" ca="1" si="304"/>
        <v>0</v>
      </c>
      <c r="EC109" t="str">
        <f t="shared" ca="1" si="304"/>
        <v>0</v>
      </c>
      <c r="ED109" t="str">
        <f t="shared" ca="1" si="304"/>
        <v>0</v>
      </c>
      <c r="EE109" t="str">
        <f t="shared" ca="1" si="304"/>
        <v>0</v>
      </c>
      <c r="EF109" t="str">
        <f t="shared" ca="1" si="304"/>
        <v>0</v>
      </c>
      <c r="EG109" t="str">
        <f t="shared" ca="1" si="304"/>
        <v>0</v>
      </c>
      <c r="EH109" t="str">
        <f t="shared" ca="1" si="304"/>
        <v>0</v>
      </c>
      <c r="EI109" t="str">
        <f t="shared" ca="1" si="304"/>
        <v>0</v>
      </c>
      <c r="EJ109" t="str">
        <f t="shared" ca="1" si="304"/>
        <v>0</v>
      </c>
      <c r="EK109" t="str">
        <f t="shared" ca="1" si="304"/>
        <v>0</v>
      </c>
      <c r="EL109" t="str">
        <f t="shared" ca="1" si="304"/>
        <v>0</v>
      </c>
      <c r="EM109" t="str">
        <f t="shared" ca="1" si="304"/>
        <v>0</v>
      </c>
      <c r="EN109" s="91" t="str">
        <f t="shared" ca="1" si="304"/>
        <v>0</v>
      </c>
    </row>
    <row r="110" spans="1:144">
      <c r="A110">
        <f ca="1"/>
        <v>0</v>
      </c>
      <c r="B110">
        <f ca="1"/>
        <v>0</v>
      </c>
      <c r="C110">
        <f ca="1"/>
        <v>0</v>
      </c>
      <c r="D110" t="str">
        <f ca="1"/>
        <v/>
      </c>
      <c r="E110">
        <f ca="1"/>
        <v>0</v>
      </c>
      <c r="F110">
        <f ca="1"/>
        <v>0</v>
      </c>
      <c r="G110">
        <f ca="1"/>
        <v>0</v>
      </c>
      <c r="H110" t="str">
        <f ca="1"/>
        <v/>
      </c>
      <c r="I110">
        <f ca="1"/>
        <v>0</v>
      </c>
      <c r="J110" t="str">
        <f ca="1"/>
        <v/>
      </c>
      <c r="K110" t="str">
        <f ca="1"/>
        <v>0</v>
      </c>
      <c r="L110" t="str">
        <f ca="1"/>
        <v>0</v>
      </c>
      <c r="M110" t="str">
        <f ca="1"/>
        <v>0</v>
      </c>
      <c r="X110" s="91" t="str">
        <f t="shared" ca="1" si="294"/>
        <v>0</v>
      </c>
      <c r="Y110" t="str">
        <f t="shared" ca="1" si="305"/>
        <v>0</v>
      </c>
      <c r="Z110" t="str">
        <f t="shared" ca="1" si="305"/>
        <v>0</v>
      </c>
      <c r="AA110" t="str">
        <f t="shared" ca="1" si="305"/>
        <v>0</v>
      </c>
      <c r="AB110" t="str">
        <f t="shared" ca="1" si="305"/>
        <v>0</v>
      </c>
      <c r="AC110" t="str">
        <f t="shared" ca="1" si="305"/>
        <v>0</v>
      </c>
      <c r="AD110" t="str">
        <f t="shared" ca="1" si="305"/>
        <v>0</v>
      </c>
      <c r="AE110" t="str">
        <f t="shared" ca="1" si="305"/>
        <v>0</v>
      </c>
      <c r="AF110" t="str">
        <f t="shared" ca="1" si="305"/>
        <v>0</v>
      </c>
      <c r="AG110" t="str">
        <f t="shared" ca="1" si="305"/>
        <v>0</v>
      </c>
      <c r="AH110" t="str">
        <f t="shared" ca="1" si="305"/>
        <v>0</v>
      </c>
      <c r="AI110" t="str">
        <f t="shared" ca="1" si="305"/>
        <v>0</v>
      </c>
      <c r="AJ110" t="str">
        <f t="shared" ca="1" si="305"/>
        <v>0</v>
      </c>
      <c r="AK110" t="str">
        <f t="shared" ca="1" si="305"/>
        <v>0</v>
      </c>
      <c r="AL110" t="str">
        <f t="shared" ca="1" si="305"/>
        <v>0</v>
      </c>
      <c r="AM110" t="str">
        <f t="shared" ca="1" si="305"/>
        <v>0</v>
      </c>
      <c r="AN110" t="str">
        <f t="shared" ca="1" si="305"/>
        <v>0</v>
      </c>
      <c r="AO110" t="str">
        <f t="shared" ca="1" si="305"/>
        <v>0</v>
      </c>
      <c r="AP110" t="str">
        <f t="shared" ca="1" si="305"/>
        <v>0</v>
      </c>
      <c r="AQ110" t="str">
        <f t="shared" ca="1" si="305"/>
        <v>0</v>
      </c>
      <c r="AR110" t="str">
        <f t="shared" ca="1" si="305"/>
        <v>0</v>
      </c>
      <c r="AS110" t="str">
        <f t="shared" ca="1" si="305"/>
        <v>0</v>
      </c>
      <c r="AT110" t="str">
        <f t="shared" ca="1" si="305"/>
        <v>0</v>
      </c>
      <c r="AU110" t="str">
        <f t="shared" ca="1" si="305"/>
        <v>0</v>
      </c>
      <c r="AV110" t="str">
        <f t="shared" ca="1" si="305"/>
        <v>0</v>
      </c>
      <c r="AW110" t="str">
        <f t="shared" ca="1" si="305"/>
        <v>0</v>
      </c>
      <c r="AX110" t="str">
        <f t="shared" ca="1" si="305"/>
        <v>0</v>
      </c>
      <c r="AY110" t="str">
        <f t="shared" ca="1" si="305"/>
        <v>0</v>
      </c>
      <c r="AZ110" t="str">
        <f t="shared" ca="1" si="305"/>
        <v>0</v>
      </c>
      <c r="BA110" t="str">
        <f t="shared" ca="1" si="305"/>
        <v>0</v>
      </c>
      <c r="BB110" s="91" t="str">
        <f t="shared" ca="1" si="305"/>
        <v>0</v>
      </c>
      <c r="BC110" t="str">
        <f t="shared" ca="1" si="305"/>
        <v>0</v>
      </c>
      <c r="BD110" t="str">
        <f t="shared" ca="1" si="305"/>
        <v>0</v>
      </c>
      <c r="BE110" t="str">
        <f t="shared" ca="1" si="305"/>
        <v>0</v>
      </c>
      <c r="BF110" t="str">
        <f t="shared" ca="1" si="305"/>
        <v>0</v>
      </c>
      <c r="BG110" t="str">
        <f t="shared" ca="1" si="305"/>
        <v>0</v>
      </c>
      <c r="BH110" t="str">
        <f t="shared" ca="1" si="305"/>
        <v>0</v>
      </c>
      <c r="BI110" t="str">
        <f t="shared" ca="1" si="305"/>
        <v>0</v>
      </c>
      <c r="BJ110" t="str">
        <f t="shared" ca="1" si="305"/>
        <v>0</v>
      </c>
      <c r="BK110" t="str">
        <f t="shared" ca="1" si="305"/>
        <v>0</v>
      </c>
      <c r="BL110" t="str">
        <f t="shared" ca="1" si="305"/>
        <v>0</v>
      </c>
      <c r="BM110" t="str">
        <f t="shared" ca="1" si="305"/>
        <v>0</v>
      </c>
      <c r="BN110" t="str">
        <f t="shared" ca="1" si="305"/>
        <v>0</v>
      </c>
      <c r="BO110" t="str">
        <f t="shared" ca="1" si="305"/>
        <v>0</v>
      </c>
      <c r="BP110" t="str">
        <f t="shared" ca="1" si="305"/>
        <v>0</v>
      </c>
      <c r="BQ110" t="str">
        <f t="shared" ca="1" si="305"/>
        <v>0</v>
      </c>
      <c r="BR110" t="str">
        <f t="shared" ca="1" si="305"/>
        <v>0</v>
      </c>
      <c r="BS110" t="str">
        <f t="shared" ca="1" si="305"/>
        <v>0</v>
      </c>
      <c r="BT110" t="str">
        <f t="shared" ca="1" si="305"/>
        <v>0</v>
      </c>
      <c r="BU110" t="str">
        <f t="shared" ca="1" si="305"/>
        <v>0</v>
      </c>
      <c r="BV110" t="str">
        <f t="shared" ca="1" si="305"/>
        <v>0</v>
      </c>
      <c r="BW110" t="str">
        <f t="shared" ca="1" si="305"/>
        <v>0</v>
      </c>
      <c r="BX110" t="str">
        <f t="shared" ca="1" si="305"/>
        <v>0</v>
      </c>
      <c r="BY110" t="str">
        <f t="shared" ca="1" si="305"/>
        <v>0</v>
      </c>
      <c r="BZ110" t="str">
        <f t="shared" ca="1" si="305"/>
        <v>0</v>
      </c>
      <c r="CA110" t="str">
        <f t="shared" ca="1" si="305"/>
        <v>0</v>
      </c>
      <c r="CB110" t="str">
        <f t="shared" ca="1" si="305"/>
        <v>0</v>
      </c>
      <c r="CC110" t="str">
        <f t="shared" ca="1" si="305"/>
        <v>0</v>
      </c>
      <c r="CD110" t="str">
        <f t="shared" ca="1" si="305"/>
        <v>0</v>
      </c>
      <c r="CE110" t="str">
        <f t="shared" ca="1" si="305"/>
        <v>0</v>
      </c>
      <c r="CF110" s="91" t="str">
        <f t="shared" ca="1" si="305"/>
        <v>0</v>
      </c>
      <c r="CG110" t="str">
        <f t="shared" ca="1" si="305"/>
        <v>0</v>
      </c>
      <c r="CH110" t="str">
        <f t="shared" ca="1" si="305"/>
        <v>0</v>
      </c>
      <c r="CI110" t="str">
        <f t="shared" ca="1" si="305"/>
        <v>0</v>
      </c>
      <c r="CJ110" t="str">
        <f t="shared" ref="CJ110:EN113" ca="1" si="306">$M110</f>
        <v>0</v>
      </c>
      <c r="CK110" t="str">
        <f t="shared" ca="1" si="306"/>
        <v>0</v>
      </c>
      <c r="CL110" t="str">
        <f t="shared" ca="1" si="306"/>
        <v>0</v>
      </c>
      <c r="CM110" t="str">
        <f t="shared" ca="1" si="306"/>
        <v>0</v>
      </c>
      <c r="CN110" t="str">
        <f t="shared" ca="1" si="306"/>
        <v>0</v>
      </c>
      <c r="CO110" t="str">
        <f t="shared" ca="1" si="306"/>
        <v>0</v>
      </c>
      <c r="CP110" t="str">
        <f t="shared" ca="1" si="306"/>
        <v>0</v>
      </c>
      <c r="CQ110" t="str">
        <f t="shared" ca="1" si="306"/>
        <v>0</v>
      </c>
      <c r="CR110" t="str">
        <f t="shared" ca="1" si="306"/>
        <v>0</v>
      </c>
      <c r="CS110" t="str">
        <f t="shared" ca="1" si="306"/>
        <v>0</v>
      </c>
      <c r="CT110" t="str">
        <f t="shared" ca="1" si="306"/>
        <v>0</v>
      </c>
      <c r="CU110" t="str">
        <f t="shared" ca="1" si="306"/>
        <v>0</v>
      </c>
      <c r="CV110" t="str">
        <f t="shared" ca="1" si="306"/>
        <v>0</v>
      </c>
      <c r="CW110" t="str">
        <f t="shared" ca="1" si="306"/>
        <v>0</v>
      </c>
      <c r="CX110" t="str">
        <f t="shared" ca="1" si="306"/>
        <v>0</v>
      </c>
      <c r="CY110" t="str">
        <f t="shared" ca="1" si="306"/>
        <v>0</v>
      </c>
      <c r="CZ110" t="str">
        <f t="shared" ca="1" si="306"/>
        <v>0</v>
      </c>
      <c r="DA110" t="str">
        <f t="shared" ca="1" si="306"/>
        <v>0</v>
      </c>
      <c r="DB110" t="str">
        <f t="shared" ca="1" si="306"/>
        <v>0</v>
      </c>
      <c r="DC110" t="str">
        <f t="shared" ca="1" si="306"/>
        <v>0</v>
      </c>
      <c r="DD110" t="str">
        <f t="shared" ca="1" si="306"/>
        <v>0</v>
      </c>
      <c r="DE110" t="str">
        <f t="shared" ca="1" si="306"/>
        <v>0</v>
      </c>
      <c r="DF110" t="str">
        <f t="shared" ca="1" si="306"/>
        <v>0</v>
      </c>
      <c r="DG110" t="str">
        <f t="shared" ca="1" si="306"/>
        <v>0</v>
      </c>
      <c r="DH110" t="str">
        <f t="shared" ca="1" si="306"/>
        <v>0</v>
      </c>
      <c r="DI110" t="str">
        <f t="shared" ca="1" si="306"/>
        <v>0</v>
      </c>
      <c r="DJ110" s="91" t="str">
        <f t="shared" ca="1" si="306"/>
        <v>0</v>
      </c>
      <c r="DK110" t="str">
        <f t="shared" ca="1" si="306"/>
        <v>0</v>
      </c>
      <c r="DL110" t="str">
        <f t="shared" ca="1" si="306"/>
        <v>0</v>
      </c>
      <c r="DM110" t="str">
        <f t="shared" ca="1" si="306"/>
        <v>0</v>
      </c>
      <c r="DN110" t="str">
        <f t="shared" ca="1" si="306"/>
        <v>0</v>
      </c>
      <c r="DO110" t="str">
        <f t="shared" ca="1" si="306"/>
        <v>0</v>
      </c>
      <c r="DP110" t="str">
        <f t="shared" ca="1" si="306"/>
        <v>0</v>
      </c>
      <c r="DQ110" t="str">
        <f t="shared" ca="1" si="306"/>
        <v>0</v>
      </c>
      <c r="DR110" t="str">
        <f t="shared" ca="1" si="306"/>
        <v>0</v>
      </c>
      <c r="DS110" t="str">
        <f t="shared" ca="1" si="306"/>
        <v>0</v>
      </c>
      <c r="DT110" t="str">
        <f t="shared" ca="1" si="306"/>
        <v>0</v>
      </c>
      <c r="DU110" t="str">
        <f t="shared" ca="1" si="306"/>
        <v>0</v>
      </c>
      <c r="DV110" t="str">
        <f t="shared" ca="1" si="306"/>
        <v>0</v>
      </c>
      <c r="DW110" t="str">
        <f t="shared" ca="1" si="306"/>
        <v>0</v>
      </c>
      <c r="DX110" t="str">
        <f t="shared" ca="1" si="306"/>
        <v>0</v>
      </c>
      <c r="DY110" t="str">
        <f t="shared" ca="1" si="306"/>
        <v>0</v>
      </c>
      <c r="DZ110" t="str">
        <f t="shared" ca="1" si="306"/>
        <v>0</v>
      </c>
      <c r="EA110" t="str">
        <f t="shared" ca="1" si="306"/>
        <v>0</v>
      </c>
      <c r="EB110" t="str">
        <f t="shared" ca="1" si="306"/>
        <v>0</v>
      </c>
      <c r="EC110" t="str">
        <f t="shared" ca="1" si="306"/>
        <v>0</v>
      </c>
      <c r="ED110" t="str">
        <f t="shared" ca="1" si="306"/>
        <v>0</v>
      </c>
      <c r="EE110" t="str">
        <f t="shared" ca="1" si="306"/>
        <v>0</v>
      </c>
      <c r="EF110" t="str">
        <f t="shared" ca="1" si="306"/>
        <v>0</v>
      </c>
      <c r="EG110" t="str">
        <f t="shared" ca="1" si="306"/>
        <v>0</v>
      </c>
      <c r="EH110" t="str">
        <f t="shared" ca="1" si="306"/>
        <v>0</v>
      </c>
      <c r="EI110" t="str">
        <f t="shared" ca="1" si="306"/>
        <v>0</v>
      </c>
      <c r="EJ110" t="str">
        <f t="shared" ca="1" si="306"/>
        <v>0</v>
      </c>
      <c r="EK110" t="str">
        <f t="shared" ca="1" si="306"/>
        <v>0</v>
      </c>
      <c r="EL110" t="str">
        <f t="shared" ca="1" si="306"/>
        <v>0</v>
      </c>
      <c r="EM110" t="str">
        <f t="shared" ca="1" si="306"/>
        <v>0</v>
      </c>
      <c r="EN110" s="91" t="str">
        <f t="shared" ca="1" si="306"/>
        <v>0</v>
      </c>
    </row>
    <row r="111" spans="1:144">
      <c r="A111">
        <f ca="1"/>
        <v>0</v>
      </c>
      <c r="B111">
        <f ca="1"/>
        <v>0</v>
      </c>
      <c r="C111">
        <f ca="1"/>
        <v>0</v>
      </c>
      <c r="D111" t="str">
        <f ca="1"/>
        <v/>
      </c>
      <c r="E111">
        <f ca="1"/>
        <v>0</v>
      </c>
      <c r="F111">
        <f ca="1"/>
        <v>0</v>
      </c>
      <c r="G111">
        <f ca="1"/>
        <v>0</v>
      </c>
      <c r="H111" t="str">
        <f ca="1"/>
        <v/>
      </c>
      <c r="I111">
        <f ca="1"/>
        <v>0</v>
      </c>
      <c r="J111" t="str">
        <f ca="1"/>
        <v/>
      </c>
      <c r="K111" t="str">
        <f ca="1"/>
        <v>0</v>
      </c>
      <c r="L111" t="str">
        <f ca="1"/>
        <v>0</v>
      </c>
      <c r="M111" t="str">
        <f ca="1"/>
        <v>0</v>
      </c>
      <c r="X111" s="91" t="str">
        <f t="shared" ca="1" si="294"/>
        <v>0</v>
      </c>
      <c r="Y111" t="str">
        <f t="shared" ref="Y111:CJ114" ca="1" si="307">$M111</f>
        <v>0</v>
      </c>
      <c r="Z111" t="str">
        <f t="shared" ca="1" si="307"/>
        <v>0</v>
      </c>
      <c r="AA111" t="str">
        <f t="shared" ca="1" si="307"/>
        <v>0</v>
      </c>
      <c r="AB111" t="str">
        <f t="shared" ca="1" si="307"/>
        <v>0</v>
      </c>
      <c r="AC111" t="str">
        <f t="shared" ca="1" si="307"/>
        <v>0</v>
      </c>
      <c r="AD111" t="str">
        <f t="shared" ca="1" si="307"/>
        <v>0</v>
      </c>
      <c r="AE111" t="str">
        <f t="shared" ca="1" si="307"/>
        <v>0</v>
      </c>
      <c r="AF111" t="str">
        <f t="shared" ca="1" si="307"/>
        <v>0</v>
      </c>
      <c r="AG111" t="str">
        <f t="shared" ca="1" si="307"/>
        <v>0</v>
      </c>
      <c r="AH111" t="str">
        <f t="shared" ca="1" si="307"/>
        <v>0</v>
      </c>
      <c r="AI111" t="str">
        <f t="shared" ca="1" si="307"/>
        <v>0</v>
      </c>
      <c r="AJ111" t="str">
        <f t="shared" ca="1" si="307"/>
        <v>0</v>
      </c>
      <c r="AK111" t="str">
        <f t="shared" ca="1" si="307"/>
        <v>0</v>
      </c>
      <c r="AL111" t="str">
        <f t="shared" ca="1" si="307"/>
        <v>0</v>
      </c>
      <c r="AM111" t="str">
        <f t="shared" ca="1" si="307"/>
        <v>0</v>
      </c>
      <c r="AN111" t="str">
        <f t="shared" ca="1" si="307"/>
        <v>0</v>
      </c>
      <c r="AO111" t="str">
        <f t="shared" ca="1" si="307"/>
        <v>0</v>
      </c>
      <c r="AP111" t="str">
        <f t="shared" ca="1" si="307"/>
        <v>0</v>
      </c>
      <c r="AQ111" t="str">
        <f t="shared" ca="1" si="307"/>
        <v>0</v>
      </c>
      <c r="AR111" t="str">
        <f t="shared" ca="1" si="307"/>
        <v>0</v>
      </c>
      <c r="AS111" t="str">
        <f t="shared" ca="1" si="307"/>
        <v>0</v>
      </c>
      <c r="AT111" t="str">
        <f t="shared" ca="1" si="307"/>
        <v>0</v>
      </c>
      <c r="AU111" t="str">
        <f t="shared" ca="1" si="307"/>
        <v>0</v>
      </c>
      <c r="AV111" t="str">
        <f t="shared" ca="1" si="307"/>
        <v>0</v>
      </c>
      <c r="AW111" t="str">
        <f t="shared" ca="1" si="307"/>
        <v>0</v>
      </c>
      <c r="AX111" t="str">
        <f t="shared" ca="1" si="307"/>
        <v>0</v>
      </c>
      <c r="AY111" t="str">
        <f t="shared" ca="1" si="307"/>
        <v>0</v>
      </c>
      <c r="AZ111" t="str">
        <f t="shared" ca="1" si="307"/>
        <v>0</v>
      </c>
      <c r="BA111" t="str">
        <f t="shared" ca="1" si="307"/>
        <v>0</v>
      </c>
      <c r="BB111" s="91" t="str">
        <f t="shared" ca="1" si="307"/>
        <v>0</v>
      </c>
      <c r="BC111" t="str">
        <f t="shared" ca="1" si="307"/>
        <v>0</v>
      </c>
      <c r="BD111" t="str">
        <f t="shared" ca="1" si="307"/>
        <v>0</v>
      </c>
      <c r="BE111" t="str">
        <f t="shared" ca="1" si="307"/>
        <v>0</v>
      </c>
      <c r="BF111" t="str">
        <f t="shared" ca="1" si="307"/>
        <v>0</v>
      </c>
      <c r="BG111" t="str">
        <f t="shared" ca="1" si="307"/>
        <v>0</v>
      </c>
      <c r="BH111" t="str">
        <f t="shared" ca="1" si="307"/>
        <v>0</v>
      </c>
      <c r="BI111" t="str">
        <f t="shared" ca="1" si="307"/>
        <v>0</v>
      </c>
      <c r="BJ111" t="str">
        <f t="shared" ca="1" si="307"/>
        <v>0</v>
      </c>
      <c r="BK111" t="str">
        <f t="shared" ca="1" si="307"/>
        <v>0</v>
      </c>
      <c r="BL111" t="str">
        <f t="shared" ca="1" si="307"/>
        <v>0</v>
      </c>
      <c r="BM111" t="str">
        <f t="shared" ca="1" si="307"/>
        <v>0</v>
      </c>
      <c r="BN111" t="str">
        <f t="shared" ca="1" si="307"/>
        <v>0</v>
      </c>
      <c r="BO111" t="str">
        <f t="shared" ca="1" si="307"/>
        <v>0</v>
      </c>
      <c r="BP111" t="str">
        <f t="shared" ca="1" si="307"/>
        <v>0</v>
      </c>
      <c r="BQ111" t="str">
        <f t="shared" ca="1" si="307"/>
        <v>0</v>
      </c>
      <c r="BR111" t="str">
        <f t="shared" ca="1" si="307"/>
        <v>0</v>
      </c>
      <c r="BS111" t="str">
        <f t="shared" ca="1" si="307"/>
        <v>0</v>
      </c>
      <c r="BT111" t="str">
        <f t="shared" ca="1" si="307"/>
        <v>0</v>
      </c>
      <c r="BU111" t="str">
        <f t="shared" ca="1" si="307"/>
        <v>0</v>
      </c>
      <c r="BV111" t="str">
        <f t="shared" ca="1" si="307"/>
        <v>0</v>
      </c>
      <c r="BW111" t="str">
        <f t="shared" ca="1" si="307"/>
        <v>0</v>
      </c>
      <c r="BX111" t="str">
        <f t="shared" ca="1" si="307"/>
        <v>0</v>
      </c>
      <c r="BY111" t="str">
        <f t="shared" ca="1" si="307"/>
        <v>0</v>
      </c>
      <c r="BZ111" t="str">
        <f t="shared" ca="1" si="307"/>
        <v>0</v>
      </c>
      <c r="CA111" t="str">
        <f t="shared" ca="1" si="307"/>
        <v>0</v>
      </c>
      <c r="CB111" t="str">
        <f t="shared" ca="1" si="307"/>
        <v>0</v>
      </c>
      <c r="CC111" t="str">
        <f t="shared" ca="1" si="307"/>
        <v>0</v>
      </c>
      <c r="CD111" t="str">
        <f t="shared" ca="1" si="307"/>
        <v>0</v>
      </c>
      <c r="CE111" t="str">
        <f t="shared" ca="1" si="307"/>
        <v>0</v>
      </c>
      <c r="CF111" s="91" t="str">
        <f t="shared" ca="1" si="307"/>
        <v>0</v>
      </c>
      <c r="CG111" t="str">
        <f t="shared" ca="1" si="307"/>
        <v>0</v>
      </c>
      <c r="CH111" t="str">
        <f t="shared" ca="1" si="307"/>
        <v>0</v>
      </c>
      <c r="CI111" t="str">
        <f t="shared" ca="1" si="307"/>
        <v>0</v>
      </c>
      <c r="CJ111" t="str">
        <f t="shared" ca="1" si="307"/>
        <v>0</v>
      </c>
      <c r="CK111" t="str">
        <f t="shared" ca="1" si="306"/>
        <v>0</v>
      </c>
      <c r="CL111" t="str">
        <f t="shared" ca="1" si="306"/>
        <v>0</v>
      </c>
      <c r="CM111" t="str">
        <f t="shared" ca="1" si="306"/>
        <v>0</v>
      </c>
      <c r="CN111" t="str">
        <f t="shared" ca="1" si="306"/>
        <v>0</v>
      </c>
      <c r="CO111" t="str">
        <f t="shared" ca="1" si="306"/>
        <v>0</v>
      </c>
      <c r="CP111" t="str">
        <f t="shared" ca="1" si="306"/>
        <v>0</v>
      </c>
      <c r="CQ111" t="str">
        <f t="shared" ca="1" si="306"/>
        <v>0</v>
      </c>
      <c r="CR111" t="str">
        <f t="shared" ca="1" si="306"/>
        <v>0</v>
      </c>
      <c r="CS111" t="str">
        <f t="shared" ca="1" si="306"/>
        <v>0</v>
      </c>
      <c r="CT111" t="str">
        <f t="shared" ca="1" si="306"/>
        <v>0</v>
      </c>
      <c r="CU111" t="str">
        <f t="shared" ca="1" si="306"/>
        <v>0</v>
      </c>
      <c r="CV111" t="str">
        <f t="shared" ca="1" si="306"/>
        <v>0</v>
      </c>
      <c r="CW111" t="str">
        <f t="shared" ca="1" si="306"/>
        <v>0</v>
      </c>
      <c r="CX111" t="str">
        <f t="shared" ca="1" si="306"/>
        <v>0</v>
      </c>
      <c r="CY111" t="str">
        <f t="shared" ca="1" si="306"/>
        <v>0</v>
      </c>
      <c r="CZ111" t="str">
        <f t="shared" ca="1" si="306"/>
        <v>0</v>
      </c>
      <c r="DA111" t="str">
        <f t="shared" ca="1" si="306"/>
        <v>0</v>
      </c>
      <c r="DB111" t="str">
        <f t="shared" ca="1" si="306"/>
        <v>0</v>
      </c>
      <c r="DC111" t="str">
        <f t="shared" ca="1" si="306"/>
        <v>0</v>
      </c>
      <c r="DD111" t="str">
        <f t="shared" ca="1" si="306"/>
        <v>0</v>
      </c>
      <c r="DE111" t="str">
        <f t="shared" ca="1" si="306"/>
        <v>0</v>
      </c>
      <c r="DF111" t="str">
        <f t="shared" ca="1" si="306"/>
        <v>0</v>
      </c>
      <c r="DG111" t="str">
        <f t="shared" ca="1" si="306"/>
        <v>0</v>
      </c>
      <c r="DH111" t="str">
        <f t="shared" ca="1" si="306"/>
        <v>0</v>
      </c>
      <c r="DI111" t="str">
        <f t="shared" ca="1" si="306"/>
        <v>0</v>
      </c>
      <c r="DJ111" s="91" t="str">
        <f t="shared" ca="1" si="306"/>
        <v>0</v>
      </c>
      <c r="DK111" t="str">
        <f t="shared" ca="1" si="306"/>
        <v>0</v>
      </c>
      <c r="DL111" t="str">
        <f t="shared" ca="1" si="306"/>
        <v>0</v>
      </c>
      <c r="DM111" t="str">
        <f t="shared" ca="1" si="306"/>
        <v>0</v>
      </c>
      <c r="DN111" t="str">
        <f t="shared" ca="1" si="306"/>
        <v>0</v>
      </c>
      <c r="DO111" t="str">
        <f t="shared" ca="1" si="306"/>
        <v>0</v>
      </c>
      <c r="DP111" t="str">
        <f t="shared" ca="1" si="306"/>
        <v>0</v>
      </c>
      <c r="DQ111" t="str">
        <f t="shared" ca="1" si="306"/>
        <v>0</v>
      </c>
      <c r="DR111" t="str">
        <f t="shared" ca="1" si="306"/>
        <v>0</v>
      </c>
      <c r="DS111" t="str">
        <f t="shared" ca="1" si="306"/>
        <v>0</v>
      </c>
      <c r="DT111" t="str">
        <f t="shared" ca="1" si="306"/>
        <v>0</v>
      </c>
      <c r="DU111" t="str">
        <f t="shared" ca="1" si="306"/>
        <v>0</v>
      </c>
      <c r="DV111" t="str">
        <f t="shared" ca="1" si="306"/>
        <v>0</v>
      </c>
      <c r="DW111" t="str">
        <f t="shared" ca="1" si="306"/>
        <v>0</v>
      </c>
      <c r="DX111" t="str">
        <f t="shared" ca="1" si="306"/>
        <v>0</v>
      </c>
      <c r="DY111" t="str">
        <f t="shared" ca="1" si="306"/>
        <v>0</v>
      </c>
      <c r="DZ111" t="str">
        <f t="shared" ca="1" si="306"/>
        <v>0</v>
      </c>
      <c r="EA111" t="str">
        <f t="shared" ca="1" si="306"/>
        <v>0</v>
      </c>
      <c r="EB111" t="str">
        <f t="shared" ca="1" si="306"/>
        <v>0</v>
      </c>
      <c r="EC111" t="str">
        <f t="shared" ca="1" si="306"/>
        <v>0</v>
      </c>
      <c r="ED111" t="str">
        <f t="shared" ca="1" si="306"/>
        <v>0</v>
      </c>
      <c r="EE111" t="str">
        <f t="shared" ca="1" si="306"/>
        <v>0</v>
      </c>
      <c r="EF111" t="str">
        <f t="shared" ca="1" si="306"/>
        <v>0</v>
      </c>
      <c r="EG111" t="str">
        <f t="shared" ca="1" si="306"/>
        <v>0</v>
      </c>
      <c r="EH111" t="str">
        <f t="shared" ca="1" si="306"/>
        <v>0</v>
      </c>
      <c r="EI111" t="str">
        <f t="shared" ca="1" si="306"/>
        <v>0</v>
      </c>
      <c r="EJ111" t="str">
        <f t="shared" ca="1" si="306"/>
        <v>0</v>
      </c>
      <c r="EK111" t="str">
        <f t="shared" ca="1" si="306"/>
        <v>0</v>
      </c>
      <c r="EL111" t="str">
        <f t="shared" ca="1" si="306"/>
        <v>0</v>
      </c>
      <c r="EM111" t="str">
        <f t="shared" ca="1" si="306"/>
        <v>0</v>
      </c>
      <c r="EN111" s="91" t="str">
        <f t="shared" ca="1" si="306"/>
        <v>0</v>
      </c>
    </row>
    <row r="112" spans="1:144">
      <c r="A112">
        <f ca="1"/>
        <v>0</v>
      </c>
      <c r="B112">
        <f ca="1"/>
        <v>0</v>
      </c>
      <c r="C112">
        <f ca="1"/>
        <v>0</v>
      </c>
      <c r="D112" t="str">
        <f ca="1"/>
        <v/>
      </c>
      <c r="E112">
        <f ca="1"/>
        <v>0</v>
      </c>
      <c r="F112">
        <f ca="1"/>
        <v>0</v>
      </c>
      <c r="G112">
        <f ca="1"/>
        <v>0</v>
      </c>
      <c r="H112" t="str">
        <f ca="1"/>
        <v/>
      </c>
      <c r="I112">
        <f ca="1"/>
        <v>0</v>
      </c>
      <c r="J112" t="str">
        <f ca="1"/>
        <v/>
      </c>
      <c r="K112" t="str">
        <f ca="1"/>
        <v>0</v>
      </c>
      <c r="L112" t="str">
        <f ca="1"/>
        <v>0</v>
      </c>
      <c r="M112" t="str">
        <f ca="1"/>
        <v>0</v>
      </c>
      <c r="X112" s="91" t="str">
        <f t="shared" ca="1" si="294"/>
        <v>0</v>
      </c>
      <c r="Y112" t="str">
        <f t="shared" ca="1" si="307"/>
        <v>0</v>
      </c>
      <c r="Z112" t="str">
        <f t="shared" ca="1" si="307"/>
        <v>0</v>
      </c>
      <c r="AA112" t="str">
        <f t="shared" ca="1" si="307"/>
        <v>0</v>
      </c>
      <c r="AB112" t="str">
        <f t="shared" ca="1" si="307"/>
        <v>0</v>
      </c>
      <c r="AC112" t="str">
        <f t="shared" ca="1" si="307"/>
        <v>0</v>
      </c>
      <c r="AD112" t="str">
        <f t="shared" ca="1" si="307"/>
        <v>0</v>
      </c>
      <c r="AE112" t="str">
        <f t="shared" ca="1" si="307"/>
        <v>0</v>
      </c>
      <c r="AF112" t="str">
        <f t="shared" ca="1" si="307"/>
        <v>0</v>
      </c>
      <c r="AG112" t="str">
        <f t="shared" ca="1" si="307"/>
        <v>0</v>
      </c>
      <c r="AH112" t="str">
        <f t="shared" ca="1" si="307"/>
        <v>0</v>
      </c>
      <c r="AI112" t="str">
        <f t="shared" ca="1" si="307"/>
        <v>0</v>
      </c>
      <c r="AJ112" t="str">
        <f t="shared" ca="1" si="307"/>
        <v>0</v>
      </c>
      <c r="AK112" t="str">
        <f t="shared" ca="1" si="307"/>
        <v>0</v>
      </c>
      <c r="AL112" t="str">
        <f t="shared" ca="1" si="307"/>
        <v>0</v>
      </c>
      <c r="AM112" t="str">
        <f t="shared" ca="1" si="307"/>
        <v>0</v>
      </c>
      <c r="AN112" t="str">
        <f t="shared" ca="1" si="307"/>
        <v>0</v>
      </c>
      <c r="AO112" t="str">
        <f t="shared" ca="1" si="307"/>
        <v>0</v>
      </c>
      <c r="AP112" t="str">
        <f t="shared" ca="1" si="307"/>
        <v>0</v>
      </c>
      <c r="AQ112" t="str">
        <f t="shared" ca="1" si="307"/>
        <v>0</v>
      </c>
      <c r="AR112" t="str">
        <f t="shared" ca="1" si="307"/>
        <v>0</v>
      </c>
      <c r="AS112" t="str">
        <f t="shared" ca="1" si="307"/>
        <v>0</v>
      </c>
      <c r="AT112" t="str">
        <f t="shared" ca="1" si="307"/>
        <v>0</v>
      </c>
      <c r="AU112" t="str">
        <f t="shared" ca="1" si="307"/>
        <v>0</v>
      </c>
      <c r="AV112" t="str">
        <f t="shared" ca="1" si="307"/>
        <v>0</v>
      </c>
      <c r="AW112" t="str">
        <f t="shared" ca="1" si="307"/>
        <v>0</v>
      </c>
      <c r="AX112" t="str">
        <f t="shared" ca="1" si="307"/>
        <v>0</v>
      </c>
      <c r="AY112" t="str">
        <f t="shared" ca="1" si="307"/>
        <v>0</v>
      </c>
      <c r="AZ112" t="str">
        <f t="shared" ca="1" si="307"/>
        <v>0</v>
      </c>
      <c r="BA112" t="str">
        <f t="shared" ca="1" si="307"/>
        <v>0</v>
      </c>
      <c r="BB112" s="91" t="str">
        <f t="shared" ca="1" si="307"/>
        <v>0</v>
      </c>
      <c r="BC112" t="str">
        <f t="shared" ca="1" si="307"/>
        <v>0</v>
      </c>
      <c r="BD112" t="str">
        <f t="shared" ca="1" si="307"/>
        <v>0</v>
      </c>
      <c r="BE112" t="str">
        <f t="shared" ca="1" si="307"/>
        <v>0</v>
      </c>
      <c r="BF112" t="str">
        <f t="shared" ca="1" si="307"/>
        <v>0</v>
      </c>
      <c r="BG112" t="str">
        <f t="shared" ca="1" si="307"/>
        <v>0</v>
      </c>
      <c r="BH112" t="str">
        <f t="shared" ca="1" si="307"/>
        <v>0</v>
      </c>
      <c r="BI112" t="str">
        <f t="shared" ca="1" si="307"/>
        <v>0</v>
      </c>
      <c r="BJ112" t="str">
        <f t="shared" ca="1" si="307"/>
        <v>0</v>
      </c>
      <c r="BK112" t="str">
        <f t="shared" ca="1" si="307"/>
        <v>0</v>
      </c>
      <c r="BL112" t="str">
        <f t="shared" ca="1" si="307"/>
        <v>0</v>
      </c>
      <c r="BM112" t="str">
        <f t="shared" ca="1" si="307"/>
        <v>0</v>
      </c>
      <c r="BN112" t="str">
        <f t="shared" ca="1" si="307"/>
        <v>0</v>
      </c>
      <c r="BO112" t="str">
        <f t="shared" ca="1" si="307"/>
        <v>0</v>
      </c>
      <c r="BP112" t="str">
        <f t="shared" ca="1" si="307"/>
        <v>0</v>
      </c>
      <c r="BQ112" t="str">
        <f t="shared" ca="1" si="307"/>
        <v>0</v>
      </c>
      <c r="BR112" t="str">
        <f t="shared" ca="1" si="307"/>
        <v>0</v>
      </c>
      <c r="BS112" t="str">
        <f t="shared" ca="1" si="307"/>
        <v>0</v>
      </c>
      <c r="BT112" t="str">
        <f t="shared" ca="1" si="307"/>
        <v>0</v>
      </c>
      <c r="BU112" t="str">
        <f t="shared" ca="1" si="307"/>
        <v>0</v>
      </c>
      <c r="BV112" t="str">
        <f t="shared" ca="1" si="307"/>
        <v>0</v>
      </c>
      <c r="BW112" t="str">
        <f t="shared" ca="1" si="307"/>
        <v>0</v>
      </c>
      <c r="BX112" t="str">
        <f t="shared" ca="1" si="307"/>
        <v>0</v>
      </c>
      <c r="BY112" t="str">
        <f t="shared" ca="1" si="307"/>
        <v>0</v>
      </c>
      <c r="BZ112" t="str">
        <f t="shared" ca="1" si="307"/>
        <v>0</v>
      </c>
      <c r="CA112" t="str">
        <f t="shared" ca="1" si="307"/>
        <v>0</v>
      </c>
      <c r="CB112" t="str">
        <f t="shared" ca="1" si="307"/>
        <v>0</v>
      </c>
      <c r="CC112" t="str">
        <f t="shared" ca="1" si="307"/>
        <v>0</v>
      </c>
      <c r="CD112" t="str">
        <f t="shared" ca="1" si="307"/>
        <v>0</v>
      </c>
      <c r="CE112" t="str">
        <f t="shared" ca="1" si="307"/>
        <v>0</v>
      </c>
      <c r="CF112" s="91" t="str">
        <f t="shared" ca="1" si="307"/>
        <v>0</v>
      </c>
      <c r="CG112" t="str">
        <f t="shared" ca="1" si="307"/>
        <v>0</v>
      </c>
      <c r="CH112" t="str">
        <f t="shared" ca="1" si="307"/>
        <v>0</v>
      </c>
      <c r="CI112" t="str">
        <f t="shared" ca="1" si="307"/>
        <v>0</v>
      </c>
      <c r="CJ112" t="str">
        <f t="shared" ca="1" si="307"/>
        <v>0</v>
      </c>
      <c r="CK112" t="str">
        <f t="shared" ca="1" si="306"/>
        <v>0</v>
      </c>
      <c r="CL112" t="str">
        <f t="shared" ca="1" si="306"/>
        <v>0</v>
      </c>
      <c r="CM112" t="str">
        <f t="shared" ca="1" si="306"/>
        <v>0</v>
      </c>
      <c r="CN112" t="str">
        <f t="shared" ca="1" si="306"/>
        <v>0</v>
      </c>
      <c r="CO112" t="str">
        <f t="shared" ca="1" si="306"/>
        <v>0</v>
      </c>
      <c r="CP112" t="str">
        <f t="shared" ca="1" si="306"/>
        <v>0</v>
      </c>
      <c r="CQ112" t="str">
        <f t="shared" ca="1" si="306"/>
        <v>0</v>
      </c>
      <c r="CR112" t="str">
        <f t="shared" ca="1" si="306"/>
        <v>0</v>
      </c>
      <c r="CS112" t="str">
        <f t="shared" ca="1" si="306"/>
        <v>0</v>
      </c>
      <c r="CT112" t="str">
        <f t="shared" ca="1" si="306"/>
        <v>0</v>
      </c>
      <c r="CU112" t="str">
        <f t="shared" ca="1" si="306"/>
        <v>0</v>
      </c>
      <c r="CV112" t="str">
        <f t="shared" ca="1" si="306"/>
        <v>0</v>
      </c>
      <c r="CW112" t="str">
        <f t="shared" ca="1" si="306"/>
        <v>0</v>
      </c>
      <c r="CX112" t="str">
        <f t="shared" ca="1" si="306"/>
        <v>0</v>
      </c>
      <c r="CY112" t="str">
        <f t="shared" ca="1" si="306"/>
        <v>0</v>
      </c>
      <c r="CZ112" t="str">
        <f t="shared" ca="1" si="306"/>
        <v>0</v>
      </c>
      <c r="DA112" t="str">
        <f t="shared" ca="1" si="306"/>
        <v>0</v>
      </c>
      <c r="DB112" t="str">
        <f t="shared" ca="1" si="306"/>
        <v>0</v>
      </c>
      <c r="DC112" t="str">
        <f t="shared" ca="1" si="306"/>
        <v>0</v>
      </c>
      <c r="DD112" t="str">
        <f t="shared" ca="1" si="306"/>
        <v>0</v>
      </c>
      <c r="DE112" t="str">
        <f t="shared" ca="1" si="306"/>
        <v>0</v>
      </c>
      <c r="DF112" t="str">
        <f t="shared" ca="1" si="306"/>
        <v>0</v>
      </c>
      <c r="DG112" t="str">
        <f t="shared" ca="1" si="306"/>
        <v>0</v>
      </c>
      <c r="DH112" t="str">
        <f t="shared" ca="1" si="306"/>
        <v>0</v>
      </c>
      <c r="DI112" t="str">
        <f t="shared" ca="1" si="306"/>
        <v>0</v>
      </c>
      <c r="DJ112" s="91" t="str">
        <f t="shared" ca="1" si="306"/>
        <v>0</v>
      </c>
      <c r="DK112" t="str">
        <f t="shared" ca="1" si="306"/>
        <v>0</v>
      </c>
      <c r="DL112" t="str">
        <f t="shared" ca="1" si="306"/>
        <v>0</v>
      </c>
      <c r="DM112" t="str">
        <f t="shared" ca="1" si="306"/>
        <v>0</v>
      </c>
      <c r="DN112" t="str">
        <f t="shared" ca="1" si="306"/>
        <v>0</v>
      </c>
      <c r="DO112" t="str">
        <f t="shared" ca="1" si="306"/>
        <v>0</v>
      </c>
      <c r="DP112" t="str">
        <f t="shared" ca="1" si="306"/>
        <v>0</v>
      </c>
      <c r="DQ112" t="str">
        <f t="shared" ca="1" si="306"/>
        <v>0</v>
      </c>
      <c r="DR112" t="str">
        <f t="shared" ca="1" si="306"/>
        <v>0</v>
      </c>
      <c r="DS112" t="str">
        <f t="shared" ca="1" si="306"/>
        <v>0</v>
      </c>
      <c r="DT112" t="str">
        <f t="shared" ca="1" si="306"/>
        <v>0</v>
      </c>
      <c r="DU112" t="str">
        <f t="shared" ca="1" si="306"/>
        <v>0</v>
      </c>
      <c r="DV112" t="str">
        <f t="shared" ca="1" si="306"/>
        <v>0</v>
      </c>
      <c r="DW112" t="str">
        <f t="shared" ca="1" si="306"/>
        <v>0</v>
      </c>
      <c r="DX112" t="str">
        <f t="shared" ca="1" si="306"/>
        <v>0</v>
      </c>
      <c r="DY112" t="str">
        <f t="shared" ca="1" si="306"/>
        <v>0</v>
      </c>
      <c r="DZ112" t="str">
        <f t="shared" ca="1" si="306"/>
        <v>0</v>
      </c>
      <c r="EA112" t="str">
        <f t="shared" ca="1" si="306"/>
        <v>0</v>
      </c>
      <c r="EB112" t="str">
        <f t="shared" ca="1" si="306"/>
        <v>0</v>
      </c>
      <c r="EC112" t="str">
        <f t="shared" ca="1" si="306"/>
        <v>0</v>
      </c>
      <c r="ED112" t="str">
        <f t="shared" ca="1" si="306"/>
        <v>0</v>
      </c>
      <c r="EE112" t="str">
        <f t="shared" ca="1" si="306"/>
        <v>0</v>
      </c>
      <c r="EF112" t="str">
        <f t="shared" ca="1" si="306"/>
        <v>0</v>
      </c>
      <c r="EG112" t="str">
        <f t="shared" ca="1" si="306"/>
        <v>0</v>
      </c>
      <c r="EH112" t="str">
        <f t="shared" ca="1" si="306"/>
        <v>0</v>
      </c>
      <c r="EI112" t="str">
        <f t="shared" ca="1" si="306"/>
        <v>0</v>
      </c>
      <c r="EJ112" t="str">
        <f t="shared" ca="1" si="306"/>
        <v>0</v>
      </c>
      <c r="EK112" t="str">
        <f t="shared" ca="1" si="306"/>
        <v>0</v>
      </c>
      <c r="EL112" t="str">
        <f t="shared" ca="1" si="306"/>
        <v>0</v>
      </c>
      <c r="EM112" t="str">
        <f t="shared" ca="1" si="306"/>
        <v>0</v>
      </c>
      <c r="EN112" s="91" t="str">
        <f t="shared" ca="1" si="306"/>
        <v>0</v>
      </c>
    </row>
    <row r="113" spans="1:144">
      <c r="A113">
        <f ca="1"/>
        <v>0</v>
      </c>
      <c r="B113">
        <f ca="1"/>
        <v>0</v>
      </c>
      <c r="C113">
        <f ca="1"/>
        <v>0</v>
      </c>
      <c r="D113" t="str">
        <f ca="1"/>
        <v/>
      </c>
      <c r="E113">
        <f ca="1"/>
        <v>0</v>
      </c>
      <c r="F113">
        <f ca="1"/>
        <v>0</v>
      </c>
      <c r="G113">
        <f ca="1"/>
        <v>0</v>
      </c>
      <c r="H113" t="str">
        <f ca="1"/>
        <v/>
      </c>
      <c r="I113">
        <f ca="1"/>
        <v>0</v>
      </c>
      <c r="J113" t="str">
        <f ca="1"/>
        <v/>
      </c>
      <c r="K113" t="str">
        <f ca="1"/>
        <v>0</v>
      </c>
      <c r="L113" t="str">
        <f ca="1"/>
        <v>0</v>
      </c>
      <c r="M113" t="str">
        <f ca="1"/>
        <v>0</v>
      </c>
      <c r="X113" s="91" t="str">
        <f t="shared" ca="1" si="294"/>
        <v>0</v>
      </c>
      <c r="Y113" t="str">
        <f t="shared" ca="1" si="307"/>
        <v>0</v>
      </c>
      <c r="Z113" t="str">
        <f t="shared" ca="1" si="307"/>
        <v>0</v>
      </c>
      <c r="AA113" t="str">
        <f t="shared" ca="1" si="307"/>
        <v>0</v>
      </c>
      <c r="AB113" t="str">
        <f t="shared" ca="1" si="307"/>
        <v>0</v>
      </c>
      <c r="AC113" t="str">
        <f t="shared" ca="1" si="307"/>
        <v>0</v>
      </c>
      <c r="AD113" t="str">
        <f t="shared" ca="1" si="307"/>
        <v>0</v>
      </c>
      <c r="AE113" t="str">
        <f t="shared" ca="1" si="307"/>
        <v>0</v>
      </c>
      <c r="AF113" t="str">
        <f t="shared" ca="1" si="307"/>
        <v>0</v>
      </c>
      <c r="AG113" t="str">
        <f t="shared" ca="1" si="307"/>
        <v>0</v>
      </c>
      <c r="AH113" t="str">
        <f t="shared" ca="1" si="307"/>
        <v>0</v>
      </c>
      <c r="AI113" t="str">
        <f t="shared" ca="1" si="307"/>
        <v>0</v>
      </c>
      <c r="AJ113" t="str">
        <f t="shared" ca="1" si="307"/>
        <v>0</v>
      </c>
      <c r="AK113" t="str">
        <f t="shared" ca="1" si="307"/>
        <v>0</v>
      </c>
      <c r="AL113" t="str">
        <f t="shared" ca="1" si="307"/>
        <v>0</v>
      </c>
      <c r="AM113" t="str">
        <f t="shared" ca="1" si="307"/>
        <v>0</v>
      </c>
      <c r="AN113" t="str">
        <f t="shared" ca="1" si="307"/>
        <v>0</v>
      </c>
      <c r="AO113" t="str">
        <f t="shared" ca="1" si="307"/>
        <v>0</v>
      </c>
      <c r="AP113" t="str">
        <f t="shared" ca="1" si="307"/>
        <v>0</v>
      </c>
      <c r="AQ113" t="str">
        <f t="shared" ca="1" si="307"/>
        <v>0</v>
      </c>
      <c r="AR113" t="str">
        <f t="shared" ca="1" si="307"/>
        <v>0</v>
      </c>
      <c r="AS113" t="str">
        <f t="shared" ca="1" si="307"/>
        <v>0</v>
      </c>
      <c r="AT113" t="str">
        <f t="shared" ca="1" si="307"/>
        <v>0</v>
      </c>
      <c r="AU113" t="str">
        <f t="shared" ca="1" si="307"/>
        <v>0</v>
      </c>
      <c r="AV113" t="str">
        <f t="shared" ca="1" si="307"/>
        <v>0</v>
      </c>
      <c r="AW113" t="str">
        <f t="shared" ca="1" si="307"/>
        <v>0</v>
      </c>
      <c r="AX113" t="str">
        <f t="shared" ca="1" si="307"/>
        <v>0</v>
      </c>
      <c r="AY113" t="str">
        <f t="shared" ca="1" si="307"/>
        <v>0</v>
      </c>
      <c r="AZ113" t="str">
        <f t="shared" ca="1" si="307"/>
        <v>0</v>
      </c>
      <c r="BA113" t="str">
        <f t="shared" ca="1" si="307"/>
        <v>0</v>
      </c>
      <c r="BB113" s="91" t="str">
        <f t="shared" ca="1" si="307"/>
        <v>0</v>
      </c>
      <c r="BC113" t="str">
        <f t="shared" ca="1" si="307"/>
        <v>0</v>
      </c>
      <c r="BD113" t="str">
        <f t="shared" ca="1" si="307"/>
        <v>0</v>
      </c>
      <c r="BE113" t="str">
        <f t="shared" ca="1" si="307"/>
        <v>0</v>
      </c>
      <c r="BF113" t="str">
        <f t="shared" ca="1" si="307"/>
        <v>0</v>
      </c>
      <c r="BG113" t="str">
        <f t="shared" ca="1" si="307"/>
        <v>0</v>
      </c>
      <c r="BH113" t="str">
        <f t="shared" ca="1" si="307"/>
        <v>0</v>
      </c>
      <c r="BI113" t="str">
        <f t="shared" ca="1" si="307"/>
        <v>0</v>
      </c>
      <c r="BJ113" t="str">
        <f t="shared" ca="1" si="307"/>
        <v>0</v>
      </c>
      <c r="BK113" t="str">
        <f t="shared" ca="1" si="307"/>
        <v>0</v>
      </c>
      <c r="BL113" t="str">
        <f t="shared" ca="1" si="307"/>
        <v>0</v>
      </c>
      <c r="BM113" t="str">
        <f t="shared" ca="1" si="307"/>
        <v>0</v>
      </c>
      <c r="BN113" t="str">
        <f t="shared" ca="1" si="307"/>
        <v>0</v>
      </c>
      <c r="BO113" t="str">
        <f t="shared" ca="1" si="307"/>
        <v>0</v>
      </c>
      <c r="BP113" t="str">
        <f t="shared" ca="1" si="307"/>
        <v>0</v>
      </c>
      <c r="BQ113" t="str">
        <f t="shared" ca="1" si="307"/>
        <v>0</v>
      </c>
      <c r="BR113" t="str">
        <f t="shared" ca="1" si="307"/>
        <v>0</v>
      </c>
      <c r="BS113" t="str">
        <f t="shared" ca="1" si="307"/>
        <v>0</v>
      </c>
      <c r="BT113" t="str">
        <f t="shared" ca="1" si="307"/>
        <v>0</v>
      </c>
      <c r="BU113" t="str">
        <f t="shared" ca="1" si="307"/>
        <v>0</v>
      </c>
      <c r="BV113" t="str">
        <f t="shared" ca="1" si="307"/>
        <v>0</v>
      </c>
      <c r="BW113" t="str">
        <f t="shared" ca="1" si="307"/>
        <v>0</v>
      </c>
      <c r="BX113" t="str">
        <f t="shared" ca="1" si="307"/>
        <v>0</v>
      </c>
      <c r="BY113" t="str">
        <f t="shared" ca="1" si="307"/>
        <v>0</v>
      </c>
      <c r="BZ113" t="str">
        <f t="shared" ca="1" si="307"/>
        <v>0</v>
      </c>
      <c r="CA113" t="str">
        <f t="shared" ca="1" si="307"/>
        <v>0</v>
      </c>
      <c r="CB113" t="str">
        <f t="shared" ca="1" si="307"/>
        <v>0</v>
      </c>
      <c r="CC113" t="str">
        <f t="shared" ca="1" si="307"/>
        <v>0</v>
      </c>
      <c r="CD113" t="str">
        <f t="shared" ca="1" si="307"/>
        <v>0</v>
      </c>
      <c r="CE113" t="str">
        <f t="shared" ca="1" si="307"/>
        <v>0</v>
      </c>
      <c r="CF113" s="91" t="str">
        <f t="shared" ca="1" si="307"/>
        <v>0</v>
      </c>
      <c r="CG113" t="str">
        <f t="shared" ca="1" si="307"/>
        <v>0</v>
      </c>
      <c r="CH113" t="str">
        <f t="shared" ca="1" si="307"/>
        <v>0</v>
      </c>
      <c r="CI113" t="str">
        <f t="shared" ca="1" si="307"/>
        <v>0</v>
      </c>
      <c r="CJ113" t="str">
        <f t="shared" ca="1" si="307"/>
        <v>0</v>
      </c>
      <c r="CK113" t="str">
        <f t="shared" ca="1" si="306"/>
        <v>0</v>
      </c>
      <c r="CL113" t="str">
        <f t="shared" ca="1" si="306"/>
        <v>0</v>
      </c>
      <c r="CM113" t="str">
        <f t="shared" ca="1" si="306"/>
        <v>0</v>
      </c>
      <c r="CN113" t="str">
        <f t="shared" ca="1" si="306"/>
        <v>0</v>
      </c>
      <c r="CO113" t="str">
        <f t="shared" ca="1" si="306"/>
        <v>0</v>
      </c>
      <c r="CP113" t="str">
        <f t="shared" ca="1" si="306"/>
        <v>0</v>
      </c>
      <c r="CQ113" t="str">
        <f t="shared" ca="1" si="306"/>
        <v>0</v>
      </c>
      <c r="CR113" t="str">
        <f t="shared" ca="1" si="306"/>
        <v>0</v>
      </c>
      <c r="CS113" t="str">
        <f t="shared" ca="1" si="306"/>
        <v>0</v>
      </c>
      <c r="CT113" t="str">
        <f t="shared" ca="1" si="306"/>
        <v>0</v>
      </c>
      <c r="CU113" t="str">
        <f t="shared" ca="1" si="306"/>
        <v>0</v>
      </c>
      <c r="CV113" t="str">
        <f t="shared" ca="1" si="306"/>
        <v>0</v>
      </c>
      <c r="CW113" t="str">
        <f t="shared" ca="1" si="306"/>
        <v>0</v>
      </c>
      <c r="CX113" t="str">
        <f t="shared" ca="1" si="306"/>
        <v>0</v>
      </c>
      <c r="CY113" t="str">
        <f t="shared" ca="1" si="306"/>
        <v>0</v>
      </c>
      <c r="CZ113" t="str">
        <f t="shared" ca="1" si="306"/>
        <v>0</v>
      </c>
      <c r="DA113" t="str">
        <f t="shared" ca="1" si="306"/>
        <v>0</v>
      </c>
      <c r="DB113" t="str">
        <f t="shared" ca="1" si="306"/>
        <v>0</v>
      </c>
      <c r="DC113" t="str">
        <f t="shared" ca="1" si="306"/>
        <v>0</v>
      </c>
      <c r="DD113" t="str">
        <f t="shared" ca="1" si="306"/>
        <v>0</v>
      </c>
      <c r="DE113" t="str">
        <f t="shared" ca="1" si="306"/>
        <v>0</v>
      </c>
      <c r="DF113" t="str">
        <f t="shared" ca="1" si="306"/>
        <v>0</v>
      </c>
      <c r="DG113" t="str">
        <f t="shared" ca="1" si="306"/>
        <v>0</v>
      </c>
      <c r="DH113" t="str">
        <f t="shared" ca="1" si="306"/>
        <v>0</v>
      </c>
      <c r="DI113" t="str">
        <f t="shared" ca="1" si="306"/>
        <v>0</v>
      </c>
      <c r="DJ113" s="91" t="str">
        <f t="shared" ca="1" si="306"/>
        <v>0</v>
      </c>
      <c r="DK113" t="str">
        <f t="shared" ca="1" si="306"/>
        <v>0</v>
      </c>
      <c r="DL113" t="str">
        <f t="shared" ca="1" si="306"/>
        <v>0</v>
      </c>
      <c r="DM113" t="str">
        <f t="shared" ca="1" si="306"/>
        <v>0</v>
      </c>
      <c r="DN113" t="str">
        <f t="shared" ca="1" si="306"/>
        <v>0</v>
      </c>
      <c r="DO113" t="str">
        <f t="shared" ca="1" si="306"/>
        <v>0</v>
      </c>
      <c r="DP113" t="str">
        <f t="shared" ca="1" si="306"/>
        <v>0</v>
      </c>
      <c r="DQ113" t="str">
        <f t="shared" ca="1" si="306"/>
        <v>0</v>
      </c>
      <c r="DR113" t="str">
        <f t="shared" ca="1" si="306"/>
        <v>0</v>
      </c>
      <c r="DS113" t="str">
        <f t="shared" ca="1" si="306"/>
        <v>0</v>
      </c>
      <c r="DT113" t="str">
        <f t="shared" ca="1" si="306"/>
        <v>0</v>
      </c>
      <c r="DU113" t="str">
        <f t="shared" ca="1" si="306"/>
        <v>0</v>
      </c>
      <c r="DV113" t="str">
        <f t="shared" ca="1" si="306"/>
        <v>0</v>
      </c>
      <c r="DW113" t="str">
        <f t="shared" ca="1" si="306"/>
        <v>0</v>
      </c>
      <c r="DX113" t="str">
        <f t="shared" ca="1" si="306"/>
        <v>0</v>
      </c>
      <c r="DY113" t="str">
        <f t="shared" ca="1" si="306"/>
        <v>0</v>
      </c>
      <c r="DZ113" t="str">
        <f t="shared" ca="1" si="306"/>
        <v>0</v>
      </c>
      <c r="EA113" t="str">
        <f t="shared" ca="1" si="306"/>
        <v>0</v>
      </c>
      <c r="EB113" t="str">
        <f t="shared" ca="1" si="306"/>
        <v>0</v>
      </c>
      <c r="EC113" t="str">
        <f t="shared" ca="1" si="306"/>
        <v>0</v>
      </c>
      <c r="ED113" t="str">
        <f t="shared" ca="1" si="306"/>
        <v>0</v>
      </c>
      <c r="EE113" t="str">
        <f t="shared" ca="1" si="306"/>
        <v>0</v>
      </c>
      <c r="EF113" t="str">
        <f t="shared" ca="1" si="306"/>
        <v>0</v>
      </c>
      <c r="EG113" t="str">
        <f t="shared" ca="1" si="306"/>
        <v>0</v>
      </c>
      <c r="EH113" t="str">
        <f t="shared" ca="1" si="306"/>
        <v>0</v>
      </c>
      <c r="EI113" t="str">
        <f t="shared" ca="1" si="306"/>
        <v>0</v>
      </c>
      <c r="EJ113" t="str">
        <f t="shared" ca="1" si="306"/>
        <v>0</v>
      </c>
      <c r="EK113" t="str">
        <f t="shared" ca="1" si="306"/>
        <v>0</v>
      </c>
      <c r="EL113" t="str">
        <f t="shared" ca="1" si="306"/>
        <v>0</v>
      </c>
      <c r="EM113" t="str">
        <f t="shared" ca="1" si="306"/>
        <v>0</v>
      </c>
      <c r="EN113" s="91" t="str">
        <f t="shared" ca="1" si="306"/>
        <v>0</v>
      </c>
    </row>
    <row r="114" spans="1:144">
      <c r="A114">
        <f ca="1"/>
        <v>0</v>
      </c>
      <c r="B114">
        <f ca="1"/>
        <v>0</v>
      </c>
      <c r="C114">
        <f ca="1"/>
        <v>0</v>
      </c>
      <c r="D114" t="str">
        <f ca="1"/>
        <v/>
      </c>
      <c r="E114">
        <f ca="1"/>
        <v>0</v>
      </c>
      <c r="F114">
        <f ca="1"/>
        <v>0</v>
      </c>
      <c r="G114">
        <f ca="1"/>
        <v>0</v>
      </c>
      <c r="H114" t="str">
        <f ca="1"/>
        <v/>
      </c>
      <c r="I114">
        <f ca="1"/>
        <v>0</v>
      </c>
      <c r="J114" t="str">
        <f ca="1"/>
        <v/>
      </c>
      <c r="K114" t="str">
        <f ca="1"/>
        <v>0</v>
      </c>
      <c r="L114" t="str">
        <f ca="1"/>
        <v>0</v>
      </c>
      <c r="M114" t="str">
        <f ca="1"/>
        <v>0</v>
      </c>
      <c r="X114" s="91" t="str">
        <f t="shared" ca="1" si="294"/>
        <v>0</v>
      </c>
      <c r="Y114" t="str">
        <f t="shared" ca="1" si="307"/>
        <v>0</v>
      </c>
      <c r="Z114" t="str">
        <f t="shared" ca="1" si="307"/>
        <v>0</v>
      </c>
      <c r="AA114" t="str">
        <f t="shared" ca="1" si="307"/>
        <v>0</v>
      </c>
      <c r="AB114" t="str">
        <f t="shared" ca="1" si="307"/>
        <v>0</v>
      </c>
      <c r="AC114" t="str">
        <f t="shared" ca="1" si="307"/>
        <v>0</v>
      </c>
      <c r="AD114" t="str">
        <f t="shared" ca="1" si="307"/>
        <v>0</v>
      </c>
      <c r="AE114" t="str">
        <f t="shared" ca="1" si="307"/>
        <v>0</v>
      </c>
      <c r="AF114" t="str">
        <f t="shared" ca="1" si="307"/>
        <v>0</v>
      </c>
      <c r="AG114" t="str">
        <f t="shared" ca="1" si="307"/>
        <v>0</v>
      </c>
      <c r="AH114" t="str">
        <f t="shared" ca="1" si="307"/>
        <v>0</v>
      </c>
      <c r="AI114" t="str">
        <f t="shared" ca="1" si="307"/>
        <v>0</v>
      </c>
      <c r="AJ114" t="str">
        <f t="shared" ca="1" si="307"/>
        <v>0</v>
      </c>
      <c r="AK114" t="str">
        <f t="shared" ca="1" si="307"/>
        <v>0</v>
      </c>
      <c r="AL114" t="str">
        <f t="shared" ca="1" si="307"/>
        <v>0</v>
      </c>
      <c r="AM114" t="str">
        <f t="shared" ca="1" si="307"/>
        <v>0</v>
      </c>
      <c r="AN114" t="str">
        <f t="shared" ca="1" si="307"/>
        <v>0</v>
      </c>
      <c r="AO114" t="str">
        <f t="shared" ca="1" si="307"/>
        <v>0</v>
      </c>
      <c r="AP114" t="str">
        <f t="shared" ca="1" si="307"/>
        <v>0</v>
      </c>
      <c r="AQ114" t="str">
        <f t="shared" ca="1" si="307"/>
        <v>0</v>
      </c>
      <c r="AR114" t="str">
        <f t="shared" ca="1" si="307"/>
        <v>0</v>
      </c>
      <c r="AS114" t="str">
        <f t="shared" ca="1" si="307"/>
        <v>0</v>
      </c>
      <c r="AT114" t="str">
        <f t="shared" ca="1" si="307"/>
        <v>0</v>
      </c>
      <c r="AU114" t="str">
        <f t="shared" ca="1" si="307"/>
        <v>0</v>
      </c>
      <c r="AV114" t="str">
        <f t="shared" ca="1" si="307"/>
        <v>0</v>
      </c>
      <c r="AW114" t="str">
        <f t="shared" ca="1" si="307"/>
        <v>0</v>
      </c>
      <c r="AX114" t="str">
        <f t="shared" ca="1" si="307"/>
        <v>0</v>
      </c>
      <c r="AY114" t="str">
        <f t="shared" ca="1" si="307"/>
        <v>0</v>
      </c>
      <c r="AZ114" t="str">
        <f t="shared" ca="1" si="307"/>
        <v>0</v>
      </c>
      <c r="BA114" t="str">
        <f t="shared" ca="1" si="307"/>
        <v>0</v>
      </c>
      <c r="BB114" s="91" t="str">
        <f t="shared" ca="1" si="307"/>
        <v>0</v>
      </c>
      <c r="BC114" t="str">
        <f t="shared" ca="1" si="307"/>
        <v>0</v>
      </c>
      <c r="BD114" t="str">
        <f t="shared" ca="1" si="307"/>
        <v>0</v>
      </c>
      <c r="BE114" t="str">
        <f t="shared" ca="1" si="307"/>
        <v>0</v>
      </c>
      <c r="BF114" t="str">
        <f t="shared" ca="1" si="307"/>
        <v>0</v>
      </c>
      <c r="BG114" t="str">
        <f t="shared" ca="1" si="307"/>
        <v>0</v>
      </c>
      <c r="BH114" t="str">
        <f t="shared" ca="1" si="307"/>
        <v>0</v>
      </c>
      <c r="BI114" t="str">
        <f t="shared" ca="1" si="307"/>
        <v>0</v>
      </c>
      <c r="BJ114" t="str">
        <f t="shared" ca="1" si="307"/>
        <v>0</v>
      </c>
      <c r="BK114" t="str">
        <f t="shared" ca="1" si="307"/>
        <v>0</v>
      </c>
      <c r="BL114" t="str">
        <f t="shared" ca="1" si="307"/>
        <v>0</v>
      </c>
      <c r="BM114" t="str">
        <f t="shared" ca="1" si="307"/>
        <v>0</v>
      </c>
      <c r="BN114" t="str">
        <f t="shared" ca="1" si="307"/>
        <v>0</v>
      </c>
      <c r="BO114" t="str">
        <f t="shared" ca="1" si="307"/>
        <v>0</v>
      </c>
      <c r="BP114" t="str">
        <f t="shared" ca="1" si="307"/>
        <v>0</v>
      </c>
      <c r="BQ114" t="str">
        <f t="shared" ca="1" si="307"/>
        <v>0</v>
      </c>
      <c r="BR114" t="str">
        <f t="shared" ca="1" si="307"/>
        <v>0</v>
      </c>
      <c r="BS114" t="str">
        <f t="shared" ca="1" si="307"/>
        <v>0</v>
      </c>
      <c r="BT114" t="str">
        <f t="shared" ca="1" si="307"/>
        <v>0</v>
      </c>
      <c r="BU114" t="str">
        <f t="shared" ca="1" si="307"/>
        <v>0</v>
      </c>
      <c r="BV114" t="str">
        <f t="shared" ca="1" si="307"/>
        <v>0</v>
      </c>
      <c r="BW114" t="str">
        <f t="shared" ca="1" si="307"/>
        <v>0</v>
      </c>
      <c r="BX114" t="str">
        <f t="shared" ca="1" si="307"/>
        <v>0</v>
      </c>
      <c r="BY114" t="str">
        <f t="shared" ca="1" si="307"/>
        <v>0</v>
      </c>
      <c r="BZ114" t="str">
        <f t="shared" ca="1" si="307"/>
        <v>0</v>
      </c>
      <c r="CA114" t="str">
        <f t="shared" ca="1" si="307"/>
        <v>0</v>
      </c>
      <c r="CB114" t="str">
        <f t="shared" ca="1" si="307"/>
        <v>0</v>
      </c>
      <c r="CC114" t="str">
        <f t="shared" ca="1" si="307"/>
        <v>0</v>
      </c>
      <c r="CD114" t="str">
        <f t="shared" ca="1" si="307"/>
        <v>0</v>
      </c>
      <c r="CE114" t="str">
        <f t="shared" ca="1" si="307"/>
        <v>0</v>
      </c>
      <c r="CF114" s="91" t="str">
        <f t="shared" ca="1" si="307"/>
        <v>0</v>
      </c>
      <c r="CG114" t="str">
        <f t="shared" ca="1" si="307"/>
        <v>0</v>
      </c>
      <c r="CH114" t="str">
        <f t="shared" ca="1" si="307"/>
        <v>0</v>
      </c>
      <c r="CI114" t="str">
        <f t="shared" ca="1" si="307"/>
        <v>0</v>
      </c>
      <c r="CJ114" t="str">
        <f t="shared" ref="CJ114:EN114" ca="1" si="308">$M114</f>
        <v>0</v>
      </c>
      <c r="CK114" t="str">
        <f t="shared" ca="1" si="308"/>
        <v>0</v>
      </c>
      <c r="CL114" t="str">
        <f t="shared" ca="1" si="308"/>
        <v>0</v>
      </c>
      <c r="CM114" t="str">
        <f t="shared" ca="1" si="308"/>
        <v>0</v>
      </c>
      <c r="CN114" t="str">
        <f t="shared" ca="1" si="308"/>
        <v>0</v>
      </c>
      <c r="CO114" t="str">
        <f t="shared" ca="1" si="308"/>
        <v>0</v>
      </c>
      <c r="CP114" t="str">
        <f t="shared" ca="1" si="308"/>
        <v>0</v>
      </c>
      <c r="CQ114" t="str">
        <f t="shared" ca="1" si="308"/>
        <v>0</v>
      </c>
      <c r="CR114" t="str">
        <f t="shared" ca="1" si="308"/>
        <v>0</v>
      </c>
      <c r="CS114" t="str">
        <f t="shared" ca="1" si="308"/>
        <v>0</v>
      </c>
      <c r="CT114" t="str">
        <f t="shared" ca="1" si="308"/>
        <v>0</v>
      </c>
      <c r="CU114" t="str">
        <f t="shared" ca="1" si="308"/>
        <v>0</v>
      </c>
      <c r="CV114" t="str">
        <f t="shared" ca="1" si="308"/>
        <v>0</v>
      </c>
      <c r="CW114" t="str">
        <f t="shared" ca="1" si="308"/>
        <v>0</v>
      </c>
      <c r="CX114" t="str">
        <f t="shared" ca="1" si="308"/>
        <v>0</v>
      </c>
      <c r="CY114" t="str">
        <f t="shared" ca="1" si="308"/>
        <v>0</v>
      </c>
      <c r="CZ114" t="str">
        <f t="shared" ca="1" si="308"/>
        <v>0</v>
      </c>
      <c r="DA114" t="str">
        <f t="shared" ca="1" si="308"/>
        <v>0</v>
      </c>
      <c r="DB114" t="str">
        <f t="shared" ca="1" si="308"/>
        <v>0</v>
      </c>
      <c r="DC114" t="str">
        <f t="shared" ca="1" si="308"/>
        <v>0</v>
      </c>
      <c r="DD114" t="str">
        <f t="shared" ca="1" si="308"/>
        <v>0</v>
      </c>
      <c r="DE114" t="str">
        <f t="shared" ca="1" si="308"/>
        <v>0</v>
      </c>
      <c r="DF114" t="str">
        <f t="shared" ca="1" si="308"/>
        <v>0</v>
      </c>
      <c r="DG114" t="str">
        <f t="shared" ca="1" si="308"/>
        <v>0</v>
      </c>
      <c r="DH114" t="str">
        <f t="shared" ca="1" si="308"/>
        <v>0</v>
      </c>
      <c r="DI114" t="str">
        <f t="shared" ca="1" si="308"/>
        <v>0</v>
      </c>
      <c r="DJ114" s="91" t="str">
        <f t="shared" ca="1" si="308"/>
        <v>0</v>
      </c>
      <c r="DK114" t="str">
        <f t="shared" ca="1" si="308"/>
        <v>0</v>
      </c>
      <c r="DL114" t="str">
        <f t="shared" ca="1" si="308"/>
        <v>0</v>
      </c>
      <c r="DM114" t="str">
        <f t="shared" ca="1" si="308"/>
        <v>0</v>
      </c>
      <c r="DN114" t="str">
        <f t="shared" ca="1" si="308"/>
        <v>0</v>
      </c>
      <c r="DO114" t="str">
        <f t="shared" ca="1" si="308"/>
        <v>0</v>
      </c>
      <c r="DP114" t="str">
        <f t="shared" ca="1" si="308"/>
        <v>0</v>
      </c>
      <c r="DQ114" t="str">
        <f t="shared" ca="1" si="308"/>
        <v>0</v>
      </c>
      <c r="DR114" t="str">
        <f t="shared" ca="1" si="308"/>
        <v>0</v>
      </c>
      <c r="DS114" t="str">
        <f t="shared" ca="1" si="308"/>
        <v>0</v>
      </c>
      <c r="DT114" t="str">
        <f t="shared" ca="1" si="308"/>
        <v>0</v>
      </c>
      <c r="DU114" t="str">
        <f t="shared" ca="1" si="308"/>
        <v>0</v>
      </c>
      <c r="DV114" t="str">
        <f t="shared" ca="1" si="308"/>
        <v>0</v>
      </c>
      <c r="DW114" t="str">
        <f t="shared" ca="1" si="308"/>
        <v>0</v>
      </c>
      <c r="DX114" t="str">
        <f t="shared" ca="1" si="308"/>
        <v>0</v>
      </c>
      <c r="DY114" t="str">
        <f t="shared" ca="1" si="308"/>
        <v>0</v>
      </c>
      <c r="DZ114" t="str">
        <f t="shared" ca="1" si="308"/>
        <v>0</v>
      </c>
      <c r="EA114" t="str">
        <f t="shared" ca="1" si="308"/>
        <v>0</v>
      </c>
      <c r="EB114" t="str">
        <f t="shared" ca="1" si="308"/>
        <v>0</v>
      </c>
      <c r="EC114" t="str">
        <f t="shared" ca="1" si="308"/>
        <v>0</v>
      </c>
      <c r="ED114" t="str">
        <f t="shared" ca="1" si="308"/>
        <v>0</v>
      </c>
      <c r="EE114" t="str">
        <f t="shared" ca="1" si="308"/>
        <v>0</v>
      </c>
      <c r="EF114" t="str">
        <f t="shared" ca="1" si="308"/>
        <v>0</v>
      </c>
      <c r="EG114" t="str">
        <f t="shared" ca="1" si="308"/>
        <v>0</v>
      </c>
      <c r="EH114" t="str">
        <f t="shared" ca="1" si="308"/>
        <v>0</v>
      </c>
      <c r="EI114" t="str">
        <f t="shared" ca="1" si="308"/>
        <v>0</v>
      </c>
      <c r="EJ114" t="str">
        <f t="shared" ca="1" si="308"/>
        <v>0</v>
      </c>
      <c r="EK114" t="str">
        <f t="shared" ca="1" si="308"/>
        <v>0</v>
      </c>
      <c r="EL114" t="str">
        <f t="shared" ca="1" si="308"/>
        <v>0</v>
      </c>
      <c r="EM114" t="str">
        <f t="shared" ca="1" si="308"/>
        <v>0</v>
      </c>
      <c r="EN114" s="91" t="str">
        <f t="shared" ca="1" si="308"/>
        <v>0</v>
      </c>
    </row>
    <row r="116" spans="1:144" s="39" customFormat="1">
      <c r="A116" s="39" t="s">
        <v>244</v>
      </c>
      <c r="B116" s="39" t="s">
        <v>435</v>
      </c>
      <c r="E116" s="39" t="e">
        <f>VLOOKUP(Details_Subsector,Subsector_Information[],18,0)</f>
        <v>#N/A</v>
      </c>
    </row>
    <row r="118" spans="1:144" ht="30" customHeight="1">
      <c r="A118" t="str" cm="1">
        <f t="array" ref="A118:M118">Embodied_Input[#Headers]</f>
        <v>Building Aspect</v>
      </c>
      <c r="B118" t="str">
        <v>Building Element</v>
      </c>
      <c r="C118" t="str">
        <v>Material</v>
      </c>
      <c r="D118" t="str">
        <v>Existing fabric?</v>
      </c>
      <c r="E118" t="str">
        <v>Age if existing?</v>
      </c>
      <c r="F118" t="str">
        <v>Adjustment Factor (%)</v>
      </c>
      <c r="G118" t="str">
        <v>Component Life (years)</v>
      </c>
      <c r="H118" t="str">
        <v>Designed for disassembly?</v>
      </c>
      <c r="I118" t="str">
        <v>Estimated Quantity</v>
      </c>
      <c r="J118" t="str">
        <v>Units</v>
      </c>
      <c r="K118" t="str">
        <v>Self-weight (kN)</v>
      </c>
      <c r="L118" t="str">
        <v>A1 - A3</v>
      </c>
      <c r="M118" t="str">
        <v>A1 - A3 Biogenic</v>
      </c>
      <c r="X118" s="91" t="s">
        <v>441</v>
      </c>
      <c r="Y118" t="s">
        <v>442</v>
      </c>
      <c r="Z118" t="s">
        <v>443</v>
      </c>
      <c r="AA118" t="s">
        <v>444</v>
      </c>
      <c r="AB118" t="s">
        <v>445</v>
      </c>
      <c r="AC118" t="s">
        <v>446</v>
      </c>
      <c r="AD118" t="s">
        <v>447</v>
      </c>
      <c r="AE118" t="s">
        <v>448</v>
      </c>
      <c r="AF118" t="s">
        <v>449</v>
      </c>
      <c r="AG118" t="s">
        <v>450</v>
      </c>
      <c r="AH118" t="s">
        <v>451</v>
      </c>
      <c r="AI118" t="s">
        <v>452</v>
      </c>
      <c r="AJ118" t="s">
        <v>453</v>
      </c>
      <c r="AK118" t="s">
        <v>454</v>
      </c>
      <c r="AL118" t="s">
        <v>455</v>
      </c>
      <c r="AM118" t="s">
        <v>456</v>
      </c>
      <c r="AN118" t="s">
        <v>457</v>
      </c>
      <c r="AO118" t="s">
        <v>458</v>
      </c>
      <c r="AP118" t="s">
        <v>459</v>
      </c>
      <c r="AQ118" t="s">
        <v>460</v>
      </c>
      <c r="AR118" t="s">
        <v>461</v>
      </c>
      <c r="AS118" t="s">
        <v>462</v>
      </c>
      <c r="AT118" t="s">
        <v>463</v>
      </c>
      <c r="AU118" t="s">
        <v>464</v>
      </c>
      <c r="AV118" t="s">
        <v>465</v>
      </c>
      <c r="AW118" t="s">
        <v>466</v>
      </c>
      <c r="AX118" t="s">
        <v>467</v>
      </c>
      <c r="AY118" t="s">
        <v>468</v>
      </c>
      <c r="AZ118" t="s">
        <v>469</v>
      </c>
      <c r="BA118" t="s">
        <v>470</v>
      </c>
      <c r="BB118" s="91" t="s">
        <v>471</v>
      </c>
      <c r="BC118" t="s">
        <v>472</v>
      </c>
      <c r="BD118" t="s">
        <v>473</v>
      </c>
      <c r="BE118" t="s">
        <v>474</v>
      </c>
      <c r="BF118" t="s">
        <v>475</v>
      </c>
      <c r="BG118" t="s">
        <v>476</v>
      </c>
      <c r="BH118" t="s">
        <v>477</v>
      </c>
      <c r="BI118" t="s">
        <v>478</v>
      </c>
      <c r="BJ118" t="s">
        <v>479</v>
      </c>
      <c r="BK118" t="s">
        <v>480</v>
      </c>
      <c r="BL118" t="s">
        <v>481</v>
      </c>
      <c r="BM118" t="s">
        <v>482</v>
      </c>
      <c r="BN118" t="s">
        <v>483</v>
      </c>
      <c r="BO118" t="s">
        <v>484</v>
      </c>
      <c r="BP118" t="s">
        <v>485</v>
      </c>
      <c r="BQ118" t="s">
        <v>486</v>
      </c>
      <c r="BR118" t="s">
        <v>487</v>
      </c>
      <c r="BS118" t="s">
        <v>488</v>
      </c>
      <c r="BT118" t="s">
        <v>489</v>
      </c>
      <c r="BU118" t="s">
        <v>490</v>
      </c>
      <c r="BV118" t="s">
        <v>491</v>
      </c>
      <c r="BW118" t="s">
        <v>492</v>
      </c>
      <c r="BX118" t="s">
        <v>493</v>
      </c>
      <c r="BY118" t="s">
        <v>494</v>
      </c>
      <c r="BZ118" t="s">
        <v>495</v>
      </c>
      <c r="CA118" t="s">
        <v>496</v>
      </c>
      <c r="CB118" t="s">
        <v>497</v>
      </c>
      <c r="CC118" t="s">
        <v>498</v>
      </c>
      <c r="CD118" t="s">
        <v>499</v>
      </c>
      <c r="CE118" t="s">
        <v>500</v>
      </c>
      <c r="CF118" s="91" t="s">
        <v>501</v>
      </c>
      <c r="CG118" t="s">
        <v>502</v>
      </c>
      <c r="CH118" t="s">
        <v>503</v>
      </c>
      <c r="CI118" t="s">
        <v>504</v>
      </c>
      <c r="CJ118" t="s">
        <v>505</v>
      </c>
      <c r="CK118" t="s">
        <v>506</v>
      </c>
      <c r="CL118" t="s">
        <v>507</v>
      </c>
      <c r="CM118" t="s">
        <v>508</v>
      </c>
      <c r="CN118" t="s">
        <v>509</v>
      </c>
      <c r="CO118" t="s">
        <v>510</v>
      </c>
      <c r="CP118" t="s">
        <v>511</v>
      </c>
      <c r="CQ118" t="s">
        <v>512</v>
      </c>
      <c r="CR118" t="s">
        <v>513</v>
      </c>
      <c r="CS118" t="s">
        <v>514</v>
      </c>
      <c r="CT118" t="s">
        <v>515</v>
      </c>
      <c r="CU118" t="s">
        <v>516</v>
      </c>
      <c r="CV118" t="s">
        <v>517</v>
      </c>
      <c r="CW118" t="s">
        <v>518</v>
      </c>
      <c r="CX118" t="s">
        <v>519</v>
      </c>
      <c r="CY118" t="s">
        <v>520</v>
      </c>
      <c r="CZ118" t="s">
        <v>521</v>
      </c>
      <c r="DA118" t="s">
        <v>522</v>
      </c>
      <c r="DB118" t="s">
        <v>523</v>
      </c>
      <c r="DC118" t="s">
        <v>524</v>
      </c>
      <c r="DD118" t="s">
        <v>525</v>
      </c>
      <c r="DE118" t="s">
        <v>526</v>
      </c>
      <c r="DF118" t="s">
        <v>527</v>
      </c>
      <c r="DG118" t="s">
        <v>528</v>
      </c>
      <c r="DH118" t="s">
        <v>529</v>
      </c>
      <c r="DI118" t="s">
        <v>530</v>
      </c>
      <c r="DJ118" s="91" t="s">
        <v>531</v>
      </c>
      <c r="DK118" t="s">
        <v>532</v>
      </c>
      <c r="DL118" t="s">
        <v>533</v>
      </c>
      <c r="DM118" t="s">
        <v>534</v>
      </c>
      <c r="DN118" t="s">
        <v>535</v>
      </c>
      <c r="DO118" t="s">
        <v>536</v>
      </c>
      <c r="DP118" t="s">
        <v>537</v>
      </c>
      <c r="DQ118" t="s">
        <v>538</v>
      </c>
      <c r="DR118" t="s">
        <v>539</v>
      </c>
      <c r="DS118" t="s">
        <v>540</v>
      </c>
      <c r="DT118" t="s">
        <v>541</v>
      </c>
      <c r="DU118" t="s">
        <v>542</v>
      </c>
      <c r="DV118" t="s">
        <v>543</v>
      </c>
      <c r="DW118" t="s">
        <v>544</v>
      </c>
      <c r="DX118" t="s">
        <v>545</v>
      </c>
      <c r="DY118" t="s">
        <v>546</v>
      </c>
      <c r="DZ118" t="s">
        <v>547</v>
      </c>
      <c r="EA118" t="s">
        <v>548</v>
      </c>
      <c r="EB118" t="s">
        <v>549</v>
      </c>
      <c r="EC118" t="s">
        <v>550</v>
      </c>
      <c r="ED118" t="s">
        <v>551</v>
      </c>
      <c r="EE118" t="s">
        <v>552</v>
      </c>
      <c r="EF118" t="s">
        <v>553</v>
      </c>
      <c r="EG118" t="s">
        <v>554</v>
      </c>
      <c r="EH118" t="s">
        <v>555</v>
      </c>
      <c r="EI118" t="s">
        <v>556</v>
      </c>
      <c r="EJ118" t="s">
        <v>557</v>
      </c>
      <c r="EK118" t="s">
        <v>558</v>
      </c>
      <c r="EL118" t="s">
        <v>559</v>
      </c>
      <c r="EM118" t="s">
        <v>560</v>
      </c>
      <c r="EN118" s="91" t="s">
        <v>561</v>
      </c>
    </row>
    <row r="119" spans="1:144">
      <c r="A119" t="str" cm="1">
        <f t="array" aca="1" ref="A119:M168" ca="1">Embodied_Input[]</f>
        <v>Substructure</v>
      </c>
      <c r="B119" t="str">
        <f ca="1"/>
        <v>Piles</v>
      </c>
      <c r="C119">
        <f ca="1"/>
        <v>0</v>
      </c>
      <c r="D119" t="str">
        <f ca="1"/>
        <v/>
      </c>
      <c r="E119">
        <f ca="1"/>
        <v>0</v>
      </c>
      <c r="F119">
        <f ca="1"/>
        <v>0</v>
      </c>
      <c r="G119">
        <f ca="1"/>
        <v>0</v>
      </c>
      <c r="H119" t="str">
        <f ca="1"/>
        <v/>
      </c>
      <c r="I119">
        <f ca="1"/>
        <v>0</v>
      </c>
      <c r="J119" t="str">
        <f ca="1"/>
        <v/>
      </c>
      <c r="K119">
        <f ca="1"/>
        <v>0</v>
      </c>
      <c r="L119" t="str">
        <f ca="1"/>
        <v>0</v>
      </c>
      <c r="M119" t="str">
        <f ca="1"/>
        <v>0</v>
      </c>
      <c r="X119" s="91" t="e">
        <f t="shared" ref="X119:AL119" ca="1" si="309">$L119*$E$116</f>
        <v>#N/A</v>
      </c>
      <c r="Y119" t="e">
        <f t="shared" ca="1" si="309"/>
        <v>#N/A</v>
      </c>
      <c r="Z119" t="e">
        <f t="shared" ca="1" si="309"/>
        <v>#N/A</v>
      </c>
      <c r="AA119" t="e">
        <f t="shared" ca="1" si="309"/>
        <v>#N/A</v>
      </c>
      <c r="AB119" t="e">
        <f t="shared" ca="1" si="309"/>
        <v>#N/A</v>
      </c>
      <c r="AC119" t="e">
        <f t="shared" ca="1" si="309"/>
        <v>#N/A</v>
      </c>
      <c r="AD119" t="e">
        <f t="shared" ca="1" si="309"/>
        <v>#N/A</v>
      </c>
      <c r="AE119" t="e">
        <f t="shared" ca="1" si="309"/>
        <v>#N/A</v>
      </c>
      <c r="AF119" t="e">
        <f t="shared" ca="1" si="309"/>
        <v>#N/A</v>
      </c>
      <c r="AG119" t="e">
        <f t="shared" ca="1" si="309"/>
        <v>#N/A</v>
      </c>
      <c r="AH119" t="e">
        <f t="shared" ca="1" si="309"/>
        <v>#N/A</v>
      </c>
      <c r="AI119" t="e">
        <f t="shared" ca="1" si="309"/>
        <v>#N/A</v>
      </c>
      <c r="AJ119" t="e">
        <f t="shared" ca="1" si="309"/>
        <v>#N/A</v>
      </c>
      <c r="AK119" t="e">
        <f t="shared" ca="1" si="309"/>
        <v>#N/A</v>
      </c>
      <c r="AL119" t="e">
        <f t="shared" ca="1" si="309"/>
        <v>#N/A</v>
      </c>
      <c r="AM119" t="e">
        <f t="shared" ref="AM119:CX119" ca="1" si="310">$L119*$E$116</f>
        <v>#N/A</v>
      </c>
      <c r="AN119" t="e">
        <f t="shared" ca="1" si="310"/>
        <v>#N/A</v>
      </c>
      <c r="AO119" t="e">
        <f t="shared" ca="1" si="310"/>
        <v>#N/A</v>
      </c>
      <c r="AP119" t="e">
        <f t="shared" ca="1" si="310"/>
        <v>#N/A</v>
      </c>
      <c r="AQ119" t="e">
        <f t="shared" ca="1" si="310"/>
        <v>#N/A</v>
      </c>
      <c r="AR119" t="e">
        <f t="shared" ca="1" si="310"/>
        <v>#N/A</v>
      </c>
      <c r="AS119" t="e">
        <f t="shared" ca="1" si="310"/>
        <v>#N/A</v>
      </c>
      <c r="AT119" t="e">
        <f t="shared" ca="1" si="310"/>
        <v>#N/A</v>
      </c>
      <c r="AU119" t="e">
        <f t="shared" ca="1" si="310"/>
        <v>#N/A</v>
      </c>
      <c r="AV119" t="e">
        <f t="shared" ca="1" si="310"/>
        <v>#N/A</v>
      </c>
      <c r="AW119" t="e">
        <f t="shared" ca="1" si="310"/>
        <v>#N/A</v>
      </c>
      <c r="AX119" t="e">
        <f t="shared" ca="1" si="310"/>
        <v>#N/A</v>
      </c>
      <c r="AY119" t="e">
        <f t="shared" ca="1" si="310"/>
        <v>#N/A</v>
      </c>
      <c r="AZ119" t="e">
        <f t="shared" ca="1" si="310"/>
        <v>#N/A</v>
      </c>
      <c r="BA119" t="e">
        <f t="shared" ca="1" si="310"/>
        <v>#N/A</v>
      </c>
      <c r="BB119" s="91" t="e">
        <f t="shared" ca="1" si="310"/>
        <v>#N/A</v>
      </c>
      <c r="BC119" t="e">
        <f t="shared" ca="1" si="310"/>
        <v>#N/A</v>
      </c>
      <c r="BD119" t="e">
        <f t="shared" ca="1" si="310"/>
        <v>#N/A</v>
      </c>
      <c r="BE119" t="e">
        <f t="shared" ca="1" si="310"/>
        <v>#N/A</v>
      </c>
      <c r="BF119" t="e">
        <f t="shared" ca="1" si="310"/>
        <v>#N/A</v>
      </c>
      <c r="BG119" t="e">
        <f t="shared" ca="1" si="310"/>
        <v>#N/A</v>
      </c>
      <c r="BH119" t="e">
        <f t="shared" ca="1" si="310"/>
        <v>#N/A</v>
      </c>
      <c r="BI119" t="e">
        <f t="shared" ca="1" si="310"/>
        <v>#N/A</v>
      </c>
      <c r="BJ119" t="e">
        <f t="shared" ca="1" si="310"/>
        <v>#N/A</v>
      </c>
      <c r="BK119" t="e">
        <f t="shared" ca="1" si="310"/>
        <v>#N/A</v>
      </c>
      <c r="BL119" t="e">
        <f t="shared" ca="1" si="310"/>
        <v>#N/A</v>
      </c>
      <c r="BM119" t="e">
        <f t="shared" ca="1" si="310"/>
        <v>#N/A</v>
      </c>
      <c r="BN119" t="e">
        <f t="shared" ca="1" si="310"/>
        <v>#N/A</v>
      </c>
      <c r="BO119" t="e">
        <f t="shared" ca="1" si="310"/>
        <v>#N/A</v>
      </c>
      <c r="BP119" t="e">
        <f t="shared" ca="1" si="310"/>
        <v>#N/A</v>
      </c>
      <c r="BQ119" t="e">
        <f t="shared" ca="1" si="310"/>
        <v>#N/A</v>
      </c>
      <c r="BR119" t="e">
        <f t="shared" ca="1" si="310"/>
        <v>#N/A</v>
      </c>
      <c r="BS119" t="e">
        <f t="shared" ca="1" si="310"/>
        <v>#N/A</v>
      </c>
      <c r="BT119" t="e">
        <f t="shared" ca="1" si="310"/>
        <v>#N/A</v>
      </c>
      <c r="BU119" t="e">
        <f t="shared" ca="1" si="310"/>
        <v>#N/A</v>
      </c>
      <c r="BV119" t="e">
        <f t="shared" ca="1" si="310"/>
        <v>#N/A</v>
      </c>
      <c r="BW119" t="e">
        <f t="shared" ca="1" si="310"/>
        <v>#N/A</v>
      </c>
      <c r="BX119" t="e">
        <f t="shared" ca="1" si="310"/>
        <v>#N/A</v>
      </c>
      <c r="BY119" t="e">
        <f t="shared" ca="1" si="310"/>
        <v>#N/A</v>
      </c>
      <c r="BZ119" t="e">
        <f t="shared" ca="1" si="310"/>
        <v>#N/A</v>
      </c>
      <c r="CA119" t="e">
        <f t="shared" ca="1" si="310"/>
        <v>#N/A</v>
      </c>
      <c r="CB119" t="e">
        <f t="shared" ca="1" si="310"/>
        <v>#N/A</v>
      </c>
      <c r="CC119" t="e">
        <f t="shared" ca="1" si="310"/>
        <v>#N/A</v>
      </c>
      <c r="CD119" t="e">
        <f t="shared" ca="1" si="310"/>
        <v>#N/A</v>
      </c>
      <c r="CE119" t="e">
        <f t="shared" ca="1" si="310"/>
        <v>#N/A</v>
      </c>
      <c r="CF119" s="91" t="e">
        <f t="shared" ca="1" si="310"/>
        <v>#N/A</v>
      </c>
      <c r="CG119" t="e">
        <f t="shared" ca="1" si="310"/>
        <v>#N/A</v>
      </c>
      <c r="CH119" t="e">
        <f t="shared" ca="1" si="310"/>
        <v>#N/A</v>
      </c>
      <c r="CI119" t="e">
        <f t="shared" ca="1" si="310"/>
        <v>#N/A</v>
      </c>
      <c r="CJ119" t="e">
        <f t="shared" ca="1" si="310"/>
        <v>#N/A</v>
      </c>
      <c r="CK119" t="e">
        <f t="shared" ca="1" si="310"/>
        <v>#N/A</v>
      </c>
      <c r="CL119" t="e">
        <f t="shared" ca="1" si="310"/>
        <v>#N/A</v>
      </c>
      <c r="CM119" t="e">
        <f t="shared" ca="1" si="310"/>
        <v>#N/A</v>
      </c>
      <c r="CN119" t="e">
        <f t="shared" ca="1" si="310"/>
        <v>#N/A</v>
      </c>
      <c r="CO119" t="e">
        <f t="shared" ca="1" si="310"/>
        <v>#N/A</v>
      </c>
      <c r="CP119" t="e">
        <f t="shared" ca="1" si="310"/>
        <v>#N/A</v>
      </c>
      <c r="CQ119" t="e">
        <f t="shared" ca="1" si="310"/>
        <v>#N/A</v>
      </c>
      <c r="CR119" t="e">
        <f t="shared" ca="1" si="310"/>
        <v>#N/A</v>
      </c>
      <c r="CS119" t="e">
        <f t="shared" ca="1" si="310"/>
        <v>#N/A</v>
      </c>
      <c r="CT119" t="e">
        <f t="shared" ca="1" si="310"/>
        <v>#N/A</v>
      </c>
      <c r="CU119" t="e">
        <f t="shared" ca="1" si="310"/>
        <v>#N/A</v>
      </c>
      <c r="CV119" t="e">
        <f t="shared" ca="1" si="310"/>
        <v>#N/A</v>
      </c>
      <c r="CW119" t="e">
        <f t="shared" ca="1" si="310"/>
        <v>#N/A</v>
      </c>
      <c r="CX119" t="e">
        <f t="shared" ca="1" si="310"/>
        <v>#N/A</v>
      </c>
      <c r="CY119" t="e">
        <f t="shared" ref="CY119:EN119" ca="1" si="311">$L119*$E$116</f>
        <v>#N/A</v>
      </c>
      <c r="CZ119" t="e">
        <f t="shared" ca="1" si="311"/>
        <v>#N/A</v>
      </c>
      <c r="DA119" t="e">
        <f t="shared" ca="1" si="311"/>
        <v>#N/A</v>
      </c>
      <c r="DB119" t="e">
        <f t="shared" ca="1" si="311"/>
        <v>#N/A</v>
      </c>
      <c r="DC119" t="e">
        <f t="shared" ca="1" si="311"/>
        <v>#N/A</v>
      </c>
      <c r="DD119" t="e">
        <f t="shared" ca="1" si="311"/>
        <v>#N/A</v>
      </c>
      <c r="DE119" t="e">
        <f t="shared" ca="1" si="311"/>
        <v>#N/A</v>
      </c>
      <c r="DF119" t="e">
        <f t="shared" ca="1" si="311"/>
        <v>#N/A</v>
      </c>
      <c r="DG119" t="e">
        <f t="shared" ca="1" si="311"/>
        <v>#N/A</v>
      </c>
      <c r="DH119" t="e">
        <f t="shared" ca="1" si="311"/>
        <v>#N/A</v>
      </c>
      <c r="DI119" t="e">
        <f t="shared" ca="1" si="311"/>
        <v>#N/A</v>
      </c>
      <c r="DJ119" s="91" t="e">
        <f t="shared" ca="1" si="311"/>
        <v>#N/A</v>
      </c>
      <c r="DK119" t="e">
        <f t="shared" ca="1" si="311"/>
        <v>#N/A</v>
      </c>
      <c r="DL119" t="e">
        <f t="shared" ca="1" si="311"/>
        <v>#N/A</v>
      </c>
      <c r="DM119" t="e">
        <f t="shared" ca="1" si="311"/>
        <v>#N/A</v>
      </c>
      <c r="DN119" t="e">
        <f t="shared" ca="1" si="311"/>
        <v>#N/A</v>
      </c>
      <c r="DO119" t="e">
        <f t="shared" ca="1" si="311"/>
        <v>#N/A</v>
      </c>
      <c r="DP119" t="e">
        <f t="shared" ca="1" si="311"/>
        <v>#N/A</v>
      </c>
      <c r="DQ119" t="e">
        <f t="shared" ca="1" si="311"/>
        <v>#N/A</v>
      </c>
      <c r="DR119" t="e">
        <f t="shared" ca="1" si="311"/>
        <v>#N/A</v>
      </c>
      <c r="DS119" t="e">
        <f t="shared" ca="1" si="311"/>
        <v>#N/A</v>
      </c>
      <c r="DT119" t="e">
        <f t="shared" ca="1" si="311"/>
        <v>#N/A</v>
      </c>
      <c r="DU119" t="e">
        <f t="shared" ca="1" si="311"/>
        <v>#N/A</v>
      </c>
      <c r="DV119" t="e">
        <f t="shared" ca="1" si="311"/>
        <v>#N/A</v>
      </c>
      <c r="DW119" t="e">
        <f t="shared" ca="1" si="311"/>
        <v>#N/A</v>
      </c>
      <c r="DX119" t="e">
        <f t="shared" ca="1" si="311"/>
        <v>#N/A</v>
      </c>
      <c r="DY119" t="e">
        <f t="shared" ca="1" si="311"/>
        <v>#N/A</v>
      </c>
      <c r="DZ119" t="e">
        <f t="shared" ca="1" si="311"/>
        <v>#N/A</v>
      </c>
      <c r="EA119" t="e">
        <f t="shared" ca="1" si="311"/>
        <v>#N/A</v>
      </c>
      <c r="EB119" t="e">
        <f t="shared" ca="1" si="311"/>
        <v>#N/A</v>
      </c>
      <c r="EC119" t="e">
        <f t="shared" ca="1" si="311"/>
        <v>#N/A</v>
      </c>
      <c r="ED119" t="e">
        <f t="shared" ca="1" si="311"/>
        <v>#N/A</v>
      </c>
      <c r="EE119" t="e">
        <f t="shared" ca="1" si="311"/>
        <v>#N/A</v>
      </c>
      <c r="EF119" t="e">
        <f t="shared" ca="1" si="311"/>
        <v>#N/A</v>
      </c>
      <c r="EG119" t="e">
        <f t="shared" ca="1" si="311"/>
        <v>#N/A</v>
      </c>
      <c r="EH119" t="e">
        <f t="shared" ca="1" si="311"/>
        <v>#N/A</v>
      </c>
      <c r="EI119" t="e">
        <f t="shared" ca="1" si="311"/>
        <v>#N/A</v>
      </c>
      <c r="EJ119" t="e">
        <f t="shared" ca="1" si="311"/>
        <v>#N/A</v>
      </c>
      <c r="EK119" t="e">
        <f t="shared" ca="1" si="311"/>
        <v>#N/A</v>
      </c>
      <c r="EL119" t="e">
        <f t="shared" ca="1" si="311"/>
        <v>#N/A</v>
      </c>
      <c r="EM119" t="e">
        <f t="shared" ca="1" si="311"/>
        <v>#N/A</v>
      </c>
      <c r="EN119" s="91" t="e">
        <f t="shared" ca="1" si="311"/>
        <v>#N/A</v>
      </c>
    </row>
    <row r="120" spans="1:144">
      <c r="A120" t="str">
        <f ca="1"/>
        <v>Substructure</v>
      </c>
      <c r="B120" t="str">
        <f ca="1"/>
        <v>Pile caps</v>
      </c>
      <c r="C120">
        <f ca="1"/>
        <v>0</v>
      </c>
      <c r="D120" t="str">
        <f ca="1"/>
        <v/>
      </c>
      <c r="E120">
        <f ca="1"/>
        <v>0</v>
      </c>
      <c r="F120">
        <f ca="1"/>
        <v>0</v>
      </c>
      <c r="G120">
        <f ca="1"/>
        <v>0</v>
      </c>
      <c r="H120" t="str">
        <f ca="1"/>
        <v/>
      </c>
      <c r="I120">
        <f ca="1"/>
        <v>0</v>
      </c>
      <c r="J120" t="str">
        <f ca="1"/>
        <v/>
      </c>
      <c r="K120" t="str">
        <f ca="1"/>
        <v>0</v>
      </c>
      <c r="L120" t="str">
        <f ca="1"/>
        <v>0</v>
      </c>
      <c r="M120" t="str">
        <f ca="1"/>
        <v>0</v>
      </c>
      <c r="X120" s="91" t="e">
        <f t="shared" ref="X120:AM135" ca="1" si="312">$L120*$E$116</f>
        <v>#N/A</v>
      </c>
      <c r="Y120" t="e">
        <f t="shared" ca="1" si="312"/>
        <v>#N/A</v>
      </c>
      <c r="Z120" t="e">
        <f t="shared" ca="1" si="312"/>
        <v>#N/A</v>
      </c>
      <c r="AA120" t="e">
        <f t="shared" ca="1" si="312"/>
        <v>#N/A</v>
      </c>
      <c r="AB120" t="e">
        <f t="shared" ca="1" si="312"/>
        <v>#N/A</v>
      </c>
      <c r="AC120" t="e">
        <f t="shared" ca="1" si="312"/>
        <v>#N/A</v>
      </c>
      <c r="AD120" t="e">
        <f t="shared" ca="1" si="312"/>
        <v>#N/A</v>
      </c>
      <c r="AE120" t="e">
        <f t="shared" ca="1" si="312"/>
        <v>#N/A</v>
      </c>
      <c r="AF120" t="e">
        <f t="shared" ca="1" si="312"/>
        <v>#N/A</v>
      </c>
      <c r="AG120" t="e">
        <f t="shared" ca="1" si="312"/>
        <v>#N/A</v>
      </c>
      <c r="AH120" t="e">
        <f t="shared" ca="1" si="312"/>
        <v>#N/A</v>
      </c>
      <c r="AI120" t="e">
        <f t="shared" ca="1" si="312"/>
        <v>#N/A</v>
      </c>
      <c r="AJ120" t="e">
        <f t="shared" ca="1" si="312"/>
        <v>#N/A</v>
      </c>
      <c r="AK120" t="e">
        <f t="shared" ca="1" si="312"/>
        <v>#N/A</v>
      </c>
      <c r="AL120" t="e">
        <f t="shared" ca="1" si="312"/>
        <v>#N/A</v>
      </c>
      <c r="AM120" t="e">
        <f t="shared" ca="1" si="312"/>
        <v>#N/A</v>
      </c>
      <c r="AN120" t="e">
        <f t="shared" ref="AN120:BC149" ca="1" si="313">$L120*$E$116</f>
        <v>#N/A</v>
      </c>
      <c r="AO120" t="e">
        <f t="shared" ca="1" si="313"/>
        <v>#N/A</v>
      </c>
      <c r="AP120" t="e">
        <f t="shared" ca="1" si="313"/>
        <v>#N/A</v>
      </c>
      <c r="AQ120" t="e">
        <f t="shared" ca="1" si="313"/>
        <v>#N/A</v>
      </c>
      <c r="AR120" t="e">
        <f t="shared" ca="1" si="313"/>
        <v>#N/A</v>
      </c>
      <c r="AS120" t="e">
        <f t="shared" ca="1" si="313"/>
        <v>#N/A</v>
      </c>
      <c r="AT120" t="e">
        <f t="shared" ca="1" si="313"/>
        <v>#N/A</v>
      </c>
      <c r="AU120" t="e">
        <f t="shared" ca="1" si="313"/>
        <v>#N/A</v>
      </c>
      <c r="AV120" t="e">
        <f t="shared" ca="1" si="313"/>
        <v>#N/A</v>
      </c>
      <c r="AW120" t="e">
        <f t="shared" ca="1" si="313"/>
        <v>#N/A</v>
      </c>
      <c r="AX120" t="e">
        <f t="shared" ca="1" si="313"/>
        <v>#N/A</v>
      </c>
      <c r="AY120" t="e">
        <f t="shared" ca="1" si="313"/>
        <v>#N/A</v>
      </c>
      <c r="AZ120" t="e">
        <f t="shared" ca="1" si="313"/>
        <v>#N/A</v>
      </c>
      <c r="BA120" t="e">
        <f t="shared" ca="1" si="313"/>
        <v>#N/A</v>
      </c>
      <c r="BB120" s="91" t="e">
        <f t="shared" ca="1" si="313"/>
        <v>#N/A</v>
      </c>
      <c r="BC120" t="e">
        <f t="shared" ca="1" si="313"/>
        <v>#N/A</v>
      </c>
      <c r="BD120" t="e">
        <f t="shared" ref="BD120:BS135" ca="1" si="314">$L120*$E$116</f>
        <v>#N/A</v>
      </c>
      <c r="BE120" t="e">
        <f t="shared" ca="1" si="314"/>
        <v>#N/A</v>
      </c>
      <c r="BF120" t="e">
        <f t="shared" ca="1" si="314"/>
        <v>#N/A</v>
      </c>
      <c r="BG120" t="e">
        <f t="shared" ca="1" si="314"/>
        <v>#N/A</v>
      </c>
      <c r="BH120" t="e">
        <f t="shared" ca="1" si="314"/>
        <v>#N/A</v>
      </c>
      <c r="BI120" t="e">
        <f t="shared" ca="1" si="314"/>
        <v>#N/A</v>
      </c>
      <c r="BJ120" t="e">
        <f t="shared" ca="1" si="314"/>
        <v>#N/A</v>
      </c>
      <c r="BK120" t="e">
        <f t="shared" ca="1" si="314"/>
        <v>#N/A</v>
      </c>
      <c r="BL120" t="e">
        <f t="shared" ca="1" si="314"/>
        <v>#N/A</v>
      </c>
      <c r="BM120" t="e">
        <f t="shared" ca="1" si="314"/>
        <v>#N/A</v>
      </c>
      <c r="BN120" t="e">
        <f t="shared" ca="1" si="314"/>
        <v>#N/A</v>
      </c>
      <c r="BO120" t="e">
        <f t="shared" ca="1" si="314"/>
        <v>#N/A</v>
      </c>
      <c r="BP120" t="e">
        <f t="shared" ca="1" si="314"/>
        <v>#N/A</v>
      </c>
      <c r="BQ120" t="e">
        <f t="shared" ca="1" si="314"/>
        <v>#N/A</v>
      </c>
      <c r="BR120" t="e">
        <f t="shared" ca="1" si="314"/>
        <v>#N/A</v>
      </c>
      <c r="BS120" t="e">
        <f t="shared" ca="1" si="314"/>
        <v>#N/A</v>
      </c>
      <c r="BT120" t="e">
        <f t="shared" ref="BT120:CI149" ca="1" si="315">$L120*$E$116</f>
        <v>#N/A</v>
      </c>
      <c r="BU120" t="e">
        <f t="shared" ca="1" si="315"/>
        <v>#N/A</v>
      </c>
      <c r="BV120" t="e">
        <f t="shared" ca="1" si="315"/>
        <v>#N/A</v>
      </c>
      <c r="BW120" t="e">
        <f t="shared" ca="1" si="315"/>
        <v>#N/A</v>
      </c>
      <c r="BX120" t="e">
        <f t="shared" ca="1" si="315"/>
        <v>#N/A</v>
      </c>
      <c r="BY120" t="e">
        <f t="shared" ca="1" si="315"/>
        <v>#N/A</v>
      </c>
      <c r="BZ120" t="e">
        <f t="shared" ca="1" si="315"/>
        <v>#N/A</v>
      </c>
      <c r="CA120" t="e">
        <f t="shared" ca="1" si="315"/>
        <v>#N/A</v>
      </c>
      <c r="CB120" t="e">
        <f t="shared" ca="1" si="315"/>
        <v>#N/A</v>
      </c>
      <c r="CC120" t="e">
        <f t="shared" ca="1" si="315"/>
        <v>#N/A</v>
      </c>
      <c r="CD120" t="e">
        <f t="shared" ca="1" si="315"/>
        <v>#N/A</v>
      </c>
      <c r="CE120" t="e">
        <f t="shared" ca="1" si="315"/>
        <v>#N/A</v>
      </c>
      <c r="CF120" s="91" t="e">
        <f t="shared" ca="1" si="315"/>
        <v>#N/A</v>
      </c>
      <c r="CG120" t="e">
        <f t="shared" ca="1" si="315"/>
        <v>#N/A</v>
      </c>
      <c r="CH120" t="e">
        <f t="shared" ca="1" si="315"/>
        <v>#N/A</v>
      </c>
      <c r="CI120" t="e">
        <f t="shared" ca="1" si="315"/>
        <v>#N/A</v>
      </c>
      <c r="CJ120" t="e">
        <f t="shared" ref="CJ120:CY135" ca="1" si="316">$L120*$E$116</f>
        <v>#N/A</v>
      </c>
      <c r="CK120" t="e">
        <f t="shared" ca="1" si="316"/>
        <v>#N/A</v>
      </c>
      <c r="CL120" t="e">
        <f t="shared" ca="1" si="316"/>
        <v>#N/A</v>
      </c>
      <c r="CM120" t="e">
        <f t="shared" ca="1" si="316"/>
        <v>#N/A</v>
      </c>
      <c r="CN120" t="e">
        <f t="shared" ca="1" si="316"/>
        <v>#N/A</v>
      </c>
      <c r="CO120" t="e">
        <f t="shared" ca="1" si="316"/>
        <v>#N/A</v>
      </c>
      <c r="CP120" t="e">
        <f t="shared" ca="1" si="316"/>
        <v>#N/A</v>
      </c>
      <c r="CQ120" t="e">
        <f t="shared" ca="1" si="316"/>
        <v>#N/A</v>
      </c>
      <c r="CR120" t="e">
        <f t="shared" ca="1" si="316"/>
        <v>#N/A</v>
      </c>
      <c r="CS120" t="e">
        <f t="shared" ca="1" si="316"/>
        <v>#N/A</v>
      </c>
      <c r="CT120" t="e">
        <f t="shared" ca="1" si="316"/>
        <v>#N/A</v>
      </c>
      <c r="CU120" t="e">
        <f t="shared" ca="1" si="316"/>
        <v>#N/A</v>
      </c>
      <c r="CV120" t="e">
        <f t="shared" ca="1" si="316"/>
        <v>#N/A</v>
      </c>
      <c r="CW120" t="e">
        <f t="shared" ca="1" si="316"/>
        <v>#N/A</v>
      </c>
      <c r="CX120" t="e">
        <f t="shared" ca="1" si="316"/>
        <v>#N/A</v>
      </c>
      <c r="CY120" t="e">
        <f t="shared" ca="1" si="316"/>
        <v>#N/A</v>
      </c>
      <c r="CZ120" t="e">
        <f t="shared" ref="CZ120:DO149" ca="1" si="317">$L120*$E$116</f>
        <v>#N/A</v>
      </c>
      <c r="DA120" t="e">
        <f t="shared" ca="1" si="317"/>
        <v>#N/A</v>
      </c>
      <c r="DB120" t="e">
        <f t="shared" ca="1" si="317"/>
        <v>#N/A</v>
      </c>
      <c r="DC120" t="e">
        <f t="shared" ca="1" si="317"/>
        <v>#N/A</v>
      </c>
      <c r="DD120" t="e">
        <f t="shared" ca="1" si="317"/>
        <v>#N/A</v>
      </c>
      <c r="DE120" t="e">
        <f t="shared" ca="1" si="317"/>
        <v>#N/A</v>
      </c>
      <c r="DF120" t="e">
        <f t="shared" ca="1" si="317"/>
        <v>#N/A</v>
      </c>
      <c r="DG120" t="e">
        <f t="shared" ca="1" si="317"/>
        <v>#N/A</v>
      </c>
      <c r="DH120" t="e">
        <f t="shared" ca="1" si="317"/>
        <v>#N/A</v>
      </c>
      <c r="DI120" t="e">
        <f t="shared" ca="1" si="317"/>
        <v>#N/A</v>
      </c>
      <c r="DJ120" s="91" t="e">
        <f t="shared" ca="1" si="317"/>
        <v>#N/A</v>
      </c>
      <c r="DK120" t="e">
        <f t="shared" ca="1" si="317"/>
        <v>#N/A</v>
      </c>
      <c r="DL120" t="e">
        <f t="shared" ca="1" si="317"/>
        <v>#N/A</v>
      </c>
      <c r="DM120" t="e">
        <f t="shared" ca="1" si="317"/>
        <v>#N/A</v>
      </c>
      <c r="DN120" t="e">
        <f t="shared" ca="1" si="317"/>
        <v>#N/A</v>
      </c>
      <c r="DO120" t="e">
        <f t="shared" ca="1" si="317"/>
        <v>#N/A</v>
      </c>
      <c r="DP120" t="e">
        <f t="shared" ref="DP120:EE135" ca="1" si="318">$L120*$E$116</f>
        <v>#N/A</v>
      </c>
      <c r="DQ120" t="e">
        <f t="shared" ca="1" si="318"/>
        <v>#N/A</v>
      </c>
      <c r="DR120" t="e">
        <f t="shared" ca="1" si="318"/>
        <v>#N/A</v>
      </c>
      <c r="DS120" t="e">
        <f t="shared" ca="1" si="318"/>
        <v>#N/A</v>
      </c>
      <c r="DT120" t="e">
        <f t="shared" ca="1" si="318"/>
        <v>#N/A</v>
      </c>
      <c r="DU120" t="e">
        <f t="shared" ca="1" si="318"/>
        <v>#N/A</v>
      </c>
      <c r="DV120" t="e">
        <f t="shared" ca="1" si="318"/>
        <v>#N/A</v>
      </c>
      <c r="DW120" t="e">
        <f t="shared" ca="1" si="318"/>
        <v>#N/A</v>
      </c>
      <c r="DX120" t="e">
        <f t="shared" ca="1" si="318"/>
        <v>#N/A</v>
      </c>
      <c r="DY120" t="e">
        <f t="shared" ca="1" si="318"/>
        <v>#N/A</v>
      </c>
      <c r="DZ120" t="e">
        <f t="shared" ca="1" si="318"/>
        <v>#N/A</v>
      </c>
      <c r="EA120" t="e">
        <f t="shared" ca="1" si="318"/>
        <v>#N/A</v>
      </c>
      <c r="EB120" t="e">
        <f t="shared" ca="1" si="318"/>
        <v>#N/A</v>
      </c>
      <c r="EC120" t="e">
        <f t="shared" ca="1" si="318"/>
        <v>#N/A</v>
      </c>
      <c r="ED120" t="e">
        <f t="shared" ca="1" si="318"/>
        <v>#N/A</v>
      </c>
      <c r="EE120" t="e">
        <f t="shared" ca="1" si="318"/>
        <v>#N/A</v>
      </c>
      <c r="EF120" t="e">
        <f t="shared" ref="EF120:EN134" ca="1" si="319">$L120*$E$116</f>
        <v>#N/A</v>
      </c>
      <c r="EG120" t="e">
        <f t="shared" ca="1" si="319"/>
        <v>#N/A</v>
      </c>
      <c r="EH120" t="e">
        <f t="shared" ca="1" si="319"/>
        <v>#N/A</v>
      </c>
      <c r="EI120" t="e">
        <f t="shared" ca="1" si="319"/>
        <v>#N/A</v>
      </c>
      <c r="EJ120" t="e">
        <f t="shared" ca="1" si="319"/>
        <v>#N/A</v>
      </c>
      <c r="EK120" t="e">
        <f t="shared" ca="1" si="319"/>
        <v>#N/A</v>
      </c>
      <c r="EL120" t="e">
        <f t="shared" ca="1" si="319"/>
        <v>#N/A</v>
      </c>
      <c r="EM120" t="e">
        <f t="shared" ca="1" si="319"/>
        <v>#N/A</v>
      </c>
      <c r="EN120" s="91" t="e">
        <f t="shared" ca="1" si="319"/>
        <v>#N/A</v>
      </c>
    </row>
    <row r="121" spans="1:144">
      <c r="A121" t="str">
        <f ca="1"/>
        <v>Substructure</v>
      </c>
      <c r="B121" t="str">
        <f ca="1"/>
        <v>Capping beams</v>
      </c>
      <c r="C121">
        <f ca="1"/>
        <v>0</v>
      </c>
      <c r="D121" t="str">
        <f ca="1"/>
        <v/>
      </c>
      <c r="E121">
        <f ca="1"/>
        <v>0</v>
      </c>
      <c r="F121">
        <f ca="1"/>
        <v>0</v>
      </c>
      <c r="G121">
        <f ca="1"/>
        <v>0</v>
      </c>
      <c r="H121" t="str">
        <f ca="1"/>
        <v/>
      </c>
      <c r="I121">
        <f ca="1"/>
        <v>0</v>
      </c>
      <c r="J121" t="str">
        <f ca="1"/>
        <v/>
      </c>
      <c r="K121" t="str">
        <f ca="1"/>
        <v>0</v>
      </c>
      <c r="L121" t="str">
        <f ca="1"/>
        <v>0</v>
      </c>
      <c r="M121" t="str">
        <f ca="1"/>
        <v>0</v>
      </c>
      <c r="X121" s="91" t="e">
        <f t="shared" ca="1" si="312"/>
        <v>#N/A</v>
      </c>
      <c r="Y121" t="e">
        <f t="shared" ca="1" si="312"/>
        <v>#N/A</v>
      </c>
      <c r="Z121" t="e">
        <f t="shared" ca="1" si="312"/>
        <v>#N/A</v>
      </c>
      <c r="AA121" t="e">
        <f t="shared" ca="1" si="312"/>
        <v>#N/A</v>
      </c>
      <c r="AB121" t="e">
        <f t="shared" ca="1" si="312"/>
        <v>#N/A</v>
      </c>
      <c r="AC121" t="e">
        <f t="shared" ca="1" si="312"/>
        <v>#N/A</v>
      </c>
      <c r="AD121" t="e">
        <f t="shared" ca="1" si="312"/>
        <v>#N/A</v>
      </c>
      <c r="AE121" t="e">
        <f t="shared" ca="1" si="312"/>
        <v>#N/A</v>
      </c>
      <c r="AF121" t="e">
        <f t="shared" ca="1" si="312"/>
        <v>#N/A</v>
      </c>
      <c r="AG121" t="e">
        <f t="shared" ca="1" si="312"/>
        <v>#N/A</v>
      </c>
      <c r="AH121" t="e">
        <f t="shared" ca="1" si="312"/>
        <v>#N/A</v>
      </c>
      <c r="AI121" t="e">
        <f t="shared" ca="1" si="312"/>
        <v>#N/A</v>
      </c>
      <c r="AJ121" t="e">
        <f t="shared" ca="1" si="312"/>
        <v>#N/A</v>
      </c>
      <c r="AK121" t="e">
        <f t="shared" ca="1" si="312"/>
        <v>#N/A</v>
      </c>
      <c r="AL121" t="e">
        <f t="shared" ca="1" si="312"/>
        <v>#N/A</v>
      </c>
      <c r="AM121" t="e">
        <f t="shared" ca="1" si="312"/>
        <v>#N/A</v>
      </c>
      <c r="AN121" t="e">
        <f t="shared" ca="1" si="313"/>
        <v>#N/A</v>
      </c>
      <c r="AO121" t="e">
        <f t="shared" ca="1" si="313"/>
        <v>#N/A</v>
      </c>
      <c r="AP121" t="e">
        <f t="shared" ca="1" si="313"/>
        <v>#N/A</v>
      </c>
      <c r="AQ121" t="e">
        <f t="shared" ca="1" si="313"/>
        <v>#N/A</v>
      </c>
      <c r="AR121" t="e">
        <f t="shared" ca="1" si="313"/>
        <v>#N/A</v>
      </c>
      <c r="AS121" t="e">
        <f t="shared" ca="1" si="313"/>
        <v>#N/A</v>
      </c>
      <c r="AT121" t="e">
        <f t="shared" ca="1" si="313"/>
        <v>#N/A</v>
      </c>
      <c r="AU121" t="e">
        <f t="shared" ca="1" si="313"/>
        <v>#N/A</v>
      </c>
      <c r="AV121" t="e">
        <f t="shared" ca="1" si="313"/>
        <v>#N/A</v>
      </c>
      <c r="AW121" t="e">
        <f t="shared" ca="1" si="313"/>
        <v>#N/A</v>
      </c>
      <c r="AX121" t="e">
        <f t="shared" ca="1" si="313"/>
        <v>#N/A</v>
      </c>
      <c r="AY121" t="e">
        <f t="shared" ca="1" si="313"/>
        <v>#N/A</v>
      </c>
      <c r="AZ121" t="e">
        <f t="shared" ca="1" si="313"/>
        <v>#N/A</v>
      </c>
      <c r="BA121" t="e">
        <f t="shared" ca="1" si="313"/>
        <v>#N/A</v>
      </c>
      <c r="BB121" s="91" t="e">
        <f t="shared" ca="1" si="313"/>
        <v>#N/A</v>
      </c>
      <c r="BC121" t="e">
        <f t="shared" ca="1" si="313"/>
        <v>#N/A</v>
      </c>
      <c r="BD121" t="e">
        <f t="shared" ca="1" si="314"/>
        <v>#N/A</v>
      </c>
      <c r="BE121" t="e">
        <f t="shared" ca="1" si="314"/>
        <v>#N/A</v>
      </c>
      <c r="BF121" t="e">
        <f t="shared" ca="1" si="314"/>
        <v>#N/A</v>
      </c>
      <c r="BG121" t="e">
        <f t="shared" ca="1" si="314"/>
        <v>#N/A</v>
      </c>
      <c r="BH121" t="e">
        <f t="shared" ca="1" si="314"/>
        <v>#N/A</v>
      </c>
      <c r="BI121" t="e">
        <f t="shared" ca="1" si="314"/>
        <v>#N/A</v>
      </c>
      <c r="BJ121" t="e">
        <f t="shared" ca="1" si="314"/>
        <v>#N/A</v>
      </c>
      <c r="BK121" t="e">
        <f t="shared" ca="1" si="314"/>
        <v>#N/A</v>
      </c>
      <c r="BL121" t="e">
        <f t="shared" ca="1" si="314"/>
        <v>#N/A</v>
      </c>
      <c r="BM121" t="e">
        <f t="shared" ca="1" si="314"/>
        <v>#N/A</v>
      </c>
      <c r="BN121" t="e">
        <f t="shared" ca="1" si="314"/>
        <v>#N/A</v>
      </c>
      <c r="BO121" t="e">
        <f t="shared" ca="1" si="314"/>
        <v>#N/A</v>
      </c>
      <c r="BP121" t="e">
        <f t="shared" ca="1" si="314"/>
        <v>#N/A</v>
      </c>
      <c r="BQ121" t="e">
        <f t="shared" ca="1" si="314"/>
        <v>#N/A</v>
      </c>
      <c r="BR121" t="e">
        <f t="shared" ca="1" si="314"/>
        <v>#N/A</v>
      </c>
      <c r="BS121" t="e">
        <f t="shared" ca="1" si="314"/>
        <v>#N/A</v>
      </c>
      <c r="BT121" t="e">
        <f t="shared" ca="1" si="315"/>
        <v>#N/A</v>
      </c>
      <c r="BU121" t="e">
        <f t="shared" ca="1" si="315"/>
        <v>#N/A</v>
      </c>
      <c r="BV121" t="e">
        <f t="shared" ca="1" si="315"/>
        <v>#N/A</v>
      </c>
      <c r="BW121" t="e">
        <f t="shared" ca="1" si="315"/>
        <v>#N/A</v>
      </c>
      <c r="BX121" t="e">
        <f t="shared" ca="1" si="315"/>
        <v>#N/A</v>
      </c>
      <c r="BY121" t="e">
        <f t="shared" ca="1" si="315"/>
        <v>#N/A</v>
      </c>
      <c r="BZ121" t="e">
        <f t="shared" ca="1" si="315"/>
        <v>#N/A</v>
      </c>
      <c r="CA121" t="e">
        <f t="shared" ca="1" si="315"/>
        <v>#N/A</v>
      </c>
      <c r="CB121" t="e">
        <f t="shared" ca="1" si="315"/>
        <v>#N/A</v>
      </c>
      <c r="CC121" t="e">
        <f t="shared" ca="1" si="315"/>
        <v>#N/A</v>
      </c>
      <c r="CD121" t="e">
        <f t="shared" ca="1" si="315"/>
        <v>#N/A</v>
      </c>
      <c r="CE121" t="e">
        <f t="shared" ca="1" si="315"/>
        <v>#N/A</v>
      </c>
      <c r="CF121" s="91" t="e">
        <f t="shared" ca="1" si="315"/>
        <v>#N/A</v>
      </c>
      <c r="CG121" t="e">
        <f t="shared" ca="1" si="315"/>
        <v>#N/A</v>
      </c>
      <c r="CH121" t="e">
        <f t="shared" ca="1" si="315"/>
        <v>#N/A</v>
      </c>
      <c r="CI121" t="e">
        <f t="shared" ca="1" si="315"/>
        <v>#N/A</v>
      </c>
      <c r="CJ121" t="e">
        <f t="shared" ca="1" si="316"/>
        <v>#N/A</v>
      </c>
      <c r="CK121" t="e">
        <f t="shared" ca="1" si="316"/>
        <v>#N/A</v>
      </c>
      <c r="CL121" t="e">
        <f t="shared" ca="1" si="316"/>
        <v>#N/A</v>
      </c>
      <c r="CM121" t="e">
        <f t="shared" ca="1" si="316"/>
        <v>#N/A</v>
      </c>
      <c r="CN121" t="e">
        <f t="shared" ca="1" si="316"/>
        <v>#N/A</v>
      </c>
      <c r="CO121" t="e">
        <f t="shared" ca="1" si="316"/>
        <v>#N/A</v>
      </c>
      <c r="CP121" t="e">
        <f t="shared" ca="1" si="316"/>
        <v>#N/A</v>
      </c>
      <c r="CQ121" t="e">
        <f t="shared" ca="1" si="316"/>
        <v>#N/A</v>
      </c>
      <c r="CR121" t="e">
        <f t="shared" ca="1" si="316"/>
        <v>#N/A</v>
      </c>
      <c r="CS121" t="e">
        <f t="shared" ca="1" si="316"/>
        <v>#N/A</v>
      </c>
      <c r="CT121" t="e">
        <f t="shared" ca="1" si="316"/>
        <v>#N/A</v>
      </c>
      <c r="CU121" t="e">
        <f t="shared" ca="1" si="316"/>
        <v>#N/A</v>
      </c>
      <c r="CV121" t="e">
        <f t="shared" ca="1" si="316"/>
        <v>#N/A</v>
      </c>
      <c r="CW121" t="e">
        <f t="shared" ca="1" si="316"/>
        <v>#N/A</v>
      </c>
      <c r="CX121" t="e">
        <f t="shared" ca="1" si="316"/>
        <v>#N/A</v>
      </c>
      <c r="CY121" t="e">
        <f t="shared" ca="1" si="316"/>
        <v>#N/A</v>
      </c>
      <c r="CZ121" t="e">
        <f t="shared" ca="1" si="317"/>
        <v>#N/A</v>
      </c>
      <c r="DA121" t="e">
        <f t="shared" ca="1" si="317"/>
        <v>#N/A</v>
      </c>
      <c r="DB121" t="e">
        <f t="shared" ca="1" si="317"/>
        <v>#N/A</v>
      </c>
      <c r="DC121" t="e">
        <f t="shared" ca="1" si="317"/>
        <v>#N/A</v>
      </c>
      <c r="DD121" t="e">
        <f t="shared" ca="1" si="317"/>
        <v>#N/A</v>
      </c>
      <c r="DE121" t="e">
        <f t="shared" ca="1" si="317"/>
        <v>#N/A</v>
      </c>
      <c r="DF121" t="e">
        <f t="shared" ca="1" si="317"/>
        <v>#N/A</v>
      </c>
      <c r="DG121" t="e">
        <f t="shared" ca="1" si="317"/>
        <v>#N/A</v>
      </c>
      <c r="DH121" t="e">
        <f t="shared" ca="1" si="317"/>
        <v>#N/A</v>
      </c>
      <c r="DI121" t="e">
        <f t="shared" ca="1" si="317"/>
        <v>#N/A</v>
      </c>
      <c r="DJ121" s="91" t="e">
        <f t="shared" ca="1" si="317"/>
        <v>#N/A</v>
      </c>
      <c r="DK121" t="e">
        <f t="shared" ca="1" si="317"/>
        <v>#N/A</v>
      </c>
      <c r="DL121" t="e">
        <f t="shared" ca="1" si="317"/>
        <v>#N/A</v>
      </c>
      <c r="DM121" t="e">
        <f t="shared" ca="1" si="317"/>
        <v>#N/A</v>
      </c>
      <c r="DN121" t="e">
        <f t="shared" ca="1" si="317"/>
        <v>#N/A</v>
      </c>
      <c r="DO121" t="e">
        <f t="shared" ca="1" si="317"/>
        <v>#N/A</v>
      </c>
      <c r="DP121" t="e">
        <f t="shared" ca="1" si="318"/>
        <v>#N/A</v>
      </c>
      <c r="DQ121" t="e">
        <f t="shared" ca="1" si="318"/>
        <v>#N/A</v>
      </c>
      <c r="DR121" t="e">
        <f t="shared" ca="1" si="318"/>
        <v>#N/A</v>
      </c>
      <c r="DS121" t="e">
        <f t="shared" ca="1" si="318"/>
        <v>#N/A</v>
      </c>
      <c r="DT121" t="e">
        <f t="shared" ca="1" si="318"/>
        <v>#N/A</v>
      </c>
      <c r="DU121" t="e">
        <f t="shared" ca="1" si="318"/>
        <v>#N/A</v>
      </c>
      <c r="DV121" t="e">
        <f t="shared" ca="1" si="318"/>
        <v>#N/A</v>
      </c>
      <c r="DW121" t="e">
        <f t="shared" ca="1" si="318"/>
        <v>#N/A</v>
      </c>
      <c r="DX121" t="e">
        <f t="shared" ca="1" si="318"/>
        <v>#N/A</v>
      </c>
      <c r="DY121" t="e">
        <f t="shared" ca="1" si="318"/>
        <v>#N/A</v>
      </c>
      <c r="DZ121" t="e">
        <f t="shared" ca="1" si="318"/>
        <v>#N/A</v>
      </c>
      <c r="EA121" t="e">
        <f t="shared" ca="1" si="318"/>
        <v>#N/A</v>
      </c>
      <c r="EB121" t="e">
        <f t="shared" ca="1" si="318"/>
        <v>#N/A</v>
      </c>
      <c r="EC121" t="e">
        <f t="shared" ca="1" si="318"/>
        <v>#N/A</v>
      </c>
      <c r="ED121" t="e">
        <f t="shared" ca="1" si="318"/>
        <v>#N/A</v>
      </c>
      <c r="EE121" t="e">
        <f t="shared" ca="1" si="318"/>
        <v>#N/A</v>
      </c>
      <c r="EF121" t="e">
        <f t="shared" ca="1" si="319"/>
        <v>#N/A</v>
      </c>
      <c r="EG121" t="e">
        <f t="shared" ca="1" si="319"/>
        <v>#N/A</v>
      </c>
      <c r="EH121" t="e">
        <f t="shared" ca="1" si="319"/>
        <v>#N/A</v>
      </c>
      <c r="EI121" t="e">
        <f t="shared" ca="1" si="319"/>
        <v>#N/A</v>
      </c>
      <c r="EJ121" t="e">
        <f t="shared" ca="1" si="319"/>
        <v>#N/A</v>
      </c>
      <c r="EK121" t="e">
        <f t="shared" ca="1" si="319"/>
        <v>#N/A</v>
      </c>
      <c r="EL121" t="e">
        <f t="shared" ca="1" si="319"/>
        <v>#N/A</v>
      </c>
      <c r="EM121" t="e">
        <f t="shared" ca="1" si="319"/>
        <v>#N/A</v>
      </c>
      <c r="EN121" s="91" t="e">
        <f t="shared" ca="1" si="319"/>
        <v>#N/A</v>
      </c>
    </row>
    <row r="122" spans="1:144">
      <c r="A122" t="str">
        <f ca="1"/>
        <v>Substructure</v>
      </c>
      <c r="B122" t="str">
        <f ca="1"/>
        <v>Raft</v>
      </c>
      <c r="C122">
        <f ca="1"/>
        <v>0</v>
      </c>
      <c r="D122" t="str">
        <f ca="1"/>
        <v/>
      </c>
      <c r="E122">
        <f ca="1"/>
        <v>0</v>
      </c>
      <c r="F122">
        <f ca="1"/>
        <v>0</v>
      </c>
      <c r="G122">
        <f ca="1"/>
        <v>0</v>
      </c>
      <c r="H122" t="str">
        <f ca="1"/>
        <v/>
      </c>
      <c r="I122">
        <f ca="1"/>
        <v>0</v>
      </c>
      <c r="J122" t="str">
        <f ca="1"/>
        <v/>
      </c>
      <c r="K122" t="str">
        <f ca="1"/>
        <v>0</v>
      </c>
      <c r="L122" t="str">
        <f ca="1"/>
        <v>0</v>
      </c>
      <c r="M122" t="str">
        <f ca="1"/>
        <v>0</v>
      </c>
      <c r="X122" s="91" t="e">
        <f t="shared" ca="1" si="312"/>
        <v>#N/A</v>
      </c>
      <c r="Y122" t="e">
        <f t="shared" ca="1" si="312"/>
        <v>#N/A</v>
      </c>
      <c r="Z122" t="e">
        <f t="shared" ca="1" si="312"/>
        <v>#N/A</v>
      </c>
      <c r="AA122" t="e">
        <f t="shared" ca="1" si="312"/>
        <v>#N/A</v>
      </c>
      <c r="AB122" t="e">
        <f t="shared" ca="1" si="312"/>
        <v>#N/A</v>
      </c>
      <c r="AC122" t="e">
        <f t="shared" ca="1" si="312"/>
        <v>#N/A</v>
      </c>
      <c r="AD122" t="e">
        <f t="shared" ca="1" si="312"/>
        <v>#N/A</v>
      </c>
      <c r="AE122" t="e">
        <f t="shared" ca="1" si="312"/>
        <v>#N/A</v>
      </c>
      <c r="AF122" t="e">
        <f t="shared" ca="1" si="312"/>
        <v>#N/A</v>
      </c>
      <c r="AG122" t="e">
        <f t="shared" ca="1" si="312"/>
        <v>#N/A</v>
      </c>
      <c r="AH122" t="e">
        <f t="shared" ca="1" si="312"/>
        <v>#N/A</v>
      </c>
      <c r="AI122" t="e">
        <f t="shared" ca="1" si="312"/>
        <v>#N/A</v>
      </c>
      <c r="AJ122" t="e">
        <f t="shared" ca="1" si="312"/>
        <v>#N/A</v>
      </c>
      <c r="AK122" t="e">
        <f t="shared" ca="1" si="312"/>
        <v>#N/A</v>
      </c>
      <c r="AL122" t="e">
        <f t="shared" ca="1" si="312"/>
        <v>#N/A</v>
      </c>
      <c r="AM122" t="e">
        <f t="shared" ca="1" si="312"/>
        <v>#N/A</v>
      </c>
      <c r="AN122" t="e">
        <f t="shared" ca="1" si="313"/>
        <v>#N/A</v>
      </c>
      <c r="AO122" t="e">
        <f t="shared" ca="1" si="313"/>
        <v>#N/A</v>
      </c>
      <c r="AP122" t="e">
        <f t="shared" ca="1" si="313"/>
        <v>#N/A</v>
      </c>
      <c r="AQ122" t="e">
        <f t="shared" ca="1" si="313"/>
        <v>#N/A</v>
      </c>
      <c r="AR122" t="e">
        <f t="shared" ca="1" si="313"/>
        <v>#N/A</v>
      </c>
      <c r="AS122" t="e">
        <f t="shared" ca="1" si="313"/>
        <v>#N/A</v>
      </c>
      <c r="AT122" t="e">
        <f t="shared" ca="1" si="313"/>
        <v>#N/A</v>
      </c>
      <c r="AU122" t="e">
        <f t="shared" ca="1" si="313"/>
        <v>#N/A</v>
      </c>
      <c r="AV122" t="e">
        <f t="shared" ca="1" si="313"/>
        <v>#N/A</v>
      </c>
      <c r="AW122" t="e">
        <f t="shared" ca="1" si="313"/>
        <v>#N/A</v>
      </c>
      <c r="AX122" t="e">
        <f t="shared" ca="1" si="313"/>
        <v>#N/A</v>
      </c>
      <c r="AY122" t="e">
        <f t="shared" ca="1" si="313"/>
        <v>#N/A</v>
      </c>
      <c r="AZ122" t="e">
        <f t="shared" ca="1" si="313"/>
        <v>#N/A</v>
      </c>
      <c r="BA122" t="e">
        <f t="shared" ca="1" si="313"/>
        <v>#N/A</v>
      </c>
      <c r="BB122" s="91" t="e">
        <f t="shared" ca="1" si="313"/>
        <v>#N/A</v>
      </c>
      <c r="BC122" t="e">
        <f t="shared" ca="1" si="313"/>
        <v>#N/A</v>
      </c>
      <c r="BD122" t="e">
        <f t="shared" ca="1" si="314"/>
        <v>#N/A</v>
      </c>
      <c r="BE122" t="e">
        <f t="shared" ca="1" si="314"/>
        <v>#N/A</v>
      </c>
      <c r="BF122" t="e">
        <f t="shared" ca="1" si="314"/>
        <v>#N/A</v>
      </c>
      <c r="BG122" t="e">
        <f t="shared" ca="1" si="314"/>
        <v>#N/A</v>
      </c>
      <c r="BH122" t="e">
        <f t="shared" ca="1" si="314"/>
        <v>#N/A</v>
      </c>
      <c r="BI122" t="e">
        <f t="shared" ca="1" si="314"/>
        <v>#N/A</v>
      </c>
      <c r="BJ122" t="e">
        <f t="shared" ca="1" si="314"/>
        <v>#N/A</v>
      </c>
      <c r="BK122" t="e">
        <f t="shared" ca="1" si="314"/>
        <v>#N/A</v>
      </c>
      <c r="BL122" t="e">
        <f t="shared" ca="1" si="314"/>
        <v>#N/A</v>
      </c>
      <c r="BM122" t="e">
        <f t="shared" ca="1" si="314"/>
        <v>#N/A</v>
      </c>
      <c r="BN122" t="e">
        <f t="shared" ca="1" si="314"/>
        <v>#N/A</v>
      </c>
      <c r="BO122" t="e">
        <f t="shared" ca="1" si="314"/>
        <v>#N/A</v>
      </c>
      <c r="BP122" t="e">
        <f t="shared" ca="1" si="314"/>
        <v>#N/A</v>
      </c>
      <c r="BQ122" t="e">
        <f t="shared" ca="1" si="314"/>
        <v>#N/A</v>
      </c>
      <c r="BR122" t="e">
        <f t="shared" ca="1" si="314"/>
        <v>#N/A</v>
      </c>
      <c r="BS122" t="e">
        <f t="shared" ca="1" si="314"/>
        <v>#N/A</v>
      </c>
      <c r="BT122" t="e">
        <f t="shared" ca="1" si="315"/>
        <v>#N/A</v>
      </c>
      <c r="BU122" t="e">
        <f t="shared" ca="1" si="315"/>
        <v>#N/A</v>
      </c>
      <c r="BV122" t="e">
        <f t="shared" ca="1" si="315"/>
        <v>#N/A</v>
      </c>
      <c r="BW122" t="e">
        <f t="shared" ca="1" si="315"/>
        <v>#N/A</v>
      </c>
      <c r="BX122" t="e">
        <f t="shared" ca="1" si="315"/>
        <v>#N/A</v>
      </c>
      <c r="BY122" t="e">
        <f t="shared" ca="1" si="315"/>
        <v>#N/A</v>
      </c>
      <c r="BZ122" t="e">
        <f t="shared" ca="1" si="315"/>
        <v>#N/A</v>
      </c>
      <c r="CA122" t="e">
        <f t="shared" ca="1" si="315"/>
        <v>#N/A</v>
      </c>
      <c r="CB122" t="e">
        <f t="shared" ca="1" si="315"/>
        <v>#N/A</v>
      </c>
      <c r="CC122" t="e">
        <f t="shared" ca="1" si="315"/>
        <v>#N/A</v>
      </c>
      <c r="CD122" t="e">
        <f t="shared" ca="1" si="315"/>
        <v>#N/A</v>
      </c>
      <c r="CE122" t="e">
        <f t="shared" ca="1" si="315"/>
        <v>#N/A</v>
      </c>
      <c r="CF122" s="91" t="e">
        <f t="shared" ca="1" si="315"/>
        <v>#N/A</v>
      </c>
      <c r="CG122" t="e">
        <f t="shared" ca="1" si="315"/>
        <v>#N/A</v>
      </c>
      <c r="CH122" t="e">
        <f t="shared" ca="1" si="315"/>
        <v>#N/A</v>
      </c>
      <c r="CI122" t="e">
        <f t="shared" ca="1" si="315"/>
        <v>#N/A</v>
      </c>
      <c r="CJ122" t="e">
        <f t="shared" ca="1" si="316"/>
        <v>#N/A</v>
      </c>
      <c r="CK122" t="e">
        <f t="shared" ca="1" si="316"/>
        <v>#N/A</v>
      </c>
      <c r="CL122" t="e">
        <f t="shared" ca="1" si="316"/>
        <v>#N/A</v>
      </c>
      <c r="CM122" t="e">
        <f t="shared" ca="1" si="316"/>
        <v>#N/A</v>
      </c>
      <c r="CN122" t="e">
        <f t="shared" ca="1" si="316"/>
        <v>#N/A</v>
      </c>
      <c r="CO122" t="e">
        <f t="shared" ca="1" si="316"/>
        <v>#N/A</v>
      </c>
      <c r="CP122" t="e">
        <f t="shared" ca="1" si="316"/>
        <v>#N/A</v>
      </c>
      <c r="CQ122" t="e">
        <f t="shared" ca="1" si="316"/>
        <v>#N/A</v>
      </c>
      <c r="CR122" t="e">
        <f t="shared" ca="1" si="316"/>
        <v>#N/A</v>
      </c>
      <c r="CS122" t="e">
        <f t="shared" ca="1" si="316"/>
        <v>#N/A</v>
      </c>
      <c r="CT122" t="e">
        <f t="shared" ca="1" si="316"/>
        <v>#N/A</v>
      </c>
      <c r="CU122" t="e">
        <f t="shared" ca="1" si="316"/>
        <v>#N/A</v>
      </c>
      <c r="CV122" t="e">
        <f t="shared" ca="1" si="316"/>
        <v>#N/A</v>
      </c>
      <c r="CW122" t="e">
        <f t="shared" ca="1" si="316"/>
        <v>#N/A</v>
      </c>
      <c r="CX122" t="e">
        <f t="shared" ca="1" si="316"/>
        <v>#N/A</v>
      </c>
      <c r="CY122" t="e">
        <f t="shared" ca="1" si="316"/>
        <v>#N/A</v>
      </c>
      <c r="CZ122" t="e">
        <f t="shared" ca="1" si="317"/>
        <v>#N/A</v>
      </c>
      <c r="DA122" t="e">
        <f t="shared" ca="1" si="317"/>
        <v>#N/A</v>
      </c>
      <c r="DB122" t="e">
        <f t="shared" ca="1" si="317"/>
        <v>#N/A</v>
      </c>
      <c r="DC122" t="e">
        <f t="shared" ca="1" si="317"/>
        <v>#N/A</v>
      </c>
      <c r="DD122" t="e">
        <f t="shared" ca="1" si="317"/>
        <v>#N/A</v>
      </c>
      <c r="DE122" t="e">
        <f t="shared" ca="1" si="317"/>
        <v>#N/A</v>
      </c>
      <c r="DF122" t="e">
        <f t="shared" ca="1" si="317"/>
        <v>#N/A</v>
      </c>
      <c r="DG122" t="e">
        <f t="shared" ca="1" si="317"/>
        <v>#N/A</v>
      </c>
      <c r="DH122" t="e">
        <f t="shared" ca="1" si="317"/>
        <v>#N/A</v>
      </c>
      <c r="DI122" t="e">
        <f t="shared" ca="1" si="317"/>
        <v>#N/A</v>
      </c>
      <c r="DJ122" s="91" t="e">
        <f t="shared" ca="1" si="317"/>
        <v>#N/A</v>
      </c>
      <c r="DK122" t="e">
        <f t="shared" ca="1" si="317"/>
        <v>#N/A</v>
      </c>
      <c r="DL122" t="e">
        <f t="shared" ca="1" si="317"/>
        <v>#N/A</v>
      </c>
      <c r="DM122" t="e">
        <f t="shared" ca="1" si="317"/>
        <v>#N/A</v>
      </c>
      <c r="DN122" t="e">
        <f t="shared" ca="1" si="317"/>
        <v>#N/A</v>
      </c>
      <c r="DO122" t="e">
        <f t="shared" ca="1" si="317"/>
        <v>#N/A</v>
      </c>
      <c r="DP122" t="e">
        <f t="shared" ca="1" si="318"/>
        <v>#N/A</v>
      </c>
      <c r="DQ122" t="e">
        <f t="shared" ca="1" si="318"/>
        <v>#N/A</v>
      </c>
      <c r="DR122" t="e">
        <f t="shared" ca="1" si="318"/>
        <v>#N/A</v>
      </c>
      <c r="DS122" t="e">
        <f t="shared" ca="1" si="318"/>
        <v>#N/A</v>
      </c>
      <c r="DT122" t="e">
        <f t="shared" ca="1" si="318"/>
        <v>#N/A</v>
      </c>
      <c r="DU122" t="e">
        <f t="shared" ca="1" si="318"/>
        <v>#N/A</v>
      </c>
      <c r="DV122" t="e">
        <f t="shared" ca="1" si="318"/>
        <v>#N/A</v>
      </c>
      <c r="DW122" t="e">
        <f t="shared" ca="1" si="318"/>
        <v>#N/A</v>
      </c>
      <c r="DX122" t="e">
        <f t="shared" ca="1" si="318"/>
        <v>#N/A</v>
      </c>
      <c r="DY122" t="e">
        <f t="shared" ca="1" si="318"/>
        <v>#N/A</v>
      </c>
      <c r="DZ122" t="e">
        <f t="shared" ca="1" si="318"/>
        <v>#N/A</v>
      </c>
      <c r="EA122" t="e">
        <f t="shared" ca="1" si="318"/>
        <v>#N/A</v>
      </c>
      <c r="EB122" t="e">
        <f t="shared" ca="1" si="318"/>
        <v>#N/A</v>
      </c>
      <c r="EC122" t="e">
        <f t="shared" ca="1" si="318"/>
        <v>#N/A</v>
      </c>
      <c r="ED122" t="e">
        <f t="shared" ca="1" si="318"/>
        <v>#N/A</v>
      </c>
      <c r="EE122" t="e">
        <f t="shared" ca="1" si="318"/>
        <v>#N/A</v>
      </c>
      <c r="EF122" t="e">
        <f t="shared" ca="1" si="319"/>
        <v>#N/A</v>
      </c>
      <c r="EG122" t="e">
        <f t="shared" ca="1" si="319"/>
        <v>#N/A</v>
      </c>
      <c r="EH122" t="e">
        <f t="shared" ca="1" si="319"/>
        <v>#N/A</v>
      </c>
      <c r="EI122" t="e">
        <f t="shared" ca="1" si="319"/>
        <v>#N/A</v>
      </c>
      <c r="EJ122" t="e">
        <f t="shared" ca="1" si="319"/>
        <v>#N/A</v>
      </c>
      <c r="EK122" t="e">
        <f t="shared" ca="1" si="319"/>
        <v>#N/A</v>
      </c>
      <c r="EL122" t="e">
        <f t="shared" ca="1" si="319"/>
        <v>#N/A</v>
      </c>
      <c r="EM122" t="e">
        <f t="shared" ca="1" si="319"/>
        <v>#N/A</v>
      </c>
      <c r="EN122" s="91" t="e">
        <f t="shared" ca="1" si="319"/>
        <v>#N/A</v>
      </c>
    </row>
    <row r="123" spans="1:144">
      <c r="A123" t="str">
        <f ca="1"/>
        <v>Substructure</v>
      </c>
      <c r="B123" t="str">
        <f ca="1"/>
        <v>Basement walls</v>
      </c>
      <c r="C123">
        <f ca="1"/>
        <v>0</v>
      </c>
      <c r="D123" t="str">
        <f ca="1"/>
        <v/>
      </c>
      <c r="E123">
        <f ca="1"/>
        <v>0</v>
      </c>
      <c r="F123">
        <f ca="1"/>
        <v>0</v>
      </c>
      <c r="G123">
        <f ca="1"/>
        <v>0</v>
      </c>
      <c r="H123" t="str">
        <f ca="1"/>
        <v/>
      </c>
      <c r="I123">
        <f ca="1"/>
        <v>0</v>
      </c>
      <c r="J123" t="str">
        <f ca="1"/>
        <v/>
      </c>
      <c r="K123" t="str">
        <f ca="1"/>
        <v>0</v>
      </c>
      <c r="L123" t="str">
        <f ca="1"/>
        <v>0</v>
      </c>
      <c r="M123" t="str">
        <f ca="1"/>
        <v>0</v>
      </c>
      <c r="X123" s="91" t="e">
        <f t="shared" ca="1" si="312"/>
        <v>#N/A</v>
      </c>
      <c r="Y123" t="e">
        <f t="shared" ca="1" si="312"/>
        <v>#N/A</v>
      </c>
      <c r="Z123" t="e">
        <f t="shared" ca="1" si="312"/>
        <v>#N/A</v>
      </c>
      <c r="AA123" t="e">
        <f t="shared" ca="1" si="312"/>
        <v>#N/A</v>
      </c>
      <c r="AB123" t="e">
        <f t="shared" ca="1" si="312"/>
        <v>#N/A</v>
      </c>
      <c r="AC123" t="e">
        <f t="shared" ca="1" si="312"/>
        <v>#N/A</v>
      </c>
      <c r="AD123" t="e">
        <f t="shared" ca="1" si="312"/>
        <v>#N/A</v>
      </c>
      <c r="AE123" t="e">
        <f t="shared" ca="1" si="312"/>
        <v>#N/A</v>
      </c>
      <c r="AF123" t="e">
        <f t="shared" ca="1" si="312"/>
        <v>#N/A</v>
      </c>
      <c r="AG123" t="e">
        <f t="shared" ca="1" si="312"/>
        <v>#N/A</v>
      </c>
      <c r="AH123" t="e">
        <f t="shared" ca="1" si="312"/>
        <v>#N/A</v>
      </c>
      <c r="AI123" t="e">
        <f t="shared" ca="1" si="312"/>
        <v>#N/A</v>
      </c>
      <c r="AJ123" t="e">
        <f t="shared" ca="1" si="312"/>
        <v>#N/A</v>
      </c>
      <c r="AK123" t="e">
        <f t="shared" ca="1" si="312"/>
        <v>#N/A</v>
      </c>
      <c r="AL123" t="e">
        <f t="shared" ca="1" si="312"/>
        <v>#N/A</v>
      </c>
      <c r="AM123" t="e">
        <f t="shared" ca="1" si="312"/>
        <v>#N/A</v>
      </c>
      <c r="AN123" t="e">
        <f t="shared" ca="1" si="313"/>
        <v>#N/A</v>
      </c>
      <c r="AO123" t="e">
        <f t="shared" ca="1" si="313"/>
        <v>#N/A</v>
      </c>
      <c r="AP123" t="e">
        <f t="shared" ca="1" si="313"/>
        <v>#N/A</v>
      </c>
      <c r="AQ123" t="e">
        <f t="shared" ca="1" si="313"/>
        <v>#N/A</v>
      </c>
      <c r="AR123" t="e">
        <f t="shared" ca="1" si="313"/>
        <v>#N/A</v>
      </c>
      <c r="AS123" t="e">
        <f t="shared" ca="1" si="313"/>
        <v>#N/A</v>
      </c>
      <c r="AT123" t="e">
        <f t="shared" ca="1" si="313"/>
        <v>#N/A</v>
      </c>
      <c r="AU123" t="e">
        <f t="shared" ca="1" si="313"/>
        <v>#N/A</v>
      </c>
      <c r="AV123" t="e">
        <f t="shared" ca="1" si="313"/>
        <v>#N/A</v>
      </c>
      <c r="AW123" t="e">
        <f t="shared" ca="1" si="313"/>
        <v>#N/A</v>
      </c>
      <c r="AX123" t="e">
        <f t="shared" ca="1" si="313"/>
        <v>#N/A</v>
      </c>
      <c r="AY123" t="e">
        <f t="shared" ca="1" si="313"/>
        <v>#N/A</v>
      </c>
      <c r="AZ123" t="e">
        <f t="shared" ca="1" si="313"/>
        <v>#N/A</v>
      </c>
      <c r="BA123" t="e">
        <f t="shared" ca="1" si="313"/>
        <v>#N/A</v>
      </c>
      <c r="BB123" s="91" t="e">
        <f t="shared" ca="1" si="313"/>
        <v>#N/A</v>
      </c>
      <c r="BC123" t="e">
        <f t="shared" ca="1" si="313"/>
        <v>#N/A</v>
      </c>
      <c r="BD123" t="e">
        <f t="shared" ca="1" si="314"/>
        <v>#N/A</v>
      </c>
      <c r="BE123" t="e">
        <f t="shared" ca="1" si="314"/>
        <v>#N/A</v>
      </c>
      <c r="BF123" t="e">
        <f t="shared" ca="1" si="314"/>
        <v>#N/A</v>
      </c>
      <c r="BG123" t="e">
        <f t="shared" ca="1" si="314"/>
        <v>#N/A</v>
      </c>
      <c r="BH123" t="e">
        <f t="shared" ca="1" si="314"/>
        <v>#N/A</v>
      </c>
      <c r="BI123" t="e">
        <f t="shared" ca="1" si="314"/>
        <v>#N/A</v>
      </c>
      <c r="BJ123" t="e">
        <f t="shared" ca="1" si="314"/>
        <v>#N/A</v>
      </c>
      <c r="BK123" t="e">
        <f t="shared" ca="1" si="314"/>
        <v>#N/A</v>
      </c>
      <c r="BL123" t="e">
        <f t="shared" ca="1" si="314"/>
        <v>#N/A</v>
      </c>
      <c r="BM123" t="e">
        <f t="shared" ca="1" si="314"/>
        <v>#N/A</v>
      </c>
      <c r="BN123" t="e">
        <f t="shared" ca="1" si="314"/>
        <v>#N/A</v>
      </c>
      <c r="BO123" t="e">
        <f t="shared" ca="1" si="314"/>
        <v>#N/A</v>
      </c>
      <c r="BP123" t="e">
        <f t="shared" ca="1" si="314"/>
        <v>#N/A</v>
      </c>
      <c r="BQ123" t="e">
        <f t="shared" ca="1" si="314"/>
        <v>#N/A</v>
      </c>
      <c r="BR123" t="e">
        <f t="shared" ca="1" si="314"/>
        <v>#N/A</v>
      </c>
      <c r="BS123" t="e">
        <f t="shared" ca="1" si="314"/>
        <v>#N/A</v>
      </c>
      <c r="BT123" t="e">
        <f t="shared" ca="1" si="315"/>
        <v>#N/A</v>
      </c>
      <c r="BU123" t="e">
        <f t="shared" ca="1" si="315"/>
        <v>#N/A</v>
      </c>
      <c r="BV123" t="e">
        <f t="shared" ca="1" si="315"/>
        <v>#N/A</v>
      </c>
      <c r="BW123" t="e">
        <f t="shared" ca="1" si="315"/>
        <v>#N/A</v>
      </c>
      <c r="BX123" t="e">
        <f t="shared" ca="1" si="315"/>
        <v>#N/A</v>
      </c>
      <c r="BY123" t="e">
        <f t="shared" ca="1" si="315"/>
        <v>#N/A</v>
      </c>
      <c r="BZ123" t="e">
        <f t="shared" ca="1" si="315"/>
        <v>#N/A</v>
      </c>
      <c r="CA123" t="e">
        <f t="shared" ca="1" si="315"/>
        <v>#N/A</v>
      </c>
      <c r="CB123" t="e">
        <f t="shared" ca="1" si="315"/>
        <v>#N/A</v>
      </c>
      <c r="CC123" t="e">
        <f t="shared" ca="1" si="315"/>
        <v>#N/A</v>
      </c>
      <c r="CD123" t="e">
        <f t="shared" ca="1" si="315"/>
        <v>#N/A</v>
      </c>
      <c r="CE123" t="e">
        <f t="shared" ca="1" si="315"/>
        <v>#N/A</v>
      </c>
      <c r="CF123" s="91" t="e">
        <f t="shared" ca="1" si="315"/>
        <v>#N/A</v>
      </c>
      <c r="CG123" t="e">
        <f t="shared" ca="1" si="315"/>
        <v>#N/A</v>
      </c>
      <c r="CH123" t="e">
        <f t="shared" ca="1" si="315"/>
        <v>#N/A</v>
      </c>
      <c r="CI123" t="e">
        <f t="shared" ca="1" si="315"/>
        <v>#N/A</v>
      </c>
      <c r="CJ123" t="e">
        <f t="shared" ca="1" si="316"/>
        <v>#N/A</v>
      </c>
      <c r="CK123" t="e">
        <f t="shared" ca="1" si="316"/>
        <v>#N/A</v>
      </c>
      <c r="CL123" t="e">
        <f t="shared" ca="1" si="316"/>
        <v>#N/A</v>
      </c>
      <c r="CM123" t="e">
        <f t="shared" ca="1" si="316"/>
        <v>#N/A</v>
      </c>
      <c r="CN123" t="e">
        <f t="shared" ca="1" si="316"/>
        <v>#N/A</v>
      </c>
      <c r="CO123" t="e">
        <f t="shared" ca="1" si="316"/>
        <v>#N/A</v>
      </c>
      <c r="CP123" t="e">
        <f t="shared" ca="1" si="316"/>
        <v>#N/A</v>
      </c>
      <c r="CQ123" t="e">
        <f t="shared" ca="1" si="316"/>
        <v>#N/A</v>
      </c>
      <c r="CR123" t="e">
        <f t="shared" ca="1" si="316"/>
        <v>#N/A</v>
      </c>
      <c r="CS123" t="e">
        <f t="shared" ca="1" si="316"/>
        <v>#N/A</v>
      </c>
      <c r="CT123" t="e">
        <f t="shared" ca="1" si="316"/>
        <v>#N/A</v>
      </c>
      <c r="CU123" t="e">
        <f t="shared" ca="1" si="316"/>
        <v>#N/A</v>
      </c>
      <c r="CV123" t="e">
        <f t="shared" ca="1" si="316"/>
        <v>#N/A</v>
      </c>
      <c r="CW123" t="e">
        <f t="shared" ca="1" si="316"/>
        <v>#N/A</v>
      </c>
      <c r="CX123" t="e">
        <f t="shared" ca="1" si="316"/>
        <v>#N/A</v>
      </c>
      <c r="CY123" t="e">
        <f t="shared" ca="1" si="316"/>
        <v>#N/A</v>
      </c>
      <c r="CZ123" t="e">
        <f t="shared" ca="1" si="317"/>
        <v>#N/A</v>
      </c>
      <c r="DA123" t="e">
        <f t="shared" ca="1" si="317"/>
        <v>#N/A</v>
      </c>
      <c r="DB123" t="e">
        <f t="shared" ca="1" si="317"/>
        <v>#N/A</v>
      </c>
      <c r="DC123" t="e">
        <f t="shared" ca="1" si="317"/>
        <v>#N/A</v>
      </c>
      <c r="DD123" t="e">
        <f t="shared" ca="1" si="317"/>
        <v>#N/A</v>
      </c>
      <c r="DE123" t="e">
        <f t="shared" ca="1" si="317"/>
        <v>#N/A</v>
      </c>
      <c r="DF123" t="e">
        <f t="shared" ca="1" si="317"/>
        <v>#N/A</v>
      </c>
      <c r="DG123" t="e">
        <f t="shared" ca="1" si="317"/>
        <v>#N/A</v>
      </c>
      <c r="DH123" t="e">
        <f t="shared" ca="1" si="317"/>
        <v>#N/A</v>
      </c>
      <c r="DI123" t="e">
        <f t="shared" ca="1" si="317"/>
        <v>#N/A</v>
      </c>
      <c r="DJ123" s="91" t="e">
        <f t="shared" ca="1" si="317"/>
        <v>#N/A</v>
      </c>
      <c r="DK123" t="e">
        <f t="shared" ca="1" si="317"/>
        <v>#N/A</v>
      </c>
      <c r="DL123" t="e">
        <f t="shared" ca="1" si="317"/>
        <v>#N/A</v>
      </c>
      <c r="DM123" t="e">
        <f t="shared" ca="1" si="317"/>
        <v>#N/A</v>
      </c>
      <c r="DN123" t="e">
        <f t="shared" ca="1" si="317"/>
        <v>#N/A</v>
      </c>
      <c r="DO123" t="e">
        <f t="shared" ca="1" si="317"/>
        <v>#N/A</v>
      </c>
      <c r="DP123" t="e">
        <f t="shared" ca="1" si="318"/>
        <v>#N/A</v>
      </c>
      <c r="DQ123" t="e">
        <f t="shared" ca="1" si="318"/>
        <v>#N/A</v>
      </c>
      <c r="DR123" t="e">
        <f t="shared" ca="1" si="318"/>
        <v>#N/A</v>
      </c>
      <c r="DS123" t="e">
        <f t="shared" ca="1" si="318"/>
        <v>#N/A</v>
      </c>
      <c r="DT123" t="e">
        <f t="shared" ca="1" si="318"/>
        <v>#N/A</v>
      </c>
      <c r="DU123" t="e">
        <f t="shared" ca="1" si="318"/>
        <v>#N/A</v>
      </c>
      <c r="DV123" t="e">
        <f t="shared" ca="1" si="318"/>
        <v>#N/A</v>
      </c>
      <c r="DW123" t="e">
        <f t="shared" ca="1" si="318"/>
        <v>#N/A</v>
      </c>
      <c r="DX123" t="e">
        <f t="shared" ca="1" si="318"/>
        <v>#N/A</v>
      </c>
      <c r="DY123" t="e">
        <f t="shared" ca="1" si="318"/>
        <v>#N/A</v>
      </c>
      <c r="DZ123" t="e">
        <f t="shared" ca="1" si="318"/>
        <v>#N/A</v>
      </c>
      <c r="EA123" t="e">
        <f t="shared" ca="1" si="318"/>
        <v>#N/A</v>
      </c>
      <c r="EB123" t="e">
        <f t="shared" ca="1" si="318"/>
        <v>#N/A</v>
      </c>
      <c r="EC123" t="e">
        <f t="shared" ca="1" si="318"/>
        <v>#N/A</v>
      </c>
      <c r="ED123" t="e">
        <f t="shared" ca="1" si="318"/>
        <v>#N/A</v>
      </c>
      <c r="EE123" t="e">
        <f t="shared" ca="1" si="318"/>
        <v>#N/A</v>
      </c>
      <c r="EF123" t="e">
        <f t="shared" ca="1" si="319"/>
        <v>#N/A</v>
      </c>
      <c r="EG123" t="e">
        <f t="shared" ca="1" si="319"/>
        <v>#N/A</v>
      </c>
      <c r="EH123" t="e">
        <f t="shared" ca="1" si="319"/>
        <v>#N/A</v>
      </c>
      <c r="EI123" t="e">
        <f t="shared" ca="1" si="319"/>
        <v>#N/A</v>
      </c>
      <c r="EJ123" t="e">
        <f t="shared" ca="1" si="319"/>
        <v>#N/A</v>
      </c>
      <c r="EK123" t="e">
        <f t="shared" ca="1" si="319"/>
        <v>#N/A</v>
      </c>
      <c r="EL123" t="e">
        <f t="shared" ca="1" si="319"/>
        <v>#N/A</v>
      </c>
      <c r="EM123" t="e">
        <f t="shared" ca="1" si="319"/>
        <v>#N/A</v>
      </c>
      <c r="EN123" s="91" t="e">
        <f t="shared" ca="1" si="319"/>
        <v>#N/A</v>
      </c>
    </row>
    <row r="124" spans="1:144">
      <c r="A124" t="str">
        <f ca="1"/>
        <v>Substructure</v>
      </c>
      <c r="B124" t="str">
        <f ca="1"/>
        <v>Lowest floor slab</v>
      </c>
      <c r="C124">
        <f ca="1"/>
        <v>0</v>
      </c>
      <c r="D124" t="str">
        <f ca="1"/>
        <v/>
      </c>
      <c r="E124">
        <f ca="1"/>
        <v>0</v>
      </c>
      <c r="F124">
        <f ca="1"/>
        <v>0</v>
      </c>
      <c r="G124">
        <f ca="1"/>
        <v>0</v>
      </c>
      <c r="H124" t="str">
        <f ca="1"/>
        <v/>
      </c>
      <c r="I124">
        <f ca="1"/>
        <v>0</v>
      </c>
      <c r="J124" t="str">
        <f ca="1"/>
        <v/>
      </c>
      <c r="K124" t="str">
        <f ca="1"/>
        <v>0</v>
      </c>
      <c r="L124" t="str">
        <f ca="1"/>
        <v>0</v>
      </c>
      <c r="M124" t="str">
        <f ca="1"/>
        <v>0</v>
      </c>
      <c r="X124" s="91" t="e">
        <f t="shared" ca="1" si="312"/>
        <v>#N/A</v>
      </c>
      <c r="Y124" t="e">
        <f t="shared" ca="1" si="312"/>
        <v>#N/A</v>
      </c>
      <c r="Z124" t="e">
        <f t="shared" ca="1" si="312"/>
        <v>#N/A</v>
      </c>
      <c r="AA124" t="e">
        <f t="shared" ca="1" si="312"/>
        <v>#N/A</v>
      </c>
      <c r="AB124" t="e">
        <f t="shared" ca="1" si="312"/>
        <v>#N/A</v>
      </c>
      <c r="AC124" t="e">
        <f t="shared" ca="1" si="312"/>
        <v>#N/A</v>
      </c>
      <c r="AD124" t="e">
        <f t="shared" ca="1" si="312"/>
        <v>#N/A</v>
      </c>
      <c r="AE124" t="e">
        <f t="shared" ca="1" si="312"/>
        <v>#N/A</v>
      </c>
      <c r="AF124" t="e">
        <f t="shared" ca="1" si="312"/>
        <v>#N/A</v>
      </c>
      <c r="AG124" t="e">
        <f t="shared" ca="1" si="312"/>
        <v>#N/A</v>
      </c>
      <c r="AH124" t="e">
        <f t="shared" ca="1" si="312"/>
        <v>#N/A</v>
      </c>
      <c r="AI124" t="e">
        <f t="shared" ca="1" si="312"/>
        <v>#N/A</v>
      </c>
      <c r="AJ124" t="e">
        <f t="shared" ca="1" si="312"/>
        <v>#N/A</v>
      </c>
      <c r="AK124" t="e">
        <f t="shared" ca="1" si="312"/>
        <v>#N/A</v>
      </c>
      <c r="AL124" t="e">
        <f t="shared" ca="1" si="312"/>
        <v>#N/A</v>
      </c>
      <c r="AM124" t="e">
        <f t="shared" ca="1" si="312"/>
        <v>#N/A</v>
      </c>
      <c r="AN124" t="e">
        <f t="shared" ca="1" si="313"/>
        <v>#N/A</v>
      </c>
      <c r="AO124" t="e">
        <f t="shared" ca="1" si="313"/>
        <v>#N/A</v>
      </c>
      <c r="AP124" t="e">
        <f t="shared" ca="1" si="313"/>
        <v>#N/A</v>
      </c>
      <c r="AQ124" t="e">
        <f t="shared" ca="1" si="313"/>
        <v>#N/A</v>
      </c>
      <c r="AR124" t="e">
        <f t="shared" ca="1" si="313"/>
        <v>#N/A</v>
      </c>
      <c r="AS124" t="e">
        <f t="shared" ca="1" si="313"/>
        <v>#N/A</v>
      </c>
      <c r="AT124" t="e">
        <f t="shared" ca="1" si="313"/>
        <v>#N/A</v>
      </c>
      <c r="AU124" t="e">
        <f t="shared" ca="1" si="313"/>
        <v>#N/A</v>
      </c>
      <c r="AV124" t="e">
        <f t="shared" ca="1" si="313"/>
        <v>#N/A</v>
      </c>
      <c r="AW124" t="e">
        <f t="shared" ca="1" si="313"/>
        <v>#N/A</v>
      </c>
      <c r="AX124" t="e">
        <f t="shared" ca="1" si="313"/>
        <v>#N/A</v>
      </c>
      <c r="AY124" t="e">
        <f t="shared" ca="1" si="313"/>
        <v>#N/A</v>
      </c>
      <c r="AZ124" t="e">
        <f t="shared" ca="1" si="313"/>
        <v>#N/A</v>
      </c>
      <c r="BA124" t="e">
        <f t="shared" ca="1" si="313"/>
        <v>#N/A</v>
      </c>
      <c r="BB124" s="91" t="e">
        <f t="shared" ca="1" si="313"/>
        <v>#N/A</v>
      </c>
      <c r="BC124" t="e">
        <f t="shared" ca="1" si="313"/>
        <v>#N/A</v>
      </c>
      <c r="BD124" t="e">
        <f t="shared" ca="1" si="314"/>
        <v>#N/A</v>
      </c>
      <c r="BE124" t="e">
        <f t="shared" ca="1" si="314"/>
        <v>#N/A</v>
      </c>
      <c r="BF124" t="e">
        <f t="shared" ca="1" si="314"/>
        <v>#N/A</v>
      </c>
      <c r="BG124" t="e">
        <f t="shared" ca="1" si="314"/>
        <v>#N/A</v>
      </c>
      <c r="BH124" t="e">
        <f t="shared" ca="1" si="314"/>
        <v>#N/A</v>
      </c>
      <c r="BI124" t="e">
        <f t="shared" ca="1" si="314"/>
        <v>#N/A</v>
      </c>
      <c r="BJ124" t="e">
        <f t="shared" ca="1" si="314"/>
        <v>#N/A</v>
      </c>
      <c r="BK124" t="e">
        <f t="shared" ca="1" si="314"/>
        <v>#N/A</v>
      </c>
      <c r="BL124" t="e">
        <f t="shared" ca="1" si="314"/>
        <v>#N/A</v>
      </c>
      <c r="BM124" t="e">
        <f t="shared" ca="1" si="314"/>
        <v>#N/A</v>
      </c>
      <c r="BN124" t="e">
        <f t="shared" ca="1" si="314"/>
        <v>#N/A</v>
      </c>
      <c r="BO124" t="e">
        <f t="shared" ca="1" si="314"/>
        <v>#N/A</v>
      </c>
      <c r="BP124" t="e">
        <f t="shared" ca="1" si="314"/>
        <v>#N/A</v>
      </c>
      <c r="BQ124" t="e">
        <f t="shared" ca="1" si="314"/>
        <v>#N/A</v>
      </c>
      <c r="BR124" t="e">
        <f t="shared" ca="1" si="314"/>
        <v>#N/A</v>
      </c>
      <c r="BS124" t="e">
        <f t="shared" ca="1" si="314"/>
        <v>#N/A</v>
      </c>
      <c r="BT124" t="e">
        <f t="shared" ca="1" si="315"/>
        <v>#N/A</v>
      </c>
      <c r="BU124" t="e">
        <f t="shared" ca="1" si="315"/>
        <v>#N/A</v>
      </c>
      <c r="BV124" t="e">
        <f t="shared" ca="1" si="315"/>
        <v>#N/A</v>
      </c>
      <c r="BW124" t="e">
        <f t="shared" ca="1" si="315"/>
        <v>#N/A</v>
      </c>
      <c r="BX124" t="e">
        <f t="shared" ca="1" si="315"/>
        <v>#N/A</v>
      </c>
      <c r="BY124" t="e">
        <f t="shared" ca="1" si="315"/>
        <v>#N/A</v>
      </c>
      <c r="BZ124" t="e">
        <f t="shared" ca="1" si="315"/>
        <v>#N/A</v>
      </c>
      <c r="CA124" t="e">
        <f t="shared" ca="1" si="315"/>
        <v>#N/A</v>
      </c>
      <c r="CB124" t="e">
        <f t="shared" ca="1" si="315"/>
        <v>#N/A</v>
      </c>
      <c r="CC124" t="e">
        <f t="shared" ca="1" si="315"/>
        <v>#N/A</v>
      </c>
      <c r="CD124" t="e">
        <f t="shared" ca="1" si="315"/>
        <v>#N/A</v>
      </c>
      <c r="CE124" t="e">
        <f t="shared" ca="1" si="315"/>
        <v>#N/A</v>
      </c>
      <c r="CF124" s="91" t="e">
        <f t="shared" ca="1" si="315"/>
        <v>#N/A</v>
      </c>
      <c r="CG124" t="e">
        <f t="shared" ca="1" si="315"/>
        <v>#N/A</v>
      </c>
      <c r="CH124" t="e">
        <f t="shared" ca="1" si="315"/>
        <v>#N/A</v>
      </c>
      <c r="CI124" t="e">
        <f t="shared" ca="1" si="315"/>
        <v>#N/A</v>
      </c>
      <c r="CJ124" t="e">
        <f t="shared" ca="1" si="316"/>
        <v>#N/A</v>
      </c>
      <c r="CK124" t="e">
        <f t="shared" ca="1" si="316"/>
        <v>#N/A</v>
      </c>
      <c r="CL124" t="e">
        <f t="shared" ca="1" si="316"/>
        <v>#N/A</v>
      </c>
      <c r="CM124" t="e">
        <f t="shared" ca="1" si="316"/>
        <v>#N/A</v>
      </c>
      <c r="CN124" t="e">
        <f t="shared" ca="1" si="316"/>
        <v>#N/A</v>
      </c>
      <c r="CO124" t="e">
        <f t="shared" ca="1" si="316"/>
        <v>#N/A</v>
      </c>
      <c r="CP124" t="e">
        <f t="shared" ca="1" si="316"/>
        <v>#N/A</v>
      </c>
      <c r="CQ124" t="e">
        <f t="shared" ca="1" si="316"/>
        <v>#N/A</v>
      </c>
      <c r="CR124" t="e">
        <f t="shared" ca="1" si="316"/>
        <v>#N/A</v>
      </c>
      <c r="CS124" t="e">
        <f t="shared" ca="1" si="316"/>
        <v>#N/A</v>
      </c>
      <c r="CT124" t="e">
        <f t="shared" ca="1" si="316"/>
        <v>#N/A</v>
      </c>
      <c r="CU124" t="e">
        <f t="shared" ca="1" si="316"/>
        <v>#N/A</v>
      </c>
      <c r="CV124" t="e">
        <f t="shared" ca="1" si="316"/>
        <v>#N/A</v>
      </c>
      <c r="CW124" t="e">
        <f t="shared" ca="1" si="316"/>
        <v>#N/A</v>
      </c>
      <c r="CX124" t="e">
        <f t="shared" ca="1" si="316"/>
        <v>#N/A</v>
      </c>
      <c r="CY124" t="e">
        <f t="shared" ca="1" si="316"/>
        <v>#N/A</v>
      </c>
      <c r="CZ124" t="e">
        <f t="shared" ca="1" si="317"/>
        <v>#N/A</v>
      </c>
      <c r="DA124" t="e">
        <f t="shared" ca="1" si="317"/>
        <v>#N/A</v>
      </c>
      <c r="DB124" t="e">
        <f t="shared" ca="1" si="317"/>
        <v>#N/A</v>
      </c>
      <c r="DC124" t="e">
        <f t="shared" ca="1" si="317"/>
        <v>#N/A</v>
      </c>
      <c r="DD124" t="e">
        <f t="shared" ca="1" si="317"/>
        <v>#N/A</v>
      </c>
      <c r="DE124" t="e">
        <f t="shared" ca="1" si="317"/>
        <v>#N/A</v>
      </c>
      <c r="DF124" t="e">
        <f t="shared" ca="1" si="317"/>
        <v>#N/A</v>
      </c>
      <c r="DG124" t="e">
        <f t="shared" ca="1" si="317"/>
        <v>#N/A</v>
      </c>
      <c r="DH124" t="e">
        <f t="shared" ca="1" si="317"/>
        <v>#N/A</v>
      </c>
      <c r="DI124" t="e">
        <f t="shared" ca="1" si="317"/>
        <v>#N/A</v>
      </c>
      <c r="DJ124" s="91" t="e">
        <f t="shared" ca="1" si="317"/>
        <v>#N/A</v>
      </c>
      <c r="DK124" t="e">
        <f t="shared" ca="1" si="317"/>
        <v>#N/A</v>
      </c>
      <c r="DL124" t="e">
        <f t="shared" ca="1" si="317"/>
        <v>#N/A</v>
      </c>
      <c r="DM124" t="e">
        <f t="shared" ca="1" si="317"/>
        <v>#N/A</v>
      </c>
      <c r="DN124" t="e">
        <f t="shared" ca="1" si="317"/>
        <v>#N/A</v>
      </c>
      <c r="DO124" t="e">
        <f t="shared" ca="1" si="317"/>
        <v>#N/A</v>
      </c>
      <c r="DP124" t="e">
        <f t="shared" ca="1" si="318"/>
        <v>#N/A</v>
      </c>
      <c r="DQ124" t="e">
        <f t="shared" ca="1" si="318"/>
        <v>#N/A</v>
      </c>
      <c r="DR124" t="e">
        <f t="shared" ca="1" si="318"/>
        <v>#N/A</v>
      </c>
      <c r="DS124" t="e">
        <f t="shared" ca="1" si="318"/>
        <v>#N/A</v>
      </c>
      <c r="DT124" t="e">
        <f t="shared" ca="1" si="318"/>
        <v>#N/A</v>
      </c>
      <c r="DU124" t="e">
        <f t="shared" ca="1" si="318"/>
        <v>#N/A</v>
      </c>
      <c r="DV124" t="e">
        <f t="shared" ca="1" si="318"/>
        <v>#N/A</v>
      </c>
      <c r="DW124" t="e">
        <f t="shared" ca="1" si="318"/>
        <v>#N/A</v>
      </c>
      <c r="DX124" t="e">
        <f t="shared" ca="1" si="318"/>
        <v>#N/A</v>
      </c>
      <c r="DY124" t="e">
        <f t="shared" ca="1" si="318"/>
        <v>#N/A</v>
      </c>
      <c r="DZ124" t="e">
        <f t="shared" ca="1" si="318"/>
        <v>#N/A</v>
      </c>
      <c r="EA124" t="e">
        <f t="shared" ca="1" si="318"/>
        <v>#N/A</v>
      </c>
      <c r="EB124" t="e">
        <f t="shared" ca="1" si="318"/>
        <v>#N/A</v>
      </c>
      <c r="EC124" t="e">
        <f t="shared" ca="1" si="318"/>
        <v>#N/A</v>
      </c>
      <c r="ED124" t="e">
        <f t="shared" ca="1" si="318"/>
        <v>#N/A</v>
      </c>
      <c r="EE124" t="e">
        <f t="shared" ca="1" si="318"/>
        <v>#N/A</v>
      </c>
      <c r="EF124" t="e">
        <f t="shared" ca="1" si="319"/>
        <v>#N/A</v>
      </c>
      <c r="EG124" t="e">
        <f t="shared" ca="1" si="319"/>
        <v>#N/A</v>
      </c>
      <c r="EH124" t="e">
        <f t="shared" ca="1" si="319"/>
        <v>#N/A</v>
      </c>
      <c r="EI124" t="e">
        <f t="shared" ca="1" si="319"/>
        <v>#N/A</v>
      </c>
      <c r="EJ124" t="e">
        <f t="shared" ca="1" si="319"/>
        <v>#N/A</v>
      </c>
      <c r="EK124" t="e">
        <f t="shared" ca="1" si="319"/>
        <v>#N/A</v>
      </c>
      <c r="EL124" t="e">
        <f t="shared" ca="1" si="319"/>
        <v>#N/A</v>
      </c>
      <c r="EM124" t="e">
        <f t="shared" ca="1" si="319"/>
        <v>#N/A</v>
      </c>
      <c r="EN124" s="91" t="e">
        <f t="shared" ca="1" si="319"/>
        <v>#N/A</v>
      </c>
    </row>
    <row r="125" spans="1:144">
      <c r="A125" t="str">
        <f ca="1"/>
        <v>Substructure</v>
      </c>
      <c r="B125" t="str">
        <f ca="1"/>
        <v>Ground insulation</v>
      </c>
      <c r="C125">
        <f ca="1"/>
        <v>0</v>
      </c>
      <c r="D125" t="str">
        <f ca="1"/>
        <v/>
      </c>
      <c r="E125">
        <f ca="1"/>
        <v>0</v>
      </c>
      <c r="F125">
        <f ca="1"/>
        <v>0</v>
      </c>
      <c r="G125">
        <f ca="1"/>
        <v>0</v>
      </c>
      <c r="H125" t="str">
        <f ca="1"/>
        <v/>
      </c>
      <c r="I125">
        <f ca="1"/>
        <v>0</v>
      </c>
      <c r="J125" t="str">
        <f ca="1"/>
        <v/>
      </c>
      <c r="K125" t="str">
        <f ca="1"/>
        <v>0</v>
      </c>
      <c r="L125" t="str">
        <f ca="1"/>
        <v>0</v>
      </c>
      <c r="M125" t="str">
        <f ca="1"/>
        <v>0</v>
      </c>
      <c r="X125" s="91" t="e">
        <f t="shared" ca="1" si="312"/>
        <v>#N/A</v>
      </c>
      <c r="Y125" t="e">
        <f t="shared" ca="1" si="312"/>
        <v>#N/A</v>
      </c>
      <c r="Z125" t="e">
        <f t="shared" ca="1" si="312"/>
        <v>#N/A</v>
      </c>
      <c r="AA125" t="e">
        <f t="shared" ca="1" si="312"/>
        <v>#N/A</v>
      </c>
      <c r="AB125" t="e">
        <f t="shared" ca="1" si="312"/>
        <v>#N/A</v>
      </c>
      <c r="AC125" t="e">
        <f t="shared" ca="1" si="312"/>
        <v>#N/A</v>
      </c>
      <c r="AD125" t="e">
        <f t="shared" ca="1" si="312"/>
        <v>#N/A</v>
      </c>
      <c r="AE125" t="e">
        <f t="shared" ca="1" si="312"/>
        <v>#N/A</v>
      </c>
      <c r="AF125" t="e">
        <f t="shared" ca="1" si="312"/>
        <v>#N/A</v>
      </c>
      <c r="AG125" t="e">
        <f t="shared" ca="1" si="312"/>
        <v>#N/A</v>
      </c>
      <c r="AH125" t="e">
        <f t="shared" ca="1" si="312"/>
        <v>#N/A</v>
      </c>
      <c r="AI125" t="e">
        <f t="shared" ca="1" si="312"/>
        <v>#N/A</v>
      </c>
      <c r="AJ125" t="e">
        <f t="shared" ca="1" si="312"/>
        <v>#N/A</v>
      </c>
      <c r="AK125" t="e">
        <f t="shared" ca="1" si="312"/>
        <v>#N/A</v>
      </c>
      <c r="AL125" t="e">
        <f t="shared" ca="1" si="312"/>
        <v>#N/A</v>
      </c>
      <c r="AM125" t="e">
        <f t="shared" ca="1" si="312"/>
        <v>#N/A</v>
      </c>
      <c r="AN125" t="e">
        <f t="shared" ca="1" si="313"/>
        <v>#N/A</v>
      </c>
      <c r="AO125" t="e">
        <f t="shared" ca="1" si="313"/>
        <v>#N/A</v>
      </c>
      <c r="AP125" t="e">
        <f t="shared" ca="1" si="313"/>
        <v>#N/A</v>
      </c>
      <c r="AQ125" t="e">
        <f t="shared" ca="1" si="313"/>
        <v>#N/A</v>
      </c>
      <c r="AR125" t="e">
        <f t="shared" ca="1" si="313"/>
        <v>#N/A</v>
      </c>
      <c r="AS125" t="e">
        <f t="shared" ca="1" si="313"/>
        <v>#N/A</v>
      </c>
      <c r="AT125" t="e">
        <f t="shared" ca="1" si="313"/>
        <v>#N/A</v>
      </c>
      <c r="AU125" t="e">
        <f t="shared" ca="1" si="313"/>
        <v>#N/A</v>
      </c>
      <c r="AV125" t="e">
        <f t="shared" ca="1" si="313"/>
        <v>#N/A</v>
      </c>
      <c r="AW125" t="e">
        <f t="shared" ca="1" si="313"/>
        <v>#N/A</v>
      </c>
      <c r="AX125" t="e">
        <f t="shared" ca="1" si="313"/>
        <v>#N/A</v>
      </c>
      <c r="AY125" t="e">
        <f t="shared" ca="1" si="313"/>
        <v>#N/A</v>
      </c>
      <c r="AZ125" t="e">
        <f t="shared" ca="1" si="313"/>
        <v>#N/A</v>
      </c>
      <c r="BA125" t="e">
        <f t="shared" ca="1" si="313"/>
        <v>#N/A</v>
      </c>
      <c r="BB125" s="91" t="e">
        <f t="shared" ca="1" si="313"/>
        <v>#N/A</v>
      </c>
      <c r="BC125" t="e">
        <f t="shared" ca="1" si="313"/>
        <v>#N/A</v>
      </c>
      <c r="BD125" t="e">
        <f t="shared" ca="1" si="314"/>
        <v>#N/A</v>
      </c>
      <c r="BE125" t="e">
        <f t="shared" ca="1" si="314"/>
        <v>#N/A</v>
      </c>
      <c r="BF125" t="e">
        <f t="shared" ca="1" si="314"/>
        <v>#N/A</v>
      </c>
      <c r="BG125" t="e">
        <f t="shared" ca="1" si="314"/>
        <v>#N/A</v>
      </c>
      <c r="BH125" t="e">
        <f t="shared" ca="1" si="314"/>
        <v>#N/A</v>
      </c>
      <c r="BI125" t="e">
        <f t="shared" ca="1" si="314"/>
        <v>#N/A</v>
      </c>
      <c r="BJ125" t="e">
        <f t="shared" ca="1" si="314"/>
        <v>#N/A</v>
      </c>
      <c r="BK125" t="e">
        <f t="shared" ca="1" si="314"/>
        <v>#N/A</v>
      </c>
      <c r="BL125" t="e">
        <f t="shared" ca="1" si="314"/>
        <v>#N/A</v>
      </c>
      <c r="BM125" t="e">
        <f t="shared" ca="1" si="314"/>
        <v>#N/A</v>
      </c>
      <c r="BN125" t="e">
        <f t="shared" ca="1" si="314"/>
        <v>#N/A</v>
      </c>
      <c r="BO125" t="e">
        <f t="shared" ca="1" si="314"/>
        <v>#N/A</v>
      </c>
      <c r="BP125" t="e">
        <f t="shared" ca="1" si="314"/>
        <v>#N/A</v>
      </c>
      <c r="BQ125" t="e">
        <f t="shared" ca="1" si="314"/>
        <v>#N/A</v>
      </c>
      <c r="BR125" t="e">
        <f t="shared" ca="1" si="314"/>
        <v>#N/A</v>
      </c>
      <c r="BS125" t="e">
        <f t="shared" ca="1" si="314"/>
        <v>#N/A</v>
      </c>
      <c r="BT125" t="e">
        <f t="shared" ca="1" si="315"/>
        <v>#N/A</v>
      </c>
      <c r="BU125" t="e">
        <f t="shared" ca="1" si="315"/>
        <v>#N/A</v>
      </c>
      <c r="BV125" t="e">
        <f t="shared" ca="1" si="315"/>
        <v>#N/A</v>
      </c>
      <c r="BW125" t="e">
        <f t="shared" ca="1" si="315"/>
        <v>#N/A</v>
      </c>
      <c r="BX125" t="e">
        <f t="shared" ca="1" si="315"/>
        <v>#N/A</v>
      </c>
      <c r="BY125" t="e">
        <f t="shared" ca="1" si="315"/>
        <v>#N/A</v>
      </c>
      <c r="BZ125" t="e">
        <f t="shared" ca="1" si="315"/>
        <v>#N/A</v>
      </c>
      <c r="CA125" t="e">
        <f t="shared" ca="1" si="315"/>
        <v>#N/A</v>
      </c>
      <c r="CB125" t="e">
        <f t="shared" ca="1" si="315"/>
        <v>#N/A</v>
      </c>
      <c r="CC125" t="e">
        <f t="shared" ca="1" si="315"/>
        <v>#N/A</v>
      </c>
      <c r="CD125" t="e">
        <f t="shared" ca="1" si="315"/>
        <v>#N/A</v>
      </c>
      <c r="CE125" t="e">
        <f t="shared" ca="1" si="315"/>
        <v>#N/A</v>
      </c>
      <c r="CF125" s="91" t="e">
        <f t="shared" ca="1" si="315"/>
        <v>#N/A</v>
      </c>
      <c r="CG125" t="e">
        <f t="shared" ca="1" si="315"/>
        <v>#N/A</v>
      </c>
      <c r="CH125" t="e">
        <f t="shared" ca="1" si="315"/>
        <v>#N/A</v>
      </c>
      <c r="CI125" t="e">
        <f t="shared" ca="1" si="315"/>
        <v>#N/A</v>
      </c>
      <c r="CJ125" t="e">
        <f t="shared" ca="1" si="316"/>
        <v>#N/A</v>
      </c>
      <c r="CK125" t="e">
        <f t="shared" ca="1" si="316"/>
        <v>#N/A</v>
      </c>
      <c r="CL125" t="e">
        <f t="shared" ca="1" si="316"/>
        <v>#N/A</v>
      </c>
      <c r="CM125" t="e">
        <f t="shared" ca="1" si="316"/>
        <v>#N/A</v>
      </c>
      <c r="CN125" t="e">
        <f t="shared" ca="1" si="316"/>
        <v>#N/A</v>
      </c>
      <c r="CO125" t="e">
        <f t="shared" ca="1" si="316"/>
        <v>#N/A</v>
      </c>
      <c r="CP125" t="e">
        <f t="shared" ca="1" si="316"/>
        <v>#N/A</v>
      </c>
      <c r="CQ125" t="e">
        <f t="shared" ca="1" si="316"/>
        <v>#N/A</v>
      </c>
      <c r="CR125" t="e">
        <f t="shared" ca="1" si="316"/>
        <v>#N/A</v>
      </c>
      <c r="CS125" t="e">
        <f t="shared" ca="1" si="316"/>
        <v>#N/A</v>
      </c>
      <c r="CT125" t="e">
        <f t="shared" ca="1" si="316"/>
        <v>#N/A</v>
      </c>
      <c r="CU125" t="e">
        <f t="shared" ca="1" si="316"/>
        <v>#N/A</v>
      </c>
      <c r="CV125" t="e">
        <f t="shared" ca="1" si="316"/>
        <v>#N/A</v>
      </c>
      <c r="CW125" t="e">
        <f t="shared" ca="1" si="316"/>
        <v>#N/A</v>
      </c>
      <c r="CX125" t="e">
        <f t="shared" ca="1" si="316"/>
        <v>#N/A</v>
      </c>
      <c r="CY125" t="e">
        <f t="shared" ca="1" si="316"/>
        <v>#N/A</v>
      </c>
      <c r="CZ125" t="e">
        <f t="shared" ca="1" si="317"/>
        <v>#N/A</v>
      </c>
      <c r="DA125" t="e">
        <f t="shared" ca="1" si="317"/>
        <v>#N/A</v>
      </c>
      <c r="DB125" t="e">
        <f t="shared" ca="1" si="317"/>
        <v>#N/A</v>
      </c>
      <c r="DC125" t="e">
        <f t="shared" ca="1" si="317"/>
        <v>#N/A</v>
      </c>
      <c r="DD125" t="e">
        <f t="shared" ca="1" si="317"/>
        <v>#N/A</v>
      </c>
      <c r="DE125" t="e">
        <f t="shared" ca="1" si="317"/>
        <v>#N/A</v>
      </c>
      <c r="DF125" t="e">
        <f t="shared" ca="1" si="317"/>
        <v>#N/A</v>
      </c>
      <c r="DG125" t="e">
        <f t="shared" ca="1" si="317"/>
        <v>#N/A</v>
      </c>
      <c r="DH125" t="e">
        <f t="shared" ca="1" si="317"/>
        <v>#N/A</v>
      </c>
      <c r="DI125" t="e">
        <f t="shared" ca="1" si="317"/>
        <v>#N/A</v>
      </c>
      <c r="DJ125" s="91" t="e">
        <f t="shared" ca="1" si="317"/>
        <v>#N/A</v>
      </c>
      <c r="DK125" t="e">
        <f t="shared" ca="1" si="317"/>
        <v>#N/A</v>
      </c>
      <c r="DL125" t="e">
        <f t="shared" ca="1" si="317"/>
        <v>#N/A</v>
      </c>
      <c r="DM125" t="e">
        <f t="shared" ca="1" si="317"/>
        <v>#N/A</v>
      </c>
      <c r="DN125" t="e">
        <f t="shared" ca="1" si="317"/>
        <v>#N/A</v>
      </c>
      <c r="DO125" t="e">
        <f t="shared" ca="1" si="317"/>
        <v>#N/A</v>
      </c>
      <c r="DP125" t="e">
        <f t="shared" ca="1" si="318"/>
        <v>#N/A</v>
      </c>
      <c r="DQ125" t="e">
        <f t="shared" ca="1" si="318"/>
        <v>#N/A</v>
      </c>
      <c r="DR125" t="e">
        <f t="shared" ca="1" si="318"/>
        <v>#N/A</v>
      </c>
      <c r="DS125" t="e">
        <f t="shared" ca="1" si="318"/>
        <v>#N/A</v>
      </c>
      <c r="DT125" t="e">
        <f t="shared" ca="1" si="318"/>
        <v>#N/A</v>
      </c>
      <c r="DU125" t="e">
        <f t="shared" ca="1" si="318"/>
        <v>#N/A</v>
      </c>
      <c r="DV125" t="e">
        <f t="shared" ca="1" si="318"/>
        <v>#N/A</v>
      </c>
      <c r="DW125" t="e">
        <f t="shared" ca="1" si="318"/>
        <v>#N/A</v>
      </c>
      <c r="DX125" t="e">
        <f t="shared" ca="1" si="318"/>
        <v>#N/A</v>
      </c>
      <c r="DY125" t="e">
        <f t="shared" ca="1" si="318"/>
        <v>#N/A</v>
      </c>
      <c r="DZ125" t="e">
        <f t="shared" ca="1" si="318"/>
        <v>#N/A</v>
      </c>
      <c r="EA125" t="e">
        <f t="shared" ca="1" si="318"/>
        <v>#N/A</v>
      </c>
      <c r="EB125" t="e">
        <f t="shared" ca="1" si="318"/>
        <v>#N/A</v>
      </c>
      <c r="EC125" t="e">
        <f t="shared" ca="1" si="318"/>
        <v>#N/A</v>
      </c>
      <c r="ED125" t="e">
        <f t="shared" ca="1" si="318"/>
        <v>#N/A</v>
      </c>
      <c r="EE125" t="e">
        <f t="shared" ca="1" si="318"/>
        <v>#N/A</v>
      </c>
      <c r="EF125" t="e">
        <f t="shared" ca="1" si="319"/>
        <v>#N/A</v>
      </c>
      <c r="EG125" t="e">
        <f t="shared" ca="1" si="319"/>
        <v>#N/A</v>
      </c>
      <c r="EH125" t="e">
        <f t="shared" ca="1" si="319"/>
        <v>#N/A</v>
      </c>
      <c r="EI125" t="e">
        <f t="shared" ca="1" si="319"/>
        <v>#N/A</v>
      </c>
      <c r="EJ125" t="e">
        <f t="shared" ca="1" si="319"/>
        <v>#N/A</v>
      </c>
      <c r="EK125" t="e">
        <f t="shared" ca="1" si="319"/>
        <v>#N/A</v>
      </c>
      <c r="EL125" t="e">
        <f t="shared" ca="1" si="319"/>
        <v>#N/A</v>
      </c>
      <c r="EM125" t="e">
        <f t="shared" ca="1" si="319"/>
        <v>#N/A</v>
      </c>
      <c r="EN125" s="91" t="e">
        <f t="shared" ca="1" si="319"/>
        <v>#N/A</v>
      </c>
    </row>
    <row r="126" spans="1:144">
      <c r="A126" t="str">
        <f ca="1"/>
        <v>Superstructure</v>
      </c>
      <c r="B126" t="str">
        <f ca="1"/>
        <v>Core structure</v>
      </c>
      <c r="C126">
        <f ca="1"/>
        <v>0</v>
      </c>
      <c r="D126" t="str">
        <f ca="1"/>
        <v/>
      </c>
      <c r="E126">
        <f ca="1"/>
        <v>0</v>
      </c>
      <c r="F126">
        <f ca="1"/>
        <v>0</v>
      </c>
      <c r="G126">
        <f ca="1"/>
        <v>0</v>
      </c>
      <c r="H126" t="str">
        <f ca="1"/>
        <v/>
      </c>
      <c r="I126">
        <f ca="1"/>
        <v>0</v>
      </c>
      <c r="J126" t="str">
        <f ca="1"/>
        <v/>
      </c>
      <c r="K126" t="str">
        <f ca="1"/>
        <v>0</v>
      </c>
      <c r="L126" t="str">
        <f ca="1"/>
        <v>0</v>
      </c>
      <c r="M126" t="str">
        <f ca="1"/>
        <v>0</v>
      </c>
      <c r="X126" s="91" t="e">
        <f t="shared" ca="1" si="312"/>
        <v>#N/A</v>
      </c>
      <c r="Y126" t="e">
        <f t="shared" ca="1" si="312"/>
        <v>#N/A</v>
      </c>
      <c r="Z126" t="e">
        <f t="shared" ca="1" si="312"/>
        <v>#N/A</v>
      </c>
      <c r="AA126" t="e">
        <f t="shared" ca="1" si="312"/>
        <v>#N/A</v>
      </c>
      <c r="AB126" t="e">
        <f t="shared" ca="1" si="312"/>
        <v>#N/A</v>
      </c>
      <c r="AC126" t="e">
        <f t="shared" ca="1" si="312"/>
        <v>#N/A</v>
      </c>
      <c r="AD126" t="e">
        <f t="shared" ca="1" si="312"/>
        <v>#N/A</v>
      </c>
      <c r="AE126" t="e">
        <f t="shared" ca="1" si="312"/>
        <v>#N/A</v>
      </c>
      <c r="AF126" t="e">
        <f t="shared" ca="1" si="312"/>
        <v>#N/A</v>
      </c>
      <c r="AG126" t="e">
        <f t="shared" ca="1" si="312"/>
        <v>#N/A</v>
      </c>
      <c r="AH126" t="e">
        <f t="shared" ca="1" si="312"/>
        <v>#N/A</v>
      </c>
      <c r="AI126" t="e">
        <f t="shared" ca="1" si="312"/>
        <v>#N/A</v>
      </c>
      <c r="AJ126" t="e">
        <f t="shared" ca="1" si="312"/>
        <v>#N/A</v>
      </c>
      <c r="AK126" t="e">
        <f t="shared" ca="1" si="312"/>
        <v>#N/A</v>
      </c>
      <c r="AL126" t="e">
        <f t="shared" ca="1" si="312"/>
        <v>#N/A</v>
      </c>
      <c r="AM126" t="e">
        <f t="shared" ca="1" si="312"/>
        <v>#N/A</v>
      </c>
      <c r="AN126" t="e">
        <f t="shared" ca="1" si="313"/>
        <v>#N/A</v>
      </c>
      <c r="AO126" t="e">
        <f t="shared" ca="1" si="313"/>
        <v>#N/A</v>
      </c>
      <c r="AP126" t="e">
        <f t="shared" ca="1" si="313"/>
        <v>#N/A</v>
      </c>
      <c r="AQ126" t="e">
        <f t="shared" ca="1" si="313"/>
        <v>#N/A</v>
      </c>
      <c r="AR126" t="e">
        <f t="shared" ca="1" si="313"/>
        <v>#N/A</v>
      </c>
      <c r="AS126" t="e">
        <f t="shared" ca="1" si="313"/>
        <v>#N/A</v>
      </c>
      <c r="AT126" t="e">
        <f t="shared" ca="1" si="313"/>
        <v>#N/A</v>
      </c>
      <c r="AU126" t="e">
        <f t="shared" ca="1" si="313"/>
        <v>#N/A</v>
      </c>
      <c r="AV126" t="e">
        <f t="shared" ca="1" si="313"/>
        <v>#N/A</v>
      </c>
      <c r="AW126" t="e">
        <f t="shared" ca="1" si="313"/>
        <v>#N/A</v>
      </c>
      <c r="AX126" t="e">
        <f t="shared" ca="1" si="313"/>
        <v>#N/A</v>
      </c>
      <c r="AY126" t="e">
        <f t="shared" ca="1" si="313"/>
        <v>#N/A</v>
      </c>
      <c r="AZ126" t="e">
        <f t="shared" ca="1" si="313"/>
        <v>#N/A</v>
      </c>
      <c r="BA126" t="e">
        <f t="shared" ca="1" si="313"/>
        <v>#N/A</v>
      </c>
      <c r="BB126" s="91" t="e">
        <f t="shared" ca="1" si="313"/>
        <v>#N/A</v>
      </c>
      <c r="BC126" t="e">
        <f t="shared" ca="1" si="313"/>
        <v>#N/A</v>
      </c>
      <c r="BD126" t="e">
        <f t="shared" ca="1" si="314"/>
        <v>#N/A</v>
      </c>
      <c r="BE126" t="e">
        <f t="shared" ca="1" si="314"/>
        <v>#N/A</v>
      </c>
      <c r="BF126" t="e">
        <f t="shared" ca="1" si="314"/>
        <v>#N/A</v>
      </c>
      <c r="BG126" t="e">
        <f t="shared" ca="1" si="314"/>
        <v>#N/A</v>
      </c>
      <c r="BH126" t="e">
        <f t="shared" ca="1" si="314"/>
        <v>#N/A</v>
      </c>
      <c r="BI126" t="e">
        <f t="shared" ca="1" si="314"/>
        <v>#N/A</v>
      </c>
      <c r="BJ126" t="e">
        <f t="shared" ca="1" si="314"/>
        <v>#N/A</v>
      </c>
      <c r="BK126" t="e">
        <f t="shared" ca="1" si="314"/>
        <v>#N/A</v>
      </c>
      <c r="BL126" t="e">
        <f t="shared" ca="1" si="314"/>
        <v>#N/A</v>
      </c>
      <c r="BM126" t="e">
        <f t="shared" ca="1" si="314"/>
        <v>#N/A</v>
      </c>
      <c r="BN126" t="e">
        <f t="shared" ca="1" si="314"/>
        <v>#N/A</v>
      </c>
      <c r="BO126" t="e">
        <f t="shared" ca="1" si="314"/>
        <v>#N/A</v>
      </c>
      <c r="BP126" t="e">
        <f t="shared" ca="1" si="314"/>
        <v>#N/A</v>
      </c>
      <c r="BQ126" t="e">
        <f t="shared" ca="1" si="314"/>
        <v>#N/A</v>
      </c>
      <c r="BR126" t="e">
        <f t="shared" ca="1" si="314"/>
        <v>#N/A</v>
      </c>
      <c r="BS126" t="e">
        <f t="shared" ca="1" si="314"/>
        <v>#N/A</v>
      </c>
      <c r="BT126" t="e">
        <f t="shared" ca="1" si="315"/>
        <v>#N/A</v>
      </c>
      <c r="BU126" t="e">
        <f t="shared" ca="1" si="315"/>
        <v>#N/A</v>
      </c>
      <c r="BV126" t="e">
        <f t="shared" ca="1" si="315"/>
        <v>#N/A</v>
      </c>
      <c r="BW126" t="e">
        <f t="shared" ca="1" si="315"/>
        <v>#N/A</v>
      </c>
      <c r="BX126" t="e">
        <f t="shared" ca="1" si="315"/>
        <v>#N/A</v>
      </c>
      <c r="BY126" t="e">
        <f t="shared" ca="1" si="315"/>
        <v>#N/A</v>
      </c>
      <c r="BZ126" t="e">
        <f t="shared" ca="1" si="315"/>
        <v>#N/A</v>
      </c>
      <c r="CA126" t="e">
        <f t="shared" ca="1" si="315"/>
        <v>#N/A</v>
      </c>
      <c r="CB126" t="e">
        <f t="shared" ca="1" si="315"/>
        <v>#N/A</v>
      </c>
      <c r="CC126" t="e">
        <f t="shared" ca="1" si="315"/>
        <v>#N/A</v>
      </c>
      <c r="CD126" t="e">
        <f t="shared" ca="1" si="315"/>
        <v>#N/A</v>
      </c>
      <c r="CE126" t="e">
        <f t="shared" ca="1" si="315"/>
        <v>#N/A</v>
      </c>
      <c r="CF126" s="91" t="e">
        <f t="shared" ca="1" si="315"/>
        <v>#N/A</v>
      </c>
      <c r="CG126" t="e">
        <f t="shared" ca="1" si="315"/>
        <v>#N/A</v>
      </c>
      <c r="CH126" t="e">
        <f t="shared" ca="1" si="315"/>
        <v>#N/A</v>
      </c>
      <c r="CI126" t="e">
        <f t="shared" ca="1" si="315"/>
        <v>#N/A</v>
      </c>
      <c r="CJ126" t="e">
        <f t="shared" ca="1" si="316"/>
        <v>#N/A</v>
      </c>
      <c r="CK126" t="e">
        <f t="shared" ca="1" si="316"/>
        <v>#N/A</v>
      </c>
      <c r="CL126" t="e">
        <f t="shared" ca="1" si="316"/>
        <v>#N/A</v>
      </c>
      <c r="CM126" t="e">
        <f t="shared" ca="1" si="316"/>
        <v>#N/A</v>
      </c>
      <c r="CN126" t="e">
        <f t="shared" ca="1" si="316"/>
        <v>#N/A</v>
      </c>
      <c r="CO126" t="e">
        <f t="shared" ca="1" si="316"/>
        <v>#N/A</v>
      </c>
      <c r="CP126" t="e">
        <f t="shared" ca="1" si="316"/>
        <v>#N/A</v>
      </c>
      <c r="CQ126" t="e">
        <f t="shared" ca="1" si="316"/>
        <v>#N/A</v>
      </c>
      <c r="CR126" t="e">
        <f t="shared" ca="1" si="316"/>
        <v>#N/A</v>
      </c>
      <c r="CS126" t="e">
        <f t="shared" ca="1" si="316"/>
        <v>#N/A</v>
      </c>
      <c r="CT126" t="e">
        <f t="shared" ca="1" si="316"/>
        <v>#N/A</v>
      </c>
      <c r="CU126" t="e">
        <f t="shared" ca="1" si="316"/>
        <v>#N/A</v>
      </c>
      <c r="CV126" t="e">
        <f t="shared" ca="1" si="316"/>
        <v>#N/A</v>
      </c>
      <c r="CW126" t="e">
        <f t="shared" ca="1" si="316"/>
        <v>#N/A</v>
      </c>
      <c r="CX126" t="e">
        <f t="shared" ca="1" si="316"/>
        <v>#N/A</v>
      </c>
      <c r="CY126" t="e">
        <f t="shared" ca="1" si="316"/>
        <v>#N/A</v>
      </c>
      <c r="CZ126" t="e">
        <f t="shared" ca="1" si="317"/>
        <v>#N/A</v>
      </c>
      <c r="DA126" t="e">
        <f t="shared" ca="1" si="317"/>
        <v>#N/A</v>
      </c>
      <c r="DB126" t="e">
        <f t="shared" ca="1" si="317"/>
        <v>#N/A</v>
      </c>
      <c r="DC126" t="e">
        <f t="shared" ca="1" si="317"/>
        <v>#N/A</v>
      </c>
      <c r="DD126" t="e">
        <f t="shared" ca="1" si="317"/>
        <v>#N/A</v>
      </c>
      <c r="DE126" t="e">
        <f t="shared" ca="1" si="317"/>
        <v>#N/A</v>
      </c>
      <c r="DF126" t="e">
        <f t="shared" ca="1" si="317"/>
        <v>#N/A</v>
      </c>
      <c r="DG126" t="e">
        <f t="shared" ca="1" si="317"/>
        <v>#N/A</v>
      </c>
      <c r="DH126" t="e">
        <f t="shared" ca="1" si="317"/>
        <v>#N/A</v>
      </c>
      <c r="DI126" t="e">
        <f t="shared" ca="1" si="317"/>
        <v>#N/A</v>
      </c>
      <c r="DJ126" s="91" t="e">
        <f t="shared" ca="1" si="317"/>
        <v>#N/A</v>
      </c>
      <c r="DK126" t="e">
        <f t="shared" ca="1" si="317"/>
        <v>#N/A</v>
      </c>
      <c r="DL126" t="e">
        <f t="shared" ca="1" si="317"/>
        <v>#N/A</v>
      </c>
      <c r="DM126" t="e">
        <f t="shared" ca="1" si="317"/>
        <v>#N/A</v>
      </c>
      <c r="DN126" t="e">
        <f t="shared" ca="1" si="317"/>
        <v>#N/A</v>
      </c>
      <c r="DO126" t="e">
        <f t="shared" ca="1" si="317"/>
        <v>#N/A</v>
      </c>
      <c r="DP126" t="e">
        <f t="shared" ca="1" si="318"/>
        <v>#N/A</v>
      </c>
      <c r="DQ126" t="e">
        <f t="shared" ca="1" si="318"/>
        <v>#N/A</v>
      </c>
      <c r="DR126" t="e">
        <f t="shared" ca="1" si="318"/>
        <v>#N/A</v>
      </c>
      <c r="DS126" t="e">
        <f t="shared" ca="1" si="318"/>
        <v>#N/A</v>
      </c>
      <c r="DT126" t="e">
        <f t="shared" ca="1" si="318"/>
        <v>#N/A</v>
      </c>
      <c r="DU126" t="e">
        <f t="shared" ca="1" si="318"/>
        <v>#N/A</v>
      </c>
      <c r="DV126" t="e">
        <f t="shared" ca="1" si="318"/>
        <v>#N/A</v>
      </c>
      <c r="DW126" t="e">
        <f t="shared" ca="1" si="318"/>
        <v>#N/A</v>
      </c>
      <c r="DX126" t="e">
        <f t="shared" ca="1" si="318"/>
        <v>#N/A</v>
      </c>
      <c r="DY126" t="e">
        <f t="shared" ca="1" si="318"/>
        <v>#N/A</v>
      </c>
      <c r="DZ126" t="e">
        <f t="shared" ca="1" si="318"/>
        <v>#N/A</v>
      </c>
      <c r="EA126" t="e">
        <f t="shared" ca="1" si="318"/>
        <v>#N/A</v>
      </c>
      <c r="EB126" t="e">
        <f t="shared" ca="1" si="318"/>
        <v>#N/A</v>
      </c>
      <c r="EC126" t="e">
        <f t="shared" ca="1" si="318"/>
        <v>#N/A</v>
      </c>
      <c r="ED126" t="e">
        <f t="shared" ca="1" si="318"/>
        <v>#N/A</v>
      </c>
      <c r="EE126" t="e">
        <f t="shared" ca="1" si="318"/>
        <v>#N/A</v>
      </c>
      <c r="EF126" t="e">
        <f t="shared" ca="1" si="319"/>
        <v>#N/A</v>
      </c>
      <c r="EG126" t="e">
        <f t="shared" ca="1" si="319"/>
        <v>#N/A</v>
      </c>
      <c r="EH126" t="e">
        <f t="shared" ca="1" si="319"/>
        <v>#N/A</v>
      </c>
      <c r="EI126" t="e">
        <f t="shared" ca="1" si="319"/>
        <v>#N/A</v>
      </c>
      <c r="EJ126" t="e">
        <f t="shared" ca="1" si="319"/>
        <v>#N/A</v>
      </c>
      <c r="EK126" t="e">
        <f t="shared" ca="1" si="319"/>
        <v>#N/A</v>
      </c>
      <c r="EL126" t="e">
        <f t="shared" ca="1" si="319"/>
        <v>#N/A</v>
      </c>
      <c r="EM126" t="e">
        <f t="shared" ca="1" si="319"/>
        <v>#N/A</v>
      </c>
      <c r="EN126" s="91" t="e">
        <f t="shared" ca="1" si="319"/>
        <v>#N/A</v>
      </c>
    </row>
    <row r="127" spans="1:144">
      <c r="A127" t="str">
        <f ca="1"/>
        <v>Superstructure</v>
      </c>
      <c r="B127" t="str">
        <f ca="1"/>
        <v>Columns</v>
      </c>
      <c r="C127">
        <f ca="1"/>
        <v>0</v>
      </c>
      <c r="D127" t="str">
        <f ca="1"/>
        <v/>
      </c>
      <c r="E127">
        <f ca="1"/>
        <v>0</v>
      </c>
      <c r="F127">
        <f ca="1"/>
        <v>0</v>
      </c>
      <c r="G127">
        <f ca="1"/>
        <v>0</v>
      </c>
      <c r="H127" t="str">
        <f ca="1"/>
        <v/>
      </c>
      <c r="I127">
        <f ca="1"/>
        <v>0</v>
      </c>
      <c r="J127" t="str">
        <f ca="1"/>
        <v/>
      </c>
      <c r="K127" t="str">
        <f ca="1"/>
        <v>0</v>
      </c>
      <c r="L127" t="str">
        <f ca="1"/>
        <v>0</v>
      </c>
      <c r="M127" t="str">
        <f ca="1"/>
        <v>0</v>
      </c>
      <c r="X127" s="91" t="e">
        <f t="shared" ca="1" si="312"/>
        <v>#N/A</v>
      </c>
      <c r="Y127" t="e">
        <f t="shared" ca="1" si="312"/>
        <v>#N/A</v>
      </c>
      <c r="Z127" t="e">
        <f t="shared" ca="1" si="312"/>
        <v>#N/A</v>
      </c>
      <c r="AA127" t="e">
        <f t="shared" ca="1" si="312"/>
        <v>#N/A</v>
      </c>
      <c r="AB127" t="e">
        <f t="shared" ca="1" si="312"/>
        <v>#N/A</v>
      </c>
      <c r="AC127" t="e">
        <f t="shared" ca="1" si="312"/>
        <v>#N/A</v>
      </c>
      <c r="AD127" t="e">
        <f t="shared" ca="1" si="312"/>
        <v>#N/A</v>
      </c>
      <c r="AE127" t="e">
        <f t="shared" ca="1" si="312"/>
        <v>#N/A</v>
      </c>
      <c r="AF127" t="e">
        <f t="shared" ca="1" si="312"/>
        <v>#N/A</v>
      </c>
      <c r="AG127" t="e">
        <f t="shared" ca="1" si="312"/>
        <v>#N/A</v>
      </c>
      <c r="AH127" t="e">
        <f t="shared" ca="1" si="312"/>
        <v>#N/A</v>
      </c>
      <c r="AI127" t="e">
        <f t="shared" ca="1" si="312"/>
        <v>#N/A</v>
      </c>
      <c r="AJ127" t="e">
        <f t="shared" ca="1" si="312"/>
        <v>#N/A</v>
      </c>
      <c r="AK127" t="e">
        <f t="shared" ca="1" si="312"/>
        <v>#N/A</v>
      </c>
      <c r="AL127" t="e">
        <f t="shared" ca="1" si="312"/>
        <v>#N/A</v>
      </c>
      <c r="AM127" t="e">
        <f t="shared" ca="1" si="312"/>
        <v>#N/A</v>
      </c>
      <c r="AN127" t="e">
        <f t="shared" ca="1" si="313"/>
        <v>#N/A</v>
      </c>
      <c r="AO127" t="e">
        <f t="shared" ca="1" si="313"/>
        <v>#N/A</v>
      </c>
      <c r="AP127" t="e">
        <f t="shared" ca="1" si="313"/>
        <v>#N/A</v>
      </c>
      <c r="AQ127" t="e">
        <f t="shared" ca="1" si="313"/>
        <v>#N/A</v>
      </c>
      <c r="AR127" t="e">
        <f t="shared" ca="1" si="313"/>
        <v>#N/A</v>
      </c>
      <c r="AS127" t="e">
        <f t="shared" ca="1" si="313"/>
        <v>#N/A</v>
      </c>
      <c r="AT127" t="e">
        <f t="shared" ca="1" si="313"/>
        <v>#N/A</v>
      </c>
      <c r="AU127" t="e">
        <f t="shared" ca="1" si="313"/>
        <v>#N/A</v>
      </c>
      <c r="AV127" t="e">
        <f t="shared" ca="1" si="313"/>
        <v>#N/A</v>
      </c>
      <c r="AW127" t="e">
        <f t="shared" ca="1" si="313"/>
        <v>#N/A</v>
      </c>
      <c r="AX127" t="e">
        <f t="shared" ca="1" si="313"/>
        <v>#N/A</v>
      </c>
      <c r="AY127" t="e">
        <f t="shared" ca="1" si="313"/>
        <v>#N/A</v>
      </c>
      <c r="AZ127" t="e">
        <f t="shared" ca="1" si="313"/>
        <v>#N/A</v>
      </c>
      <c r="BA127" t="e">
        <f t="shared" ca="1" si="313"/>
        <v>#N/A</v>
      </c>
      <c r="BB127" s="91" t="e">
        <f t="shared" ca="1" si="313"/>
        <v>#N/A</v>
      </c>
      <c r="BC127" t="e">
        <f t="shared" ca="1" si="313"/>
        <v>#N/A</v>
      </c>
      <c r="BD127" t="e">
        <f t="shared" ca="1" si="314"/>
        <v>#N/A</v>
      </c>
      <c r="BE127" t="e">
        <f t="shared" ca="1" si="314"/>
        <v>#N/A</v>
      </c>
      <c r="BF127" t="e">
        <f t="shared" ca="1" si="314"/>
        <v>#N/A</v>
      </c>
      <c r="BG127" t="e">
        <f t="shared" ca="1" si="314"/>
        <v>#N/A</v>
      </c>
      <c r="BH127" t="e">
        <f t="shared" ca="1" si="314"/>
        <v>#N/A</v>
      </c>
      <c r="BI127" t="e">
        <f t="shared" ca="1" si="314"/>
        <v>#N/A</v>
      </c>
      <c r="BJ127" t="e">
        <f t="shared" ca="1" si="314"/>
        <v>#N/A</v>
      </c>
      <c r="BK127" t="e">
        <f t="shared" ca="1" si="314"/>
        <v>#N/A</v>
      </c>
      <c r="BL127" t="e">
        <f t="shared" ca="1" si="314"/>
        <v>#N/A</v>
      </c>
      <c r="BM127" t="e">
        <f t="shared" ca="1" si="314"/>
        <v>#N/A</v>
      </c>
      <c r="BN127" t="e">
        <f t="shared" ca="1" si="314"/>
        <v>#N/A</v>
      </c>
      <c r="BO127" t="e">
        <f t="shared" ca="1" si="314"/>
        <v>#N/A</v>
      </c>
      <c r="BP127" t="e">
        <f t="shared" ca="1" si="314"/>
        <v>#N/A</v>
      </c>
      <c r="BQ127" t="e">
        <f t="shared" ca="1" si="314"/>
        <v>#N/A</v>
      </c>
      <c r="BR127" t="e">
        <f t="shared" ca="1" si="314"/>
        <v>#N/A</v>
      </c>
      <c r="BS127" t="e">
        <f t="shared" ca="1" si="314"/>
        <v>#N/A</v>
      </c>
      <c r="BT127" t="e">
        <f t="shared" ca="1" si="315"/>
        <v>#N/A</v>
      </c>
      <c r="BU127" t="e">
        <f t="shared" ca="1" si="315"/>
        <v>#N/A</v>
      </c>
      <c r="BV127" t="e">
        <f t="shared" ca="1" si="315"/>
        <v>#N/A</v>
      </c>
      <c r="BW127" t="e">
        <f t="shared" ca="1" si="315"/>
        <v>#N/A</v>
      </c>
      <c r="BX127" t="e">
        <f t="shared" ca="1" si="315"/>
        <v>#N/A</v>
      </c>
      <c r="BY127" t="e">
        <f t="shared" ca="1" si="315"/>
        <v>#N/A</v>
      </c>
      <c r="BZ127" t="e">
        <f t="shared" ca="1" si="315"/>
        <v>#N/A</v>
      </c>
      <c r="CA127" t="e">
        <f t="shared" ca="1" si="315"/>
        <v>#N/A</v>
      </c>
      <c r="CB127" t="e">
        <f t="shared" ca="1" si="315"/>
        <v>#N/A</v>
      </c>
      <c r="CC127" t="e">
        <f t="shared" ca="1" si="315"/>
        <v>#N/A</v>
      </c>
      <c r="CD127" t="e">
        <f t="shared" ca="1" si="315"/>
        <v>#N/A</v>
      </c>
      <c r="CE127" t="e">
        <f t="shared" ca="1" si="315"/>
        <v>#N/A</v>
      </c>
      <c r="CF127" s="91" t="e">
        <f t="shared" ca="1" si="315"/>
        <v>#N/A</v>
      </c>
      <c r="CG127" t="e">
        <f t="shared" ca="1" si="315"/>
        <v>#N/A</v>
      </c>
      <c r="CH127" t="e">
        <f t="shared" ca="1" si="315"/>
        <v>#N/A</v>
      </c>
      <c r="CI127" t="e">
        <f t="shared" ca="1" si="315"/>
        <v>#N/A</v>
      </c>
      <c r="CJ127" t="e">
        <f t="shared" ca="1" si="316"/>
        <v>#N/A</v>
      </c>
      <c r="CK127" t="e">
        <f t="shared" ca="1" si="316"/>
        <v>#N/A</v>
      </c>
      <c r="CL127" t="e">
        <f t="shared" ca="1" si="316"/>
        <v>#N/A</v>
      </c>
      <c r="CM127" t="e">
        <f t="shared" ca="1" si="316"/>
        <v>#N/A</v>
      </c>
      <c r="CN127" t="e">
        <f t="shared" ca="1" si="316"/>
        <v>#N/A</v>
      </c>
      <c r="CO127" t="e">
        <f t="shared" ca="1" si="316"/>
        <v>#N/A</v>
      </c>
      <c r="CP127" t="e">
        <f t="shared" ca="1" si="316"/>
        <v>#N/A</v>
      </c>
      <c r="CQ127" t="e">
        <f t="shared" ca="1" si="316"/>
        <v>#N/A</v>
      </c>
      <c r="CR127" t="e">
        <f t="shared" ca="1" si="316"/>
        <v>#N/A</v>
      </c>
      <c r="CS127" t="e">
        <f t="shared" ca="1" si="316"/>
        <v>#N/A</v>
      </c>
      <c r="CT127" t="e">
        <f t="shared" ca="1" si="316"/>
        <v>#N/A</v>
      </c>
      <c r="CU127" t="e">
        <f t="shared" ca="1" si="316"/>
        <v>#N/A</v>
      </c>
      <c r="CV127" t="e">
        <f t="shared" ca="1" si="316"/>
        <v>#N/A</v>
      </c>
      <c r="CW127" t="e">
        <f t="shared" ca="1" si="316"/>
        <v>#N/A</v>
      </c>
      <c r="CX127" t="e">
        <f t="shared" ca="1" si="316"/>
        <v>#N/A</v>
      </c>
      <c r="CY127" t="e">
        <f t="shared" ca="1" si="316"/>
        <v>#N/A</v>
      </c>
      <c r="CZ127" t="e">
        <f t="shared" ca="1" si="317"/>
        <v>#N/A</v>
      </c>
      <c r="DA127" t="e">
        <f t="shared" ca="1" si="317"/>
        <v>#N/A</v>
      </c>
      <c r="DB127" t="e">
        <f t="shared" ca="1" si="317"/>
        <v>#N/A</v>
      </c>
      <c r="DC127" t="e">
        <f t="shared" ca="1" si="317"/>
        <v>#N/A</v>
      </c>
      <c r="DD127" t="e">
        <f t="shared" ca="1" si="317"/>
        <v>#N/A</v>
      </c>
      <c r="DE127" t="e">
        <f t="shared" ca="1" si="317"/>
        <v>#N/A</v>
      </c>
      <c r="DF127" t="e">
        <f t="shared" ca="1" si="317"/>
        <v>#N/A</v>
      </c>
      <c r="DG127" t="e">
        <f t="shared" ca="1" si="317"/>
        <v>#N/A</v>
      </c>
      <c r="DH127" t="e">
        <f t="shared" ca="1" si="317"/>
        <v>#N/A</v>
      </c>
      <c r="DI127" t="e">
        <f t="shared" ca="1" si="317"/>
        <v>#N/A</v>
      </c>
      <c r="DJ127" s="91" t="e">
        <f t="shared" ca="1" si="317"/>
        <v>#N/A</v>
      </c>
      <c r="DK127" t="e">
        <f t="shared" ca="1" si="317"/>
        <v>#N/A</v>
      </c>
      <c r="DL127" t="e">
        <f t="shared" ca="1" si="317"/>
        <v>#N/A</v>
      </c>
      <c r="DM127" t="e">
        <f t="shared" ca="1" si="317"/>
        <v>#N/A</v>
      </c>
      <c r="DN127" t="e">
        <f t="shared" ca="1" si="317"/>
        <v>#N/A</v>
      </c>
      <c r="DO127" t="e">
        <f t="shared" ca="1" si="317"/>
        <v>#N/A</v>
      </c>
      <c r="DP127" t="e">
        <f t="shared" ca="1" si="318"/>
        <v>#N/A</v>
      </c>
      <c r="DQ127" t="e">
        <f t="shared" ca="1" si="318"/>
        <v>#N/A</v>
      </c>
      <c r="DR127" t="e">
        <f t="shared" ca="1" si="318"/>
        <v>#N/A</v>
      </c>
      <c r="DS127" t="e">
        <f t="shared" ca="1" si="318"/>
        <v>#N/A</v>
      </c>
      <c r="DT127" t="e">
        <f t="shared" ca="1" si="318"/>
        <v>#N/A</v>
      </c>
      <c r="DU127" t="e">
        <f t="shared" ca="1" si="318"/>
        <v>#N/A</v>
      </c>
      <c r="DV127" t="e">
        <f t="shared" ca="1" si="318"/>
        <v>#N/A</v>
      </c>
      <c r="DW127" t="e">
        <f t="shared" ca="1" si="318"/>
        <v>#N/A</v>
      </c>
      <c r="DX127" t="e">
        <f t="shared" ca="1" si="318"/>
        <v>#N/A</v>
      </c>
      <c r="DY127" t="e">
        <f t="shared" ca="1" si="318"/>
        <v>#N/A</v>
      </c>
      <c r="DZ127" t="e">
        <f t="shared" ca="1" si="318"/>
        <v>#N/A</v>
      </c>
      <c r="EA127" t="e">
        <f t="shared" ca="1" si="318"/>
        <v>#N/A</v>
      </c>
      <c r="EB127" t="e">
        <f t="shared" ca="1" si="318"/>
        <v>#N/A</v>
      </c>
      <c r="EC127" t="e">
        <f t="shared" ca="1" si="318"/>
        <v>#N/A</v>
      </c>
      <c r="ED127" t="e">
        <f t="shared" ca="1" si="318"/>
        <v>#N/A</v>
      </c>
      <c r="EE127" t="e">
        <f t="shared" ca="1" si="318"/>
        <v>#N/A</v>
      </c>
      <c r="EF127" t="e">
        <f t="shared" ca="1" si="319"/>
        <v>#N/A</v>
      </c>
      <c r="EG127" t="e">
        <f t="shared" ca="1" si="319"/>
        <v>#N/A</v>
      </c>
      <c r="EH127" t="e">
        <f t="shared" ca="1" si="319"/>
        <v>#N/A</v>
      </c>
      <c r="EI127" t="e">
        <f t="shared" ca="1" si="319"/>
        <v>#N/A</v>
      </c>
      <c r="EJ127" t="e">
        <f t="shared" ca="1" si="319"/>
        <v>#N/A</v>
      </c>
      <c r="EK127" t="e">
        <f t="shared" ca="1" si="319"/>
        <v>#N/A</v>
      </c>
      <c r="EL127" t="e">
        <f t="shared" ca="1" si="319"/>
        <v>#N/A</v>
      </c>
      <c r="EM127" t="e">
        <f t="shared" ca="1" si="319"/>
        <v>#N/A</v>
      </c>
      <c r="EN127" s="91" t="e">
        <f t="shared" ca="1" si="319"/>
        <v>#N/A</v>
      </c>
    </row>
    <row r="128" spans="1:144">
      <c r="A128" t="str">
        <f ca="1"/>
        <v>Superstructure</v>
      </c>
      <c r="B128" t="str">
        <f ca="1"/>
        <v>Beams</v>
      </c>
      <c r="C128">
        <f ca="1"/>
        <v>0</v>
      </c>
      <c r="D128" t="str">
        <f ca="1"/>
        <v/>
      </c>
      <c r="E128">
        <f ca="1"/>
        <v>0</v>
      </c>
      <c r="F128">
        <f ca="1"/>
        <v>0</v>
      </c>
      <c r="G128">
        <f ca="1"/>
        <v>0</v>
      </c>
      <c r="H128" t="str">
        <f ca="1"/>
        <v/>
      </c>
      <c r="I128">
        <f ca="1"/>
        <v>0</v>
      </c>
      <c r="J128" t="str">
        <f ca="1"/>
        <v/>
      </c>
      <c r="K128" t="str">
        <f ca="1"/>
        <v>0</v>
      </c>
      <c r="L128" t="str">
        <f ca="1"/>
        <v>0</v>
      </c>
      <c r="M128" t="str">
        <f ca="1"/>
        <v>0</v>
      </c>
      <c r="X128" s="91" t="e">
        <f t="shared" ca="1" si="312"/>
        <v>#N/A</v>
      </c>
      <c r="Y128" t="e">
        <f t="shared" ca="1" si="312"/>
        <v>#N/A</v>
      </c>
      <c r="Z128" t="e">
        <f t="shared" ca="1" si="312"/>
        <v>#N/A</v>
      </c>
      <c r="AA128" t="e">
        <f t="shared" ca="1" si="312"/>
        <v>#N/A</v>
      </c>
      <c r="AB128" t="e">
        <f t="shared" ca="1" si="312"/>
        <v>#N/A</v>
      </c>
      <c r="AC128" t="e">
        <f t="shared" ca="1" si="312"/>
        <v>#N/A</v>
      </c>
      <c r="AD128" t="e">
        <f t="shared" ca="1" si="312"/>
        <v>#N/A</v>
      </c>
      <c r="AE128" t="e">
        <f t="shared" ca="1" si="312"/>
        <v>#N/A</v>
      </c>
      <c r="AF128" t="e">
        <f t="shared" ca="1" si="312"/>
        <v>#N/A</v>
      </c>
      <c r="AG128" t="e">
        <f t="shared" ca="1" si="312"/>
        <v>#N/A</v>
      </c>
      <c r="AH128" t="e">
        <f t="shared" ca="1" si="312"/>
        <v>#N/A</v>
      </c>
      <c r="AI128" t="e">
        <f t="shared" ca="1" si="312"/>
        <v>#N/A</v>
      </c>
      <c r="AJ128" t="e">
        <f t="shared" ca="1" si="312"/>
        <v>#N/A</v>
      </c>
      <c r="AK128" t="e">
        <f t="shared" ca="1" si="312"/>
        <v>#N/A</v>
      </c>
      <c r="AL128" t="e">
        <f t="shared" ca="1" si="312"/>
        <v>#N/A</v>
      </c>
      <c r="AM128" t="e">
        <f t="shared" ca="1" si="312"/>
        <v>#N/A</v>
      </c>
      <c r="AN128" t="e">
        <f t="shared" ca="1" si="313"/>
        <v>#N/A</v>
      </c>
      <c r="AO128" t="e">
        <f t="shared" ca="1" si="313"/>
        <v>#N/A</v>
      </c>
      <c r="AP128" t="e">
        <f t="shared" ca="1" si="313"/>
        <v>#N/A</v>
      </c>
      <c r="AQ128" t="e">
        <f t="shared" ca="1" si="313"/>
        <v>#N/A</v>
      </c>
      <c r="AR128" t="e">
        <f t="shared" ca="1" si="313"/>
        <v>#N/A</v>
      </c>
      <c r="AS128" t="e">
        <f t="shared" ca="1" si="313"/>
        <v>#N/A</v>
      </c>
      <c r="AT128" t="e">
        <f t="shared" ca="1" si="313"/>
        <v>#N/A</v>
      </c>
      <c r="AU128" t="e">
        <f t="shared" ca="1" si="313"/>
        <v>#N/A</v>
      </c>
      <c r="AV128" t="e">
        <f t="shared" ca="1" si="313"/>
        <v>#N/A</v>
      </c>
      <c r="AW128" t="e">
        <f t="shared" ca="1" si="313"/>
        <v>#N/A</v>
      </c>
      <c r="AX128" t="e">
        <f t="shared" ca="1" si="313"/>
        <v>#N/A</v>
      </c>
      <c r="AY128" t="e">
        <f t="shared" ca="1" si="313"/>
        <v>#N/A</v>
      </c>
      <c r="AZ128" t="e">
        <f t="shared" ca="1" si="313"/>
        <v>#N/A</v>
      </c>
      <c r="BA128" t="e">
        <f t="shared" ca="1" si="313"/>
        <v>#N/A</v>
      </c>
      <c r="BB128" s="91" t="e">
        <f t="shared" ca="1" si="313"/>
        <v>#N/A</v>
      </c>
      <c r="BC128" t="e">
        <f t="shared" ca="1" si="313"/>
        <v>#N/A</v>
      </c>
      <c r="BD128" t="e">
        <f t="shared" ca="1" si="314"/>
        <v>#N/A</v>
      </c>
      <c r="BE128" t="e">
        <f t="shared" ca="1" si="314"/>
        <v>#N/A</v>
      </c>
      <c r="BF128" t="e">
        <f t="shared" ca="1" si="314"/>
        <v>#N/A</v>
      </c>
      <c r="BG128" t="e">
        <f t="shared" ca="1" si="314"/>
        <v>#N/A</v>
      </c>
      <c r="BH128" t="e">
        <f t="shared" ca="1" si="314"/>
        <v>#N/A</v>
      </c>
      <c r="BI128" t="e">
        <f t="shared" ca="1" si="314"/>
        <v>#N/A</v>
      </c>
      <c r="BJ128" t="e">
        <f t="shared" ca="1" si="314"/>
        <v>#N/A</v>
      </c>
      <c r="BK128" t="e">
        <f t="shared" ca="1" si="314"/>
        <v>#N/A</v>
      </c>
      <c r="BL128" t="e">
        <f t="shared" ca="1" si="314"/>
        <v>#N/A</v>
      </c>
      <c r="BM128" t="e">
        <f t="shared" ca="1" si="314"/>
        <v>#N/A</v>
      </c>
      <c r="BN128" t="e">
        <f t="shared" ca="1" si="314"/>
        <v>#N/A</v>
      </c>
      <c r="BO128" t="e">
        <f t="shared" ca="1" si="314"/>
        <v>#N/A</v>
      </c>
      <c r="BP128" t="e">
        <f t="shared" ca="1" si="314"/>
        <v>#N/A</v>
      </c>
      <c r="BQ128" t="e">
        <f t="shared" ca="1" si="314"/>
        <v>#N/A</v>
      </c>
      <c r="BR128" t="e">
        <f t="shared" ca="1" si="314"/>
        <v>#N/A</v>
      </c>
      <c r="BS128" t="e">
        <f t="shared" ca="1" si="314"/>
        <v>#N/A</v>
      </c>
      <c r="BT128" t="e">
        <f t="shared" ca="1" si="315"/>
        <v>#N/A</v>
      </c>
      <c r="BU128" t="e">
        <f t="shared" ca="1" si="315"/>
        <v>#N/A</v>
      </c>
      <c r="BV128" t="e">
        <f t="shared" ca="1" si="315"/>
        <v>#N/A</v>
      </c>
      <c r="BW128" t="e">
        <f t="shared" ca="1" si="315"/>
        <v>#N/A</v>
      </c>
      <c r="BX128" t="e">
        <f t="shared" ca="1" si="315"/>
        <v>#N/A</v>
      </c>
      <c r="BY128" t="e">
        <f t="shared" ca="1" si="315"/>
        <v>#N/A</v>
      </c>
      <c r="BZ128" t="e">
        <f t="shared" ca="1" si="315"/>
        <v>#N/A</v>
      </c>
      <c r="CA128" t="e">
        <f t="shared" ca="1" si="315"/>
        <v>#N/A</v>
      </c>
      <c r="CB128" t="e">
        <f t="shared" ca="1" si="315"/>
        <v>#N/A</v>
      </c>
      <c r="CC128" t="e">
        <f t="shared" ca="1" si="315"/>
        <v>#N/A</v>
      </c>
      <c r="CD128" t="e">
        <f t="shared" ca="1" si="315"/>
        <v>#N/A</v>
      </c>
      <c r="CE128" t="e">
        <f t="shared" ca="1" si="315"/>
        <v>#N/A</v>
      </c>
      <c r="CF128" s="91" t="e">
        <f t="shared" ca="1" si="315"/>
        <v>#N/A</v>
      </c>
      <c r="CG128" t="e">
        <f t="shared" ca="1" si="315"/>
        <v>#N/A</v>
      </c>
      <c r="CH128" t="e">
        <f t="shared" ca="1" si="315"/>
        <v>#N/A</v>
      </c>
      <c r="CI128" t="e">
        <f t="shared" ca="1" si="315"/>
        <v>#N/A</v>
      </c>
      <c r="CJ128" t="e">
        <f t="shared" ca="1" si="316"/>
        <v>#N/A</v>
      </c>
      <c r="CK128" t="e">
        <f t="shared" ca="1" si="316"/>
        <v>#N/A</v>
      </c>
      <c r="CL128" t="e">
        <f t="shared" ca="1" si="316"/>
        <v>#N/A</v>
      </c>
      <c r="CM128" t="e">
        <f t="shared" ca="1" si="316"/>
        <v>#N/A</v>
      </c>
      <c r="CN128" t="e">
        <f t="shared" ca="1" si="316"/>
        <v>#N/A</v>
      </c>
      <c r="CO128" t="e">
        <f t="shared" ca="1" si="316"/>
        <v>#N/A</v>
      </c>
      <c r="CP128" t="e">
        <f t="shared" ca="1" si="316"/>
        <v>#N/A</v>
      </c>
      <c r="CQ128" t="e">
        <f t="shared" ca="1" si="316"/>
        <v>#N/A</v>
      </c>
      <c r="CR128" t="e">
        <f t="shared" ca="1" si="316"/>
        <v>#N/A</v>
      </c>
      <c r="CS128" t="e">
        <f t="shared" ca="1" si="316"/>
        <v>#N/A</v>
      </c>
      <c r="CT128" t="e">
        <f t="shared" ca="1" si="316"/>
        <v>#N/A</v>
      </c>
      <c r="CU128" t="e">
        <f t="shared" ca="1" si="316"/>
        <v>#N/A</v>
      </c>
      <c r="CV128" t="e">
        <f t="shared" ca="1" si="316"/>
        <v>#N/A</v>
      </c>
      <c r="CW128" t="e">
        <f t="shared" ca="1" si="316"/>
        <v>#N/A</v>
      </c>
      <c r="CX128" t="e">
        <f t="shared" ca="1" si="316"/>
        <v>#N/A</v>
      </c>
      <c r="CY128" t="e">
        <f t="shared" ca="1" si="316"/>
        <v>#N/A</v>
      </c>
      <c r="CZ128" t="e">
        <f t="shared" ca="1" si="317"/>
        <v>#N/A</v>
      </c>
      <c r="DA128" t="e">
        <f t="shared" ca="1" si="317"/>
        <v>#N/A</v>
      </c>
      <c r="DB128" t="e">
        <f t="shared" ca="1" si="317"/>
        <v>#N/A</v>
      </c>
      <c r="DC128" t="e">
        <f t="shared" ca="1" si="317"/>
        <v>#N/A</v>
      </c>
      <c r="DD128" t="e">
        <f t="shared" ca="1" si="317"/>
        <v>#N/A</v>
      </c>
      <c r="DE128" t="e">
        <f t="shared" ca="1" si="317"/>
        <v>#N/A</v>
      </c>
      <c r="DF128" t="e">
        <f t="shared" ca="1" si="317"/>
        <v>#N/A</v>
      </c>
      <c r="DG128" t="e">
        <f t="shared" ca="1" si="317"/>
        <v>#N/A</v>
      </c>
      <c r="DH128" t="e">
        <f t="shared" ca="1" si="317"/>
        <v>#N/A</v>
      </c>
      <c r="DI128" t="e">
        <f t="shared" ca="1" si="317"/>
        <v>#N/A</v>
      </c>
      <c r="DJ128" s="91" t="e">
        <f t="shared" ca="1" si="317"/>
        <v>#N/A</v>
      </c>
      <c r="DK128" t="e">
        <f t="shared" ca="1" si="317"/>
        <v>#N/A</v>
      </c>
      <c r="DL128" t="e">
        <f t="shared" ca="1" si="317"/>
        <v>#N/A</v>
      </c>
      <c r="DM128" t="e">
        <f t="shared" ca="1" si="317"/>
        <v>#N/A</v>
      </c>
      <c r="DN128" t="e">
        <f t="shared" ca="1" si="317"/>
        <v>#N/A</v>
      </c>
      <c r="DO128" t="e">
        <f t="shared" ca="1" si="317"/>
        <v>#N/A</v>
      </c>
      <c r="DP128" t="e">
        <f t="shared" ca="1" si="318"/>
        <v>#N/A</v>
      </c>
      <c r="DQ128" t="e">
        <f t="shared" ca="1" si="318"/>
        <v>#N/A</v>
      </c>
      <c r="DR128" t="e">
        <f t="shared" ca="1" si="318"/>
        <v>#N/A</v>
      </c>
      <c r="DS128" t="e">
        <f t="shared" ca="1" si="318"/>
        <v>#N/A</v>
      </c>
      <c r="DT128" t="e">
        <f t="shared" ca="1" si="318"/>
        <v>#N/A</v>
      </c>
      <c r="DU128" t="e">
        <f t="shared" ca="1" si="318"/>
        <v>#N/A</v>
      </c>
      <c r="DV128" t="e">
        <f t="shared" ca="1" si="318"/>
        <v>#N/A</v>
      </c>
      <c r="DW128" t="e">
        <f t="shared" ca="1" si="318"/>
        <v>#N/A</v>
      </c>
      <c r="DX128" t="e">
        <f t="shared" ca="1" si="318"/>
        <v>#N/A</v>
      </c>
      <c r="DY128" t="e">
        <f t="shared" ca="1" si="318"/>
        <v>#N/A</v>
      </c>
      <c r="DZ128" t="e">
        <f t="shared" ca="1" si="318"/>
        <v>#N/A</v>
      </c>
      <c r="EA128" t="e">
        <f t="shared" ca="1" si="318"/>
        <v>#N/A</v>
      </c>
      <c r="EB128" t="e">
        <f t="shared" ca="1" si="318"/>
        <v>#N/A</v>
      </c>
      <c r="EC128" t="e">
        <f t="shared" ca="1" si="318"/>
        <v>#N/A</v>
      </c>
      <c r="ED128" t="e">
        <f t="shared" ca="1" si="318"/>
        <v>#N/A</v>
      </c>
      <c r="EE128" t="e">
        <f t="shared" ca="1" si="318"/>
        <v>#N/A</v>
      </c>
      <c r="EF128" t="e">
        <f t="shared" ca="1" si="319"/>
        <v>#N/A</v>
      </c>
      <c r="EG128" t="e">
        <f t="shared" ca="1" si="319"/>
        <v>#N/A</v>
      </c>
      <c r="EH128" t="e">
        <f t="shared" ca="1" si="319"/>
        <v>#N/A</v>
      </c>
      <c r="EI128" t="e">
        <f t="shared" ca="1" si="319"/>
        <v>#N/A</v>
      </c>
      <c r="EJ128" t="e">
        <f t="shared" ca="1" si="319"/>
        <v>#N/A</v>
      </c>
      <c r="EK128" t="e">
        <f t="shared" ca="1" si="319"/>
        <v>#N/A</v>
      </c>
      <c r="EL128" t="e">
        <f t="shared" ca="1" si="319"/>
        <v>#N/A</v>
      </c>
      <c r="EM128" t="e">
        <f t="shared" ca="1" si="319"/>
        <v>#N/A</v>
      </c>
      <c r="EN128" s="91" t="e">
        <f t="shared" ca="1" si="319"/>
        <v>#N/A</v>
      </c>
    </row>
    <row r="129" spans="1:144">
      <c r="A129" t="str">
        <f ca="1"/>
        <v>Superstructure</v>
      </c>
      <c r="B129" t="str">
        <f ca="1"/>
        <v>Secondary beams</v>
      </c>
      <c r="C129">
        <f ca="1"/>
        <v>0</v>
      </c>
      <c r="D129" t="str">
        <f ca="1"/>
        <v/>
      </c>
      <c r="E129">
        <f ca="1"/>
        <v>0</v>
      </c>
      <c r="F129">
        <f ca="1"/>
        <v>0</v>
      </c>
      <c r="G129">
        <f ca="1"/>
        <v>0</v>
      </c>
      <c r="H129" t="str">
        <f ca="1"/>
        <v/>
      </c>
      <c r="I129">
        <f ca="1"/>
        <v>0</v>
      </c>
      <c r="J129" t="str">
        <f ca="1"/>
        <v/>
      </c>
      <c r="K129" t="str">
        <f ca="1"/>
        <v>0</v>
      </c>
      <c r="L129" t="str">
        <f ca="1"/>
        <v>0</v>
      </c>
      <c r="M129" t="str">
        <f ca="1"/>
        <v>0</v>
      </c>
      <c r="X129" s="91" t="e">
        <f t="shared" ca="1" si="312"/>
        <v>#N/A</v>
      </c>
      <c r="Y129" t="e">
        <f t="shared" ca="1" si="312"/>
        <v>#N/A</v>
      </c>
      <c r="Z129" t="e">
        <f t="shared" ca="1" si="312"/>
        <v>#N/A</v>
      </c>
      <c r="AA129" t="e">
        <f t="shared" ca="1" si="312"/>
        <v>#N/A</v>
      </c>
      <c r="AB129" t="e">
        <f t="shared" ca="1" si="312"/>
        <v>#N/A</v>
      </c>
      <c r="AC129" t="e">
        <f t="shared" ca="1" si="312"/>
        <v>#N/A</v>
      </c>
      <c r="AD129" t="e">
        <f t="shared" ca="1" si="312"/>
        <v>#N/A</v>
      </c>
      <c r="AE129" t="e">
        <f t="shared" ca="1" si="312"/>
        <v>#N/A</v>
      </c>
      <c r="AF129" t="e">
        <f t="shared" ca="1" si="312"/>
        <v>#N/A</v>
      </c>
      <c r="AG129" t="e">
        <f t="shared" ca="1" si="312"/>
        <v>#N/A</v>
      </c>
      <c r="AH129" t="e">
        <f t="shared" ca="1" si="312"/>
        <v>#N/A</v>
      </c>
      <c r="AI129" t="e">
        <f t="shared" ca="1" si="312"/>
        <v>#N/A</v>
      </c>
      <c r="AJ129" t="e">
        <f t="shared" ca="1" si="312"/>
        <v>#N/A</v>
      </c>
      <c r="AK129" t="e">
        <f t="shared" ca="1" si="312"/>
        <v>#N/A</v>
      </c>
      <c r="AL129" t="e">
        <f t="shared" ca="1" si="312"/>
        <v>#N/A</v>
      </c>
      <c r="AM129" t="e">
        <f t="shared" ca="1" si="312"/>
        <v>#N/A</v>
      </c>
      <c r="AN129" t="e">
        <f t="shared" ca="1" si="313"/>
        <v>#N/A</v>
      </c>
      <c r="AO129" t="e">
        <f t="shared" ca="1" si="313"/>
        <v>#N/A</v>
      </c>
      <c r="AP129" t="e">
        <f t="shared" ca="1" si="313"/>
        <v>#N/A</v>
      </c>
      <c r="AQ129" t="e">
        <f t="shared" ca="1" si="313"/>
        <v>#N/A</v>
      </c>
      <c r="AR129" t="e">
        <f t="shared" ca="1" si="313"/>
        <v>#N/A</v>
      </c>
      <c r="AS129" t="e">
        <f t="shared" ca="1" si="313"/>
        <v>#N/A</v>
      </c>
      <c r="AT129" t="e">
        <f t="shared" ca="1" si="313"/>
        <v>#N/A</v>
      </c>
      <c r="AU129" t="e">
        <f t="shared" ca="1" si="313"/>
        <v>#N/A</v>
      </c>
      <c r="AV129" t="e">
        <f t="shared" ca="1" si="313"/>
        <v>#N/A</v>
      </c>
      <c r="AW129" t="e">
        <f t="shared" ca="1" si="313"/>
        <v>#N/A</v>
      </c>
      <c r="AX129" t="e">
        <f t="shared" ca="1" si="313"/>
        <v>#N/A</v>
      </c>
      <c r="AY129" t="e">
        <f t="shared" ca="1" si="313"/>
        <v>#N/A</v>
      </c>
      <c r="AZ129" t="e">
        <f t="shared" ca="1" si="313"/>
        <v>#N/A</v>
      </c>
      <c r="BA129" t="e">
        <f t="shared" ca="1" si="313"/>
        <v>#N/A</v>
      </c>
      <c r="BB129" s="91" t="e">
        <f t="shared" ca="1" si="313"/>
        <v>#N/A</v>
      </c>
      <c r="BC129" t="e">
        <f t="shared" ca="1" si="313"/>
        <v>#N/A</v>
      </c>
      <c r="BD129" t="e">
        <f t="shared" ca="1" si="314"/>
        <v>#N/A</v>
      </c>
      <c r="BE129" t="e">
        <f t="shared" ca="1" si="314"/>
        <v>#N/A</v>
      </c>
      <c r="BF129" t="e">
        <f t="shared" ca="1" si="314"/>
        <v>#N/A</v>
      </c>
      <c r="BG129" t="e">
        <f t="shared" ca="1" si="314"/>
        <v>#N/A</v>
      </c>
      <c r="BH129" t="e">
        <f t="shared" ca="1" si="314"/>
        <v>#N/A</v>
      </c>
      <c r="BI129" t="e">
        <f t="shared" ca="1" si="314"/>
        <v>#N/A</v>
      </c>
      <c r="BJ129" t="e">
        <f t="shared" ca="1" si="314"/>
        <v>#N/A</v>
      </c>
      <c r="BK129" t="e">
        <f t="shared" ca="1" si="314"/>
        <v>#N/A</v>
      </c>
      <c r="BL129" t="e">
        <f t="shared" ca="1" si="314"/>
        <v>#N/A</v>
      </c>
      <c r="BM129" t="e">
        <f t="shared" ca="1" si="314"/>
        <v>#N/A</v>
      </c>
      <c r="BN129" t="e">
        <f t="shared" ca="1" si="314"/>
        <v>#N/A</v>
      </c>
      <c r="BO129" t="e">
        <f t="shared" ca="1" si="314"/>
        <v>#N/A</v>
      </c>
      <c r="BP129" t="e">
        <f t="shared" ca="1" si="314"/>
        <v>#N/A</v>
      </c>
      <c r="BQ129" t="e">
        <f t="shared" ca="1" si="314"/>
        <v>#N/A</v>
      </c>
      <c r="BR129" t="e">
        <f t="shared" ca="1" si="314"/>
        <v>#N/A</v>
      </c>
      <c r="BS129" t="e">
        <f t="shared" ca="1" si="314"/>
        <v>#N/A</v>
      </c>
      <c r="BT129" t="e">
        <f t="shared" ca="1" si="315"/>
        <v>#N/A</v>
      </c>
      <c r="BU129" t="e">
        <f t="shared" ca="1" si="315"/>
        <v>#N/A</v>
      </c>
      <c r="BV129" t="e">
        <f t="shared" ca="1" si="315"/>
        <v>#N/A</v>
      </c>
      <c r="BW129" t="e">
        <f t="shared" ca="1" si="315"/>
        <v>#N/A</v>
      </c>
      <c r="BX129" t="e">
        <f t="shared" ca="1" si="315"/>
        <v>#N/A</v>
      </c>
      <c r="BY129" t="e">
        <f t="shared" ca="1" si="315"/>
        <v>#N/A</v>
      </c>
      <c r="BZ129" t="e">
        <f t="shared" ca="1" si="315"/>
        <v>#N/A</v>
      </c>
      <c r="CA129" t="e">
        <f t="shared" ca="1" si="315"/>
        <v>#N/A</v>
      </c>
      <c r="CB129" t="e">
        <f t="shared" ca="1" si="315"/>
        <v>#N/A</v>
      </c>
      <c r="CC129" t="e">
        <f t="shared" ca="1" si="315"/>
        <v>#N/A</v>
      </c>
      <c r="CD129" t="e">
        <f t="shared" ca="1" si="315"/>
        <v>#N/A</v>
      </c>
      <c r="CE129" t="e">
        <f t="shared" ca="1" si="315"/>
        <v>#N/A</v>
      </c>
      <c r="CF129" s="91" t="e">
        <f t="shared" ca="1" si="315"/>
        <v>#N/A</v>
      </c>
      <c r="CG129" t="e">
        <f t="shared" ca="1" si="315"/>
        <v>#N/A</v>
      </c>
      <c r="CH129" t="e">
        <f t="shared" ca="1" si="315"/>
        <v>#N/A</v>
      </c>
      <c r="CI129" t="e">
        <f t="shared" ca="1" si="315"/>
        <v>#N/A</v>
      </c>
      <c r="CJ129" t="e">
        <f t="shared" ca="1" si="316"/>
        <v>#N/A</v>
      </c>
      <c r="CK129" t="e">
        <f t="shared" ca="1" si="316"/>
        <v>#N/A</v>
      </c>
      <c r="CL129" t="e">
        <f t="shared" ca="1" si="316"/>
        <v>#N/A</v>
      </c>
      <c r="CM129" t="e">
        <f t="shared" ca="1" si="316"/>
        <v>#N/A</v>
      </c>
      <c r="CN129" t="e">
        <f t="shared" ca="1" si="316"/>
        <v>#N/A</v>
      </c>
      <c r="CO129" t="e">
        <f t="shared" ca="1" si="316"/>
        <v>#N/A</v>
      </c>
      <c r="CP129" t="e">
        <f t="shared" ca="1" si="316"/>
        <v>#N/A</v>
      </c>
      <c r="CQ129" t="e">
        <f t="shared" ca="1" si="316"/>
        <v>#N/A</v>
      </c>
      <c r="CR129" t="e">
        <f t="shared" ca="1" si="316"/>
        <v>#N/A</v>
      </c>
      <c r="CS129" t="e">
        <f t="shared" ca="1" si="316"/>
        <v>#N/A</v>
      </c>
      <c r="CT129" t="e">
        <f t="shared" ca="1" si="316"/>
        <v>#N/A</v>
      </c>
      <c r="CU129" t="e">
        <f t="shared" ca="1" si="316"/>
        <v>#N/A</v>
      </c>
      <c r="CV129" t="e">
        <f t="shared" ca="1" si="316"/>
        <v>#N/A</v>
      </c>
      <c r="CW129" t="e">
        <f t="shared" ca="1" si="316"/>
        <v>#N/A</v>
      </c>
      <c r="CX129" t="e">
        <f t="shared" ca="1" si="316"/>
        <v>#N/A</v>
      </c>
      <c r="CY129" t="e">
        <f t="shared" ca="1" si="316"/>
        <v>#N/A</v>
      </c>
      <c r="CZ129" t="e">
        <f t="shared" ca="1" si="317"/>
        <v>#N/A</v>
      </c>
      <c r="DA129" t="e">
        <f t="shared" ca="1" si="317"/>
        <v>#N/A</v>
      </c>
      <c r="DB129" t="e">
        <f t="shared" ca="1" si="317"/>
        <v>#N/A</v>
      </c>
      <c r="DC129" t="e">
        <f t="shared" ca="1" si="317"/>
        <v>#N/A</v>
      </c>
      <c r="DD129" t="e">
        <f t="shared" ca="1" si="317"/>
        <v>#N/A</v>
      </c>
      <c r="DE129" t="e">
        <f t="shared" ca="1" si="317"/>
        <v>#N/A</v>
      </c>
      <c r="DF129" t="e">
        <f t="shared" ca="1" si="317"/>
        <v>#N/A</v>
      </c>
      <c r="DG129" t="e">
        <f t="shared" ca="1" si="317"/>
        <v>#N/A</v>
      </c>
      <c r="DH129" t="e">
        <f t="shared" ca="1" si="317"/>
        <v>#N/A</v>
      </c>
      <c r="DI129" t="e">
        <f t="shared" ca="1" si="317"/>
        <v>#N/A</v>
      </c>
      <c r="DJ129" s="91" t="e">
        <f t="shared" ca="1" si="317"/>
        <v>#N/A</v>
      </c>
      <c r="DK129" t="e">
        <f t="shared" ca="1" si="317"/>
        <v>#N/A</v>
      </c>
      <c r="DL129" t="e">
        <f t="shared" ca="1" si="317"/>
        <v>#N/A</v>
      </c>
      <c r="DM129" t="e">
        <f t="shared" ca="1" si="317"/>
        <v>#N/A</v>
      </c>
      <c r="DN129" t="e">
        <f t="shared" ca="1" si="317"/>
        <v>#N/A</v>
      </c>
      <c r="DO129" t="e">
        <f t="shared" ca="1" si="317"/>
        <v>#N/A</v>
      </c>
      <c r="DP129" t="e">
        <f t="shared" ca="1" si="318"/>
        <v>#N/A</v>
      </c>
      <c r="DQ129" t="e">
        <f t="shared" ca="1" si="318"/>
        <v>#N/A</v>
      </c>
      <c r="DR129" t="e">
        <f t="shared" ca="1" si="318"/>
        <v>#N/A</v>
      </c>
      <c r="DS129" t="e">
        <f t="shared" ca="1" si="318"/>
        <v>#N/A</v>
      </c>
      <c r="DT129" t="e">
        <f t="shared" ca="1" si="318"/>
        <v>#N/A</v>
      </c>
      <c r="DU129" t="e">
        <f t="shared" ca="1" si="318"/>
        <v>#N/A</v>
      </c>
      <c r="DV129" t="e">
        <f t="shared" ca="1" si="318"/>
        <v>#N/A</v>
      </c>
      <c r="DW129" t="e">
        <f t="shared" ca="1" si="318"/>
        <v>#N/A</v>
      </c>
      <c r="DX129" t="e">
        <f t="shared" ca="1" si="318"/>
        <v>#N/A</v>
      </c>
      <c r="DY129" t="e">
        <f t="shared" ca="1" si="318"/>
        <v>#N/A</v>
      </c>
      <c r="DZ129" t="e">
        <f t="shared" ca="1" si="318"/>
        <v>#N/A</v>
      </c>
      <c r="EA129" t="e">
        <f t="shared" ca="1" si="318"/>
        <v>#N/A</v>
      </c>
      <c r="EB129" t="e">
        <f t="shared" ca="1" si="318"/>
        <v>#N/A</v>
      </c>
      <c r="EC129" t="e">
        <f t="shared" ca="1" si="318"/>
        <v>#N/A</v>
      </c>
      <c r="ED129" t="e">
        <f t="shared" ca="1" si="318"/>
        <v>#N/A</v>
      </c>
      <c r="EE129" t="e">
        <f t="shared" ca="1" si="318"/>
        <v>#N/A</v>
      </c>
      <c r="EF129" t="e">
        <f t="shared" ca="1" si="319"/>
        <v>#N/A</v>
      </c>
      <c r="EG129" t="e">
        <f t="shared" ca="1" si="319"/>
        <v>#N/A</v>
      </c>
      <c r="EH129" t="e">
        <f t="shared" ca="1" si="319"/>
        <v>#N/A</v>
      </c>
      <c r="EI129" t="e">
        <f t="shared" ca="1" si="319"/>
        <v>#N/A</v>
      </c>
      <c r="EJ129" t="e">
        <f t="shared" ca="1" si="319"/>
        <v>#N/A</v>
      </c>
      <c r="EK129" t="e">
        <f t="shared" ca="1" si="319"/>
        <v>#N/A</v>
      </c>
      <c r="EL129" t="e">
        <f t="shared" ca="1" si="319"/>
        <v>#N/A</v>
      </c>
      <c r="EM129" t="e">
        <f t="shared" ca="1" si="319"/>
        <v>#N/A</v>
      </c>
      <c r="EN129" s="91" t="e">
        <f t="shared" ca="1" si="319"/>
        <v>#N/A</v>
      </c>
    </row>
    <row r="130" spans="1:144">
      <c r="A130" t="str">
        <f ca="1"/>
        <v>Upper floors</v>
      </c>
      <c r="B130" t="str">
        <f ca="1"/>
        <v>Floor slab</v>
      </c>
      <c r="C130">
        <f ca="1"/>
        <v>0</v>
      </c>
      <c r="D130" t="str">
        <f ca="1"/>
        <v/>
      </c>
      <c r="E130">
        <f ca="1"/>
        <v>0</v>
      </c>
      <c r="F130">
        <f ca="1"/>
        <v>0</v>
      </c>
      <c r="G130">
        <f ca="1"/>
        <v>0</v>
      </c>
      <c r="H130" t="str">
        <f ca="1"/>
        <v/>
      </c>
      <c r="I130">
        <f ca="1"/>
        <v>0</v>
      </c>
      <c r="J130" t="str">
        <f ca="1"/>
        <v/>
      </c>
      <c r="K130" t="str">
        <f ca="1"/>
        <v>0</v>
      </c>
      <c r="L130" t="str">
        <f ca="1"/>
        <v>0</v>
      </c>
      <c r="M130" t="str">
        <f ca="1"/>
        <v>0</v>
      </c>
      <c r="X130" s="91" t="e">
        <f t="shared" ca="1" si="312"/>
        <v>#N/A</v>
      </c>
      <c r="Y130" t="e">
        <f t="shared" ca="1" si="312"/>
        <v>#N/A</v>
      </c>
      <c r="Z130" t="e">
        <f t="shared" ca="1" si="312"/>
        <v>#N/A</v>
      </c>
      <c r="AA130" t="e">
        <f t="shared" ca="1" si="312"/>
        <v>#N/A</v>
      </c>
      <c r="AB130" t="e">
        <f t="shared" ca="1" si="312"/>
        <v>#N/A</v>
      </c>
      <c r="AC130" t="e">
        <f t="shared" ca="1" si="312"/>
        <v>#N/A</v>
      </c>
      <c r="AD130" t="e">
        <f t="shared" ca="1" si="312"/>
        <v>#N/A</v>
      </c>
      <c r="AE130" t="e">
        <f t="shared" ca="1" si="312"/>
        <v>#N/A</v>
      </c>
      <c r="AF130" t="e">
        <f t="shared" ca="1" si="312"/>
        <v>#N/A</v>
      </c>
      <c r="AG130" t="e">
        <f t="shared" ca="1" si="312"/>
        <v>#N/A</v>
      </c>
      <c r="AH130" t="e">
        <f t="shared" ca="1" si="312"/>
        <v>#N/A</v>
      </c>
      <c r="AI130" t="e">
        <f t="shared" ca="1" si="312"/>
        <v>#N/A</v>
      </c>
      <c r="AJ130" t="e">
        <f t="shared" ca="1" si="312"/>
        <v>#N/A</v>
      </c>
      <c r="AK130" t="e">
        <f t="shared" ca="1" si="312"/>
        <v>#N/A</v>
      </c>
      <c r="AL130" t="e">
        <f t="shared" ca="1" si="312"/>
        <v>#N/A</v>
      </c>
      <c r="AM130" t="e">
        <f t="shared" ca="1" si="312"/>
        <v>#N/A</v>
      </c>
      <c r="AN130" t="e">
        <f t="shared" ca="1" si="313"/>
        <v>#N/A</v>
      </c>
      <c r="AO130" t="e">
        <f t="shared" ca="1" si="313"/>
        <v>#N/A</v>
      </c>
      <c r="AP130" t="e">
        <f t="shared" ca="1" si="313"/>
        <v>#N/A</v>
      </c>
      <c r="AQ130" t="e">
        <f t="shared" ca="1" si="313"/>
        <v>#N/A</v>
      </c>
      <c r="AR130" t="e">
        <f t="shared" ca="1" si="313"/>
        <v>#N/A</v>
      </c>
      <c r="AS130" t="e">
        <f t="shared" ca="1" si="313"/>
        <v>#N/A</v>
      </c>
      <c r="AT130" t="e">
        <f t="shared" ca="1" si="313"/>
        <v>#N/A</v>
      </c>
      <c r="AU130" t="e">
        <f t="shared" ca="1" si="313"/>
        <v>#N/A</v>
      </c>
      <c r="AV130" t="e">
        <f t="shared" ca="1" si="313"/>
        <v>#N/A</v>
      </c>
      <c r="AW130" t="e">
        <f t="shared" ca="1" si="313"/>
        <v>#N/A</v>
      </c>
      <c r="AX130" t="e">
        <f t="shared" ca="1" si="313"/>
        <v>#N/A</v>
      </c>
      <c r="AY130" t="e">
        <f t="shared" ca="1" si="313"/>
        <v>#N/A</v>
      </c>
      <c r="AZ130" t="e">
        <f t="shared" ca="1" si="313"/>
        <v>#N/A</v>
      </c>
      <c r="BA130" t="e">
        <f t="shared" ca="1" si="313"/>
        <v>#N/A</v>
      </c>
      <c r="BB130" s="91" t="e">
        <f t="shared" ca="1" si="313"/>
        <v>#N/A</v>
      </c>
      <c r="BC130" t="e">
        <f t="shared" ca="1" si="313"/>
        <v>#N/A</v>
      </c>
      <c r="BD130" t="e">
        <f t="shared" ca="1" si="314"/>
        <v>#N/A</v>
      </c>
      <c r="BE130" t="e">
        <f t="shared" ca="1" si="314"/>
        <v>#N/A</v>
      </c>
      <c r="BF130" t="e">
        <f t="shared" ca="1" si="314"/>
        <v>#N/A</v>
      </c>
      <c r="BG130" t="e">
        <f t="shared" ca="1" si="314"/>
        <v>#N/A</v>
      </c>
      <c r="BH130" t="e">
        <f t="shared" ca="1" si="314"/>
        <v>#N/A</v>
      </c>
      <c r="BI130" t="e">
        <f t="shared" ca="1" si="314"/>
        <v>#N/A</v>
      </c>
      <c r="BJ130" t="e">
        <f t="shared" ca="1" si="314"/>
        <v>#N/A</v>
      </c>
      <c r="BK130" t="e">
        <f t="shared" ca="1" si="314"/>
        <v>#N/A</v>
      </c>
      <c r="BL130" t="e">
        <f t="shared" ca="1" si="314"/>
        <v>#N/A</v>
      </c>
      <c r="BM130" t="e">
        <f t="shared" ca="1" si="314"/>
        <v>#N/A</v>
      </c>
      <c r="BN130" t="e">
        <f t="shared" ca="1" si="314"/>
        <v>#N/A</v>
      </c>
      <c r="BO130" t="e">
        <f t="shared" ca="1" si="314"/>
        <v>#N/A</v>
      </c>
      <c r="BP130" t="e">
        <f t="shared" ca="1" si="314"/>
        <v>#N/A</v>
      </c>
      <c r="BQ130" t="e">
        <f t="shared" ca="1" si="314"/>
        <v>#N/A</v>
      </c>
      <c r="BR130" t="e">
        <f t="shared" ca="1" si="314"/>
        <v>#N/A</v>
      </c>
      <c r="BS130" t="e">
        <f t="shared" ca="1" si="314"/>
        <v>#N/A</v>
      </c>
      <c r="BT130" t="e">
        <f t="shared" ca="1" si="315"/>
        <v>#N/A</v>
      </c>
      <c r="BU130" t="e">
        <f t="shared" ca="1" si="315"/>
        <v>#N/A</v>
      </c>
      <c r="BV130" t="e">
        <f t="shared" ca="1" si="315"/>
        <v>#N/A</v>
      </c>
      <c r="BW130" t="e">
        <f t="shared" ca="1" si="315"/>
        <v>#N/A</v>
      </c>
      <c r="BX130" t="e">
        <f t="shared" ca="1" si="315"/>
        <v>#N/A</v>
      </c>
      <c r="BY130" t="e">
        <f t="shared" ca="1" si="315"/>
        <v>#N/A</v>
      </c>
      <c r="BZ130" t="e">
        <f t="shared" ca="1" si="315"/>
        <v>#N/A</v>
      </c>
      <c r="CA130" t="e">
        <f t="shared" ca="1" si="315"/>
        <v>#N/A</v>
      </c>
      <c r="CB130" t="e">
        <f t="shared" ca="1" si="315"/>
        <v>#N/A</v>
      </c>
      <c r="CC130" t="e">
        <f t="shared" ca="1" si="315"/>
        <v>#N/A</v>
      </c>
      <c r="CD130" t="e">
        <f t="shared" ca="1" si="315"/>
        <v>#N/A</v>
      </c>
      <c r="CE130" t="e">
        <f t="shared" ca="1" si="315"/>
        <v>#N/A</v>
      </c>
      <c r="CF130" s="91" t="e">
        <f t="shared" ca="1" si="315"/>
        <v>#N/A</v>
      </c>
      <c r="CG130" t="e">
        <f t="shared" ca="1" si="315"/>
        <v>#N/A</v>
      </c>
      <c r="CH130" t="e">
        <f t="shared" ca="1" si="315"/>
        <v>#N/A</v>
      </c>
      <c r="CI130" t="e">
        <f t="shared" ca="1" si="315"/>
        <v>#N/A</v>
      </c>
      <c r="CJ130" t="e">
        <f t="shared" ca="1" si="316"/>
        <v>#N/A</v>
      </c>
      <c r="CK130" t="e">
        <f t="shared" ca="1" si="316"/>
        <v>#N/A</v>
      </c>
      <c r="CL130" t="e">
        <f t="shared" ca="1" si="316"/>
        <v>#N/A</v>
      </c>
      <c r="CM130" t="e">
        <f t="shared" ca="1" si="316"/>
        <v>#N/A</v>
      </c>
      <c r="CN130" t="e">
        <f t="shared" ca="1" si="316"/>
        <v>#N/A</v>
      </c>
      <c r="CO130" t="e">
        <f t="shared" ca="1" si="316"/>
        <v>#N/A</v>
      </c>
      <c r="CP130" t="e">
        <f t="shared" ca="1" si="316"/>
        <v>#N/A</v>
      </c>
      <c r="CQ130" t="e">
        <f t="shared" ca="1" si="316"/>
        <v>#N/A</v>
      </c>
      <c r="CR130" t="e">
        <f t="shared" ca="1" si="316"/>
        <v>#N/A</v>
      </c>
      <c r="CS130" t="e">
        <f t="shared" ca="1" si="316"/>
        <v>#N/A</v>
      </c>
      <c r="CT130" t="e">
        <f t="shared" ca="1" si="316"/>
        <v>#N/A</v>
      </c>
      <c r="CU130" t="e">
        <f t="shared" ca="1" si="316"/>
        <v>#N/A</v>
      </c>
      <c r="CV130" t="e">
        <f t="shared" ca="1" si="316"/>
        <v>#N/A</v>
      </c>
      <c r="CW130" t="e">
        <f t="shared" ca="1" si="316"/>
        <v>#N/A</v>
      </c>
      <c r="CX130" t="e">
        <f t="shared" ca="1" si="316"/>
        <v>#N/A</v>
      </c>
      <c r="CY130" t="e">
        <f t="shared" ca="1" si="316"/>
        <v>#N/A</v>
      </c>
      <c r="CZ130" t="e">
        <f t="shared" ca="1" si="317"/>
        <v>#N/A</v>
      </c>
      <c r="DA130" t="e">
        <f t="shared" ca="1" si="317"/>
        <v>#N/A</v>
      </c>
      <c r="DB130" t="e">
        <f t="shared" ca="1" si="317"/>
        <v>#N/A</v>
      </c>
      <c r="DC130" t="e">
        <f t="shared" ca="1" si="317"/>
        <v>#N/A</v>
      </c>
      <c r="DD130" t="e">
        <f t="shared" ca="1" si="317"/>
        <v>#N/A</v>
      </c>
      <c r="DE130" t="e">
        <f t="shared" ca="1" si="317"/>
        <v>#N/A</v>
      </c>
      <c r="DF130" t="e">
        <f t="shared" ca="1" si="317"/>
        <v>#N/A</v>
      </c>
      <c r="DG130" t="e">
        <f t="shared" ca="1" si="317"/>
        <v>#N/A</v>
      </c>
      <c r="DH130" t="e">
        <f t="shared" ca="1" si="317"/>
        <v>#N/A</v>
      </c>
      <c r="DI130" t="e">
        <f t="shared" ca="1" si="317"/>
        <v>#N/A</v>
      </c>
      <c r="DJ130" s="91" t="e">
        <f t="shared" ca="1" si="317"/>
        <v>#N/A</v>
      </c>
      <c r="DK130" t="e">
        <f t="shared" ca="1" si="317"/>
        <v>#N/A</v>
      </c>
      <c r="DL130" t="e">
        <f t="shared" ca="1" si="317"/>
        <v>#N/A</v>
      </c>
      <c r="DM130" t="e">
        <f t="shared" ca="1" si="317"/>
        <v>#N/A</v>
      </c>
      <c r="DN130" t="e">
        <f t="shared" ca="1" si="317"/>
        <v>#N/A</v>
      </c>
      <c r="DO130" t="e">
        <f t="shared" ca="1" si="317"/>
        <v>#N/A</v>
      </c>
      <c r="DP130" t="e">
        <f t="shared" ca="1" si="318"/>
        <v>#N/A</v>
      </c>
      <c r="DQ130" t="e">
        <f t="shared" ca="1" si="318"/>
        <v>#N/A</v>
      </c>
      <c r="DR130" t="e">
        <f t="shared" ca="1" si="318"/>
        <v>#N/A</v>
      </c>
      <c r="DS130" t="e">
        <f t="shared" ca="1" si="318"/>
        <v>#N/A</v>
      </c>
      <c r="DT130" t="e">
        <f t="shared" ca="1" si="318"/>
        <v>#N/A</v>
      </c>
      <c r="DU130" t="e">
        <f t="shared" ca="1" si="318"/>
        <v>#N/A</v>
      </c>
      <c r="DV130" t="e">
        <f t="shared" ca="1" si="318"/>
        <v>#N/A</v>
      </c>
      <c r="DW130" t="e">
        <f t="shared" ca="1" si="318"/>
        <v>#N/A</v>
      </c>
      <c r="DX130" t="e">
        <f t="shared" ca="1" si="318"/>
        <v>#N/A</v>
      </c>
      <c r="DY130" t="e">
        <f t="shared" ca="1" si="318"/>
        <v>#N/A</v>
      </c>
      <c r="DZ130" t="e">
        <f t="shared" ca="1" si="318"/>
        <v>#N/A</v>
      </c>
      <c r="EA130" t="e">
        <f t="shared" ca="1" si="318"/>
        <v>#N/A</v>
      </c>
      <c r="EB130" t="e">
        <f t="shared" ca="1" si="318"/>
        <v>#N/A</v>
      </c>
      <c r="EC130" t="e">
        <f t="shared" ca="1" si="318"/>
        <v>#N/A</v>
      </c>
      <c r="ED130" t="e">
        <f t="shared" ca="1" si="318"/>
        <v>#N/A</v>
      </c>
      <c r="EE130" t="e">
        <f t="shared" ca="1" si="318"/>
        <v>#N/A</v>
      </c>
      <c r="EF130" t="e">
        <f t="shared" ca="1" si="319"/>
        <v>#N/A</v>
      </c>
      <c r="EG130" t="e">
        <f t="shared" ca="1" si="319"/>
        <v>#N/A</v>
      </c>
      <c r="EH130" t="e">
        <f t="shared" ca="1" si="319"/>
        <v>#N/A</v>
      </c>
      <c r="EI130" t="e">
        <f t="shared" ca="1" si="319"/>
        <v>#N/A</v>
      </c>
      <c r="EJ130" t="e">
        <f t="shared" ca="1" si="319"/>
        <v>#N/A</v>
      </c>
      <c r="EK130" t="e">
        <f t="shared" ca="1" si="319"/>
        <v>#N/A</v>
      </c>
      <c r="EL130" t="e">
        <f t="shared" ca="1" si="319"/>
        <v>#N/A</v>
      </c>
      <c r="EM130" t="e">
        <f t="shared" ca="1" si="319"/>
        <v>#N/A</v>
      </c>
      <c r="EN130" s="91" t="e">
        <f t="shared" ca="1" si="319"/>
        <v>#N/A</v>
      </c>
    </row>
    <row r="131" spans="1:144">
      <c r="A131" t="str">
        <f ca="1"/>
        <v>Upper floors</v>
      </c>
      <c r="B131" t="str">
        <f ca="1"/>
        <v>Joisted floors</v>
      </c>
      <c r="C131">
        <f ca="1"/>
        <v>0</v>
      </c>
      <c r="D131" t="str">
        <f ca="1"/>
        <v/>
      </c>
      <c r="E131">
        <f ca="1"/>
        <v>0</v>
      </c>
      <c r="F131">
        <f ca="1"/>
        <v>0</v>
      </c>
      <c r="G131">
        <f ca="1"/>
        <v>0</v>
      </c>
      <c r="H131" t="str">
        <f ca="1"/>
        <v/>
      </c>
      <c r="I131">
        <f ca="1"/>
        <v>0</v>
      </c>
      <c r="J131" t="str">
        <f ca="1"/>
        <v/>
      </c>
      <c r="K131" t="str">
        <f ca="1"/>
        <v>0</v>
      </c>
      <c r="L131" t="str">
        <f ca="1"/>
        <v>0</v>
      </c>
      <c r="M131" t="str">
        <f ca="1"/>
        <v>0</v>
      </c>
      <c r="X131" s="91" t="e">
        <f t="shared" ca="1" si="312"/>
        <v>#N/A</v>
      </c>
      <c r="Y131" t="e">
        <f t="shared" ca="1" si="312"/>
        <v>#N/A</v>
      </c>
      <c r="Z131" t="e">
        <f t="shared" ca="1" si="312"/>
        <v>#N/A</v>
      </c>
      <c r="AA131" t="e">
        <f t="shared" ca="1" si="312"/>
        <v>#N/A</v>
      </c>
      <c r="AB131" t="e">
        <f t="shared" ca="1" si="312"/>
        <v>#N/A</v>
      </c>
      <c r="AC131" t="e">
        <f t="shared" ca="1" si="312"/>
        <v>#N/A</v>
      </c>
      <c r="AD131" t="e">
        <f t="shared" ca="1" si="312"/>
        <v>#N/A</v>
      </c>
      <c r="AE131" t="e">
        <f t="shared" ca="1" si="312"/>
        <v>#N/A</v>
      </c>
      <c r="AF131" t="e">
        <f t="shared" ca="1" si="312"/>
        <v>#N/A</v>
      </c>
      <c r="AG131" t="e">
        <f t="shared" ca="1" si="312"/>
        <v>#N/A</v>
      </c>
      <c r="AH131" t="e">
        <f t="shared" ca="1" si="312"/>
        <v>#N/A</v>
      </c>
      <c r="AI131" t="e">
        <f t="shared" ca="1" si="312"/>
        <v>#N/A</v>
      </c>
      <c r="AJ131" t="e">
        <f t="shared" ca="1" si="312"/>
        <v>#N/A</v>
      </c>
      <c r="AK131" t="e">
        <f t="shared" ca="1" si="312"/>
        <v>#N/A</v>
      </c>
      <c r="AL131" t="e">
        <f t="shared" ca="1" si="312"/>
        <v>#N/A</v>
      </c>
      <c r="AM131" t="e">
        <f t="shared" ca="1" si="312"/>
        <v>#N/A</v>
      </c>
      <c r="AN131" t="e">
        <f t="shared" ca="1" si="313"/>
        <v>#N/A</v>
      </c>
      <c r="AO131" t="e">
        <f t="shared" ca="1" si="313"/>
        <v>#N/A</v>
      </c>
      <c r="AP131" t="e">
        <f t="shared" ca="1" si="313"/>
        <v>#N/A</v>
      </c>
      <c r="AQ131" t="e">
        <f t="shared" ca="1" si="313"/>
        <v>#N/A</v>
      </c>
      <c r="AR131" t="e">
        <f t="shared" ca="1" si="313"/>
        <v>#N/A</v>
      </c>
      <c r="AS131" t="e">
        <f t="shared" ca="1" si="313"/>
        <v>#N/A</v>
      </c>
      <c r="AT131" t="e">
        <f t="shared" ca="1" si="313"/>
        <v>#N/A</v>
      </c>
      <c r="AU131" t="e">
        <f t="shared" ca="1" si="313"/>
        <v>#N/A</v>
      </c>
      <c r="AV131" t="e">
        <f t="shared" ca="1" si="313"/>
        <v>#N/A</v>
      </c>
      <c r="AW131" t="e">
        <f t="shared" ca="1" si="313"/>
        <v>#N/A</v>
      </c>
      <c r="AX131" t="e">
        <f t="shared" ca="1" si="313"/>
        <v>#N/A</v>
      </c>
      <c r="AY131" t="e">
        <f t="shared" ca="1" si="313"/>
        <v>#N/A</v>
      </c>
      <c r="AZ131" t="e">
        <f t="shared" ca="1" si="313"/>
        <v>#N/A</v>
      </c>
      <c r="BA131" t="e">
        <f t="shared" ca="1" si="313"/>
        <v>#N/A</v>
      </c>
      <c r="BB131" s="91" t="e">
        <f t="shared" ca="1" si="313"/>
        <v>#N/A</v>
      </c>
      <c r="BC131" t="e">
        <f t="shared" ca="1" si="313"/>
        <v>#N/A</v>
      </c>
      <c r="BD131" t="e">
        <f t="shared" ca="1" si="314"/>
        <v>#N/A</v>
      </c>
      <c r="BE131" t="e">
        <f t="shared" ca="1" si="314"/>
        <v>#N/A</v>
      </c>
      <c r="BF131" t="e">
        <f t="shared" ca="1" si="314"/>
        <v>#N/A</v>
      </c>
      <c r="BG131" t="e">
        <f t="shared" ca="1" si="314"/>
        <v>#N/A</v>
      </c>
      <c r="BH131" t="e">
        <f t="shared" ca="1" si="314"/>
        <v>#N/A</v>
      </c>
      <c r="BI131" t="e">
        <f t="shared" ca="1" si="314"/>
        <v>#N/A</v>
      </c>
      <c r="BJ131" t="e">
        <f t="shared" ca="1" si="314"/>
        <v>#N/A</v>
      </c>
      <c r="BK131" t="e">
        <f t="shared" ca="1" si="314"/>
        <v>#N/A</v>
      </c>
      <c r="BL131" t="e">
        <f t="shared" ca="1" si="314"/>
        <v>#N/A</v>
      </c>
      <c r="BM131" t="e">
        <f t="shared" ca="1" si="314"/>
        <v>#N/A</v>
      </c>
      <c r="BN131" t="e">
        <f t="shared" ca="1" si="314"/>
        <v>#N/A</v>
      </c>
      <c r="BO131" t="e">
        <f t="shared" ca="1" si="314"/>
        <v>#N/A</v>
      </c>
      <c r="BP131" t="e">
        <f t="shared" ca="1" si="314"/>
        <v>#N/A</v>
      </c>
      <c r="BQ131" t="e">
        <f t="shared" ca="1" si="314"/>
        <v>#N/A</v>
      </c>
      <c r="BR131" t="e">
        <f t="shared" ca="1" si="314"/>
        <v>#N/A</v>
      </c>
      <c r="BS131" t="e">
        <f t="shared" ca="1" si="314"/>
        <v>#N/A</v>
      </c>
      <c r="BT131" t="e">
        <f t="shared" ca="1" si="315"/>
        <v>#N/A</v>
      </c>
      <c r="BU131" t="e">
        <f t="shared" ca="1" si="315"/>
        <v>#N/A</v>
      </c>
      <c r="BV131" t="e">
        <f t="shared" ca="1" si="315"/>
        <v>#N/A</v>
      </c>
      <c r="BW131" t="e">
        <f t="shared" ca="1" si="315"/>
        <v>#N/A</v>
      </c>
      <c r="BX131" t="e">
        <f t="shared" ca="1" si="315"/>
        <v>#N/A</v>
      </c>
      <c r="BY131" t="e">
        <f t="shared" ca="1" si="315"/>
        <v>#N/A</v>
      </c>
      <c r="BZ131" t="e">
        <f t="shared" ca="1" si="315"/>
        <v>#N/A</v>
      </c>
      <c r="CA131" t="e">
        <f t="shared" ca="1" si="315"/>
        <v>#N/A</v>
      </c>
      <c r="CB131" t="e">
        <f t="shared" ca="1" si="315"/>
        <v>#N/A</v>
      </c>
      <c r="CC131" t="e">
        <f t="shared" ca="1" si="315"/>
        <v>#N/A</v>
      </c>
      <c r="CD131" t="e">
        <f t="shared" ca="1" si="315"/>
        <v>#N/A</v>
      </c>
      <c r="CE131" t="e">
        <f t="shared" ca="1" si="315"/>
        <v>#N/A</v>
      </c>
      <c r="CF131" s="91" t="e">
        <f t="shared" ca="1" si="315"/>
        <v>#N/A</v>
      </c>
      <c r="CG131" t="e">
        <f t="shared" ca="1" si="315"/>
        <v>#N/A</v>
      </c>
      <c r="CH131" t="e">
        <f t="shared" ca="1" si="315"/>
        <v>#N/A</v>
      </c>
      <c r="CI131" t="e">
        <f t="shared" ca="1" si="315"/>
        <v>#N/A</v>
      </c>
      <c r="CJ131" t="e">
        <f t="shared" ca="1" si="316"/>
        <v>#N/A</v>
      </c>
      <c r="CK131" t="e">
        <f t="shared" ca="1" si="316"/>
        <v>#N/A</v>
      </c>
      <c r="CL131" t="e">
        <f t="shared" ca="1" si="316"/>
        <v>#N/A</v>
      </c>
      <c r="CM131" t="e">
        <f t="shared" ca="1" si="316"/>
        <v>#N/A</v>
      </c>
      <c r="CN131" t="e">
        <f t="shared" ca="1" si="316"/>
        <v>#N/A</v>
      </c>
      <c r="CO131" t="e">
        <f t="shared" ca="1" si="316"/>
        <v>#N/A</v>
      </c>
      <c r="CP131" t="e">
        <f t="shared" ca="1" si="316"/>
        <v>#N/A</v>
      </c>
      <c r="CQ131" t="e">
        <f t="shared" ca="1" si="316"/>
        <v>#N/A</v>
      </c>
      <c r="CR131" t="e">
        <f t="shared" ca="1" si="316"/>
        <v>#N/A</v>
      </c>
      <c r="CS131" t="e">
        <f t="shared" ca="1" si="316"/>
        <v>#N/A</v>
      </c>
      <c r="CT131" t="e">
        <f t="shared" ca="1" si="316"/>
        <v>#N/A</v>
      </c>
      <c r="CU131" t="e">
        <f t="shared" ca="1" si="316"/>
        <v>#N/A</v>
      </c>
      <c r="CV131" t="e">
        <f t="shared" ca="1" si="316"/>
        <v>#N/A</v>
      </c>
      <c r="CW131" t="e">
        <f t="shared" ca="1" si="316"/>
        <v>#N/A</v>
      </c>
      <c r="CX131" t="e">
        <f t="shared" ca="1" si="316"/>
        <v>#N/A</v>
      </c>
      <c r="CY131" t="e">
        <f t="shared" ca="1" si="316"/>
        <v>#N/A</v>
      </c>
      <c r="CZ131" t="e">
        <f t="shared" ca="1" si="317"/>
        <v>#N/A</v>
      </c>
      <c r="DA131" t="e">
        <f t="shared" ca="1" si="317"/>
        <v>#N/A</v>
      </c>
      <c r="DB131" t="e">
        <f t="shared" ca="1" si="317"/>
        <v>#N/A</v>
      </c>
      <c r="DC131" t="e">
        <f t="shared" ca="1" si="317"/>
        <v>#N/A</v>
      </c>
      <c r="DD131" t="e">
        <f t="shared" ca="1" si="317"/>
        <v>#N/A</v>
      </c>
      <c r="DE131" t="e">
        <f t="shared" ca="1" si="317"/>
        <v>#N/A</v>
      </c>
      <c r="DF131" t="e">
        <f t="shared" ca="1" si="317"/>
        <v>#N/A</v>
      </c>
      <c r="DG131" t="e">
        <f t="shared" ca="1" si="317"/>
        <v>#N/A</v>
      </c>
      <c r="DH131" t="e">
        <f t="shared" ca="1" si="317"/>
        <v>#N/A</v>
      </c>
      <c r="DI131" t="e">
        <f t="shared" ca="1" si="317"/>
        <v>#N/A</v>
      </c>
      <c r="DJ131" s="91" t="e">
        <f t="shared" ca="1" si="317"/>
        <v>#N/A</v>
      </c>
      <c r="DK131" t="e">
        <f t="shared" ca="1" si="317"/>
        <v>#N/A</v>
      </c>
      <c r="DL131" t="e">
        <f t="shared" ca="1" si="317"/>
        <v>#N/A</v>
      </c>
      <c r="DM131" t="e">
        <f t="shared" ca="1" si="317"/>
        <v>#N/A</v>
      </c>
      <c r="DN131" t="e">
        <f t="shared" ca="1" si="317"/>
        <v>#N/A</v>
      </c>
      <c r="DO131" t="e">
        <f t="shared" ca="1" si="317"/>
        <v>#N/A</v>
      </c>
      <c r="DP131" t="e">
        <f t="shared" ca="1" si="318"/>
        <v>#N/A</v>
      </c>
      <c r="DQ131" t="e">
        <f t="shared" ca="1" si="318"/>
        <v>#N/A</v>
      </c>
      <c r="DR131" t="e">
        <f t="shared" ca="1" si="318"/>
        <v>#N/A</v>
      </c>
      <c r="DS131" t="e">
        <f t="shared" ca="1" si="318"/>
        <v>#N/A</v>
      </c>
      <c r="DT131" t="e">
        <f t="shared" ca="1" si="318"/>
        <v>#N/A</v>
      </c>
      <c r="DU131" t="e">
        <f t="shared" ca="1" si="318"/>
        <v>#N/A</v>
      </c>
      <c r="DV131" t="e">
        <f t="shared" ca="1" si="318"/>
        <v>#N/A</v>
      </c>
      <c r="DW131" t="e">
        <f t="shared" ca="1" si="318"/>
        <v>#N/A</v>
      </c>
      <c r="DX131" t="e">
        <f t="shared" ca="1" si="318"/>
        <v>#N/A</v>
      </c>
      <c r="DY131" t="e">
        <f t="shared" ca="1" si="318"/>
        <v>#N/A</v>
      </c>
      <c r="DZ131" t="e">
        <f t="shared" ca="1" si="318"/>
        <v>#N/A</v>
      </c>
      <c r="EA131" t="e">
        <f t="shared" ca="1" si="318"/>
        <v>#N/A</v>
      </c>
      <c r="EB131" t="e">
        <f t="shared" ca="1" si="318"/>
        <v>#N/A</v>
      </c>
      <c r="EC131" t="e">
        <f t="shared" ca="1" si="318"/>
        <v>#N/A</v>
      </c>
      <c r="ED131" t="e">
        <f t="shared" ca="1" si="318"/>
        <v>#N/A</v>
      </c>
      <c r="EE131" t="e">
        <f t="shared" ca="1" si="318"/>
        <v>#N/A</v>
      </c>
      <c r="EF131" t="e">
        <f t="shared" ca="1" si="319"/>
        <v>#N/A</v>
      </c>
      <c r="EG131" t="e">
        <f t="shared" ca="1" si="319"/>
        <v>#N/A</v>
      </c>
      <c r="EH131" t="e">
        <f t="shared" ca="1" si="319"/>
        <v>#N/A</v>
      </c>
      <c r="EI131" t="e">
        <f t="shared" ca="1" si="319"/>
        <v>#N/A</v>
      </c>
      <c r="EJ131" t="e">
        <f t="shared" ca="1" si="319"/>
        <v>#N/A</v>
      </c>
      <c r="EK131" t="e">
        <f t="shared" ca="1" si="319"/>
        <v>#N/A</v>
      </c>
      <c r="EL131" t="e">
        <f t="shared" ca="1" si="319"/>
        <v>#N/A</v>
      </c>
      <c r="EM131" t="e">
        <f t="shared" ca="1" si="319"/>
        <v>#N/A</v>
      </c>
      <c r="EN131" s="91" t="e">
        <f t="shared" ca="1" si="319"/>
        <v>#N/A</v>
      </c>
    </row>
    <row r="132" spans="1:144">
      <c r="A132" t="str">
        <f ca="1"/>
        <v>Roof</v>
      </c>
      <c r="B132" t="str">
        <f ca="1"/>
        <v>Roof</v>
      </c>
      <c r="C132">
        <f ca="1"/>
        <v>0</v>
      </c>
      <c r="D132" t="str">
        <f ca="1"/>
        <v/>
      </c>
      <c r="E132">
        <f ca="1"/>
        <v>0</v>
      </c>
      <c r="F132">
        <f ca="1"/>
        <v>0</v>
      </c>
      <c r="G132">
        <f ca="1"/>
        <v>0</v>
      </c>
      <c r="H132" t="str">
        <f ca="1"/>
        <v/>
      </c>
      <c r="I132">
        <f ca="1"/>
        <v>0</v>
      </c>
      <c r="J132" t="str">
        <f ca="1"/>
        <v/>
      </c>
      <c r="K132" t="str">
        <f ca="1"/>
        <v>0</v>
      </c>
      <c r="L132" t="str">
        <f ca="1"/>
        <v>0</v>
      </c>
      <c r="M132" t="str">
        <f ca="1"/>
        <v>0</v>
      </c>
      <c r="X132" s="91" t="e">
        <f t="shared" ca="1" si="312"/>
        <v>#N/A</v>
      </c>
      <c r="Y132" t="e">
        <f t="shared" ca="1" si="312"/>
        <v>#N/A</v>
      </c>
      <c r="Z132" t="e">
        <f t="shared" ca="1" si="312"/>
        <v>#N/A</v>
      </c>
      <c r="AA132" t="e">
        <f t="shared" ca="1" si="312"/>
        <v>#N/A</v>
      </c>
      <c r="AB132" t="e">
        <f t="shared" ca="1" si="312"/>
        <v>#N/A</v>
      </c>
      <c r="AC132" t="e">
        <f t="shared" ca="1" si="312"/>
        <v>#N/A</v>
      </c>
      <c r="AD132" t="e">
        <f t="shared" ca="1" si="312"/>
        <v>#N/A</v>
      </c>
      <c r="AE132" t="e">
        <f t="shared" ca="1" si="312"/>
        <v>#N/A</v>
      </c>
      <c r="AF132" t="e">
        <f t="shared" ca="1" si="312"/>
        <v>#N/A</v>
      </c>
      <c r="AG132" t="e">
        <f t="shared" ca="1" si="312"/>
        <v>#N/A</v>
      </c>
      <c r="AH132" t="e">
        <f t="shared" ca="1" si="312"/>
        <v>#N/A</v>
      </c>
      <c r="AI132" t="e">
        <f t="shared" ca="1" si="312"/>
        <v>#N/A</v>
      </c>
      <c r="AJ132" t="e">
        <f t="shared" ca="1" si="312"/>
        <v>#N/A</v>
      </c>
      <c r="AK132" t="e">
        <f t="shared" ca="1" si="312"/>
        <v>#N/A</v>
      </c>
      <c r="AL132" t="e">
        <f t="shared" ca="1" si="312"/>
        <v>#N/A</v>
      </c>
      <c r="AM132" t="e">
        <f t="shared" ca="1" si="312"/>
        <v>#N/A</v>
      </c>
      <c r="AN132" t="e">
        <f t="shared" ca="1" si="313"/>
        <v>#N/A</v>
      </c>
      <c r="AO132" t="e">
        <f t="shared" ca="1" si="313"/>
        <v>#N/A</v>
      </c>
      <c r="AP132" t="e">
        <f t="shared" ca="1" si="313"/>
        <v>#N/A</v>
      </c>
      <c r="AQ132" t="e">
        <f t="shared" ca="1" si="313"/>
        <v>#N/A</v>
      </c>
      <c r="AR132" t="e">
        <f t="shared" ca="1" si="313"/>
        <v>#N/A</v>
      </c>
      <c r="AS132" t="e">
        <f t="shared" ca="1" si="313"/>
        <v>#N/A</v>
      </c>
      <c r="AT132" t="e">
        <f t="shared" ca="1" si="313"/>
        <v>#N/A</v>
      </c>
      <c r="AU132" t="e">
        <f t="shared" ca="1" si="313"/>
        <v>#N/A</v>
      </c>
      <c r="AV132" t="e">
        <f t="shared" ca="1" si="313"/>
        <v>#N/A</v>
      </c>
      <c r="AW132" t="e">
        <f t="shared" ca="1" si="313"/>
        <v>#N/A</v>
      </c>
      <c r="AX132" t="e">
        <f t="shared" ca="1" si="313"/>
        <v>#N/A</v>
      </c>
      <c r="AY132" t="e">
        <f t="shared" ca="1" si="313"/>
        <v>#N/A</v>
      </c>
      <c r="AZ132" t="e">
        <f t="shared" ca="1" si="313"/>
        <v>#N/A</v>
      </c>
      <c r="BA132" t="e">
        <f t="shared" ca="1" si="313"/>
        <v>#N/A</v>
      </c>
      <c r="BB132" s="91" t="e">
        <f t="shared" ca="1" si="313"/>
        <v>#N/A</v>
      </c>
      <c r="BC132" t="e">
        <f t="shared" ca="1" si="313"/>
        <v>#N/A</v>
      </c>
      <c r="BD132" t="e">
        <f t="shared" ca="1" si="314"/>
        <v>#N/A</v>
      </c>
      <c r="BE132" t="e">
        <f t="shared" ca="1" si="314"/>
        <v>#N/A</v>
      </c>
      <c r="BF132" t="e">
        <f t="shared" ca="1" si="314"/>
        <v>#N/A</v>
      </c>
      <c r="BG132" t="e">
        <f t="shared" ca="1" si="314"/>
        <v>#N/A</v>
      </c>
      <c r="BH132" t="e">
        <f t="shared" ca="1" si="314"/>
        <v>#N/A</v>
      </c>
      <c r="BI132" t="e">
        <f t="shared" ca="1" si="314"/>
        <v>#N/A</v>
      </c>
      <c r="BJ132" t="e">
        <f t="shared" ca="1" si="314"/>
        <v>#N/A</v>
      </c>
      <c r="BK132" t="e">
        <f t="shared" ca="1" si="314"/>
        <v>#N/A</v>
      </c>
      <c r="BL132" t="e">
        <f t="shared" ca="1" si="314"/>
        <v>#N/A</v>
      </c>
      <c r="BM132" t="e">
        <f t="shared" ca="1" si="314"/>
        <v>#N/A</v>
      </c>
      <c r="BN132" t="e">
        <f t="shared" ca="1" si="314"/>
        <v>#N/A</v>
      </c>
      <c r="BO132" t="e">
        <f t="shared" ca="1" si="314"/>
        <v>#N/A</v>
      </c>
      <c r="BP132" t="e">
        <f t="shared" ca="1" si="314"/>
        <v>#N/A</v>
      </c>
      <c r="BQ132" t="e">
        <f t="shared" ca="1" si="314"/>
        <v>#N/A</v>
      </c>
      <c r="BR132" t="e">
        <f t="shared" ca="1" si="314"/>
        <v>#N/A</v>
      </c>
      <c r="BS132" t="e">
        <f t="shared" ca="1" si="314"/>
        <v>#N/A</v>
      </c>
      <c r="BT132" t="e">
        <f t="shared" ca="1" si="315"/>
        <v>#N/A</v>
      </c>
      <c r="BU132" t="e">
        <f t="shared" ca="1" si="315"/>
        <v>#N/A</v>
      </c>
      <c r="BV132" t="e">
        <f t="shared" ca="1" si="315"/>
        <v>#N/A</v>
      </c>
      <c r="BW132" t="e">
        <f t="shared" ca="1" si="315"/>
        <v>#N/A</v>
      </c>
      <c r="BX132" t="e">
        <f t="shared" ca="1" si="315"/>
        <v>#N/A</v>
      </c>
      <c r="BY132" t="e">
        <f t="shared" ca="1" si="315"/>
        <v>#N/A</v>
      </c>
      <c r="BZ132" t="e">
        <f t="shared" ca="1" si="315"/>
        <v>#N/A</v>
      </c>
      <c r="CA132" t="e">
        <f t="shared" ca="1" si="315"/>
        <v>#N/A</v>
      </c>
      <c r="CB132" t="e">
        <f t="shared" ca="1" si="315"/>
        <v>#N/A</v>
      </c>
      <c r="CC132" t="e">
        <f t="shared" ca="1" si="315"/>
        <v>#N/A</v>
      </c>
      <c r="CD132" t="e">
        <f t="shared" ca="1" si="315"/>
        <v>#N/A</v>
      </c>
      <c r="CE132" t="e">
        <f t="shared" ca="1" si="315"/>
        <v>#N/A</v>
      </c>
      <c r="CF132" s="91" t="e">
        <f t="shared" ca="1" si="315"/>
        <v>#N/A</v>
      </c>
      <c r="CG132" t="e">
        <f t="shared" ca="1" si="315"/>
        <v>#N/A</v>
      </c>
      <c r="CH132" t="e">
        <f t="shared" ca="1" si="315"/>
        <v>#N/A</v>
      </c>
      <c r="CI132" t="e">
        <f t="shared" ca="1" si="315"/>
        <v>#N/A</v>
      </c>
      <c r="CJ132" t="e">
        <f t="shared" ca="1" si="316"/>
        <v>#N/A</v>
      </c>
      <c r="CK132" t="e">
        <f t="shared" ca="1" si="316"/>
        <v>#N/A</v>
      </c>
      <c r="CL132" t="e">
        <f t="shared" ca="1" si="316"/>
        <v>#N/A</v>
      </c>
      <c r="CM132" t="e">
        <f t="shared" ca="1" si="316"/>
        <v>#N/A</v>
      </c>
      <c r="CN132" t="e">
        <f t="shared" ca="1" si="316"/>
        <v>#N/A</v>
      </c>
      <c r="CO132" t="e">
        <f t="shared" ca="1" si="316"/>
        <v>#N/A</v>
      </c>
      <c r="CP132" t="e">
        <f t="shared" ca="1" si="316"/>
        <v>#N/A</v>
      </c>
      <c r="CQ132" t="e">
        <f t="shared" ca="1" si="316"/>
        <v>#N/A</v>
      </c>
      <c r="CR132" t="e">
        <f t="shared" ca="1" si="316"/>
        <v>#N/A</v>
      </c>
      <c r="CS132" t="e">
        <f t="shared" ca="1" si="316"/>
        <v>#N/A</v>
      </c>
      <c r="CT132" t="e">
        <f t="shared" ca="1" si="316"/>
        <v>#N/A</v>
      </c>
      <c r="CU132" t="e">
        <f t="shared" ca="1" si="316"/>
        <v>#N/A</v>
      </c>
      <c r="CV132" t="e">
        <f t="shared" ca="1" si="316"/>
        <v>#N/A</v>
      </c>
      <c r="CW132" t="e">
        <f t="shared" ca="1" si="316"/>
        <v>#N/A</v>
      </c>
      <c r="CX132" t="e">
        <f t="shared" ca="1" si="316"/>
        <v>#N/A</v>
      </c>
      <c r="CY132" t="e">
        <f t="shared" ca="1" si="316"/>
        <v>#N/A</v>
      </c>
      <c r="CZ132" t="e">
        <f t="shared" ca="1" si="317"/>
        <v>#N/A</v>
      </c>
      <c r="DA132" t="e">
        <f t="shared" ca="1" si="317"/>
        <v>#N/A</v>
      </c>
      <c r="DB132" t="e">
        <f t="shared" ca="1" si="317"/>
        <v>#N/A</v>
      </c>
      <c r="DC132" t="e">
        <f t="shared" ca="1" si="317"/>
        <v>#N/A</v>
      </c>
      <c r="DD132" t="e">
        <f t="shared" ca="1" si="317"/>
        <v>#N/A</v>
      </c>
      <c r="DE132" t="e">
        <f t="shared" ca="1" si="317"/>
        <v>#N/A</v>
      </c>
      <c r="DF132" t="e">
        <f t="shared" ca="1" si="317"/>
        <v>#N/A</v>
      </c>
      <c r="DG132" t="e">
        <f t="shared" ca="1" si="317"/>
        <v>#N/A</v>
      </c>
      <c r="DH132" t="e">
        <f t="shared" ca="1" si="317"/>
        <v>#N/A</v>
      </c>
      <c r="DI132" t="e">
        <f t="shared" ca="1" si="317"/>
        <v>#N/A</v>
      </c>
      <c r="DJ132" s="91" t="e">
        <f t="shared" ca="1" si="317"/>
        <v>#N/A</v>
      </c>
      <c r="DK132" t="e">
        <f t="shared" ca="1" si="317"/>
        <v>#N/A</v>
      </c>
      <c r="DL132" t="e">
        <f t="shared" ca="1" si="317"/>
        <v>#N/A</v>
      </c>
      <c r="DM132" t="e">
        <f t="shared" ca="1" si="317"/>
        <v>#N/A</v>
      </c>
      <c r="DN132" t="e">
        <f t="shared" ca="1" si="317"/>
        <v>#N/A</v>
      </c>
      <c r="DO132" t="e">
        <f t="shared" ca="1" si="317"/>
        <v>#N/A</v>
      </c>
      <c r="DP132" t="e">
        <f t="shared" ca="1" si="318"/>
        <v>#N/A</v>
      </c>
      <c r="DQ132" t="e">
        <f t="shared" ca="1" si="318"/>
        <v>#N/A</v>
      </c>
      <c r="DR132" t="e">
        <f t="shared" ca="1" si="318"/>
        <v>#N/A</v>
      </c>
      <c r="DS132" t="e">
        <f t="shared" ca="1" si="318"/>
        <v>#N/A</v>
      </c>
      <c r="DT132" t="e">
        <f t="shared" ca="1" si="318"/>
        <v>#N/A</v>
      </c>
      <c r="DU132" t="e">
        <f t="shared" ca="1" si="318"/>
        <v>#N/A</v>
      </c>
      <c r="DV132" t="e">
        <f t="shared" ca="1" si="318"/>
        <v>#N/A</v>
      </c>
      <c r="DW132" t="e">
        <f t="shared" ca="1" si="318"/>
        <v>#N/A</v>
      </c>
      <c r="DX132" t="e">
        <f t="shared" ca="1" si="318"/>
        <v>#N/A</v>
      </c>
      <c r="DY132" t="e">
        <f t="shared" ca="1" si="318"/>
        <v>#N/A</v>
      </c>
      <c r="DZ132" t="e">
        <f t="shared" ca="1" si="318"/>
        <v>#N/A</v>
      </c>
      <c r="EA132" t="e">
        <f t="shared" ca="1" si="318"/>
        <v>#N/A</v>
      </c>
      <c r="EB132" t="e">
        <f t="shared" ca="1" si="318"/>
        <v>#N/A</v>
      </c>
      <c r="EC132" t="e">
        <f t="shared" ca="1" si="318"/>
        <v>#N/A</v>
      </c>
      <c r="ED132" t="e">
        <f t="shared" ca="1" si="318"/>
        <v>#N/A</v>
      </c>
      <c r="EE132" t="e">
        <f t="shared" ca="1" si="318"/>
        <v>#N/A</v>
      </c>
      <c r="EF132" t="e">
        <f t="shared" ca="1" si="319"/>
        <v>#N/A</v>
      </c>
      <c r="EG132" t="e">
        <f t="shared" ca="1" si="319"/>
        <v>#N/A</v>
      </c>
      <c r="EH132" t="e">
        <f t="shared" ca="1" si="319"/>
        <v>#N/A</v>
      </c>
      <c r="EI132" t="e">
        <f t="shared" ca="1" si="319"/>
        <v>#N/A</v>
      </c>
      <c r="EJ132" t="e">
        <f t="shared" ca="1" si="319"/>
        <v>#N/A</v>
      </c>
      <c r="EK132" t="e">
        <f t="shared" ca="1" si="319"/>
        <v>#N/A</v>
      </c>
      <c r="EL132" t="e">
        <f t="shared" ca="1" si="319"/>
        <v>#N/A</v>
      </c>
      <c r="EM132" t="e">
        <f t="shared" ca="1" si="319"/>
        <v>#N/A</v>
      </c>
      <c r="EN132" s="91" t="e">
        <f t="shared" ca="1" si="319"/>
        <v>#N/A</v>
      </c>
    </row>
    <row r="133" spans="1:144">
      <c r="A133" t="str">
        <f ca="1"/>
        <v>Roof</v>
      </c>
      <c r="B133" t="str">
        <f ca="1"/>
        <v>Roof insulation</v>
      </c>
      <c r="C133">
        <f ca="1"/>
        <v>0</v>
      </c>
      <c r="D133" t="str">
        <f ca="1"/>
        <v/>
      </c>
      <c r="E133">
        <f ca="1"/>
        <v>0</v>
      </c>
      <c r="F133">
        <f ca="1"/>
        <v>0</v>
      </c>
      <c r="G133">
        <f ca="1"/>
        <v>0</v>
      </c>
      <c r="H133" t="str">
        <f ca="1"/>
        <v/>
      </c>
      <c r="I133">
        <f ca="1"/>
        <v>0</v>
      </c>
      <c r="J133" t="str">
        <f ca="1"/>
        <v/>
      </c>
      <c r="K133" t="str">
        <f ca="1"/>
        <v>0</v>
      </c>
      <c r="L133" t="str">
        <f ca="1"/>
        <v>0</v>
      </c>
      <c r="M133" t="str">
        <f ca="1"/>
        <v>0</v>
      </c>
      <c r="X133" s="91" t="e">
        <f t="shared" ca="1" si="312"/>
        <v>#N/A</v>
      </c>
      <c r="Y133" t="e">
        <f t="shared" ca="1" si="312"/>
        <v>#N/A</v>
      </c>
      <c r="Z133" t="e">
        <f t="shared" ca="1" si="312"/>
        <v>#N/A</v>
      </c>
      <c r="AA133" t="e">
        <f t="shared" ca="1" si="312"/>
        <v>#N/A</v>
      </c>
      <c r="AB133" t="e">
        <f t="shared" ca="1" si="312"/>
        <v>#N/A</v>
      </c>
      <c r="AC133" t="e">
        <f t="shared" ca="1" si="312"/>
        <v>#N/A</v>
      </c>
      <c r="AD133" t="e">
        <f t="shared" ca="1" si="312"/>
        <v>#N/A</v>
      </c>
      <c r="AE133" t="e">
        <f t="shared" ca="1" si="312"/>
        <v>#N/A</v>
      </c>
      <c r="AF133" t="e">
        <f t="shared" ca="1" si="312"/>
        <v>#N/A</v>
      </c>
      <c r="AG133" t="e">
        <f t="shared" ca="1" si="312"/>
        <v>#N/A</v>
      </c>
      <c r="AH133" t="e">
        <f t="shared" ca="1" si="312"/>
        <v>#N/A</v>
      </c>
      <c r="AI133" t="e">
        <f t="shared" ca="1" si="312"/>
        <v>#N/A</v>
      </c>
      <c r="AJ133" t="e">
        <f t="shared" ca="1" si="312"/>
        <v>#N/A</v>
      </c>
      <c r="AK133" t="e">
        <f t="shared" ca="1" si="312"/>
        <v>#N/A</v>
      </c>
      <c r="AL133" t="e">
        <f t="shared" ca="1" si="312"/>
        <v>#N/A</v>
      </c>
      <c r="AM133" t="e">
        <f t="shared" ca="1" si="312"/>
        <v>#N/A</v>
      </c>
      <c r="AN133" t="e">
        <f t="shared" ca="1" si="313"/>
        <v>#N/A</v>
      </c>
      <c r="AO133" t="e">
        <f t="shared" ca="1" si="313"/>
        <v>#N/A</v>
      </c>
      <c r="AP133" t="e">
        <f t="shared" ca="1" si="313"/>
        <v>#N/A</v>
      </c>
      <c r="AQ133" t="e">
        <f t="shared" ca="1" si="313"/>
        <v>#N/A</v>
      </c>
      <c r="AR133" t="e">
        <f t="shared" ca="1" si="313"/>
        <v>#N/A</v>
      </c>
      <c r="AS133" t="e">
        <f t="shared" ca="1" si="313"/>
        <v>#N/A</v>
      </c>
      <c r="AT133" t="e">
        <f t="shared" ca="1" si="313"/>
        <v>#N/A</v>
      </c>
      <c r="AU133" t="e">
        <f t="shared" ca="1" si="313"/>
        <v>#N/A</v>
      </c>
      <c r="AV133" t="e">
        <f t="shared" ca="1" si="313"/>
        <v>#N/A</v>
      </c>
      <c r="AW133" t="e">
        <f t="shared" ca="1" si="313"/>
        <v>#N/A</v>
      </c>
      <c r="AX133" t="e">
        <f t="shared" ca="1" si="313"/>
        <v>#N/A</v>
      </c>
      <c r="AY133" t="e">
        <f t="shared" ca="1" si="313"/>
        <v>#N/A</v>
      </c>
      <c r="AZ133" t="e">
        <f t="shared" ca="1" si="313"/>
        <v>#N/A</v>
      </c>
      <c r="BA133" t="e">
        <f t="shared" ca="1" si="313"/>
        <v>#N/A</v>
      </c>
      <c r="BB133" s="91" t="e">
        <f t="shared" ca="1" si="313"/>
        <v>#N/A</v>
      </c>
      <c r="BC133" t="e">
        <f t="shared" ca="1" si="313"/>
        <v>#N/A</v>
      </c>
      <c r="BD133" t="e">
        <f t="shared" ca="1" si="314"/>
        <v>#N/A</v>
      </c>
      <c r="BE133" t="e">
        <f t="shared" ca="1" si="314"/>
        <v>#N/A</v>
      </c>
      <c r="BF133" t="e">
        <f t="shared" ca="1" si="314"/>
        <v>#N/A</v>
      </c>
      <c r="BG133" t="e">
        <f t="shared" ca="1" si="314"/>
        <v>#N/A</v>
      </c>
      <c r="BH133" t="e">
        <f t="shared" ca="1" si="314"/>
        <v>#N/A</v>
      </c>
      <c r="BI133" t="e">
        <f t="shared" ca="1" si="314"/>
        <v>#N/A</v>
      </c>
      <c r="BJ133" t="e">
        <f t="shared" ca="1" si="314"/>
        <v>#N/A</v>
      </c>
      <c r="BK133" t="e">
        <f t="shared" ca="1" si="314"/>
        <v>#N/A</v>
      </c>
      <c r="BL133" t="e">
        <f t="shared" ca="1" si="314"/>
        <v>#N/A</v>
      </c>
      <c r="BM133" t="e">
        <f t="shared" ca="1" si="314"/>
        <v>#N/A</v>
      </c>
      <c r="BN133" t="e">
        <f t="shared" ca="1" si="314"/>
        <v>#N/A</v>
      </c>
      <c r="BO133" t="e">
        <f t="shared" ca="1" si="314"/>
        <v>#N/A</v>
      </c>
      <c r="BP133" t="e">
        <f t="shared" ca="1" si="314"/>
        <v>#N/A</v>
      </c>
      <c r="BQ133" t="e">
        <f t="shared" ca="1" si="314"/>
        <v>#N/A</v>
      </c>
      <c r="BR133" t="e">
        <f t="shared" ca="1" si="314"/>
        <v>#N/A</v>
      </c>
      <c r="BS133" t="e">
        <f t="shared" ca="1" si="314"/>
        <v>#N/A</v>
      </c>
      <c r="BT133" t="e">
        <f t="shared" ca="1" si="315"/>
        <v>#N/A</v>
      </c>
      <c r="BU133" t="e">
        <f t="shared" ca="1" si="315"/>
        <v>#N/A</v>
      </c>
      <c r="BV133" t="e">
        <f t="shared" ca="1" si="315"/>
        <v>#N/A</v>
      </c>
      <c r="BW133" t="e">
        <f t="shared" ca="1" si="315"/>
        <v>#N/A</v>
      </c>
      <c r="BX133" t="e">
        <f t="shared" ca="1" si="315"/>
        <v>#N/A</v>
      </c>
      <c r="BY133" t="e">
        <f t="shared" ca="1" si="315"/>
        <v>#N/A</v>
      </c>
      <c r="BZ133" t="e">
        <f t="shared" ca="1" si="315"/>
        <v>#N/A</v>
      </c>
      <c r="CA133" t="e">
        <f t="shared" ca="1" si="315"/>
        <v>#N/A</v>
      </c>
      <c r="CB133" t="e">
        <f t="shared" ca="1" si="315"/>
        <v>#N/A</v>
      </c>
      <c r="CC133" t="e">
        <f t="shared" ca="1" si="315"/>
        <v>#N/A</v>
      </c>
      <c r="CD133" t="e">
        <f t="shared" ca="1" si="315"/>
        <v>#N/A</v>
      </c>
      <c r="CE133" t="e">
        <f t="shared" ca="1" si="315"/>
        <v>#N/A</v>
      </c>
      <c r="CF133" s="91" t="e">
        <f t="shared" ca="1" si="315"/>
        <v>#N/A</v>
      </c>
      <c r="CG133" t="e">
        <f t="shared" ca="1" si="315"/>
        <v>#N/A</v>
      </c>
      <c r="CH133" t="e">
        <f t="shared" ca="1" si="315"/>
        <v>#N/A</v>
      </c>
      <c r="CI133" t="e">
        <f t="shared" ca="1" si="315"/>
        <v>#N/A</v>
      </c>
      <c r="CJ133" t="e">
        <f t="shared" ca="1" si="316"/>
        <v>#N/A</v>
      </c>
      <c r="CK133" t="e">
        <f t="shared" ca="1" si="316"/>
        <v>#N/A</v>
      </c>
      <c r="CL133" t="e">
        <f t="shared" ca="1" si="316"/>
        <v>#N/A</v>
      </c>
      <c r="CM133" t="e">
        <f t="shared" ca="1" si="316"/>
        <v>#N/A</v>
      </c>
      <c r="CN133" t="e">
        <f t="shared" ca="1" si="316"/>
        <v>#N/A</v>
      </c>
      <c r="CO133" t="e">
        <f t="shared" ca="1" si="316"/>
        <v>#N/A</v>
      </c>
      <c r="CP133" t="e">
        <f t="shared" ca="1" si="316"/>
        <v>#N/A</v>
      </c>
      <c r="CQ133" t="e">
        <f t="shared" ca="1" si="316"/>
        <v>#N/A</v>
      </c>
      <c r="CR133" t="e">
        <f t="shared" ca="1" si="316"/>
        <v>#N/A</v>
      </c>
      <c r="CS133" t="e">
        <f t="shared" ca="1" si="316"/>
        <v>#N/A</v>
      </c>
      <c r="CT133" t="e">
        <f t="shared" ca="1" si="316"/>
        <v>#N/A</v>
      </c>
      <c r="CU133" t="e">
        <f t="shared" ca="1" si="316"/>
        <v>#N/A</v>
      </c>
      <c r="CV133" t="e">
        <f t="shared" ca="1" si="316"/>
        <v>#N/A</v>
      </c>
      <c r="CW133" t="e">
        <f t="shared" ca="1" si="316"/>
        <v>#N/A</v>
      </c>
      <c r="CX133" t="e">
        <f t="shared" ca="1" si="316"/>
        <v>#N/A</v>
      </c>
      <c r="CY133" t="e">
        <f t="shared" ca="1" si="316"/>
        <v>#N/A</v>
      </c>
      <c r="CZ133" t="e">
        <f t="shared" ca="1" si="317"/>
        <v>#N/A</v>
      </c>
      <c r="DA133" t="e">
        <f t="shared" ca="1" si="317"/>
        <v>#N/A</v>
      </c>
      <c r="DB133" t="e">
        <f t="shared" ca="1" si="317"/>
        <v>#N/A</v>
      </c>
      <c r="DC133" t="e">
        <f t="shared" ca="1" si="317"/>
        <v>#N/A</v>
      </c>
      <c r="DD133" t="e">
        <f t="shared" ca="1" si="317"/>
        <v>#N/A</v>
      </c>
      <c r="DE133" t="e">
        <f t="shared" ca="1" si="317"/>
        <v>#N/A</v>
      </c>
      <c r="DF133" t="e">
        <f t="shared" ca="1" si="317"/>
        <v>#N/A</v>
      </c>
      <c r="DG133" t="e">
        <f t="shared" ca="1" si="317"/>
        <v>#N/A</v>
      </c>
      <c r="DH133" t="e">
        <f t="shared" ca="1" si="317"/>
        <v>#N/A</v>
      </c>
      <c r="DI133" t="e">
        <f t="shared" ca="1" si="317"/>
        <v>#N/A</v>
      </c>
      <c r="DJ133" s="91" t="e">
        <f t="shared" ca="1" si="317"/>
        <v>#N/A</v>
      </c>
      <c r="DK133" t="e">
        <f t="shared" ca="1" si="317"/>
        <v>#N/A</v>
      </c>
      <c r="DL133" t="e">
        <f t="shared" ca="1" si="317"/>
        <v>#N/A</v>
      </c>
      <c r="DM133" t="e">
        <f t="shared" ca="1" si="317"/>
        <v>#N/A</v>
      </c>
      <c r="DN133" t="e">
        <f t="shared" ca="1" si="317"/>
        <v>#N/A</v>
      </c>
      <c r="DO133" t="e">
        <f t="shared" ca="1" si="317"/>
        <v>#N/A</v>
      </c>
      <c r="DP133" t="e">
        <f t="shared" ca="1" si="318"/>
        <v>#N/A</v>
      </c>
      <c r="DQ133" t="e">
        <f t="shared" ca="1" si="318"/>
        <v>#N/A</v>
      </c>
      <c r="DR133" t="e">
        <f t="shared" ca="1" si="318"/>
        <v>#N/A</v>
      </c>
      <c r="DS133" t="e">
        <f t="shared" ca="1" si="318"/>
        <v>#N/A</v>
      </c>
      <c r="DT133" t="e">
        <f t="shared" ca="1" si="318"/>
        <v>#N/A</v>
      </c>
      <c r="DU133" t="e">
        <f t="shared" ca="1" si="318"/>
        <v>#N/A</v>
      </c>
      <c r="DV133" t="e">
        <f t="shared" ca="1" si="318"/>
        <v>#N/A</v>
      </c>
      <c r="DW133" t="e">
        <f t="shared" ca="1" si="318"/>
        <v>#N/A</v>
      </c>
      <c r="DX133" t="e">
        <f t="shared" ca="1" si="318"/>
        <v>#N/A</v>
      </c>
      <c r="DY133" t="e">
        <f t="shared" ca="1" si="318"/>
        <v>#N/A</v>
      </c>
      <c r="DZ133" t="e">
        <f t="shared" ca="1" si="318"/>
        <v>#N/A</v>
      </c>
      <c r="EA133" t="e">
        <f t="shared" ca="1" si="318"/>
        <v>#N/A</v>
      </c>
      <c r="EB133" t="e">
        <f t="shared" ca="1" si="318"/>
        <v>#N/A</v>
      </c>
      <c r="EC133" t="e">
        <f t="shared" ca="1" si="318"/>
        <v>#N/A</v>
      </c>
      <c r="ED133" t="e">
        <f t="shared" ca="1" si="318"/>
        <v>#N/A</v>
      </c>
      <c r="EE133" t="e">
        <f t="shared" ca="1" si="318"/>
        <v>#N/A</v>
      </c>
      <c r="EF133" t="e">
        <f t="shared" ca="1" si="319"/>
        <v>#N/A</v>
      </c>
      <c r="EG133" t="e">
        <f t="shared" ca="1" si="319"/>
        <v>#N/A</v>
      </c>
      <c r="EH133" t="e">
        <f t="shared" ca="1" si="319"/>
        <v>#N/A</v>
      </c>
      <c r="EI133" t="e">
        <f t="shared" ca="1" si="319"/>
        <v>#N/A</v>
      </c>
      <c r="EJ133" t="e">
        <f t="shared" ca="1" si="319"/>
        <v>#N/A</v>
      </c>
      <c r="EK133" t="e">
        <f t="shared" ca="1" si="319"/>
        <v>#N/A</v>
      </c>
      <c r="EL133" t="e">
        <f t="shared" ca="1" si="319"/>
        <v>#N/A</v>
      </c>
      <c r="EM133" t="e">
        <f t="shared" ca="1" si="319"/>
        <v>#N/A</v>
      </c>
      <c r="EN133" s="91" t="e">
        <f t="shared" ca="1" si="319"/>
        <v>#N/A</v>
      </c>
    </row>
    <row r="134" spans="1:144">
      <c r="A134" t="str">
        <f ca="1"/>
        <v>Roof</v>
      </c>
      <c r="B134" t="str">
        <f ca="1"/>
        <v>Roof finishes</v>
      </c>
      <c r="C134">
        <f ca="1"/>
        <v>0</v>
      </c>
      <c r="D134" t="str">
        <f ca="1"/>
        <v/>
      </c>
      <c r="E134">
        <f ca="1"/>
        <v>0</v>
      </c>
      <c r="F134">
        <f ca="1"/>
        <v>0</v>
      </c>
      <c r="G134">
        <f ca="1"/>
        <v>0</v>
      </c>
      <c r="H134" t="str">
        <f ca="1"/>
        <v/>
      </c>
      <c r="I134">
        <f ca="1"/>
        <v>0</v>
      </c>
      <c r="J134" t="str">
        <f ca="1"/>
        <v/>
      </c>
      <c r="K134" t="str">
        <f ca="1"/>
        <v>0</v>
      </c>
      <c r="L134" t="str">
        <f ca="1"/>
        <v>0</v>
      </c>
      <c r="M134" t="str">
        <f ca="1"/>
        <v>0</v>
      </c>
      <c r="X134" s="91" t="e">
        <f t="shared" ca="1" si="312"/>
        <v>#N/A</v>
      </c>
      <c r="Y134" t="e">
        <f t="shared" ca="1" si="312"/>
        <v>#N/A</v>
      </c>
      <c r="Z134" t="e">
        <f t="shared" ca="1" si="312"/>
        <v>#N/A</v>
      </c>
      <c r="AA134" t="e">
        <f t="shared" ca="1" si="312"/>
        <v>#N/A</v>
      </c>
      <c r="AB134" t="e">
        <f t="shared" ca="1" si="312"/>
        <v>#N/A</v>
      </c>
      <c r="AC134" t="e">
        <f t="shared" ca="1" si="312"/>
        <v>#N/A</v>
      </c>
      <c r="AD134" t="e">
        <f t="shared" ca="1" si="312"/>
        <v>#N/A</v>
      </c>
      <c r="AE134" t="e">
        <f t="shared" ca="1" si="312"/>
        <v>#N/A</v>
      </c>
      <c r="AF134" t="e">
        <f t="shared" ca="1" si="312"/>
        <v>#N/A</v>
      </c>
      <c r="AG134" t="e">
        <f t="shared" ca="1" si="312"/>
        <v>#N/A</v>
      </c>
      <c r="AH134" t="e">
        <f t="shared" ca="1" si="312"/>
        <v>#N/A</v>
      </c>
      <c r="AI134" t="e">
        <f t="shared" ca="1" si="312"/>
        <v>#N/A</v>
      </c>
      <c r="AJ134" t="e">
        <f t="shared" ca="1" si="312"/>
        <v>#N/A</v>
      </c>
      <c r="AK134" t="e">
        <f t="shared" ca="1" si="312"/>
        <v>#N/A</v>
      </c>
      <c r="AL134" t="e">
        <f t="shared" ca="1" si="312"/>
        <v>#N/A</v>
      </c>
      <c r="AM134" t="e">
        <f t="shared" ca="1" si="312"/>
        <v>#N/A</v>
      </c>
      <c r="AN134" t="e">
        <f t="shared" ca="1" si="313"/>
        <v>#N/A</v>
      </c>
      <c r="AO134" t="e">
        <f t="shared" ca="1" si="313"/>
        <v>#N/A</v>
      </c>
      <c r="AP134" t="e">
        <f t="shared" ca="1" si="313"/>
        <v>#N/A</v>
      </c>
      <c r="AQ134" t="e">
        <f t="shared" ca="1" si="313"/>
        <v>#N/A</v>
      </c>
      <c r="AR134" t="e">
        <f t="shared" ca="1" si="313"/>
        <v>#N/A</v>
      </c>
      <c r="AS134" t="e">
        <f t="shared" ca="1" si="313"/>
        <v>#N/A</v>
      </c>
      <c r="AT134" t="e">
        <f t="shared" ca="1" si="313"/>
        <v>#N/A</v>
      </c>
      <c r="AU134" t="e">
        <f t="shared" ca="1" si="313"/>
        <v>#N/A</v>
      </c>
      <c r="AV134" t="e">
        <f t="shared" ca="1" si="313"/>
        <v>#N/A</v>
      </c>
      <c r="AW134" t="e">
        <f t="shared" ca="1" si="313"/>
        <v>#N/A</v>
      </c>
      <c r="AX134" t="e">
        <f t="shared" ca="1" si="313"/>
        <v>#N/A</v>
      </c>
      <c r="AY134" t="e">
        <f t="shared" ca="1" si="313"/>
        <v>#N/A</v>
      </c>
      <c r="AZ134" t="e">
        <f t="shared" ca="1" si="313"/>
        <v>#N/A</v>
      </c>
      <c r="BA134" t="e">
        <f t="shared" ca="1" si="313"/>
        <v>#N/A</v>
      </c>
      <c r="BB134" s="91" t="e">
        <f t="shared" ca="1" si="313"/>
        <v>#N/A</v>
      </c>
      <c r="BC134" t="e">
        <f t="shared" ca="1" si="313"/>
        <v>#N/A</v>
      </c>
      <c r="BD134" t="e">
        <f t="shared" ca="1" si="314"/>
        <v>#N/A</v>
      </c>
      <c r="BE134" t="e">
        <f t="shared" ca="1" si="314"/>
        <v>#N/A</v>
      </c>
      <c r="BF134" t="e">
        <f t="shared" ca="1" si="314"/>
        <v>#N/A</v>
      </c>
      <c r="BG134" t="e">
        <f t="shared" ca="1" si="314"/>
        <v>#N/A</v>
      </c>
      <c r="BH134" t="e">
        <f t="shared" ca="1" si="314"/>
        <v>#N/A</v>
      </c>
      <c r="BI134" t="e">
        <f t="shared" ca="1" si="314"/>
        <v>#N/A</v>
      </c>
      <c r="BJ134" t="e">
        <f t="shared" ca="1" si="314"/>
        <v>#N/A</v>
      </c>
      <c r="BK134" t="e">
        <f t="shared" ca="1" si="314"/>
        <v>#N/A</v>
      </c>
      <c r="BL134" t="e">
        <f t="shared" ca="1" si="314"/>
        <v>#N/A</v>
      </c>
      <c r="BM134" t="e">
        <f t="shared" ca="1" si="314"/>
        <v>#N/A</v>
      </c>
      <c r="BN134" t="e">
        <f t="shared" ca="1" si="314"/>
        <v>#N/A</v>
      </c>
      <c r="BO134" t="e">
        <f t="shared" ca="1" si="314"/>
        <v>#N/A</v>
      </c>
      <c r="BP134" t="e">
        <f t="shared" ca="1" si="314"/>
        <v>#N/A</v>
      </c>
      <c r="BQ134" t="e">
        <f t="shared" ca="1" si="314"/>
        <v>#N/A</v>
      </c>
      <c r="BR134" t="e">
        <f t="shared" ca="1" si="314"/>
        <v>#N/A</v>
      </c>
      <c r="BS134" t="e">
        <f t="shared" ca="1" si="314"/>
        <v>#N/A</v>
      </c>
      <c r="BT134" t="e">
        <f t="shared" ca="1" si="315"/>
        <v>#N/A</v>
      </c>
      <c r="BU134" t="e">
        <f t="shared" ca="1" si="315"/>
        <v>#N/A</v>
      </c>
      <c r="BV134" t="e">
        <f t="shared" ca="1" si="315"/>
        <v>#N/A</v>
      </c>
      <c r="BW134" t="e">
        <f t="shared" ca="1" si="315"/>
        <v>#N/A</v>
      </c>
      <c r="BX134" t="e">
        <f t="shared" ca="1" si="315"/>
        <v>#N/A</v>
      </c>
      <c r="BY134" t="e">
        <f t="shared" ca="1" si="315"/>
        <v>#N/A</v>
      </c>
      <c r="BZ134" t="e">
        <f t="shared" ca="1" si="315"/>
        <v>#N/A</v>
      </c>
      <c r="CA134" t="e">
        <f t="shared" ca="1" si="315"/>
        <v>#N/A</v>
      </c>
      <c r="CB134" t="e">
        <f t="shared" ca="1" si="315"/>
        <v>#N/A</v>
      </c>
      <c r="CC134" t="e">
        <f t="shared" ca="1" si="315"/>
        <v>#N/A</v>
      </c>
      <c r="CD134" t="e">
        <f t="shared" ca="1" si="315"/>
        <v>#N/A</v>
      </c>
      <c r="CE134" t="e">
        <f t="shared" ca="1" si="315"/>
        <v>#N/A</v>
      </c>
      <c r="CF134" s="91" t="e">
        <f t="shared" ca="1" si="315"/>
        <v>#N/A</v>
      </c>
      <c r="CG134" t="e">
        <f t="shared" ca="1" si="315"/>
        <v>#N/A</v>
      </c>
      <c r="CH134" t="e">
        <f t="shared" ca="1" si="315"/>
        <v>#N/A</v>
      </c>
      <c r="CI134" t="e">
        <f t="shared" ca="1" si="315"/>
        <v>#N/A</v>
      </c>
      <c r="CJ134" t="e">
        <f t="shared" ca="1" si="316"/>
        <v>#N/A</v>
      </c>
      <c r="CK134" t="e">
        <f t="shared" ca="1" si="316"/>
        <v>#N/A</v>
      </c>
      <c r="CL134" t="e">
        <f t="shared" ca="1" si="316"/>
        <v>#N/A</v>
      </c>
      <c r="CM134" t="e">
        <f t="shared" ca="1" si="316"/>
        <v>#N/A</v>
      </c>
      <c r="CN134" t="e">
        <f t="shared" ca="1" si="316"/>
        <v>#N/A</v>
      </c>
      <c r="CO134" t="e">
        <f t="shared" ca="1" si="316"/>
        <v>#N/A</v>
      </c>
      <c r="CP134" t="e">
        <f t="shared" ca="1" si="316"/>
        <v>#N/A</v>
      </c>
      <c r="CQ134" t="e">
        <f t="shared" ca="1" si="316"/>
        <v>#N/A</v>
      </c>
      <c r="CR134" t="e">
        <f t="shared" ca="1" si="316"/>
        <v>#N/A</v>
      </c>
      <c r="CS134" t="e">
        <f t="shared" ca="1" si="316"/>
        <v>#N/A</v>
      </c>
      <c r="CT134" t="e">
        <f t="shared" ca="1" si="316"/>
        <v>#N/A</v>
      </c>
      <c r="CU134" t="e">
        <f t="shared" ca="1" si="316"/>
        <v>#N/A</v>
      </c>
      <c r="CV134" t="e">
        <f t="shared" ca="1" si="316"/>
        <v>#N/A</v>
      </c>
      <c r="CW134" t="e">
        <f t="shared" ca="1" si="316"/>
        <v>#N/A</v>
      </c>
      <c r="CX134" t="e">
        <f t="shared" ca="1" si="316"/>
        <v>#N/A</v>
      </c>
      <c r="CY134" t="e">
        <f t="shared" ca="1" si="316"/>
        <v>#N/A</v>
      </c>
      <c r="CZ134" t="e">
        <f t="shared" ca="1" si="317"/>
        <v>#N/A</v>
      </c>
      <c r="DA134" t="e">
        <f t="shared" ca="1" si="317"/>
        <v>#N/A</v>
      </c>
      <c r="DB134" t="e">
        <f t="shared" ca="1" si="317"/>
        <v>#N/A</v>
      </c>
      <c r="DC134" t="e">
        <f t="shared" ca="1" si="317"/>
        <v>#N/A</v>
      </c>
      <c r="DD134" t="e">
        <f t="shared" ca="1" si="317"/>
        <v>#N/A</v>
      </c>
      <c r="DE134" t="e">
        <f t="shared" ca="1" si="317"/>
        <v>#N/A</v>
      </c>
      <c r="DF134" t="e">
        <f t="shared" ca="1" si="317"/>
        <v>#N/A</v>
      </c>
      <c r="DG134" t="e">
        <f t="shared" ca="1" si="317"/>
        <v>#N/A</v>
      </c>
      <c r="DH134" t="e">
        <f t="shared" ca="1" si="317"/>
        <v>#N/A</v>
      </c>
      <c r="DI134" t="e">
        <f t="shared" ca="1" si="317"/>
        <v>#N/A</v>
      </c>
      <c r="DJ134" s="91" t="e">
        <f t="shared" ca="1" si="317"/>
        <v>#N/A</v>
      </c>
      <c r="DK134" t="e">
        <f t="shared" ca="1" si="317"/>
        <v>#N/A</v>
      </c>
      <c r="DL134" t="e">
        <f t="shared" ca="1" si="317"/>
        <v>#N/A</v>
      </c>
      <c r="DM134" t="e">
        <f t="shared" ca="1" si="317"/>
        <v>#N/A</v>
      </c>
      <c r="DN134" t="e">
        <f t="shared" ca="1" si="317"/>
        <v>#N/A</v>
      </c>
      <c r="DO134" t="e">
        <f t="shared" ca="1" si="317"/>
        <v>#N/A</v>
      </c>
      <c r="DP134" t="e">
        <f t="shared" ca="1" si="318"/>
        <v>#N/A</v>
      </c>
      <c r="DQ134" t="e">
        <f t="shared" ca="1" si="318"/>
        <v>#N/A</v>
      </c>
      <c r="DR134" t="e">
        <f t="shared" ca="1" si="318"/>
        <v>#N/A</v>
      </c>
      <c r="DS134" t="e">
        <f t="shared" ca="1" si="318"/>
        <v>#N/A</v>
      </c>
      <c r="DT134" t="e">
        <f t="shared" ca="1" si="318"/>
        <v>#N/A</v>
      </c>
      <c r="DU134" t="e">
        <f t="shared" ca="1" si="318"/>
        <v>#N/A</v>
      </c>
      <c r="DV134" t="e">
        <f t="shared" ca="1" si="318"/>
        <v>#N/A</v>
      </c>
      <c r="DW134" t="e">
        <f t="shared" ca="1" si="318"/>
        <v>#N/A</v>
      </c>
      <c r="DX134" t="e">
        <f t="shared" ca="1" si="318"/>
        <v>#N/A</v>
      </c>
      <c r="DY134" t="e">
        <f t="shared" ca="1" si="318"/>
        <v>#N/A</v>
      </c>
      <c r="DZ134" t="e">
        <f t="shared" ca="1" si="318"/>
        <v>#N/A</v>
      </c>
      <c r="EA134" t="e">
        <f t="shared" ca="1" si="318"/>
        <v>#N/A</v>
      </c>
      <c r="EB134" t="e">
        <f t="shared" ca="1" si="318"/>
        <v>#N/A</v>
      </c>
      <c r="EC134" t="e">
        <f t="shared" ca="1" si="318"/>
        <v>#N/A</v>
      </c>
      <c r="ED134" t="e">
        <f t="shared" ca="1" si="318"/>
        <v>#N/A</v>
      </c>
      <c r="EE134" t="e">
        <f t="shared" ca="1" si="318"/>
        <v>#N/A</v>
      </c>
      <c r="EF134" t="e">
        <f t="shared" ca="1" si="319"/>
        <v>#N/A</v>
      </c>
      <c r="EG134" t="e">
        <f t="shared" ca="1" si="319"/>
        <v>#N/A</v>
      </c>
      <c r="EH134" t="e">
        <f t="shared" ca="1" si="319"/>
        <v>#N/A</v>
      </c>
      <c r="EI134" t="e">
        <f t="shared" ca="1" si="319"/>
        <v>#N/A</v>
      </c>
      <c r="EJ134" t="e">
        <f t="shared" ca="1" si="319"/>
        <v>#N/A</v>
      </c>
      <c r="EK134" t="e">
        <f t="shared" ca="1" si="319"/>
        <v>#N/A</v>
      </c>
      <c r="EL134" t="e">
        <f t="shared" ca="1" si="319"/>
        <v>#N/A</v>
      </c>
      <c r="EM134" t="e">
        <f t="shared" ca="1" si="319"/>
        <v>#N/A</v>
      </c>
      <c r="EN134" s="91" t="e">
        <f t="shared" ca="1" si="319"/>
        <v>#N/A</v>
      </c>
    </row>
    <row r="135" spans="1:144">
      <c r="A135" t="str">
        <f ca="1"/>
        <v>External walls</v>
      </c>
      <c r="B135" t="str">
        <f ca="1"/>
        <v>Facade</v>
      </c>
      <c r="C135">
        <f ca="1"/>
        <v>0</v>
      </c>
      <c r="D135" t="str">
        <f ca="1"/>
        <v/>
      </c>
      <c r="E135">
        <f ca="1"/>
        <v>0</v>
      </c>
      <c r="F135">
        <f ca="1"/>
        <v>0</v>
      </c>
      <c r="G135">
        <f ca="1"/>
        <v>0</v>
      </c>
      <c r="H135" t="str">
        <f ca="1"/>
        <v/>
      </c>
      <c r="I135">
        <f ca="1"/>
        <v>0</v>
      </c>
      <c r="J135" t="str">
        <f ca="1"/>
        <v/>
      </c>
      <c r="K135" t="str">
        <f ca="1"/>
        <v>0</v>
      </c>
      <c r="L135" t="str">
        <f ca="1"/>
        <v>0</v>
      </c>
      <c r="M135" t="str">
        <f ca="1"/>
        <v>0</v>
      </c>
      <c r="X135" s="91" t="e">
        <f t="shared" ca="1" si="312"/>
        <v>#N/A</v>
      </c>
      <c r="Y135" t="e">
        <f t="shared" ca="1" si="312"/>
        <v>#N/A</v>
      </c>
      <c r="Z135" t="e">
        <f t="shared" ca="1" si="312"/>
        <v>#N/A</v>
      </c>
      <c r="AA135" t="e">
        <f t="shared" ca="1" si="312"/>
        <v>#N/A</v>
      </c>
      <c r="AB135" t="e">
        <f t="shared" ca="1" si="312"/>
        <v>#N/A</v>
      </c>
      <c r="AC135" t="e">
        <f t="shared" ca="1" si="312"/>
        <v>#N/A</v>
      </c>
      <c r="AD135" t="e">
        <f t="shared" ca="1" si="312"/>
        <v>#N/A</v>
      </c>
      <c r="AE135" t="e">
        <f t="shared" ca="1" si="312"/>
        <v>#N/A</v>
      </c>
      <c r="AF135" t="e">
        <f t="shared" ca="1" si="312"/>
        <v>#N/A</v>
      </c>
      <c r="AG135" t="e">
        <f t="shared" ca="1" si="312"/>
        <v>#N/A</v>
      </c>
      <c r="AH135" t="e">
        <f t="shared" ca="1" si="312"/>
        <v>#N/A</v>
      </c>
      <c r="AI135" t="e">
        <f t="shared" ca="1" si="312"/>
        <v>#N/A</v>
      </c>
      <c r="AJ135" t="e">
        <f t="shared" ca="1" si="312"/>
        <v>#N/A</v>
      </c>
      <c r="AK135" t="e">
        <f t="shared" ca="1" si="312"/>
        <v>#N/A</v>
      </c>
      <c r="AL135" t="e">
        <f t="shared" ca="1" si="312"/>
        <v>#N/A</v>
      </c>
      <c r="AM135" t="e">
        <f t="shared" ref="AM135:BB159" ca="1" si="320">$L135*$E$116</f>
        <v>#N/A</v>
      </c>
      <c r="AN135" t="e">
        <f t="shared" ca="1" si="320"/>
        <v>#N/A</v>
      </c>
      <c r="AO135" t="e">
        <f t="shared" ca="1" si="320"/>
        <v>#N/A</v>
      </c>
      <c r="AP135" t="e">
        <f t="shared" ca="1" si="320"/>
        <v>#N/A</v>
      </c>
      <c r="AQ135" t="e">
        <f t="shared" ca="1" si="320"/>
        <v>#N/A</v>
      </c>
      <c r="AR135" t="e">
        <f t="shared" ca="1" si="320"/>
        <v>#N/A</v>
      </c>
      <c r="AS135" t="e">
        <f t="shared" ca="1" si="320"/>
        <v>#N/A</v>
      </c>
      <c r="AT135" t="e">
        <f t="shared" ca="1" si="320"/>
        <v>#N/A</v>
      </c>
      <c r="AU135" t="e">
        <f t="shared" ca="1" si="320"/>
        <v>#N/A</v>
      </c>
      <c r="AV135" t="e">
        <f t="shared" ca="1" si="320"/>
        <v>#N/A</v>
      </c>
      <c r="AW135" t="e">
        <f t="shared" ca="1" si="320"/>
        <v>#N/A</v>
      </c>
      <c r="AX135" t="e">
        <f t="shared" ca="1" si="320"/>
        <v>#N/A</v>
      </c>
      <c r="AY135" t="e">
        <f t="shared" ca="1" si="320"/>
        <v>#N/A</v>
      </c>
      <c r="AZ135" t="e">
        <f t="shared" ca="1" si="320"/>
        <v>#N/A</v>
      </c>
      <c r="BA135" t="e">
        <f t="shared" ca="1" si="320"/>
        <v>#N/A</v>
      </c>
      <c r="BB135" s="91" t="e">
        <f t="shared" ca="1" si="320"/>
        <v>#N/A</v>
      </c>
      <c r="BC135" t="e">
        <f t="shared" ca="1" si="313"/>
        <v>#N/A</v>
      </c>
      <c r="BD135" t="e">
        <f t="shared" ca="1" si="314"/>
        <v>#N/A</v>
      </c>
      <c r="BE135" t="e">
        <f t="shared" ca="1" si="314"/>
        <v>#N/A</v>
      </c>
      <c r="BF135" t="e">
        <f t="shared" ca="1" si="314"/>
        <v>#N/A</v>
      </c>
      <c r="BG135" t="e">
        <f t="shared" ca="1" si="314"/>
        <v>#N/A</v>
      </c>
      <c r="BH135" t="e">
        <f t="shared" ca="1" si="314"/>
        <v>#N/A</v>
      </c>
      <c r="BI135" t="e">
        <f t="shared" ca="1" si="314"/>
        <v>#N/A</v>
      </c>
      <c r="BJ135" t="e">
        <f t="shared" ca="1" si="314"/>
        <v>#N/A</v>
      </c>
      <c r="BK135" t="e">
        <f t="shared" ca="1" si="314"/>
        <v>#N/A</v>
      </c>
      <c r="BL135" t="e">
        <f t="shared" ca="1" si="314"/>
        <v>#N/A</v>
      </c>
      <c r="BM135" t="e">
        <f t="shared" ca="1" si="314"/>
        <v>#N/A</v>
      </c>
      <c r="BN135" t="e">
        <f t="shared" ca="1" si="314"/>
        <v>#N/A</v>
      </c>
      <c r="BO135" t="e">
        <f t="shared" ca="1" si="314"/>
        <v>#N/A</v>
      </c>
      <c r="BP135" t="e">
        <f t="shared" ca="1" si="314"/>
        <v>#N/A</v>
      </c>
      <c r="BQ135" t="e">
        <f t="shared" ca="1" si="314"/>
        <v>#N/A</v>
      </c>
      <c r="BR135" t="e">
        <f t="shared" ca="1" si="314"/>
        <v>#N/A</v>
      </c>
      <c r="BS135" t="e">
        <f t="shared" ref="BS135:CH160" ca="1" si="321">$L135*$E$116</f>
        <v>#N/A</v>
      </c>
      <c r="BT135" t="e">
        <f t="shared" ca="1" si="321"/>
        <v>#N/A</v>
      </c>
      <c r="BU135" t="e">
        <f t="shared" ca="1" si="321"/>
        <v>#N/A</v>
      </c>
      <c r="BV135" t="e">
        <f t="shared" ca="1" si="321"/>
        <v>#N/A</v>
      </c>
      <c r="BW135" t="e">
        <f t="shared" ca="1" si="321"/>
        <v>#N/A</v>
      </c>
      <c r="BX135" t="e">
        <f t="shared" ca="1" si="321"/>
        <v>#N/A</v>
      </c>
      <c r="BY135" t="e">
        <f t="shared" ca="1" si="321"/>
        <v>#N/A</v>
      </c>
      <c r="BZ135" t="e">
        <f t="shared" ca="1" si="321"/>
        <v>#N/A</v>
      </c>
      <c r="CA135" t="e">
        <f t="shared" ca="1" si="321"/>
        <v>#N/A</v>
      </c>
      <c r="CB135" t="e">
        <f t="shared" ca="1" si="321"/>
        <v>#N/A</v>
      </c>
      <c r="CC135" t="e">
        <f t="shared" ca="1" si="321"/>
        <v>#N/A</v>
      </c>
      <c r="CD135" t="e">
        <f t="shared" ca="1" si="321"/>
        <v>#N/A</v>
      </c>
      <c r="CE135" t="e">
        <f t="shared" ca="1" si="321"/>
        <v>#N/A</v>
      </c>
      <c r="CF135" s="91" t="e">
        <f t="shared" ca="1" si="321"/>
        <v>#N/A</v>
      </c>
      <c r="CG135" t="e">
        <f t="shared" ca="1" si="321"/>
        <v>#N/A</v>
      </c>
      <c r="CH135" t="e">
        <f t="shared" ca="1" si="321"/>
        <v>#N/A</v>
      </c>
      <c r="CI135" t="e">
        <f t="shared" ca="1" si="315"/>
        <v>#N/A</v>
      </c>
      <c r="CJ135" t="e">
        <f t="shared" ca="1" si="316"/>
        <v>#N/A</v>
      </c>
      <c r="CK135" t="e">
        <f t="shared" ca="1" si="316"/>
        <v>#N/A</v>
      </c>
      <c r="CL135" t="e">
        <f t="shared" ca="1" si="316"/>
        <v>#N/A</v>
      </c>
      <c r="CM135" t="e">
        <f t="shared" ca="1" si="316"/>
        <v>#N/A</v>
      </c>
      <c r="CN135" t="e">
        <f t="shared" ca="1" si="316"/>
        <v>#N/A</v>
      </c>
      <c r="CO135" t="e">
        <f t="shared" ca="1" si="316"/>
        <v>#N/A</v>
      </c>
      <c r="CP135" t="e">
        <f t="shared" ca="1" si="316"/>
        <v>#N/A</v>
      </c>
      <c r="CQ135" t="e">
        <f t="shared" ca="1" si="316"/>
        <v>#N/A</v>
      </c>
      <c r="CR135" t="e">
        <f t="shared" ca="1" si="316"/>
        <v>#N/A</v>
      </c>
      <c r="CS135" t="e">
        <f t="shared" ca="1" si="316"/>
        <v>#N/A</v>
      </c>
      <c r="CT135" t="e">
        <f t="shared" ca="1" si="316"/>
        <v>#N/A</v>
      </c>
      <c r="CU135" t="e">
        <f t="shared" ca="1" si="316"/>
        <v>#N/A</v>
      </c>
      <c r="CV135" t="e">
        <f t="shared" ca="1" si="316"/>
        <v>#N/A</v>
      </c>
      <c r="CW135" t="e">
        <f t="shared" ca="1" si="316"/>
        <v>#N/A</v>
      </c>
      <c r="CX135" t="e">
        <f t="shared" ca="1" si="316"/>
        <v>#N/A</v>
      </c>
      <c r="CY135" t="e">
        <f t="shared" ref="CY135:DN159" ca="1" si="322">$L135*$E$116</f>
        <v>#N/A</v>
      </c>
      <c r="CZ135" t="e">
        <f t="shared" ca="1" si="322"/>
        <v>#N/A</v>
      </c>
      <c r="DA135" t="e">
        <f t="shared" ca="1" si="322"/>
        <v>#N/A</v>
      </c>
      <c r="DB135" t="e">
        <f t="shared" ca="1" si="322"/>
        <v>#N/A</v>
      </c>
      <c r="DC135" t="e">
        <f t="shared" ca="1" si="322"/>
        <v>#N/A</v>
      </c>
      <c r="DD135" t="e">
        <f t="shared" ca="1" si="322"/>
        <v>#N/A</v>
      </c>
      <c r="DE135" t="e">
        <f t="shared" ca="1" si="322"/>
        <v>#N/A</v>
      </c>
      <c r="DF135" t="e">
        <f t="shared" ca="1" si="322"/>
        <v>#N/A</v>
      </c>
      <c r="DG135" t="e">
        <f t="shared" ca="1" si="322"/>
        <v>#N/A</v>
      </c>
      <c r="DH135" t="e">
        <f t="shared" ca="1" si="322"/>
        <v>#N/A</v>
      </c>
      <c r="DI135" t="e">
        <f t="shared" ca="1" si="322"/>
        <v>#N/A</v>
      </c>
      <c r="DJ135" s="91" t="e">
        <f t="shared" ca="1" si="322"/>
        <v>#N/A</v>
      </c>
      <c r="DK135" t="e">
        <f t="shared" ca="1" si="322"/>
        <v>#N/A</v>
      </c>
      <c r="DL135" t="e">
        <f t="shared" ca="1" si="322"/>
        <v>#N/A</v>
      </c>
      <c r="DM135" t="e">
        <f t="shared" ca="1" si="322"/>
        <v>#N/A</v>
      </c>
      <c r="DN135" t="e">
        <f t="shared" ca="1" si="322"/>
        <v>#N/A</v>
      </c>
      <c r="DO135" t="e">
        <f t="shared" ca="1" si="317"/>
        <v>#N/A</v>
      </c>
      <c r="DP135" t="e">
        <f t="shared" ca="1" si="318"/>
        <v>#N/A</v>
      </c>
      <c r="DQ135" t="e">
        <f t="shared" ca="1" si="318"/>
        <v>#N/A</v>
      </c>
      <c r="DR135" t="e">
        <f t="shared" ca="1" si="318"/>
        <v>#N/A</v>
      </c>
      <c r="DS135" t="e">
        <f t="shared" ca="1" si="318"/>
        <v>#N/A</v>
      </c>
      <c r="DT135" t="e">
        <f t="shared" ca="1" si="318"/>
        <v>#N/A</v>
      </c>
      <c r="DU135" t="e">
        <f t="shared" ca="1" si="318"/>
        <v>#N/A</v>
      </c>
      <c r="DV135" t="e">
        <f t="shared" ca="1" si="318"/>
        <v>#N/A</v>
      </c>
      <c r="DW135" t="e">
        <f t="shared" ca="1" si="318"/>
        <v>#N/A</v>
      </c>
      <c r="DX135" t="e">
        <f t="shared" ca="1" si="318"/>
        <v>#N/A</v>
      </c>
      <c r="DY135" t="e">
        <f t="shared" ca="1" si="318"/>
        <v>#N/A</v>
      </c>
      <c r="DZ135" t="e">
        <f t="shared" ca="1" si="318"/>
        <v>#N/A</v>
      </c>
      <c r="EA135" t="e">
        <f t="shared" ca="1" si="318"/>
        <v>#N/A</v>
      </c>
      <c r="EB135" t="e">
        <f t="shared" ca="1" si="318"/>
        <v>#N/A</v>
      </c>
      <c r="EC135" t="e">
        <f t="shared" ca="1" si="318"/>
        <v>#N/A</v>
      </c>
      <c r="ED135" t="e">
        <f t="shared" ca="1" si="318"/>
        <v>#N/A</v>
      </c>
      <c r="EE135" t="e">
        <f t="shared" ref="EE135:EN168" ca="1" si="323">$L135*$E$116</f>
        <v>#N/A</v>
      </c>
      <c r="EF135" t="e">
        <f t="shared" ca="1" si="323"/>
        <v>#N/A</v>
      </c>
      <c r="EG135" t="e">
        <f t="shared" ca="1" si="323"/>
        <v>#N/A</v>
      </c>
      <c r="EH135" t="e">
        <f t="shared" ca="1" si="323"/>
        <v>#N/A</v>
      </c>
      <c r="EI135" t="e">
        <f t="shared" ca="1" si="323"/>
        <v>#N/A</v>
      </c>
      <c r="EJ135" t="e">
        <f t="shared" ca="1" si="323"/>
        <v>#N/A</v>
      </c>
      <c r="EK135" t="e">
        <f t="shared" ca="1" si="323"/>
        <v>#N/A</v>
      </c>
      <c r="EL135" t="e">
        <f t="shared" ca="1" si="323"/>
        <v>#N/A</v>
      </c>
      <c r="EM135" t="e">
        <f t="shared" ca="1" si="323"/>
        <v>#N/A</v>
      </c>
      <c r="EN135" s="91" t="e">
        <f t="shared" ca="1" si="323"/>
        <v>#N/A</v>
      </c>
    </row>
    <row r="136" spans="1:144">
      <c r="A136" t="str">
        <f ca="1"/>
        <v>External walls</v>
      </c>
      <c r="B136" t="str">
        <f ca="1"/>
        <v>Wall insulation</v>
      </c>
      <c r="C136">
        <f ca="1"/>
        <v>0</v>
      </c>
      <c r="D136" t="str">
        <f ca="1"/>
        <v/>
      </c>
      <c r="E136">
        <f ca="1"/>
        <v>0</v>
      </c>
      <c r="F136">
        <f ca="1"/>
        <v>0</v>
      </c>
      <c r="G136">
        <f ca="1"/>
        <v>0</v>
      </c>
      <c r="H136" t="str">
        <f ca="1"/>
        <v/>
      </c>
      <c r="I136">
        <f ca="1"/>
        <v>0</v>
      </c>
      <c r="J136" t="str">
        <f ca="1"/>
        <v/>
      </c>
      <c r="K136" t="str">
        <f ca="1"/>
        <v>0</v>
      </c>
      <c r="L136" t="str">
        <f ca="1"/>
        <v>0</v>
      </c>
      <c r="M136" t="str">
        <f ca="1"/>
        <v>0</v>
      </c>
      <c r="X136" s="91" t="e">
        <f t="shared" ref="X136:AM161" ca="1" si="324">$L136*$E$116</f>
        <v>#N/A</v>
      </c>
      <c r="Y136" t="e">
        <f t="shared" ca="1" si="324"/>
        <v>#N/A</v>
      </c>
      <c r="Z136" t="e">
        <f t="shared" ca="1" si="324"/>
        <v>#N/A</v>
      </c>
      <c r="AA136" t="e">
        <f t="shared" ca="1" si="324"/>
        <v>#N/A</v>
      </c>
      <c r="AB136" t="e">
        <f t="shared" ca="1" si="324"/>
        <v>#N/A</v>
      </c>
      <c r="AC136" t="e">
        <f t="shared" ca="1" si="324"/>
        <v>#N/A</v>
      </c>
      <c r="AD136" t="e">
        <f t="shared" ca="1" si="324"/>
        <v>#N/A</v>
      </c>
      <c r="AE136" t="e">
        <f t="shared" ca="1" si="324"/>
        <v>#N/A</v>
      </c>
      <c r="AF136" t="e">
        <f t="shared" ca="1" si="324"/>
        <v>#N/A</v>
      </c>
      <c r="AG136" t="e">
        <f t="shared" ca="1" si="324"/>
        <v>#N/A</v>
      </c>
      <c r="AH136" t="e">
        <f t="shared" ca="1" si="324"/>
        <v>#N/A</v>
      </c>
      <c r="AI136" t="e">
        <f t="shared" ca="1" si="324"/>
        <v>#N/A</v>
      </c>
      <c r="AJ136" t="e">
        <f t="shared" ca="1" si="324"/>
        <v>#N/A</v>
      </c>
      <c r="AK136" t="e">
        <f t="shared" ca="1" si="324"/>
        <v>#N/A</v>
      </c>
      <c r="AL136" t="e">
        <f t="shared" ca="1" si="324"/>
        <v>#N/A</v>
      </c>
      <c r="AM136" t="e">
        <f t="shared" ca="1" si="320"/>
        <v>#N/A</v>
      </c>
      <c r="AN136" t="e">
        <f t="shared" ca="1" si="320"/>
        <v>#N/A</v>
      </c>
      <c r="AO136" t="e">
        <f t="shared" ca="1" si="320"/>
        <v>#N/A</v>
      </c>
      <c r="AP136" t="e">
        <f t="shared" ca="1" si="320"/>
        <v>#N/A</v>
      </c>
      <c r="AQ136" t="e">
        <f t="shared" ca="1" si="320"/>
        <v>#N/A</v>
      </c>
      <c r="AR136" t="e">
        <f t="shared" ca="1" si="320"/>
        <v>#N/A</v>
      </c>
      <c r="AS136" t="e">
        <f t="shared" ca="1" si="320"/>
        <v>#N/A</v>
      </c>
      <c r="AT136" t="e">
        <f t="shared" ca="1" si="320"/>
        <v>#N/A</v>
      </c>
      <c r="AU136" t="e">
        <f t="shared" ca="1" si="320"/>
        <v>#N/A</v>
      </c>
      <c r="AV136" t="e">
        <f t="shared" ca="1" si="320"/>
        <v>#N/A</v>
      </c>
      <c r="AW136" t="e">
        <f t="shared" ca="1" si="320"/>
        <v>#N/A</v>
      </c>
      <c r="AX136" t="e">
        <f t="shared" ca="1" si="320"/>
        <v>#N/A</v>
      </c>
      <c r="AY136" t="e">
        <f t="shared" ca="1" si="320"/>
        <v>#N/A</v>
      </c>
      <c r="AZ136" t="e">
        <f t="shared" ca="1" si="320"/>
        <v>#N/A</v>
      </c>
      <c r="BA136" t="e">
        <f t="shared" ca="1" si="320"/>
        <v>#N/A</v>
      </c>
      <c r="BB136" s="91" t="e">
        <f t="shared" ca="1" si="320"/>
        <v>#N/A</v>
      </c>
      <c r="BC136" t="e">
        <f t="shared" ca="1" si="313"/>
        <v>#N/A</v>
      </c>
      <c r="BD136" t="e">
        <f t="shared" ref="BD136:BS149" ca="1" si="325">$L136*$E$116</f>
        <v>#N/A</v>
      </c>
      <c r="BE136" t="e">
        <f t="shared" ca="1" si="325"/>
        <v>#N/A</v>
      </c>
      <c r="BF136" t="e">
        <f t="shared" ca="1" si="325"/>
        <v>#N/A</v>
      </c>
      <c r="BG136" t="e">
        <f t="shared" ca="1" si="325"/>
        <v>#N/A</v>
      </c>
      <c r="BH136" t="e">
        <f t="shared" ca="1" si="325"/>
        <v>#N/A</v>
      </c>
      <c r="BI136" t="e">
        <f t="shared" ca="1" si="325"/>
        <v>#N/A</v>
      </c>
      <c r="BJ136" t="e">
        <f t="shared" ca="1" si="325"/>
        <v>#N/A</v>
      </c>
      <c r="BK136" t="e">
        <f t="shared" ca="1" si="325"/>
        <v>#N/A</v>
      </c>
      <c r="BL136" t="e">
        <f t="shared" ca="1" si="325"/>
        <v>#N/A</v>
      </c>
      <c r="BM136" t="e">
        <f t="shared" ca="1" si="325"/>
        <v>#N/A</v>
      </c>
      <c r="BN136" t="e">
        <f t="shared" ca="1" si="325"/>
        <v>#N/A</v>
      </c>
      <c r="BO136" t="e">
        <f t="shared" ca="1" si="325"/>
        <v>#N/A</v>
      </c>
      <c r="BP136" t="e">
        <f t="shared" ca="1" si="325"/>
        <v>#N/A</v>
      </c>
      <c r="BQ136" t="e">
        <f t="shared" ca="1" si="325"/>
        <v>#N/A</v>
      </c>
      <c r="BR136" t="e">
        <f t="shared" ca="1" si="325"/>
        <v>#N/A</v>
      </c>
      <c r="BS136" t="e">
        <f t="shared" ca="1" si="325"/>
        <v>#N/A</v>
      </c>
      <c r="BT136" t="e">
        <f t="shared" ca="1" si="321"/>
        <v>#N/A</v>
      </c>
      <c r="BU136" t="e">
        <f t="shared" ca="1" si="321"/>
        <v>#N/A</v>
      </c>
      <c r="BV136" t="e">
        <f t="shared" ca="1" si="321"/>
        <v>#N/A</v>
      </c>
      <c r="BW136" t="e">
        <f t="shared" ca="1" si="321"/>
        <v>#N/A</v>
      </c>
      <c r="BX136" t="e">
        <f t="shared" ca="1" si="321"/>
        <v>#N/A</v>
      </c>
      <c r="BY136" t="e">
        <f t="shared" ca="1" si="321"/>
        <v>#N/A</v>
      </c>
      <c r="BZ136" t="e">
        <f t="shared" ca="1" si="321"/>
        <v>#N/A</v>
      </c>
      <c r="CA136" t="e">
        <f t="shared" ca="1" si="321"/>
        <v>#N/A</v>
      </c>
      <c r="CB136" t="e">
        <f t="shared" ca="1" si="321"/>
        <v>#N/A</v>
      </c>
      <c r="CC136" t="e">
        <f t="shared" ca="1" si="321"/>
        <v>#N/A</v>
      </c>
      <c r="CD136" t="e">
        <f t="shared" ca="1" si="321"/>
        <v>#N/A</v>
      </c>
      <c r="CE136" t="e">
        <f t="shared" ca="1" si="321"/>
        <v>#N/A</v>
      </c>
      <c r="CF136" s="91" t="e">
        <f t="shared" ca="1" si="321"/>
        <v>#N/A</v>
      </c>
      <c r="CG136" t="e">
        <f t="shared" ca="1" si="321"/>
        <v>#N/A</v>
      </c>
      <c r="CH136" t="e">
        <f t="shared" ca="1" si="321"/>
        <v>#N/A</v>
      </c>
      <c r="CI136" t="e">
        <f t="shared" ca="1" si="315"/>
        <v>#N/A</v>
      </c>
      <c r="CJ136" t="e">
        <f t="shared" ref="CJ136:CX149" ca="1" si="326">$L136*$E$116</f>
        <v>#N/A</v>
      </c>
      <c r="CK136" t="e">
        <f t="shared" ca="1" si="326"/>
        <v>#N/A</v>
      </c>
      <c r="CL136" t="e">
        <f t="shared" ca="1" si="326"/>
        <v>#N/A</v>
      </c>
      <c r="CM136" t="e">
        <f t="shared" ca="1" si="326"/>
        <v>#N/A</v>
      </c>
      <c r="CN136" t="e">
        <f t="shared" ca="1" si="326"/>
        <v>#N/A</v>
      </c>
      <c r="CO136" t="e">
        <f t="shared" ca="1" si="326"/>
        <v>#N/A</v>
      </c>
      <c r="CP136" t="e">
        <f t="shared" ca="1" si="326"/>
        <v>#N/A</v>
      </c>
      <c r="CQ136" t="e">
        <f t="shared" ca="1" si="326"/>
        <v>#N/A</v>
      </c>
      <c r="CR136" t="e">
        <f t="shared" ca="1" si="326"/>
        <v>#N/A</v>
      </c>
      <c r="CS136" t="e">
        <f t="shared" ca="1" si="326"/>
        <v>#N/A</v>
      </c>
      <c r="CT136" t="e">
        <f t="shared" ca="1" si="326"/>
        <v>#N/A</v>
      </c>
      <c r="CU136" t="e">
        <f t="shared" ca="1" si="326"/>
        <v>#N/A</v>
      </c>
      <c r="CV136" t="e">
        <f t="shared" ca="1" si="326"/>
        <v>#N/A</v>
      </c>
      <c r="CW136" t="e">
        <f t="shared" ca="1" si="326"/>
        <v>#N/A</v>
      </c>
      <c r="CX136" t="e">
        <f t="shared" ca="1" si="326"/>
        <v>#N/A</v>
      </c>
      <c r="CY136" t="e">
        <f t="shared" ca="1" si="322"/>
        <v>#N/A</v>
      </c>
      <c r="CZ136" t="e">
        <f t="shared" ca="1" si="322"/>
        <v>#N/A</v>
      </c>
      <c r="DA136" t="e">
        <f t="shared" ca="1" si="322"/>
        <v>#N/A</v>
      </c>
      <c r="DB136" t="e">
        <f t="shared" ca="1" si="322"/>
        <v>#N/A</v>
      </c>
      <c r="DC136" t="e">
        <f t="shared" ca="1" si="322"/>
        <v>#N/A</v>
      </c>
      <c r="DD136" t="e">
        <f t="shared" ca="1" si="322"/>
        <v>#N/A</v>
      </c>
      <c r="DE136" t="e">
        <f t="shared" ca="1" si="322"/>
        <v>#N/A</v>
      </c>
      <c r="DF136" t="e">
        <f t="shared" ca="1" si="322"/>
        <v>#N/A</v>
      </c>
      <c r="DG136" t="e">
        <f t="shared" ca="1" si="322"/>
        <v>#N/A</v>
      </c>
      <c r="DH136" t="e">
        <f t="shared" ca="1" si="322"/>
        <v>#N/A</v>
      </c>
      <c r="DI136" t="e">
        <f t="shared" ca="1" si="322"/>
        <v>#N/A</v>
      </c>
      <c r="DJ136" s="91" t="e">
        <f t="shared" ca="1" si="322"/>
        <v>#N/A</v>
      </c>
      <c r="DK136" t="e">
        <f t="shared" ca="1" si="322"/>
        <v>#N/A</v>
      </c>
      <c r="DL136" t="e">
        <f t="shared" ca="1" si="322"/>
        <v>#N/A</v>
      </c>
      <c r="DM136" t="e">
        <f t="shared" ca="1" si="322"/>
        <v>#N/A</v>
      </c>
      <c r="DN136" t="e">
        <f t="shared" ca="1" si="322"/>
        <v>#N/A</v>
      </c>
      <c r="DO136" t="e">
        <f t="shared" ca="1" si="317"/>
        <v>#N/A</v>
      </c>
      <c r="DP136" t="e">
        <f t="shared" ref="DP136:EE149" ca="1" si="327">$L136*$E$116</f>
        <v>#N/A</v>
      </c>
      <c r="DQ136" t="e">
        <f t="shared" ca="1" si="327"/>
        <v>#N/A</v>
      </c>
      <c r="DR136" t="e">
        <f t="shared" ca="1" si="327"/>
        <v>#N/A</v>
      </c>
      <c r="DS136" t="e">
        <f t="shared" ca="1" si="327"/>
        <v>#N/A</v>
      </c>
      <c r="DT136" t="e">
        <f t="shared" ca="1" si="327"/>
        <v>#N/A</v>
      </c>
      <c r="DU136" t="e">
        <f t="shared" ca="1" si="327"/>
        <v>#N/A</v>
      </c>
      <c r="DV136" t="e">
        <f t="shared" ca="1" si="327"/>
        <v>#N/A</v>
      </c>
      <c r="DW136" t="e">
        <f t="shared" ca="1" si="327"/>
        <v>#N/A</v>
      </c>
      <c r="DX136" t="e">
        <f t="shared" ca="1" si="327"/>
        <v>#N/A</v>
      </c>
      <c r="DY136" t="e">
        <f t="shared" ca="1" si="327"/>
        <v>#N/A</v>
      </c>
      <c r="DZ136" t="e">
        <f t="shared" ca="1" si="327"/>
        <v>#N/A</v>
      </c>
      <c r="EA136" t="e">
        <f t="shared" ca="1" si="327"/>
        <v>#N/A</v>
      </c>
      <c r="EB136" t="e">
        <f t="shared" ca="1" si="327"/>
        <v>#N/A</v>
      </c>
      <c r="EC136" t="e">
        <f t="shared" ca="1" si="327"/>
        <v>#N/A</v>
      </c>
      <c r="ED136" t="e">
        <f t="shared" ca="1" si="327"/>
        <v>#N/A</v>
      </c>
      <c r="EE136" t="e">
        <f t="shared" ca="1" si="327"/>
        <v>#N/A</v>
      </c>
      <c r="EF136" t="e">
        <f t="shared" ca="1" si="323"/>
        <v>#N/A</v>
      </c>
      <c r="EG136" t="e">
        <f t="shared" ca="1" si="323"/>
        <v>#N/A</v>
      </c>
      <c r="EH136" t="e">
        <f t="shared" ca="1" si="323"/>
        <v>#N/A</v>
      </c>
      <c r="EI136" t="e">
        <f t="shared" ca="1" si="323"/>
        <v>#N/A</v>
      </c>
      <c r="EJ136" t="e">
        <f t="shared" ca="1" si="323"/>
        <v>#N/A</v>
      </c>
      <c r="EK136" t="e">
        <f t="shared" ca="1" si="323"/>
        <v>#N/A</v>
      </c>
      <c r="EL136" t="e">
        <f t="shared" ca="1" si="323"/>
        <v>#N/A</v>
      </c>
      <c r="EM136" t="e">
        <f t="shared" ca="1" si="323"/>
        <v>#N/A</v>
      </c>
      <c r="EN136" s="91" t="e">
        <f t="shared" ca="1" si="323"/>
        <v>#N/A</v>
      </c>
    </row>
    <row r="137" spans="1:144">
      <c r="A137" t="str">
        <f ca="1"/>
        <v>Windows</v>
      </c>
      <c r="B137" t="str">
        <f ca="1"/>
        <v>Glazing</v>
      </c>
      <c r="C137">
        <f ca="1"/>
        <v>0</v>
      </c>
      <c r="D137" t="str">
        <f ca="1"/>
        <v/>
      </c>
      <c r="E137">
        <f ca="1"/>
        <v>0</v>
      </c>
      <c r="F137">
        <f ca="1"/>
        <v>0</v>
      </c>
      <c r="G137">
        <f ca="1"/>
        <v>0</v>
      </c>
      <c r="H137" t="str">
        <f ca="1"/>
        <v/>
      </c>
      <c r="I137">
        <f ca="1"/>
        <v>0</v>
      </c>
      <c r="J137" t="str">
        <f ca="1"/>
        <v/>
      </c>
      <c r="K137" t="str">
        <f ca="1"/>
        <v>0</v>
      </c>
      <c r="L137" t="str">
        <f ca="1"/>
        <v>0</v>
      </c>
      <c r="M137" t="str">
        <f ca="1"/>
        <v>0</v>
      </c>
      <c r="X137" s="91" t="e">
        <f t="shared" ca="1" si="324"/>
        <v>#N/A</v>
      </c>
      <c r="Y137" t="e">
        <f t="shared" ca="1" si="324"/>
        <v>#N/A</v>
      </c>
      <c r="Z137" t="e">
        <f t="shared" ca="1" si="324"/>
        <v>#N/A</v>
      </c>
      <c r="AA137" t="e">
        <f t="shared" ca="1" si="324"/>
        <v>#N/A</v>
      </c>
      <c r="AB137" t="e">
        <f t="shared" ca="1" si="324"/>
        <v>#N/A</v>
      </c>
      <c r="AC137" t="e">
        <f t="shared" ca="1" si="324"/>
        <v>#N/A</v>
      </c>
      <c r="AD137" t="e">
        <f t="shared" ca="1" si="324"/>
        <v>#N/A</v>
      </c>
      <c r="AE137" t="e">
        <f t="shared" ca="1" si="324"/>
        <v>#N/A</v>
      </c>
      <c r="AF137" t="e">
        <f t="shared" ca="1" si="324"/>
        <v>#N/A</v>
      </c>
      <c r="AG137" t="e">
        <f t="shared" ca="1" si="324"/>
        <v>#N/A</v>
      </c>
      <c r="AH137" t="e">
        <f t="shared" ca="1" si="324"/>
        <v>#N/A</v>
      </c>
      <c r="AI137" t="e">
        <f t="shared" ca="1" si="324"/>
        <v>#N/A</v>
      </c>
      <c r="AJ137" t="e">
        <f t="shared" ca="1" si="324"/>
        <v>#N/A</v>
      </c>
      <c r="AK137" t="e">
        <f t="shared" ca="1" si="324"/>
        <v>#N/A</v>
      </c>
      <c r="AL137" t="e">
        <f t="shared" ca="1" si="324"/>
        <v>#N/A</v>
      </c>
      <c r="AM137" t="e">
        <f t="shared" ca="1" si="320"/>
        <v>#N/A</v>
      </c>
      <c r="AN137" t="e">
        <f t="shared" ca="1" si="320"/>
        <v>#N/A</v>
      </c>
      <c r="AO137" t="e">
        <f t="shared" ca="1" si="320"/>
        <v>#N/A</v>
      </c>
      <c r="AP137" t="e">
        <f t="shared" ca="1" si="320"/>
        <v>#N/A</v>
      </c>
      <c r="AQ137" t="e">
        <f t="shared" ca="1" si="320"/>
        <v>#N/A</v>
      </c>
      <c r="AR137" t="e">
        <f t="shared" ca="1" si="320"/>
        <v>#N/A</v>
      </c>
      <c r="AS137" t="e">
        <f t="shared" ca="1" si="320"/>
        <v>#N/A</v>
      </c>
      <c r="AT137" t="e">
        <f t="shared" ca="1" si="320"/>
        <v>#N/A</v>
      </c>
      <c r="AU137" t="e">
        <f t="shared" ca="1" si="320"/>
        <v>#N/A</v>
      </c>
      <c r="AV137" t="e">
        <f t="shared" ca="1" si="320"/>
        <v>#N/A</v>
      </c>
      <c r="AW137" t="e">
        <f t="shared" ca="1" si="320"/>
        <v>#N/A</v>
      </c>
      <c r="AX137" t="e">
        <f t="shared" ca="1" si="320"/>
        <v>#N/A</v>
      </c>
      <c r="AY137" t="e">
        <f t="shared" ca="1" si="320"/>
        <v>#N/A</v>
      </c>
      <c r="AZ137" t="e">
        <f t="shared" ca="1" si="320"/>
        <v>#N/A</v>
      </c>
      <c r="BA137" t="e">
        <f t="shared" ca="1" si="320"/>
        <v>#N/A</v>
      </c>
      <c r="BB137" s="91" t="e">
        <f t="shared" ca="1" si="320"/>
        <v>#N/A</v>
      </c>
      <c r="BC137" t="e">
        <f t="shared" ca="1" si="313"/>
        <v>#N/A</v>
      </c>
      <c r="BD137" t="e">
        <f t="shared" ca="1" si="325"/>
        <v>#N/A</v>
      </c>
      <c r="BE137" t="e">
        <f t="shared" ca="1" si="325"/>
        <v>#N/A</v>
      </c>
      <c r="BF137" t="e">
        <f t="shared" ca="1" si="325"/>
        <v>#N/A</v>
      </c>
      <c r="BG137" t="e">
        <f t="shared" ca="1" si="325"/>
        <v>#N/A</v>
      </c>
      <c r="BH137" t="e">
        <f t="shared" ca="1" si="325"/>
        <v>#N/A</v>
      </c>
      <c r="BI137" t="e">
        <f t="shared" ca="1" si="325"/>
        <v>#N/A</v>
      </c>
      <c r="BJ137" t="e">
        <f t="shared" ca="1" si="325"/>
        <v>#N/A</v>
      </c>
      <c r="BK137" t="e">
        <f t="shared" ca="1" si="325"/>
        <v>#N/A</v>
      </c>
      <c r="BL137" t="e">
        <f t="shared" ca="1" si="325"/>
        <v>#N/A</v>
      </c>
      <c r="BM137" t="e">
        <f t="shared" ca="1" si="325"/>
        <v>#N/A</v>
      </c>
      <c r="BN137" t="e">
        <f t="shared" ca="1" si="325"/>
        <v>#N/A</v>
      </c>
      <c r="BO137" t="e">
        <f t="shared" ca="1" si="325"/>
        <v>#N/A</v>
      </c>
      <c r="BP137" t="e">
        <f t="shared" ca="1" si="325"/>
        <v>#N/A</v>
      </c>
      <c r="BQ137" t="e">
        <f t="shared" ca="1" si="325"/>
        <v>#N/A</v>
      </c>
      <c r="BR137" t="e">
        <f t="shared" ca="1" si="325"/>
        <v>#N/A</v>
      </c>
      <c r="BS137" t="e">
        <f t="shared" ca="1" si="325"/>
        <v>#N/A</v>
      </c>
      <c r="BT137" t="e">
        <f t="shared" ca="1" si="321"/>
        <v>#N/A</v>
      </c>
      <c r="BU137" t="e">
        <f t="shared" ca="1" si="321"/>
        <v>#N/A</v>
      </c>
      <c r="BV137" t="e">
        <f t="shared" ca="1" si="321"/>
        <v>#N/A</v>
      </c>
      <c r="BW137" t="e">
        <f t="shared" ca="1" si="321"/>
        <v>#N/A</v>
      </c>
      <c r="BX137" t="e">
        <f t="shared" ca="1" si="321"/>
        <v>#N/A</v>
      </c>
      <c r="BY137" t="e">
        <f t="shared" ca="1" si="321"/>
        <v>#N/A</v>
      </c>
      <c r="BZ137" t="e">
        <f t="shared" ca="1" si="321"/>
        <v>#N/A</v>
      </c>
      <c r="CA137" t="e">
        <f t="shared" ca="1" si="321"/>
        <v>#N/A</v>
      </c>
      <c r="CB137" t="e">
        <f t="shared" ca="1" si="321"/>
        <v>#N/A</v>
      </c>
      <c r="CC137" t="e">
        <f t="shared" ca="1" si="321"/>
        <v>#N/A</v>
      </c>
      <c r="CD137" t="e">
        <f t="shared" ca="1" si="321"/>
        <v>#N/A</v>
      </c>
      <c r="CE137" t="e">
        <f t="shared" ca="1" si="321"/>
        <v>#N/A</v>
      </c>
      <c r="CF137" s="91" t="e">
        <f t="shared" ca="1" si="321"/>
        <v>#N/A</v>
      </c>
      <c r="CG137" t="e">
        <f t="shared" ca="1" si="321"/>
        <v>#N/A</v>
      </c>
      <c r="CH137" t="e">
        <f t="shared" ca="1" si="321"/>
        <v>#N/A</v>
      </c>
      <c r="CI137" t="e">
        <f t="shared" ca="1" si="315"/>
        <v>#N/A</v>
      </c>
      <c r="CJ137" t="e">
        <f t="shared" ca="1" si="326"/>
        <v>#N/A</v>
      </c>
      <c r="CK137" t="e">
        <f t="shared" ca="1" si="326"/>
        <v>#N/A</v>
      </c>
      <c r="CL137" t="e">
        <f t="shared" ca="1" si="326"/>
        <v>#N/A</v>
      </c>
      <c r="CM137" t="e">
        <f t="shared" ca="1" si="326"/>
        <v>#N/A</v>
      </c>
      <c r="CN137" t="e">
        <f t="shared" ca="1" si="326"/>
        <v>#N/A</v>
      </c>
      <c r="CO137" t="e">
        <f t="shared" ca="1" si="326"/>
        <v>#N/A</v>
      </c>
      <c r="CP137" t="e">
        <f t="shared" ca="1" si="326"/>
        <v>#N/A</v>
      </c>
      <c r="CQ137" t="e">
        <f t="shared" ca="1" si="326"/>
        <v>#N/A</v>
      </c>
      <c r="CR137" t="e">
        <f t="shared" ca="1" si="326"/>
        <v>#N/A</v>
      </c>
      <c r="CS137" t="e">
        <f t="shared" ca="1" si="326"/>
        <v>#N/A</v>
      </c>
      <c r="CT137" t="e">
        <f t="shared" ca="1" si="326"/>
        <v>#N/A</v>
      </c>
      <c r="CU137" t="e">
        <f t="shared" ca="1" si="326"/>
        <v>#N/A</v>
      </c>
      <c r="CV137" t="e">
        <f t="shared" ca="1" si="326"/>
        <v>#N/A</v>
      </c>
      <c r="CW137" t="e">
        <f t="shared" ca="1" si="326"/>
        <v>#N/A</v>
      </c>
      <c r="CX137" t="e">
        <f t="shared" ca="1" si="326"/>
        <v>#N/A</v>
      </c>
      <c r="CY137" t="e">
        <f t="shared" ca="1" si="322"/>
        <v>#N/A</v>
      </c>
      <c r="CZ137" t="e">
        <f t="shared" ca="1" si="322"/>
        <v>#N/A</v>
      </c>
      <c r="DA137" t="e">
        <f t="shared" ca="1" si="322"/>
        <v>#N/A</v>
      </c>
      <c r="DB137" t="e">
        <f t="shared" ca="1" si="322"/>
        <v>#N/A</v>
      </c>
      <c r="DC137" t="e">
        <f t="shared" ca="1" si="322"/>
        <v>#N/A</v>
      </c>
      <c r="DD137" t="e">
        <f t="shared" ca="1" si="322"/>
        <v>#N/A</v>
      </c>
      <c r="DE137" t="e">
        <f t="shared" ca="1" si="322"/>
        <v>#N/A</v>
      </c>
      <c r="DF137" t="e">
        <f t="shared" ca="1" si="322"/>
        <v>#N/A</v>
      </c>
      <c r="DG137" t="e">
        <f t="shared" ca="1" si="322"/>
        <v>#N/A</v>
      </c>
      <c r="DH137" t="e">
        <f t="shared" ca="1" si="322"/>
        <v>#N/A</v>
      </c>
      <c r="DI137" t="e">
        <f t="shared" ca="1" si="322"/>
        <v>#N/A</v>
      </c>
      <c r="DJ137" s="91" t="e">
        <f t="shared" ca="1" si="322"/>
        <v>#N/A</v>
      </c>
      <c r="DK137" t="e">
        <f t="shared" ca="1" si="322"/>
        <v>#N/A</v>
      </c>
      <c r="DL137" t="e">
        <f t="shared" ca="1" si="322"/>
        <v>#N/A</v>
      </c>
      <c r="DM137" t="e">
        <f t="shared" ca="1" si="322"/>
        <v>#N/A</v>
      </c>
      <c r="DN137" t="e">
        <f t="shared" ca="1" si="322"/>
        <v>#N/A</v>
      </c>
      <c r="DO137" t="e">
        <f t="shared" ca="1" si="317"/>
        <v>#N/A</v>
      </c>
      <c r="DP137" t="e">
        <f t="shared" ca="1" si="327"/>
        <v>#N/A</v>
      </c>
      <c r="DQ137" t="e">
        <f t="shared" ca="1" si="327"/>
        <v>#N/A</v>
      </c>
      <c r="DR137" t="e">
        <f t="shared" ca="1" si="327"/>
        <v>#N/A</v>
      </c>
      <c r="DS137" t="e">
        <f t="shared" ca="1" si="327"/>
        <v>#N/A</v>
      </c>
      <c r="DT137" t="e">
        <f t="shared" ca="1" si="327"/>
        <v>#N/A</v>
      </c>
      <c r="DU137" t="e">
        <f t="shared" ca="1" si="327"/>
        <v>#N/A</v>
      </c>
      <c r="DV137" t="e">
        <f t="shared" ca="1" si="327"/>
        <v>#N/A</v>
      </c>
      <c r="DW137" t="e">
        <f t="shared" ca="1" si="327"/>
        <v>#N/A</v>
      </c>
      <c r="DX137" t="e">
        <f t="shared" ca="1" si="327"/>
        <v>#N/A</v>
      </c>
      <c r="DY137" t="e">
        <f t="shared" ca="1" si="327"/>
        <v>#N/A</v>
      </c>
      <c r="DZ137" t="e">
        <f t="shared" ca="1" si="327"/>
        <v>#N/A</v>
      </c>
      <c r="EA137" t="e">
        <f t="shared" ca="1" si="327"/>
        <v>#N/A</v>
      </c>
      <c r="EB137" t="e">
        <f t="shared" ca="1" si="327"/>
        <v>#N/A</v>
      </c>
      <c r="EC137" t="e">
        <f t="shared" ca="1" si="327"/>
        <v>#N/A</v>
      </c>
      <c r="ED137" t="e">
        <f t="shared" ca="1" si="327"/>
        <v>#N/A</v>
      </c>
      <c r="EE137" t="e">
        <f t="shared" ca="1" si="327"/>
        <v>#N/A</v>
      </c>
      <c r="EF137" t="e">
        <f t="shared" ca="1" si="323"/>
        <v>#N/A</v>
      </c>
      <c r="EG137" t="e">
        <f t="shared" ca="1" si="323"/>
        <v>#N/A</v>
      </c>
      <c r="EH137" t="e">
        <f t="shared" ca="1" si="323"/>
        <v>#N/A</v>
      </c>
      <c r="EI137" t="e">
        <f t="shared" ca="1" si="323"/>
        <v>#N/A</v>
      </c>
      <c r="EJ137" t="e">
        <f t="shared" ca="1" si="323"/>
        <v>#N/A</v>
      </c>
      <c r="EK137" t="e">
        <f t="shared" ca="1" si="323"/>
        <v>#N/A</v>
      </c>
      <c r="EL137" t="e">
        <f t="shared" ca="1" si="323"/>
        <v>#N/A</v>
      </c>
      <c r="EM137" t="e">
        <f t="shared" ca="1" si="323"/>
        <v>#N/A</v>
      </c>
      <c r="EN137" s="91" t="e">
        <f t="shared" ca="1" si="323"/>
        <v>#N/A</v>
      </c>
    </row>
    <row r="138" spans="1:144">
      <c r="A138" t="str">
        <f ca="1"/>
        <v>Windows</v>
      </c>
      <c r="B138" t="str">
        <f ca="1"/>
        <v>Window frames</v>
      </c>
      <c r="C138">
        <f ca="1"/>
        <v>0</v>
      </c>
      <c r="D138" t="str">
        <f ca="1"/>
        <v/>
      </c>
      <c r="E138">
        <f ca="1"/>
        <v>0</v>
      </c>
      <c r="F138">
        <f ca="1"/>
        <v>0</v>
      </c>
      <c r="G138">
        <f ca="1"/>
        <v>0</v>
      </c>
      <c r="H138" t="str">
        <f ca="1"/>
        <v/>
      </c>
      <c r="I138">
        <f ca="1"/>
        <v>0</v>
      </c>
      <c r="J138" t="str">
        <f ca="1"/>
        <v/>
      </c>
      <c r="K138" t="str">
        <f ca="1"/>
        <v>0</v>
      </c>
      <c r="L138" t="str">
        <f ca="1"/>
        <v>0</v>
      </c>
      <c r="M138" t="str">
        <f ca="1"/>
        <v>0</v>
      </c>
      <c r="X138" s="91" t="e">
        <f t="shared" ca="1" si="324"/>
        <v>#N/A</v>
      </c>
      <c r="Y138" t="e">
        <f t="shared" ca="1" si="324"/>
        <v>#N/A</v>
      </c>
      <c r="Z138" t="e">
        <f t="shared" ca="1" si="324"/>
        <v>#N/A</v>
      </c>
      <c r="AA138" t="e">
        <f t="shared" ca="1" si="324"/>
        <v>#N/A</v>
      </c>
      <c r="AB138" t="e">
        <f t="shared" ca="1" si="324"/>
        <v>#N/A</v>
      </c>
      <c r="AC138" t="e">
        <f t="shared" ca="1" si="324"/>
        <v>#N/A</v>
      </c>
      <c r="AD138" t="e">
        <f t="shared" ca="1" si="324"/>
        <v>#N/A</v>
      </c>
      <c r="AE138" t="e">
        <f t="shared" ca="1" si="324"/>
        <v>#N/A</v>
      </c>
      <c r="AF138" t="e">
        <f t="shared" ca="1" si="324"/>
        <v>#N/A</v>
      </c>
      <c r="AG138" t="e">
        <f t="shared" ca="1" si="324"/>
        <v>#N/A</v>
      </c>
      <c r="AH138" t="e">
        <f t="shared" ca="1" si="324"/>
        <v>#N/A</v>
      </c>
      <c r="AI138" t="e">
        <f t="shared" ca="1" si="324"/>
        <v>#N/A</v>
      </c>
      <c r="AJ138" t="e">
        <f t="shared" ca="1" si="324"/>
        <v>#N/A</v>
      </c>
      <c r="AK138" t="e">
        <f t="shared" ca="1" si="324"/>
        <v>#N/A</v>
      </c>
      <c r="AL138" t="e">
        <f t="shared" ca="1" si="324"/>
        <v>#N/A</v>
      </c>
      <c r="AM138" t="e">
        <f t="shared" ca="1" si="320"/>
        <v>#N/A</v>
      </c>
      <c r="AN138" t="e">
        <f t="shared" ca="1" si="320"/>
        <v>#N/A</v>
      </c>
      <c r="AO138" t="e">
        <f t="shared" ca="1" si="320"/>
        <v>#N/A</v>
      </c>
      <c r="AP138" t="e">
        <f t="shared" ca="1" si="320"/>
        <v>#N/A</v>
      </c>
      <c r="AQ138" t="e">
        <f t="shared" ca="1" si="320"/>
        <v>#N/A</v>
      </c>
      <c r="AR138" t="e">
        <f t="shared" ca="1" si="320"/>
        <v>#N/A</v>
      </c>
      <c r="AS138" t="e">
        <f t="shared" ca="1" si="320"/>
        <v>#N/A</v>
      </c>
      <c r="AT138" t="e">
        <f t="shared" ca="1" si="320"/>
        <v>#N/A</v>
      </c>
      <c r="AU138" t="e">
        <f t="shared" ca="1" si="320"/>
        <v>#N/A</v>
      </c>
      <c r="AV138" t="e">
        <f t="shared" ca="1" si="320"/>
        <v>#N/A</v>
      </c>
      <c r="AW138" t="e">
        <f t="shared" ca="1" si="320"/>
        <v>#N/A</v>
      </c>
      <c r="AX138" t="e">
        <f t="shared" ca="1" si="320"/>
        <v>#N/A</v>
      </c>
      <c r="AY138" t="e">
        <f t="shared" ca="1" si="320"/>
        <v>#N/A</v>
      </c>
      <c r="AZ138" t="e">
        <f t="shared" ca="1" si="320"/>
        <v>#N/A</v>
      </c>
      <c r="BA138" t="e">
        <f t="shared" ca="1" si="320"/>
        <v>#N/A</v>
      </c>
      <c r="BB138" s="91" t="e">
        <f t="shared" ca="1" si="320"/>
        <v>#N/A</v>
      </c>
      <c r="BC138" t="e">
        <f t="shared" ca="1" si="313"/>
        <v>#N/A</v>
      </c>
      <c r="BD138" t="e">
        <f t="shared" ca="1" si="325"/>
        <v>#N/A</v>
      </c>
      <c r="BE138" t="e">
        <f t="shared" ca="1" si="325"/>
        <v>#N/A</v>
      </c>
      <c r="BF138" t="e">
        <f t="shared" ca="1" si="325"/>
        <v>#N/A</v>
      </c>
      <c r="BG138" t="e">
        <f t="shared" ca="1" si="325"/>
        <v>#N/A</v>
      </c>
      <c r="BH138" t="e">
        <f t="shared" ca="1" si="325"/>
        <v>#N/A</v>
      </c>
      <c r="BI138" t="e">
        <f t="shared" ca="1" si="325"/>
        <v>#N/A</v>
      </c>
      <c r="BJ138" t="e">
        <f t="shared" ca="1" si="325"/>
        <v>#N/A</v>
      </c>
      <c r="BK138" t="e">
        <f t="shared" ca="1" si="325"/>
        <v>#N/A</v>
      </c>
      <c r="BL138" t="e">
        <f t="shared" ca="1" si="325"/>
        <v>#N/A</v>
      </c>
      <c r="BM138" t="e">
        <f t="shared" ca="1" si="325"/>
        <v>#N/A</v>
      </c>
      <c r="BN138" t="e">
        <f t="shared" ca="1" si="325"/>
        <v>#N/A</v>
      </c>
      <c r="BO138" t="e">
        <f t="shared" ca="1" si="325"/>
        <v>#N/A</v>
      </c>
      <c r="BP138" t="e">
        <f t="shared" ca="1" si="325"/>
        <v>#N/A</v>
      </c>
      <c r="BQ138" t="e">
        <f t="shared" ca="1" si="325"/>
        <v>#N/A</v>
      </c>
      <c r="BR138" t="e">
        <f t="shared" ca="1" si="325"/>
        <v>#N/A</v>
      </c>
      <c r="BS138" t="e">
        <f t="shared" ca="1" si="325"/>
        <v>#N/A</v>
      </c>
      <c r="BT138" t="e">
        <f t="shared" ca="1" si="321"/>
        <v>#N/A</v>
      </c>
      <c r="BU138" t="e">
        <f t="shared" ca="1" si="321"/>
        <v>#N/A</v>
      </c>
      <c r="BV138" t="e">
        <f t="shared" ca="1" si="321"/>
        <v>#N/A</v>
      </c>
      <c r="BW138" t="e">
        <f t="shared" ca="1" si="321"/>
        <v>#N/A</v>
      </c>
      <c r="BX138" t="e">
        <f t="shared" ca="1" si="321"/>
        <v>#N/A</v>
      </c>
      <c r="BY138" t="e">
        <f t="shared" ca="1" si="321"/>
        <v>#N/A</v>
      </c>
      <c r="BZ138" t="e">
        <f t="shared" ca="1" si="321"/>
        <v>#N/A</v>
      </c>
      <c r="CA138" t="e">
        <f t="shared" ca="1" si="321"/>
        <v>#N/A</v>
      </c>
      <c r="CB138" t="e">
        <f t="shared" ca="1" si="321"/>
        <v>#N/A</v>
      </c>
      <c r="CC138" t="e">
        <f t="shared" ca="1" si="321"/>
        <v>#N/A</v>
      </c>
      <c r="CD138" t="e">
        <f t="shared" ca="1" si="321"/>
        <v>#N/A</v>
      </c>
      <c r="CE138" t="e">
        <f t="shared" ca="1" si="321"/>
        <v>#N/A</v>
      </c>
      <c r="CF138" s="91" t="e">
        <f t="shared" ca="1" si="321"/>
        <v>#N/A</v>
      </c>
      <c r="CG138" t="e">
        <f t="shared" ca="1" si="321"/>
        <v>#N/A</v>
      </c>
      <c r="CH138" t="e">
        <f t="shared" ca="1" si="321"/>
        <v>#N/A</v>
      </c>
      <c r="CI138" t="e">
        <f t="shared" ca="1" si="315"/>
        <v>#N/A</v>
      </c>
      <c r="CJ138" t="e">
        <f t="shared" ca="1" si="326"/>
        <v>#N/A</v>
      </c>
      <c r="CK138" t="e">
        <f t="shared" ca="1" si="326"/>
        <v>#N/A</v>
      </c>
      <c r="CL138" t="e">
        <f t="shared" ca="1" si="326"/>
        <v>#N/A</v>
      </c>
      <c r="CM138" t="e">
        <f t="shared" ca="1" si="326"/>
        <v>#N/A</v>
      </c>
      <c r="CN138" t="e">
        <f t="shared" ca="1" si="326"/>
        <v>#N/A</v>
      </c>
      <c r="CO138" t="e">
        <f t="shared" ca="1" si="326"/>
        <v>#N/A</v>
      </c>
      <c r="CP138" t="e">
        <f t="shared" ca="1" si="326"/>
        <v>#N/A</v>
      </c>
      <c r="CQ138" t="e">
        <f t="shared" ca="1" si="326"/>
        <v>#N/A</v>
      </c>
      <c r="CR138" t="e">
        <f t="shared" ca="1" si="326"/>
        <v>#N/A</v>
      </c>
      <c r="CS138" t="e">
        <f t="shared" ca="1" si="326"/>
        <v>#N/A</v>
      </c>
      <c r="CT138" t="e">
        <f t="shared" ca="1" si="326"/>
        <v>#N/A</v>
      </c>
      <c r="CU138" t="e">
        <f t="shared" ca="1" si="326"/>
        <v>#N/A</v>
      </c>
      <c r="CV138" t="e">
        <f t="shared" ca="1" si="326"/>
        <v>#N/A</v>
      </c>
      <c r="CW138" t="e">
        <f t="shared" ca="1" si="326"/>
        <v>#N/A</v>
      </c>
      <c r="CX138" t="e">
        <f t="shared" ca="1" si="326"/>
        <v>#N/A</v>
      </c>
      <c r="CY138" t="e">
        <f t="shared" ca="1" si="322"/>
        <v>#N/A</v>
      </c>
      <c r="CZ138" t="e">
        <f t="shared" ca="1" si="322"/>
        <v>#N/A</v>
      </c>
      <c r="DA138" t="e">
        <f t="shared" ca="1" si="322"/>
        <v>#N/A</v>
      </c>
      <c r="DB138" t="e">
        <f t="shared" ca="1" si="322"/>
        <v>#N/A</v>
      </c>
      <c r="DC138" t="e">
        <f t="shared" ca="1" si="322"/>
        <v>#N/A</v>
      </c>
      <c r="DD138" t="e">
        <f t="shared" ca="1" si="322"/>
        <v>#N/A</v>
      </c>
      <c r="DE138" t="e">
        <f t="shared" ca="1" si="322"/>
        <v>#N/A</v>
      </c>
      <c r="DF138" t="e">
        <f t="shared" ca="1" si="322"/>
        <v>#N/A</v>
      </c>
      <c r="DG138" t="e">
        <f t="shared" ca="1" si="322"/>
        <v>#N/A</v>
      </c>
      <c r="DH138" t="e">
        <f t="shared" ca="1" si="322"/>
        <v>#N/A</v>
      </c>
      <c r="DI138" t="e">
        <f t="shared" ca="1" si="322"/>
        <v>#N/A</v>
      </c>
      <c r="DJ138" s="91" t="e">
        <f t="shared" ca="1" si="322"/>
        <v>#N/A</v>
      </c>
      <c r="DK138" t="e">
        <f t="shared" ca="1" si="322"/>
        <v>#N/A</v>
      </c>
      <c r="DL138" t="e">
        <f t="shared" ca="1" si="322"/>
        <v>#N/A</v>
      </c>
      <c r="DM138" t="e">
        <f t="shared" ca="1" si="322"/>
        <v>#N/A</v>
      </c>
      <c r="DN138" t="e">
        <f t="shared" ca="1" si="322"/>
        <v>#N/A</v>
      </c>
      <c r="DO138" t="e">
        <f t="shared" ca="1" si="317"/>
        <v>#N/A</v>
      </c>
      <c r="DP138" t="e">
        <f t="shared" ca="1" si="327"/>
        <v>#N/A</v>
      </c>
      <c r="DQ138" t="e">
        <f t="shared" ca="1" si="327"/>
        <v>#N/A</v>
      </c>
      <c r="DR138" t="e">
        <f t="shared" ca="1" si="327"/>
        <v>#N/A</v>
      </c>
      <c r="DS138" t="e">
        <f t="shared" ca="1" si="327"/>
        <v>#N/A</v>
      </c>
      <c r="DT138" t="e">
        <f t="shared" ca="1" si="327"/>
        <v>#N/A</v>
      </c>
      <c r="DU138" t="e">
        <f t="shared" ca="1" si="327"/>
        <v>#N/A</v>
      </c>
      <c r="DV138" t="e">
        <f t="shared" ca="1" si="327"/>
        <v>#N/A</v>
      </c>
      <c r="DW138" t="e">
        <f t="shared" ca="1" si="327"/>
        <v>#N/A</v>
      </c>
      <c r="DX138" t="e">
        <f t="shared" ca="1" si="327"/>
        <v>#N/A</v>
      </c>
      <c r="DY138" t="e">
        <f t="shared" ca="1" si="327"/>
        <v>#N/A</v>
      </c>
      <c r="DZ138" t="e">
        <f t="shared" ca="1" si="327"/>
        <v>#N/A</v>
      </c>
      <c r="EA138" t="e">
        <f t="shared" ca="1" si="327"/>
        <v>#N/A</v>
      </c>
      <c r="EB138" t="e">
        <f t="shared" ca="1" si="327"/>
        <v>#N/A</v>
      </c>
      <c r="EC138" t="e">
        <f t="shared" ca="1" si="327"/>
        <v>#N/A</v>
      </c>
      <c r="ED138" t="e">
        <f t="shared" ca="1" si="327"/>
        <v>#N/A</v>
      </c>
      <c r="EE138" t="e">
        <f t="shared" ca="1" si="327"/>
        <v>#N/A</v>
      </c>
      <c r="EF138" t="e">
        <f t="shared" ca="1" si="323"/>
        <v>#N/A</v>
      </c>
      <c r="EG138" t="e">
        <f t="shared" ca="1" si="323"/>
        <v>#N/A</v>
      </c>
      <c r="EH138" t="e">
        <f t="shared" ca="1" si="323"/>
        <v>#N/A</v>
      </c>
      <c r="EI138" t="e">
        <f t="shared" ca="1" si="323"/>
        <v>#N/A</v>
      </c>
      <c r="EJ138" t="e">
        <f t="shared" ca="1" si="323"/>
        <v>#N/A</v>
      </c>
      <c r="EK138" t="e">
        <f t="shared" ca="1" si="323"/>
        <v>#N/A</v>
      </c>
      <c r="EL138" t="e">
        <f t="shared" ca="1" si="323"/>
        <v>#N/A</v>
      </c>
      <c r="EM138" t="e">
        <f t="shared" ca="1" si="323"/>
        <v>#N/A</v>
      </c>
      <c r="EN138" s="91" t="e">
        <f t="shared" ca="1" si="323"/>
        <v>#N/A</v>
      </c>
    </row>
    <row r="139" spans="1:144">
      <c r="A139" t="str">
        <f ca="1"/>
        <v>Internal walls</v>
      </c>
      <c r="B139" t="str">
        <f ca="1"/>
        <v>Partitions</v>
      </c>
      <c r="C139">
        <f ca="1"/>
        <v>0</v>
      </c>
      <c r="D139" t="str">
        <f ca="1"/>
        <v/>
      </c>
      <c r="E139">
        <f ca="1"/>
        <v>0</v>
      </c>
      <c r="F139">
        <f ca="1"/>
        <v>0</v>
      </c>
      <c r="G139">
        <f ca="1"/>
        <v>0</v>
      </c>
      <c r="H139" t="str">
        <f ca="1"/>
        <v/>
      </c>
      <c r="I139">
        <f ca="1"/>
        <v>0</v>
      </c>
      <c r="J139" t="str">
        <f ca="1"/>
        <v/>
      </c>
      <c r="K139" t="str">
        <f ca="1"/>
        <v>0</v>
      </c>
      <c r="L139" t="str">
        <f ca="1"/>
        <v>0</v>
      </c>
      <c r="M139" t="str">
        <f ca="1"/>
        <v>0</v>
      </c>
      <c r="X139" s="91" t="e">
        <f t="shared" ca="1" si="324"/>
        <v>#N/A</v>
      </c>
      <c r="Y139" t="e">
        <f t="shared" ca="1" si="324"/>
        <v>#N/A</v>
      </c>
      <c r="Z139" t="e">
        <f t="shared" ca="1" si="324"/>
        <v>#N/A</v>
      </c>
      <c r="AA139" t="e">
        <f t="shared" ca="1" si="324"/>
        <v>#N/A</v>
      </c>
      <c r="AB139" t="e">
        <f t="shared" ca="1" si="324"/>
        <v>#N/A</v>
      </c>
      <c r="AC139" t="e">
        <f t="shared" ca="1" si="324"/>
        <v>#N/A</v>
      </c>
      <c r="AD139" t="e">
        <f t="shared" ca="1" si="324"/>
        <v>#N/A</v>
      </c>
      <c r="AE139" t="e">
        <f t="shared" ca="1" si="324"/>
        <v>#N/A</v>
      </c>
      <c r="AF139" t="e">
        <f t="shared" ca="1" si="324"/>
        <v>#N/A</v>
      </c>
      <c r="AG139" t="e">
        <f t="shared" ca="1" si="324"/>
        <v>#N/A</v>
      </c>
      <c r="AH139" t="e">
        <f t="shared" ca="1" si="324"/>
        <v>#N/A</v>
      </c>
      <c r="AI139" t="e">
        <f t="shared" ca="1" si="324"/>
        <v>#N/A</v>
      </c>
      <c r="AJ139" t="e">
        <f t="shared" ca="1" si="324"/>
        <v>#N/A</v>
      </c>
      <c r="AK139" t="e">
        <f t="shared" ca="1" si="324"/>
        <v>#N/A</v>
      </c>
      <c r="AL139" t="e">
        <f t="shared" ca="1" si="324"/>
        <v>#N/A</v>
      </c>
      <c r="AM139" t="e">
        <f t="shared" ca="1" si="320"/>
        <v>#N/A</v>
      </c>
      <c r="AN139" t="e">
        <f t="shared" ca="1" si="320"/>
        <v>#N/A</v>
      </c>
      <c r="AO139" t="e">
        <f t="shared" ca="1" si="320"/>
        <v>#N/A</v>
      </c>
      <c r="AP139" t="e">
        <f t="shared" ca="1" si="320"/>
        <v>#N/A</v>
      </c>
      <c r="AQ139" t="e">
        <f t="shared" ca="1" si="320"/>
        <v>#N/A</v>
      </c>
      <c r="AR139" t="e">
        <f t="shared" ca="1" si="320"/>
        <v>#N/A</v>
      </c>
      <c r="AS139" t="e">
        <f t="shared" ca="1" si="320"/>
        <v>#N/A</v>
      </c>
      <c r="AT139" t="e">
        <f t="shared" ca="1" si="320"/>
        <v>#N/A</v>
      </c>
      <c r="AU139" t="e">
        <f t="shared" ca="1" si="320"/>
        <v>#N/A</v>
      </c>
      <c r="AV139" t="e">
        <f t="shared" ca="1" si="320"/>
        <v>#N/A</v>
      </c>
      <c r="AW139" t="e">
        <f t="shared" ca="1" si="320"/>
        <v>#N/A</v>
      </c>
      <c r="AX139" t="e">
        <f t="shared" ca="1" si="320"/>
        <v>#N/A</v>
      </c>
      <c r="AY139" t="e">
        <f t="shared" ca="1" si="320"/>
        <v>#N/A</v>
      </c>
      <c r="AZ139" t="e">
        <f t="shared" ca="1" si="320"/>
        <v>#N/A</v>
      </c>
      <c r="BA139" t="e">
        <f t="shared" ca="1" si="320"/>
        <v>#N/A</v>
      </c>
      <c r="BB139" s="91" t="e">
        <f t="shared" ca="1" si="320"/>
        <v>#N/A</v>
      </c>
      <c r="BC139" t="e">
        <f t="shared" ca="1" si="313"/>
        <v>#N/A</v>
      </c>
      <c r="BD139" t="e">
        <f t="shared" ca="1" si="325"/>
        <v>#N/A</v>
      </c>
      <c r="BE139" t="e">
        <f t="shared" ca="1" si="325"/>
        <v>#N/A</v>
      </c>
      <c r="BF139" t="e">
        <f t="shared" ca="1" si="325"/>
        <v>#N/A</v>
      </c>
      <c r="BG139" t="e">
        <f t="shared" ca="1" si="325"/>
        <v>#N/A</v>
      </c>
      <c r="BH139" t="e">
        <f t="shared" ca="1" si="325"/>
        <v>#N/A</v>
      </c>
      <c r="BI139" t="e">
        <f t="shared" ca="1" si="325"/>
        <v>#N/A</v>
      </c>
      <c r="BJ139" t="e">
        <f t="shared" ca="1" si="325"/>
        <v>#N/A</v>
      </c>
      <c r="BK139" t="e">
        <f t="shared" ca="1" si="325"/>
        <v>#N/A</v>
      </c>
      <c r="BL139" t="e">
        <f t="shared" ca="1" si="325"/>
        <v>#N/A</v>
      </c>
      <c r="BM139" t="e">
        <f t="shared" ca="1" si="325"/>
        <v>#N/A</v>
      </c>
      <c r="BN139" t="e">
        <f t="shared" ca="1" si="325"/>
        <v>#N/A</v>
      </c>
      <c r="BO139" t="e">
        <f t="shared" ca="1" si="325"/>
        <v>#N/A</v>
      </c>
      <c r="BP139" t="e">
        <f t="shared" ca="1" si="325"/>
        <v>#N/A</v>
      </c>
      <c r="BQ139" t="e">
        <f t="shared" ca="1" si="325"/>
        <v>#N/A</v>
      </c>
      <c r="BR139" t="e">
        <f t="shared" ca="1" si="325"/>
        <v>#N/A</v>
      </c>
      <c r="BS139" t="e">
        <f t="shared" ca="1" si="325"/>
        <v>#N/A</v>
      </c>
      <c r="BT139" t="e">
        <f t="shared" ca="1" si="321"/>
        <v>#N/A</v>
      </c>
      <c r="BU139" t="e">
        <f t="shared" ca="1" si="321"/>
        <v>#N/A</v>
      </c>
      <c r="BV139" t="e">
        <f t="shared" ca="1" si="321"/>
        <v>#N/A</v>
      </c>
      <c r="BW139" t="e">
        <f t="shared" ca="1" si="321"/>
        <v>#N/A</v>
      </c>
      <c r="BX139" t="e">
        <f t="shared" ca="1" si="321"/>
        <v>#N/A</v>
      </c>
      <c r="BY139" t="e">
        <f t="shared" ca="1" si="321"/>
        <v>#N/A</v>
      </c>
      <c r="BZ139" t="e">
        <f t="shared" ca="1" si="321"/>
        <v>#N/A</v>
      </c>
      <c r="CA139" t="e">
        <f t="shared" ca="1" si="321"/>
        <v>#N/A</v>
      </c>
      <c r="CB139" t="e">
        <f t="shared" ca="1" si="321"/>
        <v>#N/A</v>
      </c>
      <c r="CC139" t="e">
        <f t="shared" ca="1" si="321"/>
        <v>#N/A</v>
      </c>
      <c r="CD139" t="e">
        <f t="shared" ca="1" si="321"/>
        <v>#N/A</v>
      </c>
      <c r="CE139" t="e">
        <f t="shared" ca="1" si="321"/>
        <v>#N/A</v>
      </c>
      <c r="CF139" s="91" t="e">
        <f t="shared" ca="1" si="321"/>
        <v>#N/A</v>
      </c>
      <c r="CG139" t="e">
        <f t="shared" ca="1" si="321"/>
        <v>#N/A</v>
      </c>
      <c r="CH139" t="e">
        <f t="shared" ca="1" si="321"/>
        <v>#N/A</v>
      </c>
      <c r="CI139" t="e">
        <f t="shared" ca="1" si="315"/>
        <v>#N/A</v>
      </c>
      <c r="CJ139" t="e">
        <f t="shared" ca="1" si="326"/>
        <v>#N/A</v>
      </c>
      <c r="CK139" t="e">
        <f t="shared" ca="1" si="326"/>
        <v>#N/A</v>
      </c>
      <c r="CL139" t="e">
        <f t="shared" ca="1" si="326"/>
        <v>#N/A</v>
      </c>
      <c r="CM139" t="e">
        <f t="shared" ca="1" si="326"/>
        <v>#N/A</v>
      </c>
      <c r="CN139" t="e">
        <f t="shared" ca="1" si="326"/>
        <v>#N/A</v>
      </c>
      <c r="CO139" t="e">
        <f t="shared" ca="1" si="326"/>
        <v>#N/A</v>
      </c>
      <c r="CP139" t="e">
        <f t="shared" ca="1" si="326"/>
        <v>#N/A</v>
      </c>
      <c r="CQ139" t="e">
        <f t="shared" ca="1" si="326"/>
        <v>#N/A</v>
      </c>
      <c r="CR139" t="e">
        <f t="shared" ca="1" si="326"/>
        <v>#N/A</v>
      </c>
      <c r="CS139" t="e">
        <f t="shared" ca="1" si="326"/>
        <v>#N/A</v>
      </c>
      <c r="CT139" t="e">
        <f t="shared" ca="1" si="326"/>
        <v>#N/A</v>
      </c>
      <c r="CU139" t="e">
        <f t="shared" ca="1" si="326"/>
        <v>#N/A</v>
      </c>
      <c r="CV139" t="e">
        <f t="shared" ca="1" si="326"/>
        <v>#N/A</v>
      </c>
      <c r="CW139" t="e">
        <f t="shared" ca="1" si="326"/>
        <v>#N/A</v>
      </c>
      <c r="CX139" t="e">
        <f t="shared" ca="1" si="326"/>
        <v>#N/A</v>
      </c>
      <c r="CY139" t="e">
        <f t="shared" ca="1" si="322"/>
        <v>#N/A</v>
      </c>
      <c r="CZ139" t="e">
        <f t="shared" ca="1" si="322"/>
        <v>#N/A</v>
      </c>
      <c r="DA139" t="e">
        <f t="shared" ca="1" si="322"/>
        <v>#N/A</v>
      </c>
      <c r="DB139" t="e">
        <f t="shared" ca="1" si="322"/>
        <v>#N/A</v>
      </c>
      <c r="DC139" t="e">
        <f t="shared" ca="1" si="322"/>
        <v>#N/A</v>
      </c>
      <c r="DD139" t="e">
        <f t="shared" ca="1" si="322"/>
        <v>#N/A</v>
      </c>
      <c r="DE139" t="e">
        <f t="shared" ca="1" si="322"/>
        <v>#N/A</v>
      </c>
      <c r="DF139" t="e">
        <f t="shared" ca="1" si="322"/>
        <v>#N/A</v>
      </c>
      <c r="DG139" t="e">
        <f t="shared" ca="1" si="322"/>
        <v>#N/A</v>
      </c>
      <c r="DH139" t="e">
        <f t="shared" ca="1" si="322"/>
        <v>#N/A</v>
      </c>
      <c r="DI139" t="e">
        <f t="shared" ca="1" si="322"/>
        <v>#N/A</v>
      </c>
      <c r="DJ139" s="91" t="e">
        <f t="shared" ca="1" si="322"/>
        <v>#N/A</v>
      </c>
      <c r="DK139" t="e">
        <f t="shared" ca="1" si="322"/>
        <v>#N/A</v>
      </c>
      <c r="DL139" t="e">
        <f t="shared" ca="1" si="322"/>
        <v>#N/A</v>
      </c>
      <c r="DM139" t="e">
        <f t="shared" ca="1" si="322"/>
        <v>#N/A</v>
      </c>
      <c r="DN139" t="e">
        <f t="shared" ca="1" si="322"/>
        <v>#N/A</v>
      </c>
      <c r="DO139" t="e">
        <f t="shared" ca="1" si="317"/>
        <v>#N/A</v>
      </c>
      <c r="DP139" t="e">
        <f t="shared" ca="1" si="327"/>
        <v>#N/A</v>
      </c>
      <c r="DQ139" t="e">
        <f t="shared" ca="1" si="327"/>
        <v>#N/A</v>
      </c>
      <c r="DR139" t="e">
        <f t="shared" ca="1" si="327"/>
        <v>#N/A</v>
      </c>
      <c r="DS139" t="e">
        <f t="shared" ca="1" si="327"/>
        <v>#N/A</v>
      </c>
      <c r="DT139" t="e">
        <f t="shared" ca="1" si="327"/>
        <v>#N/A</v>
      </c>
      <c r="DU139" t="e">
        <f t="shared" ca="1" si="327"/>
        <v>#N/A</v>
      </c>
      <c r="DV139" t="e">
        <f t="shared" ca="1" si="327"/>
        <v>#N/A</v>
      </c>
      <c r="DW139" t="e">
        <f t="shared" ca="1" si="327"/>
        <v>#N/A</v>
      </c>
      <c r="DX139" t="e">
        <f t="shared" ca="1" si="327"/>
        <v>#N/A</v>
      </c>
      <c r="DY139" t="e">
        <f t="shared" ca="1" si="327"/>
        <v>#N/A</v>
      </c>
      <c r="DZ139" t="e">
        <f t="shared" ca="1" si="327"/>
        <v>#N/A</v>
      </c>
      <c r="EA139" t="e">
        <f t="shared" ca="1" si="327"/>
        <v>#N/A</v>
      </c>
      <c r="EB139" t="e">
        <f t="shared" ca="1" si="327"/>
        <v>#N/A</v>
      </c>
      <c r="EC139" t="e">
        <f t="shared" ca="1" si="327"/>
        <v>#N/A</v>
      </c>
      <c r="ED139" t="e">
        <f t="shared" ca="1" si="327"/>
        <v>#N/A</v>
      </c>
      <c r="EE139" t="e">
        <f t="shared" ca="1" si="327"/>
        <v>#N/A</v>
      </c>
      <c r="EF139" t="e">
        <f t="shared" ca="1" si="323"/>
        <v>#N/A</v>
      </c>
      <c r="EG139" t="e">
        <f t="shared" ca="1" si="323"/>
        <v>#N/A</v>
      </c>
      <c r="EH139" t="e">
        <f t="shared" ca="1" si="323"/>
        <v>#N/A</v>
      </c>
      <c r="EI139" t="e">
        <f t="shared" ca="1" si="323"/>
        <v>#N/A</v>
      </c>
      <c r="EJ139" t="e">
        <f t="shared" ca="1" si="323"/>
        <v>#N/A</v>
      </c>
      <c r="EK139" t="e">
        <f t="shared" ca="1" si="323"/>
        <v>#N/A</v>
      </c>
      <c r="EL139" t="e">
        <f t="shared" ca="1" si="323"/>
        <v>#N/A</v>
      </c>
      <c r="EM139" t="e">
        <f t="shared" ca="1" si="323"/>
        <v>#N/A</v>
      </c>
      <c r="EN139" s="91" t="e">
        <f t="shared" ca="1" si="323"/>
        <v>#N/A</v>
      </c>
    </row>
    <row r="140" spans="1:144">
      <c r="A140" t="str">
        <f ca="1"/>
        <v>Internal finishes</v>
      </c>
      <c r="B140" t="str">
        <f ca="1"/>
        <v>Ceilings</v>
      </c>
      <c r="C140">
        <f ca="1"/>
        <v>0</v>
      </c>
      <c r="D140" t="str">
        <f ca="1"/>
        <v/>
      </c>
      <c r="E140">
        <f ca="1"/>
        <v>0</v>
      </c>
      <c r="F140">
        <f ca="1"/>
        <v>0</v>
      </c>
      <c r="G140">
        <f ca="1"/>
        <v>0</v>
      </c>
      <c r="H140" t="str">
        <f ca="1"/>
        <v/>
      </c>
      <c r="I140">
        <f ca="1"/>
        <v>0</v>
      </c>
      <c r="J140" t="str">
        <f ca="1"/>
        <v/>
      </c>
      <c r="K140" t="str">
        <f ca="1"/>
        <v>0</v>
      </c>
      <c r="L140" t="str">
        <f ca="1"/>
        <v>0</v>
      </c>
      <c r="M140" t="str">
        <f ca="1"/>
        <v>0</v>
      </c>
      <c r="X140" s="91" t="e">
        <f t="shared" ca="1" si="324"/>
        <v>#N/A</v>
      </c>
      <c r="Y140" t="e">
        <f t="shared" ca="1" si="324"/>
        <v>#N/A</v>
      </c>
      <c r="Z140" t="e">
        <f t="shared" ca="1" si="324"/>
        <v>#N/A</v>
      </c>
      <c r="AA140" t="e">
        <f t="shared" ca="1" si="324"/>
        <v>#N/A</v>
      </c>
      <c r="AB140" t="e">
        <f t="shared" ca="1" si="324"/>
        <v>#N/A</v>
      </c>
      <c r="AC140" t="e">
        <f t="shared" ca="1" si="324"/>
        <v>#N/A</v>
      </c>
      <c r="AD140" t="e">
        <f t="shared" ca="1" si="324"/>
        <v>#N/A</v>
      </c>
      <c r="AE140" t="e">
        <f t="shared" ca="1" si="324"/>
        <v>#N/A</v>
      </c>
      <c r="AF140" t="e">
        <f t="shared" ca="1" si="324"/>
        <v>#N/A</v>
      </c>
      <c r="AG140" t="e">
        <f t="shared" ca="1" si="324"/>
        <v>#N/A</v>
      </c>
      <c r="AH140" t="e">
        <f t="shared" ca="1" si="324"/>
        <v>#N/A</v>
      </c>
      <c r="AI140" t="e">
        <f t="shared" ca="1" si="324"/>
        <v>#N/A</v>
      </c>
      <c r="AJ140" t="e">
        <f t="shared" ca="1" si="324"/>
        <v>#N/A</v>
      </c>
      <c r="AK140" t="e">
        <f t="shared" ca="1" si="324"/>
        <v>#N/A</v>
      </c>
      <c r="AL140" t="e">
        <f t="shared" ca="1" si="324"/>
        <v>#N/A</v>
      </c>
      <c r="AM140" t="e">
        <f t="shared" ca="1" si="320"/>
        <v>#N/A</v>
      </c>
      <c r="AN140" t="e">
        <f t="shared" ca="1" si="320"/>
        <v>#N/A</v>
      </c>
      <c r="AO140" t="e">
        <f t="shared" ca="1" si="320"/>
        <v>#N/A</v>
      </c>
      <c r="AP140" t="e">
        <f t="shared" ca="1" si="320"/>
        <v>#N/A</v>
      </c>
      <c r="AQ140" t="e">
        <f t="shared" ca="1" si="320"/>
        <v>#N/A</v>
      </c>
      <c r="AR140" t="e">
        <f t="shared" ca="1" si="320"/>
        <v>#N/A</v>
      </c>
      <c r="AS140" t="e">
        <f t="shared" ca="1" si="320"/>
        <v>#N/A</v>
      </c>
      <c r="AT140" t="e">
        <f t="shared" ca="1" si="320"/>
        <v>#N/A</v>
      </c>
      <c r="AU140" t="e">
        <f t="shared" ca="1" si="320"/>
        <v>#N/A</v>
      </c>
      <c r="AV140" t="e">
        <f t="shared" ca="1" si="320"/>
        <v>#N/A</v>
      </c>
      <c r="AW140" t="e">
        <f t="shared" ca="1" si="320"/>
        <v>#N/A</v>
      </c>
      <c r="AX140" t="e">
        <f t="shared" ca="1" si="320"/>
        <v>#N/A</v>
      </c>
      <c r="AY140" t="e">
        <f t="shared" ca="1" si="320"/>
        <v>#N/A</v>
      </c>
      <c r="AZ140" t="e">
        <f t="shared" ca="1" si="320"/>
        <v>#N/A</v>
      </c>
      <c r="BA140" t="e">
        <f t="shared" ca="1" si="320"/>
        <v>#N/A</v>
      </c>
      <c r="BB140" s="91" t="e">
        <f t="shared" ca="1" si="320"/>
        <v>#N/A</v>
      </c>
      <c r="BC140" t="e">
        <f t="shared" ca="1" si="313"/>
        <v>#N/A</v>
      </c>
      <c r="BD140" t="e">
        <f t="shared" ca="1" si="325"/>
        <v>#N/A</v>
      </c>
      <c r="BE140" t="e">
        <f t="shared" ca="1" si="325"/>
        <v>#N/A</v>
      </c>
      <c r="BF140" t="e">
        <f t="shared" ca="1" si="325"/>
        <v>#N/A</v>
      </c>
      <c r="BG140" t="e">
        <f t="shared" ca="1" si="325"/>
        <v>#N/A</v>
      </c>
      <c r="BH140" t="e">
        <f t="shared" ca="1" si="325"/>
        <v>#N/A</v>
      </c>
      <c r="BI140" t="e">
        <f t="shared" ca="1" si="325"/>
        <v>#N/A</v>
      </c>
      <c r="BJ140" t="e">
        <f t="shared" ca="1" si="325"/>
        <v>#N/A</v>
      </c>
      <c r="BK140" t="e">
        <f t="shared" ca="1" si="325"/>
        <v>#N/A</v>
      </c>
      <c r="BL140" t="e">
        <f t="shared" ca="1" si="325"/>
        <v>#N/A</v>
      </c>
      <c r="BM140" t="e">
        <f t="shared" ca="1" si="325"/>
        <v>#N/A</v>
      </c>
      <c r="BN140" t="e">
        <f t="shared" ca="1" si="325"/>
        <v>#N/A</v>
      </c>
      <c r="BO140" t="e">
        <f t="shared" ca="1" si="325"/>
        <v>#N/A</v>
      </c>
      <c r="BP140" t="e">
        <f t="shared" ca="1" si="325"/>
        <v>#N/A</v>
      </c>
      <c r="BQ140" t="e">
        <f t="shared" ca="1" si="325"/>
        <v>#N/A</v>
      </c>
      <c r="BR140" t="e">
        <f t="shared" ca="1" si="325"/>
        <v>#N/A</v>
      </c>
      <c r="BS140" t="e">
        <f t="shared" ca="1" si="325"/>
        <v>#N/A</v>
      </c>
      <c r="BT140" t="e">
        <f t="shared" ca="1" si="321"/>
        <v>#N/A</v>
      </c>
      <c r="BU140" t="e">
        <f t="shared" ca="1" si="321"/>
        <v>#N/A</v>
      </c>
      <c r="BV140" t="e">
        <f t="shared" ca="1" si="321"/>
        <v>#N/A</v>
      </c>
      <c r="BW140" t="e">
        <f t="shared" ca="1" si="321"/>
        <v>#N/A</v>
      </c>
      <c r="BX140" t="e">
        <f t="shared" ca="1" si="321"/>
        <v>#N/A</v>
      </c>
      <c r="BY140" t="e">
        <f t="shared" ca="1" si="321"/>
        <v>#N/A</v>
      </c>
      <c r="BZ140" t="e">
        <f t="shared" ca="1" si="321"/>
        <v>#N/A</v>
      </c>
      <c r="CA140" t="e">
        <f t="shared" ca="1" si="321"/>
        <v>#N/A</v>
      </c>
      <c r="CB140" t="e">
        <f t="shared" ca="1" si="321"/>
        <v>#N/A</v>
      </c>
      <c r="CC140" t="e">
        <f t="shared" ca="1" si="321"/>
        <v>#N/A</v>
      </c>
      <c r="CD140" t="e">
        <f t="shared" ca="1" si="321"/>
        <v>#N/A</v>
      </c>
      <c r="CE140" t="e">
        <f t="shared" ca="1" si="321"/>
        <v>#N/A</v>
      </c>
      <c r="CF140" s="91" t="e">
        <f t="shared" ca="1" si="321"/>
        <v>#N/A</v>
      </c>
      <c r="CG140" t="e">
        <f t="shared" ca="1" si="321"/>
        <v>#N/A</v>
      </c>
      <c r="CH140" t="e">
        <f t="shared" ca="1" si="321"/>
        <v>#N/A</v>
      </c>
      <c r="CI140" t="e">
        <f t="shared" ca="1" si="315"/>
        <v>#N/A</v>
      </c>
      <c r="CJ140" t="e">
        <f t="shared" ca="1" si="326"/>
        <v>#N/A</v>
      </c>
      <c r="CK140" t="e">
        <f t="shared" ca="1" si="326"/>
        <v>#N/A</v>
      </c>
      <c r="CL140" t="e">
        <f t="shared" ca="1" si="326"/>
        <v>#N/A</v>
      </c>
      <c r="CM140" t="e">
        <f t="shared" ca="1" si="326"/>
        <v>#N/A</v>
      </c>
      <c r="CN140" t="e">
        <f t="shared" ca="1" si="326"/>
        <v>#N/A</v>
      </c>
      <c r="CO140" t="e">
        <f t="shared" ca="1" si="326"/>
        <v>#N/A</v>
      </c>
      <c r="CP140" t="e">
        <f t="shared" ca="1" si="326"/>
        <v>#N/A</v>
      </c>
      <c r="CQ140" t="e">
        <f t="shared" ca="1" si="326"/>
        <v>#N/A</v>
      </c>
      <c r="CR140" t="e">
        <f t="shared" ca="1" si="326"/>
        <v>#N/A</v>
      </c>
      <c r="CS140" t="e">
        <f t="shared" ca="1" si="326"/>
        <v>#N/A</v>
      </c>
      <c r="CT140" t="e">
        <f t="shared" ca="1" si="326"/>
        <v>#N/A</v>
      </c>
      <c r="CU140" t="e">
        <f t="shared" ca="1" si="326"/>
        <v>#N/A</v>
      </c>
      <c r="CV140" t="e">
        <f t="shared" ca="1" si="326"/>
        <v>#N/A</v>
      </c>
      <c r="CW140" t="e">
        <f t="shared" ca="1" si="326"/>
        <v>#N/A</v>
      </c>
      <c r="CX140" t="e">
        <f t="shared" ca="1" si="326"/>
        <v>#N/A</v>
      </c>
      <c r="CY140" t="e">
        <f t="shared" ca="1" si="322"/>
        <v>#N/A</v>
      </c>
      <c r="CZ140" t="e">
        <f t="shared" ca="1" si="322"/>
        <v>#N/A</v>
      </c>
      <c r="DA140" t="e">
        <f t="shared" ca="1" si="322"/>
        <v>#N/A</v>
      </c>
      <c r="DB140" t="e">
        <f t="shared" ca="1" si="322"/>
        <v>#N/A</v>
      </c>
      <c r="DC140" t="e">
        <f t="shared" ca="1" si="322"/>
        <v>#N/A</v>
      </c>
      <c r="DD140" t="e">
        <f t="shared" ca="1" si="322"/>
        <v>#N/A</v>
      </c>
      <c r="DE140" t="e">
        <f t="shared" ca="1" si="322"/>
        <v>#N/A</v>
      </c>
      <c r="DF140" t="e">
        <f t="shared" ca="1" si="322"/>
        <v>#N/A</v>
      </c>
      <c r="DG140" t="e">
        <f t="shared" ca="1" si="322"/>
        <v>#N/A</v>
      </c>
      <c r="DH140" t="e">
        <f t="shared" ca="1" si="322"/>
        <v>#N/A</v>
      </c>
      <c r="DI140" t="e">
        <f t="shared" ca="1" si="322"/>
        <v>#N/A</v>
      </c>
      <c r="DJ140" s="91" t="e">
        <f t="shared" ca="1" si="322"/>
        <v>#N/A</v>
      </c>
      <c r="DK140" t="e">
        <f t="shared" ca="1" si="322"/>
        <v>#N/A</v>
      </c>
      <c r="DL140" t="e">
        <f t="shared" ca="1" si="322"/>
        <v>#N/A</v>
      </c>
      <c r="DM140" t="e">
        <f t="shared" ca="1" si="322"/>
        <v>#N/A</v>
      </c>
      <c r="DN140" t="e">
        <f t="shared" ca="1" si="322"/>
        <v>#N/A</v>
      </c>
      <c r="DO140" t="e">
        <f t="shared" ca="1" si="317"/>
        <v>#N/A</v>
      </c>
      <c r="DP140" t="e">
        <f t="shared" ca="1" si="327"/>
        <v>#N/A</v>
      </c>
      <c r="DQ140" t="e">
        <f t="shared" ca="1" si="327"/>
        <v>#N/A</v>
      </c>
      <c r="DR140" t="e">
        <f t="shared" ca="1" si="327"/>
        <v>#N/A</v>
      </c>
      <c r="DS140" t="e">
        <f t="shared" ca="1" si="327"/>
        <v>#N/A</v>
      </c>
      <c r="DT140" t="e">
        <f t="shared" ca="1" si="327"/>
        <v>#N/A</v>
      </c>
      <c r="DU140" t="e">
        <f t="shared" ca="1" si="327"/>
        <v>#N/A</v>
      </c>
      <c r="DV140" t="e">
        <f t="shared" ca="1" si="327"/>
        <v>#N/A</v>
      </c>
      <c r="DW140" t="e">
        <f t="shared" ca="1" si="327"/>
        <v>#N/A</v>
      </c>
      <c r="DX140" t="e">
        <f t="shared" ca="1" si="327"/>
        <v>#N/A</v>
      </c>
      <c r="DY140" t="e">
        <f t="shared" ca="1" si="327"/>
        <v>#N/A</v>
      </c>
      <c r="DZ140" t="e">
        <f t="shared" ca="1" si="327"/>
        <v>#N/A</v>
      </c>
      <c r="EA140" t="e">
        <f t="shared" ca="1" si="327"/>
        <v>#N/A</v>
      </c>
      <c r="EB140" t="e">
        <f t="shared" ca="1" si="327"/>
        <v>#N/A</v>
      </c>
      <c r="EC140" t="e">
        <f t="shared" ca="1" si="327"/>
        <v>#N/A</v>
      </c>
      <c r="ED140" t="e">
        <f t="shared" ca="1" si="327"/>
        <v>#N/A</v>
      </c>
      <c r="EE140" t="e">
        <f t="shared" ca="1" si="327"/>
        <v>#N/A</v>
      </c>
      <c r="EF140" t="e">
        <f t="shared" ca="1" si="323"/>
        <v>#N/A</v>
      </c>
      <c r="EG140" t="e">
        <f t="shared" ca="1" si="323"/>
        <v>#N/A</v>
      </c>
      <c r="EH140" t="e">
        <f t="shared" ca="1" si="323"/>
        <v>#N/A</v>
      </c>
      <c r="EI140" t="e">
        <f t="shared" ca="1" si="323"/>
        <v>#N/A</v>
      </c>
      <c r="EJ140" t="e">
        <f t="shared" ca="1" si="323"/>
        <v>#N/A</v>
      </c>
      <c r="EK140" t="e">
        <f t="shared" ca="1" si="323"/>
        <v>#N/A</v>
      </c>
      <c r="EL140" t="e">
        <f t="shared" ca="1" si="323"/>
        <v>#N/A</v>
      </c>
      <c r="EM140" t="e">
        <f t="shared" ca="1" si="323"/>
        <v>#N/A</v>
      </c>
      <c r="EN140" s="91" t="e">
        <f t="shared" ca="1" si="323"/>
        <v>#N/A</v>
      </c>
    </row>
    <row r="141" spans="1:144">
      <c r="A141" t="str">
        <f ca="1"/>
        <v>Internal finishes</v>
      </c>
      <c r="B141" t="str">
        <f ca="1"/>
        <v>Floors</v>
      </c>
      <c r="C141">
        <f ca="1"/>
        <v>0</v>
      </c>
      <c r="D141" t="str">
        <f ca="1"/>
        <v/>
      </c>
      <c r="E141">
        <f ca="1"/>
        <v>0</v>
      </c>
      <c r="F141">
        <f ca="1"/>
        <v>0</v>
      </c>
      <c r="G141">
        <f ca="1"/>
        <v>0</v>
      </c>
      <c r="H141" t="str">
        <f ca="1"/>
        <v/>
      </c>
      <c r="I141">
        <f ca="1"/>
        <v>0</v>
      </c>
      <c r="J141" t="str">
        <f ca="1"/>
        <v/>
      </c>
      <c r="K141" t="str">
        <f ca="1"/>
        <v>0</v>
      </c>
      <c r="L141" t="str">
        <f ca="1"/>
        <v>0</v>
      </c>
      <c r="M141" t="str">
        <f ca="1"/>
        <v>0</v>
      </c>
      <c r="X141" s="91" t="e">
        <f t="shared" ca="1" si="324"/>
        <v>#N/A</v>
      </c>
      <c r="Y141" t="e">
        <f t="shared" ca="1" si="324"/>
        <v>#N/A</v>
      </c>
      <c r="Z141" t="e">
        <f t="shared" ca="1" si="324"/>
        <v>#N/A</v>
      </c>
      <c r="AA141" t="e">
        <f t="shared" ca="1" si="324"/>
        <v>#N/A</v>
      </c>
      <c r="AB141" t="e">
        <f t="shared" ca="1" si="324"/>
        <v>#N/A</v>
      </c>
      <c r="AC141" t="e">
        <f t="shared" ca="1" si="324"/>
        <v>#N/A</v>
      </c>
      <c r="AD141" t="e">
        <f t="shared" ca="1" si="324"/>
        <v>#N/A</v>
      </c>
      <c r="AE141" t="e">
        <f t="shared" ca="1" si="324"/>
        <v>#N/A</v>
      </c>
      <c r="AF141" t="e">
        <f t="shared" ca="1" si="324"/>
        <v>#N/A</v>
      </c>
      <c r="AG141" t="e">
        <f t="shared" ca="1" si="324"/>
        <v>#N/A</v>
      </c>
      <c r="AH141" t="e">
        <f t="shared" ca="1" si="324"/>
        <v>#N/A</v>
      </c>
      <c r="AI141" t="e">
        <f t="shared" ca="1" si="324"/>
        <v>#N/A</v>
      </c>
      <c r="AJ141" t="e">
        <f t="shared" ca="1" si="324"/>
        <v>#N/A</v>
      </c>
      <c r="AK141" t="e">
        <f t="shared" ca="1" si="324"/>
        <v>#N/A</v>
      </c>
      <c r="AL141" t="e">
        <f t="shared" ca="1" si="324"/>
        <v>#N/A</v>
      </c>
      <c r="AM141" t="e">
        <f t="shared" ca="1" si="320"/>
        <v>#N/A</v>
      </c>
      <c r="AN141" t="e">
        <f t="shared" ca="1" si="320"/>
        <v>#N/A</v>
      </c>
      <c r="AO141" t="e">
        <f t="shared" ca="1" si="320"/>
        <v>#N/A</v>
      </c>
      <c r="AP141" t="e">
        <f t="shared" ca="1" si="320"/>
        <v>#N/A</v>
      </c>
      <c r="AQ141" t="e">
        <f t="shared" ca="1" si="320"/>
        <v>#N/A</v>
      </c>
      <c r="AR141" t="e">
        <f t="shared" ca="1" si="320"/>
        <v>#N/A</v>
      </c>
      <c r="AS141" t="e">
        <f t="shared" ca="1" si="320"/>
        <v>#N/A</v>
      </c>
      <c r="AT141" t="e">
        <f t="shared" ca="1" si="320"/>
        <v>#N/A</v>
      </c>
      <c r="AU141" t="e">
        <f t="shared" ca="1" si="320"/>
        <v>#N/A</v>
      </c>
      <c r="AV141" t="e">
        <f t="shared" ca="1" si="320"/>
        <v>#N/A</v>
      </c>
      <c r="AW141" t="e">
        <f t="shared" ca="1" si="320"/>
        <v>#N/A</v>
      </c>
      <c r="AX141" t="e">
        <f t="shared" ca="1" si="320"/>
        <v>#N/A</v>
      </c>
      <c r="AY141" t="e">
        <f t="shared" ca="1" si="320"/>
        <v>#N/A</v>
      </c>
      <c r="AZ141" t="e">
        <f t="shared" ca="1" si="320"/>
        <v>#N/A</v>
      </c>
      <c r="BA141" t="e">
        <f t="shared" ca="1" si="320"/>
        <v>#N/A</v>
      </c>
      <c r="BB141" s="91" t="e">
        <f t="shared" ca="1" si="320"/>
        <v>#N/A</v>
      </c>
      <c r="BC141" t="e">
        <f t="shared" ca="1" si="313"/>
        <v>#N/A</v>
      </c>
      <c r="BD141" t="e">
        <f t="shared" ca="1" si="325"/>
        <v>#N/A</v>
      </c>
      <c r="BE141" t="e">
        <f t="shared" ca="1" si="325"/>
        <v>#N/A</v>
      </c>
      <c r="BF141" t="e">
        <f t="shared" ca="1" si="325"/>
        <v>#N/A</v>
      </c>
      <c r="BG141" t="e">
        <f t="shared" ca="1" si="325"/>
        <v>#N/A</v>
      </c>
      <c r="BH141" t="e">
        <f t="shared" ca="1" si="325"/>
        <v>#N/A</v>
      </c>
      <c r="BI141" t="e">
        <f t="shared" ca="1" si="325"/>
        <v>#N/A</v>
      </c>
      <c r="BJ141" t="e">
        <f t="shared" ca="1" si="325"/>
        <v>#N/A</v>
      </c>
      <c r="BK141" t="e">
        <f t="shared" ca="1" si="325"/>
        <v>#N/A</v>
      </c>
      <c r="BL141" t="e">
        <f t="shared" ca="1" si="325"/>
        <v>#N/A</v>
      </c>
      <c r="BM141" t="e">
        <f t="shared" ca="1" si="325"/>
        <v>#N/A</v>
      </c>
      <c r="BN141" t="e">
        <f t="shared" ca="1" si="325"/>
        <v>#N/A</v>
      </c>
      <c r="BO141" t="e">
        <f t="shared" ca="1" si="325"/>
        <v>#N/A</v>
      </c>
      <c r="BP141" t="e">
        <f t="shared" ca="1" si="325"/>
        <v>#N/A</v>
      </c>
      <c r="BQ141" t="e">
        <f t="shared" ca="1" si="325"/>
        <v>#N/A</v>
      </c>
      <c r="BR141" t="e">
        <f t="shared" ca="1" si="325"/>
        <v>#N/A</v>
      </c>
      <c r="BS141" t="e">
        <f t="shared" ca="1" si="325"/>
        <v>#N/A</v>
      </c>
      <c r="BT141" t="e">
        <f t="shared" ca="1" si="321"/>
        <v>#N/A</v>
      </c>
      <c r="BU141" t="e">
        <f t="shared" ca="1" si="321"/>
        <v>#N/A</v>
      </c>
      <c r="BV141" t="e">
        <f t="shared" ca="1" si="321"/>
        <v>#N/A</v>
      </c>
      <c r="BW141" t="e">
        <f t="shared" ca="1" si="321"/>
        <v>#N/A</v>
      </c>
      <c r="BX141" t="e">
        <f t="shared" ca="1" si="321"/>
        <v>#N/A</v>
      </c>
      <c r="BY141" t="e">
        <f t="shared" ca="1" si="321"/>
        <v>#N/A</v>
      </c>
      <c r="BZ141" t="e">
        <f t="shared" ca="1" si="321"/>
        <v>#N/A</v>
      </c>
      <c r="CA141" t="e">
        <f t="shared" ca="1" si="321"/>
        <v>#N/A</v>
      </c>
      <c r="CB141" t="e">
        <f t="shared" ca="1" si="321"/>
        <v>#N/A</v>
      </c>
      <c r="CC141" t="e">
        <f t="shared" ca="1" si="321"/>
        <v>#N/A</v>
      </c>
      <c r="CD141" t="e">
        <f t="shared" ca="1" si="321"/>
        <v>#N/A</v>
      </c>
      <c r="CE141" t="e">
        <f t="shared" ca="1" si="321"/>
        <v>#N/A</v>
      </c>
      <c r="CF141" s="91" t="e">
        <f t="shared" ca="1" si="321"/>
        <v>#N/A</v>
      </c>
      <c r="CG141" t="e">
        <f t="shared" ca="1" si="321"/>
        <v>#N/A</v>
      </c>
      <c r="CH141" t="e">
        <f t="shared" ca="1" si="321"/>
        <v>#N/A</v>
      </c>
      <c r="CI141" t="e">
        <f t="shared" ca="1" si="315"/>
        <v>#N/A</v>
      </c>
      <c r="CJ141" t="e">
        <f t="shared" ca="1" si="326"/>
        <v>#N/A</v>
      </c>
      <c r="CK141" t="e">
        <f t="shared" ca="1" si="326"/>
        <v>#N/A</v>
      </c>
      <c r="CL141" t="e">
        <f t="shared" ca="1" si="326"/>
        <v>#N/A</v>
      </c>
      <c r="CM141" t="e">
        <f t="shared" ca="1" si="326"/>
        <v>#N/A</v>
      </c>
      <c r="CN141" t="e">
        <f t="shared" ca="1" si="326"/>
        <v>#N/A</v>
      </c>
      <c r="CO141" t="e">
        <f t="shared" ca="1" si="326"/>
        <v>#N/A</v>
      </c>
      <c r="CP141" t="e">
        <f t="shared" ca="1" si="326"/>
        <v>#N/A</v>
      </c>
      <c r="CQ141" t="e">
        <f t="shared" ca="1" si="326"/>
        <v>#N/A</v>
      </c>
      <c r="CR141" t="e">
        <f t="shared" ca="1" si="326"/>
        <v>#N/A</v>
      </c>
      <c r="CS141" t="e">
        <f t="shared" ca="1" si="326"/>
        <v>#N/A</v>
      </c>
      <c r="CT141" t="e">
        <f t="shared" ca="1" si="326"/>
        <v>#N/A</v>
      </c>
      <c r="CU141" t="e">
        <f t="shared" ca="1" si="326"/>
        <v>#N/A</v>
      </c>
      <c r="CV141" t="e">
        <f t="shared" ca="1" si="326"/>
        <v>#N/A</v>
      </c>
      <c r="CW141" t="e">
        <f t="shared" ca="1" si="326"/>
        <v>#N/A</v>
      </c>
      <c r="CX141" t="e">
        <f t="shared" ca="1" si="326"/>
        <v>#N/A</v>
      </c>
      <c r="CY141" t="e">
        <f t="shared" ca="1" si="322"/>
        <v>#N/A</v>
      </c>
      <c r="CZ141" t="e">
        <f t="shared" ca="1" si="322"/>
        <v>#N/A</v>
      </c>
      <c r="DA141" t="e">
        <f t="shared" ca="1" si="322"/>
        <v>#N/A</v>
      </c>
      <c r="DB141" t="e">
        <f t="shared" ca="1" si="322"/>
        <v>#N/A</v>
      </c>
      <c r="DC141" t="e">
        <f t="shared" ca="1" si="322"/>
        <v>#N/A</v>
      </c>
      <c r="DD141" t="e">
        <f t="shared" ca="1" si="322"/>
        <v>#N/A</v>
      </c>
      <c r="DE141" t="e">
        <f t="shared" ca="1" si="322"/>
        <v>#N/A</v>
      </c>
      <c r="DF141" t="e">
        <f t="shared" ca="1" si="322"/>
        <v>#N/A</v>
      </c>
      <c r="DG141" t="e">
        <f t="shared" ca="1" si="322"/>
        <v>#N/A</v>
      </c>
      <c r="DH141" t="e">
        <f t="shared" ca="1" si="322"/>
        <v>#N/A</v>
      </c>
      <c r="DI141" t="e">
        <f t="shared" ca="1" si="322"/>
        <v>#N/A</v>
      </c>
      <c r="DJ141" s="91" t="e">
        <f t="shared" ca="1" si="322"/>
        <v>#N/A</v>
      </c>
      <c r="DK141" t="e">
        <f t="shared" ca="1" si="322"/>
        <v>#N/A</v>
      </c>
      <c r="DL141" t="e">
        <f t="shared" ca="1" si="322"/>
        <v>#N/A</v>
      </c>
      <c r="DM141" t="e">
        <f t="shared" ca="1" si="322"/>
        <v>#N/A</v>
      </c>
      <c r="DN141" t="e">
        <f t="shared" ca="1" si="322"/>
        <v>#N/A</v>
      </c>
      <c r="DO141" t="e">
        <f t="shared" ca="1" si="317"/>
        <v>#N/A</v>
      </c>
      <c r="DP141" t="e">
        <f t="shared" ca="1" si="327"/>
        <v>#N/A</v>
      </c>
      <c r="DQ141" t="e">
        <f t="shared" ca="1" si="327"/>
        <v>#N/A</v>
      </c>
      <c r="DR141" t="e">
        <f t="shared" ca="1" si="327"/>
        <v>#N/A</v>
      </c>
      <c r="DS141" t="e">
        <f t="shared" ca="1" si="327"/>
        <v>#N/A</v>
      </c>
      <c r="DT141" t="e">
        <f t="shared" ca="1" si="327"/>
        <v>#N/A</v>
      </c>
      <c r="DU141" t="e">
        <f t="shared" ca="1" si="327"/>
        <v>#N/A</v>
      </c>
      <c r="DV141" t="e">
        <f t="shared" ca="1" si="327"/>
        <v>#N/A</v>
      </c>
      <c r="DW141" t="e">
        <f t="shared" ca="1" si="327"/>
        <v>#N/A</v>
      </c>
      <c r="DX141" t="e">
        <f t="shared" ca="1" si="327"/>
        <v>#N/A</v>
      </c>
      <c r="DY141" t="e">
        <f t="shared" ca="1" si="327"/>
        <v>#N/A</v>
      </c>
      <c r="DZ141" t="e">
        <f t="shared" ca="1" si="327"/>
        <v>#N/A</v>
      </c>
      <c r="EA141" t="e">
        <f t="shared" ca="1" si="327"/>
        <v>#N/A</v>
      </c>
      <c r="EB141" t="e">
        <f t="shared" ca="1" si="327"/>
        <v>#N/A</v>
      </c>
      <c r="EC141" t="e">
        <f t="shared" ca="1" si="327"/>
        <v>#N/A</v>
      </c>
      <c r="ED141" t="e">
        <f t="shared" ca="1" si="327"/>
        <v>#N/A</v>
      </c>
      <c r="EE141" t="e">
        <f t="shared" ca="1" si="327"/>
        <v>#N/A</v>
      </c>
      <c r="EF141" t="e">
        <f t="shared" ca="1" si="323"/>
        <v>#N/A</v>
      </c>
      <c r="EG141" t="e">
        <f t="shared" ca="1" si="323"/>
        <v>#N/A</v>
      </c>
      <c r="EH141" t="e">
        <f t="shared" ca="1" si="323"/>
        <v>#N/A</v>
      </c>
      <c r="EI141" t="e">
        <f t="shared" ca="1" si="323"/>
        <v>#N/A</v>
      </c>
      <c r="EJ141" t="e">
        <f t="shared" ca="1" si="323"/>
        <v>#N/A</v>
      </c>
      <c r="EK141" t="e">
        <f t="shared" ca="1" si="323"/>
        <v>#N/A</v>
      </c>
      <c r="EL141" t="e">
        <f t="shared" ca="1" si="323"/>
        <v>#N/A</v>
      </c>
      <c r="EM141" t="e">
        <f t="shared" ca="1" si="323"/>
        <v>#N/A</v>
      </c>
      <c r="EN141" s="91" t="e">
        <f t="shared" ca="1" si="323"/>
        <v>#N/A</v>
      </c>
    </row>
    <row r="142" spans="1:144">
      <c r="A142" t="str">
        <f ca="1"/>
        <v>Services</v>
      </c>
      <c r="B142" t="str">
        <f ca="1"/>
        <v>Services</v>
      </c>
      <c r="C142">
        <f ca="1"/>
        <v>0</v>
      </c>
      <c r="D142" t="str">
        <f ca="1"/>
        <v/>
      </c>
      <c r="E142">
        <f ca="1"/>
        <v>0</v>
      </c>
      <c r="F142">
        <f ca="1"/>
        <v>0</v>
      </c>
      <c r="G142">
        <f ca="1"/>
        <v>0</v>
      </c>
      <c r="H142" t="str">
        <f ca="1"/>
        <v/>
      </c>
      <c r="I142">
        <f ca="1"/>
        <v>0</v>
      </c>
      <c r="J142" t="str">
        <f ca="1"/>
        <v/>
      </c>
      <c r="K142" t="str">
        <f ca="1"/>
        <v>0</v>
      </c>
      <c r="L142" t="str">
        <f ca="1"/>
        <v>0</v>
      </c>
      <c r="M142" t="str">
        <f ca="1"/>
        <v>0</v>
      </c>
      <c r="X142" s="91" t="e">
        <f t="shared" ca="1" si="324"/>
        <v>#N/A</v>
      </c>
      <c r="Y142" t="e">
        <f t="shared" ca="1" si="324"/>
        <v>#N/A</v>
      </c>
      <c r="Z142" t="e">
        <f t="shared" ca="1" si="324"/>
        <v>#N/A</v>
      </c>
      <c r="AA142" t="e">
        <f t="shared" ca="1" si="324"/>
        <v>#N/A</v>
      </c>
      <c r="AB142" t="e">
        <f t="shared" ca="1" si="324"/>
        <v>#N/A</v>
      </c>
      <c r="AC142" t="e">
        <f t="shared" ca="1" si="324"/>
        <v>#N/A</v>
      </c>
      <c r="AD142" t="e">
        <f t="shared" ca="1" si="324"/>
        <v>#N/A</v>
      </c>
      <c r="AE142" t="e">
        <f t="shared" ca="1" si="324"/>
        <v>#N/A</v>
      </c>
      <c r="AF142" t="e">
        <f t="shared" ca="1" si="324"/>
        <v>#N/A</v>
      </c>
      <c r="AG142" t="e">
        <f t="shared" ca="1" si="324"/>
        <v>#N/A</v>
      </c>
      <c r="AH142" t="e">
        <f t="shared" ca="1" si="324"/>
        <v>#N/A</v>
      </c>
      <c r="AI142" t="e">
        <f t="shared" ca="1" si="324"/>
        <v>#N/A</v>
      </c>
      <c r="AJ142" t="e">
        <f t="shared" ca="1" si="324"/>
        <v>#N/A</v>
      </c>
      <c r="AK142" t="e">
        <f t="shared" ca="1" si="324"/>
        <v>#N/A</v>
      </c>
      <c r="AL142" t="e">
        <f t="shared" ca="1" si="324"/>
        <v>#N/A</v>
      </c>
      <c r="AM142" t="e">
        <f t="shared" ca="1" si="320"/>
        <v>#N/A</v>
      </c>
      <c r="AN142" t="e">
        <f t="shared" ca="1" si="320"/>
        <v>#N/A</v>
      </c>
      <c r="AO142" t="e">
        <f t="shared" ca="1" si="320"/>
        <v>#N/A</v>
      </c>
      <c r="AP142" t="e">
        <f t="shared" ca="1" si="320"/>
        <v>#N/A</v>
      </c>
      <c r="AQ142" t="e">
        <f t="shared" ca="1" si="320"/>
        <v>#N/A</v>
      </c>
      <c r="AR142" t="e">
        <f t="shared" ca="1" si="320"/>
        <v>#N/A</v>
      </c>
      <c r="AS142" t="e">
        <f t="shared" ca="1" si="320"/>
        <v>#N/A</v>
      </c>
      <c r="AT142" t="e">
        <f t="shared" ca="1" si="320"/>
        <v>#N/A</v>
      </c>
      <c r="AU142" t="e">
        <f t="shared" ca="1" si="320"/>
        <v>#N/A</v>
      </c>
      <c r="AV142" t="e">
        <f t="shared" ca="1" si="320"/>
        <v>#N/A</v>
      </c>
      <c r="AW142" t="e">
        <f t="shared" ca="1" si="320"/>
        <v>#N/A</v>
      </c>
      <c r="AX142" t="e">
        <f t="shared" ca="1" si="320"/>
        <v>#N/A</v>
      </c>
      <c r="AY142" t="e">
        <f t="shared" ca="1" si="320"/>
        <v>#N/A</v>
      </c>
      <c r="AZ142" t="e">
        <f t="shared" ca="1" si="320"/>
        <v>#N/A</v>
      </c>
      <c r="BA142" t="e">
        <f t="shared" ca="1" si="320"/>
        <v>#N/A</v>
      </c>
      <c r="BB142" s="91" t="e">
        <f t="shared" ca="1" si="320"/>
        <v>#N/A</v>
      </c>
      <c r="BC142" t="e">
        <f t="shared" ca="1" si="313"/>
        <v>#N/A</v>
      </c>
      <c r="BD142" t="e">
        <f t="shared" ca="1" si="325"/>
        <v>#N/A</v>
      </c>
      <c r="BE142" t="e">
        <f t="shared" ca="1" si="325"/>
        <v>#N/A</v>
      </c>
      <c r="BF142" t="e">
        <f t="shared" ca="1" si="325"/>
        <v>#N/A</v>
      </c>
      <c r="BG142" t="e">
        <f t="shared" ca="1" si="325"/>
        <v>#N/A</v>
      </c>
      <c r="BH142" t="e">
        <f t="shared" ca="1" si="325"/>
        <v>#N/A</v>
      </c>
      <c r="BI142" t="e">
        <f t="shared" ca="1" si="325"/>
        <v>#N/A</v>
      </c>
      <c r="BJ142" t="e">
        <f t="shared" ca="1" si="325"/>
        <v>#N/A</v>
      </c>
      <c r="BK142" t="e">
        <f t="shared" ca="1" si="325"/>
        <v>#N/A</v>
      </c>
      <c r="BL142" t="e">
        <f t="shared" ca="1" si="325"/>
        <v>#N/A</v>
      </c>
      <c r="BM142" t="e">
        <f t="shared" ca="1" si="325"/>
        <v>#N/A</v>
      </c>
      <c r="BN142" t="e">
        <f t="shared" ca="1" si="325"/>
        <v>#N/A</v>
      </c>
      <c r="BO142" t="e">
        <f t="shared" ca="1" si="325"/>
        <v>#N/A</v>
      </c>
      <c r="BP142" t="e">
        <f t="shared" ca="1" si="325"/>
        <v>#N/A</v>
      </c>
      <c r="BQ142" t="e">
        <f t="shared" ca="1" si="325"/>
        <v>#N/A</v>
      </c>
      <c r="BR142" t="e">
        <f t="shared" ca="1" si="325"/>
        <v>#N/A</v>
      </c>
      <c r="BS142" t="e">
        <f t="shared" ca="1" si="325"/>
        <v>#N/A</v>
      </c>
      <c r="BT142" t="e">
        <f t="shared" ca="1" si="321"/>
        <v>#N/A</v>
      </c>
      <c r="BU142" t="e">
        <f t="shared" ca="1" si="321"/>
        <v>#N/A</v>
      </c>
      <c r="BV142" t="e">
        <f t="shared" ca="1" si="321"/>
        <v>#N/A</v>
      </c>
      <c r="BW142" t="e">
        <f t="shared" ca="1" si="321"/>
        <v>#N/A</v>
      </c>
      <c r="BX142" t="e">
        <f t="shared" ca="1" si="321"/>
        <v>#N/A</v>
      </c>
      <c r="BY142" t="e">
        <f t="shared" ca="1" si="321"/>
        <v>#N/A</v>
      </c>
      <c r="BZ142" t="e">
        <f t="shared" ca="1" si="321"/>
        <v>#N/A</v>
      </c>
      <c r="CA142" t="e">
        <f t="shared" ca="1" si="321"/>
        <v>#N/A</v>
      </c>
      <c r="CB142" t="e">
        <f t="shared" ca="1" si="321"/>
        <v>#N/A</v>
      </c>
      <c r="CC142" t="e">
        <f t="shared" ca="1" si="321"/>
        <v>#N/A</v>
      </c>
      <c r="CD142" t="e">
        <f t="shared" ca="1" si="321"/>
        <v>#N/A</v>
      </c>
      <c r="CE142" t="e">
        <f t="shared" ca="1" si="321"/>
        <v>#N/A</v>
      </c>
      <c r="CF142" s="91" t="e">
        <f t="shared" ca="1" si="321"/>
        <v>#N/A</v>
      </c>
      <c r="CG142" t="e">
        <f t="shared" ca="1" si="321"/>
        <v>#N/A</v>
      </c>
      <c r="CH142" t="e">
        <f t="shared" ca="1" si="321"/>
        <v>#N/A</v>
      </c>
      <c r="CI142" t="e">
        <f t="shared" ca="1" si="315"/>
        <v>#N/A</v>
      </c>
      <c r="CJ142" t="e">
        <f t="shared" ca="1" si="326"/>
        <v>#N/A</v>
      </c>
      <c r="CK142" t="e">
        <f t="shared" ca="1" si="326"/>
        <v>#N/A</v>
      </c>
      <c r="CL142" t="e">
        <f t="shared" ca="1" si="326"/>
        <v>#N/A</v>
      </c>
      <c r="CM142" t="e">
        <f t="shared" ca="1" si="326"/>
        <v>#N/A</v>
      </c>
      <c r="CN142" t="e">
        <f t="shared" ca="1" si="326"/>
        <v>#N/A</v>
      </c>
      <c r="CO142" t="e">
        <f t="shared" ca="1" si="326"/>
        <v>#N/A</v>
      </c>
      <c r="CP142" t="e">
        <f t="shared" ca="1" si="326"/>
        <v>#N/A</v>
      </c>
      <c r="CQ142" t="e">
        <f t="shared" ca="1" si="326"/>
        <v>#N/A</v>
      </c>
      <c r="CR142" t="e">
        <f t="shared" ca="1" si="326"/>
        <v>#N/A</v>
      </c>
      <c r="CS142" t="e">
        <f t="shared" ca="1" si="326"/>
        <v>#N/A</v>
      </c>
      <c r="CT142" t="e">
        <f t="shared" ca="1" si="326"/>
        <v>#N/A</v>
      </c>
      <c r="CU142" t="e">
        <f t="shared" ca="1" si="326"/>
        <v>#N/A</v>
      </c>
      <c r="CV142" t="e">
        <f t="shared" ca="1" si="326"/>
        <v>#N/A</v>
      </c>
      <c r="CW142" t="e">
        <f t="shared" ca="1" si="326"/>
        <v>#N/A</v>
      </c>
      <c r="CX142" t="e">
        <f t="shared" ca="1" si="326"/>
        <v>#N/A</v>
      </c>
      <c r="CY142" t="e">
        <f t="shared" ca="1" si="322"/>
        <v>#N/A</v>
      </c>
      <c r="CZ142" t="e">
        <f t="shared" ca="1" si="322"/>
        <v>#N/A</v>
      </c>
      <c r="DA142" t="e">
        <f t="shared" ca="1" si="322"/>
        <v>#N/A</v>
      </c>
      <c r="DB142" t="e">
        <f t="shared" ca="1" si="322"/>
        <v>#N/A</v>
      </c>
      <c r="DC142" t="e">
        <f t="shared" ca="1" si="322"/>
        <v>#N/A</v>
      </c>
      <c r="DD142" t="e">
        <f t="shared" ca="1" si="322"/>
        <v>#N/A</v>
      </c>
      <c r="DE142" t="e">
        <f t="shared" ca="1" si="322"/>
        <v>#N/A</v>
      </c>
      <c r="DF142" t="e">
        <f t="shared" ca="1" si="322"/>
        <v>#N/A</v>
      </c>
      <c r="DG142" t="e">
        <f t="shared" ca="1" si="322"/>
        <v>#N/A</v>
      </c>
      <c r="DH142" t="e">
        <f t="shared" ca="1" si="322"/>
        <v>#N/A</v>
      </c>
      <c r="DI142" t="e">
        <f t="shared" ca="1" si="322"/>
        <v>#N/A</v>
      </c>
      <c r="DJ142" s="91" t="e">
        <f t="shared" ca="1" si="322"/>
        <v>#N/A</v>
      </c>
      <c r="DK142" t="e">
        <f t="shared" ca="1" si="322"/>
        <v>#N/A</v>
      </c>
      <c r="DL142" t="e">
        <f t="shared" ca="1" si="322"/>
        <v>#N/A</v>
      </c>
      <c r="DM142" t="e">
        <f t="shared" ca="1" si="322"/>
        <v>#N/A</v>
      </c>
      <c r="DN142" t="e">
        <f t="shared" ca="1" si="322"/>
        <v>#N/A</v>
      </c>
      <c r="DO142" t="e">
        <f t="shared" ca="1" si="317"/>
        <v>#N/A</v>
      </c>
      <c r="DP142" t="e">
        <f t="shared" ca="1" si="327"/>
        <v>#N/A</v>
      </c>
      <c r="DQ142" t="e">
        <f t="shared" ca="1" si="327"/>
        <v>#N/A</v>
      </c>
      <c r="DR142" t="e">
        <f t="shared" ca="1" si="327"/>
        <v>#N/A</v>
      </c>
      <c r="DS142" t="e">
        <f t="shared" ca="1" si="327"/>
        <v>#N/A</v>
      </c>
      <c r="DT142" t="e">
        <f t="shared" ca="1" si="327"/>
        <v>#N/A</v>
      </c>
      <c r="DU142" t="e">
        <f t="shared" ca="1" si="327"/>
        <v>#N/A</v>
      </c>
      <c r="DV142" t="e">
        <f t="shared" ca="1" si="327"/>
        <v>#N/A</v>
      </c>
      <c r="DW142" t="e">
        <f t="shared" ca="1" si="327"/>
        <v>#N/A</v>
      </c>
      <c r="DX142" t="e">
        <f t="shared" ca="1" si="327"/>
        <v>#N/A</v>
      </c>
      <c r="DY142" t="e">
        <f t="shared" ca="1" si="327"/>
        <v>#N/A</v>
      </c>
      <c r="DZ142" t="e">
        <f t="shared" ca="1" si="327"/>
        <v>#N/A</v>
      </c>
      <c r="EA142" t="e">
        <f t="shared" ca="1" si="327"/>
        <v>#N/A</v>
      </c>
      <c r="EB142" t="e">
        <f t="shared" ca="1" si="327"/>
        <v>#N/A</v>
      </c>
      <c r="EC142" t="e">
        <f t="shared" ca="1" si="327"/>
        <v>#N/A</v>
      </c>
      <c r="ED142" t="e">
        <f t="shared" ca="1" si="327"/>
        <v>#N/A</v>
      </c>
      <c r="EE142" t="e">
        <f t="shared" ca="1" si="327"/>
        <v>#N/A</v>
      </c>
      <c r="EF142" t="e">
        <f t="shared" ca="1" si="323"/>
        <v>#N/A</v>
      </c>
      <c r="EG142" t="e">
        <f t="shared" ca="1" si="323"/>
        <v>#N/A</v>
      </c>
      <c r="EH142" t="e">
        <f t="shared" ca="1" si="323"/>
        <v>#N/A</v>
      </c>
      <c r="EI142" t="e">
        <f t="shared" ca="1" si="323"/>
        <v>#N/A</v>
      </c>
      <c r="EJ142" t="e">
        <f t="shared" ca="1" si="323"/>
        <v>#N/A</v>
      </c>
      <c r="EK142" t="e">
        <f t="shared" ca="1" si="323"/>
        <v>#N/A</v>
      </c>
      <c r="EL142" t="e">
        <f t="shared" ca="1" si="323"/>
        <v>#N/A</v>
      </c>
      <c r="EM142" t="e">
        <f t="shared" ca="1" si="323"/>
        <v>#N/A</v>
      </c>
      <c r="EN142" s="91" t="e">
        <f t="shared" ca="1" si="323"/>
        <v>#N/A</v>
      </c>
    </row>
    <row r="143" spans="1:144">
      <c r="A143">
        <f ca="1"/>
        <v>0</v>
      </c>
      <c r="B143">
        <f ca="1"/>
        <v>0</v>
      </c>
      <c r="C143">
        <f ca="1"/>
        <v>0</v>
      </c>
      <c r="D143" t="str">
        <f ca="1"/>
        <v/>
      </c>
      <c r="E143">
        <f ca="1"/>
        <v>0</v>
      </c>
      <c r="F143">
        <f ca="1"/>
        <v>0</v>
      </c>
      <c r="G143">
        <f ca="1"/>
        <v>0</v>
      </c>
      <c r="H143" t="str">
        <f ca="1"/>
        <v/>
      </c>
      <c r="I143">
        <f ca="1"/>
        <v>0</v>
      </c>
      <c r="J143" t="str">
        <f ca="1"/>
        <v/>
      </c>
      <c r="K143" t="str">
        <f ca="1"/>
        <v>0</v>
      </c>
      <c r="L143" t="str">
        <f ca="1"/>
        <v>0</v>
      </c>
      <c r="M143" t="str">
        <f ca="1"/>
        <v>0</v>
      </c>
      <c r="X143" s="91" t="e">
        <f t="shared" ca="1" si="324"/>
        <v>#N/A</v>
      </c>
      <c r="Y143" t="e">
        <f t="shared" ca="1" si="324"/>
        <v>#N/A</v>
      </c>
      <c r="Z143" t="e">
        <f t="shared" ca="1" si="324"/>
        <v>#N/A</v>
      </c>
      <c r="AA143" t="e">
        <f t="shared" ca="1" si="324"/>
        <v>#N/A</v>
      </c>
      <c r="AB143" t="e">
        <f t="shared" ca="1" si="324"/>
        <v>#N/A</v>
      </c>
      <c r="AC143" t="e">
        <f t="shared" ca="1" si="324"/>
        <v>#N/A</v>
      </c>
      <c r="AD143" t="e">
        <f t="shared" ca="1" si="324"/>
        <v>#N/A</v>
      </c>
      <c r="AE143" t="e">
        <f t="shared" ca="1" si="324"/>
        <v>#N/A</v>
      </c>
      <c r="AF143" t="e">
        <f t="shared" ca="1" si="324"/>
        <v>#N/A</v>
      </c>
      <c r="AG143" t="e">
        <f t="shared" ca="1" si="324"/>
        <v>#N/A</v>
      </c>
      <c r="AH143" t="e">
        <f t="shared" ca="1" si="324"/>
        <v>#N/A</v>
      </c>
      <c r="AI143" t="e">
        <f t="shared" ca="1" si="324"/>
        <v>#N/A</v>
      </c>
      <c r="AJ143" t="e">
        <f t="shared" ca="1" si="324"/>
        <v>#N/A</v>
      </c>
      <c r="AK143" t="e">
        <f t="shared" ca="1" si="324"/>
        <v>#N/A</v>
      </c>
      <c r="AL143" t="e">
        <f t="shared" ca="1" si="324"/>
        <v>#N/A</v>
      </c>
      <c r="AM143" t="e">
        <f t="shared" ca="1" si="320"/>
        <v>#N/A</v>
      </c>
      <c r="AN143" t="e">
        <f t="shared" ca="1" si="320"/>
        <v>#N/A</v>
      </c>
      <c r="AO143" t="e">
        <f t="shared" ca="1" si="320"/>
        <v>#N/A</v>
      </c>
      <c r="AP143" t="e">
        <f t="shared" ca="1" si="320"/>
        <v>#N/A</v>
      </c>
      <c r="AQ143" t="e">
        <f t="shared" ca="1" si="320"/>
        <v>#N/A</v>
      </c>
      <c r="AR143" t="e">
        <f t="shared" ca="1" si="320"/>
        <v>#N/A</v>
      </c>
      <c r="AS143" t="e">
        <f t="shared" ca="1" si="320"/>
        <v>#N/A</v>
      </c>
      <c r="AT143" t="e">
        <f t="shared" ca="1" si="320"/>
        <v>#N/A</v>
      </c>
      <c r="AU143" t="e">
        <f t="shared" ca="1" si="320"/>
        <v>#N/A</v>
      </c>
      <c r="AV143" t="e">
        <f t="shared" ca="1" si="320"/>
        <v>#N/A</v>
      </c>
      <c r="AW143" t="e">
        <f t="shared" ca="1" si="320"/>
        <v>#N/A</v>
      </c>
      <c r="AX143" t="e">
        <f t="shared" ca="1" si="320"/>
        <v>#N/A</v>
      </c>
      <c r="AY143" t="e">
        <f t="shared" ca="1" si="320"/>
        <v>#N/A</v>
      </c>
      <c r="AZ143" t="e">
        <f t="shared" ca="1" si="320"/>
        <v>#N/A</v>
      </c>
      <c r="BA143" t="e">
        <f t="shared" ca="1" si="320"/>
        <v>#N/A</v>
      </c>
      <c r="BB143" s="91" t="e">
        <f t="shared" ca="1" si="320"/>
        <v>#N/A</v>
      </c>
      <c r="BC143" t="e">
        <f t="shared" ca="1" si="313"/>
        <v>#N/A</v>
      </c>
      <c r="BD143" t="e">
        <f t="shared" ca="1" si="325"/>
        <v>#N/A</v>
      </c>
      <c r="BE143" t="e">
        <f t="shared" ca="1" si="325"/>
        <v>#N/A</v>
      </c>
      <c r="BF143" t="e">
        <f t="shared" ca="1" si="325"/>
        <v>#N/A</v>
      </c>
      <c r="BG143" t="e">
        <f t="shared" ca="1" si="325"/>
        <v>#N/A</v>
      </c>
      <c r="BH143" t="e">
        <f t="shared" ca="1" si="325"/>
        <v>#N/A</v>
      </c>
      <c r="BI143" t="e">
        <f t="shared" ca="1" si="325"/>
        <v>#N/A</v>
      </c>
      <c r="BJ143" t="e">
        <f t="shared" ca="1" si="325"/>
        <v>#N/A</v>
      </c>
      <c r="BK143" t="e">
        <f t="shared" ca="1" si="325"/>
        <v>#N/A</v>
      </c>
      <c r="BL143" t="e">
        <f t="shared" ca="1" si="325"/>
        <v>#N/A</v>
      </c>
      <c r="BM143" t="e">
        <f t="shared" ca="1" si="325"/>
        <v>#N/A</v>
      </c>
      <c r="BN143" t="e">
        <f t="shared" ca="1" si="325"/>
        <v>#N/A</v>
      </c>
      <c r="BO143" t="e">
        <f t="shared" ca="1" si="325"/>
        <v>#N/A</v>
      </c>
      <c r="BP143" t="e">
        <f t="shared" ca="1" si="325"/>
        <v>#N/A</v>
      </c>
      <c r="BQ143" t="e">
        <f t="shared" ca="1" si="325"/>
        <v>#N/A</v>
      </c>
      <c r="BR143" t="e">
        <f t="shared" ca="1" si="325"/>
        <v>#N/A</v>
      </c>
      <c r="BS143" t="e">
        <f t="shared" ca="1" si="325"/>
        <v>#N/A</v>
      </c>
      <c r="BT143" t="e">
        <f t="shared" ca="1" si="321"/>
        <v>#N/A</v>
      </c>
      <c r="BU143" t="e">
        <f t="shared" ca="1" si="321"/>
        <v>#N/A</v>
      </c>
      <c r="BV143" t="e">
        <f t="shared" ca="1" si="321"/>
        <v>#N/A</v>
      </c>
      <c r="BW143" t="e">
        <f t="shared" ca="1" si="321"/>
        <v>#N/A</v>
      </c>
      <c r="BX143" t="e">
        <f t="shared" ca="1" si="321"/>
        <v>#N/A</v>
      </c>
      <c r="BY143" t="e">
        <f t="shared" ca="1" si="321"/>
        <v>#N/A</v>
      </c>
      <c r="BZ143" t="e">
        <f t="shared" ca="1" si="321"/>
        <v>#N/A</v>
      </c>
      <c r="CA143" t="e">
        <f t="shared" ca="1" si="321"/>
        <v>#N/A</v>
      </c>
      <c r="CB143" t="e">
        <f t="shared" ca="1" si="321"/>
        <v>#N/A</v>
      </c>
      <c r="CC143" t="e">
        <f t="shared" ca="1" si="321"/>
        <v>#N/A</v>
      </c>
      <c r="CD143" t="e">
        <f t="shared" ca="1" si="321"/>
        <v>#N/A</v>
      </c>
      <c r="CE143" t="e">
        <f t="shared" ca="1" si="321"/>
        <v>#N/A</v>
      </c>
      <c r="CF143" s="91" t="e">
        <f t="shared" ca="1" si="321"/>
        <v>#N/A</v>
      </c>
      <c r="CG143" t="e">
        <f t="shared" ca="1" si="321"/>
        <v>#N/A</v>
      </c>
      <c r="CH143" t="e">
        <f t="shared" ca="1" si="321"/>
        <v>#N/A</v>
      </c>
      <c r="CI143" t="e">
        <f t="shared" ca="1" si="315"/>
        <v>#N/A</v>
      </c>
      <c r="CJ143" t="e">
        <f t="shared" ca="1" si="326"/>
        <v>#N/A</v>
      </c>
      <c r="CK143" t="e">
        <f t="shared" ca="1" si="326"/>
        <v>#N/A</v>
      </c>
      <c r="CL143" t="e">
        <f t="shared" ca="1" si="326"/>
        <v>#N/A</v>
      </c>
      <c r="CM143" t="e">
        <f t="shared" ca="1" si="326"/>
        <v>#N/A</v>
      </c>
      <c r="CN143" t="e">
        <f t="shared" ca="1" si="326"/>
        <v>#N/A</v>
      </c>
      <c r="CO143" t="e">
        <f t="shared" ca="1" si="326"/>
        <v>#N/A</v>
      </c>
      <c r="CP143" t="e">
        <f t="shared" ca="1" si="326"/>
        <v>#N/A</v>
      </c>
      <c r="CQ143" t="e">
        <f t="shared" ca="1" si="326"/>
        <v>#N/A</v>
      </c>
      <c r="CR143" t="e">
        <f t="shared" ca="1" si="326"/>
        <v>#N/A</v>
      </c>
      <c r="CS143" t="e">
        <f t="shared" ca="1" si="326"/>
        <v>#N/A</v>
      </c>
      <c r="CT143" t="e">
        <f t="shared" ca="1" si="326"/>
        <v>#N/A</v>
      </c>
      <c r="CU143" t="e">
        <f t="shared" ca="1" si="326"/>
        <v>#N/A</v>
      </c>
      <c r="CV143" t="e">
        <f t="shared" ca="1" si="326"/>
        <v>#N/A</v>
      </c>
      <c r="CW143" t="e">
        <f t="shared" ca="1" si="326"/>
        <v>#N/A</v>
      </c>
      <c r="CX143" t="e">
        <f t="shared" ca="1" si="326"/>
        <v>#N/A</v>
      </c>
      <c r="CY143" t="e">
        <f t="shared" ca="1" si="322"/>
        <v>#N/A</v>
      </c>
      <c r="CZ143" t="e">
        <f t="shared" ca="1" si="322"/>
        <v>#N/A</v>
      </c>
      <c r="DA143" t="e">
        <f t="shared" ca="1" si="322"/>
        <v>#N/A</v>
      </c>
      <c r="DB143" t="e">
        <f t="shared" ca="1" si="322"/>
        <v>#N/A</v>
      </c>
      <c r="DC143" t="e">
        <f t="shared" ca="1" si="322"/>
        <v>#N/A</v>
      </c>
      <c r="DD143" t="e">
        <f t="shared" ca="1" si="322"/>
        <v>#N/A</v>
      </c>
      <c r="DE143" t="e">
        <f t="shared" ca="1" si="322"/>
        <v>#N/A</v>
      </c>
      <c r="DF143" t="e">
        <f t="shared" ca="1" si="322"/>
        <v>#N/A</v>
      </c>
      <c r="DG143" t="e">
        <f t="shared" ca="1" si="322"/>
        <v>#N/A</v>
      </c>
      <c r="DH143" t="e">
        <f t="shared" ca="1" si="322"/>
        <v>#N/A</v>
      </c>
      <c r="DI143" t="e">
        <f t="shared" ca="1" si="322"/>
        <v>#N/A</v>
      </c>
      <c r="DJ143" s="91" t="e">
        <f t="shared" ca="1" si="322"/>
        <v>#N/A</v>
      </c>
      <c r="DK143" t="e">
        <f t="shared" ca="1" si="322"/>
        <v>#N/A</v>
      </c>
      <c r="DL143" t="e">
        <f t="shared" ca="1" si="322"/>
        <v>#N/A</v>
      </c>
      <c r="DM143" t="e">
        <f t="shared" ca="1" si="322"/>
        <v>#N/A</v>
      </c>
      <c r="DN143" t="e">
        <f t="shared" ca="1" si="322"/>
        <v>#N/A</v>
      </c>
      <c r="DO143" t="e">
        <f t="shared" ca="1" si="317"/>
        <v>#N/A</v>
      </c>
      <c r="DP143" t="e">
        <f t="shared" ca="1" si="327"/>
        <v>#N/A</v>
      </c>
      <c r="DQ143" t="e">
        <f t="shared" ca="1" si="327"/>
        <v>#N/A</v>
      </c>
      <c r="DR143" t="e">
        <f t="shared" ca="1" si="327"/>
        <v>#N/A</v>
      </c>
      <c r="DS143" t="e">
        <f t="shared" ca="1" si="327"/>
        <v>#N/A</v>
      </c>
      <c r="DT143" t="e">
        <f t="shared" ca="1" si="327"/>
        <v>#N/A</v>
      </c>
      <c r="DU143" t="e">
        <f t="shared" ca="1" si="327"/>
        <v>#N/A</v>
      </c>
      <c r="DV143" t="e">
        <f t="shared" ca="1" si="327"/>
        <v>#N/A</v>
      </c>
      <c r="DW143" t="e">
        <f t="shared" ca="1" si="327"/>
        <v>#N/A</v>
      </c>
      <c r="DX143" t="e">
        <f t="shared" ca="1" si="327"/>
        <v>#N/A</v>
      </c>
      <c r="DY143" t="e">
        <f t="shared" ca="1" si="327"/>
        <v>#N/A</v>
      </c>
      <c r="DZ143" t="e">
        <f t="shared" ca="1" si="327"/>
        <v>#N/A</v>
      </c>
      <c r="EA143" t="e">
        <f t="shared" ca="1" si="327"/>
        <v>#N/A</v>
      </c>
      <c r="EB143" t="e">
        <f t="shared" ca="1" si="327"/>
        <v>#N/A</v>
      </c>
      <c r="EC143" t="e">
        <f t="shared" ca="1" si="327"/>
        <v>#N/A</v>
      </c>
      <c r="ED143" t="e">
        <f t="shared" ca="1" si="327"/>
        <v>#N/A</v>
      </c>
      <c r="EE143" t="e">
        <f t="shared" ca="1" si="327"/>
        <v>#N/A</v>
      </c>
      <c r="EF143" t="e">
        <f t="shared" ca="1" si="323"/>
        <v>#N/A</v>
      </c>
      <c r="EG143" t="e">
        <f t="shared" ca="1" si="323"/>
        <v>#N/A</v>
      </c>
      <c r="EH143" t="e">
        <f t="shared" ca="1" si="323"/>
        <v>#N/A</v>
      </c>
      <c r="EI143" t="e">
        <f t="shared" ca="1" si="323"/>
        <v>#N/A</v>
      </c>
      <c r="EJ143" t="e">
        <f t="shared" ca="1" si="323"/>
        <v>#N/A</v>
      </c>
      <c r="EK143" t="e">
        <f t="shared" ca="1" si="323"/>
        <v>#N/A</v>
      </c>
      <c r="EL143" t="e">
        <f t="shared" ca="1" si="323"/>
        <v>#N/A</v>
      </c>
      <c r="EM143" t="e">
        <f t="shared" ca="1" si="323"/>
        <v>#N/A</v>
      </c>
      <c r="EN143" s="91" t="e">
        <f t="shared" ca="1" si="323"/>
        <v>#N/A</v>
      </c>
    </row>
    <row r="144" spans="1:144">
      <c r="A144">
        <f ca="1"/>
        <v>0</v>
      </c>
      <c r="B144">
        <f ca="1"/>
        <v>0</v>
      </c>
      <c r="C144">
        <f ca="1"/>
        <v>0</v>
      </c>
      <c r="D144" t="str">
        <f ca="1"/>
        <v/>
      </c>
      <c r="E144">
        <f ca="1"/>
        <v>0</v>
      </c>
      <c r="F144">
        <f ca="1"/>
        <v>0</v>
      </c>
      <c r="G144">
        <f ca="1"/>
        <v>0</v>
      </c>
      <c r="H144" t="str">
        <f ca="1"/>
        <v/>
      </c>
      <c r="I144">
        <f ca="1"/>
        <v>0</v>
      </c>
      <c r="J144" t="str">
        <f ca="1"/>
        <v/>
      </c>
      <c r="K144" t="str">
        <f ca="1"/>
        <v>0</v>
      </c>
      <c r="L144" t="str">
        <f ca="1"/>
        <v>0</v>
      </c>
      <c r="M144" t="str">
        <f ca="1"/>
        <v>0</v>
      </c>
      <c r="X144" s="91" t="e">
        <f t="shared" ca="1" si="324"/>
        <v>#N/A</v>
      </c>
      <c r="Y144" t="e">
        <f t="shared" ca="1" si="324"/>
        <v>#N/A</v>
      </c>
      <c r="Z144" t="e">
        <f t="shared" ca="1" si="324"/>
        <v>#N/A</v>
      </c>
      <c r="AA144" t="e">
        <f t="shared" ca="1" si="324"/>
        <v>#N/A</v>
      </c>
      <c r="AB144" t="e">
        <f t="shared" ca="1" si="324"/>
        <v>#N/A</v>
      </c>
      <c r="AC144" t="e">
        <f t="shared" ca="1" si="324"/>
        <v>#N/A</v>
      </c>
      <c r="AD144" t="e">
        <f t="shared" ca="1" si="324"/>
        <v>#N/A</v>
      </c>
      <c r="AE144" t="e">
        <f t="shared" ca="1" si="324"/>
        <v>#N/A</v>
      </c>
      <c r="AF144" t="e">
        <f t="shared" ca="1" si="324"/>
        <v>#N/A</v>
      </c>
      <c r="AG144" t="e">
        <f t="shared" ca="1" si="324"/>
        <v>#N/A</v>
      </c>
      <c r="AH144" t="e">
        <f t="shared" ca="1" si="324"/>
        <v>#N/A</v>
      </c>
      <c r="AI144" t="e">
        <f t="shared" ca="1" si="324"/>
        <v>#N/A</v>
      </c>
      <c r="AJ144" t="e">
        <f t="shared" ca="1" si="324"/>
        <v>#N/A</v>
      </c>
      <c r="AK144" t="e">
        <f t="shared" ca="1" si="324"/>
        <v>#N/A</v>
      </c>
      <c r="AL144" t="e">
        <f t="shared" ca="1" si="324"/>
        <v>#N/A</v>
      </c>
      <c r="AM144" t="e">
        <f t="shared" ca="1" si="320"/>
        <v>#N/A</v>
      </c>
      <c r="AN144" t="e">
        <f t="shared" ca="1" si="320"/>
        <v>#N/A</v>
      </c>
      <c r="AO144" t="e">
        <f t="shared" ca="1" si="320"/>
        <v>#N/A</v>
      </c>
      <c r="AP144" t="e">
        <f t="shared" ca="1" si="320"/>
        <v>#N/A</v>
      </c>
      <c r="AQ144" t="e">
        <f t="shared" ca="1" si="320"/>
        <v>#N/A</v>
      </c>
      <c r="AR144" t="e">
        <f t="shared" ca="1" si="320"/>
        <v>#N/A</v>
      </c>
      <c r="AS144" t="e">
        <f t="shared" ca="1" si="320"/>
        <v>#N/A</v>
      </c>
      <c r="AT144" t="e">
        <f t="shared" ca="1" si="320"/>
        <v>#N/A</v>
      </c>
      <c r="AU144" t="e">
        <f t="shared" ca="1" si="320"/>
        <v>#N/A</v>
      </c>
      <c r="AV144" t="e">
        <f t="shared" ca="1" si="320"/>
        <v>#N/A</v>
      </c>
      <c r="AW144" t="e">
        <f t="shared" ca="1" si="320"/>
        <v>#N/A</v>
      </c>
      <c r="AX144" t="e">
        <f t="shared" ca="1" si="320"/>
        <v>#N/A</v>
      </c>
      <c r="AY144" t="e">
        <f t="shared" ca="1" si="320"/>
        <v>#N/A</v>
      </c>
      <c r="AZ144" t="e">
        <f t="shared" ca="1" si="320"/>
        <v>#N/A</v>
      </c>
      <c r="BA144" t="e">
        <f t="shared" ca="1" si="320"/>
        <v>#N/A</v>
      </c>
      <c r="BB144" s="91" t="e">
        <f t="shared" ca="1" si="320"/>
        <v>#N/A</v>
      </c>
      <c r="BC144" t="e">
        <f t="shared" ca="1" si="313"/>
        <v>#N/A</v>
      </c>
      <c r="BD144" t="e">
        <f t="shared" ca="1" si="325"/>
        <v>#N/A</v>
      </c>
      <c r="BE144" t="e">
        <f t="shared" ca="1" si="325"/>
        <v>#N/A</v>
      </c>
      <c r="BF144" t="e">
        <f t="shared" ca="1" si="325"/>
        <v>#N/A</v>
      </c>
      <c r="BG144" t="e">
        <f t="shared" ca="1" si="325"/>
        <v>#N/A</v>
      </c>
      <c r="BH144" t="e">
        <f t="shared" ca="1" si="325"/>
        <v>#N/A</v>
      </c>
      <c r="BI144" t="e">
        <f t="shared" ca="1" si="325"/>
        <v>#N/A</v>
      </c>
      <c r="BJ144" t="e">
        <f t="shared" ca="1" si="325"/>
        <v>#N/A</v>
      </c>
      <c r="BK144" t="e">
        <f t="shared" ca="1" si="325"/>
        <v>#N/A</v>
      </c>
      <c r="BL144" t="e">
        <f t="shared" ca="1" si="325"/>
        <v>#N/A</v>
      </c>
      <c r="BM144" t="e">
        <f t="shared" ca="1" si="325"/>
        <v>#N/A</v>
      </c>
      <c r="BN144" t="e">
        <f t="shared" ca="1" si="325"/>
        <v>#N/A</v>
      </c>
      <c r="BO144" t="e">
        <f t="shared" ca="1" si="325"/>
        <v>#N/A</v>
      </c>
      <c r="BP144" t="e">
        <f t="shared" ca="1" si="325"/>
        <v>#N/A</v>
      </c>
      <c r="BQ144" t="e">
        <f t="shared" ca="1" si="325"/>
        <v>#N/A</v>
      </c>
      <c r="BR144" t="e">
        <f t="shared" ca="1" si="325"/>
        <v>#N/A</v>
      </c>
      <c r="BS144" t="e">
        <f t="shared" ca="1" si="325"/>
        <v>#N/A</v>
      </c>
      <c r="BT144" t="e">
        <f t="shared" ca="1" si="321"/>
        <v>#N/A</v>
      </c>
      <c r="BU144" t="e">
        <f t="shared" ca="1" si="321"/>
        <v>#N/A</v>
      </c>
      <c r="BV144" t="e">
        <f t="shared" ca="1" si="321"/>
        <v>#N/A</v>
      </c>
      <c r="BW144" t="e">
        <f t="shared" ca="1" si="321"/>
        <v>#N/A</v>
      </c>
      <c r="BX144" t="e">
        <f t="shared" ca="1" si="321"/>
        <v>#N/A</v>
      </c>
      <c r="BY144" t="e">
        <f t="shared" ca="1" si="321"/>
        <v>#N/A</v>
      </c>
      <c r="BZ144" t="e">
        <f t="shared" ca="1" si="321"/>
        <v>#N/A</v>
      </c>
      <c r="CA144" t="e">
        <f t="shared" ca="1" si="321"/>
        <v>#N/A</v>
      </c>
      <c r="CB144" t="e">
        <f t="shared" ca="1" si="321"/>
        <v>#N/A</v>
      </c>
      <c r="CC144" t="e">
        <f t="shared" ca="1" si="321"/>
        <v>#N/A</v>
      </c>
      <c r="CD144" t="e">
        <f t="shared" ca="1" si="321"/>
        <v>#N/A</v>
      </c>
      <c r="CE144" t="e">
        <f t="shared" ca="1" si="321"/>
        <v>#N/A</v>
      </c>
      <c r="CF144" s="91" t="e">
        <f t="shared" ca="1" si="321"/>
        <v>#N/A</v>
      </c>
      <c r="CG144" t="e">
        <f t="shared" ca="1" si="321"/>
        <v>#N/A</v>
      </c>
      <c r="CH144" t="e">
        <f t="shared" ca="1" si="321"/>
        <v>#N/A</v>
      </c>
      <c r="CI144" t="e">
        <f t="shared" ca="1" si="315"/>
        <v>#N/A</v>
      </c>
      <c r="CJ144" t="e">
        <f t="shared" ca="1" si="326"/>
        <v>#N/A</v>
      </c>
      <c r="CK144" t="e">
        <f t="shared" ca="1" si="326"/>
        <v>#N/A</v>
      </c>
      <c r="CL144" t="e">
        <f t="shared" ca="1" si="326"/>
        <v>#N/A</v>
      </c>
      <c r="CM144" t="e">
        <f t="shared" ca="1" si="326"/>
        <v>#N/A</v>
      </c>
      <c r="CN144" t="e">
        <f t="shared" ca="1" si="326"/>
        <v>#N/A</v>
      </c>
      <c r="CO144" t="e">
        <f t="shared" ca="1" si="326"/>
        <v>#N/A</v>
      </c>
      <c r="CP144" t="e">
        <f t="shared" ca="1" si="326"/>
        <v>#N/A</v>
      </c>
      <c r="CQ144" t="e">
        <f t="shared" ca="1" si="326"/>
        <v>#N/A</v>
      </c>
      <c r="CR144" t="e">
        <f t="shared" ca="1" si="326"/>
        <v>#N/A</v>
      </c>
      <c r="CS144" t="e">
        <f t="shared" ca="1" si="326"/>
        <v>#N/A</v>
      </c>
      <c r="CT144" t="e">
        <f t="shared" ca="1" si="326"/>
        <v>#N/A</v>
      </c>
      <c r="CU144" t="e">
        <f t="shared" ca="1" si="326"/>
        <v>#N/A</v>
      </c>
      <c r="CV144" t="e">
        <f t="shared" ca="1" si="326"/>
        <v>#N/A</v>
      </c>
      <c r="CW144" t="e">
        <f t="shared" ca="1" si="326"/>
        <v>#N/A</v>
      </c>
      <c r="CX144" t="e">
        <f t="shared" ca="1" si="326"/>
        <v>#N/A</v>
      </c>
      <c r="CY144" t="e">
        <f t="shared" ca="1" si="322"/>
        <v>#N/A</v>
      </c>
      <c r="CZ144" t="e">
        <f t="shared" ca="1" si="322"/>
        <v>#N/A</v>
      </c>
      <c r="DA144" t="e">
        <f t="shared" ca="1" si="322"/>
        <v>#N/A</v>
      </c>
      <c r="DB144" t="e">
        <f t="shared" ca="1" si="322"/>
        <v>#N/A</v>
      </c>
      <c r="DC144" t="e">
        <f t="shared" ca="1" si="322"/>
        <v>#N/A</v>
      </c>
      <c r="DD144" t="e">
        <f t="shared" ca="1" si="322"/>
        <v>#N/A</v>
      </c>
      <c r="DE144" t="e">
        <f t="shared" ca="1" si="322"/>
        <v>#N/A</v>
      </c>
      <c r="DF144" t="e">
        <f t="shared" ca="1" si="322"/>
        <v>#N/A</v>
      </c>
      <c r="DG144" t="e">
        <f t="shared" ca="1" si="322"/>
        <v>#N/A</v>
      </c>
      <c r="DH144" t="e">
        <f t="shared" ca="1" si="322"/>
        <v>#N/A</v>
      </c>
      <c r="DI144" t="e">
        <f t="shared" ca="1" si="322"/>
        <v>#N/A</v>
      </c>
      <c r="DJ144" s="91" t="e">
        <f t="shared" ca="1" si="322"/>
        <v>#N/A</v>
      </c>
      <c r="DK144" t="e">
        <f t="shared" ca="1" si="322"/>
        <v>#N/A</v>
      </c>
      <c r="DL144" t="e">
        <f t="shared" ca="1" si="322"/>
        <v>#N/A</v>
      </c>
      <c r="DM144" t="e">
        <f t="shared" ca="1" si="322"/>
        <v>#N/A</v>
      </c>
      <c r="DN144" t="e">
        <f t="shared" ca="1" si="322"/>
        <v>#N/A</v>
      </c>
      <c r="DO144" t="e">
        <f t="shared" ca="1" si="317"/>
        <v>#N/A</v>
      </c>
      <c r="DP144" t="e">
        <f t="shared" ca="1" si="327"/>
        <v>#N/A</v>
      </c>
      <c r="DQ144" t="e">
        <f t="shared" ca="1" si="327"/>
        <v>#N/A</v>
      </c>
      <c r="DR144" t="e">
        <f t="shared" ca="1" si="327"/>
        <v>#N/A</v>
      </c>
      <c r="DS144" t="e">
        <f t="shared" ca="1" si="327"/>
        <v>#N/A</v>
      </c>
      <c r="DT144" t="e">
        <f t="shared" ca="1" si="327"/>
        <v>#N/A</v>
      </c>
      <c r="DU144" t="e">
        <f t="shared" ca="1" si="327"/>
        <v>#N/A</v>
      </c>
      <c r="DV144" t="e">
        <f t="shared" ca="1" si="327"/>
        <v>#N/A</v>
      </c>
      <c r="DW144" t="e">
        <f t="shared" ca="1" si="327"/>
        <v>#N/A</v>
      </c>
      <c r="DX144" t="e">
        <f t="shared" ca="1" si="327"/>
        <v>#N/A</v>
      </c>
      <c r="DY144" t="e">
        <f t="shared" ca="1" si="327"/>
        <v>#N/A</v>
      </c>
      <c r="DZ144" t="e">
        <f t="shared" ca="1" si="327"/>
        <v>#N/A</v>
      </c>
      <c r="EA144" t="e">
        <f t="shared" ca="1" si="327"/>
        <v>#N/A</v>
      </c>
      <c r="EB144" t="e">
        <f t="shared" ca="1" si="327"/>
        <v>#N/A</v>
      </c>
      <c r="EC144" t="e">
        <f t="shared" ca="1" si="327"/>
        <v>#N/A</v>
      </c>
      <c r="ED144" t="e">
        <f t="shared" ca="1" si="327"/>
        <v>#N/A</v>
      </c>
      <c r="EE144" t="e">
        <f t="shared" ca="1" si="327"/>
        <v>#N/A</v>
      </c>
      <c r="EF144" t="e">
        <f t="shared" ca="1" si="323"/>
        <v>#N/A</v>
      </c>
      <c r="EG144" t="e">
        <f t="shared" ca="1" si="323"/>
        <v>#N/A</v>
      </c>
      <c r="EH144" t="e">
        <f t="shared" ca="1" si="323"/>
        <v>#N/A</v>
      </c>
      <c r="EI144" t="e">
        <f t="shared" ca="1" si="323"/>
        <v>#N/A</v>
      </c>
      <c r="EJ144" t="e">
        <f t="shared" ca="1" si="323"/>
        <v>#N/A</v>
      </c>
      <c r="EK144" t="e">
        <f t="shared" ca="1" si="323"/>
        <v>#N/A</v>
      </c>
      <c r="EL144" t="e">
        <f t="shared" ca="1" si="323"/>
        <v>#N/A</v>
      </c>
      <c r="EM144" t="e">
        <f t="shared" ca="1" si="323"/>
        <v>#N/A</v>
      </c>
      <c r="EN144" s="91" t="e">
        <f t="shared" ca="1" si="323"/>
        <v>#N/A</v>
      </c>
    </row>
    <row r="145" spans="1:144">
      <c r="A145">
        <f ca="1"/>
        <v>0</v>
      </c>
      <c r="B145">
        <f ca="1"/>
        <v>0</v>
      </c>
      <c r="C145">
        <f ca="1"/>
        <v>0</v>
      </c>
      <c r="D145" t="str">
        <f ca="1"/>
        <v/>
      </c>
      <c r="E145">
        <f ca="1"/>
        <v>0</v>
      </c>
      <c r="F145">
        <f ca="1"/>
        <v>0</v>
      </c>
      <c r="G145">
        <f ca="1"/>
        <v>0</v>
      </c>
      <c r="H145" t="str">
        <f ca="1"/>
        <v/>
      </c>
      <c r="I145">
        <f ca="1"/>
        <v>0</v>
      </c>
      <c r="J145" t="str">
        <f ca="1"/>
        <v/>
      </c>
      <c r="K145" t="str">
        <f ca="1"/>
        <v>0</v>
      </c>
      <c r="L145" t="str">
        <f ca="1"/>
        <v>0</v>
      </c>
      <c r="M145" t="str">
        <f ca="1"/>
        <v>0</v>
      </c>
      <c r="X145" s="91" t="e">
        <f t="shared" ca="1" si="324"/>
        <v>#N/A</v>
      </c>
      <c r="Y145" t="e">
        <f t="shared" ca="1" si="324"/>
        <v>#N/A</v>
      </c>
      <c r="Z145" t="e">
        <f t="shared" ca="1" si="324"/>
        <v>#N/A</v>
      </c>
      <c r="AA145" t="e">
        <f t="shared" ca="1" si="324"/>
        <v>#N/A</v>
      </c>
      <c r="AB145" t="e">
        <f t="shared" ca="1" si="324"/>
        <v>#N/A</v>
      </c>
      <c r="AC145" t="e">
        <f t="shared" ca="1" si="324"/>
        <v>#N/A</v>
      </c>
      <c r="AD145" t="e">
        <f t="shared" ca="1" si="324"/>
        <v>#N/A</v>
      </c>
      <c r="AE145" t="e">
        <f t="shared" ca="1" si="324"/>
        <v>#N/A</v>
      </c>
      <c r="AF145" t="e">
        <f t="shared" ca="1" si="324"/>
        <v>#N/A</v>
      </c>
      <c r="AG145" t="e">
        <f t="shared" ca="1" si="324"/>
        <v>#N/A</v>
      </c>
      <c r="AH145" t="e">
        <f t="shared" ca="1" si="324"/>
        <v>#N/A</v>
      </c>
      <c r="AI145" t="e">
        <f t="shared" ca="1" si="324"/>
        <v>#N/A</v>
      </c>
      <c r="AJ145" t="e">
        <f t="shared" ca="1" si="324"/>
        <v>#N/A</v>
      </c>
      <c r="AK145" t="e">
        <f t="shared" ca="1" si="324"/>
        <v>#N/A</v>
      </c>
      <c r="AL145" t="e">
        <f t="shared" ca="1" si="324"/>
        <v>#N/A</v>
      </c>
      <c r="AM145" t="e">
        <f t="shared" ca="1" si="320"/>
        <v>#N/A</v>
      </c>
      <c r="AN145" t="e">
        <f t="shared" ca="1" si="320"/>
        <v>#N/A</v>
      </c>
      <c r="AO145" t="e">
        <f t="shared" ca="1" si="320"/>
        <v>#N/A</v>
      </c>
      <c r="AP145" t="e">
        <f t="shared" ca="1" si="320"/>
        <v>#N/A</v>
      </c>
      <c r="AQ145" t="e">
        <f t="shared" ca="1" si="320"/>
        <v>#N/A</v>
      </c>
      <c r="AR145" t="e">
        <f t="shared" ca="1" si="320"/>
        <v>#N/A</v>
      </c>
      <c r="AS145" t="e">
        <f t="shared" ca="1" si="320"/>
        <v>#N/A</v>
      </c>
      <c r="AT145" t="e">
        <f t="shared" ca="1" si="320"/>
        <v>#N/A</v>
      </c>
      <c r="AU145" t="e">
        <f t="shared" ca="1" si="320"/>
        <v>#N/A</v>
      </c>
      <c r="AV145" t="e">
        <f t="shared" ca="1" si="320"/>
        <v>#N/A</v>
      </c>
      <c r="AW145" t="e">
        <f t="shared" ca="1" si="320"/>
        <v>#N/A</v>
      </c>
      <c r="AX145" t="e">
        <f t="shared" ca="1" si="320"/>
        <v>#N/A</v>
      </c>
      <c r="AY145" t="e">
        <f t="shared" ca="1" si="320"/>
        <v>#N/A</v>
      </c>
      <c r="AZ145" t="e">
        <f t="shared" ca="1" si="320"/>
        <v>#N/A</v>
      </c>
      <c r="BA145" t="e">
        <f t="shared" ca="1" si="320"/>
        <v>#N/A</v>
      </c>
      <c r="BB145" s="91" t="e">
        <f t="shared" ca="1" si="320"/>
        <v>#N/A</v>
      </c>
      <c r="BC145" t="e">
        <f t="shared" ca="1" si="313"/>
        <v>#N/A</v>
      </c>
      <c r="BD145" t="e">
        <f t="shared" ca="1" si="325"/>
        <v>#N/A</v>
      </c>
      <c r="BE145" t="e">
        <f t="shared" ca="1" si="325"/>
        <v>#N/A</v>
      </c>
      <c r="BF145" t="e">
        <f t="shared" ca="1" si="325"/>
        <v>#N/A</v>
      </c>
      <c r="BG145" t="e">
        <f t="shared" ca="1" si="325"/>
        <v>#N/A</v>
      </c>
      <c r="BH145" t="e">
        <f t="shared" ca="1" si="325"/>
        <v>#N/A</v>
      </c>
      <c r="BI145" t="e">
        <f t="shared" ca="1" si="325"/>
        <v>#N/A</v>
      </c>
      <c r="BJ145" t="e">
        <f t="shared" ca="1" si="325"/>
        <v>#N/A</v>
      </c>
      <c r="BK145" t="e">
        <f t="shared" ca="1" si="325"/>
        <v>#N/A</v>
      </c>
      <c r="BL145" t="e">
        <f t="shared" ca="1" si="325"/>
        <v>#N/A</v>
      </c>
      <c r="BM145" t="e">
        <f t="shared" ca="1" si="325"/>
        <v>#N/A</v>
      </c>
      <c r="BN145" t="e">
        <f t="shared" ca="1" si="325"/>
        <v>#N/A</v>
      </c>
      <c r="BO145" t="e">
        <f t="shared" ca="1" si="325"/>
        <v>#N/A</v>
      </c>
      <c r="BP145" t="e">
        <f t="shared" ca="1" si="325"/>
        <v>#N/A</v>
      </c>
      <c r="BQ145" t="e">
        <f t="shared" ca="1" si="325"/>
        <v>#N/A</v>
      </c>
      <c r="BR145" t="e">
        <f t="shared" ca="1" si="325"/>
        <v>#N/A</v>
      </c>
      <c r="BS145" t="e">
        <f t="shared" ca="1" si="325"/>
        <v>#N/A</v>
      </c>
      <c r="BT145" t="e">
        <f t="shared" ca="1" si="321"/>
        <v>#N/A</v>
      </c>
      <c r="BU145" t="e">
        <f t="shared" ca="1" si="321"/>
        <v>#N/A</v>
      </c>
      <c r="BV145" t="e">
        <f t="shared" ca="1" si="321"/>
        <v>#N/A</v>
      </c>
      <c r="BW145" t="e">
        <f t="shared" ca="1" si="321"/>
        <v>#N/A</v>
      </c>
      <c r="BX145" t="e">
        <f t="shared" ca="1" si="321"/>
        <v>#N/A</v>
      </c>
      <c r="BY145" t="e">
        <f t="shared" ca="1" si="321"/>
        <v>#N/A</v>
      </c>
      <c r="BZ145" t="e">
        <f t="shared" ca="1" si="321"/>
        <v>#N/A</v>
      </c>
      <c r="CA145" t="e">
        <f t="shared" ca="1" si="321"/>
        <v>#N/A</v>
      </c>
      <c r="CB145" t="e">
        <f t="shared" ca="1" si="321"/>
        <v>#N/A</v>
      </c>
      <c r="CC145" t="e">
        <f t="shared" ca="1" si="321"/>
        <v>#N/A</v>
      </c>
      <c r="CD145" t="e">
        <f t="shared" ca="1" si="321"/>
        <v>#N/A</v>
      </c>
      <c r="CE145" t="e">
        <f t="shared" ca="1" si="321"/>
        <v>#N/A</v>
      </c>
      <c r="CF145" s="91" t="e">
        <f t="shared" ca="1" si="321"/>
        <v>#N/A</v>
      </c>
      <c r="CG145" t="e">
        <f t="shared" ca="1" si="321"/>
        <v>#N/A</v>
      </c>
      <c r="CH145" t="e">
        <f t="shared" ca="1" si="321"/>
        <v>#N/A</v>
      </c>
      <c r="CI145" t="e">
        <f t="shared" ca="1" si="315"/>
        <v>#N/A</v>
      </c>
      <c r="CJ145" t="e">
        <f t="shared" ca="1" si="326"/>
        <v>#N/A</v>
      </c>
      <c r="CK145" t="e">
        <f t="shared" ca="1" si="326"/>
        <v>#N/A</v>
      </c>
      <c r="CL145" t="e">
        <f t="shared" ca="1" si="326"/>
        <v>#N/A</v>
      </c>
      <c r="CM145" t="e">
        <f t="shared" ca="1" si="326"/>
        <v>#N/A</v>
      </c>
      <c r="CN145" t="e">
        <f t="shared" ca="1" si="326"/>
        <v>#N/A</v>
      </c>
      <c r="CO145" t="e">
        <f t="shared" ca="1" si="326"/>
        <v>#N/A</v>
      </c>
      <c r="CP145" t="e">
        <f t="shared" ca="1" si="326"/>
        <v>#N/A</v>
      </c>
      <c r="CQ145" t="e">
        <f t="shared" ca="1" si="326"/>
        <v>#N/A</v>
      </c>
      <c r="CR145" t="e">
        <f t="shared" ca="1" si="326"/>
        <v>#N/A</v>
      </c>
      <c r="CS145" t="e">
        <f t="shared" ca="1" si="326"/>
        <v>#N/A</v>
      </c>
      <c r="CT145" t="e">
        <f t="shared" ca="1" si="326"/>
        <v>#N/A</v>
      </c>
      <c r="CU145" t="e">
        <f t="shared" ca="1" si="326"/>
        <v>#N/A</v>
      </c>
      <c r="CV145" t="e">
        <f t="shared" ca="1" si="326"/>
        <v>#N/A</v>
      </c>
      <c r="CW145" t="e">
        <f t="shared" ca="1" si="326"/>
        <v>#N/A</v>
      </c>
      <c r="CX145" t="e">
        <f t="shared" ca="1" si="326"/>
        <v>#N/A</v>
      </c>
      <c r="CY145" t="e">
        <f t="shared" ca="1" si="322"/>
        <v>#N/A</v>
      </c>
      <c r="CZ145" t="e">
        <f t="shared" ca="1" si="322"/>
        <v>#N/A</v>
      </c>
      <c r="DA145" t="e">
        <f t="shared" ca="1" si="322"/>
        <v>#N/A</v>
      </c>
      <c r="DB145" t="e">
        <f t="shared" ca="1" si="322"/>
        <v>#N/A</v>
      </c>
      <c r="DC145" t="e">
        <f t="shared" ca="1" si="322"/>
        <v>#N/A</v>
      </c>
      <c r="DD145" t="e">
        <f t="shared" ca="1" si="322"/>
        <v>#N/A</v>
      </c>
      <c r="DE145" t="e">
        <f t="shared" ca="1" si="322"/>
        <v>#N/A</v>
      </c>
      <c r="DF145" t="e">
        <f t="shared" ca="1" si="322"/>
        <v>#N/A</v>
      </c>
      <c r="DG145" t="e">
        <f t="shared" ca="1" si="322"/>
        <v>#N/A</v>
      </c>
      <c r="DH145" t="e">
        <f t="shared" ca="1" si="322"/>
        <v>#N/A</v>
      </c>
      <c r="DI145" t="e">
        <f t="shared" ca="1" si="322"/>
        <v>#N/A</v>
      </c>
      <c r="DJ145" s="91" t="e">
        <f t="shared" ca="1" si="322"/>
        <v>#N/A</v>
      </c>
      <c r="DK145" t="e">
        <f t="shared" ca="1" si="322"/>
        <v>#N/A</v>
      </c>
      <c r="DL145" t="e">
        <f t="shared" ca="1" si="322"/>
        <v>#N/A</v>
      </c>
      <c r="DM145" t="e">
        <f t="shared" ca="1" si="322"/>
        <v>#N/A</v>
      </c>
      <c r="DN145" t="e">
        <f t="shared" ca="1" si="322"/>
        <v>#N/A</v>
      </c>
      <c r="DO145" t="e">
        <f t="shared" ca="1" si="317"/>
        <v>#N/A</v>
      </c>
      <c r="DP145" t="e">
        <f t="shared" ca="1" si="327"/>
        <v>#N/A</v>
      </c>
      <c r="DQ145" t="e">
        <f t="shared" ca="1" si="327"/>
        <v>#N/A</v>
      </c>
      <c r="DR145" t="e">
        <f t="shared" ca="1" si="327"/>
        <v>#N/A</v>
      </c>
      <c r="DS145" t="e">
        <f t="shared" ca="1" si="327"/>
        <v>#N/A</v>
      </c>
      <c r="DT145" t="e">
        <f t="shared" ca="1" si="327"/>
        <v>#N/A</v>
      </c>
      <c r="DU145" t="e">
        <f t="shared" ca="1" si="327"/>
        <v>#N/A</v>
      </c>
      <c r="DV145" t="e">
        <f t="shared" ca="1" si="327"/>
        <v>#N/A</v>
      </c>
      <c r="DW145" t="e">
        <f t="shared" ca="1" si="327"/>
        <v>#N/A</v>
      </c>
      <c r="DX145" t="e">
        <f t="shared" ca="1" si="327"/>
        <v>#N/A</v>
      </c>
      <c r="DY145" t="e">
        <f t="shared" ca="1" si="327"/>
        <v>#N/A</v>
      </c>
      <c r="DZ145" t="e">
        <f t="shared" ca="1" si="327"/>
        <v>#N/A</v>
      </c>
      <c r="EA145" t="e">
        <f t="shared" ca="1" si="327"/>
        <v>#N/A</v>
      </c>
      <c r="EB145" t="e">
        <f t="shared" ca="1" si="327"/>
        <v>#N/A</v>
      </c>
      <c r="EC145" t="e">
        <f t="shared" ca="1" si="327"/>
        <v>#N/A</v>
      </c>
      <c r="ED145" t="e">
        <f t="shared" ca="1" si="327"/>
        <v>#N/A</v>
      </c>
      <c r="EE145" t="e">
        <f t="shared" ca="1" si="327"/>
        <v>#N/A</v>
      </c>
      <c r="EF145" t="e">
        <f t="shared" ca="1" si="323"/>
        <v>#N/A</v>
      </c>
      <c r="EG145" t="e">
        <f t="shared" ca="1" si="323"/>
        <v>#N/A</v>
      </c>
      <c r="EH145" t="e">
        <f t="shared" ca="1" si="323"/>
        <v>#N/A</v>
      </c>
      <c r="EI145" t="e">
        <f t="shared" ca="1" si="323"/>
        <v>#N/A</v>
      </c>
      <c r="EJ145" t="e">
        <f t="shared" ca="1" si="323"/>
        <v>#N/A</v>
      </c>
      <c r="EK145" t="e">
        <f t="shared" ca="1" si="323"/>
        <v>#N/A</v>
      </c>
      <c r="EL145" t="e">
        <f t="shared" ca="1" si="323"/>
        <v>#N/A</v>
      </c>
      <c r="EM145" t="e">
        <f t="shared" ca="1" si="323"/>
        <v>#N/A</v>
      </c>
      <c r="EN145" s="91" t="e">
        <f t="shared" ca="1" si="323"/>
        <v>#N/A</v>
      </c>
    </row>
    <row r="146" spans="1:144">
      <c r="A146">
        <f ca="1"/>
        <v>0</v>
      </c>
      <c r="B146">
        <f ca="1"/>
        <v>0</v>
      </c>
      <c r="C146">
        <f ca="1"/>
        <v>0</v>
      </c>
      <c r="D146" t="str">
        <f ca="1"/>
        <v/>
      </c>
      <c r="E146">
        <f ca="1"/>
        <v>0</v>
      </c>
      <c r="F146">
        <f ca="1"/>
        <v>0</v>
      </c>
      <c r="G146">
        <f ca="1"/>
        <v>0</v>
      </c>
      <c r="H146" t="str">
        <f ca="1"/>
        <v/>
      </c>
      <c r="I146">
        <f ca="1"/>
        <v>0</v>
      </c>
      <c r="J146" t="str">
        <f ca="1"/>
        <v/>
      </c>
      <c r="K146" t="str">
        <f ca="1"/>
        <v>0</v>
      </c>
      <c r="L146" t="str">
        <f ca="1"/>
        <v>0</v>
      </c>
      <c r="M146" t="str">
        <f ca="1"/>
        <v>0</v>
      </c>
      <c r="X146" s="91" t="e">
        <f t="shared" ca="1" si="324"/>
        <v>#N/A</v>
      </c>
      <c r="Y146" t="e">
        <f t="shared" ca="1" si="324"/>
        <v>#N/A</v>
      </c>
      <c r="Z146" t="e">
        <f t="shared" ca="1" si="324"/>
        <v>#N/A</v>
      </c>
      <c r="AA146" t="e">
        <f t="shared" ca="1" si="324"/>
        <v>#N/A</v>
      </c>
      <c r="AB146" t="e">
        <f t="shared" ca="1" si="324"/>
        <v>#N/A</v>
      </c>
      <c r="AC146" t="e">
        <f t="shared" ca="1" si="324"/>
        <v>#N/A</v>
      </c>
      <c r="AD146" t="e">
        <f t="shared" ca="1" si="324"/>
        <v>#N/A</v>
      </c>
      <c r="AE146" t="e">
        <f t="shared" ca="1" si="324"/>
        <v>#N/A</v>
      </c>
      <c r="AF146" t="e">
        <f t="shared" ca="1" si="324"/>
        <v>#N/A</v>
      </c>
      <c r="AG146" t="e">
        <f t="shared" ca="1" si="324"/>
        <v>#N/A</v>
      </c>
      <c r="AH146" t="e">
        <f t="shared" ca="1" si="324"/>
        <v>#N/A</v>
      </c>
      <c r="AI146" t="e">
        <f t="shared" ca="1" si="324"/>
        <v>#N/A</v>
      </c>
      <c r="AJ146" t="e">
        <f t="shared" ca="1" si="324"/>
        <v>#N/A</v>
      </c>
      <c r="AK146" t="e">
        <f t="shared" ca="1" si="324"/>
        <v>#N/A</v>
      </c>
      <c r="AL146" t="e">
        <f t="shared" ca="1" si="324"/>
        <v>#N/A</v>
      </c>
      <c r="AM146" t="e">
        <f t="shared" ca="1" si="320"/>
        <v>#N/A</v>
      </c>
      <c r="AN146" t="e">
        <f t="shared" ca="1" si="320"/>
        <v>#N/A</v>
      </c>
      <c r="AO146" t="e">
        <f t="shared" ca="1" si="320"/>
        <v>#N/A</v>
      </c>
      <c r="AP146" t="e">
        <f t="shared" ca="1" si="320"/>
        <v>#N/A</v>
      </c>
      <c r="AQ146" t="e">
        <f t="shared" ca="1" si="320"/>
        <v>#N/A</v>
      </c>
      <c r="AR146" t="e">
        <f t="shared" ca="1" si="320"/>
        <v>#N/A</v>
      </c>
      <c r="AS146" t="e">
        <f t="shared" ca="1" si="320"/>
        <v>#N/A</v>
      </c>
      <c r="AT146" t="e">
        <f t="shared" ca="1" si="320"/>
        <v>#N/A</v>
      </c>
      <c r="AU146" t="e">
        <f t="shared" ca="1" si="320"/>
        <v>#N/A</v>
      </c>
      <c r="AV146" t="e">
        <f t="shared" ca="1" si="320"/>
        <v>#N/A</v>
      </c>
      <c r="AW146" t="e">
        <f t="shared" ca="1" si="320"/>
        <v>#N/A</v>
      </c>
      <c r="AX146" t="e">
        <f t="shared" ca="1" si="320"/>
        <v>#N/A</v>
      </c>
      <c r="AY146" t="e">
        <f t="shared" ca="1" si="320"/>
        <v>#N/A</v>
      </c>
      <c r="AZ146" t="e">
        <f t="shared" ca="1" si="320"/>
        <v>#N/A</v>
      </c>
      <c r="BA146" t="e">
        <f t="shared" ca="1" si="320"/>
        <v>#N/A</v>
      </c>
      <c r="BB146" s="91" t="e">
        <f t="shared" ca="1" si="320"/>
        <v>#N/A</v>
      </c>
      <c r="BC146" t="e">
        <f t="shared" ca="1" si="313"/>
        <v>#N/A</v>
      </c>
      <c r="BD146" t="e">
        <f t="shared" ca="1" si="325"/>
        <v>#N/A</v>
      </c>
      <c r="BE146" t="e">
        <f t="shared" ca="1" si="325"/>
        <v>#N/A</v>
      </c>
      <c r="BF146" t="e">
        <f t="shared" ca="1" si="325"/>
        <v>#N/A</v>
      </c>
      <c r="BG146" t="e">
        <f t="shared" ca="1" si="325"/>
        <v>#N/A</v>
      </c>
      <c r="BH146" t="e">
        <f t="shared" ca="1" si="325"/>
        <v>#N/A</v>
      </c>
      <c r="BI146" t="e">
        <f t="shared" ca="1" si="325"/>
        <v>#N/A</v>
      </c>
      <c r="BJ146" t="e">
        <f t="shared" ca="1" si="325"/>
        <v>#N/A</v>
      </c>
      <c r="BK146" t="e">
        <f t="shared" ca="1" si="325"/>
        <v>#N/A</v>
      </c>
      <c r="BL146" t="e">
        <f t="shared" ca="1" si="325"/>
        <v>#N/A</v>
      </c>
      <c r="BM146" t="e">
        <f t="shared" ca="1" si="325"/>
        <v>#N/A</v>
      </c>
      <c r="BN146" t="e">
        <f t="shared" ca="1" si="325"/>
        <v>#N/A</v>
      </c>
      <c r="BO146" t="e">
        <f t="shared" ca="1" si="325"/>
        <v>#N/A</v>
      </c>
      <c r="BP146" t="e">
        <f t="shared" ca="1" si="325"/>
        <v>#N/A</v>
      </c>
      <c r="BQ146" t="e">
        <f t="shared" ca="1" si="325"/>
        <v>#N/A</v>
      </c>
      <c r="BR146" t="e">
        <f t="shared" ca="1" si="325"/>
        <v>#N/A</v>
      </c>
      <c r="BS146" t="e">
        <f t="shared" ca="1" si="325"/>
        <v>#N/A</v>
      </c>
      <c r="BT146" t="e">
        <f t="shared" ca="1" si="321"/>
        <v>#N/A</v>
      </c>
      <c r="BU146" t="e">
        <f t="shared" ca="1" si="321"/>
        <v>#N/A</v>
      </c>
      <c r="BV146" t="e">
        <f t="shared" ca="1" si="321"/>
        <v>#N/A</v>
      </c>
      <c r="BW146" t="e">
        <f t="shared" ca="1" si="321"/>
        <v>#N/A</v>
      </c>
      <c r="BX146" t="e">
        <f t="shared" ca="1" si="321"/>
        <v>#N/A</v>
      </c>
      <c r="BY146" t="e">
        <f t="shared" ca="1" si="321"/>
        <v>#N/A</v>
      </c>
      <c r="BZ146" t="e">
        <f t="shared" ca="1" si="321"/>
        <v>#N/A</v>
      </c>
      <c r="CA146" t="e">
        <f t="shared" ca="1" si="321"/>
        <v>#N/A</v>
      </c>
      <c r="CB146" t="e">
        <f t="shared" ca="1" si="321"/>
        <v>#N/A</v>
      </c>
      <c r="CC146" t="e">
        <f t="shared" ca="1" si="321"/>
        <v>#N/A</v>
      </c>
      <c r="CD146" t="e">
        <f t="shared" ca="1" si="321"/>
        <v>#N/A</v>
      </c>
      <c r="CE146" t="e">
        <f t="shared" ca="1" si="321"/>
        <v>#N/A</v>
      </c>
      <c r="CF146" s="91" t="e">
        <f t="shared" ca="1" si="321"/>
        <v>#N/A</v>
      </c>
      <c r="CG146" t="e">
        <f t="shared" ca="1" si="321"/>
        <v>#N/A</v>
      </c>
      <c r="CH146" t="e">
        <f t="shared" ca="1" si="321"/>
        <v>#N/A</v>
      </c>
      <c r="CI146" t="e">
        <f t="shared" ca="1" si="315"/>
        <v>#N/A</v>
      </c>
      <c r="CJ146" t="e">
        <f t="shared" ca="1" si="326"/>
        <v>#N/A</v>
      </c>
      <c r="CK146" t="e">
        <f t="shared" ca="1" si="326"/>
        <v>#N/A</v>
      </c>
      <c r="CL146" t="e">
        <f t="shared" ca="1" si="326"/>
        <v>#N/A</v>
      </c>
      <c r="CM146" t="e">
        <f t="shared" ca="1" si="326"/>
        <v>#N/A</v>
      </c>
      <c r="CN146" t="e">
        <f t="shared" ca="1" si="326"/>
        <v>#N/A</v>
      </c>
      <c r="CO146" t="e">
        <f t="shared" ca="1" si="326"/>
        <v>#N/A</v>
      </c>
      <c r="CP146" t="e">
        <f t="shared" ca="1" si="326"/>
        <v>#N/A</v>
      </c>
      <c r="CQ146" t="e">
        <f t="shared" ca="1" si="326"/>
        <v>#N/A</v>
      </c>
      <c r="CR146" t="e">
        <f t="shared" ca="1" si="326"/>
        <v>#N/A</v>
      </c>
      <c r="CS146" t="e">
        <f t="shared" ca="1" si="326"/>
        <v>#N/A</v>
      </c>
      <c r="CT146" t="e">
        <f t="shared" ca="1" si="326"/>
        <v>#N/A</v>
      </c>
      <c r="CU146" t="e">
        <f t="shared" ca="1" si="326"/>
        <v>#N/A</v>
      </c>
      <c r="CV146" t="e">
        <f t="shared" ca="1" si="326"/>
        <v>#N/A</v>
      </c>
      <c r="CW146" t="e">
        <f t="shared" ca="1" si="326"/>
        <v>#N/A</v>
      </c>
      <c r="CX146" t="e">
        <f t="shared" ca="1" si="326"/>
        <v>#N/A</v>
      </c>
      <c r="CY146" t="e">
        <f t="shared" ca="1" si="322"/>
        <v>#N/A</v>
      </c>
      <c r="CZ146" t="e">
        <f t="shared" ca="1" si="322"/>
        <v>#N/A</v>
      </c>
      <c r="DA146" t="e">
        <f t="shared" ca="1" si="322"/>
        <v>#N/A</v>
      </c>
      <c r="DB146" t="e">
        <f t="shared" ca="1" si="322"/>
        <v>#N/A</v>
      </c>
      <c r="DC146" t="e">
        <f t="shared" ca="1" si="322"/>
        <v>#N/A</v>
      </c>
      <c r="DD146" t="e">
        <f t="shared" ca="1" si="322"/>
        <v>#N/A</v>
      </c>
      <c r="DE146" t="e">
        <f t="shared" ca="1" si="322"/>
        <v>#N/A</v>
      </c>
      <c r="DF146" t="e">
        <f t="shared" ca="1" si="322"/>
        <v>#N/A</v>
      </c>
      <c r="DG146" t="e">
        <f t="shared" ca="1" si="322"/>
        <v>#N/A</v>
      </c>
      <c r="DH146" t="e">
        <f t="shared" ca="1" si="322"/>
        <v>#N/A</v>
      </c>
      <c r="DI146" t="e">
        <f t="shared" ca="1" si="322"/>
        <v>#N/A</v>
      </c>
      <c r="DJ146" s="91" t="e">
        <f t="shared" ca="1" si="322"/>
        <v>#N/A</v>
      </c>
      <c r="DK146" t="e">
        <f t="shared" ca="1" si="322"/>
        <v>#N/A</v>
      </c>
      <c r="DL146" t="e">
        <f t="shared" ca="1" si="322"/>
        <v>#N/A</v>
      </c>
      <c r="DM146" t="e">
        <f t="shared" ca="1" si="322"/>
        <v>#N/A</v>
      </c>
      <c r="DN146" t="e">
        <f t="shared" ca="1" si="322"/>
        <v>#N/A</v>
      </c>
      <c r="DO146" t="e">
        <f t="shared" ca="1" si="317"/>
        <v>#N/A</v>
      </c>
      <c r="DP146" t="e">
        <f t="shared" ca="1" si="327"/>
        <v>#N/A</v>
      </c>
      <c r="DQ146" t="e">
        <f t="shared" ca="1" si="327"/>
        <v>#N/A</v>
      </c>
      <c r="DR146" t="e">
        <f t="shared" ca="1" si="327"/>
        <v>#N/A</v>
      </c>
      <c r="DS146" t="e">
        <f t="shared" ca="1" si="327"/>
        <v>#N/A</v>
      </c>
      <c r="DT146" t="e">
        <f t="shared" ca="1" si="327"/>
        <v>#N/A</v>
      </c>
      <c r="DU146" t="e">
        <f t="shared" ca="1" si="327"/>
        <v>#N/A</v>
      </c>
      <c r="DV146" t="e">
        <f t="shared" ca="1" si="327"/>
        <v>#N/A</v>
      </c>
      <c r="DW146" t="e">
        <f t="shared" ca="1" si="327"/>
        <v>#N/A</v>
      </c>
      <c r="DX146" t="e">
        <f t="shared" ca="1" si="327"/>
        <v>#N/A</v>
      </c>
      <c r="DY146" t="e">
        <f t="shared" ca="1" si="327"/>
        <v>#N/A</v>
      </c>
      <c r="DZ146" t="e">
        <f t="shared" ca="1" si="327"/>
        <v>#N/A</v>
      </c>
      <c r="EA146" t="e">
        <f t="shared" ca="1" si="327"/>
        <v>#N/A</v>
      </c>
      <c r="EB146" t="e">
        <f t="shared" ca="1" si="327"/>
        <v>#N/A</v>
      </c>
      <c r="EC146" t="e">
        <f t="shared" ca="1" si="327"/>
        <v>#N/A</v>
      </c>
      <c r="ED146" t="e">
        <f t="shared" ca="1" si="327"/>
        <v>#N/A</v>
      </c>
      <c r="EE146" t="e">
        <f t="shared" ca="1" si="327"/>
        <v>#N/A</v>
      </c>
      <c r="EF146" t="e">
        <f t="shared" ca="1" si="323"/>
        <v>#N/A</v>
      </c>
      <c r="EG146" t="e">
        <f t="shared" ca="1" si="323"/>
        <v>#N/A</v>
      </c>
      <c r="EH146" t="e">
        <f t="shared" ca="1" si="323"/>
        <v>#N/A</v>
      </c>
      <c r="EI146" t="e">
        <f t="shared" ca="1" si="323"/>
        <v>#N/A</v>
      </c>
      <c r="EJ146" t="e">
        <f t="shared" ca="1" si="323"/>
        <v>#N/A</v>
      </c>
      <c r="EK146" t="e">
        <f t="shared" ca="1" si="323"/>
        <v>#N/A</v>
      </c>
      <c r="EL146" t="e">
        <f t="shared" ca="1" si="323"/>
        <v>#N/A</v>
      </c>
      <c r="EM146" t="e">
        <f t="shared" ca="1" si="323"/>
        <v>#N/A</v>
      </c>
      <c r="EN146" s="91" t="e">
        <f t="shared" ca="1" si="323"/>
        <v>#N/A</v>
      </c>
    </row>
    <row r="147" spans="1:144">
      <c r="A147">
        <f ca="1"/>
        <v>0</v>
      </c>
      <c r="B147">
        <f ca="1"/>
        <v>0</v>
      </c>
      <c r="C147">
        <f ca="1"/>
        <v>0</v>
      </c>
      <c r="D147" t="str">
        <f ca="1"/>
        <v/>
      </c>
      <c r="E147">
        <f ca="1"/>
        <v>0</v>
      </c>
      <c r="F147">
        <f ca="1"/>
        <v>0</v>
      </c>
      <c r="G147">
        <f ca="1"/>
        <v>0</v>
      </c>
      <c r="H147" t="str">
        <f ca="1"/>
        <v/>
      </c>
      <c r="I147">
        <f ca="1"/>
        <v>0</v>
      </c>
      <c r="J147" t="str">
        <f ca="1"/>
        <v/>
      </c>
      <c r="K147" t="str">
        <f ca="1"/>
        <v>0</v>
      </c>
      <c r="L147" t="str">
        <f ca="1"/>
        <v>0</v>
      </c>
      <c r="M147" t="str">
        <f ca="1"/>
        <v>0</v>
      </c>
      <c r="X147" s="91" t="e">
        <f t="shared" ca="1" si="324"/>
        <v>#N/A</v>
      </c>
      <c r="Y147" t="e">
        <f t="shared" ca="1" si="324"/>
        <v>#N/A</v>
      </c>
      <c r="Z147" t="e">
        <f t="shared" ca="1" si="324"/>
        <v>#N/A</v>
      </c>
      <c r="AA147" t="e">
        <f t="shared" ca="1" si="324"/>
        <v>#N/A</v>
      </c>
      <c r="AB147" t="e">
        <f t="shared" ca="1" si="324"/>
        <v>#N/A</v>
      </c>
      <c r="AC147" t="e">
        <f t="shared" ca="1" si="324"/>
        <v>#N/A</v>
      </c>
      <c r="AD147" t="e">
        <f t="shared" ca="1" si="324"/>
        <v>#N/A</v>
      </c>
      <c r="AE147" t="e">
        <f t="shared" ca="1" si="324"/>
        <v>#N/A</v>
      </c>
      <c r="AF147" t="e">
        <f t="shared" ca="1" si="324"/>
        <v>#N/A</v>
      </c>
      <c r="AG147" t="e">
        <f t="shared" ca="1" si="324"/>
        <v>#N/A</v>
      </c>
      <c r="AH147" t="e">
        <f t="shared" ca="1" si="324"/>
        <v>#N/A</v>
      </c>
      <c r="AI147" t="e">
        <f t="shared" ca="1" si="324"/>
        <v>#N/A</v>
      </c>
      <c r="AJ147" t="e">
        <f t="shared" ca="1" si="324"/>
        <v>#N/A</v>
      </c>
      <c r="AK147" t="e">
        <f t="shared" ca="1" si="324"/>
        <v>#N/A</v>
      </c>
      <c r="AL147" t="e">
        <f t="shared" ca="1" si="324"/>
        <v>#N/A</v>
      </c>
      <c r="AM147" t="e">
        <f t="shared" ca="1" si="320"/>
        <v>#N/A</v>
      </c>
      <c r="AN147" t="e">
        <f t="shared" ca="1" si="320"/>
        <v>#N/A</v>
      </c>
      <c r="AO147" t="e">
        <f t="shared" ca="1" si="320"/>
        <v>#N/A</v>
      </c>
      <c r="AP147" t="e">
        <f t="shared" ca="1" si="320"/>
        <v>#N/A</v>
      </c>
      <c r="AQ147" t="e">
        <f t="shared" ca="1" si="320"/>
        <v>#N/A</v>
      </c>
      <c r="AR147" t="e">
        <f t="shared" ca="1" si="320"/>
        <v>#N/A</v>
      </c>
      <c r="AS147" t="e">
        <f t="shared" ca="1" si="320"/>
        <v>#N/A</v>
      </c>
      <c r="AT147" t="e">
        <f t="shared" ca="1" si="320"/>
        <v>#N/A</v>
      </c>
      <c r="AU147" t="e">
        <f t="shared" ca="1" si="320"/>
        <v>#N/A</v>
      </c>
      <c r="AV147" t="e">
        <f t="shared" ca="1" si="320"/>
        <v>#N/A</v>
      </c>
      <c r="AW147" t="e">
        <f t="shared" ca="1" si="320"/>
        <v>#N/A</v>
      </c>
      <c r="AX147" t="e">
        <f t="shared" ca="1" si="320"/>
        <v>#N/A</v>
      </c>
      <c r="AY147" t="e">
        <f t="shared" ca="1" si="320"/>
        <v>#N/A</v>
      </c>
      <c r="AZ147" t="e">
        <f t="shared" ca="1" si="320"/>
        <v>#N/A</v>
      </c>
      <c r="BA147" t="e">
        <f t="shared" ca="1" si="320"/>
        <v>#N/A</v>
      </c>
      <c r="BB147" s="91" t="e">
        <f t="shared" ca="1" si="320"/>
        <v>#N/A</v>
      </c>
      <c r="BC147" t="e">
        <f t="shared" ca="1" si="313"/>
        <v>#N/A</v>
      </c>
      <c r="BD147" t="e">
        <f t="shared" ca="1" si="325"/>
        <v>#N/A</v>
      </c>
      <c r="BE147" t="e">
        <f t="shared" ca="1" si="325"/>
        <v>#N/A</v>
      </c>
      <c r="BF147" t="e">
        <f t="shared" ca="1" si="325"/>
        <v>#N/A</v>
      </c>
      <c r="BG147" t="e">
        <f t="shared" ca="1" si="325"/>
        <v>#N/A</v>
      </c>
      <c r="BH147" t="e">
        <f t="shared" ca="1" si="325"/>
        <v>#N/A</v>
      </c>
      <c r="BI147" t="e">
        <f t="shared" ca="1" si="325"/>
        <v>#N/A</v>
      </c>
      <c r="BJ147" t="e">
        <f t="shared" ca="1" si="325"/>
        <v>#N/A</v>
      </c>
      <c r="BK147" t="e">
        <f t="shared" ca="1" si="325"/>
        <v>#N/A</v>
      </c>
      <c r="BL147" t="e">
        <f t="shared" ca="1" si="325"/>
        <v>#N/A</v>
      </c>
      <c r="BM147" t="e">
        <f t="shared" ca="1" si="325"/>
        <v>#N/A</v>
      </c>
      <c r="BN147" t="e">
        <f t="shared" ca="1" si="325"/>
        <v>#N/A</v>
      </c>
      <c r="BO147" t="e">
        <f t="shared" ca="1" si="325"/>
        <v>#N/A</v>
      </c>
      <c r="BP147" t="e">
        <f t="shared" ca="1" si="325"/>
        <v>#N/A</v>
      </c>
      <c r="BQ147" t="e">
        <f t="shared" ca="1" si="325"/>
        <v>#N/A</v>
      </c>
      <c r="BR147" t="e">
        <f t="shared" ca="1" si="325"/>
        <v>#N/A</v>
      </c>
      <c r="BS147" t="e">
        <f t="shared" ca="1" si="325"/>
        <v>#N/A</v>
      </c>
      <c r="BT147" t="e">
        <f t="shared" ca="1" si="321"/>
        <v>#N/A</v>
      </c>
      <c r="BU147" t="e">
        <f t="shared" ca="1" si="321"/>
        <v>#N/A</v>
      </c>
      <c r="BV147" t="e">
        <f t="shared" ca="1" si="321"/>
        <v>#N/A</v>
      </c>
      <c r="BW147" t="e">
        <f t="shared" ca="1" si="321"/>
        <v>#N/A</v>
      </c>
      <c r="BX147" t="e">
        <f t="shared" ca="1" si="321"/>
        <v>#N/A</v>
      </c>
      <c r="BY147" t="e">
        <f t="shared" ca="1" si="321"/>
        <v>#N/A</v>
      </c>
      <c r="BZ147" t="e">
        <f t="shared" ca="1" si="321"/>
        <v>#N/A</v>
      </c>
      <c r="CA147" t="e">
        <f t="shared" ca="1" si="321"/>
        <v>#N/A</v>
      </c>
      <c r="CB147" t="e">
        <f t="shared" ca="1" si="321"/>
        <v>#N/A</v>
      </c>
      <c r="CC147" t="e">
        <f t="shared" ca="1" si="321"/>
        <v>#N/A</v>
      </c>
      <c r="CD147" t="e">
        <f t="shared" ca="1" si="321"/>
        <v>#N/A</v>
      </c>
      <c r="CE147" t="e">
        <f t="shared" ca="1" si="321"/>
        <v>#N/A</v>
      </c>
      <c r="CF147" s="91" t="e">
        <f t="shared" ca="1" si="321"/>
        <v>#N/A</v>
      </c>
      <c r="CG147" t="e">
        <f t="shared" ca="1" si="321"/>
        <v>#N/A</v>
      </c>
      <c r="CH147" t="e">
        <f t="shared" ca="1" si="321"/>
        <v>#N/A</v>
      </c>
      <c r="CI147" t="e">
        <f t="shared" ca="1" si="315"/>
        <v>#N/A</v>
      </c>
      <c r="CJ147" t="e">
        <f t="shared" ca="1" si="326"/>
        <v>#N/A</v>
      </c>
      <c r="CK147" t="e">
        <f t="shared" ca="1" si="326"/>
        <v>#N/A</v>
      </c>
      <c r="CL147" t="e">
        <f t="shared" ca="1" si="326"/>
        <v>#N/A</v>
      </c>
      <c r="CM147" t="e">
        <f t="shared" ca="1" si="326"/>
        <v>#N/A</v>
      </c>
      <c r="CN147" t="e">
        <f t="shared" ca="1" si="326"/>
        <v>#N/A</v>
      </c>
      <c r="CO147" t="e">
        <f t="shared" ca="1" si="326"/>
        <v>#N/A</v>
      </c>
      <c r="CP147" t="e">
        <f t="shared" ca="1" si="326"/>
        <v>#N/A</v>
      </c>
      <c r="CQ147" t="e">
        <f t="shared" ca="1" si="326"/>
        <v>#N/A</v>
      </c>
      <c r="CR147" t="e">
        <f t="shared" ca="1" si="326"/>
        <v>#N/A</v>
      </c>
      <c r="CS147" t="e">
        <f t="shared" ca="1" si="326"/>
        <v>#N/A</v>
      </c>
      <c r="CT147" t="e">
        <f t="shared" ca="1" si="326"/>
        <v>#N/A</v>
      </c>
      <c r="CU147" t="e">
        <f t="shared" ca="1" si="326"/>
        <v>#N/A</v>
      </c>
      <c r="CV147" t="e">
        <f t="shared" ca="1" si="326"/>
        <v>#N/A</v>
      </c>
      <c r="CW147" t="e">
        <f t="shared" ca="1" si="326"/>
        <v>#N/A</v>
      </c>
      <c r="CX147" t="e">
        <f t="shared" ca="1" si="326"/>
        <v>#N/A</v>
      </c>
      <c r="CY147" t="e">
        <f t="shared" ca="1" si="322"/>
        <v>#N/A</v>
      </c>
      <c r="CZ147" t="e">
        <f t="shared" ca="1" si="322"/>
        <v>#N/A</v>
      </c>
      <c r="DA147" t="e">
        <f t="shared" ca="1" si="322"/>
        <v>#N/A</v>
      </c>
      <c r="DB147" t="e">
        <f t="shared" ca="1" si="322"/>
        <v>#N/A</v>
      </c>
      <c r="DC147" t="e">
        <f t="shared" ca="1" si="322"/>
        <v>#N/A</v>
      </c>
      <c r="DD147" t="e">
        <f t="shared" ca="1" si="322"/>
        <v>#N/A</v>
      </c>
      <c r="DE147" t="e">
        <f t="shared" ca="1" si="322"/>
        <v>#N/A</v>
      </c>
      <c r="DF147" t="e">
        <f t="shared" ca="1" si="322"/>
        <v>#N/A</v>
      </c>
      <c r="DG147" t="e">
        <f t="shared" ca="1" si="322"/>
        <v>#N/A</v>
      </c>
      <c r="DH147" t="e">
        <f t="shared" ca="1" si="322"/>
        <v>#N/A</v>
      </c>
      <c r="DI147" t="e">
        <f t="shared" ca="1" si="322"/>
        <v>#N/A</v>
      </c>
      <c r="DJ147" s="91" t="e">
        <f t="shared" ca="1" si="322"/>
        <v>#N/A</v>
      </c>
      <c r="DK147" t="e">
        <f t="shared" ca="1" si="322"/>
        <v>#N/A</v>
      </c>
      <c r="DL147" t="e">
        <f t="shared" ca="1" si="322"/>
        <v>#N/A</v>
      </c>
      <c r="DM147" t="e">
        <f t="shared" ca="1" si="322"/>
        <v>#N/A</v>
      </c>
      <c r="DN147" t="e">
        <f t="shared" ca="1" si="322"/>
        <v>#N/A</v>
      </c>
      <c r="DO147" t="e">
        <f t="shared" ca="1" si="317"/>
        <v>#N/A</v>
      </c>
      <c r="DP147" t="e">
        <f t="shared" ca="1" si="327"/>
        <v>#N/A</v>
      </c>
      <c r="DQ147" t="e">
        <f t="shared" ca="1" si="327"/>
        <v>#N/A</v>
      </c>
      <c r="DR147" t="e">
        <f t="shared" ca="1" si="327"/>
        <v>#N/A</v>
      </c>
      <c r="DS147" t="e">
        <f t="shared" ca="1" si="327"/>
        <v>#N/A</v>
      </c>
      <c r="DT147" t="e">
        <f t="shared" ca="1" si="327"/>
        <v>#N/A</v>
      </c>
      <c r="DU147" t="e">
        <f t="shared" ca="1" si="327"/>
        <v>#N/A</v>
      </c>
      <c r="DV147" t="e">
        <f t="shared" ca="1" si="327"/>
        <v>#N/A</v>
      </c>
      <c r="DW147" t="e">
        <f t="shared" ca="1" si="327"/>
        <v>#N/A</v>
      </c>
      <c r="DX147" t="e">
        <f t="shared" ca="1" si="327"/>
        <v>#N/A</v>
      </c>
      <c r="DY147" t="e">
        <f t="shared" ca="1" si="327"/>
        <v>#N/A</v>
      </c>
      <c r="DZ147" t="e">
        <f t="shared" ca="1" si="327"/>
        <v>#N/A</v>
      </c>
      <c r="EA147" t="e">
        <f t="shared" ca="1" si="327"/>
        <v>#N/A</v>
      </c>
      <c r="EB147" t="e">
        <f t="shared" ca="1" si="327"/>
        <v>#N/A</v>
      </c>
      <c r="EC147" t="e">
        <f t="shared" ca="1" si="327"/>
        <v>#N/A</v>
      </c>
      <c r="ED147" t="e">
        <f t="shared" ca="1" si="327"/>
        <v>#N/A</v>
      </c>
      <c r="EE147" t="e">
        <f t="shared" ca="1" si="327"/>
        <v>#N/A</v>
      </c>
      <c r="EF147" t="e">
        <f t="shared" ca="1" si="323"/>
        <v>#N/A</v>
      </c>
      <c r="EG147" t="e">
        <f t="shared" ca="1" si="323"/>
        <v>#N/A</v>
      </c>
      <c r="EH147" t="e">
        <f t="shared" ca="1" si="323"/>
        <v>#N/A</v>
      </c>
      <c r="EI147" t="e">
        <f t="shared" ca="1" si="323"/>
        <v>#N/A</v>
      </c>
      <c r="EJ147" t="e">
        <f t="shared" ca="1" si="323"/>
        <v>#N/A</v>
      </c>
      <c r="EK147" t="e">
        <f t="shared" ca="1" si="323"/>
        <v>#N/A</v>
      </c>
      <c r="EL147" t="e">
        <f t="shared" ca="1" si="323"/>
        <v>#N/A</v>
      </c>
      <c r="EM147" t="e">
        <f t="shared" ca="1" si="323"/>
        <v>#N/A</v>
      </c>
      <c r="EN147" s="91" t="e">
        <f t="shared" ca="1" si="323"/>
        <v>#N/A</v>
      </c>
    </row>
    <row r="148" spans="1:144">
      <c r="A148">
        <f ca="1"/>
        <v>0</v>
      </c>
      <c r="B148">
        <f ca="1"/>
        <v>0</v>
      </c>
      <c r="C148">
        <f ca="1"/>
        <v>0</v>
      </c>
      <c r="D148" t="str">
        <f ca="1"/>
        <v/>
      </c>
      <c r="E148">
        <f ca="1"/>
        <v>0</v>
      </c>
      <c r="F148">
        <f ca="1"/>
        <v>0</v>
      </c>
      <c r="G148">
        <f ca="1"/>
        <v>0</v>
      </c>
      <c r="H148" t="str">
        <f ca="1"/>
        <v/>
      </c>
      <c r="I148">
        <f ca="1"/>
        <v>0</v>
      </c>
      <c r="J148" t="str">
        <f ca="1"/>
        <v/>
      </c>
      <c r="K148" t="str">
        <f ca="1"/>
        <v>0</v>
      </c>
      <c r="L148" t="str">
        <f ca="1"/>
        <v>0</v>
      </c>
      <c r="M148" t="str">
        <f ca="1"/>
        <v>0</v>
      </c>
      <c r="X148" s="91" t="e">
        <f t="shared" ca="1" si="324"/>
        <v>#N/A</v>
      </c>
      <c r="Y148" t="e">
        <f t="shared" ca="1" si="324"/>
        <v>#N/A</v>
      </c>
      <c r="Z148" t="e">
        <f t="shared" ca="1" si="324"/>
        <v>#N/A</v>
      </c>
      <c r="AA148" t="e">
        <f t="shared" ca="1" si="324"/>
        <v>#N/A</v>
      </c>
      <c r="AB148" t="e">
        <f t="shared" ca="1" si="324"/>
        <v>#N/A</v>
      </c>
      <c r="AC148" t="e">
        <f t="shared" ca="1" si="324"/>
        <v>#N/A</v>
      </c>
      <c r="AD148" t="e">
        <f t="shared" ca="1" si="324"/>
        <v>#N/A</v>
      </c>
      <c r="AE148" t="e">
        <f t="shared" ca="1" si="324"/>
        <v>#N/A</v>
      </c>
      <c r="AF148" t="e">
        <f t="shared" ca="1" si="324"/>
        <v>#N/A</v>
      </c>
      <c r="AG148" t="e">
        <f t="shared" ca="1" si="324"/>
        <v>#N/A</v>
      </c>
      <c r="AH148" t="e">
        <f t="shared" ca="1" si="324"/>
        <v>#N/A</v>
      </c>
      <c r="AI148" t="e">
        <f t="shared" ca="1" si="324"/>
        <v>#N/A</v>
      </c>
      <c r="AJ148" t="e">
        <f t="shared" ca="1" si="324"/>
        <v>#N/A</v>
      </c>
      <c r="AK148" t="e">
        <f t="shared" ca="1" si="324"/>
        <v>#N/A</v>
      </c>
      <c r="AL148" t="e">
        <f t="shared" ca="1" si="324"/>
        <v>#N/A</v>
      </c>
      <c r="AM148" t="e">
        <f t="shared" ca="1" si="320"/>
        <v>#N/A</v>
      </c>
      <c r="AN148" t="e">
        <f t="shared" ca="1" si="320"/>
        <v>#N/A</v>
      </c>
      <c r="AO148" t="e">
        <f t="shared" ca="1" si="320"/>
        <v>#N/A</v>
      </c>
      <c r="AP148" t="e">
        <f t="shared" ca="1" si="320"/>
        <v>#N/A</v>
      </c>
      <c r="AQ148" t="e">
        <f t="shared" ca="1" si="320"/>
        <v>#N/A</v>
      </c>
      <c r="AR148" t="e">
        <f t="shared" ca="1" si="320"/>
        <v>#N/A</v>
      </c>
      <c r="AS148" t="e">
        <f t="shared" ca="1" si="320"/>
        <v>#N/A</v>
      </c>
      <c r="AT148" t="e">
        <f t="shared" ca="1" si="320"/>
        <v>#N/A</v>
      </c>
      <c r="AU148" t="e">
        <f t="shared" ca="1" si="320"/>
        <v>#N/A</v>
      </c>
      <c r="AV148" t="e">
        <f t="shared" ca="1" si="320"/>
        <v>#N/A</v>
      </c>
      <c r="AW148" t="e">
        <f t="shared" ca="1" si="320"/>
        <v>#N/A</v>
      </c>
      <c r="AX148" t="e">
        <f t="shared" ca="1" si="320"/>
        <v>#N/A</v>
      </c>
      <c r="AY148" t="e">
        <f t="shared" ca="1" si="320"/>
        <v>#N/A</v>
      </c>
      <c r="AZ148" t="e">
        <f t="shared" ca="1" si="320"/>
        <v>#N/A</v>
      </c>
      <c r="BA148" t="e">
        <f t="shared" ca="1" si="320"/>
        <v>#N/A</v>
      </c>
      <c r="BB148" s="91" t="e">
        <f t="shared" ca="1" si="320"/>
        <v>#N/A</v>
      </c>
      <c r="BC148" t="e">
        <f t="shared" ca="1" si="313"/>
        <v>#N/A</v>
      </c>
      <c r="BD148" t="e">
        <f t="shared" ca="1" si="325"/>
        <v>#N/A</v>
      </c>
      <c r="BE148" t="e">
        <f t="shared" ca="1" si="325"/>
        <v>#N/A</v>
      </c>
      <c r="BF148" t="e">
        <f t="shared" ca="1" si="325"/>
        <v>#N/A</v>
      </c>
      <c r="BG148" t="e">
        <f t="shared" ca="1" si="325"/>
        <v>#N/A</v>
      </c>
      <c r="BH148" t="e">
        <f t="shared" ca="1" si="325"/>
        <v>#N/A</v>
      </c>
      <c r="BI148" t="e">
        <f t="shared" ca="1" si="325"/>
        <v>#N/A</v>
      </c>
      <c r="BJ148" t="e">
        <f t="shared" ca="1" si="325"/>
        <v>#N/A</v>
      </c>
      <c r="BK148" t="e">
        <f t="shared" ca="1" si="325"/>
        <v>#N/A</v>
      </c>
      <c r="BL148" t="e">
        <f t="shared" ca="1" si="325"/>
        <v>#N/A</v>
      </c>
      <c r="BM148" t="e">
        <f t="shared" ca="1" si="325"/>
        <v>#N/A</v>
      </c>
      <c r="BN148" t="e">
        <f t="shared" ca="1" si="325"/>
        <v>#N/A</v>
      </c>
      <c r="BO148" t="e">
        <f t="shared" ca="1" si="325"/>
        <v>#N/A</v>
      </c>
      <c r="BP148" t="e">
        <f t="shared" ca="1" si="325"/>
        <v>#N/A</v>
      </c>
      <c r="BQ148" t="e">
        <f t="shared" ca="1" si="325"/>
        <v>#N/A</v>
      </c>
      <c r="BR148" t="e">
        <f t="shared" ca="1" si="325"/>
        <v>#N/A</v>
      </c>
      <c r="BS148" t="e">
        <f t="shared" ca="1" si="325"/>
        <v>#N/A</v>
      </c>
      <c r="BT148" t="e">
        <f t="shared" ca="1" si="321"/>
        <v>#N/A</v>
      </c>
      <c r="BU148" t="e">
        <f t="shared" ca="1" si="321"/>
        <v>#N/A</v>
      </c>
      <c r="BV148" t="e">
        <f t="shared" ca="1" si="321"/>
        <v>#N/A</v>
      </c>
      <c r="BW148" t="e">
        <f t="shared" ca="1" si="321"/>
        <v>#N/A</v>
      </c>
      <c r="BX148" t="e">
        <f t="shared" ca="1" si="321"/>
        <v>#N/A</v>
      </c>
      <c r="BY148" t="e">
        <f t="shared" ca="1" si="321"/>
        <v>#N/A</v>
      </c>
      <c r="BZ148" t="e">
        <f t="shared" ca="1" si="321"/>
        <v>#N/A</v>
      </c>
      <c r="CA148" t="e">
        <f t="shared" ca="1" si="321"/>
        <v>#N/A</v>
      </c>
      <c r="CB148" t="e">
        <f t="shared" ca="1" si="321"/>
        <v>#N/A</v>
      </c>
      <c r="CC148" t="e">
        <f t="shared" ca="1" si="321"/>
        <v>#N/A</v>
      </c>
      <c r="CD148" t="e">
        <f t="shared" ca="1" si="321"/>
        <v>#N/A</v>
      </c>
      <c r="CE148" t="e">
        <f t="shared" ca="1" si="321"/>
        <v>#N/A</v>
      </c>
      <c r="CF148" s="91" t="e">
        <f t="shared" ca="1" si="321"/>
        <v>#N/A</v>
      </c>
      <c r="CG148" t="e">
        <f t="shared" ca="1" si="321"/>
        <v>#N/A</v>
      </c>
      <c r="CH148" t="e">
        <f t="shared" ca="1" si="321"/>
        <v>#N/A</v>
      </c>
      <c r="CI148" t="e">
        <f t="shared" ca="1" si="315"/>
        <v>#N/A</v>
      </c>
      <c r="CJ148" t="e">
        <f t="shared" ca="1" si="326"/>
        <v>#N/A</v>
      </c>
      <c r="CK148" t="e">
        <f t="shared" ca="1" si="326"/>
        <v>#N/A</v>
      </c>
      <c r="CL148" t="e">
        <f t="shared" ca="1" si="326"/>
        <v>#N/A</v>
      </c>
      <c r="CM148" t="e">
        <f t="shared" ca="1" si="326"/>
        <v>#N/A</v>
      </c>
      <c r="CN148" t="e">
        <f t="shared" ca="1" si="326"/>
        <v>#N/A</v>
      </c>
      <c r="CO148" t="e">
        <f t="shared" ca="1" si="326"/>
        <v>#N/A</v>
      </c>
      <c r="CP148" t="e">
        <f t="shared" ca="1" si="326"/>
        <v>#N/A</v>
      </c>
      <c r="CQ148" t="e">
        <f t="shared" ca="1" si="326"/>
        <v>#N/A</v>
      </c>
      <c r="CR148" t="e">
        <f t="shared" ca="1" si="326"/>
        <v>#N/A</v>
      </c>
      <c r="CS148" t="e">
        <f t="shared" ca="1" si="326"/>
        <v>#N/A</v>
      </c>
      <c r="CT148" t="e">
        <f t="shared" ca="1" si="326"/>
        <v>#N/A</v>
      </c>
      <c r="CU148" t="e">
        <f t="shared" ca="1" si="326"/>
        <v>#N/A</v>
      </c>
      <c r="CV148" t="e">
        <f t="shared" ca="1" si="326"/>
        <v>#N/A</v>
      </c>
      <c r="CW148" t="e">
        <f t="shared" ca="1" si="326"/>
        <v>#N/A</v>
      </c>
      <c r="CX148" t="e">
        <f t="shared" ca="1" si="326"/>
        <v>#N/A</v>
      </c>
      <c r="CY148" t="e">
        <f t="shared" ca="1" si="322"/>
        <v>#N/A</v>
      </c>
      <c r="CZ148" t="e">
        <f t="shared" ca="1" si="322"/>
        <v>#N/A</v>
      </c>
      <c r="DA148" t="e">
        <f t="shared" ca="1" si="322"/>
        <v>#N/A</v>
      </c>
      <c r="DB148" t="e">
        <f t="shared" ca="1" si="322"/>
        <v>#N/A</v>
      </c>
      <c r="DC148" t="e">
        <f t="shared" ca="1" si="322"/>
        <v>#N/A</v>
      </c>
      <c r="DD148" t="e">
        <f t="shared" ca="1" si="322"/>
        <v>#N/A</v>
      </c>
      <c r="DE148" t="e">
        <f t="shared" ca="1" si="322"/>
        <v>#N/A</v>
      </c>
      <c r="DF148" t="e">
        <f t="shared" ca="1" si="322"/>
        <v>#N/A</v>
      </c>
      <c r="DG148" t="e">
        <f t="shared" ca="1" si="322"/>
        <v>#N/A</v>
      </c>
      <c r="DH148" t="e">
        <f t="shared" ca="1" si="322"/>
        <v>#N/A</v>
      </c>
      <c r="DI148" t="e">
        <f t="shared" ca="1" si="322"/>
        <v>#N/A</v>
      </c>
      <c r="DJ148" s="91" t="e">
        <f t="shared" ca="1" si="322"/>
        <v>#N/A</v>
      </c>
      <c r="DK148" t="e">
        <f t="shared" ca="1" si="322"/>
        <v>#N/A</v>
      </c>
      <c r="DL148" t="e">
        <f t="shared" ca="1" si="322"/>
        <v>#N/A</v>
      </c>
      <c r="DM148" t="e">
        <f t="shared" ca="1" si="322"/>
        <v>#N/A</v>
      </c>
      <c r="DN148" t="e">
        <f t="shared" ca="1" si="322"/>
        <v>#N/A</v>
      </c>
      <c r="DO148" t="e">
        <f t="shared" ca="1" si="317"/>
        <v>#N/A</v>
      </c>
      <c r="DP148" t="e">
        <f t="shared" ca="1" si="327"/>
        <v>#N/A</v>
      </c>
      <c r="DQ148" t="e">
        <f t="shared" ca="1" si="327"/>
        <v>#N/A</v>
      </c>
      <c r="DR148" t="e">
        <f t="shared" ca="1" si="327"/>
        <v>#N/A</v>
      </c>
      <c r="DS148" t="e">
        <f t="shared" ca="1" si="327"/>
        <v>#N/A</v>
      </c>
      <c r="DT148" t="e">
        <f t="shared" ca="1" si="327"/>
        <v>#N/A</v>
      </c>
      <c r="DU148" t="e">
        <f t="shared" ca="1" si="327"/>
        <v>#N/A</v>
      </c>
      <c r="DV148" t="e">
        <f t="shared" ca="1" si="327"/>
        <v>#N/A</v>
      </c>
      <c r="DW148" t="e">
        <f t="shared" ca="1" si="327"/>
        <v>#N/A</v>
      </c>
      <c r="DX148" t="e">
        <f t="shared" ca="1" si="327"/>
        <v>#N/A</v>
      </c>
      <c r="DY148" t="e">
        <f t="shared" ca="1" si="327"/>
        <v>#N/A</v>
      </c>
      <c r="DZ148" t="e">
        <f t="shared" ca="1" si="327"/>
        <v>#N/A</v>
      </c>
      <c r="EA148" t="e">
        <f t="shared" ca="1" si="327"/>
        <v>#N/A</v>
      </c>
      <c r="EB148" t="e">
        <f t="shared" ca="1" si="327"/>
        <v>#N/A</v>
      </c>
      <c r="EC148" t="e">
        <f t="shared" ca="1" si="327"/>
        <v>#N/A</v>
      </c>
      <c r="ED148" t="e">
        <f t="shared" ca="1" si="327"/>
        <v>#N/A</v>
      </c>
      <c r="EE148" t="e">
        <f t="shared" ca="1" si="327"/>
        <v>#N/A</v>
      </c>
      <c r="EF148" t="e">
        <f t="shared" ca="1" si="323"/>
        <v>#N/A</v>
      </c>
      <c r="EG148" t="e">
        <f t="shared" ca="1" si="323"/>
        <v>#N/A</v>
      </c>
      <c r="EH148" t="e">
        <f t="shared" ca="1" si="323"/>
        <v>#N/A</v>
      </c>
      <c r="EI148" t="e">
        <f t="shared" ca="1" si="323"/>
        <v>#N/A</v>
      </c>
      <c r="EJ148" t="e">
        <f t="shared" ca="1" si="323"/>
        <v>#N/A</v>
      </c>
      <c r="EK148" t="e">
        <f t="shared" ca="1" si="323"/>
        <v>#N/A</v>
      </c>
      <c r="EL148" t="e">
        <f t="shared" ca="1" si="323"/>
        <v>#N/A</v>
      </c>
      <c r="EM148" t="e">
        <f t="shared" ca="1" si="323"/>
        <v>#N/A</v>
      </c>
      <c r="EN148" s="91" t="e">
        <f t="shared" ca="1" si="323"/>
        <v>#N/A</v>
      </c>
    </row>
    <row r="149" spans="1:144">
      <c r="A149">
        <f ca="1"/>
        <v>0</v>
      </c>
      <c r="B149">
        <f ca="1"/>
        <v>0</v>
      </c>
      <c r="C149">
        <f ca="1"/>
        <v>0</v>
      </c>
      <c r="D149" t="str">
        <f ca="1"/>
        <v/>
      </c>
      <c r="E149">
        <f ca="1"/>
        <v>0</v>
      </c>
      <c r="F149">
        <f ca="1"/>
        <v>0</v>
      </c>
      <c r="G149">
        <f ca="1"/>
        <v>0</v>
      </c>
      <c r="H149" t="str">
        <f ca="1"/>
        <v/>
      </c>
      <c r="I149">
        <f ca="1"/>
        <v>0</v>
      </c>
      <c r="J149" t="str">
        <f ca="1"/>
        <v/>
      </c>
      <c r="K149" t="str">
        <f ca="1"/>
        <v>0</v>
      </c>
      <c r="L149" t="str">
        <f ca="1"/>
        <v>0</v>
      </c>
      <c r="M149" t="str">
        <f ca="1"/>
        <v>0</v>
      </c>
      <c r="X149" s="91" t="e">
        <f t="shared" ca="1" si="324"/>
        <v>#N/A</v>
      </c>
      <c r="Y149" t="e">
        <f t="shared" ca="1" si="324"/>
        <v>#N/A</v>
      </c>
      <c r="Z149" t="e">
        <f t="shared" ca="1" si="324"/>
        <v>#N/A</v>
      </c>
      <c r="AA149" t="e">
        <f t="shared" ca="1" si="324"/>
        <v>#N/A</v>
      </c>
      <c r="AB149" t="e">
        <f t="shared" ca="1" si="324"/>
        <v>#N/A</v>
      </c>
      <c r="AC149" t="e">
        <f t="shared" ca="1" si="324"/>
        <v>#N/A</v>
      </c>
      <c r="AD149" t="e">
        <f t="shared" ca="1" si="324"/>
        <v>#N/A</v>
      </c>
      <c r="AE149" t="e">
        <f t="shared" ca="1" si="324"/>
        <v>#N/A</v>
      </c>
      <c r="AF149" t="e">
        <f t="shared" ca="1" si="324"/>
        <v>#N/A</v>
      </c>
      <c r="AG149" t="e">
        <f t="shared" ca="1" si="324"/>
        <v>#N/A</v>
      </c>
      <c r="AH149" t="e">
        <f t="shared" ca="1" si="324"/>
        <v>#N/A</v>
      </c>
      <c r="AI149" t="e">
        <f t="shared" ca="1" si="324"/>
        <v>#N/A</v>
      </c>
      <c r="AJ149" t="e">
        <f t="shared" ca="1" si="324"/>
        <v>#N/A</v>
      </c>
      <c r="AK149" t="e">
        <f t="shared" ca="1" si="324"/>
        <v>#N/A</v>
      </c>
      <c r="AL149" t="e">
        <f t="shared" ca="1" si="324"/>
        <v>#N/A</v>
      </c>
      <c r="AM149" t="e">
        <f t="shared" ca="1" si="320"/>
        <v>#N/A</v>
      </c>
      <c r="AN149" t="e">
        <f t="shared" ca="1" si="320"/>
        <v>#N/A</v>
      </c>
      <c r="AO149" t="e">
        <f t="shared" ca="1" si="320"/>
        <v>#N/A</v>
      </c>
      <c r="AP149" t="e">
        <f t="shared" ca="1" si="320"/>
        <v>#N/A</v>
      </c>
      <c r="AQ149" t="e">
        <f t="shared" ca="1" si="320"/>
        <v>#N/A</v>
      </c>
      <c r="AR149" t="e">
        <f t="shared" ca="1" si="320"/>
        <v>#N/A</v>
      </c>
      <c r="AS149" t="e">
        <f t="shared" ca="1" si="320"/>
        <v>#N/A</v>
      </c>
      <c r="AT149" t="e">
        <f t="shared" ca="1" si="320"/>
        <v>#N/A</v>
      </c>
      <c r="AU149" t="e">
        <f t="shared" ca="1" si="320"/>
        <v>#N/A</v>
      </c>
      <c r="AV149" t="e">
        <f t="shared" ca="1" si="320"/>
        <v>#N/A</v>
      </c>
      <c r="AW149" t="e">
        <f t="shared" ca="1" si="320"/>
        <v>#N/A</v>
      </c>
      <c r="AX149" t="e">
        <f t="shared" ca="1" si="320"/>
        <v>#N/A</v>
      </c>
      <c r="AY149" t="e">
        <f t="shared" ca="1" si="320"/>
        <v>#N/A</v>
      </c>
      <c r="AZ149" t="e">
        <f t="shared" ca="1" si="320"/>
        <v>#N/A</v>
      </c>
      <c r="BA149" t="e">
        <f t="shared" ca="1" si="320"/>
        <v>#N/A</v>
      </c>
      <c r="BB149" s="91" t="e">
        <f t="shared" ca="1" si="320"/>
        <v>#N/A</v>
      </c>
      <c r="BC149" t="e">
        <f t="shared" ca="1" si="313"/>
        <v>#N/A</v>
      </c>
      <c r="BD149" t="e">
        <f t="shared" ca="1" si="325"/>
        <v>#N/A</v>
      </c>
      <c r="BE149" t="e">
        <f t="shared" ca="1" si="325"/>
        <v>#N/A</v>
      </c>
      <c r="BF149" t="e">
        <f t="shared" ca="1" si="325"/>
        <v>#N/A</v>
      </c>
      <c r="BG149" t="e">
        <f t="shared" ca="1" si="325"/>
        <v>#N/A</v>
      </c>
      <c r="BH149" t="e">
        <f t="shared" ca="1" si="325"/>
        <v>#N/A</v>
      </c>
      <c r="BI149" t="e">
        <f t="shared" ca="1" si="325"/>
        <v>#N/A</v>
      </c>
      <c r="BJ149" t="e">
        <f t="shared" ca="1" si="325"/>
        <v>#N/A</v>
      </c>
      <c r="BK149" t="e">
        <f t="shared" ca="1" si="325"/>
        <v>#N/A</v>
      </c>
      <c r="BL149" t="e">
        <f t="shared" ca="1" si="325"/>
        <v>#N/A</v>
      </c>
      <c r="BM149" t="e">
        <f t="shared" ca="1" si="325"/>
        <v>#N/A</v>
      </c>
      <c r="BN149" t="e">
        <f t="shared" ca="1" si="325"/>
        <v>#N/A</v>
      </c>
      <c r="BO149" t="e">
        <f t="shared" ca="1" si="325"/>
        <v>#N/A</v>
      </c>
      <c r="BP149" t="e">
        <f t="shared" ca="1" si="325"/>
        <v>#N/A</v>
      </c>
      <c r="BQ149" t="e">
        <f t="shared" ca="1" si="325"/>
        <v>#N/A</v>
      </c>
      <c r="BR149" t="e">
        <f t="shared" ca="1" si="325"/>
        <v>#N/A</v>
      </c>
      <c r="BS149" t="e">
        <f t="shared" ca="1" si="325"/>
        <v>#N/A</v>
      </c>
      <c r="BT149" t="e">
        <f t="shared" ca="1" si="321"/>
        <v>#N/A</v>
      </c>
      <c r="BU149" t="e">
        <f t="shared" ca="1" si="321"/>
        <v>#N/A</v>
      </c>
      <c r="BV149" t="e">
        <f t="shared" ca="1" si="321"/>
        <v>#N/A</v>
      </c>
      <c r="BW149" t="e">
        <f t="shared" ca="1" si="321"/>
        <v>#N/A</v>
      </c>
      <c r="BX149" t="e">
        <f t="shared" ca="1" si="321"/>
        <v>#N/A</v>
      </c>
      <c r="BY149" t="e">
        <f t="shared" ca="1" si="321"/>
        <v>#N/A</v>
      </c>
      <c r="BZ149" t="e">
        <f t="shared" ca="1" si="321"/>
        <v>#N/A</v>
      </c>
      <c r="CA149" t="e">
        <f t="shared" ca="1" si="321"/>
        <v>#N/A</v>
      </c>
      <c r="CB149" t="e">
        <f t="shared" ca="1" si="321"/>
        <v>#N/A</v>
      </c>
      <c r="CC149" t="e">
        <f t="shared" ca="1" si="321"/>
        <v>#N/A</v>
      </c>
      <c r="CD149" t="e">
        <f t="shared" ca="1" si="321"/>
        <v>#N/A</v>
      </c>
      <c r="CE149" t="e">
        <f t="shared" ca="1" si="321"/>
        <v>#N/A</v>
      </c>
      <c r="CF149" s="91" t="e">
        <f t="shared" ca="1" si="321"/>
        <v>#N/A</v>
      </c>
      <c r="CG149" t="e">
        <f t="shared" ca="1" si="321"/>
        <v>#N/A</v>
      </c>
      <c r="CH149" t="e">
        <f t="shared" ca="1" si="321"/>
        <v>#N/A</v>
      </c>
      <c r="CI149" t="e">
        <f t="shared" ca="1" si="315"/>
        <v>#N/A</v>
      </c>
      <c r="CJ149" t="e">
        <f t="shared" ca="1" si="326"/>
        <v>#N/A</v>
      </c>
      <c r="CK149" t="e">
        <f t="shared" ca="1" si="326"/>
        <v>#N/A</v>
      </c>
      <c r="CL149" t="e">
        <f t="shared" ca="1" si="326"/>
        <v>#N/A</v>
      </c>
      <c r="CM149" t="e">
        <f t="shared" ca="1" si="326"/>
        <v>#N/A</v>
      </c>
      <c r="CN149" t="e">
        <f t="shared" ca="1" si="326"/>
        <v>#N/A</v>
      </c>
      <c r="CO149" t="e">
        <f t="shared" ca="1" si="326"/>
        <v>#N/A</v>
      </c>
      <c r="CP149" t="e">
        <f t="shared" ca="1" si="326"/>
        <v>#N/A</v>
      </c>
      <c r="CQ149" t="e">
        <f t="shared" ca="1" si="326"/>
        <v>#N/A</v>
      </c>
      <c r="CR149" t="e">
        <f t="shared" ca="1" si="326"/>
        <v>#N/A</v>
      </c>
      <c r="CS149" t="e">
        <f t="shared" ca="1" si="326"/>
        <v>#N/A</v>
      </c>
      <c r="CT149" t="e">
        <f t="shared" ca="1" si="326"/>
        <v>#N/A</v>
      </c>
      <c r="CU149" t="e">
        <f t="shared" ca="1" si="326"/>
        <v>#N/A</v>
      </c>
      <c r="CV149" t="e">
        <f t="shared" ca="1" si="326"/>
        <v>#N/A</v>
      </c>
      <c r="CW149" t="e">
        <f t="shared" ca="1" si="326"/>
        <v>#N/A</v>
      </c>
      <c r="CX149" t="e">
        <f t="shared" ca="1" si="326"/>
        <v>#N/A</v>
      </c>
      <c r="CY149" t="e">
        <f t="shared" ca="1" si="322"/>
        <v>#N/A</v>
      </c>
      <c r="CZ149" t="e">
        <f t="shared" ca="1" si="322"/>
        <v>#N/A</v>
      </c>
      <c r="DA149" t="e">
        <f t="shared" ca="1" si="322"/>
        <v>#N/A</v>
      </c>
      <c r="DB149" t="e">
        <f t="shared" ca="1" si="322"/>
        <v>#N/A</v>
      </c>
      <c r="DC149" t="e">
        <f t="shared" ca="1" si="322"/>
        <v>#N/A</v>
      </c>
      <c r="DD149" t="e">
        <f t="shared" ca="1" si="322"/>
        <v>#N/A</v>
      </c>
      <c r="DE149" t="e">
        <f t="shared" ca="1" si="322"/>
        <v>#N/A</v>
      </c>
      <c r="DF149" t="e">
        <f t="shared" ca="1" si="322"/>
        <v>#N/A</v>
      </c>
      <c r="DG149" t="e">
        <f t="shared" ca="1" si="322"/>
        <v>#N/A</v>
      </c>
      <c r="DH149" t="e">
        <f t="shared" ca="1" si="322"/>
        <v>#N/A</v>
      </c>
      <c r="DI149" t="e">
        <f t="shared" ca="1" si="322"/>
        <v>#N/A</v>
      </c>
      <c r="DJ149" s="91" t="e">
        <f t="shared" ca="1" si="322"/>
        <v>#N/A</v>
      </c>
      <c r="DK149" t="e">
        <f t="shared" ca="1" si="322"/>
        <v>#N/A</v>
      </c>
      <c r="DL149" t="e">
        <f t="shared" ca="1" si="322"/>
        <v>#N/A</v>
      </c>
      <c r="DM149" t="e">
        <f t="shared" ca="1" si="322"/>
        <v>#N/A</v>
      </c>
      <c r="DN149" t="e">
        <f t="shared" ca="1" si="322"/>
        <v>#N/A</v>
      </c>
      <c r="DO149" t="e">
        <f t="shared" ca="1" si="317"/>
        <v>#N/A</v>
      </c>
      <c r="DP149" t="e">
        <f t="shared" ca="1" si="327"/>
        <v>#N/A</v>
      </c>
      <c r="DQ149" t="e">
        <f t="shared" ca="1" si="327"/>
        <v>#N/A</v>
      </c>
      <c r="DR149" t="e">
        <f t="shared" ca="1" si="327"/>
        <v>#N/A</v>
      </c>
      <c r="DS149" t="e">
        <f t="shared" ca="1" si="327"/>
        <v>#N/A</v>
      </c>
      <c r="DT149" t="e">
        <f t="shared" ca="1" si="327"/>
        <v>#N/A</v>
      </c>
      <c r="DU149" t="e">
        <f t="shared" ca="1" si="327"/>
        <v>#N/A</v>
      </c>
      <c r="DV149" t="e">
        <f t="shared" ca="1" si="327"/>
        <v>#N/A</v>
      </c>
      <c r="DW149" t="e">
        <f t="shared" ca="1" si="327"/>
        <v>#N/A</v>
      </c>
      <c r="DX149" t="e">
        <f t="shared" ca="1" si="327"/>
        <v>#N/A</v>
      </c>
      <c r="DY149" t="e">
        <f t="shared" ca="1" si="327"/>
        <v>#N/A</v>
      </c>
      <c r="DZ149" t="e">
        <f t="shared" ca="1" si="327"/>
        <v>#N/A</v>
      </c>
      <c r="EA149" t="e">
        <f t="shared" ca="1" si="327"/>
        <v>#N/A</v>
      </c>
      <c r="EB149" t="e">
        <f t="shared" ca="1" si="327"/>
        <v>#N/A</v>
      </c>
      <c r="EC149" t="e">
        <f t="shared" ca="1" si="327"/>
        <v>#N/A</v>
      </c>
      <c r="ED149" t="e">
        <f t="shared" ca="1" si="327"/>
        <v>#N/A</v>
      </c>
      <c r="EE149" t="e">
        <f t="shared" ca="1" si="327"/>
        <v>#N/A</v>
      </c>
      <c r="EF149" t="e">
        <f t="shared" ca="1" si="323"/>
        <v>#N/A</v>
      </c>
      <c r="EG149" t="e">
        <f t="shared" ca="1" si="323"/>
        <v>#N/A</v>
      </c>
      <c r="EH149" t="e">
        <f t="shared" ca="1" si="323"/>
        <v>#N/A</v>
      </c>
      <c r="EI149" t="e">
        <f t="shared" ca="1" si="323"/>
        <v>#N/A</v>
      </c>
      <c r="EJ149" t="e">
        <f t="shared" ca="1" si="323"/>
        <v>#N/A</v>
      </c>
      <c r="EK149" t="e">
        <f t="shared" ca="1" si="323"/>
        <v>#N/A</v>
      </c>
      <c r="EL149" t="e">
        <f t="shared" ca="1" si="323"/>
        <v>#N/A</v>
      </c>
      <c r="EM149" t="e">
        <f t="shared" ca="1" si="323"/>
        <v>#N/A</v>
      </c>
      <c r="EN149" s="91" t="e">
        <f t="shared" ca="1" si="323"/>
        <v>#N/A</v>
      </c>
    </row>
    <row r="150" spans="1:144">
      <c r="A150">
        <f ca="1"/>
        <v>0</v>
      </c>
      <c r="B150">
        <f ca="1"/>
        <v>0</v>
      </c>
      <c r="C150">
        <f ca="1"/>
        <v>0</v>
      </c>
      <c r="D150" t="str">
        <f ca="1"/>
        <v/>
      </c>
      <c r="E150">
        <f ca="1"/>
        <v>0</v>
      </c>
      <c r="F150">
        <f ca="1"/>
        <v>0</v>
      </c>
      <c r="G150">
        <f ca="1"/>
        <v>0</v>
      </c>
      <c r="H150" t="str">
        <f ca="1"/>
        <v/>
      </c>
      <c r="I150">
        <f ca="1"/>
        <v>0</v>
      </c>
      <c r="J150" t="str">
        <f ca="1"/>
        <v/>
      </c>
      <c r="K150" t="str">
        <f ca="1"/>
        <v>0</v>
      </c>
      <c r="L150" t="str">
        <f ca="1"/>
        <v>0</v>
      </c>
      <c r="M150" t="str">
        <f ca="1"/>
        <v>0</v>
      </c>
      <c r="X150" s="91" t="e">
        <f t="shared" ref="X150:X158" ca="1" si="328">$L150*$E$116</f>
        <v>#N/A</v>
      </c>
      <c r="Y150" t="e">
        <f t="shared" ref="Y150:Y158" ca="1" si="329">$L150*$E$116</f>
        <v>#N/A</v>
      </c>
      <c r="Z150" t="e">
        <f t="shared" ref="Z150:Z158" ca="1" si="330">$L150*$E$116</f>
        <v>#N/A</v>
      </c>
      <c r="AA150" t="e">
        <f t="shared" ref="AA150:AA158" ca="1" si="331">$L150*$E$116</f>
        <v>#N/A</v>
      </c>
      <c r="AB150" t="e">
        <f t="shared" ref="AB150:AB158" ca="1" si="332">$L150*$E$116</f>
        <v>#N/A</v>
      </c>
      <c r="AC150" t="e">
        <f t="shared" ref="AC150:AC158" ca="1" si="333">$L150*$E$116</f>
        <v>#N/A</v>
      </c>
      <c r="AD150" t="e">
        <f t="shared" ref="AD150:AD158" ca="1" si="334">$L150*$E$116</f>
        <v>#N/A</v>
      </c>
      <c r="AE150" t="e">
        <f t="shared" ref="AE150:AE158" ca="1" si="335">$L150*$E$116</f>
        <v>#N/A</v>
      </c>
      <c r="AF150" t="e">
        <f t="shared" ref="AF150:AF158" ca="1" si="336">$L150*$E$116</f>
        <v>#N/A</v>
      </c>
      <c r="AG150" t="e">
        <f t="shared" ref="AG150:AG158" ca="1" si="337">$L150*$E$116</f>
        <v>#N/A</v>
      </c>
      <c r="AH150" t="e">
        <f t="shared" ref="AH150:AH158" ca="1" si="338">$L150*$E$116</f>
        <v>#N/A</v>
      </c>
      <c r="AI150" t="e">
        <f t="shared" ref="AI150:AI158" ca="1" si="339">$L150*$E$116</f>
        <v>#N/A</v>
      </c>
      <c r="AJ150" t="e">
        <f t="shared" ref="AJ150:AJ158" ca="1" si="340">$L150*$E$116</f>
        <v>#N/A</v>
      </c>
      <c r="AK150" t="e">
        <f t="shared" ref="AK150:AK158" ca="1" si="341">$L150*$E$116</f>
        <v>#N/A</v>
      </c>
      <c r="AL150" t="e">
        <f t="shared" ref="AL150:AL158" ca="1" si="342">$L150*$E$116</f>
        <v>#N/A</v>
      </c>
      <c r="AM150" t="e">
        <f t="shared" ref="AM150:AM158" ca="1" si="343">$L150*$E$116</f>
        <v>#N/A</v>
      </c>
      <c r="AN150" t="e">
        <f t="shared" ref="AN150:AN158" ca="1" si="344">$L150*$E$116</f>
        <v>#N/A</v>
      </c>
      <c r="AO150" t="e">
        <f t="shared" ref="AO150:AO158" ca="1" si="345">$L150*$E$116</f>
        <v>#N/A</v>
      </c>
      <c r="AP150" t="e">
        <f t="shared" ref="AP150:AP158" ca="1" si="346">$L150*$E$116</f>
        <v>#N/A</v>
      </c>
      <c r="AQ150" t="e">
        <f t="shared" ref="AQ150:AQ158" ca="1" si="347">$L150*$E$116</f>
        <v>#N/A</v>
      </c>
      <c r="AR150" t="e">
        <f t="shared" ref="AR150:AR158" ca="1" si="348">$L150*$E$116</f>
        <v>#N/A</v>
      </c>
      <c r="AS150" t="e">
        <f t="shared" ref="AS150:AS158" ca="1" si="349">$L150*$E$116</f>
        <v>#N/A</v>
      </c>
      <c r="AT150" t="e">
        <f t="shared" ref="AT150:AT158" ca="1" si="350">$L150*$E$116</f>
        <v>#N/A</v>
      </c>
      <c r="AU150" t="e">
        <f t="shared" ref="AU150:AU158" ca="1" si="351">$L150*$E$116</f>
        <v>#N/A</v>
      </c>
      <c r="AV150" t="e">
        <f t="shared" ref="AV150:AV158" ca="1" si="352">$L150*$E$116</f>
        <v>#N/A</v>
      </c>
      <c r="AW150" t="e">
        <f t="shared" ref="AW150:AW158" ca="1" si="353">$L150*$E$116</f>
        <v>#N/A</v>
      </c>
      <c r="AX150" t="e">
        <f t="shared" ref="AX150:AX158" ca="1" si="354">$L150*$E$116</f>
        <v>#N/A</v>
      </c>
      <c r="AY150" t="e">
        <f t="shared" ref="AY150:AY158" ca="1" si="355">$L150*$E$116</f>
        <v>#N/A</v>
      </c>
      <c r="AZ150" t="e">
        <f t="shared" ref="AZ150:AZ158" ca="1" si="356">$L150*$E$116</f>
        <v>#N/A</v>
      </c>
      <c r="BA150" t="e">
        <f t="shared" ref="BA150:BA158" ca="1" si="357">$L150*$E$116</f>
        <v>#N/A</v>
      </c>
      <c r="BB150" s="91" t="e">
        <f t="shared" ref="BB150:BB158" ca="1" si="358">$L150*$E$116</f>
        <v>#N/A</v>
      </c>
      <c r="BC150" t="e">
        <f t="shared" ref="BC150:BC158" ca="1" si="359">$L150*$E$116</f>
        <v>#N/A</v>
      </c>
      <c r="BD150" t="e">
        <f t="shared" ref="BD150:BD158" ca="1" si="360">$L150*$E$116</f>
        <v>#N/A</v>
      </c>
      <c r="BE150" t="e">
        <f t="shared" ref="BE150:BE158" ca="1" si="361">$L150*$E$116</f>
        <v>#N/A</v>
      </c>
      <c r="BF150" t="e">
        <f t="shared" ref="BF150:BF158" ca="1" si="362">$L150*$E$116</f>
        <v>#N/A</v>
      </c>
      <c r="BG150" t="e">
        <f t="shared" ref="BG150:BG158" ca="1" si="363">$L150*$E$116</f>
        <v>#N/A</v>
      </c>
      <c r="BH150" t="e">
        <f t="shared" ref="BH150:BH158" ca="1" si="364">$L150*$E$116</f>
        <v>#N/A</v>
      </c>
      <c r="BI150" t="e">
        <f t="shared" ref="BI150:BI158" ca="1" si="365">$L150*$E$116</f>
        <v>#N/A</v>
      </c>
      <c r="BJ150" t="e">
        <f t="shared" ref="BJ150:BJ158" ca="1" si="366">$L150*$E$116</f>
        <v>#N/A</v>
      </c>
      <c r="BK150" t="e">
        <f t="shared" ref="BK150:BK158" ca="1" si="367">$L150*$E$116</f>
        <v>#N/A</v>
      </c>
      <c r="BL150" t="e">
        <f t="shared" ref="BL150:BL158" ca="1" si="368">$L150*$E$116</f>
        <v>#N/A</v>
      </c>
      <c r="BM150" t="e">
        <f t="shared" ref="BM150:BM158" ca="1" si="369">$L150*$E$116</f>
        <v>#N/A</v>
      </c>
      <c r="BN150" t="e">
        <f t="shared" ref="BN150:BN158" ca="1" si="370">$L150*$E$116</f>
        <v>#N/A</v>
      </c>
      <c r="BO150" t="e">
        <f t="shared" ref="BO150:BO158" ca="1" si="371">$L150*$E$116</f>
        <v>#N/A</v>
      </c>
      <c r="BP150" t="e">
        <f t="shared" ref="BP150:BP158" ca="1" si="372">$L150*$E$116</f>
        <v>#N/A</v>
      </c>
      <c r="BQ150" t="e">
        <f t="shared" ref="BQ150:BQ158" ca="1" si="373">$L150*$E$116</f>
        <v>#N/A</v>
      </c>
      <c r="BR150" t="e">
        <f t="shared" ref="BR150:BR158" ca="1" si="374">$L150*$E$116</f>
        <v>#N/A</v>
      </c>
      <c r="BS150" t="e">
        <f t="shared" ref="BS150:BS158" ca="1" si="375">$L150*$E$116</f>
        <v>#N/A</v>
      </c>
      <c r="BT150" t="e">
        <f t="shared" ref="BT150:BT158" ca="1" si="376">$L150*$E$116</f>
        <v>#N/A</v>
      </c>
      <c r="BU150" t="e">
        <f t="shared" ref="BU150:BU158" ca="1" si="377">$L150*$E$116</f>
        <v>#N/A</v>
      </c>
      <c r="BV150" t="e">
        <f t="shared" ref="BV150:BV158" ca="1" si="378">$L150*$E$116</f>
        <v>#N/A</v>
      </c>
      <c r="BW150" t="e">
        <f t="shared" ref="BW150:BW158" ca="1" si="379">$L150*$E$116</f>
        <v>#N/A</v>
      </c>
      <c r="BX150" t="e">
        <f t="shared" ref="BX150:BX158" ca="1" si="380">$L150*$E$116</f>
        <v>#N/A</v>
      </c>
      <c r="BY150" t="e">
        <f t="shared" ref="BY150:BY158" ca="1" si="381">$L150*$E$116</f>
        <v>#N/A</v>
      </c>
      <c r="BZ150" t="e">
        <f t="shared" ref="BZ150:BZ158" ca="1" si="382">$L150*$E$116</f>
        <v>#N/A</v>
      </c>
      <c r="CA150" t="e">
        <f t="shared" ref="CA150:CA158" ca="1" si="383">$L150*$E$116</f>
        <v>#N/A</v>
      </c>
      <c r="CB150" t="e">
        <f t="shared" ref="CB150:CB158" ca="1" si="384">$L150*$E$116</f>
        <v>#N/A</v>
      </c>
      <c r="CC150" t="e">
        <f t="shared" ref="CC150:CC158" ca="1" si="385">$L150*$E$116</f>
        <v>#N/A</v>
      </c>
      <c r="CD150" t="e">
        <f t="shared" ref="CD150:CD158" ca="1" si="386">$L150*$E$116</f>
        <v>#N/A</v>
      </c>
      <c r="CE150" t="e">
        <f t="shared" ref="CE150:CE158" ca="1" si="387">$L150*$E$116</f>
        <v>#N/A</v>
      </c>
      <c r="CF150" s="91" t="e">
        <f t="shared" ref="CF150:CF158" ca="1" si="388">$L150*$E$116</f>
        <v>#N/A</v>
      </c>
      <c r="CG150" t="e">
        <f t="shared" ref="CG150:CG158" ca="1" si="389">$L150*$E$116</f>
        <v>#N/A</v>
      </c>
      <c r="CH150" t="e">
        <f t="shared" ref="CH150:CH158" ca="1" si="390">$L150*$E$116</f>
        <v>#N/A</v>
      </c>
      <c r="CI150" t="e">
        <f t="shared" ref="CI150:CI158" ca="1" si="391">$L150*$E$116</f>
        <v>#N/A</v>
      </c>
      <c r="CJ150" t="e">
        <f t="shared" ref="CJ150:CJ158" ca="1" si="392">$L150*$E$116</f>
        <v>#N/A</v>
      </c>
      <c r="CK150" t="e">
        <f t="shared" ref="CK150:CK158" ca="1" si="393">$L150*$E$116</f>
        <v>#N/A</v>
      </c>
      <c r="CL150" t="e">
        <f t="shared" ref="CL150:CL158" ca="1" si="394">$L150*$E$116</f>
        <v>#N/A</v>
      </c>
      <c r="CM150" t="e">
        <f t="shared" ref="CM150:CM158" ca="1" si="395">$L150*$E$116</f>
        <v>#N/A</v>
      </c>
      <c r="CN150" t="e">
        <f t="shared" ref="CN150:CN158" ca="1" si="396">$L150*$E$116</f>
        <v>#N/A</v>
      </c>
      <c r="CO150" t="e">
        <f t="shared" ref="CO150:CO158" ca="1" si="397">$L150*$E$116</f>
        <v>#N/A</v>
      </c>
      <c r="CP150" t="e">
        <f t="shared" ref="CP150:CP158" ca="1" si="398">$L150*$E$116</f>
        <v>#N/A</v>
      </c>
      <c r="CQ150" t="e">
        <f t="shared" ref="CQ150:CQ158" ca="1" si="399">$L150*$E$116</f>
        <v>#N/A</v>
      </c>
      <c r="CR150" t="e">
        <f t="shared" ref="CR150:CR158" ca="1" si="400">$L150*$E$116</f>
        <v>#N/A</v>
      </c>
      <c r="CS150" t="e">
        <f t="shared" ref="CS150:CS158" ca="1" si="401">$L150*$E$116</f>
        <v>#N/A</v>
      </c>
      <c r="CT150" t="e">
        <f t="shared" ref="CT150:CT158" ca="1" si="402">$L150*$E$116</f>
        <v>#N/A</v>
      </c>
      <c r="CU150" t="e">
        <f t="shared" ref="CU150:CU158" ca="1" si="403">$L150*$E$116</f>
        <v>#N/A</v>
      </c>
      <c r="CV150" t="e">
        <f t="shared" ref="CV150:CV158" ca="1" si="404">$L150*$E$116</f>
        <v>#N/A</v>
      </c>
      <c r="CW150" t="e">
        <f t="shared" ref="CW150:CW158" ca="1" si="405">$L150*$E$116</f>
        <v>#N/A</v>
      </c>
      <c r="CX150" t="e">
        <f t="shared" ref="CX150:CX158" ca="1" si="406">$L150*$E$116</f>
        <v>#N/A</v>
      </c>
      <c r="CY150" t="e">
        <f t="shared" ref="CY150:CY158" ca="1" si="407">$L150*$E$116</f>
        <v>#N/A</v>
      </c>
      <c r="CZ150" t="e">
        <f t="shared" ref="CZ150:CZ158" ca="1" si="408">$L150*$E$116</f>
        <v>#N/A</v>
      </c>
      <c r="DA150" t="e">
        <f t="shared" ref="DA150:DA158" ca="1" si="409">$L150*$E$116</f>
        <v>#N/A</v>
      </c>
      <c r="DB150" t="e">
        <f t="shared" ref="DB150:DB158" ca="1" si="410">$L150*$E$116</f>
        <v>#N/A</v>
      </c>
      <c r="DC150" t="e">
        <f t="shared" ref="DC150:DC158" ca="1" si="411">$L150*$E$116</f>
        <v>#N/A</v>
      </c>
      <c r="DD150" t="e">
        <f t="shared" ref="DD150:DD158" ca="1" si="412">$L150*$E$116</f>
        <v>#N/A</v>
      </c>
      <c r="DE150" t="e">
        <f t="shared" ref="DE150:DE158" ca="1" si="413">$L150*$E$116</f>
        <v>#N/A</v>
      </c>
      <c r="DF150" t="e">
        <f t="shared" ref="DF150:DF158" ca="1" si="414">$L150*$E$116</f>
        <v>#N/A</v>
      </c>
      <c r="DG150" t="e">
        <f t="shared" ref="DG150:DG158" ca="1" si="415">$L150*$E$116</f>
        <v>#N/A</v>
      </c>
      <c r="DH150" t="e">
        <f t="shared" ref="DH150:DH158" ca="1" si="416">$L150*$E$116</f>
        <v>#N/A</v>
      </c>
      <c r="DI150" t="e">
        <f t="shared" ref="DI150:DI158" ca="1" si="417">$L150*$E$116</f>
        <v>#N/A</v>
      </c>
      <c r="DJ150" s="91" t="e">
        <f t="shared" ref="DJ150:DJ158" ca="1" si="418">$L150*$E$116</f>
        <v>#N/A</v>
      </c>
      <c r="DK150" t="e">
        <f t="shared" ref="DK150:DK158" ca="1" si="419">$L150*$E$116</f>
        <v>#N/A</v>
      </c>
      <c r="DL150" t="e">
        <f t="shared" ref="DL150:DL158" ca="1" si="420">$L150*$E$116</f>
        <v>#N/A</v>
      </c>
      <c r="DM150" t="e">
        <f t="shared" ref="DM150:DM158" ca="1" si="421">$L150*$E$116</f>
        <v>#N/A</v>
      </c>
      <c r="DN150" t="e">
        <f t="shared" ref="DN150:DN158" ca="1" si="422">$L150*$E$116</f>
        <v>#N/A</v>
      </c>
      <c r="DO150" t="e">
        <f t="shared" ref="DO150:DO158" ca="1" si="423">$L150*$E$116</f>
        <v>#N/A</v>
      </c>
      <c r="DP150" t="e">
        <f t="shared" ref="DP150:DP158" ca="1" si="424">$L150*$E$116</f>
        <v>#N/A</v>
      </c>
      <c r="DQ150" t="e">
        <f t="shared" ref="DQ150:DQ158" ca="1" si="425">$L150*$E$116</f>
        <v>#N/A</v>
      </c>
      <c r="DR150" t="e">
        <f t="shared" ref="DR150:DR158" ca="1" si="426">$L150*$E$116</f>
        <v>#N/A</v>
      </c>
      <c r="DS150" t="e">
        <f t="shared" ref="DS150:DS158" ca="1" si="427">$L150*$E$116</f>
        <v>#N/A</v>
      </c>
      <c r="DT150" t="e">
        <f t="shared" ref="DT150:DT158" ca="1" si="428">$L150*$E$116</f>
        <v>#N/A</v>
      </c>
      <c r="DU150" t="e">
        <f t="shared" ref="DU150:DU158" ca="1" si="429">$L150*$E$116</f>
        <v>#N/A</v>
      </c>
      <c r="DV150" t="e">
        <f t="shared" ref="DV150:DV158" ca="1" si="430">$L150*$E$116</f>
        <v>#N/A</v>
      </c>
      <c r="DW150" t="e">
        <f t="shared" ref="DW150:DW158" ca="1" si="431">$L150*$E$116</f>
        <v>#N/A</v>
      </c>
      <c r="DX150" t="e">
        <f t="shared" ref="DX150:DX158" ca="1" si="432">$L150*$E$116</f>
        <v>#N/A</v>
      </c>
      <c r="DY150" t="e">
        <f t="shared" ref="DY150:DY158" ca="1" si="433">$L150*$E$116</f>
        <v>#N/A</v>
      </c>
      <c r="DZ150" t="e">
        <f t="shared" ref="DZ150:DZ158" ca="1" si="434">$L150*$E$116</f>
        <v>#N/A</v>
      </c>
      <c r="EA150" t="e">
        <f t="shared" ref="EA150:EA158" ca="1" si="435">$L150*$E$116</f>
        <v>#N/A</v>
      </c>
      <c r="EB150" t="e">
        <f t="shared" ref="EB150:EB158" ca="1" si="436">$L150*$E$116</f>
        <v>#N/A</v>
      </c>
      <c r="EC150" t="e">
        <f t="shared" ref="EC150:EC158" ca="1" si="437">$L150*$E$116</f>
        <v>#N/A</v>
      </c>
      <c r="ED150" t="e">
        <f t="shared" ref="ED150:ED158" ca="1" si="438">$L150*$E$116</f>
        <v>#N/A</v>
      </c>
      <c r="EE150" t="e">
        <f t="shared" ref="EE150:EE158" ca="1" si="439">$L150*$E$116</f>
        <v>#N/A</v>
      </c>
      <c r="EF150" t="e">
        <f t="shared" ref="EF150:EF158" ca="1" si="440">$L150*$E$116</f>
        <v>#N/A</v>
      </c>
      <c r="EG150" t="e">
        <f t="shared" ref="EG150:EG158" ca="1" si="441">$L150*$E$116</f>
        <v>#N/A</v>
      </c>
      <c r="EH150" t="e">
        <f t="shared" ref="EH150:EH158" ca="1" si="442">$L150*$E$116</f>
        <v>#N/A</v>
      </c>
      <c r="EI150" t="e">
        <f t="shared" ref="EI150:EI158" ca="1" si="443">$L150*$E$116</f>
        <v>#N/A</v>
      </c>
      <c r="EJ150" t="e">
        <f t="shared" ref="EJ150:EJ158" ca="1" si="444">$L150*$E$116</f>
        <v>#N/A</v>
      </c>
      <c r="EK150" t="e">
        <f t="shared" ref="EK150:EK158" ca="1" si="445">$L150*$E$116</f>
        <v>#N/A</v>
      </c>
      <c r="EL150" t="e">
        <f t="shared" ref="EL150:EL158" ca="1" si="446">$L150*$E$116</f>
        <v>#N/A</v>
      </c>
      <c r="EM150" t="e">
        <f t="shared" ref="EM150:EM158" ca="1" si="447">$L150*$E$116</f>
        <v>#N/A</v>
      </c>
      <c r="EN150" s="91" t="e">
        <f t="shared" ref="EN150:EN158" ca="1" si="448">$L150*$E$116</f>
        <v>#N/A</v>
      </c>
    </row>
    <row r="151" spans="1:144">
      <c r="A151">
        <f ca="1"/>
        <v>0</v>
      </c>
      <c r="B151">
        <f ca="1"/>
        <v>0</v>
      </c>
      <c r="C151">
        <f ca="1"/>
        <v>0</v>
      </c>
      <c r="D151" t="str">
        <f ca="1"/>
        <v/>
      </c>
      <c r="E151">
        <f ca="1"/>
        <v>0</v>
      </c>
      <c r="F151">
        <f ca="1"/>
        <v>0</v>
      </c>
      <c r="G151">
        <f ca="1"/>
        <v>0</v>
      </c>
      <c r="H151" t="str">
        <f ca="1"/>
        <v/>
      </c>
      <c r="I151">
        <f ca="1"/>
        <v>0</v>
      </c>
      <c r="J151" t="str">
        <f ca="1"/>
        <v/>
      </c>
      <c r="K151" t="str">
        <f ca="1"/>
        <v>0</v>
      </c>
      <c r="L151" t="str">
        <f ca="1"/>
        <v>0</v>
      </c>
      <c r="M151" t="str">
        <f ca="1"/>
        <v>0</v>
      </c>
      <c r="X151" s="91" t="e">
        <f t="shared" ca="1" si="328"/>
        <v>#N/A</v>
      </c>
      <c r="Y151" t="e">
        <f t="shared" ca="1" si="329"/>
        <v>#N/A</v>
      </c>
      <c r="Z151" t="e">
        <f t="shared" ca="1" si="330"/>
        <v>#N/A</v>
      </c>
      <c r="AA151" t="e">
        <f t="shared" ca="1" si="331"/>
        <v>#N/A</v>
      </c>
      <c r="AB151" t="e">
        <f t="shared" ca="1" si="332"/>
        <v>#N/A</v>
      </c>
      <c r="AC151" t="e">
        <f t="shared" ca="1" si="333"/>
        <v>#N/A</v>
      </c>
      <c r="AD151" t="e">
        <f t="shared" ca="1" si="334"/>
        <v>#N/A</v>
      </c>
      <c r="AE151" t="e">
        <f t="shared" ca="1" si="335"/>
        <v>#N/A</v>
      </c>
      <c r="AF151" t="e">
        <f t="shared" ca="1" si="336"/>
        <v>#N/A</v>
      </c>
      <c r="AG151" t="e">
        <f t="shared" ca="1" si="337"/>
        <v>#N/A</v>
      </c>
      <c r="AH151" t="e">
        <f t="shared" ca="1" si="338"/>
        <v>#N/A</v>
      </c>
      <c r="AI151" t="e">
        <f t="shared" ca="1" si="339"/>
        <v>#N/A</v>
      </c>
      <c r="AJ151" t="e">
        <f t="shared" ca="1" si="340"/>
        <v>#N/A</v>
      </c>
      <c r="AK151" t="e">
        <f t="shared" ca="1" si="341"/>
        <v>#N/A</v>
      </c>
      <c r="AL151" t="e">
        <f t="shared" ca="1" si="342"/>
        <v>#N/A</v>
      </c>
      <c r="AM151" t="e">
        <f t="shared" ca="1" si="343"/>
        <v>#N/A</v>
      </c>
      <c r="AN151" t="e">
        <f t="shared" ca="1" si="344"/>
        <v>#N/A</v>
      </c>
      <c r="AO151" t="e">
        <f t="shared" ca="1" si="345"/>
        <v>#N/A</v>
      </c>
      <c r="AP151" t="e">
        <f t="shared" ca="1" si="346"/>
        <v>#N/A</v>
      </c>
      <c r="AQ151" t="e">
        <f t="shared" ca="1" si="347"/>
        <v>#N/A</v>
      </c>
      <c r="AR151" t="e">
        <f t="shared" ca="1" si="348"/>
        <v>#N/A</v>
      </c>
      <c r="AS151" t="e">
        <f t="shared" ca="1" si="349"/>
        <v>#N/A</v>
      </c>
      <c r="AT151" t="e">
        <f t="shared" ca="1" si="350"/>
        <v>#N/A</v>
      </c>
      <c r="AU151" t="e">
        <f t="shared" ca="1" si="351"/>
        <v>#N/A</v>
      </c>
      <c r="AV151" t="e">
        <f t="shared" ca="1" si="352"/>
        <v>#N/A</v>
      </c>
      <c r="AW151" t="e">
        <f t="shared" ca="1" si="353"/>
        <v>#N/A</v>
      </c>
      <c r="AX151" t="e">
        <f t="shared" ca="1" si="354"/>
        <v>#N/A</v>
      </c>
      <c r="AY151" t="e">
        <f t="shared" ca="1" si="355"/>
        <v>#N/A</v>
      </c>
      <c r="AZ151" t="e">
        <f t="shared" ca="1" si="356"/>
        <v>#N/A</v>
      </c>
      <c r="BA151" t="e">
        <f t="shared" ca="1" si="357"/>
        <v>#N/A</v>
      </c>
      <c r="BB151" s="91" t="e">
        <f t="shared" ca="1" si="358"/>
        <v>#N/A</v>
      </c>
      <c r="BC151" t="e">
        <f t="shared" ca="1" si="359"/>
        <v>#N/A</v>
      </c>
      <c r="BD151" t="e">
        <f t="shared" ca="1" si="360"/>
        <v>#N/A</v>
      </c>
      <c r="BE151" t="e">
        <f t="shared" ca="1" si="361"/>
        <v>#N/A</v>
      </c>
      <c r="BF151" t="e">
        <f t="shared" ca="1" si="362"/>
        <v>#N/A</v>
      </c>
      <c r="BG151" t="e">
        <f t="shared" ca="1" si="363"/>
        <v>#N/A</v>
      </c>
      <c r="BH151" t="e">
        <f t="shared" ca="1" si="364"/>
        <v>#N/A</v>
      </c>
      <c r="BI151" t="e">
        <f t="shared" ca="1" si="365"/>
        <v>#N/A</v>
      </c>
      <c r="BJ151" t="e">
        <f t="shared" ca="1" si="366"/>
        <v>#N/A</v>
      </c>
      <c r="BK151" t="e">
        <f t="shared" ca="1" si="367"/>
        <v>#N/A</v>
      </c>
      <c r="BL151" t="e">
        <f t="shared" ca="1" si="368"/>
        <v>#N/A</v>
      </c>
      <c r="BM151" t="e">
        <f t="shared" ca="1" si="369"/>
        <v>#N/A</v>
      </c>
      <c r="BN151" t="e">
        <f t="shared" ca="1" si="370"/>
        <v>#N/A</v>
      </c>
      <c r="BO151" t="e">
        <f t="shared" ca="1" si="371"/>
        <v>#N/A</v>
      </c>
      <c r="BP151" t="e">
        <f t="shared" ca="1" si="372"/>
        <v>#N/A</v>
      </c>
      <c r="BQ151" t="e">
        <f t="shared" ca="1" si="373"/>
        <v>#N/A</v>
      </c>
      <c r="BR151" t="e">
        <f t="shared" ca="1" si="374"/>
        <v>#N/A</v>
      </c>
      <c r="BS151" t="e">
        <f t="shared" ca="1" si="375"/>
        <v>#N/A</v>
      </c>
      <c r="BT151" t="e">
        <f t="shared" ca="1" si="376"/>
        <v>#N/A</v>
      </c>
      <c r="BU151" t="e">
        <f t="shared" ca="1" si="377"/>
        <v>#N/A</v>
      </c>
      <c r="BV151" t="e">
        <f t="shared" ca="1" si="378"/>
        <v>#N/A</v>
      </c>
      <c r="BW151" t="e">
        <f t="shared" ca="1" si="379"/>
        <v>#N/A</v>
      </c>
      <c r="BX151" t="e">
        <f t="shared" ca="1" si="380"/>
        <v>#N/A</v>
      </c>
      <c r="BY151" t="e">
        <f t="shared" ca="1" si="381"/>
        <v>#N/A</v>
      </c>
      <c r="BZ151" t="e">
        <f t="shared" ca="1" si="382"/>
        <v>#N/A</v>
      </c>
      <c r="CA151" t="e">
        <f t="shared" ca="1" si="383"/>
        <v>#N/A</v>
      </c>
      <c r="CB151" t="e">
        <f t="shared" ca="1" si="384"/>
        <v>#N/A</v>
      </c>
      <c r="CC151" t="e">
        <f t="shared" ca="1" si="385"/>
        <v>#N/A</v>
      </c>
      <c r="CD151" t="e">
        <f t="shared" ca="1" si="386"/>
        <v>#N/A</v>
      </c>
      <c r="CE151" t="e">
        <f t="shared" ca="1" si="387"/>
        <v>#N/A</v>
      </c>
      <c r="CF151" s="91" t="e">
        <f t="shared" ca="1" si="388"/>
        <v>#N/A</v>
      </c>
      <c r="CG151" t="e">
        <f t="shared" ca="1" si="389"/>
        <v>#N/A</v>
      </c>
      <c r="CH151" t="e">
        <f t="shared" ca="1" si="390"/>
        <v>#N/A</v>
      </c>
      <c r="CI151" t="e">
        <f t="shared" ca="1" si="391"/>
        <v>#N/A</v>
      </c>
      <c r="CJ151" t="e">
        <f t="shared" ca="1" si="392"/>
        <v>#N/A</v>
      </c>
      <c r="CK151" t="e">
        <f t="shared" ca="1" si="393"/>
        <v>#N/A</v>
      </c>
      <c r="CL151" t="e">
        <f t="shared" ca="1" si="394"/>
        <v>#N/A</v>
      </c>
      <c r="CM151" t="e">
        <f t="shared" ca="1" si="395"/>
        <v>#N/A</v>
      </c>
      <c r="CN151" t="e">
        <f t="shared" ca="1" si="396"/>
        <v>#N/A</v>
      </c>
      <c r="CO151" t="e">
        <f t="shared" ca="1" si="397"/>
        <v>#N/A</v>
      </c>
      <c r="CP151" t="e">
        <f t="shared" ca="1" si="398"/>
        <v>#N/A</v>
      </c>
      <c r="CQ151" t="e">
        <f t="shared" ca="1" si="399"/>
        <v>#N/A</v>
      </c>
      <c r="CR151" t="e">
        <f t="shared" ca="1" si="400"/>
        <v>#N/A</v>
      </c>
      <c r="CS151" t="e">
        <f t="shared" ca="1" si="401"/>
        <v>#N/A</v>
      </c>
      <c r="CT151" t="e">
        <f t="shared" ca="1" si="402"/>
        <v>#N/A</v>
      </c>
      <c r="CU151" t="e">
        <f t="shared" ca="1" si="403"/>
        <v>#N/A</v>
      </c>
      <c r="CV151" t="e">
        <f t="shared" ca="1" si="404"/>
        <v>#N/A</v>
      </c>
      <c r="CW151" t="e">
        <f t="shared" ca="1" si="405"/>
        <v>#N/A</v>
      </c>
      <c r="CX151" t="e">
        <f t="shared" ca="1" si="406"/>
        <v>#N/A</v>
      </c>
      <c r="CY151" t="e">
        <f t="shared" ca="1" si="407"/>
        <v>#N/A</v>
      </c>
      <c r="CZ151" t="e">
        <f t="shared" ca="1" si="408"/>
        <v>#N/A</v>
      </c>
      <c r="DA151" t="e">
        <f t="shared" ca="1" si="409"/>
        <v>#N/A</v>
      </c>
      <c r="DB151" t="e">
        <f t="shared" ca="1" si="410"/>
        <v>#N/A</v>
      </c>
      <c r="DC151" t="e">
        <f t="shared" ca="1" si="411"/>
        <v>#N/A</v>
      </c>
      <c r="DD151" t="e">
        <f t="shared" ca="1" si="412"/>
        <v>#N/A</v>
      </c>
      <c r="DE151" t="e">
        <f t="shared" ca="1" si="413"/>
        <v>#N/A</v>
      </c>
      <c r="DF151" t="e">
        <f t="shared" ca="1" si="414"/>
        <v>#N/A</v>
      </c>
      <c r="DG151" t="e">
        <f t="shared" ca="1" si="415"/>
        <v>#N/A</v>
      </c>
      <c r="DH151" t="e">
        <f t="shared" ca="1" si="416"/>
        <v>#N/A</v>
      </c>
      <c r="DI151" t="e">
        <f t="shared" ca="1" si="417"/>
        <v>#N/A</v>
      </c>
      <c r="DJ151" s="91" t="e">
        <f t="shared" ca="1" si="418"/>
        <v>#N/A</v>
      </c>
      <c r="DK151" t="e">
        <f t="shared" ca="1" si="419"/>
        <v>#N/A</v>
      </c>
      <c r="DL151" t="e">
        <f t="shared" ca="1" si="420"/>
        <v>#N/A</v>
      </c>
      <c r="DM151" t="e">
        <f t="shared" ca="1" si="421"/>
        <v>#N/A</v>
      </c>
      <c r="DN151" t="e">
        <f t="shared" ca="1" si="422"/>
        <v>#N/A</v>
      </c>
      <c r="DO151" t="e">
        <f t="shared" ca="1" si="423"/>
        <v>#N/A</v>
      </c>
      <c r="DP151" t="e">
        <f t="shared" ca="1" si="424"/>
        <v>#N/A</v>
      </c>
      <c r="DQ151" t="e">
        <f t="shared" ca="1" si="425"/>
        <v>#N/A</v>
      </c>
      <c r="DR151" t="e">
        <f t="shared" ca="1" si="426"/>
        <v>#N/A</v>
      </c>
      <c r="DS151" t="e">
        <f t="shared" ca="1" si="427"/>
        <v>#N/A</v>
      </c>
      <c r="DT151" t="e">
        <f t="shared" ca="1" si="428"/>
        <v>#N/A</v>
      </c>
      <c r="DU151" t="e">
        <f t="shared" ca="1" si="429"/>
        <v>#N/A</v>
      </c>
      <c r="DV151" t="e">
        <f t="shared" ca="1" si="430"/>
        <v>#N/A</v>
      </c>
      <c r="DW151" t="e">
        <f t="shared" ca="1" si="431"/>
        <v>#N/A</v>
      </c>
      <c r="DX151" t="e">
        <f t="shared" ca="1" si="432"/>
        <v>#N/A</v>
      </c>
      <c r="DY151" t="e">
        <f t="shared" ca="1" si="433"/>
        <v>#N/A</v>
      </c>
      <c r="DZ151" t="e">
        <f t="shared" ca="1" si="434"/>
        <v>#N/A</v>
      </c>
      <c r="EA151" t="e">
        <f t="shared" ca="1" si="435"/>
        <v>#N/A</v>
      </c>
      <c r="EB151" t="e">
        <f t="shared" ca="1" si="436"/>
        <v>#N/A</v>
      </c>
      <c r="EC151" t="e">
        <f t="shared" ca="1" si="437"/>
        <v>#N/A</v>
      </c>
      <c r="ED151" t="e">
        <f t="shared" ca="1" si="438"/>
        <v>#N/A</v>
      </c>
      <c r="EE151" t="e">
        <f t="shared" ca="1" si="439"/>
        <v>#N/A</v>
      </c>
      <c r="EF151" t="e">
        <f t="shared" ca="1" si="440"/>
        <v>#N/A</v>
      </c>
      <c r="EG151" t="e">
        <f t="shared" ca="1" si="441"/>
        <v>#N/A</v>
      </c>
      <c r="EH151" t="e">
        <f t="shared" ca="1" si="442"/>
        <v>#N/A</v>
      </c>
      <c r="EI151" t="e">
        <f t="shared" ca="1" si="443"/>
        <v>#N/A</v>
      </c>
      <c r="EJ151" t="e">
        <f t="shared" ca="1" si="444"/>
        <v>#N/A</v>
      </c>
      <c r="EK151" t="e">
        <f t="shared" ca="1" si="445"/>
        <v>#N/A</v>
      </c>
      <c r="EL151" t="e">
        <f t="shared" ca="1" si="446"/>
        <v>#N/A</v>
      </c>
      <c r="EM151" t="e">
        <f t="shared" ca="1" si="447"/>
        <v>#N/A</v>
      </c>
      <c r="EN151" s="91" t="e">
        <f t="shared" ca="1" si="448"/>
        <v>#N/A</v>
      </c>
    </row>
    <row r="152" spans="1:144">
      <c r="A152">
        <f ca="1"/>
        <v>0</v>
      </c>
      <c r="B152">
        <f ca="1"/>
        <v>0</v>
      </c>
      <c r="C152">
        <f ca="1"/>
        <v>0</v>
      </c>
      <c r="D152" t="str">
        <f ca="1"/>
        <v/>
      </c>
      <c r="E152">
        <f ca="1"/>
        <v>0</v>
      </c>
      <c r="F152">
        <f ca="1"/>
        <v>0</v>
      </c>
      <c r="G152">
        <f ca="1"/>
        <v>0</v>
      </c>
      <c r="H152" t="str">
        <f ca="1"/>
        <v/>
      </c>
      <c r="I152">
        <f ca="1"/>
        <v>0</v>
      </c>
      <c r="J152" t="str">
        <f ca="1"/>
        <v/>
      </c>
      <c r="K152" t="str">
        <f ca="1"/>
        <v>0</v>
      </c>
      <c r="L152" t="str">
        <f ca="1"/>
        <v>0</v>
      </c>
      <c r="M152" t="str">
        <f ca="1"/>
        <v>0</v>
      </c>
      <c r="X152" s="91" t="e">
        <f t="shared" ca="1" si="328"/>
        <v>#N/A</v>
      </c>
      <c r="Y152" t="e">
        <f t="shared" ca="1" si="329"/>
        <v>#N/A</v>
      </c>
      <c r="Z152" t="e">
        <f t="shared" ca="1" si="330"/>
        <v>#N/A</v>
      </c>
      <c r="AA152" t="e">
        <f t="shared" ca="1" si="331"/>
        <v>#N/A</v>
      </c>
      <c r="AB152" t="e">
        <f t="shared" ca="1" si="332"/>
        <v>#N/A</v>
      </c>
      <c r="AC152" t="e">
        <f t="shared" ca="1" si="333"/>
        <v>#N/A</v>
      </c>
      <c r="AD152" t="e">
        <f t="shared" ca="1" si="334"/>
        <v>#N/A</v>
      </c>
      <c r="AE152" t="e">
        <f t="shared" ca="1" si="335"/>
        <v>#N/A</v>
      </c>
      <c r="AF152" t="e">
        <f t="shared" ca="1" si="336"/>
        <v>#N/A</v>
      </c>
      <c r="AG152" t="e">
        <f t="shared" ca="1" si="337"/>
        <v>#N/A</v>
      </c>
      <c r="AH152" t="e">
        <f t="shared" ca="1" si="338"/>
        <v>#N/A</v>
      </c>
      <c r="AI152" t="e">
        <f t="shared" ca="1" si="339"/>
        <v>#N/A</v>
      </c>
      <c r="AJ152" t="e">
        <f t="shared" ca="1" si="340"/>
        <v>#N/A</v>
      </c>
      <c r="AK152" t="e">
        <f t="shared" ca="1" si="341"/>
        <v>#N/A</v>
      </c>
      <c r="AL152" t="e">
        <f t="shared" ca="1" si="342"/>
        <v>#N/A</v>
      </c>
      <c r="AM152" t="e">
        <f t="shared" ca="1" si="343"/>
        <v>#N/A</v>
      </c>
      <c r="AN152" t="e">
        <f t="shared" ca="1" si="344"/>
        <v>#N/A</v>
      </c>
      <c r="AO152" t="e">
        <f t="shared" ca="1" si="345"/>
        <v>#N/A</v>
      </c>
      <c r="AP152" t="e">
        <f t="shared" ca="1" si="346"/>
        <v>#N/A</v>
      </c>
      <c r="AQ152" t="e">
        <f t="shared" ca="1" si="347"/>
        <v>#N/A</v>
      </c>
      <c r="AR152" t="e">
        <f t="shared" ca="1" si="348"/>
        <v>#N/A</v>
      </c>
      <c r="AS152" t="e">
        <f t="shared" ca="1" si="349"/>
        <v>#N/A</v>
      </c>
      <c r="AT152" t="e">
        <f t="shared" ca="1" si="350"/>
        <v>#N/A</v>
      </c>
      <c r="AU152" t="e">
        <f t="shared" ca="1" si="351"/>
        <v>#N/A</v>
      </c>
      <c r="AV152" t="e">
        <f t="shared" ca="1" si="352"/>
        <v>#N/A</v>
      </c>
      <c r="AW152" t="e">
        <f t="shared" ca="1" si="353"/>
        <v>#N/A</v>
      </c>
      <c r="AX152" t="e">
        <f t="shared" ca="1" si="354"/>
        <v>#N/A</v>
      </c>
      <c r="AY152" t="e">
        <f t="shared" ca="1" si="355"/>
        <v>#N/A</v>
      </c>
      <c r="AZ152" t="e">
        <f t="shared" ca="1" si="356"/>
        <v>#N/A</v>
      </c>
      <c r="BA152" t="e">
        <f t="shared" ca="1" si="357"/>
        <v>#N/A</v>
      </c>
      <c r="BB152" s="91" t="e">
        <f t="shared" ca="1" si="358"/>
        <v>#N/A</v>
      </c>
      <c r="BC152" t="e">
        <f t="shared" ca="1" si="359"/>
        <v>#N/A</v>
      </c>
      <c r="BD152" t="e">
        <f t="shared" ca="1" si="360"/>
        <v>#N/A</v>
      </c>
      <c r="BE152" t="e">
        <f t="shared" ca="1" si="361"/>
        <v>#N/A</v>
      </c>
      <c r="BF152" t="e">
        <f t="shared" ca="1" si="362"/>
        <v>#N/A</v>
      </c>
      <c r="BG152" t="e">
        <f t="shared" ca="1" si="363"/>
        <v>#N/A</v>
      </c>
      <c r="BH152" t="e">
        <f t="shared" ca="1" si="364"/>
        <v>#N/A</v>
      </c>
      <c r="BI152" t="e">
        <f t="shared" ca="1" si="365"/>
        <v>#N/A</v>
      </c>
      <c r="BJ152" t="e">
        <f t="shared" ca="1" si="366"/>
        <v>#N/A</v>
      </c>
      <c r="BK152" t="e">
        <f t="shared" ca="1" si="367"/>
        <v>#N/A</v>
      </c>
      <c r="BL152" t="e">
        <f t="shared" ca="1" si="368"/>
        <v>#N/A</v>
      </c>
      <c r="BM152" t="e">
        <f t="shared" ca="1" si="369"/>
        <v>#N/A</v>
      </c>
      <c r="BN152" t="e">
        <f t="shared" ca="1" si="370"/>
        <v>#N/A</v>
      </c>
      <c r="BO152" t="e">
        <f t="shared" ca="1" si="371"/>
        <v>#N/A</v>
      </c>
      <c r="BP152" t="e">
        <f t="shared" ca="1" si="372"/>
        <v>#N/A</v>
      </c>
      <c r="BQ152" t="e">
        <f t="shared" ca="1" si="373"/>
        <v>#N/A</v>
      </c>
      <c r="BR152" t="e">
        <f t="shared" ca="1" si="374"/>
        <v>#N/A</v>
      </c>
      <c r="BS152" t="e">
        <f t="shared" ca="1" si="375"/>
        <v>#N/A</v>
      </c>
      <c r="BT152" t="e">
        <f t="shared" ca="1" si="376"/>
        <v>#N/A</v>
      </c>
      <c r="BU152" t="e">
        <f t="shared" ca="1" si="377"/>
        <v>#N/A</v>
      </c>
      <c r="BV152" t="e">
        <f t="shared" ca="1" si="378"/>
        <v>#N/A</v>
      </c>
      <c r="BW152" t="e">
        <f t="shared" ca="1" si="379"/>
        <v>#N/A</v>
      </c>
      <c r="BX152" t="e">
        <f t="shared" ca="1" si="380"/>
        <v>#N/A</v>
      </c>
      <c r="BY152" t="e">
        <f t="shared" ca="1" si="381"/>
        <v>#N/A</v>
      </c>
      <c r="BZ152" t="e">
        <f t="shared" ca="1" si="382"/>
        <v>#N/A</v>
      </c>
      <c r="CA152" t="e">
        <f t="shared" ca="1" si="383"/>
        <v>#N/A</v>
      </c>
      <c r="CB152" t="e">
        <f t="shared" ca="1" si="384"/>
        <v>#N/A</v>
      </c>
      <c r="CC152" t="e">
        <f t="shared" ca="1" si="385"/>
        <v>#N/A</v>
      </c>
      <c r="CD152" t="e">
        <f t="shared" ca="1" si="386"/>
        <v>#N/A</v>
      </c>
      <c r="CE152" t="e">
        <f t="shared" ca="1" si="387"/>
        <v>#N/A</v>
      </c>
      <c r="CF152" s="91" t="e">
        <f t="shared" ca="1" si="388"/>
        <v>#N/A</v>
      </c>
      <c r="CG152" t="e">
        <f t="shared" ca="1" si="389"/>
        <v>#N/A</v>
      </c>
      <c r="CH152" t="e">
        <f t="shared" ca="1" si="390"/>
        <v>#N/A</v>
      </c>
      <c r="CI152" t="e">
        <f t="shared" ca="1" si="391"/>
        <v>#N/A</v>
      </c>
      <c r="CJ152" t="e">
        <f t="shared" ca="1" si="392"/>
        <v>#N/A</v>
      </c>
      <c r="CK152" t="e">
        <f t="shared" ca="1" si="393"/>
        <v>#N/A</v>
      </c>
      <c r="CL152" t="e">
        <f t="shared" ca="1" si="394"/>
        <v>#N/A</v>
      </c>
      <c r="CM152" t="e">
        <f t="shared" ca="1" si="395"/>
        <v>#N/A</v>
      </c>
      <c r="CN152" t="e">
        <f t="shared" ca="1" si="396"/>
        <v>#N/A</v>
      </c>
      <c r="CO152" t="e">
        <f t="shared" ca="1" si="397"/>
        <v>#N/A</v>
      </c>
      <c r="CP152" t="e">
        <f t="shared" ca="1" si="398"/>
        <v>#N/A</v>
      </c>
      <c r="CQ152" t="e">
        <f t="shared" ca="1" si="399"/>
        <v>#N/A</v>
      </c>
      <c r="CR152" t="e">
        <f t="shared" ca="1" si="400"/>
        <v>#N/A</v>
      </c>
      <c r="CS152" t="e">
        <f t="shared" ca="1" si="401"/>
        <v>#N/A</v>
      </c>
      <c r="CT152" t="e">
        <f t="shared" ca="1" si="402"/>
        <v>#N/A</v>
      </c>
      <c r="CU152" t="e">
        <f t="shared" ca="1" si="403"/>
        <v>#N/A</v>
      </c>
      <c r="CV152" t="e">
        <f t="shared" ca="1" si="404"/>
        <v>#N/A</v>
      </c>
      <c r="CW152" t="e">
        <f t="shared" ca="1" si="405"/>
        <v>#N/A</v>
      </c>
      <c r="CX152" t="e">
        <f t="shared" ca="1" si="406"/>
        <v>#N/A</v>
      </c>
      <c r="CY152" t="e">
        <f t="shared" ca="1" si="407"/>
        <v>#N/A</v>
      </c>
      <c r="CZ152" t="e">
        <f t="shared" ca="1" si="408"/>
        <v>#N/A</v>
      </c>
      <c r="DA152" t="e">
        <f t="shared" ca="1" si="409"/>
        <v>#N/A</v>
      </c>
      <c r="DB152" t="e">
        <f t="shared" ca="1" si="410"/>
        <v>#N/A</v>
      </c>
      <c r="DC152" t="e">
        <f t="shared" ca="1" si="411"/>
        <v>#N/A</v>
      </c>
      <c r="DD152" t="e">
        <f t="shared" ca="1" si="412"/>
        <v>#N/A</v>
      </c>
      <c r="DE152" t="e">
        <f t="shared" ca="1" si="413"/>
        <v>#N/A</v>
      </c>
      <c r="DF152" t="e">
        <f t="shared" ca="1" si="414"/>
        <v>#N/A</v>
      </c>
      <c r="DG152" t="e">
        <f t="shared" ca="1" si="415"/>
        <v>#N/A</v>
      </c>
      <c r="DH152" t="e">
        <f t="shared" ca="1" si="416"/>
        <v>#N/A</v>
      </c>
      <c r="DI152" t="e">
        <f t="shared" ca="1" si="417"/>
        <v>#N/A</v>
      </c>
      <c r="DJ152" s="91" t="e">
        <f t="shared" ca="1" si="418"/>
        <v>#N/A</v>
      </c>
      <c r="DK152" t="e">
        <f t="shared" ca="1" si="419"/>
        <v>#N/A</v>
      </c>
      <c r="DL152" t="e">
        <f t="shared" ca="1" si="420"/>
        <v>#N/A</v>
      </c>
      <c r="DM152" t="e">
        <f t="shared" ca="1" si="421"/>
        <v>#N/A</v>
      </c>
      <c r="DN152" t="e">
        <f t="shared" ca="1" si="422"/>
        <v>#N/A</v>
      </c>
      <c r="DO152" t="e">
        <f t="shared" ca="1" si="423"/>
        <v>#N/A</v>
      </c>
      <c r="DP152" t="e">
        <f t="shared" ca="1" si="424"/>
        <v>#N/A</v>
      </c>
      <c r="DQ152" t="e">
        <f t="shared" ca="1" si="425"/>
        <v>#N/A</v>
      </c>
      <c r="DR152" t="e">
        <f t="shared" ca="1" si="426"/>
        <v>#N/A</v>
      </c>
      <c r="DS152" t="e">
        <f t="shared" ca="1" si="427"/>
        <v>#N/A</v>
      </c>
      <c r="DT152" t="e">
        <f t="shared" ca="1" si="428"/>
        <v>#N/A</v>
      </c>
      <c r="DU152" t="e">
        <f t="shared" ca="1" si="429"/>
        <v>#N/A</v>
      </c>
      <c r="DV152" t="e">
        <f t="shared" ca="1" si="430"/>
        <v>#N/A</v>
      </c>
      <c r="DW152" t="e">
        <f t="shared" ca="1" si="431"/>
        <v>#N/A</v>
      </c>
      <c r="DX152" t="e">
        <f t="shared" ca="1" si="432"/>
        <v>#N/A</v>
      </c>
      <c r="DY152" t="e">
        <f t="shared" ca="1" si="433"/>
        <v>#N/A</v>
      </c>
      <c r="DZ152" t="e">
        <f t="shared" ca="1" si="434"/>
        <v>#N/A</v>
      </c>
      <c r="EA152" t="e">
        <f t="shared" ca="1" si="435"/>
        <v>#N/A</v>
      </c>
      <c r="EB152" t="e">
        <f t="shared" ca="1" si="436"/>
        <v>#N/A</v>
      </c>
      <c r="EC152" t="e">
        <f t="shared" ca="1" si="437"/>
        <v>#N/A</v>
      </c>
      <c r="ED152" t="e">
        <f t="shared" ca="1" si="438"/>
        <v>#N/A</v>
      </c>
      <c r="EE152" t="e">
        <f t="shared" ca="1" si="439"/>
        <v>#N/A</v>
      </c>
      <c r="EF152" t="e">
        <f t="shared" ca="1" si="440"/>
        <v>#N/A</v>
      </c>
      <c r="EG152" t="e">
        <f t="shared" ca="1" si="441"/>
        <v>#N/A</v>
      </c>
      <c r="EH152" t="e">
        <f t="shared" ca="1" si="442"/>
        <v>#N/A</v>
      </c>
      <c r="EI152" t="e">
        <f t="shared" ca="1" si="443"/>
        <v>#N/A</v>
      </c>
      <c r="EJ152" t="e">
        <f t="shared" ca="1" si="444"/>
        <v>#N/A</v>
      </c>
      <c r="EK152" t="e">
        <f t="shared" ca="1" si="445"/>
        <v>#N/A</v>
      </c>
      <c r="EL152" t="e">
        <f t="shared" ca="1" si="446"/>
        <v>#N/A</v>
      </c>
      <c r="EM152" t="e">
        <f t="shared" ca="1" si="447"/>
        <v>#N/A</v>
      </c>
      <c r="EN152" s="91" t="e">
        <f t="shared" ca="1" si="448"/>
        <v>#N/A</v>
      </c>
    </row>
    <row r="153" spans="1:144">
      <c r="A153">
        <f ca="1"/>
        <v>0</v>
      </c>
      <c r="B153">
        <f ca="1"/>
        <v>0</v>
      </c>
      <c r="C153">
        <f ca="1"/>
        <v>0</v>
      </c>
      <c r="D153" t="str">
        <f ca="1"/>
        <v/>
      </c>
      <c r="E153">
        <f ca="1"/>
        <v>0</v>
      </c>
      <c r="F153">
        <f ca="1"/>
        <v>0</v>
      </c>
      <c r="G153">
        <f ca="1"/>
        <v>0</v>
      </c>
      <c r="H153" t="str">
        <f ca="1"/>
        <v/>
      </c>
      <c r="I153">
        <f ca="1"/>
        <v>0</v>
      </c>
      <c r="J153" t="str">
        <f ca="1"/>
        <v/>
      </c>
      <c r="K153" t="str">
        <f ca="1"/>
        <v>0</v>
      </c>
      <c r="L153" t="str">
        <f ca="1"/>
        <v>0</v>
      </c>
      <c r="M153" t="str">
        <f ca="1"/>
        <v>0</v>
      </c>
      <c r="X153" s="91" t="e">
        <f t="shared" ca="1" si="328"/>
        <v>#N/A</v>
      </c>
      <c r="Y153" t="e">
        <f t="shared" ca="1" si="329"/>
        <v>#N/A</v>
      </c>
      <c r="Z153" t="e">
        <f t="shared" ca="1" si="330"/>
        <v>#N/A</v>
      </c>
      <c r="AA153" t="e">
        <f t="shared" ca="1" si="331"/>
        <v>#N/A</v>
      </c>
      <c r="AB153" t="e">
        <f t="shared" ca="1" si="332"/>
        <v>#N/A</v>
      </c>
      <c r="AC153" t="e">
        <f t="shared" ca="1" si="333"/>
        <v>#N/A</v>
      </c>
      <c r="AD153" t="e">
        <f t="shared" ca="1" si="334"/>
        <v>#N/A</v>
      </c>
      <c r="AE153" t="e">
        <f t="shared" ca="1" si="335"/>
        <v>#N/A</v>
      </c>
      <c r="AF153" t="e">
        <f t="shared" ca="1" si="336"/>
        <v>#N/A</v>
      </c>
      <c r="AG153" t="e">
        <f t="shared" ca="1" si="337"/>
        <v>#N/A</v>
      </c>
      <c r="AH153" t="e">
        <f t="shared" ca="1" si="338"/>
        <v>#N/A</v>
      </c>
      <c r="AI153" t="e">
        <f t="shared" ca="1" si="339"/>
        <v>#N/A</v>
      </c>
      <c r="AJ153" t="e">
        <f t="shared" ca="1" si="340"/>
        <v>#N/A</v>
      </c>
      <c r="AK153" t="e">
        <f t="shared" ca="1" si="341"/>
        <v>#N/A</v>
      </c>
      <c r="AL153" t="e">
        <f t="shared" ca="1" si="342"/>
        <v>#N/A</v>
      </c>
      <c r="AM153" t="e">
        <f t="shared" ca="1" si="343"/>
        <v>#N/A</v>
      </c>
      <c r="AN153" t="e">
        <f t="shared" ca="1" si="344"/>
        <v>#N/A</v>
      </c>
      <c r="AO153" t="e">
        <f t="shared" ca="1" si="345"/>
        <v>#N/A</v>
      </c>
      <c r="AP153" t="e">
        <f t="shared" ca="1" si="346"/>
        <v>#N/A</v>
      </c>
      <c r="AQ153" t="e">
        <f t="shared" ca="1" si="347"/>
        <v>#N/A</v>
      </c>
      <c r="AR153" t="e">
        <f t="shared" ca="1" si="348"/>
        <v>#N/A</v>
      </c>
      <c r="AS153" t="e">
        <f t="shared" ca="1" si="349"/>
        <v>#N/A</v>
      </c>
      <c r="AT153" t="e">
        <f t="shared" ca="1" si="350"/>
        <v>#N/A</v>
      </c>
      <c r="AU153" t="e">
        <f t="shared" ca="1" si="351"/>
        <v>#N/A</v>
      </c>
      <c r="AV153" t="e">
        <f t="shared" ca="1" si="352"/>
        <v>#N/A</v>
      </c>
      <c r="AW153" t="e">
        <f t="shared" ca="1" si="353"/>
        <v>#N/A</v>
      </c>
      <c r="AX153" t="e">
        <f t="shared" ca="1" si="354"/>
        <v>#N/A</v>
      </c>
      <c r="AY153" t="e">
        <f t="shared" ca="1" si="355"/>
        <v>#N/A</v>
      </c>
      <c r="AZ153" t="e">
        <f t="shared" ca="1" si="356"/>
        <v>#N/A</v>
      </c>
      <c r="BA153" t="e">
        <f t="shared" ca="1" si="357"/>
        <v>#N/A</v>
      </c>
      <c r="BB153" s="91" t="e">
        <f t="shared" ca="1" si="358"/>
        <v>#N/A</v>
      </c>
      <c r="BC153" t="e">
        <f t="shared" ca="1" si="359"/>
        <v>#N/A</v>
      </c>
      <c r="BD153" t="e">
        <f t="shared" ca="1" si="360"/>
        <v>#N/A</v>
      </c>
      <c r="BE153" t="e">
        <f t="shared" ca="1" si="361"/>
        <v>#N/A</v>
      </c>
      <c r="BF153" t="e">
        <f t="shared" ca="1" si="362"/>
        <v>#N/A</v>
      </c>
      <c r="BG153" t="e">
        <f t="shared" ca="1" si="363"/>
        <v>#N/A</v>
      </c>
      <c r="BH153" t="e">
        <f t="shared" ca="1" si="364"/>
        <v>#N/A</v>
      </c>
      <c r="BI153" t="e">
        <f t="shared" ca="1" si="365"/>
        <v>#N/A</v>
      </c>
      <c r="BJ153" t="e">
        <f t="shared" ca="1" si="366"/>
        <v>#N/A</v>
      </c>
      <c r="BK153" t="e">
        <f t="shared" ca="1" si="367"/>
        <v>#N/A</v>
      </c>
      <c r="BL153" t="e">
        <f t="shared" ca="1" si="368"/>
        <v>#N/A</v>
      </c>
      <c r="BM153" t="e">
        <f t="shared" ca="1" si="369"/>
        <v>#N/A</v>
      </c>
      <c r="BN153" t="e">
        <f t="shared" ca="1" si="370"/>
        <v>#N/A</v>
      </c>
      <c r="BO153" t="e">
        <f t="shared" ca="1" si="371"/>
        <v>#N/A</v>
      </c>
      <c r="BP153" t="e">
        <f t="shared" ca="1" si="372"/>
        <v>#N/A</v>
      </c>
      <c r="BQ153" t="e">
        <f t="shared" ca="1" si="373"/>
        <v>#N/A</v>
      </c>
      <c r="BR153" t="e">
        <f t="shared" ca="1" si="374"/>
        <v>#N/A</v>
      </c>
      <c r="BS153" t="e">
        <f t="shared" ca="1" si="375"/>
        <v>#N/A</v>
      </c>
      <c r="BT153" t="e">
        <f t="shared" ca="1" si="376"/>
        <v>#N/A</v>
      </c>
      <c r="BU153" t="e">
        <f t="shared" ca="1" si="377"/>
        <v>#N/A</v>
      </c>
      <c r="BV153" t="e">
        <f t="shared" ca="1" si="378"/>
        <v>#N/A</v>
      </c>
      <c r="BW153" t="e">
        <f t="shared" ca="1" si="379"/>
        <v>#N/A</v>
      </c>
      <c r="BX153" t="e">
        <f t="shared" ca="1" si="380"/>
        <v>#N/A</v>
      </c>
      <c r="BY153" t="e">
        <f t="shared" ca="1" si="381"/>
        <v>#N/A</v>
      </c>
      <c r="BZ153" t="e">
        <f t="shared" ca="1" si="382"/>
        <v>#N/A</v>
      </c>
      <c r="CA153" t="e">
        <f t="shared" ca="1" si="383"/>
        <v>#N/A</v>
      </c>
      <c r="CB153" t="e">
        <f t="shared" ca="1" si="384"/>
        <v>#N/A</v>
      </c>
      <c r="CC153" t="e">
        <f t="shared" ca="1" si="385"/>
        <v>#N/A</v>
      </c>
      <c r="CD153" t="e">
        <f t="shared" ca="1" si="386"/>
        <v>#N/A</v>
      </c>
      <c r="CE153" t="e">
        <f t="shared" ca="1" si="387"/>
        <v>#N/A</v>
      </c>
      <c r="CF153" s="91" t="e">
        <f t="shared" ca="1" si="388"/>
        <v>#N/A</v>
      </c>
      <c r="CG153" t="e">
        <f t="shared" ca="1" si="389"/>
        <v>#N/A</v>
      </c>
      <c r="CH153" t="e">
        <f t="shared" ca="1" si="390"/>
        <v>#N/A</v>
      </c>
      <c r="CI153" t="e">
        <f t="shared" ca="1" si="391"/>
        <v>#N/A</v>
      </c>
      <c r="CJ153" t="e">
        <f t="shared" ca="1" si="392"/>
        <v>#N/A</v>
      </c>
      <c r="CK153" t="e">
        <f t="shared" ca="1" si="393"/>
        <v>#N/A</v>
      </c>
      <c r="CL153" t="e">
        <f t="shared" ca="1" si="394"/>
        <v>#N/A</v>
      </c>
      <c r="CM153" t="e">
        <f t="shared" ca="1" si="395"/>
        <v>#N/A</v>
      </c>
      <c r="CN153" t="e">
        <f t="shared" ca="1" si="396"/>
        <v>#N/A</v>
      </c>
      <c r="CO153" t="e">
        <f t="shared" ca="1" si="397"/>
        <v>#N/A</v>
      </c>
      <c r="CP153" t="e">
        <f t="shared" ca="1" si="398"/>
        <v>#N/A</v>
      </c>
      <c r="CQ153" t="e">
        <f t="shared" ca="1" si="399"/>
        <v>#N/A</v>
      </c>
      <c r="CR153" t="e">
        <f t="shared" ca="1" si="400"/>
        <v>#N/A</v>
      </c>
      <c r="CS153" t="e">
        <f t="shared" ca="1" si="401"/>
        <v>#N/A</v>
      </c>
      <c r="CT153" t="e">
        <f t="shared" ca="1" si="402"/>
        <v>#N/A</v>
      </c>
      <c r="CU153" t="e">
        <f t="shared" ca="1" si="403"/>
        <v>#N/A</v>
      </c>
      <c r="CV153" t="e">
        <f t="shared" ca="1" si="404"/>
        <v>#N/A</v>
      </c>
      <c r="CW153" t="e">
        <f t="shared" ca="1" si="405"/>
        <v>#N/A</v>
      </c>
      <c r="CX153" t="e">
        <f t="shared" ca="1" si="406"/>
        <v>#N/A</v>
      </c>
      <c r="CY153" t="e">
        <f t="shared" ca="1" si="407"/>
        <v>#N/A</v>
      </c>
      <c r="CZ153" t="e">
        <f t="shared" ca="1" si="408"/>
        <v>#N/A</v>
      </c>
      <c r="DA153" t="e">
        <f t="shared" ca="1" si="409"/>
        <v>#N/A</v>
      </c>
      <c r="DB153" t="e">
        <f t="shared" ca="1" si="410"/>
        <v>#N/A</v>
      </c>
      <c r="DC153" t="e">
        <f t="shared" ca="1" si="411"/>
        <v>#N/A</v>
      </c>
      <c r="DD153" t="e">
        <f t="shared" ca="1" si="412"/>
        <v>#N/A</v>
      </c>
      <c r="DE153" t="e">
        <f t="shared" ca="1" si="413"/>
        <v>#N/A</v>
      </c>
      <c r="DF153" t="e">
        <f t="shared" ca="1" si="414"/>
        <v>#N/A</v>
      </c>
      <c r="DG153" t="e">
        <f t="shared" ca="1" si="415"/>
        <v>#N/A</v>
      </c>
      <c r="DH153" t="e">
        <f t="shared" ca="1" si="416"/>
        <v>#N/A</v>
      </c>
      <c r="DI153" t="e">
        <f t="shared" ca="1" si="417"/>
        <v>#N/A</v>
      </c>
      <c r="DJ153" s="91" t="e">
        <f t="shared" ca="1" si="418"/>
        <v>#N/A</v>
      </c>
      <c r="DK153" t="e">
        <f t="shared" ca="1" si="419"/>
        <v>#N/A</v>
      </c>
      <c r="DL153" t="e">
        <f t="shared" ca="1" si="420"/>
        <v>#N/A</v>
      </c>
      <c r="DM153" t="e">
        <f t="shared" ca="1" si="421"/>
        <v>#N/A</v>
      </c>
      <c r="DN153" t="e">
        <f t="shared" ca="1" si="422"/>
        <v>#N/A</v>
      </c>
      <c r="DO153" t="e">
        <f t="shared" ca="1" si="423"/>
        <v>#N/A</v>
      </c>
      <c r="DP153" t="e">
        <f t="shared" ca="1" si="424"/>
        <v>#N/A</v>
      </c>
      <c r="DQ153" t="e">
        <f t="shared" ca="1" si="425"/>
        <v>#N/A</v>
      </c>
      <c r="DR153" t="e">
        <f t="shared" ca="1" si="426"/>
        <v>#N/A</v>
      </c>
      <c r="DS153" t="e">
        <f t="shared" ca="1" si="427"/>
        <v>#N/A</v>
      </c>
      <c r="DT153" t="e">
        <f t="shared" ca="1" si="428"/>
        <v>#N/A</v>
      </c>
      <c r="DU153" t="e">
        <f t="shared" ca="1" si="429"/>
        <v>#N/A</v>
      </c>
      <c r="DV153" t="e">
        <f t="shared" ca="1" si="430"/>
        <v>#N/A</v>
      </c>
      <c r="DW153" t="e">
        <f t="shared" ca="1" si="431"/>
        <v>#N/A</v>
      </c>
      <c r="DX153" t="e">
        <f t="shared" ca="1" si="432"/>
        <v>#N/A</v>
      </c>
      <c r="DY153" t="e">
        <f t="shared" ca="1" si="433"/>
        <v>#N/A</v>
      </c>
      <c r="DZ153" t="e">
        <f t="shared" ca="1" si="434"/>
        <v>#N/A</v>
      </c>
      <c r="EA153" t="e">
        <f t="shared" ca="1" si="435"/>
        <v>#N/A</v>
      </c>
      <c r="EB153" t="e">
        <f t="shared" ca="1" si="436"/>
        <v>#N/A</v>
      </c>
      <c r="EC153" t="e">
        <f t="shared" ca="1" si="437"/>
        <v>#N/A</v>
      </c>
      <c r="ED153" t="e">
        <f t="shared" ca="1" si="438"/>
        <v>#N/A</v>
      </c>
      <c r="EE153" t="e">
        <f t="shared" ca="1" si="439"/>
        <v>#N/A</v>
      </c>
      <c r="EF153" t="e">
        <f t="shared" ca="1" si="440"/>
        <v>#N/A</v>
      </c>
      <c r="EG153" t="e">
        <f t="shared" ca="1" si="441"/>
        <v>#N/A</v>
      </c>
      <c r="EH153" t="e">
        <f t="shared" ca="1" si="442"/>
        <v>#N/A</v>
      </c>
      <c r="EI153" t="e">
        <f t="shared" ca="1" si="443"/>
        <v>#N/A</v>
      </c>
      <c r="EJ153" t="e">
        <f t="shared" ca="1" si="444"/>
        <v>#N/A</v>
      </c>
      <c r="EK153" t="e">
        <f t="shared" ca="1" si="445"/>
        <v>#N/A</v>
      </c>
      <c r="EL153" t="e">
        <f t="shared" ca="1" si="446"/>
        <v>#N/A</v>
      </c>
      <c r="EM153" t="e">
        <f t="shared" ca="1" si="447"/>
        <v>#N/A</v>
      </c>
      <c r="EN153" s="91" t="e">
        <f t="shared" ca="1" si="448"/>
        <v>#N/A</v>
      </c>
    </row>
    <row r="154" spans="1:144">
      <c r="A154">
        <f ca="1"/>
        <v>0</v>
      </c>
      <c r="B154">
        <f ca="1"/>
        <v>0</v>
      </c>
      <c r="C154">
        <f ca="1"/>
        <v>0</v>
      </c>
      <c r="D154" t="str">
        <f ca="1"/>
        <v/>
      </c>
      <c r="E154">
        <f ca="1"/>
        <v>0</v>
      </c>
      <c r="F154">
        <f ca="1"/>
        <v>0</v>
      </c>
      <c r="G154">
        <f ca="1"/>
        <v>0</v>
      </c>
      <c r="H154" t="str">
        <f ca="1"/>
        <v/>
      </c>
      <c r="I154">
        <f ca="1"/>
        <v>0</v>
      </c>
      <c r="J154" t="str">
        <f ca="1"/>
        <v/>
      </c>
      <c r="K154" t="str">
        <f ca="1"/>
        <v>0</v>
      </c>
      <c r="L154" t="str">
        <f ca="1"/>
        <v>0</v>
      </c>
      <c r="M154" t="str">
        <f ca="1"/>
        <v>0</v>
      </c>
      <c r="X154" s="91" t="e">
        <f t="shared" ca="1" si="328"/>
        <v>#N/A</v>
      </c>
      <c r="Y154" t="e">
        <f t="shared" ca="1" si="329"/>
        <v>#N/A</v>
      </c>
      <c r="Z154" t="e">
        <f t="shared" ca="1" si="330"/>
        <v>#N/A</v>
      </c>
      <c r="AA154" t="e">
        <f t="shared" ca="1" si="331"/>
        <v>#N/A</v>
      </c>
      <c r="AB154" t="e">
        <f t="shared" ca="1" si="332"/>
        <v>#N/A</v>
      </c>
      <c r="AC154" t="e">
        <f t="shared" ca="1" si="333"/>
        <v>#N/A</v>
      </c>
      <c r="AD154" t="e">
        <f t="shared" ca="1" si="334"/>
        <v>#N/A</v>
      </c>
      <c r="AE154" t="e">
        <f t="shared" ca="1" si="335"/>
        <v>#N/A</v>
      </c>
      <c r="AF154" t="e">
        <f t="shared" ca="1" si="336"/>
        <v>#N/A</v>
      </c>
      <c r="AG154" t="e">
        <f t="shared" ca="1" si="337"/>
        <v>#N/A</v>
      </c>
      <c r="AH154" t="e">
        <f t="shared" ca="1" si="338"/>
        <v>#N/A</v>
      </c>
      <c r="AI154" t="e">
        <f t="shared" ca="1" si="339"/>
        <v>#N/A</v>
      </c>
      <c r="AJ154" t="e">
        <f t="shared" ca="1" si="340"/>
        <v>#N/A</v>
      </c>
      <c r="AK154" t="e">
        <f t="shared" ca="1" si="341"/>
        <v>#N/A</v>
      </c>
      <c r="AL154" t="e">
        <f t="shared" ca="1" si="342"/>
        <v>#N/A</v>
      </c>
      <c r="AM154" t="e">
        <f t="shared" ca="1" si="343"/>
        <v>#N/A</v>
      </c>
      <c r="AN154" t="e">
        <f t="shared" ca="1" si="344"/>
        <v>#N/A</v>
      </c>
      <c r="AO154" t="e">
        <f t="shared" ca="1" si="345"/>
        <v>#N/A</v>
      </c>
      <c r="AP154" t="e">
        <f t="shared" ca="1" si="346"/>
        <v>#N/A</v>
      </c>
      <c r="AQ154" t="e">
        <f t="shared" ca="1" si="347"/>
        <v>#N/A</v>
      </c>
      <c r="AR154" t="e">
        <f t="shared" ca="1" si="348"/>
        <v>#N/A</v>
      </c>
      <c r="AS154" t="e">
        <f t="shared" ca="1" si="349"/>
        <v>#N/A</v>
      </c>
      <c r="AT154" t="e">
        <f t="shared" ca="1" si="350"/>
        <v>#N/A</v>
      </c>
      <c r="AU154" t="e">
        <f t="shared" ca="1" si="351"/>
        <v>#N/A</v>
      </c>
      <c r="AV154" t="e">
        <f t="shared" ca="1" si="352"/>
        <v>#N/A</v>
      </c>
      <c r="AW154" t="e">
        <f t="shared" ca="1" si="353"/>
        <v>#N/A</v>
      </c>
      <c r="AX154" t="e">
        <f t="shared" ca="1" si="354"/>
        <v>#N/A</v>
      </c>
      <c r="AY154" t="e">
        <f t="shared" ca="1" si="355"/>
        <v>#N/A</v>
      </c>
      <c r="AZ154" t="e">
        <f t="shared" ca="1" si="356"/>
        <v>#N/A</v>
      </c>
      <c r="BA154" t="e">
        <f t="shared" ca="1" si="357"/>
        <v>#N/A</v>
      </c>
      <c r="BB154" s="91" t="e">
        <f t="shared" ca="1" si="358"/>
        <v>#N/A</v>
      </c>
      <c r="BC154" t="e">
        <f t="shared" ca="1" si="359"/>
        <v>#N/A</v>
      </c>
      <c r="BD154" t="e">
        <f t="shared" ca="1" si="360"/>
        <v>#N/A</v>
      </c>
      <c r="BE154" t="e">
        <f t="shared" ca="1" si="361"/>
        <v>#N/A</v>
      </c>
      <c r="BF154" t="e">
        <f t="shared" ca="1" si="362"/>
        <v>#N/A</v>
      </c>
      <c r="BG154" t="e">
        <f t="shared" ca="1" si="363"/>
        <v>#N/A</v>
      </c>
      <c r="BH154" t="e">
        <f t="shared" ca="1" si="364"/>
        <v>#N/A</v>
      </c>
      <c r="BI154" t="e">
        <f t="shared" ca="1" si="365"/>
        <v>#N/A</v>
      </c>
      <c r="BJ154" t="e">
        <f t="shared" ca="1" si="366"/>
        <v>#N/A</v>
      </c>
      <c r="BK154" t="e">
        <f t="shared" ca="1" si="367"/>
        <v>#N/A</v>
      </c>
      <c r="BL154" t="e">
        <f t="shared" ca="1" si="368"/>
        <v>#N/A</v>
      </c>
      <c r="BM154" t="e">
        <f t="shared" ca="1" si="369"/>
        <v>#N/A</v>
      </c>
      <c r="BN154" t="e">
        <f t="shared" ca="1" si="370"/>
        <v>#N/A</v>
      </c>
      <c r="BO154" t="e">
        <f t="shared" ca="1" si="371"/>
        <v>#N/A</v>
      </c>
      <c r="BP154" t="e">
        <f t="shared" ca="1" si="372"/>
        <v>#N/A</v>
      </c>
      <c r="BQ154" t="e">
        <f t="shared" ca="1" si="373"/>
        <v>#N/A</v>
      </c>
      <c r="BR154" t="e">
        <f t="shared" ca="1" si="374"/>
        <v>#N/A</v>
      </c>
      <c r="BS154" t="e">
        <f t="shared" ca="1" si="375"/>
        <v>#N/A</v>
      </c>
      <c r="BT154" t="e">
        <f t="shared" ca="1" si="376"/>
        <v>#N/A</v>
      </c>
      <c r="BU154" t="e">
        <f t="shared" ca="1" si="377"/>
        <v>#N/A</v>
      </c>
      <c r="BV154" t="e">
        <f t="shared" ca="1" si="378"/>
        <v>#N/A</v>
      </c>
      <c r="BW154" t="e">
        <f t="shared" ca="1" si="379"/>
        <v>#N/A</v>
      </c>
      <c r="BX154" t="e">
        <f t="shared" ca="1" si="380"/>
        <v>#N/A</v>
      </c>
      <c r="BY154" t="e">
        <f t="shared" ca="1" si="381"/>
        <v>#N/A</v>
      </c>
      <c r="BZ154" t="e">
        <f t="shared" ca="1" si="382"/>
        <v>#N/A</v>
      </c>
      <c r="CA154" t="e">
        <f t="shared" ca="1" si="383"/>
        <v>#N/A</v>
      </c>
      <c r="CB154" t="e">
        <f t="shared" ca="1" si="384"/>
        <v>#N/A</v>
      </c>
      <c r="CC154" t="e">
        <f t="shared" ca="1" si="385"/>
        <v>#N/A</v>
      </c>
      <c r="CD154" t="e">
        <f t="shared" ca="1" si="386"/>
        <v>#N/A</v>
      </c>
      <c r="CE154" t="e">
        <f t="shared" ca="1" si="387"/>
        <v>#N/A</v>
      </c>
      <c r="CF154" s="91" t="e">
        <f t="shared" ca="1" si="388"/>
        <v>#N/A</v>
      </c>
      <c r="CG154" t="e">
        <f t="shared" ca="1" si="389"/>
        <v>#N/A</v>
      </c>
      <c r="CH154" t="e">
        <f t="shared" ca="1" si="390"/>
        <v>#N/A</v>
      </c>
      <c r="CI154" t="e">
        <f t="shared" ca="1" si="391"/>
        <v>#N/A</v>
      </c>
      <c r="CJ154" t="e">
        <f t="shared" ca="1" si="392"/>
        <v>#N/A</v>
      </c>
      <c r="CK154" t="e">
        <f t="shared" ca="1" si="393"/>
        <v>#N/A</v>
      </c>
      <c r="CL154" t="e">
        <f t="shared" ca="1" si="394"/>
        <v>#N/A</v>
      </c>
      <c r="CM154" t="e">
        <f t="shared" ca="1" si="395"/>
        <v>#N/A</v>
      </c>
      <c r="CN154" t="e">
        <f t="shared" ca="1" si="396"/>
        <v>#N/A</v>
      </c>
      <c r="CO154" t="e">
        <f t="shared" ca="1" si="397"/>
        <v>#N/A</v>
      </c>
      <c r="CP154" t="e">
        <f t="shared" ca="1" si="398"/>
        <v>#N/A</v>
      </c>
      <c r="CQ154" t="e">
        <f t="shared" ca="1" si="399"/>
        <v>#N/A</v>
      </c>
      <c r="CR154" t="e">
        <f t="shared" ca="1" si="400"/>
        <v>#N/A</v>
      </c>
      <c r="CS154" t="e">
        <f t="shared" ca="1" si="401"/>
        <v>#N/A</v>
      </c>
      <c r="CT154" t="e">
        <f t="shared" ca="1" si="402"/>
        <v>#N/A</v>
      </c>
      <c r="CU154" t="e">
        <f t="shared" ca="1" si="403"/>
        <v>#N/A</v>
      </c>
      <c r="CV154" t="e">
        <f t="shared" ca="1" si="404"/>
        <v>#N/A</v>
      </c>
      <c r="CW154" t="e">
        <f t="shared" ca="1" si="405"/>
        <v>#N/A</v>
      </c>
      <c r="CX154" t="e">
        <f t="shared" ca="1" si="406"/>
        <v>#N/A</v>
      </c>
      <c r="CY154" t="e">
        <f t="shared" ca="1" si="407"/>
        <v>#N/A</v>
      </c>
      <c r="CZ154" t="e">
        <f t="shared" ca="1" si="408"/>
        <v>#N/A</v>
      </c>
      <c r="DA154" t="e">
        <f t="shared" ca="1" si="409"/>
        <v>#N/A</v>
      </c>
      <c r="DB154" t="e">
        <f t="shared" ca="1" si="410"/>
        <v>#N/A</v>
      </c>
      <c r="DC154" t="e">
        <f t="shared" ca="1" si="411"/>
        <v>#N/A</v>
      </c>
      <c r="DD154" t="e">
        <f t="shared" ca="1" si="412"/>
        <v>#N/A</v>
      </c>
      <c r="DE154" t="e">
        <f t="shared" ca="1" si="413"/>
        <v>#N/A</v>
      </c>
      <c r="DF154" t="e">
        <f t="shared" ca="1" si="414"/>
        <v>#N/A</v>
      </c>
      <c r="DG154" t="e">
        <f t="shared" ca="1" si="415"/>
        <v>#N/A</v>
      </c>
      <c r="DH154" t="e">
        <f t="shared" ca="1" si="416"/>
        <v>#N/A</v>
      </c>
      <c r="DI154" t="e">
        <f t="shared" ca="1" si="417"/>
        <v>#N/A</v>
      </c>
      <c r="DJ154" s="91" t="e">
        <f t="shared" ca="1" si="418"/>
        <v>#N/A</v>
      </c>
      <c r="DK154" t="e">
        <f t="shared" ca="1" si="419"/>
        <v>#N/A</v>
      </c>
      <c r="DL154" t="e">
        <f t="shared" ca="1" si="420"/>
        <v>#N/A</v>
      </c>
      <c r="DM154" t="e">
        <f t="shared" ca="1" si="421"/>
        <v>#N/A</v>
      </c>
      <c r="DN154" t="e">
        <f t="shared" ca="1" si="422"/>
        <v>#N/A</v>
      </c>
      <c r="DO154" t="e">
        <f t="shared" ca="1" si="423"/>
        <v>#N/A</v>
      </c>
      <c r="DP154" t="e">
        <f t="shared" ca="1" si="424"/>
        <v>#N/A</v>
      </c>
      <c r="DQ154" t="e">
        <f t="shared" ca="1" si="425"/>
        <v>#N/A</v>
      </c>
      <c r="DR154" t="e">
        <f t="shared" ca="1" si="426"/>
        <v>#N/A</v>
      </c>
      <c r="DS154" t="e">
        <f t="shared" ca="1" si="427"/>
        <v>#N/A</v>
      </c>
      <c r="DT154" t="e">
        <f t="shared" ca="1" si="428"/>
        <v>#N/A</v>
      </c>
      <c r="DU154" t="e">
        <f t="shared" ca="1" si="429"/>
        <v>#N/A</v>
      </c>
      <c r="DV154" t="e">
        <f t="shared" ca="1" si="430"/>
        <v>#N/A</v>
      </c>
      <c r="DW154" t="e">
        <f t="shared" ca="1" si="431"/>
        <v>#N/A</v>
      </c>
      <c r="DX154" t="e">
        <f t="shared" ca="1" si="432"/>
        <v>#N/A</v>
      </c>
      <c r="DY154" t="e">
        <f t="shared" ca="1" si="433"/>
        <v>#N/A</v>
      </c>
      <c r="DZ154" t="e">
        <f t="shared" ca="1" si="434"/>
        <v>#N/A</v>
      </c>
      <c r="EA154" t="e">
        <f t="shared" ca="1" si="435"/>
        <v>#N/A</v>
      </c>
      <c r="EB154" t="e">
        <f t="shared" ca="1" si="436"/>
        <v>#N/A</v>
      </c>
      <c r="EC154" t="e">
        <f t="shared" ca="1" si="437"/>
        <v>#N/A</v>
      </c>
      <c r="ED154" t="e">
        <f t="shared" ca="1" si="438"/>
        <v>#N/A</v>
      </c>
      <c r="EE154" t="e">
        <f t="shared" ca="1" si="439"/>
        <v>#N/A</v>
      </c>
      <c r="EF154" t="e">
        <f t="shared" ca="1" si="440"/>
        <v>#N/A</v>
      </c>
      <c r="EG154" t="e">
        <f t="shared" ca="1" si="441"/>
        <v>#N/A</v>
      </c>
      <c r="EH154" t="e">
        <f t="shared" ca="1" si="442"/>
        <v>#N/A</v>
      </c>
      <c r="EI154" t="e">
        <f t="shared" ca="1" si="443"/>
        <v>#N/A</v>
      </c>
      <c r="EJ154" t="e">
        <f t="shared" ca="1" si="444"/>
        <v>#N/A</v>
      </c>
      <c r="EK154" t="e">
        <f t="shared" ca="1" si="445"/>
        <v>#N/A</v>
      </c>
      <c r="EL154" t="e">
        <f t="shared" ca="1" si="446"/>
        <v>#N/A</v>
      </c>
      <c r="EM154" t="e">
        <f t="shared" ca="1" si="447"/>
        <v>#N/A</v>
      </c>
      <c r="EN154" s="91" t="e">
        <f t="shared" ca="1" si="448"/>
        <v>#N/A</v>
      </c>
    </row>
    <row r="155" spans="1:144">
      <c r="A155">
        <f ca="1"/>
        <v>0</v>
      </c>
      <c r="B155">
        <f ca="1"/>
        <v>0</v>
      </c>
      <c r="C155">
        <f ca="1"/>
        <v>0</v>
      </c>
      <c r="D155" t="str">
        <f ca="1"/>
        <v/>
      </c>
      <c r="E155">
        <f ca="1"/>
        <v>0</v>
      </c>
      <c r="F155">
        <f ca="1"/>
        <v>0</v>
      </c>
      <c r="G155">
        <f ca="1"/>
        <v>0</v>
      </c>
      <c r="H155" t="str">
        <f ca="1"/>
        <v/>
      </c>
      <c r="I155">
        <f ca="1"/>
        <v>0</v>
      </c>
      <c r="J155" t="str">
        <f ca="1"/>
        <v/>
      </c>
      <c r="K155" t="str">
        <f ca="1"/>
        <v>0</v>
      </c>
      <c r="L155" t="str">
        <f ca="1"/>
        <v>0</v>
      </c>
      <c r="M155" t="str">
        <f ca="1"/>
        <v>0</v>
      </c>
      <c r="X155" s="91" t="e">
        <f t="shared" ca="1" si="328"/>
        <v>#N/A</v>
      </c>
      <c r="Y155" t="e">
        <f t="shared" ca="1" si="329"/>
        <v>#N/A</v>
      </c>
      <c r="Z155" t="e">
        <f t="shared" ca="1" si="330"/>
        <v>#N/A</v>
      </c>
      <c r="AA155" t="e">
        <f t="shared" ca="1" si="331"/>
        <v>#N/A</v>
      </c>
      <c r="AB155" t="e">
        <f t="shared" ca="1" si="332"/>
        <v>#N/A</v>
      </c>
      <c r="AC155" t="e">
        <f t="shared" ca="1" si="333"/>
        <v>#N/A</v>
      </c>
      <c r="AD155" t="e">
        <f t="shared" ca="1" si="334"/>
        <v>#N/A</v>
      </c>
      <c r="AE155" t="e">
        <f t="shared" ca="1" si="335"/>
        <v>#N/A</v>
      </c>
      <c r="AF155" t="e">
        <f t="shared" ca="1" si="336"/>
        <v>#N/A</v>
      </c>
      <c r="AG155" t="e">
        <f t="shared" ca="1" si="337"/>
        <v>#N/A</v>
      </c>
      <c r="AH155" t="e">
        <f t="shared" ca="1" si="338"/>
        <v>#N/A</v>
      </c>
      <c r="AI155" t="e">
        <f t="shared" ca="1" si="339"/>
        <v>#N/A</v>
      </c>
      <c r="AJ155" t="e">
        <f t="shared" ca="1" si="340"/>
        <v>#N/A</v>
      </c>
      <c r="AK155" t="e">
        <f t="shared" ca="1" si="341"/>
        <v>#N/A</v>
      </c>
      <c r="AL155" t="e">
        <f t="shared" ca="1" si="342"/>
        <v>#N/A</v>
      </c>
      <c r="AM155" t="e">
        <f t="shared" ca="1" si="343"/>
        <v>#N/A</v>
      </c>
      <c r="AN155" t="e">
        <f t="shared" ca="1" si="344"/>
        <v>#N/A</v>
      </c>
      <c r="AO155" t="e">
        <f t="shared" ca="1" si="345"/>
        <v>#N/A</v>
      </c>
      <c r="AP155" t="e">
        <f t="shared" ca="1" si="346"/>
        <v>#N/A</v>
      </c>
      <c r="AQ155" t="e">
        <f t="shared" ca="1" si="347"/>
        <v>#N/A</v>
      </c>
      <c r="AR155" t="e">
        <f t="shared" ca="1" si="348"/>
        <v>#N/A</v>
      </c>
      <c r="AS155" t="e">
        <f t="shared" ca="1" si="349"/>
        <v>#N/A</v>
      </c>
      <c r="AT155" t="e">
        <f t="shared" ca="1" si="350"/>
        <v>#N/A</v>
      </c>
      <c r="AU155" t="e">
        <f t="shared" ca="1" si="351"/>
        <v>#N/A</v>
      </c>
      <c r="AV155" t="e">
        <f t="shared" ca="1" si="352"/>
        <v>#N/A</v>
      </c>
      <c r="AW155" t="e">
        <f t="shared" ca="1" si="353"/>
        <v>#N/A</v>
      </c>
      <c r="AX155" t="e">
        <f t="shared" ca="1" si="354"/>
        <v>#N/A</v>
      </c>
      <c r="AY155" t="e">
        <f t="shared" ca="1" si="355"/>
        <v>#N/A</v>
      </c>
      <c r="AZ155" t="e">
        <f t="shared" ca="1" si="356"/>
        <v>#N/A</v>
      </c>
      <c r="BA155" t="e">
        <f t="shared" ca="1" si="357"/>
        <v>#N/A</v>
      </c>
      <c r="BB155" s="91" t="e">
        <f t="shared" ca="1" si="358"/>
        <v>#N/A</v>
      </c>
      <c r="BC155" t="e">
        <f t="shared" ca="1" si="359"/>
        <v>#N/A</v>
      </c>
      <c r="BD155" t="e">
        <f t="shared" ca="1" si="360"/>
        <v>#N/A</v>
      </c>
      <c r="BE155" t="e">
        <f t="shared" ca="1" si="361"/>
        <v>#N/A</v>
      </c>
      <c r="BF155" t="e">
        <f t="shared" ca="1" si="362"/>
        <v>#N/A</v>
      </c>
      <c r="BG155" t="e">
        <f t="shared" ca="1" si="363"/>
        <v>#N/A</v>
      </c>
      <c r="BH155" t="e">
        <f t="shared" ca="1" si="364"/>
        <v>#N/A</v>
      </c>
      <c r="BI155" t="e">
        <f t="shared" ca="1" si="365"/>
        <v>#N/A</v>
      </c>
      <c r="BJ155" t="e">
        <f t="shared" ca="1" si="366"/>
        <v>#N/A</v>
      </c>
      <c r="BK155" t="e">
        <f t="shared" ca="1" si="367"/>
        <v>#N/A</v>
      </c>
      <c r="BL155" t="e">
        <f t="shared" ca="1" si="368"/>
        <v>#N/A</v>
      </c>
      <c r="BM155" t="e">
        <f t="shared" ca="1" si="369"/>
        <v>#N/A</v>
      </c>
      <c r="BN155" t="e">
        <f t="shared" ca="1" si="370"/>
        <v>#N/A</v>
      </c>
      <c r="BO155" t="e">
        <f t="shared" ca="1" si="371"/>
        <v>#N/A</v>
      </c>
      <c r="BP155" t="e">
        <f t="shared" ca="1" si="372"/>
        <v>#N/A</v>
      </c>
      <c r="BQ155" t="e">
        <f t="shared" ca="1" si="373"/>
        <v>#N/A</v>
      </c>
      <c r="BR155" t="e">
        <f t="shared" ca="1" si="374"/>
        <v>#N/A</v>
      </c>
      <c r="BS155" t="e">
        <f t="shared" ca="1" si="375"/>
        <v>#N/A</v>
      </c>
      <c r="BT155" t="e">
        <f t="shared" ca="1" si="376"/>
        <v>#N/A</v>
      </c>
      <c r="BU155" t="e">
        <f t="shared" ca="1" si="377"/>
        <v>#N/A</v>
      </c>
      <c r="BV155" t="e">
        <f t="shared" ca="1" si="378"/>
        <v>#N/A</v>
      </c>
      <c r="BW155" t="e">
        <f t="shared" ca="1" si="379"/>
        <v>#N/A</v>
      </c>
      <c r="BX155" t="e">
        <f t="shared" ca="1" si="380"/>
        <v>#N/A</v>
      </c>
      <c r="BY155" t="e">
        <f t="shared" ca="1" si="381"/>
        <v>#N/A</v>
      </c>
      <c r="BZ155" t="e">
        <f t="shared" ca="1" si="382"/>
        <v>#N/A</v>
      </c>
      <c r="CA155" t="e">
        <f t="shared" ca="1" si="383"/>
        <v>#N/A</v>
      </c>
      <c r="CB155" t="e">
        <f t="shared" ca="1" si="384"/>
        <v>#N/A</v>
      </c>
      <c r="CC155" t="e">
        <f t="shared" ca="1" si="385"/>
        <v>#N/A</v>
      </c>
      <c r="CD155" t="e">
        <f t="shared" ca="1" si="386"/>
        <v>#N/A</v>
      </c>
      <c r="CE155" t="e">
        <f t="shared" ca="1" si="387"/>
        <v>#N/A</v>
      </c>
      <c r="CF155" s="91" t="e">
        <f t="shared" ca="1" si="388"/>
        <v>#N/A</v>
      </c>
      <c r="CG155" t="e">
        <f t="shared" ca="1" si="389"/>
        <v>#N/A</v>
      </c>
      <c r="CH155" t="e">
        <f t="shared" ca="1" si="390"/>
        <v>#N/A</v>
      </c>
      <c r="CI155" t="e">
        <f t="shared" ca="1" si="391"/>
        <v>#N/A</v>
      </c>
      <c r="CJ155" t="e">
        <f t="shared" ca="1" si="392"/>
        <v>#N/A</v>
      </c>
      <c r="CK155" t="e">
        <f t="shared" ca="1" si="393"/>
        <v>#N/A</v>
      </c>
      <c r="CL155" t="e">
        <f t="shared" ca="1" si="394"/>
        <v>#N/A</v>
      </c>
      <c r="CM155" t="e">
        <f t="shared" ca="1" si="395"/>
        <v>#N/A</v>
      </c>
      <c r="CN155" t="e">
        <f t="shared" ca="1" si="396"/>
        <v>#N/A</v>
      </c>
      <c r="CO155" t="e">
        <f t="shared" ca="1" si="397"/>
        <v>#N/A</v>
      </c>
      <c r="CP155" t="e">
        <f t="shared" ca="1" si="398"/>
        <v>#N/A</v>
      </c>
      <c r="CQ155" t="e">
        <f t="shared" ca="1" si="399"/>
        <v>#N/A</v>
      </c>
      <c r="CR155" t="e">
        <f t="shared" ca="1" si="400"/>
        <v>#N/A</v>
      </c>
      <c r="CS155" t="e">
        <f t="shared" ca="1" si="401"/>
        <v>#N/A</v>
      </c>
      <c r="CT155" t="e">
        <f t="shared" ca="1" si="402"/>
        <v>#N/A</v>
      </c>
      <c r="CU155" t="e">
        <f t="shared" ca="1" si="403"/>
        <v>#N/A</v>
      </c>
      <c r="CV155" t="e">
        <f t="shared" ca="1" si="404"/>
        <v>#N/A</v>
      </c>
      <c r="CW155" t="e">
        <f t="shared" ca="1" si="405"/>
        <v>#N/A</v>
      </c>
      <c r="CX155" t="e">
        <f t="shared" ca="1" si="406"/>
        <v>#N/A</v>
      </c>
      <c r="CY155" t="e">
        <f t="shared" ca="1" si="407"/>
        <v>#N/A</v>
      </c>
      <c r="CZ155" t="e">
        <f t="shared" ca="1" si="408"/>
        <v>#N/A</v>
      </c>
      <c r="DA155" t="e">
        <f t="shared" ca="1" si="409"/>
        <v>#N/A</v>
      </c>
      <c r="DB155" t="e">
        <f t="shared" ca="1" si="410"/>
        <v>#N/A</v>
      </c>
      <c r="DC155" t="e">
        <f t="shared" ca="1" si="411"/>
        <v>#N/A</v>
      </c>
      <c r="DD155" t="e">
        <f t="shared" ca="1" si="412"/>
        <v>#N/A</v>
      </c>
      <c r="DE155" t="e">
        <f t="shared" ca="1" si="413"/>
        <v>#N/A</v>
      </c>
      <c r="DF155" t="e">
        <f t="shared" ca="1" si="414"/>
        <v>#N/A</v>
      </c>
      <c r="DG155" t="e">
        <f t="shared" ca="1" si="415"/>
        <v>#N/A</v>
      </c>
      <c r="DH155" t="e">
        <f t="shared" ca="1" si="416"/>
        <v>#N/A</v>
      </c>
      <c r="DI155" t="e">
        <f t="shared" ca="1" si="417"/>
        <v>#N/A</v>
      </c>
      <c r="DJ155" s="91" t="e">
        <f t="shared" ca="1" si="418"/>
        <v>#N/A</v>
      </c>
      <c r="DK155" t="e">
        <f t="shared" ca="1" si="419"/>
        <v>#N/A</v>
      </c>
      <c r="DL155" t="e">
        <f t="shared" ca="1" si="420"/>
        <v>#N/A</v>
      </c>
      <c r="DM155" t="e">
        <f t="shared" ca="1" si="421"/>
        <v>#N/A</v>
      </c>
      <c r="DN155" t="e">
        <f t="shared" ca="1" si="422"/>
        <v>#N/A</v>
      </c>
      <c r="DO155" t="e">
        <f t="shared" ca="1" si="423"/>
        <v>#N/A</v>
      </c>
      <c r="DP155" t="e">
        <f t="shared" ca="1" si="424"/>
        <v>#N/A</v>
      </c>
      <c r="DQ155" t="e">
        <f t="shared" ca="1" si="425"/>
        <v>#N/A</v>
      </c>
      <c r="DR155" t="e">
        <f t="shared" ca="1" si="426"/>
        <v>#N/A</v>
      </c>
      <c r="DS155" t="e">
        <f t="shared" ca="1" si="427"/>
        <v>#N/A</v>
      </c>
      <c r="DT155" t="e">
        <f t="shared" ca="1" si="428"/>
        <v>#N/A</v>
      </c>
      <c r="DU155" t="e">
        <f t="shared" ca="1" si="429"/>
        <v>#N/A</v>
      </c>
      <c r="DV155" t="e">
        <f t="shared" ca="1" si="430"/>
        <v>#N/A</v>
      </c>
      <c r="DW155" t="e">
        <f t="shared" ca="1" si="431"/>
        <v>#N/A</v>
      </c>
      <c r="DX155" t="e">
        <f t="shared" ca="1" si="432"/>
        <v>#N/A</v>
      </c>
      <c r="DY155" t="e">
        <f t="shared" ca="1" si="433"/>
        <v>#N/A</v>
      </c>
      <c r="DZ155" t="e">
        <f t="shared" ca="1" si="434"/>
        <v>#N/A</v>
      </c>
      <c r="EA155" t="e">
        <f t="shared" ca="1" si="435"/>
        <v>#N/A</v>
      </c>
      <c r="EB155" t="e">
        <f t="shared" ca="1" si="436"/>
        <v>#N/A</v>
      </c>
      <c r="EC155" t="e">
        <f t="shared" ca="1" si="437"/>
        <v>#N/A</v>
      </c>
      <c r="ED155" t="e">
        <f t="shared" ca="1" si="438"/>
        <v>#N/A</v>
      </c>
      <c r="EE155" t="e">
        <f t="shared" ca="1" si="439"/>
        <v>#N/A</v>
      </c>
      <c r="EF155" t="e">
        <f t="shared" ca="1" si="440"/>
        <v>#N/A</v>
      </c>
      <c r="EG155" t="e">
        <f t="shared" ca="1" si="441"/>
        <v>#N/A</v>
      </c>
      <c r="EH155" t="e">
        <f t="shared" ca="1" si="442"/>
        <v>#N/A</v>
      </c>
      <c r="EI155" t="e">
        <f t="shared" ca="1" si="443"/>
        <v>#N/A</v>
      </c>
      <c r="EJ155" t="e">
        <f t="shared" ca="1" si="444"/>
        <v>#N/A</v>
      </c>
      <c r="EK155" t="e">
        <f t="shared" ca="1" si="445"/>
        <v>#N/A</v>
      </c>
      <c r="EL155" t="e">
        <f t="shared" ca="1" si="446"/>
        <v>#N/A</v>
      </c>
      <c r="EM155" t="e">
        <f t="shared" ca="1" si="447"/>
        <v>#N/A</v>
      </c>
      <c r="EN155" s="91" t="e">
        <f t="shared" ca="1" si="448"/>
        <v>#N/A</v>
      </c>
    </row>
    <row r="156" spans="1:144">
      <c r="A156">
        <f ca="1"/>
        <v>0</v>
      </c>
      <c r="B156">
        <f ca="1"/>
        <v>0</v>
      </c>
      <c r="C156">
        <f ca="1"/>
        <v>0</v>
      </c>
      <c r="D156" t="str">
        <f ca="1"/>
        <v/>
      </c>
      <c r="E156">
        <f ca="1"/>
        <v>0</v>
      </c>
      <c r="F156">
        <f ca="1"/>
        <v>0</v>
      </c>
      <c r="G156">
        <f ca="1"/>
        <v>0</v>
      </c>
      <c r="H156" t="str">
        <f ca="1"/>
        <v/>
      </c>
      <c r="I156">
        <f ca="1"/>
        <v>0</v>
      </c>
      <c r="J156" t="str">
        <f ca="1"/>
        <v/>
      </c>
      <c r="K156" t="str">
        <f ca="1"/>
        <v>0</v>
      </c>
      <c r="L156" t="str">
        <f ca="1"/>
        <v>0</v>
      </c>
      <c r="M156" t="str">
        <f ca="1"/>
        <v>0</v>
      </c>
      <c r="X156" s="91" t="e">
        <f t="shared" ca="1" si="328"/>
        <v>#N/A</v>
      </c>
      <c r="Y156" t="e">
        <f t="shared" ca="1" si="329"/>
        <v>#N/A</v>
      </c>
      <c r="Z156" t="e">
        <f t="shared" ca="1" si="330"/>
        <v>#N/A</v>
      </c>
      <c r="AA156" t="e">
        <f t="shared" ca="1" si="331"/>
        <v>#N/A</v>
      </c>
      <c r="AB156" t="e">
        <f t="shared" ca="1" si="332"/>
        <v>#N/A</v>
      </c>
      <c r="AC156" t="e">
        <f t="shared" ca="1" si="333"/>
        <v>#N/A</v>
      </c>
      <c r="AD156" t="e">
        <f t="shared" ca="1" si="334"/>
        <v>#N/A</v>
      </c>
      <c r="AE156" t="e">
        <f t="shared" ca="1" si="335"/>
        <v>#N/A</v>
      </c>
      <c r="AF156" t="e">
        <f t="shared" ca="1" si="336"/>
        <v>#N/A</v>
      </c>
      <c r="AG156" t="e">
        <f t="shared" ca="1" si="337"/>
        <v>#N/A</v>
      </c>
      <c r="AH156" t="e">
        <f t="shared" ca="1" si="338"/>
        <v>#N/A</v>
      </c>
      <c r="AI156" t="e">
        <f t="shared" ca="1" si="339"/>
        <v>#N/A</v>
      </c>
      <c r="AJ156" t="e">
        <f t="shared" ca="1" si="340"/>
        <v>#N/A</v>
      </c>
      <c r="AK156" t="e">
        <f t="shared" ca="1" si="341"/>
        <v>#N/A</v>
      </c>
      <c r="AL156" t="e">
        <f t="shared" ca="1" si="342"/>
        <v>#N/A</v>
      </c>
      <c r="AM156" t="e">
        <f t="shared" ca="1" si="343"/>
        <v>#N/A</v>
      </c>
      <c r="AN156" t="e">
        <f t="shared" ca="1" si="344"/>
        <v>#N/A</v>
      </c>
      <c r="AO156" t="e">
        <f t="shared" ca="1" si="345"/>
        <v>#N/A</v>
      </c>
      <c r="AP156" t="e">
        <f t="shared" ca="1" si="346"/>
        <v>#N/A</v>
      </c>
      <c r="AQ156" t="e">
        <f t="shared" ca="1" si="347"/>
        <v>#N/A</v>
      </c>
      <c r="AR156" t="e">
        <f t="shared" ca="1" si="348"/>
        <v>#N/A</v>
      </c>
      <c r="AS156" t="e">
        <f t="shared" ca="1" si="349"/>
        <v>#N/A</v>
      </c>
      <c r="AT156" t="e">
        <f t="shared" ca="1" si="350"/>
        <v>#N/A</v>
      </c>
      <c r="AU156" t="e">
        <f t="shared" ca="1" si="351"/>
        <v>#N/A</v>
      </c>
      <c r="AV156" t="e">
        <f t="shared" ca="1" si="352"/>
        <v>#N/A</v>
      </c>
      <c r="AW156" t="e">
        <f t="shared" ca="1" si="353"/>
        <v>#N/A</v>
      </c>
      <c r="AX156" t="e">
        <f t="shared" ca="1" si="354"/>
        <v>#N/A</v>
      </c>
      <c r="AY156" t="e">
        <f t="shared" ca="1" si="355"/>
        <v>#N/A</v>
      </c>
      <c r="AZ156" t="e">
        <f t="shared" ca="1" si="356"/>
        <v>#N/A</v>
      </c>
      <c r="BA156" t="e">
        <f t="shared" ca="1" si="357"/>
        <v>#N/A</v>
      </c>
      <c r="BB156" s="91" t="e">
        <f t="shared" ca="1" si="358"/>
        <v>#N/A</v>
      </c>
      <c r="BC156" t="e">
        <f t="shared" ca="1" si="359"/>
        <v>#N/A</v>
      </c>
      <c r="BD156" t="e">
        <f t="shared" ca="1" si="360"/>
        <v>#N/A</v>
      </c>
      <c r="BE156" t="e">
        <f t="shared" ca="1" si="361"/>
        <v>#N/A</v>
      </c>
      <c r="BF156" t="e">
        <f t="shared" ca="1" si="362"/>
        <v>#N/A</v>
      </c>
      <c r="BG156" t="e">
        <f t="shared" ca="1" si="363"/>
        <v>#N/A</v>
      </c>
      <c r="BH156" t="e">
        <f t="shared" ca="1" si="364"/>
        <v>#N/A</v>
      </c>
      <c r="BI156" t="e">
        <f t="shared" ca="1" si="365"/>
        <v>#N/A</v>
      </c>
      <c r="BJ156" t="e">
        <f t="shared" ca="1" si="366"/>
        <v>#N/A</v>
      </c>
      <c r="BK156" t="e">
        <f t="shared" ca="1" si="367"/>
        <v>#N/A</v>
      </c>
      <c r="BL156" t="e">
        <f t="shared" ca="1" si="368"/>
        <v>#N/A</v>
      </c>
      <c r="BM156" t="e">
        <f t="shared" ca="1" si="369"/>
        <v>#N/A</v>
      </c>
      <c r="BN156" t="e">
        <f t="shared" ca="1" si="370"/>
        <v>#N/A</v>
      </c>
      <c r="BO156" t="e">
        <f t="shared" ca="1" si="371"/>
        <v>#N/A</v>
      </c>
      <c r="BP156" t="e">
        <f t="shared" ca="1" si="372"/>
        <v>#N/A</v>
      </c>
      <c r="BQ156" t="e">
        <f t="shared" ca="1" si="373"/>
        <v>#N/A</v>
      </c>
      <c r="BR156" t="e">
        <f t="shared" ca="1" si="374"/>
        <v>#N/A</v>
      </c>
      <c r="BS156" t="e">
        <f t="shared" ca="1" si="375"/>
        <v>#N/A</v>
      </c>
      <c r="BT156" t="e">
        <f t="shared" ca="1" si="376"/>
        <v>#N/A</v>
      </c>
      <c r="BU156" t="e">
        <f t="shared" ca="1" si="377"/>
        <v>#N/A</v>
      </c>
      <c r="BV156" t="e">
        <f t="shared" ca="1" si="378"/>
        <v>#N/A</v>
      </c>
      <c r="BW156" t="e">
        <f t="shared" ca="1" si="379"/>
        <v>#N/A</v>
      </c>
      <c r="BX156" t="e">
        <f t="shared" ca="1" si="380"/>
        <v>#N/A</v>
      </c>
      <c r="BY156" t="e">
        <f t="shared" ca="1" si="381"/>
        <v>#N/A</v>
      </c>
      <c r="BZ156" t="e">
        <f t="shared" ca="1" si="382"/>
        <v>#N/A</v>
      </c>
      <c r="CA156" t="e">
        <f t="shared" ca="1" si="383"/>
        <v>#N/A</v>
      </c>
      <c r="CB156" t="e">
        <f t="shared" ca="1" si="384"/>
        <v>#N/A</v>
      </c>
      <c r="CC156" t="e">
        <f t="shared" ca="1" si="385"/>
        <v>#N/A</v>
      </c>
      <c r="CD156" t="e">
        <f t="shared" ca="1" si="386"/>
        <v>#N/A</v>
      </c>
      <c r="CE156" t="e">
        <f t="shared" ca="1" si="387"/>
        <v>#N/A</v>
      </c>
      <c r="CF156" s="91" t="e">
        <f t="shared" ca="1" si="388"/>
        <v>#N/A</v>
      </c>
      <c r="CG156" t="e">
        <f t="shared" ca="1" si="389"/>
        <v>#N/A</v>
      </c>
      <c r="CH156" t="e">
        <f t="shared" ca="1" si="390"/>
        <v>#N/A</v>
      </c>
      <c r="CI156" t="e">
        <f t="shared" ca="1" si="391"/>
        <v>#N/A</v>
      </c>
      <c r="CJ156" t="e">
        <f t="shared" ca="1" si="392"/>
        <v>#N/A</v>
      </c>
      <c r="CK156" t="e">
        <f t="shared" ca="1" si="393"/>
        <v>#N/A</v>
      </c>
      <c r="CL156" t="e">
        <f t="shared" ca="1" si="394"/>
        <v>#N/A</v>
      </c>
      <c r="CM156" t="e">
        <f t="shared" ca="1" si="395"/>
        <v>#N/A</v>
      </c>
      <c r="CN156" t="e">
        <f t="shared" ca="1" si="396"/>
        <v>#N/A</v>
      </c>
      <c r="CO156" t="e">
        <f t="shared" ca="1" si="397"/>
        <v>#N/A</v>
      </c>
      <c r="CP156" t="e">
        <f t="shared" ca="1" si="398"/>
        <v>#N/A</v>
      </c>
      <c r="CQ156" t="e">
        <f t="shared" ca="1" si="399"/>
        <v>#N/A</v>
      </c>
      <c r="CR156" t="e">
        <f t="shared" ca="1" si="400"/>
        <v>#N/A</v>
      </c>
      <c r="CS156" t="e">
        <f t="shared" ca="1" si="401"/>
        <v>#N/A</v>
      </c>
      <c r="CT156" t="e">
        <f t="shared" ca="1" si="402"/>
        <v>#N/A</v>
      </c>
      <c r="CU156" t="e">
        <f t="shared" ca="1" si="403"/>
        <v>#N/A</v>
      </c>
      <c r="CV156" t="e">
        <f t="shared" ca="1" si="404"/>
        <v>#N/A</v>
      </c>
      <c r="CW156" t="e">
        <f t="shared" ca="1" si="405"/>
        <v>#N/A</v>
      </c>
      <c r="CX156" t="e">
        <f t="shared" ca="1" si="406"/>
        <v>#N/A</v>
      </c>
      <c r="CY156" t="e">
        <f t="shared" ca="1" si="407"/>
        <v>#N/A</v>
      </c>
      <c r="CZ156" t="e">
        <f t="shared" ca="1" si="408"/>
        <v>#N/A</v>
      </c>
      <c r="DA156" t="e">
        <f t="shared" ca="1" si="409"/>
        <v>#N/A</v>
      </c>
      <c r="DB156" t="e">
        <f t="shared" ca="1" si="410"/>
        <v>#N/A</v>
      </c>
      <c r="DC156" t="e">
        <f t="shared" ca="1" si="411"/>
        <v>#N/A</v>
      </c>
      <c r="DD156" t="e">
        <f t="shared" ca="1" si="412"/>
        <v>#N/A</v>
      </c>
      <c r="DE156" t="e">
        <f t="shared" ca="1" si="413"/>
        <v>#N/A</v>
      </c>
      <c r="DF156" t="e">
        <f t="shared" ca="1" si="414"/>
        <v>#N/A</v>
      </c>
      <c r="DG156" t="e">
        <f t="shared" ca="1" si="415"/>
        <v>#N/A</v>
      </c>
      <c r="DH156" t="e">
        <f t="shared" ca="1" si="416"/>
        <v>#N/A</v>
      </c>
      <c r="DI156" t="e">
        <f t="shared" ca="1" si="417"/>
        <v>#N/A</v>
      </c>
      <c r="DJ156" s="91" t="e">
        <f t="shared" ca="1" si="418"/>
        <v>#N/A</v>
      </c>
      <c r="DK156" t="e">
        <f t="shared" ca="1" si="419"/>
        <v>#N/A</v>
      </c>
      <c r="DL156" t="e">
        <f t="shared" ca="1" si="420"/>
        <v>#N/A</v>
      </c>
      <c r="DM156" t="e">
        <f t="shared" ca="1" si="421"/>
        <v>#N/A</v>
      </c>
      <c r="DN156" t="e">
        <f t="shared" ca="1" si="422"/>
        <v>#N/A</v>
      </c>
      <c r="DO156" t="e">
        <f t="shared" ca="1" si="423"/>
        <v>#N/A</v>
      </c>
      <c r="DP156" t="e">
        <f t="shared" ca="1" si="424"/>
        <v>#N/A</v>
      </c>
      <c r="DQ156" t="e">
        <f t="shared" ca="1" si="425"/>
        <v>#N/A</v>
      </c>
      <c r="DR156" t="e">
        <f t="shared" ca="1" si="426"/>
        <v>#N/A</v>
      </c>
      <c r="DS156" t="e">
        <f t="shared" ca="1" si="427"/>
        <v>#N/A</v>
      </c>
      <c r="DT156" t="e">
        <f t="shared" ca="1" si="428"/>
        <v>#N/A</v>
      </c>
      <c r="DU156" t="e">
        <f t="shared" ca="1" si="429"/>
        <v>#N/A</v>
      </c>
      <c r="DV156" t="e">
        <f t="shared" ca="1" si="430"/>
        <v>#N/A</v>
      </c>
      <c r="DW156" t="e">
        <f t="shared" ca="1" si="431"/>
        <v>#N/A</v>
      </c>
      <c r="DX156" t="e">
        <f t="shared" ca="1" si="432"/>
        <v>#N/A</v>
      </c>
      <c r="DY156" t="e">
        <f t="shared" ca="1" si="433"/>
        <v>#N/A</v>
      </c>
      <c r="DZ156" t="e">
        <f t="shared" ca="1" si="434"/>
        <v>#N/A</v>
      </c>
      <c r="EA156" t="e">
        <f t="shared" ca="1" si="435"/>
        <v>#N/A</v>
      </c>
      <c r="EB156" t="e">
        <f t="shared" ca="1" si="436"/>
        <v>#N/A</v>
      </c>
      <c r="EC156" t="e">
        <f t="shared" ca="1" si="437"/>
        <v>#N/A</v>
      </c>
      <c r="ED156" t="e">
        <f t="shared" ca="1" si="438"/>
        <v>#N/A</v>
      </c>
      <c r="EE156" t="e">
        <f t="shared" ca="1" si="439"/>
        <v>#N/A</v>
      </c>
      <c r="EF156" t="e">
        <f t="shared" ca="1" si="440"/>
        <v>#N/A</v>
      </c>
      <c r="EG156" t="e">
        <f t="shared" ca="1" si="441"/>
        <v>#N/A</v>
      </c>
      <c r="EH156" t="e">
        <f t="shared" ca="1" si="442"/>
        <v>#N/A</v>
      </c>
      <c r="EI156" t="e">
        <f t="shared" ca="1" si="443"/>
        <v>#N/A</v>
      </c>
      <c r="EJ156" t="e">
        <f t="shared" ca="1" si="444"/>
        <v>#N/A</v>
      </c>
      <c r="EK156" t="e">
        <f t="shared" ca="1" si="445"/>
        <v>#N/A</v>
      </c>
      <c r="EL156" t="e">
        <f t="shared" ca="1" si="446"/>
        <v>#N/A</v>
      </c>
      <c r="EM156" t="e">
        <f t="shared" ca="1" si="447"/>
        <v>#N/A</v>
      </c>
      <c r="EN156" s="91" t="e">
        <f t="shared" ca="1" si="448"/>
        <v>#N/A</v>
      </c>
    </row>
    <row r="157" spans="1:144">
      <c r="A157">
        <f ca="1"/>
        <v>0</v>
      </c>
      <c r="B157">
        <f ca="1"/>
        <v>0</v>
      </c>
      <c r="C157">
        <f ca="1"/>
        <v>0</v>
      </c>
      <c r="D157" t="str">
        <f ca="1"/>
        <v/>
      </c>
      <c r="E157">
        <f ca="1"/>
        <v>0</v>
      </c>
      <c r="F157">
        <f ca="1"/>
        <v>0</v>
      </c>
      <c r="G157">
        <f ca="1"/>
        <v>0</v>
      </c>
      <c r="H157" t="str">
        <f ca="1"/>
        <v/>
      </c>
      <c r="I157">
        <f ca="1"/>
        <v>0</v>
      </c>
      <c r="J157" t="str">
        <f ca="1"/>
        <v/>
      </c>
      <c r="K157" t="str">
        <f ca="1"/>
        <v>0</v>
      </c>
      <c r="L157" t="str">
        <f ca="1"/>
        <v>0</v>
      </c>
      <c r="M157" t="str">
        <f ca="1"/>
        <v>0</v>
      </c>
      <c r="X157" s="91" t="e">
        <f t="shared" ca="1" si="328"/>
        <v>#N/A</v>
      </c>
      <c r="Y157" t="e">
        <f t="shared" ca="1" si="329"/>
        <v>#N/A</v>
      </c>
      <c r="Z157" t="e">
        <f t="shared" ca="1" si="330"/>
        <v>#N/A</v>
      </c>
      <c r="AA157" t="e">
        <f t="shared" ca="1" si="331"/>
        <v>#N/A</v>
      </c>
      <c r="AB157" t="e">
        <f t="shared" ca="1" si="332"/>
        <v>#N/A</v>
      </c>
      <c r="AC157" t="e">
        <f t="shared" ca="1" si="333"/>
        <v>#N/A</v>
      </c>
      <c r="AD157" t="e">
        <f t="shared" ca="1" si="334"/>
        <v>#N/A</v>
      </c>
      <c r="AE157" t="e">
        <f t="shared" ca="1" si="335"/>
        <v>#N/A</v>
      </c>
      <c r="AF157" t="e">
        <f t="shared" ca="1" si="336"/>
        <v>#N/A</v>
      </c>
      <c r="AG157" t="e">
        <f t="shared" ca="1" si="337"/>
        <v>#N/A</v>
      </c>
      <c r="AH157" t="e">
        <f t="shared" ca="1" si="338"/>
        <v>#N/A</v>
      </c>
      <c r="AI157" t="e">
        <f t="shared" ca="1" si="339"/>
        <v>#N/A</v>
      </c>
      <c r="AJ157" t="e">
        <f t="shared" ca="1" si="340"/>
        <v>#N/A</v>
      </c>
      <c r="AK157" t="e">
        <f t="shared" ca="1" si="341"/>
        <v>#N/A</v>
      </c>
      <c r="AL157" t="e">
        <f t="shared" ca="1" si="342"/>
        <v>#N/A</v>
      </c>
      <c r="AM157" t="e">
        <f t="shared" ca="1" si="343"/>
        <v>#N/A</v>
      </c>
      <c r="AN157" t="e">
        <f t="shared" ca="1" si="344"/>
        <v>#N/A</v>
      </c>
      <c r="AO157" t="e">
        <f t="shared" ca="1" si="345"/>
        <v>#N/A</v>
      </c>
      <c r="AP157" t="e">
        <f t="shared" ca="1" si="346"/>
        <v>#N/A</v>
      </c>
      <c r="AQ157" t="e">
        <f t="shared" ca="1" si="347"/>
        <v>#N/A</v>
      </c>
      <c r="AR157" t="e">
        <f t="shared" ca="1" si="348"/>
        <v>#N/A</v>
      </c>
      <c r="AS157" t="e">
        <f t="shared" ca="1" si="349"/>
        <v>#N/A</v>
      </c>
      <c r="AT157" t="e">
        <f t="shared" ca="1" si="350"/>
        <v>#N/A</v>
      </c>
      <c r="AU157" t="e">
        <f t="shared" ca="1" si="351"/>
        <v>#N/A</v>
      </c>
      <c r="AV157" t="e">
        <f t="shared" ca="1" si="352"/>
        <v>#N/A</v>
      </c>
      <c r="AW157" t="e">
        <f t="shared" ca="1" si="353"/>
        <v>#N/A</v>
      </c>
      <c r="AX157" t="e">
        <f t="shared" ca="1" si="354"/>
        <v>#N/A</v>
      </c>
      <c r="AY157" t="e">
        <f t="shared" ca="1" si="355"/>
        <v>#N/A</v>
      </c>
      <c r="AZ157" t="e">
        <f t="shared" ca="1" si="356"/>
        <v>#N/A</v>
      </c>
      <c r="BA157" t="e">
        <f t="shared" ca="1" si="357"/>
        <v>#N/A</v>
      </c>
      <c r="BB157" s="91" t="e">
        <f t="shared" ca="1" si="358"/>
        <v>#N/A</v>
      </c>
      <c r="BC157" t="e">
        <f t="shared" ca="1" si="359"/>
        <v>#N/A</v>
      </c>
      <c r="BD157" t="e">
        <f t="shared" ca="1" si="360"/>
        <v>#N/A</v>
      </c>
      <c r="BE157" t="e">
        <f t="shared" ca="1" si="361"/>
        <v>#N/A</v>
      </c>
      <c r="BF157" t="e">
        <f t="shared" ca="1" si="362"/>
        <v>#N/A</v>
      </c>
      <c r="BG157" t="e">
        <f t="shared" ca="1" si="363"/>
        <v>#N/A</v>
      </c>
      <c r="BH157" t="e">
        <f t="shared" ca="1" si="364"/>
        <v>#N/A</v>
      </c>
      <c r="BI157" t="e">
        <f t="shared" ca="1" si="365"/>
        <v>#N/A</v>
      </c>
      <c r="BJ157" t="e">
        <f t="shared" ca="1" si="366"/>
        <v>#N/A</v>
      </c>
      <c r="BK157" t="e">
        <f t="shared" ca="1" si="367"/>
        <v>#N/A</v>
      </c>
      <c r="BL157" t="e">
        <f t="shared" ca="1" si="368"/>
        <v>#N/A</v>
      </c>
      <c r="BM157" t="e">
        <f t="shared" ca="1" si="369"/>
        <v>#N/A</v>
      </c>
      <c r="BN157" t="e">
        <f t="shared" ca="1" si="370"/>
        <v>#N/A</v>
      </c>
      <c r="BO157" t="e">
        <f t="shared" ca="1" si="371"/>
        <v>#N/A</v>
      </c>
      <c r="BP157" t="e">
        <f t="shared" ca="1" si="372"/>
        <v>#N/A</v>
      </c>
      <c r="BQ157" t="e">
        <f t="shared" ca="1" si="373"/>
        <v>#N/A</v>
      </c>
      <c r="BR157" t="e">
        <f t="shared" ca="1" si="374"/>
        <v>#N/A</v>
      </c>
      <c r="BS157" t="e">
        <f t="shared" ca="1" si="375"/>
        <v>#N/A</v>
      </c>
      <c r="BT157" t="e">
        <f t="shared" ca="1" si="376"/>
        <v>#N/A</v>
      </c>
      <c r="BU157" t="e">
        <f t="shared" ca="1" si="377"/>
        <v>#N/A</v>
      </c>
      <c r="BV157" t="e">
        <f t="shared" ca="1" si="378"/>
        <v>#N/A</v>
      </c>
      <c r="BW157" t="e">
        <f t="shared" ca="1" si="379"/>
        <v>#N/A</v>
      </c>
      <c r="BX157" t="e">
        <f t="shared" ca="1" si="380"/>
        <v>#N/A</v>
      </c>
      <c r="BY157" t="e">
        <f t="shared" ca="1" si="381"/>
        <v>#N/A</v>
      </c>
      <c r="BZ157" t="e">
        <f t="shared" ca="1" si="382"/>
        <v>#N/A</v>
      </c>
      <c r="CA157" t="e">
        <f t="shared" ca="1" si="383"/>
        <v>#N/A</v>
      </c>
      <c r="CB157" t="e">
        <f t="shared" ca="1" si="384"/>
        <v>#N/A</v>
      </c>
      <c r="CC157" t="e">
        <f t="shared" ca="1" si="385"/>
        <v>#N/A</v>
      </c>
      <c r="CD157" t="e">
        <f t="shared" ca="1" si="386"/>
        <v>#N/A</v>
      </c>
      <c r="CE157" t="e">
        <f t="shared" ca="1" si="387"/>
        <v>#N/A</v>
      </c>
      <c r="CF157" s="91" t="e">
        <f t="shared" ca="1" si="388"/>
        <v>#N/A</v>
      </c>
      <c r="CG157" t="e">
        <f t="shared" ca="1" si="389"/>
        <v>#N/A</v>
      </c>
      <c r="CH157" t="e">
        <f t="shared" ca="1" si="390"/>
        <v>#N/A</v>
      </c>
      <c r="CI157" t="e">
        <f t="shared" ca="1" si="391"/>
        <v>#N/A</v>
      </c>
      <c r="CJ157" t="e">
        <f t="shared" ca="1" si="392"/>
        <v>#N/A</v>
      </c>
      <c r="CK157" t="e">
        <f t="shared" ca="1" si="393"/>
        <v>#N/A</v>
      </c>
      <c r="CL157" t="e">
        <f t="shared" ca="1" si="394"/>
        <v>#N/A</v>
      </c>
      <c r="CM157" t="e">
        <f t="shared" ca="1" si="395"/>
        <v>#N/A</v>
      </c>
      <c r="CN157" t="e">
        <f t="shared" ca="1" si="396"/>
        <v>#N/A</v>
      </c>
      <c r="CO157" t="e">
        <f t="shared" ca="1" si="397"/>
        <v>#N/A</v>
      </c>
      <c r="CP157" t="e">
        <f t="shared" ca="1" si="398"/>
        <v>#N/A</v>
      </c>
      <c r="CQ157" t="e">
        <f t="shared" ca="1" si="399"/>
        <v>#N/A</v>
      </c>
      <c r="CR157" t="e">
        <f t="shared" ca="1" si="400"/>
        <v>#N/A</v>
      </c>
      <c r="CS157" t="e">
        <f t="shared" ca="1" si="401"/>
        <v>#N/A</v>
      </c>
      <c r="CT157" t="e">
        <f t="shared" ca="1" si="402"/>
        <v>#N/A</v>
      </c>
      <c r="CU157" t="e">
        <f t="shared" ca="1" si="403"/>
        <v>#N/A</v>
      </c>
      <c r="CV157" t="e">
        <f t="shared" ca="1" si="404"/>
        <v>#N/A</v>
      </c>
      <c r="CW157" t="e">
        <f t="shared" ca="1" si="405"/>
        <v>#N/A</v>
      </c>
      <c r="CX157" t="e">
        <f t="shared" ca="1" si="406"/>
        <v>#N/A</v>
      </c>
      <c r="CY157" t="e">
        <f t="shared" ca="1" si="407"/>
        <v>#N/A</v>
      </c>
      <c r="CZ157" t="e">
        <f t="shared" ca="1" si="408"/>
        <v>#N/A</v>
      </c>
      <c r="DA157" t="e">
        <f t="shared" ca="1" si="409"/>
        <v>#N/A</v>
      </c>
      <c r="DB157" t="e">
        <f t="shared" ca="1" si="410"/>
        <v>#N/A</v>
      </c>
      <c r="DC157" t="e">
        <f t="shared" ca="1" si="411"/>
        <v>#N/A</v>
      </c>
      <c r="DD157" t="e">
        <f t="shared" ca="1" si="412"/>
        <v>#N/A</v>
      </c>
      <c r="DE157" t="e">
        <f t="shared" ca="1" si="413"/>
        <v>#N/A</v>
      </c>
      <c r="DF157" t="e">
        <f t="shared" ca="1" si="414"/>
        <v>#N/A</v>
      </c>
      <c r="DG157" t="e">
        <f t="shared" ca="1" si="415"/>
        <v>#N/A</v>
      </c>
      <c r="DH157" t="e">
        <f t="shared" ca="1" si="416"/>
        <v>#N/A</v>
      </c>
      <c r="DI157" t="e">
        <f t="shared" ca="1" si="417"/>
        <v>#N/A</v>
      </c>
      <c r="DJ157" s="91" t="e">
        <f t="shared" ca="1" si="418"/>
        <v>#N/A</v>
      </c>
      <c r="DK157" t="e">
        <f t="shared" ca="1" si="419"/>
        <v>#N/A</v>
      </c>
      <c r="DL157" t="e">
        <f t="shared" ca="1" si="420"/>
        <v>#N/A</v>
      </c>
      <c r="DM157" t="e">
        <f t="shared" ca="1" si="421"/>
        <v>#N/A</v>
      </c>
      <c r="DN157" t="e">
        <f t="shared" ca="1" si="422"/>
        <v>#N/A</v>
      </c>
      <c r="DO157" t="e">
        <f t="shared" ca="1" si="423"/>
        <v>#N/A</v>
      </c>
      <c r="DP157" t="e">
        <f t="shared" ca="1" si="424"/>
        <v>#N/A</v>
      </c>
      <c r="DQ157" t="e">
        <f t="shared" ca="1" si="425"/>
        <v>#N/A</v>
      </c>
      <c r="DR157" t="e">
        <f t="shared" ca="1" si="426"/>
        <v>#N/A</v>
      </c>
      <c r="DS157" t="e">
        <f t="shared" ca="1" si="427"/>
        <v>#N/A</v>
      </c>
      <c r="DT157" t="e">
        <f t="shared" ca="1" si="428"/>
        <v>#N/A</v>
      </c>
      <c r="DU157" t="e">
        <f t="shared" ca="1" si="429"/>
        <v>#N/A</v>
      </c>
      <c r="DV157" t="e">
        <f t="shared" ca="1" si="430"/>
        <v>#N/A</v>
      </c>
      <c r="DW157" t="e">
        <f t="shared" ca="1" si="431"/>
        <v>#N/A</v>
      </c>
      <c r="DX157" t="e">
        <f t="shared" ca="1" si="432"/>
        <v>#N/A</v>
      </c>
      <c r="DY157" t="e">
        <f t="shared" ca="1" si="433"/>
        <v>#N/A</v>
      </c>
      <c r="DZ157" t="e">
        <f t="shared" ca="1" si="434"/>
        <v>#N/A</v>
      </c>
      <c r="EA157" t="e">
        <f t="shared" ca="1" si="435"/>
        <v>#N/A</v>
      </c>
      <c r="EB157" t="e">
        <f t="shared" ca="1" si="436"/>
        <v>#N/A</v>
      </c>
      <c r="EC157" t="e">
        <f t="shared" ca="1" si="437"/>
        <v>#N/A</v>
      </c>
      <c r="ED157" t="e">
        <f t="shared" ca="1" si="438"/>
        <v>#N/A</v>
      </c>
      <c r="EE157" t="e">
        <f t="shared" ca="1" si="439"/>
        <v>#N/A</v>
      </c>
      <c r="EF157" t="e">
        <f t="shared" ca="1" si="440"/>
        <v>#N/A</v>
      </c>
      <c r="EG157" t="e">
        <f t="shared" ca="1" si="441"/>
        <v>#N/A</v>
      </c>
      <c r="EH157" t="e">
        <f t="shared" ca="1" si="442"/>
        <v>#N/A</v>
      </c>
      <c r="EI157" t="e">
        <f t="shared" ca="1" si="443"/>
        <v>#N/A</v>
      </c>
      <c r="EJ157" t="e">
        <f t="shared" ca="1" si="444"/>
        <v>#N/A</v>
      </c>
      <c r="EK157" t="e">
        <f t="shared" ca="1" si="445"/>
        <v>#N/A</v>
      </c>
      <c r="EL157" t="e">
        <f t="shared" ca="1" si="446"/>
        <v>#N/A</v>
      </c>
      <c r="EM157" t="e">
        <f t="shared" ca="1" si="447"/>
        <v>#N/A</v>
      </c>
      <c r="EN157" s="91" t="e">
        <f t="shared" ca="1" si="448"/>
        <v>#N/A</v>
      </c>
    </row>
    <row r="158" spans="1:144">
      <c r="A158">
        <f ca="1"/>
        <v>0</v>
      </c>
      <c r="B158">
        <f ca="1"/>
        <v>0</v>
      </c>
      <c r="C158">
        <f ca="1"/>
        <v>0</v>
      </c>
      <c r="D158" t="str">
        <f ca="1"/>
        <v/>
      </c>
      <c r="E158">
        <f ca="1"/>
        <v>0</v>
      </c>
      <c r="F158">
        <f ca="1"/>
        <v>0</v>
      </c>
      <c r="G158">
        <f ca="1"/>
        <v>0</v>
      </c>
      <c r="H158" t="str">
        <f ca="1"/>
        <v/>
      </c>
      <c r="I158">
        <f ca="1"/>
        <v>0</v>
      </c>
      <c r="J158" t="str">
        <f ca="1"/>
        <v/>
      </c>
      <c r="K158" t="str">
        <f ca="1"/>
        <v>0</v>
      </c>
      <c r="L158" t="str">
        <f ca="1"/>
        <v>0</v>
      </c>
      <c r="M158" t="str">
        <f ca="1"/>
        <v>0</v>
      </c>
      <c r="X158" s="91" t="e">
        <f t="shared" ca="1" si="328"/>
        <v>#N/A</v>
      </c>
      <c r="Y158" t="e">
        <f t="shared" ca="1" si="329"/>
        <v>#N/A</v>
      </c>
      <c r="Z158" t="e">
        <f t="shared" ca="1" si="330"/>
        <v>#N/A</v>
      </c>
      <c r="AA158" t="e">
        <f t="shared" ca="1" si="331"/>
        <v>#N/A</v>
      </c>
      <c r="AB158" t="e">
        <f t="shared" ca="1" si="332"/>
        <v>#N/A</v>
      </c>
      <c r="AC158" t="e">
        <f t="shared" ca="1" si="333"/>
        <v>#N/A</v>
      </c>
      <c r="AD158" t="e">
        <f t="shared" ca="1" si="334"/>
        <v>#N/A</v>
      </c>
      <c r="AE158" t="e">
        <f t="shared" ca="1" si="335"/>
        <v>#N/A</v>
      </c>
      <c r="AF158" t="e">
        <f t="shared" ca="1" si="336"/>
        <v>#N/A</v>
      </c>
      <c r="AG158" t="e">
        <f t="shared" ca="1" si="337"/>
        <v>#N/A</v>
      </c>
      <c r="AH158" t="e">
        <f t="shared" ca="1" si="338"/>
        <v>#N/A</v>
      </c>
      <c r="AI158" t="e">
        <f t="shared" ca="1" si="339"/>
        <v>#N/A</v>
      </c>
      <c r="AJ158" t="e">
        <f t="shared" ca="1" si="340"/>
        <v>#N/A</v>
      </c>
      <c r="AK158" t="e">
        <f t="shared" ca="1" si="341"/>
        <v>#N/A</v>
      </c>
      <c r="AL158" t="e">
        <f t="shared" ca="1" si="342"/>
        <v>#N/A</v>
      </c>
      <c r="AM158" t="e">
        <f t="shared" ca="1" si="343"/>
        <v>#N/A</v>
      </c>
      <c r="AN158" t="e">
        <f t="shared" ca="1" si="344"/>
        <v>#N/A</v>
      </c>
      <c r="AO158" t="e">
        <f t="shared" ca="1" si="345"/>
        <v>#N/A</v>
      </c>
      <c r="AP158" t="e">
        <f t="shared" ca="1" si="346"/>
        <v>#N/A</v>
      </c>
      <c r="AQ158" t="e">
        <f t="shared" ca="1" si="347"/>
        <v>#N/A</v>
      </c>
      <c r="AR158" t="e">
        <f t="shared" ca="1" si="348"/>
        <v>#N/A</v>
      </c>
      <c r="AS158" t="e">
        <f t="shared" ca="1" si="349"/>
        <v>#N/A</v>
      </c>
      <c r="AT158" t="e">
        <f t="shared" ca="1" si="350"/>
        <v>#N/A</v>
      </c>
      <c r="AU158" t="e">
        <f t="shared" ca="1" si="351"/>
        <v>#N/A</v>
      </c>
      <c r="AV158" t="e">
        <f t="shared" ca="1" si="352"/>
        <v>#N/A</v>
      </c>
      <c r="AW158" t="e">
        <f t="shared" ca="1" si="353"/>
        <v>#N/A</v>
      </c>
      <c r="AX158" t="e">
        <f t="shared" ca="1" si="354"/>
        <v>#N/A</v>
      </c>
      <c r="AY158" t="e">
        <f t="shared" ca="1" si="355"/>
        <v>#N/A</v>
      </c>
      <c r="AZ158" t="e">
        <f t="shared" ca="1" si="356"/>
        <v>#N/A</v>
      </c>
      <c r="BA158" t="e">
        <f t="shared" ca="1" si="357"/>
        <v>#N/A</v>
      </c>
      <c r="BB158" s="91" t="e">
        <f t="shared" ca="1" si="358"/>
        <v>#N/A</v>
      </c>
      <c r="BC158" t="e">
        <f t="shared" ca="1" si="359"/>
        <v>#N/A</v>
      </c>
      <c r="BD158" t="e">
        <f t="shared" ca="1" si="360"/>
        <v>#N/A</v>
      </c>
      <c r="BE158" t="e">
        <f t="shared" ca="1" si="361"/>
        <v>#N/A</v>
      </c>
      <c r="BF158" t="e">
        <f t="shared" ca="1" si="362"/>
        <v>#N/A</v>
      </c>
      <c r="BG158" t="e">
        <f t="shared" ca="1" si="363"/>
        <v>#N/A</v>
      </c>
      <c r="BH158" t="e">
        <f t="shared" ca="1" si="364"/>
        <v>#N/A</v>
      </c>
      <c r="BI158" t="e">
        <f t="shared" ca="1" si="365"/>
        <v>#N/A</v>
      </c>
      <c r="BJ158" t="e">
        <f t="shared" ca="1" si="366"/>
        <v>#N/A</v>
      </c>
      <c r="BK158" t="e">
        <f t="shared" ca="1" si="367"/>
        <v>#N/A</v>
      </c>
      <c r="BL158" t="e">
        <f t="shared" ca="1" si="368"/>
        <v>#N/A</v>
      </c>
      <c r="BM158" t="e">
        <f t="shared" ca="1" si="369"/>
        <v>#N/A</v>
      </c>
      <c r="BN158" t="e">
        <f t="shared" ca="1" si="370"/>
        <v>#N/A</v>
      </c>
      <c r="BO158" t="e">
        <f t="shared" ca="1" si="371"/>
        <v>#N/A</v>
      </c>
      <c r="BP158" t="e">
        <f t="shared" ca="1" si="372"/>
        <v>#N/A</v>
      </c>
      <c r="BQ158" t="e">
        <f t="shared" ca="1" si="373"/>
        <v>#N/A</v>
      </c>
      <c r="BR158" t="e">
        <f t="shared" ca="1" si="374"/>
        <v>#N/A</v>
      </c>
      <c r="BS158" t="e">
        <f t="shared" ca="1" si="375"/>
        <v>#N/A</v>
      </c>
      <c r="BT158" t="e">
        <f t="shared" ca="1" si="376"/>
        <v>#N/A</v>
      </c>
      <c r="BU158" t="e">
        <f t="shared" ca="1" si="377"/>
        <v>#N/A</v>
      </c>
      <c r="BV158" t="e">
        <f t="shared" ca="1" si="378"/>
        <v>#N/A</v>
      </c>
      <c r="BW158" t="e">
        <f t="shared" ca="1" si="379"/>
        <v>#N/A</v>
      </c>
      <c r="BX158" t="e">
        <f t="shared" ca="1" si="380"/>
        <v>#N/A</v>
      </c>
      <c r="BY158" t="e">
        <f t="shared" ca="1" si="381"/>
        <v>#N/A</v>
      </c>
      <c r="BZ158" t="e">
        <f t="shared" ca="1" si="382"/>
        <v>#N/A</v>
      </c>
      <c r="CA158" t="e">
        <f t="shared" ca="1" si="383"/>
        <v>#N/A</v>
      </c>
      <c r="CB158" t="e">
        <f t="shared" ca="1" si="384"/>
        <v>#N/A</v>
      </c>
      <c r="CC158" t="e">
        <f t="shared" ca="1" si="385"/>
        <v>#N/A</v>
      </c>
      <c r="CD158" t="e">
        <f t="shared" ca="1" si="386"/>
        <v>#N/A</v>
      </c>
      <c r="CE158" t="e">
        <f t="shared" ca="1" si="387"/>
        <v>#N/A</v>
      </c>
      <c r="CF158" s="91" t="e">
        <f t="shared" ca="1" si="388"/>
        <v>#N/A</v>
      </c>
      <c r="CG158" t="e">
        <f t="shared" ca="1" si="389"/>
        <v>#N/A</v>
      </c>
      <c r="CH158" t="e">
        <f t="shared" ca="1" si="390"/>
        <v>#N/A</v>
      </c>
      <c r="CI158" t="e">
        <f t="shared" ca="1" si="391"/>
        <v>#N/A</v>
      </c>
      <c r="CJ158" t="e">
        <f t="shared" ca="1" si="392"/>
        <v>#N/A</v>
      </c>
      <c r="CK158" t="e">
        <f t="shared" ca="1" si="393"/>
        <v>#N/A</v>
      </c>
      <c r="CL158" t="e">
        <f t="shared" ca="1" si="394"/>
        <v>#N/A</v>
      </c>
      <c r="CM158" t="e">
        <f t="shared" ca="1" si="395"/>
        <v>#N/A</v>
      </c>
      <c r="CN158" t="e">
        <f t="shared" ca="1" si="396"/>
        <v>#N/A</v>
      </c>
      <c r="CO158" t="e">
        <f t="shared" ca="1" si="397"/>
        <v>#N/A</v>
      </c>
      <c r="CP158" t="e">
        <f t="shared" ca="1" si="398"/>
        <v>#N/A</v>
      </c>
      <c r="CQ158" t="e">
        <f t="shared" ca="1" si="399"/>
        <v>#N/A</v>
      </c>
      <c r="CR158" t="e">
        <f t="shared" ca="1" si="400"/>
        <v>#N/A</v>
      </c>
      <c r="CS158" t="e">
        <f t="shared" ca="1" si="401"/>
        <v>#N/A</v>
      </c>
      <c r="CT158" t="e">
        <f t="shared" ca="1" si="402"/>
        <v>#N/A</v>
      </c>
      <c r="CU158" t="e">
        <f t="shared" ca="1" si="403"/>
        <v>#N/A</v>
      </c>
      <c r="CV158" t="e">
        <f t="shared" ca="1" si="404"/>
        <v>#N/A</v>
      </c>
      <c r="CW158" t="e">
        <f t="shared" ca="1" si="405"/>
        <v>#N/A</v>
      </c>
      <c r="CX158" t="e">
        <f t="shared" ca="1" si="406"/>
        <v>#N/A</v>
      </c>
      <c r="CY158" t="e">
        <f t="shared" ca="1" si="407"/>
        <v>#N/A</v>
      </c>
      <c r="CZ158" t="e">
        <f t="shared" ca="1" si="408"/>
        <v>#N/A</v>
      </c>
      <c r="DA158" t="e">
        <f t="shared" ca="1" si="409"/>
        <v>#N/A</v>
      </c>
      <c r="DB158" t="e">
        <f t="shared" ca="1" si="410"/>
        <v>#N/A</v>
      </c>
      <c r="DC158" t="e">
        <f t="shared" ca="1" si="411"/>
        <v>#N/A</v>
      </c>
      <c r="DD158" t="e">
        <f t="shared" ca="1" si="412"/>
        <v>#N/A</v>
      </c>
      <c r="DE158" t="e">
        <f t="shared" ca="1" si="413"/>
        <v>#N/A</v>
      </c>
      <c r="DF158" t="e">
        <f t="shared" ca="1" si="414"/>
        <v>#N/A</v>
      </c>
      <c r="DG158" t="e">
        <f t="shared" ca="1" si="415"/>
        <v>#N/A</v>
      </c>
      <c r="DH158" t="e">
        <f t="shared" ca="1" si="416"/>
        <v>#N/A</v>
      </c>
      <c r="DI158" t="e">
        <f t="shared" ca="1" si="417"/>
        <v>#N/A</v>
      </c>
      <c r="DJ158" s="91" t="e">
        <f t="shared" ca="1" si="418"/>
        <v>#N/A</v>
      </c>
      <c r="DK158" t="e">
        <f t="shared" ca="1" si="419"/>
        <v>#N/A</v>
      </c>
      <c r="DL158" t="e">
        <f t="shared" ca="1" si="420"/>
        <v>#N/A</v>
      </c>
      <c r="DM158" t="e">
        <f t="shared" ca="1" si="421"/>
        <v>#N/A</v>
      </c>
      <c r="DN158" t="e">
        <f t="shared" ca="1" si="422"/>
        <v>#N/A</v>
      </c>
      <c r="DO158" t="e">
        <f t="shared" ca="1" si="423"/>
        <v>#N/A</v>
      </c>
      <c r="DP158" t="e">
        <f t="shared" ca="1" si="424"/>
        <v>#N/A</v>
      </c>
      <c r="DQ158" t="e">
        <f t="shared" ca="1" si="425"/>
        <v>#N/A</v>
      </c>
      <c r="DR158" t="e">
        <f t="shared" ca="1" si="426"/>
        <v>#N/A</v>
      </c>
      <c r="DS158" t="e">
        <f t="shared" ca="1" si="427"/>
        <v>#N/A</v>
      </c>
      <c r="DT158" t="e">
        <f t="shared" ca="1" si="428"/>
        <v>#N/A</v>
      </c>
      <c r="DU158" t="e">
        <f t="shared" ca="1" si="429"/>
        <v>#N/A</v>
      </c>
      <c r="DV158" t="e">
        <f t="shared" ca="1" si="430"/>
        <v>#N/A</v>
      </c>
      <c r="DW158" t="e">
        <f t="shared" ca="1" si="431"/>
        <v>#N/A</v>
      </c>
      <c r="DX158" t="e">
        <f t="shared" ca="1" si="432"/>
        <v>#N/A</v>
      </c>
      <c r="DY158" t="e">
        <f t="shared" ca="1" si="433"/>
        <v>#N/A</v>
      </c>
      <c r="DZ158" t="e">
        <f t="shared" ca="1" si="434"/>
        <v>#N/A</v>
      </c>
      <c r="EA158" t="e">
        <f t="shared" ca="1" si="435"/>
        <v>#N/A</v>
      </c>
      <c r="EB158" t="e">
        <f t="shared" ca="1" si="436"/>
        <v>#N/A</v>
      </c>
      <c r="EC158" t="e">
        <f t="shared" ca="1" si="437"/>
        <v>#N/A</v>
      </c>
      <c r="ED158" t="e">
        <f t="shared" ca="1" si="438"/>
        <v>#N/A</v>
      </c>
      <c r="EE158" t="e">
        <f t="shared" ca="1" si="439"/>
        <v>#N/A</v>
      </c>
      <c r="EF158" t="e">
        <f t="shared" ca="1" si="440"/>
        <v>#N/A</v>
      </c>
      <c r="EG158" t="e">
        <f t="shared" ca="1" si="441"/>
        <v>#N/A</v>
      </c>
      <c r="EH158" t="e">
        <f t="shared" ca="1" si="442"/>
        <v>#N/A</v>
      </c>
      <c r="EI158" t="e">
        <f t="shared" ca="1" si="443"/>
        <v>#N/A</v>
      </c>
      <c r="EJ158" t="e">
        <f t="shared" ca="1" si="444"/>
        <v>#N/A</v>
      </c>
      <c r="EK158" t="e">
        <f t="shared" ca="1" si="445"/>
        <v>#N/A</v>
      </c>
      <c r="EL158" t="e">
        <f t="shared" ca="1" si="446"/>
        <v>#N/A</v>
      </c>
      <c r="EM158" t="e">
        <f t="shared" ca="1" si="447"/>
        <v>#N/A</v>
      </c>
      <c r="EN158" s="91" t="e">
        <f t="shared" ca="1" si="448"/>
        <v>#N/A</v>
      </c>
    </row>
    <row r="159" spans="1:144">
      <c r="A159">
        <f ca="1"/>
        <v>0</v>
      </c>
      <c r="B159">
        <f ca="1"/>
        <v>0</v>
      </c>
      <c r="C159">
        <f ca="1"/>
        <v>0</v>
      </c>
      <c r="D159" t="str">
        <f ca="1"/>
        <v/>
      </c>
      <c r="E159">
        <f ca="1"/>
        <v>0</v>
      </c>
      <c r="F159">
        <f ca="1"/>
        <v>0</v>
      </c>
      <c r="G159">
        <f ca="1"/>
        <v>0</v>
      </c>
      <c r="H159" t="str">
        <f ca="1"/>
        <v/>
      </c>
      <c r="I159">
        <f ca="1"/>
        <v>0</v>
      </c>
      <c r="J159" t="str">
        <f ca="1"/>
        <v/>
      </c>
      <c r="K159" t="str">
        <f ca="1"/>
        <v>0</v>
      </c>
      <c r="L159" t="str">
        <f ca="1"/>
        <v>0</v>
      </c>
      <c r="M159" t="str">
        <f ca="1"/>
        <v>0</v>
      </c>
      <c r="X159" s="91" t="e">
        <f t="shared" ca="1" si="324"/>
        <v>#N/A</v>
      </c>
      <c r="Y159" t="e">
        <f t="shared" ca="1" si="324"/>
        <v>#N/A</v>
      </c>
      <c r="Z159" t="e">
        <f t="shared" ca="1" si="324"/>
        <v>#N/A</v>
      </c>
      <c r="AA159" t="e">
        <f t="shared" ca="1" si="324"/>
        <v>#N/A</v>
      </c>
      <c r="AB159" t="e">
        <f t="shared" ca="1" si="324"/>
        <v>#N/A</v>
      </c>
      <c r="AC159" t="e">
        <f t="shared" ca="1" si="324"/>
        <v>#N/A</v>
      </c>
      <c r="AD159" t="e">
        <f t="shared" ca="1" si="324"/>
        <v>#N/A</v>
      </c>
      <c r="AE159" t="e">
        <f t="shared" ca="1" si="324"/>
        <v>#N/A</v>
      </c>
      <c r="AF159" t="e">
        <f t="shared" ca="1" si="324"/>
        <v>#N/A</v>
      </c>
      <c r="AG159" t="e">
        <f t="shared" ca="1" si="324"/>
        <v>#N/A</v>
      </c>
      <c r="AH159" t="e">
        <f t="shared" ca="1" si="324"/>
        <v>#N/A</v>
      </c>
      <c r="AI159" t="e">
        <f t="shared" ca="1" si="324"/>
        <v>#N/A</v>
      </c>
      <c r="AJ159" t="e">
        <f t="shared" ca="1" si="324"/>
        <v>#N/A</v>
      </c>
      <c r="AK159" t="e">
        <f t="shared" ca="1" si="324"/>
        <v>#N/A</v>
      </c>
      <c r="AL159" t="e">
        <f t="shared" ca="1" si="324"/>
        <v>#N/A</v>
      </c>
      <c r="AM159" t="e">
        <f t="shared" ca="1" si="320"/>
        <v>#N/A</v>
      </c>
      <c r="AN159" t="e">
        <f t="shared" ca="1" si="320"/>
        <v>#N/A</v>
      </c>
      <c r="AO159" t="e">
        <f t="shared" ca="1" si="320"/>
        <v>#N/A</v>
      </c>
      <c r="AP159" t="e">
        <f t="shared" ca="1" si="320"/>
        <v>#N/A</v>
      </c>
      <c r="AQ159" t="e">
        <f t="shared" ca="1" si="320"/>
        <v>#N/A</v>
      </c>
      <c r="AR159" t="e">
        <f t="shared" ca="1" si="320"/>
        <v>#N/A</v>
      </c>
      <c r="AS159" t="e">
        <f t="shared" ca="1" si="320"/>
        <v>#N/A</v>
      </c>
      <c r="AT159" t="e">
        <f t="shared" ca="1" si="320"/>
        <v>#N/A</v>
      </c>
      <c r="AU159" t="e">
        <f t="shared" ca="1" si="320"/>
        <v>#N/A</v>
      </c>
      <c r="AV159" t="e">
        <f t="shared" ca="1" si="320"/>
        <v>#N/A</v>
      </c>
      <c r="AW159" t="e">
        <f t="shared" ca="1" si="320"/>
        <v>#N/A</v>
      </c>
      <c r="AX159" t="e">
        <f t="shared" ca="1" si="320"/>
        <v>#N/A</v>
      </c>
      <c r="AY159" t="e">
        <f t="shared" ca="1" si="320"/>
        <v>#N/A</v>
      </c>
      <c r="AZ159" t="e">
        <f t="shared" ca="1" si="320"/>
        <v>#N/A</v>
      </c>
      <c r="BA159" t="e">
        <f t="shared" ca="1" si="320"/>
        <v>#N/A</v>
      </c>
      <c r="BB159" s="91" t="e">
        <f t="shared" ref="BB159:BQ168" ca="1" si="449">$L159*$E$116</f>
        <v>#N/A</v>
      </c>
      <c r="BC159" t="e">
        <f t="shared" ca="1" si="449"/>
        <v>#N/A</v>
      </c>
      <c r="BD159" t="e">
        <f t="shared" ca="1" si="449"/>
        <v>#N/A</v>
      </c>
      <c r="BE159" t="e">
        <f t="shared" ca="1" si="449"/>
        <v>#N/A</v>
      </c>
      <c r="BF159" t="e">
        <f t="shared" ca="1" si="449"/>
        <v>#N/A</v>
      </c>
      <c r="BG159" t="e">
        <f t="shared" ca="1" si="449"/>
        <v>#N/A</v>
      </c>
      <c r="BH159" t="e">
        <f t="shared" ca="1" si="449"/>
        <v>#N/A</v>
      </c>
      <c r="BI159" t="e">
        <f t="shared" ca="1" si="449"/>
        <v>#N/A</v>
      </c>
      <c r="BJ159" t="e">
        <f t="shared" ca="1" si="449"/>
        <v>#N/A</v>
      </c>
      <c r="BK159" t="e">
        <f t="shared" ca="1" si="449"/>
        <v>#N/A</v>
      </c>
      <c r="BL159" t="e">
        <f t="shared" ca="1" si="449"/>
        <v>#N/A</v>
      </c>
      <c r="BM159" t="e">
        <f t="shared" ca="1" si="449"/>
        <v>#N/A</v>
      </c>
      <c r="BN159" t="e">
        <f t="shared" ca="1" si="449"/>
        <v>#N/A</v>
      </c>
      <c r="BO159" t="e">
        <f t="shared" ca="1" si="449"/>
        <v>#N/A</v>
      </c>
      <c r="BP159" t="e">
        <f t="shared" ca="1" si="449"/>
        <v>#N/A</v>
      </c>
      <c r="BQ159" t="e">
        <f t="shared" ca="1" si="449"/>
        <v>#N/A</v>
      </c>
      <c r="BR159" t="e">
        <f t="shared" ref="BR159:BS168" ca="1" si="450">$L159*$E$116</f>
        <v>#N/A</v>
      </c>
      <c r="BS159" t="e">
        <f t="shared" ca="1" si="450"/>
        <v>#N/A</v>
      </c>
      <c r="BT159" t="e">
        <f t="shared" ca="1" si="321"/>
        <v>#N/A</v>
      </c>
      <c r="BU159" t="e">
        <f t="shared" ca="1" si="321"/>
        <v>#N/A</v>
      </c>
      <c r="BV159" t="e">
        <f t="shared" ca="1" si="321"/>
        <v>#N/A</v>
      </c>
      <c r="BW159" t="e">
        <f t="shared" ca="1" si="321"/>
        <v>#N/A</v>
      </c>
      <c r="BX159" t="e">
        <f t="shared" ca="1" si="321"/>
        <v>#N/A</v>
      </c>
      <c r="BY159" t="e">
        <f t="shared" ca="1" si="321"/>
        <v>#N/A</v>
      </c>
      <c r="BZ159" t="e">
        <f t="shared" ca="1" si="321"/>
        <v>#N/A</v>
      </c>
      <c r="CA159" t="e">
        <f t="shared" ca="1" si="321"/>
        <v>#N/A</v>
      </c>
      <c r="CB159" t="e">
        <f t="shared" ca="1" si="321"/>
        <v>#N/A</v>
      </c>
      <c r="CC159" t="e">
        <f t="shared" ca="1" si="321"/>
        <v>#N/A</v>
      </c>
      <c r="CD159" t="e">
        <f t="shared" ca="1" si="321"/>
        <v>#N/A</v>
      </c>
      <c r="CE159" t="e">
        <f t="shared" ca="1" si="321"/>
        <v>#N/A</v>
      </c>
      <c r="CF159" s="91" t="e">
        <f t="shared" ca="1" si="321"/>
        <v>#N/A</v>
      </c>
      <c r="CG159" t="e">
        <f t="shared" ca="1" si="321"/>
        <v>#N/A</v>
      </c>
      <c r="CH159" t="e">
        <f t="shared" ca="1" si="321"/>
        <v>#N/A</v>
      </c>
      <c r="CI159" t="e">
        <f t="shared" ref="CI159:CX159" ca="1" si="451">$L159*$E$116</f>
        <v>#N/A</v>
      </c>
      <c r="CJ159" t="e">
        <f t="shared" ca="1" si="451"/>
        <v>#N/A</v>
      </c>
      <c r="CK159" t="e">
        <f t="shared" ca="1" si="451"/>
        <v>#N/A</v>
      </c>
      <c r="CL159" t="e">
        <f t="shared" ca="1" si="451"/>
        <v>#N/A</v>
      </c>
      <c r="CM159" t="e">
        <f t="shared" ca="1" si="451"/>
        <v>#N/A</v>
      </c>
      <c r="CN159" t="e">
        <f t="shared" ca="1" si="451"/>
        <v>#N/A</v>
      </c>
      <c r="CO159" t="e">
        <f t="shared" ca="1" si="451"/>
        <v>#N/A</v>
      </c>
      <c r="CP159" t="e">
        <f t="shared" ca="1" si="451"/>
        <v>#N/A</v>
      </c>
      <c r="CQ159" t="e">
        <f t="shared" ca="1" si="451"/>
        <v>#N/A</v>
      </c>
      <c r="CR159" t="e">
        <f t="shared" ca="1" si="451"/>
        <v>#N/A</v>
      </c>
      <c r="CS159" t="e">
        <f t="shared" ca="1" si="451"/>
        <v>#N/A</v>
      </c>
      <c r="CT159" t="e">
        <f t="shared" ca="1" si="451"/>
        <v>#N/A</v>
      </c>
      <c r="CU159" t="e">
        <f t="shared" ca="1" si="451"/>
        <v>#N/A</v>
      </c>
      <c r="CV159" t="e">
        <f t="shared" ca="1" si="451"/>
        <v>#N/A</v>
      </c>
      <c r="CW159" t="e">
        <f t="shared" ca="1" si="451"/>
        <v>#N/A</v>
      </c>
      <c r="CX159" t="e">
        <f t="shared" ca="1" si="451"/>
        <v>#N/A</v>
      </c>
      <c r="CY159" t="e">
        <f t="shared" ca="1" si="322"/>
        <v>#N/A</v>
      </c>
      <c r="CZ159" t="e">
        <f t="shared" ca="1" si="322"/>
        <v>#N/A</v>
      </c>
      <c r="DA159" t="e">
        <f t="shared" ca="1" si="322"/>
        <v>#N/A</v>
      </c>
      <c r="DB159" t="e">
        <f t="shared" ca="1" si="322"/>
        <v>#N/A</v>
      </c>
      <c r="DC159" t="e">
        <f t="shared" ca="1" si="322"/>
        <v>#N/A</v>
      </c>
      <c r="DD159" t="e">
        <f t="shared" ca="1" si="322"/>
        <v>#N/A</v>
      </c>
      <c r="DE159" t="e">
        <f t="shared" ca="1" si="322"/>
        <v>#N/A</v>
      </c>
      <c r="DF159" t="e">
        <f t="shared" ca="1" si="322"/>
        <v>#N/A</v>
      </c>
      <c r="DG159" t="e">
        <f t="shared" ca="1" si="322"/>
        <v>#N/A</v>
      </c>
      <c r="DH159" t="e">
        <f t="shared" ca="1" si="322"/>
        <v>#N/A</v>
      </c>
      <c r="DI159" t="e">
        <f t="shared" ca="1" si="322"/>
        <v>#N/A</v>
      </c>
      <c r="DJ159" s="91" t="e">
        <f t="shared" ca="1" si="322"/>
        <v>#N/A</v>
      </c>
      <c r="DK159" t="e">
        <f t="shared" ca="1" si="322"/>
        <v>#N/A</v>
      </c>
      <c r="DL159" t="e">
        <f t="shared" ca="1" si="322"/>
        <v>#N/A</v>
      </c>
      <c r="DM159" t="e">
        <f t="shared" ca="1" si="322"/>
        <v>#N/A</v>
      </c>
      <c r="DN159" t="e">
        <f t="shared" ref="DN159:EC168" ca="1" si="452">$L159*$E$116</f>
        <v>#N/A</v>
      </c>
      <c r="DO159" t="e">
        <f t="shared" ca="1" si="452"/>
        <v>#N/A</v>
      </c>
      <c r="DP159" t="e">
        <f t="shared" ca="1" si="452"/>
        <v>#N/A</v>
      </c>
      <c r="DQ159" t="e">
        <f t="shared" ca="1" si="452"/>
        <v>#N/A</v>
      </c>
      <c r="DR159" t="e">
        <f t="shared" ca="1" si="452"/>
        <v>#N/A</v>
      </c>
      <c r="DS159" t="e">
        <f t="shared" ca="1" si="452"/>
        <v>#N/A</v>
      </c>
      <c r="DT159" t="e">
        <f t="shared" ca="1" si="452"/>
        <v>#N/A</v>
      </c>
      <c r="DU159" t="e">
        <f t="shared" ca="1" si="452"/>
        <v>#N/A</v>
      </c>
      <c r="DV159" t="e">
        <f t="shared" ca="1" si="452"/>
        <v>#N/A</v>
      </c>
      <c r="DW159" t="e">
        <f t="shared" ca="1" si="452"/>
        <v>#N/A</v>
      </c>
      <c r="DX159" t="e">
        <f t="shared" ca="1" si="452"/>
        <v>#N/A</v>
      </c>
      <c r="DY159" t="e">
        <f t="shared" ca="1" si="452"/>
        <v>#N/A</v>
      </c>
      <c r="DZ159" t="e">
        <f t="shared" ca="1" si="452"/>
        <v>#N/A</v>
      </c>
      <c r="EA159" t="e">
        <f t="shared" ca="1" si="452"/>
        <v>#N/A</v>
      </c>
      <c r="EB159" t="e">
        <f t="shared" ca="1" si="452"/>
        <v>#N/A</v>
      </c>
      <c r="EC159" t="e">
        <f t="shared" ca="1" si="452"/>
        <v>#N/A</v>
      </c>
      <c r="ED159" t="e">
        <f t="shared" ref="ED159:EE168" ca="1" si="453">$L159*$E$116</f>
        <v>#N/A</v>
      </c>
      <c r="EE159" t="e">
        <f t="shared" ca="1" si="453"/>
        <v>#N/A</v>
      </c>
      <c r="EF159" t="e">
        <f t="shared" ca="1" si="323"/>
        <v>#N/A</v>
      </c>
      <c r="EG159" t="e">
        <f t="shared" ca="1" si="323"/>
        <v>#N/A</v>
      </c>
      <c r="EH159" t="e">
        <f t="shared" ca="1" si="323"/>
        <v>#N/A</v>
      </c>
      <c r="EI159" t="e">
        <f t="shared" ca="1" si="323"/>
        <v>#N/A</v>
      </c>
      <c r="EJ159" t="e">
        <f t="shared" ca="1" si="323"/>
        <v>#N/A</v>
      </c>
      <c r="EK159" t="e">
        <f t="shared" ca="1" si="323"/>
        <v>#N/A</v>
      </c>
      <c r="EL159" t="e">
        <f t="shared" ca="1" si="323"/>
        <v>#N/A</v>
      </c>
      <c r="EM159" t="e">
        <f t="shared" ca="1" si="323"/>
        <v>#N/A</v>
      </c>
      <c r="EN159" s="91" t="e">
        <f t="shared" ca="1" si="323"/>
        <v>#N/A</v>
      </c>
    </row>
    <row r="160" spans="1:144">
      <c r="A160">
        <f ca="1"/>
        <v>0</v>
      </c>
      <c r="B160">
        <f ca="1"/>
        <v>0</v>
      </c>
      <c r="C160">
        <f ca="1"/>
        <v>0</v>
      </c>
      <c r="D160" t="str">
        <f ca="1"/>
        <v/>
      </c>
      <c r="E160">
        <f ca="1"/>
        <v>0</v>
      </c>
      <c r="F160">
        <f ca="1"/>
        <v>0</v>
      </c>
      <c r="G160">
        <f ca="1"/>
        <v>0</v>
      </c>
      <c r="H160" t="str">
        <f ca="1"/>
        <v/>
      </c>
      <c r="I160">
        <f ca="1"/>
        <v>0</v>
      </c>
      <c r="J160" t="str">
        <f ca="1"/>
        <v/>
      </c>
      <c r="K160" t="str">
        <f ca="1"/>
        <v>0</v>
      </c>
      <c r="L160" t="str">
        <f ca="1"/>
        <v>0</v>
      </c>
      <c r="M160" t="str">
        <f ca="1"/>
        <v>0</v>
      </c>
      <c r="X160" s="91" t="e">
        <f t="shared" ca="1" si="324"/>
        <v>#N/A</v>
      </c>
      <c r="Y160" t="e">
        <f t="shared" ca="1" si="324"/>
        <v>#N/A</v>
      </c>
      <c r="Z160" t="e">
        <f t="shared" ca="1" si="324"/>
        <v>#N/A</v>
      </c>
      <c r="AA160" t="e">
        <f t="shared" ca="1" si="324"/>
        <v>#N/A</v>
      </c>
      <c r="AB160" t="e">
        <f t="shared" ca="1" si="324"/>
        <v>#N/A</v>
      </c>
      <c r="AC160" t="e">
        <f t="shared" ca="1" si="324"/>
        <v>#N/A</v>
      </c>
      <c r="AD160" t="e">
        <f t="shared" ca="1" si="324"/>
        <v>#N/A</v>
      </c>
      <c r="AE160" t="e">
        <f t="shared" ca="1" si="324"/>
        <v>#N/A</v>
      </c>
      <c r="AF160" t="e">
        <f t="shared" ca="1" si="324"/>
        <v>#N/A</v>
      </c>
      <c r="AG160" t="e">
        <f t="shared" ca="1" si="324"/>
        <v>#N/A</v>
      </c>
      <c r="AH160" t="e">
        <f t="shared" ca="1" si="324"/>
        <v>#N/A</v>
      </c>
      <c r="AI160" t="e">
        <f t="shared" ca="1" si="324"/>
        <v>#N/A</v>
      </c>
      <c r="AJ160" t="e">
        <f t="shared" ca="1" si="324"/>
        <v>#N/A</v>
      </c>
      <c r="AK160" t="e">
        <f t="shared" ca="1" si="324"/>
        <v>#N/A</v>
      </c>
      <c r="AL160" t="e">
        <f t="shared" ca="1" si="324"/>
        <v>#N/A</v>
      </c>
      <c r="AM160" t="e">
        <f t="shared" ca="1" si="324"/>
        <v>#N/A</v>
      </c>
      <c r="AN160" t="e">
        <f t="shared" ref="AN160:BC160" ca="1" si="454">$L160*$E$116</f>
        <v>#N/A</v>
      </c>
      <c r="AO160" t="e">
        <f t="shared" ca="1" si="454"/>
        <v>#N/A</v>
      </c>
      <c r="AP160" t="e">
        <f t="shared" ca="1" si="454"/>
        <v>#N/A</v>
      </c>
      <c r="AQ160" t="e">
        <f t="shared" ca="1" si="454"/>
        <v>#N/A</v>
      </c>
      <c r="AR160" t="e">
        <f t="shared" ca="1" si="454"/>
        <v>#N/A</v>
      </c>
      <c r="AS160" t="e">
        <f t="shared" ca="1" si="454"/>
        <v>#N/A</v>
      </c>
      <c r="AT160" t="e">
        <f t="shared" ca="1" si="454"/>
        <v>#N/A</v>
      </c>
      <c r="AU160" t="e">
        <f t="shared" ca="1" si="454"/>
        <v>#N/A</v>
      </c>
      <c r="AV160" t="e">
        <f t="shared" ca="1" si="454"/>
        <v>#N/A</v>
      </c>
      <c r="AW160" t="e">
        <f t="shared" ca="1" si="454"/>
        <v>#N/A</v>
      </c>
      <c r="AX160" t="e">
        <f t="shared" ca="1" si="454"/>
        <v>#N/A</v>
      </c>
      <c r="AY160" t="e">
        <f t="shared" ca="1" si="454"/>
        <v>#N/A</v>
      </c>
      <c r="AZ160" t="e">
        <f t="shared" ca="1" si="454"/>
        <v>#N/A</v>
      </c>
      <c r="BA160" t="e">
        <f t="shared" ca="1" si="454"/>
        <v>#N/A</v>
      </c>
      <c r="BB160" s="91" t="e">
        <f t="shared" ca="1" si="454"/>
        <v>#N/A</v>
      </c>
      <c r="BC160" t="e">
        <f t="shared" ca="1" si="454"/>
        <v>#N/A</v>
      </c>
      <c r="BD160" t="e">
        <f t="shared" ca="1" si="449"/>
        <v>#N/A</v>
      </c>
      <c r="BE160" t="e">
        <f t="shared" ca="1" si="449"/>
        <v>#N/A</v>
      </c>
      <c r="BF160" t="e">
        <f t="shared" ca="1" si="449"/>
        <v>#N/A</v>
      </c>
      <c r="BG160" t="e">
        <f t="shared" ca="1" si="449"/>
        <v>#N/A</v>
      </c>
      <c r="BH160" t="e">
        <f t="shared" ca="1" si="449"/>
        <v>#N/A</v>
      </c>
      <c r="BI160" t="e">
        <f t="shared" ca="1" si="449"/>
        <v>#N/A</v>
      </c>
      <c r="BJ160" t="e">
        <f t="shared" ca="1" si="449"/>
        <v>#N/A</v>
      </c>
      <c r="BK160" t="e">
        <f t="shared" ca="1" si="449"/>
        <v>#N/A</v>
      </c>
      <c r="BL160" t="e">
        <f t="shared" ca="1" si="449"/>
        <v>#N/A</v>
      </c>
      <c r="BM160" t="e">
        <f t="shared" ca="1" si="449"/>
        <v>#N/A</v>
      </c>
      <c r="BN160" t="e">
        <f t="shared" ca="1" si="449"/>
        <v>#N/A</v>
      </c>
      <c r="BO160" t="e">
        <f t="shared" ca="1" si="449"/>
        <v>#N/A</v>
      </c>
      <c r="BP160" t="e">
        <f t="shared" ca="1" si="449"/>
        <v>#N/A</v>
      </c>
      <c r="BQ160" t="e">
        <f t="shared" ca="1" si="449"/>
        <v>#N/A</v>
      </c>
      <c r="BR160" t="e">
        <f t="shared" ca="1" si="450"/>
        <v>#N/A</v>
      </c>
      <c r="BS160" t="e">
        <f t="shared" ca="1" si="450"/>
        <v>#N/A</v>
      </c>
      <c r="BT160" t="e">
        <f t="shared" ca="1" si="321"/>
        <v>#N/A</v>
      </c>
      <c r="BU160" t="e">
        <f t="shared" ca="1" si="321"/>
        <v>#N/A</v>
      </c>
      <c r="BV160" t="e">
        <f t="shared" ca="1" si="321"/>
        <v>#N/A</v>
      </c>
      <c r="BW160" t="e">
        <f t="shared" ca="1" si="321"/>
        <v>#N/A</v>
      </c>
      <c r="BX160" t="e">
        <f t="shared" ca="1" si="321"/>
        <v>#N/A</v>
      </c>
      <c r="BY160" t="e">
        <f t="shared" ca="1" si="321"/>
        <v>#N/A</v>
      </c>
      <c r="BZ160" t="e">
        <f t="shared" ca="1" si="321"/>
        <v>#N/A</v>
      </c>
      <c r="CA160" t="e">
        <f t="shared" ca="1" si="321"/>
        <v>#N/A</v>
      </c>
      <c r="CB160" t="e">
        <f t="shared" ca="1" si="321"/>
        <v>#N/A</v>
      </c>
      <c r="CC160" t="e">
        <f t="shared" ca="1" si="321"/>
        <v>#N/A</v>
      </c>
      <c r="CD160" t="e">
        <f t="shared" ca="1" si="321"/>
        <v>#N/A</v>
      </c>
      <c r="CE160" t="e">
        <f t="shared" ca="1" si="321"/>
        <v>#N/A</v>
      </c>
      <c r="CF160" s="91" t="e">
        <f t="shared" ca="1" si="321"/>
        <v>#N/A</v>
      </c>
      <c r="CG160" t="e">
        <f t="shared" ca="1" si="321"/>
        <v>#N/A</v>
      </c>
      <c r="CH160" t="e">
        <f t="shared" ref="CH160:CW168" ca="1" si="455">$L160*$E$116</f>
        <v>#N/A</v>
      </c>
      <c r="CI160" t="e">
        <f t="shared" ca="1" si="455"/>
        <v>#N/A</v>
      </c>
      <c r="CJ160" t="e">
        <f t="shared" ca="1" si="455"/>
        <v>#N/A</v>
      </c>
      <c r="CK160" t="e">
        <f t="shared" ca="1" si="455"/>
        <v>#N/A</v>
      </c>
      <c r="CL160" t="e">
        <f t="shared" ca="1" si="455"/>
        <v>#N/A</v>
      </c>
      <c r="CM160" t="e">
        <f t="shared" ca="1" si="455"/>
        <v>#N/A</v>
      </c>
      <c r="CN160" t="e">
        <f t="shared" ca="1" si="455"/>
        <v>#N/A</v>
      </c>
      <c r="CO160" t="e">
        <f t="shared" ca="1" si="455"/>
        <v>#N/A</v>
      </c>
      <c r="CP160" t="e">
        <f t="shared" ca="1" si="455"/>
        <v>#N/A</v>
      </c>
      <c r="CQ160" t="e">
        <f t="shared" ca="1" si="455"/>
        <v>#N/A</v>
      </c>
      <c r="CR160" t="e">
        <f t="shared" ca="1" si="455"/>
        <v>#N/A</v>
      </c>
      <c r="CS160" t="e">
        <f t="shared" ca="1" si="455"/>
        <v>#N/A</v>
      </c>
      <c r="CT160" t="e">
        <f t="shared" ca="1" si="455"/>
        <v>#N/A</v>
      </c>
      <c r="CU160" t="e">
        <f t="shared" ca="1" si="455"/>
        <v>#N/A</v>
      </c>
      <c r="CV160" t="e">
        <f t="shared" ca="1" si="455"/>
        <v>#N/A</v>
      </c>
      <c r="CW160" t="e">
        <f t="shared" ca="1" si="455"/>
        <v>#N/A</v>
      </c>
      <c r="CX160" t="e">
        <f t="shared" ref="CX160:CX168" ca="1" si="456">$L160*$E$116</f>
        <v>#N/A</v>
      </c>
      <c r="CY160" t="e">
        <f t="shared" ref="CY160:DN168" ca="1" si="457">$L160*$E$116</f>
        <v>#N/A</v>
      </c>
      <c r="CZ160" t="e">
        <f t="shared" ca="1" si="457"/>
        <v>#N/A</v>
      </c>
      <c r="DA160" t="e">
        <f t="shared" ca="1" si="457"/>
        <v>#N/A</v>
      </c>
      <c r="DB160" t="e">
        <f t="shared" ca="1" si="457"/>
        <v>#N/A</v>
      </c>
      <c r="DC160" t="e">
        <f t="shared" ca="1" si="457"/>
        <v>#N/A</v>
      </c>
      <c r="DD160" t="e">
        <f t="shared" ca="1" si="457"/>
        <v>#N/A</v>
      </c>
      <c r="DE160" t="e">
        <f t="shared" ca="1" si="457"/>
        <v>#N/A</v>
      </c>
      <c r="DF160" t="e">
        <f t="shared" ca="1" si="457"/>
        <v>#N/A</v>
      </c>
      <c r="DG160" t="e">
        <f t="shared" ca="1" si="457"/>
        <v>#N/A</v>
      </c>
      <c r="DH160" t="e">
        <f t="shared" ca="1" si="457"/>
        <v>#N/A</v>
      </c>
      <c r="DI160" t="e">
        <f t="shared" ca="1" si="457"/>
        <v>#N/A</v>
      </c>
      <c r="DJ160" s="91" t="e">
        <f t="shared" ca="1" si="457"/>
        <v>#N/A</v>
      </c>
      <c r="DK160" t="e">
        <f t="shared" ca="1" si="457"/>
        <v>#N/A</v>
      </c>
      <c r="DL160" t="e">
        <f t="shared" ca="1" si="457"/>
        <v>#N/A</v>
      </c>
      <c r="DM160" t="e">
        <f t="shared" ca="1" si="457"/>
        <v>#N/A</v>
      </c>
      <c r="DN160" t="e">
        <f t="shared" ca="1" si="457"/>
        <v>#N/A</v>
      </c>
      <c r="DO160" t="e">
        <f t="shared" ca="1" si="452"/>
        <v>#N/A</v>
      </c>
      <c r="DP160" t="e">
        <f t="shared" ca="1" si="452"/>
        <v>#N/A</v>
      </c>
      <c r="DQ160" t="e">
        <f t="shared" ca="1" si="452"/>
        <v>#N/A</v>
      </c>
      <c r="DR160" t="e">
        <f t="shared" ca="1" si="452"/>
        <v>#N/A</v>
      </c>
      <c r="DS160" t="e">
        <f t="shared" ca="1" si="452"/>
        <v>#N/A</v>
      </c>
      <c r="DT160" t="e">
        <f t="shared" ca="1" si="452"/>
        <v>#N/A</v>
      </c>
      <c r="DU160" t="e">
        <f t="shared" ca="1" si="452"/>
        <v>#N/A</v>
      </c>
      <c r="DV160" t="e">
        <f t="shared" ca="1" si="452"/>
        <v>#N/A</v>
      </c>
      <c r="DW160" t="e">
        <f t="shared" ca="1" si="452"/>
        <v>#N/A</v>
      </c>
      <c r="DX160" t="e">
        <f t="shared" ca="1" si="452"/>
        <v>#N/A</v>
      </c>
      <c r="DY160" t="e">
        <f t="shared" ca="1" si="452"/>
        <v>#N/A</v>
      </c>
      <c r="DZ160" t="e">
        <f t="shared" ca="1" si="452"/>
        <v>#N/A</v>
      </c>
      <c r="EA160" t="e">
        <f t="shared" ca="1" si="452"/>
        <v>#N/A</v>
      </c>
      <c r="EB160" t="e">
        <f t="shared" ca="1" si="452"/>
        <v>#N/A</v>
      </c>
      <c r="EC160" t="e">
        <f t="shared" ca="1" si="452"/>
        <v>#N/A</v>
      </c>
      <c r="ED160" t="e">
        <f t="shared" ca="1" si="453"/>
        <v>#N/A</v>
      </c>
      <c r="EE160" t="e">
        <f t="shared" ca="1" si="453"/>
        <v>#N/A</v>
      </c>
      <c r="EF160" t="e">
        <f t="shared" ca="1" si="323"/>
        <v>#N/A</v>
      </c>
      <c r="EG160" t="e">
        <f t="shared" ca="1" si="323"/>
        <v>#N/A</v>
      </c>
      <c r="EH160" t="e">
        <f t="shared" ca="1" si="323"/>
        <v>#N/A</v>
      </c>
      <c r="EI160" t="e">
        <f t="shared" ca="1" si="323"/>
        <v>#N/A</v>
      </c>
      <c r="EJ160" t="e">
        <f t="shared" ca="1" si="323"/>
        <v>#N/A</v>
      </c>
      <c r="EK160" t="e">
        <f t="shared" ca="1" si="323"/>
        <v>#N/A</v>
      </c>
      <c r="EL160" t="e">
        <f t="shared" ca="1" si="323"/>
        <v>#N/A</v>
      </c>
      <c r="EM160" t="e">
        <f t="shared" ca="1" si="323"/>
        <v>#N/A</v>
      </c>
      <c r="EN160" s="91" t="e">
        <f t="shared" ca="1" si="323"/>
        <v>#N/A</v>
      </c>
    </row>
    <row r="161" spans="1:144">
      <c r="A161">
        <f ca="1"/>
        <v>0</v>
      </c>
      <c r="B161">
        <f ca="1"/>
        <v>0</v>
      </c>
      <c r="C161">
        <f ca="1"/>
        <v>0</v>
      </c>
      <c r="D161" t="str">
        <f ca="1"/>
        <v/>
      </c>
      <c r="E161">
        <f ca="1"/>
        <v>0</v>
      </c>
      <c r="F161">
        <f ca="1"/>
        <v>0</v>
      </c>
      <c r="G161">
        <f ca="1"/>
        <v>0</v>
      </c>
      <c r="H161" t="str">
        <f ca="1"/>
        <v/>
      </c>
      <c r="I161">
        <f ca="1"/>
        <v>0</v>
      </c>
      <c r="J161" t="str">
        <f ca="1"/>
        <v/>
      </c>
      <c r="K161" t="str">
        <f ca="1"/>
        <v>0</v>
      </c>
      <c r="L161" t="str">
        <f ca="1"/>
        <v>0</v>
      </c>
      <c r="M161" t="str">
        <f ca="1"/>
        <v>0</v>
      </c>
      <c r="X161" s="91" t="e">
        <f t="shared" ca="1" si="324"/>
        <v>#N/A</v>
      </c>
      <c r="Y161" t="e">
        <f t="shared" ca="1" si="324"/>
        <v>#N/A</v>
      </c>
      <c r="Z161" t="e">
        <f t="shared" ca="1" si="324"/>
        <v>#N/A</v>
      </c>
      <c r="AA161" t="e">
        <f t="shared" ca="1" si="324"/>
        <v>#N/A</v>
      </c>
      <c r="AB161" t="e">
        <f t="shared" ca="1" si="324"/>
        <v>#N/A</v>
      </c>
      <c r="AC161" t="e">
        <f t="shared" ca="1" si="324"/>
        <v>#N/A</v>
      </c>
      <c r="AD161" t="e">
        <f t="shared" ca="1" si="324"/>
        <v>#N/A</v>
      </c>
      <c r="AE161" t="e">
        <f t="shared" ca="1" si="324"/>
        <v>#N/A</v>
      </c>
      <c r="AF161" t="e">
        <f t="shared" ca="1" si="324"/>
        <v>#N/A</v>
      </c>
      <c r="AG161" t="e">
        <f t="shared" ca="1" si="324"/>
        <v>#N/A</v>
      </c>
      <c r="AH161" t="e">
        <f t="shared" ca="1" si="324"/>
        <v>#N/A</v>
      </c>
      <c r="AI161" t="e">
        <f t="shared" ca="1" si="324"/>
        <v>#N/A</v>
      </c>
      <c r="AJ161" t="e">
        <f t="shared" ca="1" si="324"/>
        <v>#N/A</v>
      </c>
      <c r="AK161" t="e">
        <f t="shared" ca="1" si="324"/>
        <v>#N/A</v>
      </c>
      <c r="AL161" t="e">
        <f t="shared" ref="AL161:BA168" ca="1" si="458">$L161*$E$116</f>
        <v>#N/A</v>
      </c>
      <c r="AM161" t="e">
        <f t="shared" ca="1" si="458"/>
        <v>#N/A</v>
      </c>
      <c r="AN161" t="e">
        <f t="shared" ca="1" si="458"/>
        <v>#N/A</v>
      </c>
      <c r="AO161" t="e">
        <f t="shared" ca="1" si="458"/>
        <v>#N/A</v>
      </c>
      <c r="AP161" t="e">
        <f t="shared" ca="1" si="458"/>
        <v>#N/A</v>
      </c>
      <c r="AQ161" t="e">
        <f t="shared" ca="1" si="458"/>
        <v>#N/A</v>
      </c>
      <c r="AR161" t="e">
        <f t="shared" ca="1" si="458"/>
        <v>#N/A</v>
      </c>
      <c r="AS161" t="e">
        <f t="shared" ca="1" si="458"/>
        <v>#N/A</v>
      </c>
      <c r="AT161" t="e">
        <f t="shared" ca="1" si="458"/>
        <v>#N/A</v>
      </c>
      <c r="AU161" t="e">
        <f t="shared" ca="1" si="458"/>
        <v>#N/A</v>
      </c>
      <c r="AV161" t="e">
        <f t="shared" ca="1" si="458"/>
        <v>#N/A</v>
      </c>
      <c r="AW161" t="e">
        <f t="shared" ca="1" si="458"/>
        <v>#N/A</v>
      </c>
      <c r="AX161" t="e">
        <f t="shared" ca="1" si="458"/>
        <v>#N/A</v>
      </c>
      <c r="AY161" t="e">
        <f t="shared" ca="1" si="458"/>
        <v>#N/A</v>
      </c>
      <c r="AZ161" t="e">
        <f t="shared" ca="1" si="458"/>
        <v>#N/A</v>
      </c>
      <c r="BA161" t="e">
        <f t="shared" ca="1" si="458"/>
        <v>#N/A</v>
      </c>
      <c r="BB161" s="91" t="e">
        <f t="shared" ref="BB161:BC168" ca="1" si="459">$L161*$E$116</f>
        <v>#N/A</v>
      </c>
      <c r="BC161" t="e">
        <f t="shared" ca="1" si="459"/>
        <v>#N/A</v>
      </c>
      <c r="BD161" t="e">
        <f t="shared" ca="1" si="449"/>
        <v>#N/A</v>
      </c>
      <c r="BE161" t="e">
        <f t="shared" ca="1" si="449"/>
        <v>#N/A</v>
      </c>
      <c r="BF161" t="e">
        <f t="shared" ca="1" si="449"/>
        <v>#N/A</v>
      </c>
      <c r="BG161" t="e">
        <f t="shared" ca="1" si="449"/>
        <v>#N/A</v>
      </c>
      <c r="BH161" t="e">
        <f t="shared" ca="1" si="449"/>
        <v>#N/A</v>
      </c>
      <c r="BI161" t="e">
        <f t="shared" ca="1" si="449"/>
        <v>#N/A</v>
      </c>
      <c r="BJ161" t="e">
        <f t="shared" ca="1" si="449"/>
        <v>#N/A</v>
      </c>
      <c r="BK161" t="e">
        <f t="shared" ca="1" si="449"/>
        <v>#N/A</v>
      </c>
      <c r="BL161" t="e">
        <f t="shared" ca="1" si="449"/>
        <v>#N/A</v>
      </c>
      <c r="BM161" t="e">
        <f t="shared" ca="1" si="449"/>
        <v>#N/A</v>
      </c>
      <c r="BN161" t="e">
        <f t="shared" ca="1" si="449"/>
        <v>#N/A</v>
      </c>
      <c r="BO161" t="e">
        <f t="shared" ca="1" si="449"/>
        <v>#N/A</v>
      </c>
      <c r="BP161" t="e">
        <f t="shared" ca="1" si="449"/>
        <v>#N/A</v>
      </c>
      <c r="BQ161" t="e">
        <f t="shared" ca="1" si="449"/>
        <v>#N/A</v>
      </c>
      <c r="BR161" t="e">
        <f t="shared" ca="1" si="450"/>
        <v>#N/A</v>
      </c>
      <c r="BS161" t="e">
        <f t="shared" ca="1" si="450"/>
        <v>#N/A</v>
      </c>
      <c r="BT161" t="e">
        <f t="shared" ref="BT161:CI168" ca="1" si="460">$L161*$E$116</f>
        <v>#N/A</v>
      </c>
      <c r="BU161" t="e">
        <f t="shared" ca="1" si="460"/>
        <v>#N/A</v>
      </c>
      <c r="BV161" t="e">
        <f t="shared" ca="1" si="460"/>
        <v>#N/A</v>
      </c>
      <c r="BW161" t="e">
        <f t="shared" ca="1" si="460"/>
        <v>#N/A</v>
      </c>
      <c r="BX161" t="e">
        <f t="shared" ca="1" si="460"/>
        <v>#N/A</v>
      </c>
      <c r="BY161" t="e">
        <f t="shared" ca="1" si="460"/>
        <v>#N/A</v>
      </c>
      <c r="BZ161" t="e">
        <f t="shared" ca="1" si="460"/>
        <v>#N/A</v>
      </c>
      <c r="CA161" t="e">
        <f t="shared" ca="1" si="460"/>
        <v>#N/A</v>
      </c>
      <c r="CB161" t="e">
        <f t="shared" ca="1" si="460"/>
        <v>#N/A</v>
      </c>
      <c r="CC161" t="e">
        <f t="shared" ca="1" si="460"/>
        <v>#N/A</v>
      </c>
      <c r="CD161" t="e">
        <f t="shared" ca="1" si="460"/>
        <v>#N/A</v>
      </c>
      <c r="CE161" t="e">
        <f t="shared" ca="1" si="460"/>
        <v>#N/A</v>
      </c>
      <c r="CF161" s="91" t="e">
        <f t="shared" ca="1" si="460"/>
        <v>#N/A</v>
      </c>
      <c r="CG161" t="e">
        <f t="shared" ca="1" si="460"/>
        <v>#N/A</v>
      </c>
      <c r="CH161" t="e">
        <f t="shared" ca="1" si="460"/>
        <v>#N/A</v>
      </c>
      <c r="CI161" t="e">
        <f t="shared" ca="1" si="460"/>
        <v>#N/A</v>
      </c>
      <c r="CJ161" t="e">
        <f t="shared" ca="1" si="455"/>
        <v>#N/A</v>
      </c>
      <c r="CK161" t="e">
        <f t="shared" ca="1" si="455"/>
        <v>#N/A</v>
      </c>
      <c r="CL161" t="e">
        <f t="shared" ca="1" si="455"/>
        <v>#N/A</v>
      </c>
      <c r="CM161" t="e">
        <f t="shared" ca="1" si="455"/>
        <v>#N/A</v>
      </c>
      <c r="CN161" t="e">
        <f t="shared" ca="1" si="455"/>
        <v>#N/A</v>
      </c>
      <c r="CO161" t="e">
        <f t="shared" ca="1" si="455"/>
        <v>#N/A</v>
      </c>
      <c r="CP161" t="e">
        <f t="shared" ca="1" si="455"/>
        <v>#N/A</v>
      </c>
      <c r="CQ161" t="e">
        <f t="shared" ca="1" si="455"/>
        <v>#N/A</v>
      </c>
      <c r="CR161" t="e">
        <f t="shared" ca="1" si="455"/>
        <v>#N/A</v>
      </c>
      <c r="CS161" t="e">
        <f t="shared" ca="1" si="455"/>
        <v>#N/A</v>
      </c>
      <c r="CT161" t="e">
        <f t="shared" ca="1" si="455"/>
        <v>#N/A</v>
      </c>
      <c r="CU161" t="e">
        <f t="shared" ca="1" si="455"/>
        <v>#N/A</v>
      </c>
      <c r="CV161" t="e">
        <f t="shared" ca="1" si="455"/>
        <v>#N/A</v>
      </c>
      <c r="CW161" t="e">
        <f t="shared" ca="1" si="455"/>
        <v>#N/A</v>
      </c>
      <c r="CX161" t="e">
        <f t="shared" ca="1" si="456"/>
        <v>#N/A</v>
      </c>
      <c r="CY161" t="e">
        <f t="shared" ca="1" si="457"/>
        <v>#N/A</v>
      </c>
      <c r="CZ161" t="e">
        <f t="shared" ca="1" si="457"/>
        <v>#N/A</v>
      </c>
      <c r="DA161" t="e">
        <f t="shared" ca="1" si="457"/>
        <v>#N/A</v>
      </c>
      <c r="DB161" t="e">
        <f t="shared" ca="1" si="457"/>
        <v>#N/A</v>
      </c>
      <c r="DC161" t="e">
        <f t="shared" ca="1" si="457"/>
        <v>#N/A</v>
      </c>
      <c r="DD161" t="e">
        <f t="shared" ca="1" si="457"/>
        <v>#N/A</v>
      </c>
      <c r="DE161" t="e">
        <f t="shared" ca="1" si="457"/>
        <v>#N/A</v>
      </c>
      <c r="DF161" t="e">
        <f t="shared" ca="1" si="457"/>
        <v>#N/A</v>
      </c>
      <c r="DG161" t="e">
        <f t="shared" ca="1" si="457"/>
        <v>#N/A</v>
      </c>
      <c r="DH161" t="e">
        <f t="shared" ca="1" si="457"/>
        <v>#N/A</v>
      </c>
      <c r="DI161" t="e">
        <f t="shared" ca="1" si="457"/>
        <v>#N/A</v>
      </c>
      <c r="DJ161" s="91" t="e">
        <f t="shared" ca="1" si="457"/>
        <v>#N/A</v>
      </c>
      <c r="DK161" t="e">
        <f t="shared" ca="1" si="457"/>
        <v>#N/A</v>
      </c>
      <c r="DL161" t="e">
        <f t="shared" ca="1" si="457"/>
        <v>#N/A</v>
      </c>
      <c r="DM161" t="e">
        <f t="shared" ca="1" si="457"/>
        <v>#N/A</v>
      </c>
      <c r="DN161" t="e">
        <f t="shared" ca="1" si="457"/>
        <v>#N/A</v>
      </c>
      <c r="DO161" t="e">
        <f t="shared" ca="1" si="452"/>
        <v>#N/A</v>
      </c>
      <c r="DP161" t="e">
        <f t="shared" ca="1" si="452"/>
        <v>#N/A</v>
      </c>
      <c r="DQ161" t="e">
        <f t="shared" ca="1" si="452"/>
        <v>#N/A</v>
      </c>
      <c r="DR161" t="e">
        <f t="shared" ca="1" si="452"/>
        <v>#N/A</v>
      </c>
      <c r="DS161" t="e">
        <f t="shared" ca="1" si="452"/>
        <v>#N/A</v>
      </c>
      <c r="DT161" t="e">
        <f t="shared" ca="1" si="452"/>
        <v>#N/A</v>
      </c>
      <c r="DU161" t="e">
        <f t="shared" ca="1" si="452"/>
        <v>#N/A</v>
      </c>
      <c r="DV161" t="e">
        <f t="shared" ca="1" si="452"/>
        <v>#N/A</v>
      </c>
      <c r="DW161" t="e">
        <f t="shared" ca="1" si="452"/>
        <v>#N/A</v>
      </c>
      <c r="DX161" t="e">
        <f t="shared" ca="1" si="452"/>
        <v>#N/A</v>
      </c>
      <c r="DY161" t="e">
        <f t="shared" ca="1" si="452"/>
        <v>#N/A</v>
      </c>
      <c r="DZ161" t="e">
        <f t="shared" ca="1" si="452"/>
        <v>#N/A</v>
      </c>
      <c r="EA161" t="e">
        <f t="shared" ca="1" si="452"/>
        <v>#N/A</v>
      </c>
      <c r="EB161" t="e">
        <f t="shared" ca="1" si="452"/>
        <v>#N/A</v>
      </c>
      <c r="EC161" t="e">
        <f t="shared" ca="1" si="452"/>
        <v>#N/A</v>
      </c>
      <c r="ED161" t="e">
        <f t="shared" ca="1" si="453"/>
        <v>#N/A</v>
      </c>
      <c r="EE161" t="e">
        <f t="shared" ca="1" si="453"/>
        <v>#N/A</v>
      </c>
      <c r="EF161" t="e">
        <f t="shared" ca="1" si="323"/>
        <v>#N/A</v>
      </c>
      <c r="EG161" t="e">
        <f t="shared" ca="1" si="323"/>
        <v>#N/A</v>
      </c>
      <c r="EH161" t="e">
        <f t="shared" ca="1" si="323"/>
        <v>#N/A</v>
      </c>
      <c r="EI161" t="e">
        <f t="shared" ca="1" si="323"/>
        <v>#N/A</v>
      </c>
      <c r="EJ161" t="e">
        <f t="shared" ca="1" si="323"/>
        <v>#N/A</v>
      </c>
      <c r="EK161" t="e">
        <f t="shared" ca="1" si="323"/>
        <v>#N/A</v>
      </c>
      <c r="EL161" t="e">
        <f t="shared" ca="1" si="323"/>
        <v>#N/A</v>
      </c>
      <c r="EM161" t="e">
        <f t="shared" ca="1" si="323"/>
        <v>#N/A</v>
      </c>
      <c r="EN161" s="91" t="e">
        <f t="shared" ca="1" si="323"/>
        <v>#N/A</v>
      </c>
    </row>
    <row r="162" spans="1:144">
      <c r="A162">
        <f ca="1"/>
        <v>0</v>
      </c>
      <c r="B162">
        <f ca="1"/>
        <v>0</v>
      </c>
      <c r="C162">
        <f ca="1"/>
        <v>0</v>
      </c>
      <c r="D162" t="str">
        <f ca="1"/>
        <v/>
      </c>
      <c r="E162">
        <f ca="1"/>
        <v>0</v>
      </c>
      <c r="F162">
        <f ca="1"/>
        <v>0</v>
      </c>
      <c r="G162">
        <f ca="1"/>
        <v>0</v>
      </c>
      <c r="H162" t="str">
        <f ca="1"/>
        <v/>
      </c>
      <c r="I162">
        <f ca="1"/>
        <v>0</v>
      </c>
      <c r="J162" t="str">
        <f ca="1"/>
        <v/>
      </c>
      <c r="K162" t="str">
        <f ca="1"/>
        <v>0</v>
      </c>
      <c r="L162" t="str">
        <f ca="1"/>
        <v>0</v>
      </c>
      <c r="M162" t="str">
        <f ca="1"/>
        <v>0</v>
      </c>
      <c r="X162" s="91" t="e">
        <f t="shared" ref="X162:AL168" ca="1" si="461">$L162*$E$116</f>
        <v>#N/A</v>
      </c>
      <c r="Y162" t="e">
        <f t="shared" ca="1" si="461"/>
        <v>#N/A</v>
      </c>
      <c r="Z162" t="e">
        <f t="shared" ca="1" si="461"/>
        <v>#N/A</v>
      </c>
      <c r="AA162" t="e">
        <f t="shared" ca="1" si="461"/>
        <v>#N/A</v>
      </c>
      <c r="AB162" t="e">
        <f t="shared" ca="1" si="461"/>
        <v>#N/A</v>
      </c>
      <c r="AC162" t="e">
        <f t="shared" ca="1" si="461"/>
        <v>#N/A</v>
      </c>
      <c r="AD162" t="e">
        <f t="shared" ca="1" si="461"/>
        <v>#N/A</v>
      </c>
      <c r="AE162" t="e">
        <f t="shared" ca="1" si="461"/>
        <v>#N/A</v>
      </c>
      <c r="AF162" t="e">
        <f t="shared" ca="1" si="461"/>
        <v>#N/A</v>
      </c>
      <c r="AG162" t="e">
        <f t="shared" ca="1" si="461"/>
        <v>#N/A</v>
      </c>
      <c r="AH162" t="e">
        <f t="shared" ca="1" si="461"/>
        <v>#N/A</v>
      </c>
      <c r="AI162" t="e">
        <f t="shared" ca="1" si="461"/>
        <v>#N/A</v>
      </c>
      <c r="AJ162" t="e">
        <f t="shared" ca="1" si="461"/>
        <v>#N/A</v>
      </c>
      <c r="AK162" t="e">
        <f t="shared" ca="1" si="461"/>
        <v>#N/A</v>
      </c>
      <c r="AL162" t="e">
        <f t="shared" ca="1" si="461"/>
        <v>#N/A</v>
      </c>
      <c r="AM162" t="e">
        <f t="shared" ca="1" si="458"/>
        <v>#N/A</v>
      </c>
      <c r="AN162" t="e">
        <f t="shared" ca="1" si="458"/>
        <v>#N/A</v>
      </c>
      <c r="AO162" t="e">
        <f t="shared" ca="1" si="458"/>
        <v>#N/A</v>
      </c>
      <c r="AP162" t="e">
        <f t="shared" ca="1" si="458"/>
        <v>#N/A</v>
      </c>
      <c r="AQ162" t="e">
        <f t="shared" ca="1" si="458"/>
        <v>#N/A</v>
      </c>
      <c r="AR162" t="e">
        <f t="shared" ca="1" si="458"/>
        <v>#N/A</v>
      </c>
      <c r="AS162" t="e">
        <f t="shared" ca="1" si="458"/>
        <v>#N/A</v>
      </c>
      <c r="AT162" t="e">
        <f t="shared" ca="1" si="458"/>
        <v>#N/A</v>
      </c>
      <c r="AU162" t="e">
        <f t="shared" ca="1" si="458"/>
        <v>#N/A</v>
      </c>
      <c r="AV162" t="e">
        <f t="shared" ca="1" si="458"/>
        <v>#N/A</v>
      </c>
      <c r="AW162" t="e">
        <f t="shared" ca="1" si="458"/>
        <v>#N/A</v>
      </c>
      <c r="AX162" t="e">
        <f t="shared" ca="1" si="458"/>
        <v>#N/A</v>
      </c>
      <c r="AY162" t="e">
        <f t="shared" ca="1" si="458"/>
        <v>#N/A</v>
      </c>
      <c r="AZ162" t="e">
        <f t="shared" ca="1" si="458"/>
        <v>#N/A</v>
      </c>
      <c r="BA162" t="e">
        <f t="shared" ca="1" si="458"/>
        <v>#N/A</v>
      </c>
      <c r="BB162" s="91" t="e">
        <f t="shared" ca="1" si="459"/>
        <v>#N/A</v>
      </c>
      <c r="BC162" t="e">
        <f t="shared" ca="1" si="459"/>
        <v>#N/A</v>
      </c>
      <c r="BD162" t="e">
        <f t="shared" ca="1" si="449"/>
        <v>#N/A</v>
      </c>
      <c r="BE162" t="e">
        <f t="shared" ca="1" si="449"/>
        <v>#N/A</v>
      </c>
      <c r="BF162" t="e">
        <f t="shared" ca="1" si="449"/>
        <v>#N/A</v>
      </c>
      <c r="BG162" t="e">
        <f t="shared" ca="1" si="449"/>
        <v>#N/A</v>
      </c>
      <c r="BH162" t="e">
        <f t="shared" ca="1" si="449"/>
        <v>#N/A</v>
      </c>
      <c r="BI162" t="e">
        <f t="shared" ca="1" si="449"/>
        <v>#N/A</v>
      </c>
      <c r="BJ162" t="e">
        <f t="shared" ca="1" si="449"/>
        <v>#N/A</v>
      </c>
      <c r="BK162" t="e">
        <f t="shared" ca="1" si="449"/>
        <v>#N/A</v>
      </c>
      <c r="BL162" t="e">
        <f t="shared" ca="1" si="449"/>
        <v>#N/A</v>
      </c>
      <c r="BM162" t="e">
        <f t="shared" ca="1" si="449"/>
        <v>#N/A</v>
      </c>
      <c r="BN162" t="e">
        <f t="shared" ca="1" si="449"/>
        <v>#N/A</v>
      </c>
      <c r="BO162" t="e">
        <f t="shared" ca="1" si="449"/>
        <v>#N/A</v>
      </c>
      <c r="BP162" t="e">
        <f t="shared" ca="1" si="449"/>
        <v>#N/A</v>
      </c>
      <c r="BQ162" t="e">
        <f t="shared" ca="1" si="449"/>
        <v>#N/A</v>
      </c>
      <c r="BR162" t="e">
        <f t="shared" ca="1" si="450"/>
        <v>#N/A</v>
      </c>
      <c r="BS162" t="e">
        <f t="shared" ca="1" si="450"/>
        <v>#N/A</v>
      </c>
      <c r="BT162" t="e">
        <f t="shared" ca="1" si="460"/>
        <v>#N/A</v>
      </c>
      <c r="BU162" t="e">
        <f t="shared" ca="1" si="460"/>
        <v>#N/A</v>
      </c>
      <c r="BV162" t="e">
        <f t="shared" ca="1" si="460"/>
        <v>#N/A</v>
      </c>
      <c r="BW162" t="e">
        <f t="shared" ca="1" si="460"/>
        <v>#N/A</v>
      </c>
      <c r="BX162" t="e">
        <f t="shared" ca="1" si="460"/>
        <v>#N/A</v>
      </c>
      <c r="BY162" t="e">
        <f t="shared" ca="1" si="460"/>
        <v>#N/A</v>
      </c>
      <c r="BZ162" t="e">
        <f t="shared" ca="1" si="460"/>
        <v>#N/A</v>
      </c>
      <c r="CA162" t="e">
        <f t="shared" ca="1" si="460"/>
        <v>#N/A</v>
      </c>
      <c r="CB162" t="e">
        <f t="shared" ca="1" si="460"/>
        <v>#N/A</v>
      </c>
      <c r="CC162" t="e">
        <f t="shared" ca="1" si="460"/>
        <v>#N/A</v>
      </c>
      <c r="CD162" t="e">
        <f t="shared" ca="1" si="460"/>
        <v>#N/A</v>
      </c>
      <c r="CE162" t="e">
        <f t="shared" ca="1" si="460"/>
        <v>#N/A</v>
      </c>
      <c r="CF162" s="91" t="e">
        <f t="shared" ca="1" si="460"/>
        <v>#N/A</v>
      </c>
      <c r="CG162" t="e">
        <f t="shared" ca="1" si="460"/>
        <v>#N/A</v>
      </c>
      <c r="CH162" t="e">
        <f t="shared" ca="1" si="460"/>
        <v>#N/A</v>
      </c>
      <c r="CI162" t="e">
        <f t="shared" ca="1" si="460"/>
        <v>#N/A</v>
      </c>
      <c r="CJ162" t="e">
        <f t="shared" ca="1" si="455"/>
        <v>#N/A</v>
      </c>
      <c r="CK162" t="e">
        <f t="shared" ca="1" si="455"/>
        <v>#N/A</v>
      </c>
      <c r="CL162" t="e">
        <f t="shared" ca="1" si="455"/>
        <v>#N/A</v>
      </c>
      <c r="CM162" t="e">
        <f t="shared" ca="1" si="455"/>
        <v>#N/A</v>
      </c>
      <c r="CN162" t="e">
        <f t="shared" ca="1" si="455"/>
        <v>#N/A</v>
      </c>
      <c r="CO162" t="e">
        <f t="shared" ca="1" si="455"/>
        <v>#N/A</v>
      </c>
      <c r="CP162" t="e">
        <f t="shared" ca="1" si="455"/>
        <v>#N/A</v>
      </c>
      <c r="CQ162" t="e">
        <f t="shared" ca="1" si="455"/>
        <v>#N/A</v>
      </c>
      <c r="CR162" t="e">
        <f t="shared" ca="1" si="455"/>
        <v>#N/A</v>
      </c>
      <c r="CS162" t="e">
        <f t="shared" ca="1" si="455"/>
        <v>#N/A</v>
      </c>
      <c r="CT162" t="e">
        <f t="shared" ca="1" si="455"/>
        <v>#N/A</v>
      </c>
      <c r="CU162" t="e">
        <f t="shared" ca="1" si="455"/>
        <v>#N/A</v>
      </c>
      <c r="CV162" t="e">
        <f t="shared" ca="1" si="455"/>
        <v>#N/A</v>
      </c>
      <c r="CW162" t="e">
        <f t="shared" ca="1" si="455"/>
        <v>#N/A</v>
      </c>
      <c r="CX162" t="e">
        <f t="shared" ca="1" si="456"/>
        <v>#N/A</v>
      </c>
      <c r="CY162" t="e">
        <f t="shared" ca="1" si="457"/>
        <v>#N/A</v>
      </c>
      <c r="CZ162" t="e">
        <f t="shared" ca="1" si="457"/>
        <v>#N/A</v>
      </c>
      <c r="DA162" t="e">
        <f t="shared" ca="1" si="457"/>
        <v>#N/A</v>
      </c>
      <c r="DB162" t="e">
        <f t="shared" ca="1" si="457"/>
        <v>#N/A</v>
      </c>
      <c r="DC162" t="e">
        <f t="shared" ca="1" si="457"/>
        <v>#N/A</v>
      </c>
      <c r="DD162" t="e">
        <f t="shared" ca="1" si="457"/>
        <v>#N/A</v>
      </c>
      <c r="DE162" t="e">
        <f t="shared" ca="1" si="457"/>
        <v>#N/A</v>
      </c>
      <c r="DF162" t="e">
        <f t="shared" ca="1" si="457"/>
        <v>#N/A</v>
      </c>
      <c r="DG162" t="e">
        <f t="shared" ca="1" si="457"/>
        <v>#N/A</v>
      </c>
      <c r="DH162" t="e">
        <f t="shared" ca="1" si="457"/>
        <v>#N/A</v>
      </c>
      <c r="DI162" t="e">
        <f t="shared" ca="1" si="457"/>
        <v>#N/A</v>
      </c>
      <c r="DJ162" s="91" t="e">
        <f t="shared" ca="1" si="457"/>
        <v>#N/A</v>
      </c>
      <c r="DK162" t="e">
        <f t="shared" ca="1" si="457"/>
        <v>#N/A</v>
      </c>
      <c r="DL162" t="e">
        <f t="shared" ca="1" si="457"/>
        <v>#N/A</v>
      </c>
      <c r="DM162" t="e">
        <f t="shared" ca="1" si="457"/>
        <v>#N/A</v>
      </c>
      <c r="DN162" t="e">
        <f t="shared" ca="1" si="457"/>
        <v>#N/A</v>
      </c>
      <c r="DO162" t="e">
        <f t="shared" ca="1" si="452"/>
        <v>#N/A</v>
      </c>
      <c r="DP162" t="e">
        <f t="shared" ca="1" si="452"/>
        <v>#N/A</v>
      </c>
      <c r="DQ162" t="e">
        <f t="shared" ca="1" si="452"/>
        <v>#N/A</v>
      </c>
      <c r="DR162" t="e">
        <f t="shared" ca="1" si="452"/>
        <v>#N/A</v>
      </c>
      <c r="DS162" t="e">
        <f t="shared" ca="1" si="452"/>
        <v>#N/A</v>
      </c>
      <c r="DT162" t="e">
        <f t="shared" ca="1" si="452"/>
        <v>#N/A</v>
      </c>
      <c r="DU162" t="e">
        <f t="shared" ca="1" si="452"/>
        <v>#N/A</v>
      </c>
      <c r="DV162" t="e">
        <f t="shared" ca="1" si="452"/>
        <v>#N/A</v>
      </c>
      <c r="DW162" t="e">
        <f t="shared" ca="1" si="452"/>
        <v>#N/A</v>
      </c>
      <c r="DX162" t="e">
        <f t="shared" ca="1" si="452"/>
        <v>#N/A</v>
      </c>
      <c r="DY162" t="e">
        <f t="shared" ca="1" si="452"/>
        <v>#N/A</v>
      </c>
      <c r="DZ162" t="e">
        <f t="shared" ca="1" si="452"/>
        <v>#N/A</v>
      </c>
      <c r="EA162" t="e">
        <f t="shared" ca="1" si="452"/>
        <v>#N/A</v>
      </c>
      <c r="EB162" t="e">
        <f t="shared" ca="1" si="452"/>
        <v>#N/A</v>
      </c>
      <c r="EC162" t="e">
        <f t="shared" ca="1" si="452"/>
        <v>#N/A</v>
      </c>
      <c r="ED162" t="e">
        <f t="shared" ca="1" si="453"/>
        <v>#N/A</v>
      </c>
      <c r="EE162" t="e">
        <f t="shared" ca="1" si="453"/>
        <v>#N/A</v>
      </c>
      <c r="EF162" t="e">
        <f t="shared" ca="1" si="323"/>
        <v>#N/A</v>
      </c>
      <c r="EG162" t="e">
        <f t="shared" ca="1" si="323"/>
        <v>#N/A</v>
      </c>
      <c r="EH162" t="e">
        <f t="shared" ca="1" si="323"/>
        <v>#N/A</v>
      </c>
      <c r="EI162" t="e">
        <f t="shared" ca="1" si="323"/>
        <v>#N/A</v>
      </c>
      <c r="EJ162" t="e">
        <f t="shared" ca="1" si="323"/>
        <v>#N/A</v>
      </c>
      <c r="EK162" t="e">
        <f t="shared" ca="1" si="323"/>
        <v>#N/A</v>
      </c>
      <c r="EL162" t="e">
        <f t="shared" ca="1" si="323"/>
        <v>#N/A</v>
      </c>
      <c r="EM162" t="e">
        <f t="shared" ca="1" si="323"/>
        <v>#N/A</v>
      </c>
      <c r="EN162" s="91" t="e">
        <f t="shared" ca="1" si="323"/>
        <v>#N/A</v>
      </c>
    </row>
    <row r="163" spans="1:144">
      <c r="A163">
        <f ca="1"/>
        <v>0</v>
      </c>
      <c r="B163">
        <f ca="1"/>
        <v>0</v>
      </c>
      <c r="C163">
        <f ca="1"/>
        <v>0</v>
      </c>
      <c r="D163" t="str">
        <f ca="1"/>
        <v/>
      </c>
      <c r="E163">
        <f ca="1"/>
        <v>0</v>
      </c>
      <c r="F163">
        <f ca="1"/>
        <v>0</v>
      </c>
      <c r="G163">
        <f ca="1"/>
        <v>0</v>
      </c>
      <c r="H163" t="str">
        <f ca="1"/>
        <v/>
      </c>
      <c r="I163">
        <f ca="1"/>
        <v>0</v>
      </c>
      <c r="J163" t="str">
        <f ca="1"/>
        <v/>
      </c>
      <c r="K163" t="str">
        <f ca="1"/>
        <v>0</v>
      </c>
      <c r="L163" t="str">
        <f ca="1"/>
        <v>0</v>
      </c>
      <c r="M163" t="str">
        <f ca="1"/>
        <v>0</v>
      </c>
      <c r="X163" s="91" t="e">
        <f t="shared" ca="1" si="461"/>
        <v>#N/A</v>
      </c>
      <c r="Y163" t="e">
        <f t="shared" ca="1" si="461"/>
        <v>#N/A</v>
      </c>
      <c r="Z163" t="e">
        <f t="shared" ca="1" si="461"/>
        <v>#N/A</v>
      </c>
      <c r="AA163" t="e">
        <f t="shared" ca="1" si="461"/>
        <v>#N/A</v>
      </c>
      <c r="AB163" t="e">
        <f t="shared" ca="1" si="461"/>
        <v>#N/A</v>
      </c>
      <c r="AC163" t="e">
        <f t="shared" ca="1" si="461"/>
        <v>#N/A</v>
      </c>
      <c r="AD163" t="e">
        <f t="shared" ca="1" si="461"/>
        <v>#N/A</v>
      </c>
      <c r="AE163" t="e">
        <f t="shared" ca="1" si="461"/>
        <v>#N/A</v>
      </c>
      <c r="AF163" t="e">
        <f t="shared" ca="1" si="461"/>
        <v>#N/A</v>
      </c>
      <c r="AG163" t="e">
        <f t="shared" ca="1" si="461"/>
        <v>#N/A</v>
      </c>
      <c r="AH163" t="e">
        <f t="shared" ca="1" si="461"/>
        <v>#N/A</v>
      </c>
      <c r="AI163" t="e">
        <f t="shared" ca="1" si="461"/>
        <v>#N/A</v>
      </c>
      <c r="AJ163" t="e">
        <f t="shared" ca="1" si="461"/>
        <v>#N/A</v>
      </c>
      <c r="AK163" t="e">
        <f t="shared" ca="1" si="461"/>
        <v>#N/A</v>
      </c>
      <c r="AL163" t="e">
        <f t="shared" ca="1" si="461"/>
        <v>#N/A</v>
      </c>
      <c r="AM163" t="e">
        <f t="shared" ca="1" si="458"/>
        <v>#N/A</v>
      </c>
      <c r="AN163" t="e">
        <f t="shared" ca="1" si="458"/>
        <v>#N/A</v>
      </c>
      <c r="AO163" t="e">
        <f t="shared" ca="1" si="458"/>
        <v>#N/A</v>
      </c>
      <c r="AP163" t="e">
        <f t="shared" ca="1" si="458"/>
        <v>#N/A</v>
      </c>
      <c r="AQ163" t="e">
        <f t="shared" ca="1" si="458"/>
        <v>#N/A</v>
      </c>
      <c r="AR163" t="e">
        <f t="shared" ca="1" si="458"/>
        <v>#N/A</v>
      </c>
      <c r="AS163" t="e">
        <f t="shared" ca="1" si="458"/>
        <v>#N/A</v>
      </c>
      <c r="AT163" t="e">
        <f t="shared" ca="1" si="458"/>
        <v>#N/A</v>
      </c>
      <c r="AU163" t="e">
        <f t="shared" ca="1" si="458"/>
        <v>#N/A</v>
      </c>
      <c r="AV163" t="e">
        <f t="shared" ca="1" si="458"/>
        <v>#N/A</v>
      </c>
      <c r="AW163" t="e">
        <f t="shared" ca="1" si="458"/>
        <v>#N/A</v>
      </c>
      <c r="AX163" t="e">
        <f t="shared" ca="1" si="458"/>
        <v>#N/A</v>
      </c>
      <c r="AY163" t="e">
        <f t="shared" ca="1" si="458"/>
        <v>#N/A</v>
      </c>
      <c r="AZ163" t="e">
        <f t="shared" ca="1" si="458"/>
        <v>#N/A</v>
      </c>
      <c r="BA163" t="e">
        <f t="shared" ca="1" si="458"/>
        <v>#N/A</v>
      </c>
      <c r="BB163" s="91" t="e">
        <f t="shared" ca="1" si="459"/>
        <v>#N/A</v>
      </c>
      <c r="BC163" t="e">
        <f t="shared" ca="1" si="459"/>
        <v>#N/A</v>
      </c>
      <c r="BD163" t="e">
        <f t="shared" ca="1" si="449"/>
        <v>#N/A</v>
      </c>
      <c r="BE163" t="e">
        <f t="shared" ca="1" si="449"/>
        <v>#N/A</v>
      </c>
      <c r="BF163" t="e">
        <f t="shared" ca="1" si="449"/>
        <v>#N/A</v>
      </c>
      <c r="BG163" t="e">
        <f t="shared" ca="1" si="449"/>
        <v>#N/A</v>
      </c>
      <c r="BH163" t="e">
        <f t="shared" ca="1" si="449"/>
        <v>#N/A</v>
      </c>
      <c r="BI163" t="e">
        <f t="shared" ca="1" si="449"/>
        <v>#N/A</v>
      </c>
      <c r="BJ163" t="e">
        <f t="shared" ca="1" si="449"/>
        <v>#N/A</v>
      </c>
      <c r="BK163" t="e">
        <f t="shared" ca="1" si="449"/>
        <v>#N/A</v>
      </c>
      <c r="BL163" t="e">
        <f t="shared" ca="1" si="449"/>
        <v>#N/A</v>
      </c>
      <c r="BM163" t="e">
        <f t="shared" ca="1" si="449"/>
        <v>#N/A</v>
      </c>
      <c r="BN163" t="e">
        <f t="shared" ca="1" si="449"/>
        <v>#N/A</v>
      </c>
      <c r="BO163" t="e">
        <f t="shared" ca="1" si="449"/>
        <v>#N/A</v>
      </c>
      <c r="BP163" t="e">
        <f t="shared" ca="1" si="449"/>
        <v>#N/A</v>
      </c>
      <c r="BQ163" t="e">
        <f t="shared" ca="1" si="449"/>
        <v>#N/A</v>
      </c>
      <c r="BR163" t="e">
        <f t="shared" ca="1" si="450"/>
        <v>#N/A</v>
      </c>
      <c r="BS163" t="e">
        <f t="shared" ca="1" si="450"/>
        <v>#N/A</v>
      </c>
      <c r="BT163" t="e">
        <f t="shared" ca="1" si="460"/>
        <v>#N/A</v>
      </c>
      <c r="BU163" t="e">
        <f t="shared" ca="1" si="460"/>
        <v>#N/A</v>
      </c>
      <c r="BV163" t="e">
        <f t="shared" ca="1" si="460"/>
        <v>#N/A</v>
      </c>
      <c r="BW163" t="e">
        <f t="shared" ca="1" si="460"/>
        <v>#N/A</v>
      </c>
      <c r="BX163" t="e">
        <f t="shared" ca="1" si="460"/>
        <v>#N/A</v>
      </c>
      <c r="BY163" t="e">
        <f t="shared" ca="1" si="460"/>
        <v>#N/A</v>
      </c>
      <c r="BZ163" t="e">
        <f t="shared" ca="1" si="460"/>
        <v>#N/A</v>
      </c>
      <c r="CA163" t="e">
        <f t="shared" ca="1" si="460"/>
        <v>#N/A</v>
      </c>
      <c r="CB163" t="e">
        <f t="shared" ca="1" si="460"/>
        <v>#N/A</v>
      </c>
      <c r="CC163" t="e">
        <f t="shared" ca="1" si="460"/>
        <v>#N/A</v>
      </c>
      <c r="CD163" t="e">
        <f t="shared" ca="1" si="460"/>
        <v>#N/A</v>
      </c>
      <c r="CE163" t="e">
        <f t="shared" ca="1" si="460"/>
        <v>#N/A</v>
      </c>
      <c r="CF163" s="91" t="e">
        <f t="shared" ca="1" si="460"/>
        <v>#N/A</v>
      </c>
      <c r="CG163" t="e">
        <f t="shared" ca="1" si="460"/>
        <v>#N/A</v>
      </c>
      <c r="CH163" t="e">
        <f t="shared" ca="1" si="460"/>
        <v>#N/A</v>
      </c>
      <c r="CI163" t="e">
        <f t="shared" ca="1" si="460"/>
        <v>#N/A</v>
      </c>
      <c r="CJ163" t="e">
        <f t="shared" ca="1" si="455"/>
        <v>#N/A</v>
      </c>
      <c r="CK163" t="e">
        <f t="shared" ca="1" si="455"/>
        <v>#N/A</v>
      </c>
      <c r="CL163" t="e">
        <f t="shared" ca="1" si="455"/>
        <v>#N/A</v>
      </c>
      <c r="CM163" t="e">
        <f t="shared" ca="1" si="455"/>
        <v>#N/A</v>
      </c>
      <c r="CN163" t="e">
        <f t="shared" ca="1" si="455"/>
        <v>#N/A</v>
      </c>
      <c r="CO163" t="e">
        <f t="shared" ca="1" si="455"/>
        <v>#N/A</v>
      </c>
      <c r="CP163" t="e">
        <f t="shared" ca="1" si="455"/>
        <v>#N/A</v>
      </c>
      <c r="CQ163" t="e">
        <f t="shared" ca="1" si="455"/>
        <v>#N/A</v>
      </c>
      <c r="CR163" t="e">
        <f t="shared" ca="1" si="455"/>
        <v>#N/A</v>
      </c>
      <c r="CS163" t="e">
        <f t="shared" ca="1" si="455"/>
        <v>#N/A</v>
      </c>
      <c r="CT163" t="e">
        <f t="shared" ca="1" si="455"/>
        <v>#N/A</v>
      </c>
      <c r="CU163" t="e">
        <f t="shared" ca="1" si="455"/>
        <v>#N/A</v>
      </c>
      <c r="CV163" t="e">
        <f t="shared" ca="1" si="455"/>
        <v>#N/A</v>
      </c>
      <c r="CW163" t="e">
        <f t="shared" ca="1" si="455"/>
        <v>#N/A</v>
      </c>
      <c r="CX163" t="e">
        <f t="shared" ca="1" si="456"/>
        <v>#N/A</v>
      </c>
      <c r="CY163" t="e">
        <f t="shared" ca="1" si="457"/>
        <v>#N/A</v>
      </c>
      <c r="CZ163" t="e">
        <f t="shared" ca="1" si="457"/>
        <v>#N/A</v>
      </c>
      <c r="DA163" t="e">
        <f t="shared" ca="1" si="457"/>
        <v>#N/A</v>
      </c>
      <c r="DB163" t="e">
        <f t="shared" ca="1" si="457"/>
        <v>#N/A</v>
      </c>
      <c r="DC163" t="e">
        <f t="shared" ca="1" si="457"/>
        <v>#N/A</v>
      </c>
      <c r="DD163" t="e">
        <f t="shared" ca="1" si="457"/>
        <v>#N/A</v>
      </c>
      <c r="DE163" t="e">
        <f t="shared" ca="1" si="457"/>
        <v>#N/A</v>
      </c>
      <c r="DF163" t="e">
        <f t="shared" ca="1" si="457"/>
        <v>#N/A</v>
      </c>
      <c r="DG163" t="e">
        <f t="shared" ca="1" si="457"/>
        <v>#N/A</v>
      </c>
      <c r="DH163" t="e">
        <f t="shared" ca="1" si="457"/>
        <v>#N/A</v>
      </c>
      <c r="DI163" t="e">
        <f t="shared" ca="1" si="457"/>
        <v>#N/A</v>
      </c>
      <c r="DJ163" s="91" t="e">
        <f t="shared" ca="1" si="457"/>
        <v>#N/A</v>
      </c>
      <c r="DK163" t="e">
        <f t="shared" ca="1" si="457"/>
        <v>#N/A</v>
      </c>
      <c r="DL163" t="e">
        <f t="shared" ca="1" si="457"/>
        <v>#N/A</v>
      </c>
      <c r="DM163" t="e">
        <f t="shared" ca="1" si="457"/>
        <v>#N/A</v>
      </c>
      <c r="DN163" t="e">
        <f t="shared" ca="1" si="457"/>
        <v>#N/A</v>
      </c>
      <c r="DO163" t="e">
        <f t="shared" ca="1" si="452"/>
        <v>#N/A</v>
      </c>
      <c r="DP163" t="e">
        <f t="shared" ca="1" si="452"/>
        <v>#N/A</v>
      </c>
      <c r="DQ163" t="e">
        <f t="shared" ca="1" si="452"/>
        <v>#N/A</v>
      </c>
      <c r="DR163" t="e">
        <f t="shared" ca="1" si="452"/>
        <v>#N/A</v>
      </c>
      <c r="DS163" t="e">
        <f t="shared" ca="1" si="452"/>
        <v>#N/A</v>
      </c>
      <c r="DT163" t="e">
        <f t="shared" ca="1" si="452"/>
        <v>#N/A</v>
      </c>
      <c r="DU163" t="e">
        <f t="shared" ca="1" si="452"/>
        <v>#N/A</v>
      </c>
      <c r="DV163" t="e">
        <f t="shared" ca="1" si="452"/>
        <v>#N/A</v>
      </c>
      <c r="DW163" t="e">
        <f t="shared" ca="1" si="452"/>
        <v>#N/A</v>
      </c>
      <c r="DX163" t="e">
        <f t="shared" ca="1" si="452"/>
        <v>#N/A</v>
      </c>
      <c r="DY163" t="e">
        <f t="shared" ca="1" si="452"/>
        <v>#N/A</v>
      </c>
      <c r="DZ163" t="e">
        <f t="shared" ca="1" si="452"/>
        <v>#N/A</v>
      </c>
      <c r="EA163" t="e">
        <f t="shared" ca="1" si="452"/>
        <v>#N/A</v>
      </c>
      <c r="EB163" t="e">
        <f t="shared" ca="1" si="452"/>
        <v>#N/A</v>
      </c>
      <c r="EC163" t="e">
        <f t="shared" ca="1" si="452"/>
        <v>#N/A</v>
      </c>
      <c r="ED163" t="e">
        <f t="shared" ca="1" si="453"/>
        <v>#N/A</v>
      </c>
      <c r="EE163" t="e">
        <f t="shared" ca="1" si="453"/>
        <v>#N/A</v>
      </c>
      <c r="EF163" t="e">
        <f t="shared" ca="1" si="323"/>
        <v>#N/A</v>
      </c>
      <c r="EG163" t="e">
        <f t="shared" ca="1" si="323"/>
        <v>#N/A</v>
      </c>
      <c r="EH163" t="e">
        <f t="shared" ca="1" si="323"/>
        <v>#N/A</v>
      </c>
      <c r="EI163" t="e">
        <f t="shared" ca="1" si="323"/>
        <v>#N/A</v>
      </c>
      <c r="EJ163" t="e">
        <f t="shared" ca="1" si="323"/>
        <v>#N/A</v>
      </c>
      <c r="EK163" t="e">
        <f t="shared" ca="1" si="323"/>
        <v>#N/A</v>
      </c>
      <c r="EL163" t="e">
        <f t="shared" ca="1" si="323"/>
        <v>#N/A</v>
      </c>
      <c r="EM163" t="e">
        <f t="shared" ca="1" si="323"/>
        <v>#N/A</v>
      </c>
      <c r="EN163" s="91" t="e">
        <f t="shared" ca="1" si="323"/>
        <v>#N/A</v>
      </c>
    </row>
    <row r="164" spans="1:144">
      <c r="A164">
        <f ca="1"/>
        <v>0</v>
      </c>
      <c r="B164">
        <f ca="1"/>
        <v>0</v>
      </c>
      <c r="C164">
        <f ca="1"/>
        <v>0</v>
      </c>
      <c r="D164" t="str">
        <f ca="1"/>
        <v/>
      </c>
      <c r="E164">
        <f ca="1"/>
        <v>0</v>
      </c>
      <c r="F164">
        <f ca="1"/>
        <v>0</v>
      </c>
      <c r="G164">
        <f ca="1"/>
        <v>0</v>
      </c>
      <c r="H164" t="str">
        <f ca="1"/>
        <v/>
      </c>
      <c r="I164">
        <f ca="1"/>
        <v>0</v>
      </c>
      <c r="J164" t="str">
        <f ca="1"/>
        <v/>
      </c>
      <c r="K164" t="str">
        <f ca="1"/>
        <v>0</v>
      </c>
      <c r="L164" t="str">
        <f ca="1"/>
        <v>0</v>
      </c>
      <c r="M164" t="str">
        <f ca="1"/>
        <v>0</v>
      </c>
      <c r="X164" s="91" t="e">
        <f t="shared" ca="1" si="461"/>
        <v>#N/A</v>
      </c>
      <c r="Y164" t="e">
        <f t="shared" ca="1" si="461"/>
        <v>#N/A</v>
      </c>
      <c r="Z164" t="e">
        <f t="shared" ca="1" si="461"/>
        <v>#N/A</v>
      </c>
      <c r="AA164" t="e">
        <f t="shared" ca="1" si="461"/>
        <v>#N/A</v>
      </c>
      <c r="AB164" t="e">
        <f t="shared" ca="1" si="461"/>
        <v>#N/A</v>
      </c>
      <c r="AC164" t="e">
        <f t="shared" ca="1" si="461"/>
        <v>#N/A</v>
      </c>
      <c r="AD164" t="e">
        <f t="shared" ca="1" si="461"/>
        <v>#N/A</v>
      </c>
      <c r="AE164" t="e">
        <f t="shared" ca="1" si="461"/>
        <v>#N/A</v>
      </c>
      <c r="AF164" t="e">
        <f t="shared" ca="1" si="461"/>
        <v>#N/A</v>
      </c>
      <c r="AG164" t="e">
        <f t="shared" ca="1" si="461"/>
        <v>#N/A</v>
      </c>
      <c r="AH164" t="e">
        <f t="shared" ca="1" si="461"/>
        <v>#N/A</v>
      </c>
      <c r="AI164" t="e">
        <f t="shared" ca="1" si="461"/>
        <v>#N/A</v>
      </c>
      <c r="AJ164" t="e">
        <f t="shared" ca="1" si="461"/>
        <v>#N/A</v>
      </c>
      <c r="AK164" t="e">
        <f t="shared" ca="1" si="461"/>
        <v>#N/A</v>
      </c>
      <c r="AL164" t="e">
        <f t="shared" ca="1" si="461"/>
        <v>#N/A</v>
      </c>
      <c r="AM164" t="e">
        <f t="shared" ca="1" si="458"/>
        <v>#N/A</v>
      </c>
      <c r="AN164" t="e">
        <f t="shared" ca="1" si="458"/>
        <v>#N/A</v>
      </c>
      <c r="AO164" t="e">
        <f t="shared" ca="1" si="458"/>
        <v>#N/A</v>
      </c>
      <c r="AP164" t="e">
        <f t="shared" ca="1" si="458"/>
        <v>#N/A</v>
      </c>
      <c r="AQ164" t="e">
        <f t="shared" ca="1" si="458"/>
        <v>#N/A</v>
      </c>
      <c r="AR164" t="e">
        <f t="shared" ca="1" si="458"/>
        <v>#N/A</v>
      </c>
      <c r="AS164" t="e">
        <f t="shared" ca="1" si="458"/>
        <v>#N/A</v>
      </c>
      <c r="AT164" t="e">
        <f t="shared" ca="1" si="458"/>
        <v>#N/A</v>
      </c>
      <c r="AU164" t="e">
        <f t="shared" ca="1" si="458"/>
        <v>#N/A</v>
      </c>
      <c r="AV164" t="e">
        <f t="shared" ca="1" si="458"/>
        <v>#N/A</v>
      </c>
      <c r="AW164" t="e">
        <f t="shared" ca="1" si="458"/>
        <v>#N/A</v>
      </c>
      <c r="AX164" t="e">
        <f t="shared" ca="1" si="458"/>
        <v>#N/A</v>
      </c>
      <c r="AY164" t="e">
        <f t="shared" ca="1" si="458"/>
        <v>#N/A</v>
      </c>
      <c r="AZ164" t="e">
        <f t="shared" ca="1" si="458"/>
        <v>#N/A</v>
      </c>
      <c r="BA164" t="e">
        <f t="shared" ca="1" si="458"/>
        <v>#N/A</v>
      </c>
      <c r="BB164" s="91" t="e">
        <f t="shared" ca="1" si="459"/>
        <v>#N/A</v>
      </c>
      <c r="BC164" t="e">
        <f t="shared" ca="1" si="459"/>
        <v>#N/A</v>
      </c>
      <c r="BD164" t="e">
        <f t="shared" ca="1" si="449"/>
        <v>#N/A</v>
      </c>
      <c r="BE164" t="e">
        <f t="shared" ca="1" si="449"/>
        <v>#N/A</v>
      </c>
      <c r="BF164" t="e">
        <f t="shared" ca="1" si="449"/>
        <v>#N/A</v>
      </c>
      <c r="BG164" t="e">
        <f t="shared" ca="1" si="449"/>
        <v>#N/A</v>
      </c>
      <c r="BH164" t="e">
        <f t="shared" ca="1" si="449"/>
        <v>#N/A</v>
      </c>
      <c r="BI164" t="e">
        <f t="shared" ca="1" si="449"/>
        <v>#N/A</v>
      </c>
      <c r="BJ164" t="e">
        <f t="shared" ca="1" si="449"/>
        <v>#N/A</v>
      </c>
      <c r="BK164" t="e">
        <f t="shared" ca="1" si="449"/>
        <v>#N/A</v>
      </c>
      <c r="BL164" t="e">
        <f t="shared" ca="1" si="449"/>
        <v>#N/A</v>
      </c>
      <c r="BM164" t="e">
        <f t="shared" ca="1" si="449"/>
        <v>#N/A</v>
      </c>
      <c r="BN164" t="e">
        <f t="shared" ca="1" si="449"/>
        <v>#N/A</v>
      </c>
      <c r="BO164" t="e">
        <f t="shared" ca="1" si="449"/>
        <v>#N/A</v>
      </c>
      <c r="BP164" t="e">
        <f t="shared" ca="1" si="449"/>
        <v>#N/A</v>
      </c>
      <c r="BQ164" t="e">
        <f t="shared" ca="1" si="449"/>
        <v>#N/A</v>
      </c>
      <c r="BR164" t="e">
        <f t="shared" ca="1" si="450"/>
        <v>#N/A</v>
      </c>
      <c r="BS164" t="e">
        <f t="shared" ca="1" si="450"/>
        <v>#N/A</v>
      </c>
      <c r="BT164" t="e">
        <f t="shared" ca="1" si="460"/>
        <v>#N/A</v>
      </c>
      <c r="BU164" t="e">
        <f t="shared" ca="1" si="460"/>
        <v>#N/A</v>
      </c>
      <c r="BV164" t="e">
        <f t="shared" ca="1" si="460"/>
        <v>#N/A</v>
      </c>
      <c r="BW164" t="e">
        <f t="shared" ca="1" si="460"/>
        <v>#N/A</v>
      </c>
      <c r="BX164" t="e">
        <f t="shared" ca="1" si="460"/>
        <v>#N/A</v>
      </c>
      <c r="BY164" t="e">
        <f t="shared" ca="1" si="460"/>
        <v>#N/A</v>
      </c>
      <c r="BZ164" t="e">
        <f t="shared" ca="1" si="460"/>
        <v>#N/A</v>
      </c>
      <c r="CA164" t="e">
        <f t="shared" ca="1" si="460"/>
        <v>#N/A</v>
      </c>
      <c r="CB164" t="e">
        <f t="shared" ca="1" si="460"/>
        <v>#N/A</v>
      </c>
      <c r="CC164" t="e">
        <f t="shared" ca="1" si="460"/>
        <v>#N/A</v>
      </c>
      <c r="CD164" t="e">
        <f t="shared" ca="1" si="460"/>
        <v>#N/A</v>
      </c>
      <c r="CE164" t="e">
        <f t="shared" ca="1" si="460"/>
        <v>#N/A</v>
      </c>
      <c r="CF164" s="91" t="e">
        <f t="shared" ca="1" si="460"/>
        <v>#N/A</v>
      </c>
      <c r="CG164" t="e">
        <f t="shared" ca="1" si="460"/>
        <v>#N/A</v>
      </c>
      <c r="CH164" t="e">
        <f t="shared" ca="1" si="460"/>
        <v>#N/A</v>
      </c>
      <c r="CI164" t="e">
        <f t="shared" ca="1" si="460"/>
        <v>#N/A</v>
      </c>
      <c r="CJ164" t="e">
        <f t="shared" ca="1" si="455"/>
        <v>#N/A</v>
      </c>
      <c r="CK164" t="e">
        <f t="shared" ca="1" si="455"/>
        <v>#N/A</v>
      </c>
      <c r="CL164" t="e">
        <f t="shared" ca="1" si="455"/>
        <v>#N/A</v>
      </c>
      <c r="CM164" t="e">
        <f t="shared" ca="1" si="455"/>
        <v>#N/A</v>
      </c>
      <c r="CN164" t="e">
        <f t="shared" ca="1" si="455"/>
        <v>#N/A</v>
      </c>
      <c r="CO164" t="e">
        <f t="shared" ca="1" si="455"/>
        <v>#N/A</v>
      </c>
      <c r="CP164" t="e">
        <f t="shared" ca="1" si="455"/>
        <v>#N/A</v>
      </c>
      <c r="CQ164" t="e">
        <f t="shared" ca="1" si="455"/>
        <v>#N/A</v>
      </c>
      <c r="CR164" t="e">
        <f t="shared" ca="1" si="455"/>
        <v>#N/A</v>
      </c>
      <c r="CS164" t="e">
        <f t="shared" ca="1" si="455"/>
        <v>#N/A</v>
      </c>
      <c r="CT164" t="e">
        <f t="shared" ca="1" si="455"/>
        <v>#N/A</v>
      </c>
      <c r="CU164" t="e">
        <f t="shared" ca="1" si="455"/>
        <v>#N/A</v>
      </c>
      <c r="CV164" t="e">
        <f t="shared" ca="1" si="455"/>
        <v>#N/A</v>
      </c>
      <c r="CW164" t="e">
        <f t="shared" ca="1" si="455"/>
        <v>#N/A</v>
      </c>
      <c r="CX164" t="e">
        <f t="shared" ca="1" si="456"/>
        <v>#N/A</v>
      </c>
      <c r="CY164" t="e">
        <f t="shared" ca="1" si="457"/>
        <v>#N/A</v>
      </c>
      <c r="CZ164" t="e">
        <f t="shared" ca="1" si="457"/>
        <v>#N/A</v>
      </c>
      <c r="DA164" t="e">
        <f t="shared" ca="1" si="457"/>
        <v>#N/A</v>
      </c>
      <c r="DB164" t="e">
        <f t="shared" ca="1" si="457"/>
        <v>#N/A</v>
      </c>
      <c r="DC164" t="e">
        <f t="shared" ca="1" si="457"/>
        <v>#N/A</v>
      </c>
      <c r="DD164" t="e">
        <f t="shared" ca="1" si="457"/>
        <v>#N/A</v>
      </c>
      <c r="DE164" t="e">
        <f t="shared" ca="1" si="457"/>
        <v>#N/A</v>
      </c>
      <c r="DF164" t="e">
        <f t="shared" ca="1" si="457"/>
        <v>#N/A</v>
      </c>
      <c r="DG164" t="e">
        <f t="shared" ca="1" si="457"/>
        <v>#N/A</v>
      </c>
      <c r="DH164" t="e">
        <f t="shared" ca="1" si="457"/>
        <v>#N/A</v>
      </c>
      <c r="DI164" t="e">
        <f t="shared" ca="1" si="457"/>
        <v>#N/A</v>
      </c>
      <c r="DJ164" s="91" t="e">
        <f t="shared" ca="1" si="457"/>
        <v>#N/A</v>
      </c>
      <c r="DK164" t="e">
        <f t="shared" ca="1" si="457"/>
        <v>#N/A</v>
      </c>
      <c r="DL164" t="e">
        <f t="shared" ca="1" si="457"/>
        <v>#N/A</v>
      </c>
      <c r="DM164" t="e">
        <f t="shared" ca="1" si="457"/>
        <v>#N/A</v>
      </c>
      <c r="DN164" t="e">
        <f t="shared" ca="1" si="457"/>
        <v>#N/A</v>
      </c>
      <c r="DO164" t="e">
        <f t="shared" ca="1" si="452"/>
        <v>#N/A</v>
      </c>
      <c r="DP164" t="e">
        <f t="shared" ca="1" si="452"/>
        <v>#N/A</v>
      </c>
      <c r="DQ164" t="e">
        <f t="shared" ca="1" si="452"/>
        <v>#N/A</v>
      </c>
      <c r="DR164" t="e">
        <f t="shared" ca="1" si="452"/>
        <v>#N/A</v>
      </c>
      <c r="DS164" t="e">
        <f t="shared" ca="1" si="452"/>
        <v>#N/A</v>
      </c>
      <c r="DT164" t="e">
        <f t="shared" ca="1" si="452"/>
        <v>#N/A</v>
      </c>
      <c r="DU164" t="e">
        <f t="shared" ca="1" si="452"/>
        <v>#N/A</v>
      </c>
      <c r="DV164" t="e">
        <f t="shared" ca="1" si="452"/>
        <v>#N/A</v>
      </c>
      <c r="DW164" t="e">
        <f t="shared" ca="1" si="452"/>
        <v>#N/A</v>
      </c>
      <c r="DX164" t="e">
        <f t="shared" ca="1" si="452"/>
        <v>#N/A</v>
      </c>
      <c r="DY164" t="e">
        <f t="shared" ca="1" si="452"/>
        <v>#N/A</v>
      </c>
      <c r="DZ164" t="e">
        <f t="shared" ca="1" si="452"/>
        <v>#N/A</v>
      </c>
      <c r="EA164" t="e">
        <f t="shared" ca="1" si="452"/>
        <v>#N/A</v>
      </c>
      <c r="EB164" t="e">
        <f t="shared" ca="1" si="452"/>
        <v>#N/A</v>
      </c>
      <c r="EC164" t="e">
        <f t="shared" ca="1" si="452"/>
        <v>#N/A</v>
      </c>
      <c r="ED164" t="e">
        <f t="shared" ca="1" si="453"/>
        <v>#N/A</v>
      </c>
      <c r="EE164" t="e">
        <f t="shared" ca="1" si="453"/>
        <v>#N/A</v>
      </c>
      <c r="EF164" t="e">
        <f t="shared" ca="1" si="323"/>
        <v>#N/A</v>
      </c>
      <c r="EG164" t="e">
        <f t="shared" ca="1" si="323"/>
        <v>#N/A</v>
      </c>
      <c r="EH164" t="e">
        <f t="shared" ca="1" si="323"/>
        <v>#N/A</v>
      </c>
      <c r="EI164" t="e">
        <f t="shared" ca="1" si="323"/>
        <v>#N/A</v>
      </c>
      <c r="EJ164" t="e">
        <f t="shared" ca="1" si="323"/>
        <v>#N/A</v>
      </c>
      <c r="EK164" t="e">
        <f t="shared" ca="1" si="323"/>
        <v>#N/A</v>
      </c>
      <c r="EL164" t="e">
        <f t="shared" ca="1" si="323"/>
        <v>#N/A</v>
      </c>
      <c r="EM164" t="e">
        <f t="shared" ca="1" si="323"/>
        <v>#N/A</v>
      </c>
      <c r="EN164" s="91" t="e">
        <f t="shared" ca="1" si="323"/>
        <v>#N/A</v>
      </c>
    </row>
    <row r="165" spans="1:144">
      <c r="A165">
        <f ca="1"/>
        <v>0</v>
      </c>
      <c r="B165">
        <f ca="1"/>
        <v>0</v>
      </c>
      <c r="C165">
        <f ca="1"/>
        <v>0</v>
      </c>
      <c r="D165" t="str">
        <f ca="1"/>
        <v/>
      </c>
      <c r="E165">
        <f ca="1"/>
        <v>0</v>
      </c>
      <c r="F165">
        <f ca="1"/>
        <v>0</v>
      </c>
      <c r="G165">
        <f ca="1"/>
        <v>0</v>
      </c>
      <c r="H165" t="str">
        <f ca="1"/>
        <v/>
      </c>
      <c r="I165">
        <f ca="1"/>
        <v>0</v>
      </c>
      <c r="J165" t="str">
        <f ca="1"/>
        <v/>
      </c>
      <c r="K165" t="str">
        <f ca="1"/>
        <v>0</v>
      </c>
      <c r="L165" t="str">
        <f ca="1"/>
        <v>0</v>
      </c>
      <c r="M165" t="str">
        <f ca="1"/>
        <v>0</v>
      </c>
      <c r="X165" s="91" t="e">
        <f t="shared" ca="1" si="461"/>
        <v>#N/A</v>
      </c>
      <c r="Y165" t="e">
        <f t="shared" ca="1" si="461"/>
        <v>#N/A</v>
      </c>
      <c r="Z165" t="e">
        <f t="shared" ca="1" si="461"/>
        <v>#N/A</v>
      </c>
      <c r="AA165" t="e">
        <f t="shared" ca="1" si="461"/>
        <v>#N/A</v>
      </c>
      <c r="AB165" t="e">
        <f t="shared" ca="1" si="461"/>
        <v>#N/A</v>
      </c>
      <c r="AC165" t="e">
        <f t="shared" ca="1" si="461"/>
        <v>#N/A</v>
      </c>
      <c r="AD165" t="e">
        <f t="shared" ca="1" si="461"/>
        <v>#N/A</v>
      </c>
      <c r="AE165" t="e">
        <f t="shared" ca="1" si="461"/>
        <v>#N/A</v>
      </c>
      <c r="AF165" t="e">
        <f t="shared" ca="1" si="461"/>
        <v>#N/A</v>
      </c>
      <c r="AG165" t="e">
        <f t="shared" ca="1" si="461"/>
        <v>#N/A</v>
      </c>
      <c r="AH165" t="e">
        <f t="shared" ca="1" si="461"/>
        <v>#N/A</v>
      </c>
      <c r="AI165" t="e">
        <f t="shared" ca="1" si="461"/>
        <v>#N/A</v>
      </c>
      <c r="AJ165" t="e">
        <f t="shared" ca="1" si="461"/>
        <v>#N/A</v>
      </c>
      <c r="AK165" t="e">
        <f t="shared" ca="1" si="461"/>
        <v>#N/A</v>
      </c>
      <c r="AL165" t="e">
        <f t="shared" ca="1" si="461"/>
        <v>#N/A</v>
      </c>
      <c r="AM165" t="e">
        <f t="shared" ca="1" si="458"/>
        <v>#N/A</v>
      </c>
      <c r="AN165" t="e">
        <f t="shared" ca="1" si="458"/>
        <v>#N/A</v>
      </c>
      <c r="AO165" t="e">
        <f t="shared" ca="1" si="458"/>
        <v>#N/A</v>
      </c>
      <c r="AP165" t="e">
        <f t="shared" ca="1" si="458"/>
        <v>#N/A</v>
      </c>
      <c r="AQ165" t="e">
        <f t="shared" ca="1" si="458"/>
        <v>#N/A</v>
      </c>
      <c r="AR165" t="e">
        <f t="shared" ca="1" si="458"/>
        <v>#N/A</v>
      </c>
      <c r="AS165" t="e">
        <f t="shared" ca="1" si="458"/>
        <v>#N/A</v>
      </c>
      <c r="AT165" t="e">
        <f t="shared" ca="1" si="458"/>
        <v>#N/A</v>
      </c>
      <c r="AU165" t="e">
        <f t="shared" ca="1" si="458"/>
        <v>#N/A</v>
      </c>
      <c r="AV165" t="e">
        <f t="shared" ca="1" si="458"/>
        <v>#N/A</v>
      </c>
      <c r="AW165" t="e">
        <f t="shared" ca="1" si="458"/>
        <v>#N/A</v>
      </c>
      <c r="AX165" t="e">
        <f t="shared" ca="1" si="458"/>
        <v>#N/A</v>
      </c>
      <c r="AY165" t="e">
        <f t="shared" ca="1" si="458"/>
        <v>#N/A</v>
      </c>
      <c r="AZ165" t="e">
        <f t="shared" ca="1" si="458"/>
        <v>#N/A</v>
      </c>
      <c r="BA165" t="e">
        <f t="shared" ca="1" si="458"/>
        <v>#N/A</v>
      </c>
      <c r="BB165" s="91" t="e">
        <f t="shared" ca="1" si="459"/>
        <v>#N/A</v>
      </c>
      <c r="BC165" t="e">
        <f t="shared" ca="1" si="459"/>
        <v>#N/A</v>
      </c>
      <c r="BD165" t="e">
        <f t="shared" ca="1" si="449"/>
        <v>#N/A</v>
      </c>
      <c r="BE165" t="e">
        <f t="shared" ca="1" si="449"/>
        <v>#N/A</v>
      </c>
      <c r="BF165" t="e">
        <f t="shared" ca="1" si="449"/>
        <v>#N/A</v>
      </c>
      <c r="BG165" t="e">
        <f t="shared" ca="1" si="449"/>
        <v>#N/A</v>
      </c>
      <c r="BH165" t="e">
        <f t="shared" ca="1" si="449"/>
        <v>#N/A</v>
      </c>
      <c r="BI165" t="e">
        <f t="shared" ca="1" si="449"/>
        <v>#N/A</v>
      </c>
      <c r="BJ165" t="e">
        <f t="shared" ca="1" si="449"/>
        <v>#N/A</v>
      </c>
      <c r="BK165" t="e">
        <f t="shared" ca="1" si="449"/>
        <v>#N/A</v>
      </c>
      <c r="BL165" t="e">
        <f t="shared" ca="1" si="449"/>
        <v>#N/A</v>
      </c>
      <c r="BM165" t="e">
        <f t="shared" ca="1" si="449"/>
        <v>#N/A</v>
      </c>
      <c r="BN165" t="e">
        <f t="shared" ca="1" si="449"/>
        <v>#N/A</v>
      </c>
      <c r="BO165" t="e">
        <f t="shared" ca="1" si="449"/>
        <v>#N/A</v>
      </c>
      <c r="BP165" t="e">
        <f t="shared" ca="1" si="449"/>
        <v>#N/A</v>
      </c>
      <c r="BQ165" t="e">
        <f t="shared" ca="1" si="449"/>
        <v>#N/A</v>
      </c>
      <c r="BR165" t="e">
        <f t="shared" ca="1" si="450"/>
        <v>#N/A</v>
      </c>
      <c r="BS165" t="e">
        <f t="shared" ca="1" si="450"/>
        <v>#N/A</v>
      </c>
      <c r="BT165" t="e">
        <f t="shared" ca="1" si="460"/>
        <v>#N/A</v>
      </c>
      <c r="BU165" t="e">
        <f t="shared" ca="1" si="460"/>
        <v>#N/A</v>
      </c>
      <c r="BV165" t="e">
        <f t="shared" ca="1" si="460"/>
        <v>#N/A</v>
      </c>
      <c r="BW165" t="e">
        <f t="shared" ca="1" si="460"/>
        <v>#N/A</v>
      </c>
      <c r="BX165" t="e">
        <f t="shared" ca="1" si="460"/>
        <v>#N/A</v>
      </c>
      <c r="BY165" t="e">
        <f t="shared" ca="1" si="460"/>
        <v>#N/A</v>
      </c>
      <c r="BZ165" t="e">
        <f t="shared" ca="1" si="460"/>
        <v>#N/A</v>
      </c>
      <c r="CA165" t="e">
        <f t="shared" ca="1" si="460"/>
        <v>#N/A</v>
      </c>
      <c r="CB165" t="e">
        <f t="shared" ca="1" si="460"/>
        <v>#N/A</v>
      </c>
      <c r="CC165" t="e">
        <f t="shared" ca="1" si="460"/>
        <v>#N/A</v>
      </c>
      <c r="CD165" t="e">
        <f t="shared" ca="1" si="460"/>
        <v>#N/A</v>
      </c>
      <c r="CE165" t="e">
        <f t="shared" ca="1" si="460"/>
        <v>#N/A</v>
      </c>
      <c r="CF165" s="91" t="e">
        <f t="shared" ca="1" si="460"/>
        <v>#N/A</v>
      </c>
      <c r="CG165" t="e">
        <f t="shared" ca="1" si="460"/>
        <v>#N/A</v>
      </c>
      <c r="CH165" t="e">
        <f t="shared" ca="1" si="460"/>
        <v>#N/A</v>
      </c>
      <c r="CI165" t="e">
        <f t="shared" ca="1" si="460"/>
        <v>#N/A</v>
      </c>
      <c r="CJ165" t="e">
        <f t="shared" ca="1" si="455"/>
        <v>#N/A</v>
      </c>
      <c r="CK165" t="e">
        <f t="shared" ca="1" si="455"/>
        <v>#N/A</v>
      </c>
      <c r="CL165" t="e">
        <f t="shared" ca="1" si="455"/>
        <v>#N/A</v>
      </c>
      <c r="CM165" t="e">
        <f t="shared" ca="1" si="455"/>
        <v>#N/A</v>
      </c>
      <c r="CN165" t="e">
        <f t="shared" ca="1" si="455"/>
        <v>#N/A</v>
      </c>
      <c r="CO165" t="e">
        <f t="shared" ca="1" si="455"/>
        <v>#N/A</v>
      </c>
      <c r="CP165" t="e">
        <f t="shared" ca="1" si="455"/>
        <v>#N/A</v>
      </c>
      <c r="CQ165" t="e">
        <f t="shared" ca="1" si="455"/>
        <v>#N/A</v>
      </c>
      <c r="CR165" t="e">
        <f t="shared" ca="1" si="455"/>
        <v>#N/A</v>
      </c>
      <c r="CS165" t="e">
        <f t="shared" ca="1" si="455"/>
        <v>#N/A</v>
      </c>
      <c r="CT165" t="e">
        <f t="shared" ca="1" si="455"/>
        <v>#N/A</v>
      </c>
      <c r="CU165" t="e">
        <f t="shared" ca="1" si="455"/>
        <v>#N/A</v>
      </c>
      <c r="CV165" t="e">
        <f t="shared" ca="1" si="455"/>
        <v>#N/A</v>
      </c>
      <c r="CW165" t="e">
        <f t="shared" ca="1" si="455"/>
        <v>#N/A</v>
      </c>
      <c r="CX165" t="e">
        <f t="shared" ca="1" si="456"/>
        <v>#N/A</v>
      </c>
      <c r="CY165" t="e">
        <f t="shared" ca="1" si="457"/>
        <v>#N/A</v>
      </c>
      <c r="CZ165" t="e">
        <f t="shared" ca="1" si="457"/>
        <v>#N/A</v>
      </c>
      <c r="DA165" t="e">
        <f t="shared" ca="1" si="457"/>
        <v>#N/A</v>
      </c>
      <c r="DB165" t="e">
        <f t="shared" ca="1" si="457"/>
        <v>#N/A</v>
      </c>
      <c r="DC165" t="e">
        <f t="shared" ca="1" si="457"/>
        <v>#N/A</v>
      </c>
      <c r="DD165" t="e">
        <f t="shared" ca="1" si="457"/>
        <v>#N/A</v>
      </c>
      <c r="DE165" t="e">
        <f t="shared" ca="1" si="457"/>
        <v>#N/A</v>
      </c>
      <c r="DF165" t="e">
        <f t="shared" ca="1" si="457"/>
        <v>#N/A</v>
      </c>
      <c r="DG165" t="e">
        <f t="shared" ca="1" si="457"/>
        <v>#N/A</v>
      </c>
      <c r="DH165" t="e">
        <f t="shared" ca="1" si="457"/>
        <v>#N/A</v>
      </c>
      <c r="DI165" t="e">
        <f t="shared" ca="1" si="457"/>
        <v>#N/A</v>
      </c>
      <c r="DJ165" s="91" t="e">
        <f t="shared" ca="1" si="457"/>
        <v>#N/A</v>
      </c>
      <c r="DK165" t="e">
        <f t="shared" ca="1" si="457"/>
        <v>#N/A</v>
      </c>
      <c r="DL165" t="e">
        <f t="shared" ca="1" si="457"/>
        <v>#N/A</v>
      </c>
      <c r="DM165" t="e">
        <f t="shared" ca="1" si="457"/>
        <v>#N/A</v>
      </c>
      <c r="DN165" t="e">
        <f t="shared" ca="1" si="457"/>
        <v>#N/A</v>
      </c>
      <c r="DO165" t="e">
        <f t="shared" ca="1" si="452"/>
        <v>#N/A</v>
      </c>
      <c r="DP165" t="e">
        <f t="shared" ca="1" si="452"/>
        <v>#N/A</v>
      </c>
      <c r="DQ165" t="e">
        <f t="shared" ca="1" si="452"/>
        <v>#N/A</v>
      </c>
      <c r="DR165" t="e">
        <f t="shared" ca="1" si="452"/>
        <v>#N/A</v>
      </c>
      <c r="DS165" t="e">
        <f t="shared" ca="1" si="452"/>
        <v>#N/A</v>
      </c>
      <c r="DT165" t="e">
        <f t="shared" ca="1" si="452"/>
        <v>#N/A</v>
      </c>
      <c r="DU165" t="e">
        <f t="shared" ca="1" si="452"/>
        <v>#N/A</v>
      </c>
      <c r="DV165" t="e">
        <f t="shared" ca="1" si="452"/>
        <v>#N/A</v>
      </c>
      <c r="DW165" t="e">
        <f t="shared" ca="1" si="452"/>
        <v>#N/A</v>
      </c>
      <c r="DX165" t="e">
        <f t="shared" ca="1" si="452"/>
        <v>#N/A</v>
      </c>
      <c r="DY165" t="e">
        <f t="shared" ca="1" si="452"/>
        <v>#N/A</v>
      </c>
      <c r="DZ165" t="e">
        <f t="shared" ca="1" si="452"/>
        <v>#N/A</v>
      </c>
      <c r="EA165" t="e">
        <f t="shared" ca="1" si="452"/>
        <v>#N/A</v>
      </c>
      <c r="EB165" t="e">
        <f t="shared" ca="1" si="452"/>
        <v>#N/A</v>
      </c>
      <c r="EC165" t="e">
        <f t="shared" ca="1" si="452"/>
        <v>#N/A</v>
      </c>
      <c r="ED165" t="e">
        <f t="shared" ca="1" si="453"/>
        <v>#N/A</v>
      </c>
      <c r="EE165" t="e">
        <f t="shared" ca="1" si="453"/>
        <v>#N/A</v>
      </c>
      <c r="EF165" t="e">
        <f t="shared" ca="1" si="323"/>
        <v>#N/A</v>
      </c>
      <c r="EG165" t="e">
        <f t="shared" ca="1" si="323"/>
        <v>#N/A</v>
      </c>
      <c r="EH165" t="e">
        <f t="shared" ca="1" si="323"/>
        <v>#N/A</v>
      </c>
      <c r="EI165" t="e">
        <f t="shared" ca="1" si="323"/>
        <v>#N/A</v>
      </c>
      <c r="EJ165" t="e">
        <f t="shared" ca="1" si="323"/>
        <v>#N/A</v>
      </c>
      <c r="EK165" t="e">
        <f t="shared" ca="1" si="323"/>
        <v>#N/A</v>
      </c>
      <c r="EL165" t="e">
        <f t="shared" ca="1" si="323"/>
        <v>#N/A</v>
      </c>
      <c r="EM165" t="e">
        <f t="shared" ca="1" si="323"/>
        <v>#N/A</v>
      </c>
      <c r="EN165" s="91" t="e">
        <f t="shared" ca="1" si="323"/>
        <v>#N/A</v>
      </c>
    </row>
    <row r="166" spans="1:144">
      <c r="A166">
        <f ca="1"/>
        <v>0</v>
      </c>
      <c r="B166">
        <f ca="1"/>
        <v>0</v>
      </c>
      <c r="C166">
        <f ca="1"/>
        <v>0</v>
      </c>
      <c r="D166" t="str">
        <f ca="1"/>
        <v/>
      </c>
      <c r="E166">
        <f ca="1"/>
        <v>0</v>
      </c>
      <c r="F166">
        <f ca="1"/>
        <v>0</v>
      </c>
      <c r="G166">
        <f ca="1"/>
        <v>0</v>
      </c>
      <c r="H166" t="str">
        <f ca="1"/>
        <v/>
      </c>
      <c r="I166">
        <f ca="1"/>
        <v>0</v>
      </c>
      <c r="J166" t="str">
        <f ca="1"/>
        <v/>
      </c>
      <c r="K166" t="str">
        <f ca="1"/>
        <v>0</v>
      </c>
      <c r="L166" t="str">
        <f ca="1"/>
        <v>0</v>
      </c>
      <c r="M166" t="str">
        <f ca="1"/>
        <v>0</v>
      </c>
      <c r="X166" s="91" t="e">
        <f t="shared" ca="1" si="461"/>
        <v>#N/A</v>
      </c>
      <c r="Y166" t="e">
        <f t="shared" ca="1" si="461"/>
        <v>#N/A</v>
      </c>
      <c r="Z166" t="e">
        <f t="shared" ca="1" si="461"/>
        <v>#N/A</v>
      </c>
      <c r="AA166" t="e">
        <f t="shared" ca="1" si="461"/>
        <v>#N/A</v>
      </c>
      <c r="AB166" t="e">
        <f t="shared" ca="1" si="461"/>
        <v>#N/A</v>
      </c>
      <c r="AC166" t="e">
        <f t="shared" ca="1" si="461"/>
        <v>#N/A</v>
      </c>
      <c r="AD166" t="e">
        <f t="shared" ca="1" si="461"/>
        <v>#N/A</v>
      </c>
      <c r="AE166" t="e">
        <f t="shared" ca="1" si="461"/>
        <v>#N/A</v>
      </c>
      <c r="AF166" t="e">
        <f t="shared" ca="1" si="461"/>
        <v>#N/A</v>
      </c>
      <c r="AG166" t="e">
        <f t="shared" ca="1" si="461"/>
        <v>#N/A</v>
      </c>
      <c r="AH166" t="e">
        <f t="shared" ca="1" si="461"/>
        <v>#N/A</v>
      </c>
      <c r="AI166" t="e">
        <f t="shared" ca="1" si="461"/>
        <v>#N/A</v>
      </c>
      <c r="AJ166" t="e">
        <f t="shared" ca="1" si="461"/>
        <v>#N/A</v>
      </c>
      <c r="AK166" t="e">
        <f t="shared" ca="1" si="461"/>
        <v>#N/A</v>
      </c>
      <c r="AL166" t="e">
        <f t="shared" ca="1" si="461"/>
        <v>#N/A</v>
      </c>
      <c r="AM166" t="e">
        <f t="shared" ca="1" si="458"/>
        <v>#N/A</v>
      </c>
      <c r="AN166" t="e">
        <f t="shared" ca="1" si="458"/>
        <v>#N/A</v>
      </c>
      <c r="AO166" t="e">
        <f t="shared" ca="1" si="458"/>
        <v>#N/A</v>
      </c>
      <c r="AP166" t="e">
        <f t="shared" ca="1" si="458"/>
        <v>#N/A</v>
      </c>
      <c r="AQ166" t="e">
        <f t="shared" ca="1" si="458"/>
        <v>#N/A</v>
      </c>
      <c r="AR166" t="e">
        <f t="shared" ca="1" si="458"/>
        <v>#N/A</v>
      </c>
      <c r="AS166" t="e">
        <f t="shared" ca="1" si="458"/>
        <v>#N/A</v>
      </c>
      <c r="AT166" t="e">
        <f t="shared" ca="1" si="458"/>
        <v>#N/A</v>
      </c>
      <c r="AU166" t="e">
        <f t="shared" ca="1" si="458"/>
        <v>#N/A</v>
      </c>
      <c r="AV166" t="e">
        <f t="shared" ca="1" si="458"/>
        <v>#N/A</v>
      </c>
      <c r="AW166" t="e">
        <f t="shared" ca="1" si="458"/>
        <v>#N/A</v>
      </c>
      <c r="AX166" t="e">
        <f t="shared" ca="1" si="458"/>
        <v>#N/A</v>
      </c>
      <c r="AY166" t="e">
        <f t="shared" ca="1" si="458"/>
        <v>#N/A</v>
      </c>
      <c r="AZ166" t="e">
        <f t="shared" ca="1" si="458"/>
        <v>#N/A</v>
      </c>
      <c r="BA166" t="e">
        <f t="shared" ca="1" si="458"/>
        <v>#N/A</v>
      </c>
      <c r="BB166" s="91" t="e">
        <f t="shared" ca="1" si="459"/>
        <v>#N/A</v>
      </c>
      <c r="BC166" t="e">
        <f t="shared" ca="1" si="459"/>
        <v>#N/A</v>
      </c>
      <c r="BD166" t="e">
        <f t="shared" ca="1" si="449"/>
        <v>#N/A</v>
      </c>
      <c r="BE166" t="e">
        <f t="shared" ca="1" si="449"/>
        <v>#N/A</v>
      </c>
      <c r="BF166" t="e">
        <f t="shared" ca="1" si="449"/>
        <v>#N/A</v>
      </c>
      <c r="BG166" t="e">
        <f t="shared" ca="1" si="449"/>
        <v>#N/A</v>
      </c>
      <c r="BH166" t="e">
        <f t="shared" ca="1" si="449"/>
        <v>#N/A</v>
      </c>
      <c r="BI166" t="e">
        <f t="shared" ca="1" si="449"/>
        <v>#N/A</v>
      </c>
      <c r="BJ166" t="e">
        <f t="shared" ca="1" si="449"/>
        <v>#N/A</v>
      </c>
      <c r="BK166" t="e">
        <f t="shared" ca="1" si="449"/>
        <v>#N/A</v>
      </c>
      <c r="BL166" t="e">
        <f t="shared" ca="1" si="449"/>
        <v>#N/A</v>
      </c>
      <c r="BM166" t="e">
        <f t="shared" ca="1" si="449"/>
        <v>#N/A</v>
      </c>
      <c r="BN166" t="e">
        <f t="shared" ca="1" si="449"/>
        <v>#N/A</v>
      </c>
      <c r="BO166" t="e">
        <f t="shared" ca="1" si="449"/>
        <v>#N/A</v>
      </c>
      <c r="BP166" t="e">
        <f t="shared" ca="1" si="449"/>
        <v>#N/A</v>
      </c>
      <c r="BQ166" t="e">
        <f t="shared" ca="1" si="449"/>
        <v>#N/A</v>
      </c>
      <c r="BR166" t="e">
        <f t="shared" ca="1" si="450"/>
        <v>#N/A</v>
      </c>
      <c r="BS166" t="e">
        <f t="shared" ca="1" si="450"/>
        <v>#N/A</v>
      </c>
      <c r="BT166" t="e">
        <f t="shared" ca="1" si="460"/>
        <v>#N/A</v>
      </c>
      <c r="BU166" t="e">
        <f t="shared" ca="1" si="460"/>
        <v>#N/A</v>
      </c>
      <c r="BV166" t="e">
        <f t="shared" ca="1" si="460"/>
        <v>#N/A</v>
      </c>
      <c r="BW166" t="e">
        <f t="shared" ca="1" si="460"/>
        <v>#N/A</v>
      </c>
      <c r="BX166" t="e">
        <f t="shared" ca="1" si="460"/>
        <v>#N/A</v>
      </c>
      <c r="BY166" t="e">
        <f t="shared" ca="1" si="460"/>
        <v>#N/A</v>
      </c>
      <c r="BZ166" t="e">
        <f t="shared" ca="1" si="460"/>
        <v>#N/A</v>
      </c>
      <c r="CA166" t="e">
        <f t="shared" ca="1" si="460"/>
        <v>#N/A</v>
      </c>
      <c r="CB166" t="e">
        <f t="shared" ca="1" si="460"/>
        <v>#N/A</v>
      </c>
      <c r="CC166" t="e">
        <f t="shared" ca="1" si="460"/>
        <v>#N/A</v>
      </c>
      <c r="CD166" t="e">
        <f t="shared" ca="1" si="460"/>
        <v>#N/A</v>
      </c>
      <c r="CE166" t="e">
        <f t="shared" ca="1" si="460"/>
        <v>#N/A</v>
      </c>
      <c r="CF166" s="91" t="e">
        <f t="shared" ca="1" si="460"/>
        <v>#N/A</v>
      </c>
      <c r="CG166" t="e">
        <f t="shared" ca="1" si="460"/>
        <v>#N/A</v>
      </c>
      <c r="CH166" t="e">
        <f t="shared" ca="1" si="460"/>
        <v>#N/A</v>
      </c>
      <c r="CI166" t="e">
        <f t="shared" ca="1" si="460"/>
        <v>#N/A</v>
      </c>
      <c r="CJ166" t="e">
        <f t="shared" ca="1" si="455"/>
        <v>#N/A</v>
      </c>
      <c r="CK166" t="e">
        <f t="shared" ca="1" si="455"/>
        <v>#N/A</v>
      </c>
      <c r="CL166" t="e">
        <f t="shared" ca="1" si="455"/>
        <v>#N/A</v>
      </c>
      <c r="CM166" t="e">
        <f t="shared" ca="1" si="455"/>
        <v>#N/A</v>
      </c>
      <c r="CN166" t="e">
        <f t="shared" ca="1" si="455"/>
        <v>#N/A</v>
      </c>
      <c r="CO166" t="e">
        <f t="shared" ca="1" si="455"/>
        <v>#N/A</v>
      </c>
      <c r="CP166" t="e">
        <f t="shared" ca="1" si="455"/>
        <v>#N/A</v>
      </c>
      <c r="CQ166" t="e">
        <f t="shared" ca="1" si="455"/>
        <v>#N/A</v>
      </c>
      <c r="CR166" t="e">
        <f t="shared" ca="1" si="455"/>
        <v>#N/A</v>
      </c>
      <c r="CS166" t="e">
        <f t="shared" ca="1" si="455"/>
        <v>#N/A</v>
      </c>
      <c r="CT166" t="e">
        <f t="shared" ca="1" si="455"/>
        <v>#N/A</v>
      </c>
      <c r="CU166" t="e">
        <f t="shared" ca="1" si="455"/>
        <v>#N/A</v>
      </c>
      <c r="CV166" t="e">
        <f t="shared" ca="1" si="455"/>
        <v>#N/A</v>
      </c>
      <c r="CW166" t="e">
        <f t="shared" ca="1" si="455"/>
        <v>#N/A</v>
      </c>
      <c r="CX166" t="e">
        <f t="shared" ca="1" si="456"/>
        <v>#N/A</v>
      </c>
      <c r="CY166" t="e">
        <f t="shared" ca="1" si="457"/>
        <v>#N/A</v>
      </c>
      <c r="CZ166" t="e">
        <f t="shared" ca="1" si="457"/>
        <v>#N/A</v>
      </c>
      <c r="DA166" t="e">
        <f t="shared" ca="1" si="457"/>
        <v>#N/A</v>
      </c>
      <c r="DB166" t="e">
        <f t="shared" ca="1" si="457"/>
        <v>#N/A</v>
      </c>
      <c r="DC166" t="e">
        <f t="shared" ca="1" si="457"/>
        <v>#N/A</v>
      </c>
      <c r="DD166" t="e">
        <f t="shared" ca="1" si="457"/>
        <v>#N/A</v>
      </c>
      <c r="DE166" t="e">
        <f t="shared" ca="1" si="457"/>
        <v>#N/A</v>
      </c>
      <c r="DF166" t="e">
        <f t="shared" ca="1" si="457"/>
        <v>#N/A</v>
      </c>
      <c r="DG166" t="e">
        <f t="shared" ca="1" si="457"/>
        <v>#N/A</v>
      </c>
      <c r="DH166" t="e">
        <f t="shared" ca="1" si="457"/>
        <v>#N/A</v>
      </c>
      <c r="DI166" t="e">
        <f t="shared" ca="1" si="457"/>
        <v>#N/A</v>
      </c>
      <c r="DJ166" s="91" t="e">
        <f t="shared" ca="1" si="457"/>
        <v>#N/A</v>
      </c>
      <c r="DK166" t="e">
        <f t="shared" ca="1" si="457"/>
        <v>#N/A</v>
      </c>
      <c r="DL166" t="e">
        <f t="shared" ca="1" si="457"/>
        <v>#N/A</v>
      </c>
      <c r="DM166" t="e">
        <f t="shared" ca="1" si="457"/>
        <v>#N/A</v>
      </c>
      <c r="DN166" t="e">
        <f t="shared" ca="1" si="457"/>
        <v>#N/A</v>
      </c>
      <c r="DO166" t="e">
        <f t="shared" ca="1" si="452"/>
        <v>#N/A</v>
      </c>
      <c r="DP166" t="e">
        <f t="shared" ca="1" si="452"/>
        <v>#N/A</v>
      </c>
      <c r="DQ166" t="e">
        <f t="shared" ca="1" si="452"/>
        <v>#N/A</v>
      </c>
      <c r="DR166" t="e">
        <f t="shared" ca="1" si="452"/>
        <v>#N/A</v>
      </c>
      <c r="DS166" t="e">
        <f t="shared" ca="1" si="452"/>
        <v>#N/A</v>
      </c>
      <c r="DT166" t="e">
        <f t="shared" ca="1" si="452"/>
        <v>#N/A</v>
      </c>
      <c r="DU166" t="e">
        <f t="shared" ca="1" si="452"/>
        <v>#N/A</v>
      </c>
      <c r="DV166" t="e">
        <f t="shared" ca="1" si="452"/>
        <v>#N/A</v>
      </c>
      <c r="DW166" t="e">
        <f t="shared" ca="1" si="452"/>
        <v>#N/A</v>
      </c>
      <c r="DX166" t="e">
        <f t="shared" ca="1" si="452"/>
        <v>#N/A</v>
      </c>
      <c r="DY166" t="e">
        <f t="shared" ca="1" si="452"/>
        <v>#N/A</v>
      </c>
      <c r="DZ166" t="e">
        <f t="shared" ca="1" si="452"/>
        <v>#N/A</v>
      </c>
      <c r="EA166" t="e">
        <f t="shared" ca="1" si="452"/>
        <v>#N/A</v>
      </c>
      <c r="EB166" t="e">
        <f t="shared" ca="1" si="452"/>
        <v>#N/A</v>
      </c>
      <c r="EC166" t="e">
        <f t="shared" ca="1" si="452"/>
        <v>#N/A</v>
      </c>
      <c r="ED166" t="e">
        <f t="shared" ca="1" si="453"/>
        <v>#N/A</v>
      </c>
      <c r="EE166" t="e">
        <f t="shared" ca="1" si="453"/>
        <v>#N/A</v>
      </c>
      <c r="EF166" t="e">
        <f t="shared" ca="1" si="323"/>
        <v>#N/A</v>
      </c>
      <c r="EG166" t="e">
        <f t="shared" ca="1" si="323"/>
        <v>#N/A</v>
      </c>
      <c r="EH166" t="e">
        <f t="shared" ca="1" si="323"/>
        <v>#N/A</v>
      </c>
      <c r="EI166" t="e">
        <f t="shared" ca="1" si="323"/>
        <v>#N/A</v>
      </c>
      <c r="EJ166" t="e">
        <f t="shared" ca="1" si="323"/>
        <v>#N/A</v>
      </c>
      <c r="EK166" t="e">
        <f t="shared" ca="1" si="323"/>
        <v>#N/A</v>
      </c>
      <c r="EL166" t="e">
        <f t="shared" ca="1" si="323"/>
        <v>#N/A</v>
      </c>
      <c r="EM166" t="e">
        <f t="shared" ca="1" si="323"/>
        <v>#N/A</v>
      </c>
      <c r="EN166" s="91" t="e">
        <f t="shared" ca="1" si="323"/>
        <v>#N/A</v>
      </c>
    </row>
    <row r="167" spans="1:144">
      <c r="A167">
        <f ca="1"/>
        <v>0</v>
      </c>
      <c r="B167">
        <f ca="1"/>
        <v>0</v>
      </c>
      <c r="C167">
        <f ca="1"/>
        <v>0</v>
      </c>
      <c r="D167" t="str">
        <f ca="1"/>
        <v/>
      </c>
      <c r="E167">
        <f ca="1"/>
        <v>0</v>
      </c>
      <c r="F167">
        <f ca="1"/>
        <v>0</v>
      </c>
      <c r="G167">
        <f ca="1"/>
        <v>0</v>
      </c>
      <c r="H167" t="str">
        <f ca="1"/>
        <v/>
      </c>
      <c r="I167">
        <f ca="1"/>
        <v>0</v>
      </c>
      <c r="J167" t="str">
        <f ca="1"/>
        <v/>
      </c>
      <c r="K167" t="str">
        <f ca="1"/>
        <v>0</v>
      </c>
      <c r="L167" t="str">
        <f ca="1"/>
        <v>0</v>
      </c>
      <c r="M167" t="str">
        <f ca="1"/>
        <v>0</v>
      </c>
      <c r="X167" s="91" t="e">
        <f t="shared" ca="1" si="461"/>
        <v>#N/A</v>
      </c>
      <c r="Y167" t="e">
        <f t="shared" ca="1" si="461"/>
        <v>#N/A</v>
      </c>
      <c r="Z167" t="e">
        <f t="shared" ca="1" si="461"/>
        <v>#N/A</v>
      </c>
      <c r="AA167" t="e">
        <f t="shared" ca="1" si="461"/>
        <v>#N/A</v>
      </c>
      <c r="AB167" t="e">
        <f t="shared" ca="1" si="461"/>
        <v>#N/A</v>
      </c>
      <c r="AC167" t="e">
        <f t="shared" ca="1" si="461"/>
        <v>#N/A</v>
      </c>
      <c r="AD167" t="e">
        <f t="shared" ca="1" si="461"/>
        <v>#N/A</v>
      </c>
      <c r="AE167" t="e">
        <f t="shared" ca="1" si="461"/>
        <v>#N/A</v>
      </c>
      <c r="AF167" t="e">
        <f t="shared" ca="1" si="461"/>
        <v>#N/A</v>
      </c>
      <c r="AG167" t="e">
        <f t="shared" ca="1" si="461"/>
        <v>#N/A</v>
      </c>
      <c r="AH167" t="e">
        <f t="shared" ca="1" si="461"/>
        <v>#N/A</v>
      </c>
      <c r="AI167" t="e">
        <f t="shared" ca="1" si="461"/>
        <v>#N/A</v>
      </c>
      <c r="AJ167" t="e">
        <f t="shared" ca="1" si="461"/>
        <v>#N/A</v>
      </c>
      <c r="AK167" t="e">
        <f t="shared" ca="1" si="461"/>
        <v>#N/A</v>
      </c>
      <c r="AL167" t="e">
        <f t="shared" ca="1" si="461"/>
        <v>#N/A</v>
      </c>
      <c r="AM167" t="e">
        <f t="shared" ca="1" si="458"/>
        <v>#N/A</v>
      </c>
      <c r="AN167" t="e">
        <f t="shared" ca="1" si="458"/>
        <v>#N/A</v>
      </c>
      <c r="AO167" t="e">
        <f t="shared" ca="1" si="458"/>
        <v>#N/A</v>
      </c>
      <c r="AP167" t="e">
        <f t="shared" ca="1" si="458"/>
        <v>#N/A</v>
      </c>
      <c r="AQ167" t="e">
        <f t="shared" ca="1" si="458"/>
        <v>#N/A</v>
      </c>
      <c r="AR167" t="e">
        <f t="shared" ca="1" si="458"/>
        <v>#N/A</v>
      </c>
      <c r="AS167" t="e">
        <f t="shared" ca="1" si="458"/>
        <v>#N/A</v>
      </c>
      <c r="AT167" t="e">
        <f t="shared" ca="1" si="458"/>
        <v>#N/A</v>
      </c>
      <c r="AU167" t="e">
        <f t="shared" ca="1" si="458"/>
        <v>#N/A</v>
      </c>
      <c r="AV167" t="e">
        <f t="shared" ca="1" si="458"/>
        <v>#N/A</v>
      </c>
      <c r="AW167" t="e">
        <f t="shared" ca="1" si="458"/>
        <v>#N/A</v>
      </c>
      <c r="AX167" t="e">
        <f t="shared" ca="1" si="458"/>
        <v>#N/A</v>
      </c>
      <c r="AY167" t="e">
        <f t="shared" ca="1" si="458"/>
        <v>#N/A</v>
      </c>
      <c r="AZ167" t="e">
        <f t="shared" ca="1" si="458"/>
        <v>#N/A</v>
      </c>
      <c r="BA167" t="e">
        <f t="shared" ca="1" si="458"/>
        <v>#N/A</v>
      </c>
      <c r="BB167" s="91" t="e">
        <f t="shared" ca="1" si="459"/>
        <v>#N/A</v>
      </c>
      <c r="BC167" t="e">
        <f t="shared" ca="1" si="459"/>
        <v>#N/A</v>
      </c>
      <c r="BD167" t="e">
        <f t="shared" ca="1" si="449"/>
        <v>#N/A</v>
      </c>
      <c r="BE167" t="e">
        <f t="shared" ca="1" si="449"/>
        <v>#N/A</v>
      </c>
      <c r="BF167" t="e">
        <f t="shared" ca="1" si="449"/>
        <v>#N/A</v>
      </c>
      <c r="BG167" t="e">
        <f t="shared" ca="1" si="449"/>
        <v>#N/A</v>
      </c>
      <c r="BH167" t="e">
        <f t="shared" ca="1" si="449"/>
        <v>#N/A</v>
      </c>
      <c r="BI167" t="e">
        <f t="shared" ca="1" si="449"/>
        <v>#N/A</v>
      </c>
      <c r="BJ167" t="e">
        <f t="shared" ca="1" si="449"/>
        <v>#N/A</v>
      </c>
      <c r="BK167" t="e">
        <f t="shared" ca="1" si="449"/>
        <v>#N/A</v>
      </c>
      <c r="BL167" t="e">
        <f t="shared" ca="1" si="449"/>
        <v>#N/A</v>
      </c>
      <c r="BM167" t="e">
        <f t="shared" ca="1" si="449"/>
        <v>#N/A</v>
      </c>
      <c r="BN167" t="e">
        <f t="shared" ca="1" si="449"/>
        <v>#N/A</v>
      </c>
      <c r="BO167" t="e">
        <f t="shared" ca="1" si="449"/>
        <v>#N/A</v>
      </c>
      <c r="BP167" t="e">
        <f t="shared" ca="1" si="449"/>
        <v>#N/A</v>
      </c>
      <c r="BQ167" t="e">
        <f t="shared" ca="1" si="449"/>
        <v>#N/A</v>
      </c>
      <c r="BR167" t="e">
        <f t="shared" ca="1" si="450"/>
        <v>#N/A</v>
      </c>
      <c r="BS167" t="e">
        <f t="shared" ca="1" si="450"/>
        <v>#N/A</v>
      </c>
      <c r="BT167" t="e">
        <f t="shared" ca="1" si="460"/>
        <v>#N/A</v>
      </c>
      <c r="BU167" t="e">
        <f t="shared" ca="1" si="460"/>
        <v>#N/A</v>
      </c>
      <c r="BV167" t="e">
        <f t="shared" ca="1" si="460"/>
        <v>#N/A</v>
      </c>
      <c r="BW167" t="e">
        <f t="shared" ca="1" si="460"/>
        <v>#N/A</v>
      </c>
      <c r="BX167" t="e">
        <f t="shared" ca="1" si="460"/>
        <v>#N/A</v>
      </c>
      <c r="BY167" t="e">
        <f t="shared" ca="1" si="460"/>
        <v>#N/A</v>
      </c>
      <c r="BZ167" t="e">
        <f t="shared" ca="1" si="460"/>
        <v>#N/A</v>
      </c>
      <c r="CA167" t="e">
        <f t="shared" ca="1" si="460"/>
        <v>#N/A</v>
      </c>
      <c r="CB167" t="e">
        <f t="shared" ca="1" si="460"/>
        <v>#N/A</v>
      </c>
      <c r="CC167" t="e">
        <f t="shared" ca="1" si="460"/>
        <v>#N/A</v>
      </c>
      <c r="CD167" t="e">
        <f t="shared" ca="1" si="460"/>
        <v>#N/A</v>
      </c>
      <c r="CE167" t="e">
        <f t="shared" ca="1" si="460"/>
        <v>#N/A</v>
      </c>
      <c r="CF167" s="91" t="e">
        <f t="shared" ca="1" si="460"/>
        <v>#N/A</v>
      </c>
      <c r="CG167" t="e">
        <f t="shared" ca="1" si="460"/>
        <v>#N/A</v>
      </c>
      <c r="CH167" t="e">
        <f t="shared" ca="1" si="460"/>
        <v>#N/A</v>
      </c>
      <c r="CI167" t="e">
        <f t="shared" ca="1" si="460"/>
        <v>#N/A</v>
      </c>
      <c r="CJ167" t="e">
        <f t="shared" ca="1" si="455"/>
        <v>#N/A</v>
      </c>
      <c r="CK167" t="e">
        <f t="shared" ca="1" si="455"/>
        <v>#N/A</v>
      </c>
      <c r="CL167" t="e">
        <f t="shared" ca="1" si="455"/>
        <v>#N/A</v>
      </c>
      <c r="CM167" t="e">
        <f t="shared" ca="1" si="455"/>
        <v>#N/A</v>
      </c>
      <c r="CN167" t="e">
        <f t="shared" ca="1" si="455"/>
        <v>#N/A</v>
      </c>
      <c r="CO167" t="e">
        <f t="shared" ca="1" si="455"/>
        <v>#N/A</v>
      </c>
      <c r="CP167" t="e">
        <f t="shared" ca="1" si="455"/>
        <v>#N/A</v>
      </c>
      <c r="CQ167" t="e">
        <f t="shared" ca="1" si="455"/>
        <v>#N/A</v>
      </c>
      <c r="CR167" t="e">
        <f t="shared" ca="1" si="455"/>
        <v>#N/A</v>
      </c>
      <c r="CS167" t="e">
        <f t="shared" ca="1" si="455"/>
        <v>#N/A</v>
      </c>
      <c r="CT167" t="e">
        <f t="shared" ca="1" si="455"/>
        <v>#N/A</v>
      </c>
      <c r="CU167" t="e">
        <f t="shared" ca="1" si="455"/>
        <v>#N/A</v>
      </c>
      <c r="CV167" t="e">
        <f t="shared" ca="1" si="455"/>
        <v>#N/A</v>
      </c>
      <c r="CW167" t="e">
        <f t="shared" ca="1" si="455"/>
        <v>#N/A</v>
      </c>
      <c r="CX167" t="e">
        <f t="shared" ca="1" si="456"/>
        <v>#N/A</v>
      </c>
      <c r="CY167" t="e">
        <f t="shared" ca="1" si="457"/>
        <v>#N/A</v>
      </c>
      <c r="CZ167" t="e">
        <f t="shared" ca="1" si="457"/>
        <v>#N/A</v>
      </c>
      <c r="DA167" t="e">
        <f t="shared" ca="1" si="457"/>
        <v>#N/A</v>
      </c>
      <c r="DB167" t="e">
        <f t="shared" ca="1" si="457"/>
        <v>#N/A</v>
      </c>
      <c r="DC167" t="e">
        <f t="shared" ca="1" si="457"/>
        <v>#N/A</v>
      </c>
      <c r="DD167" t="e">
        <f t="shared" ca="1" si="457"/>
        <v>#N/A</v>
      </c>
      <c r="DE167" t="e">
        <f t="shared" ca="1" si="457"/>
        <v>#N/A</v>
      </c>
      <c r="DF167" t="e">
        <f t="shared" ca="1" si="457"/>
        <v>#N/A</v>
      </c>
      <c r="DG167" t="e">
        <f t="shared" ca="1" si="457"/>
        <v>#N/A</v>
      </c>
      <c r="DH167" t="e">
        <f t="shared" ca="1" si="457"/>
        <v>#N/A</v>
      </c>
      <c r="DI167" t="e">
        <f t="shared" ca="1" si="457"/>
        <v>#N/A</v>
      </c>
      <c r="DJ167" s="91" t="e">
        <f t="shared" ca="1" si="457"/>
        <v>#N/A</v>
      </c>
      <c r="DK167" t="e">
        <f t="shared" ca="1" si="457"/>
        <v>#N/A</v>
      </c>
      <c r="DL167" t="e">
        <f t="shared" ca="1" si="457"/>
        <v>#N/A</v>
      </c>
      <c r="DM167" t="e">
        <f t="shared" ca="1" si="457"/>
        <v>#N/A</v>
      </c>
      <c r="DN167" t="e">
        <f t="shared" ca="1" si="457"/>
        <v>#N/A</v>
      </c>
      <c r="DO167" t="e">
        <f t="shared" ca="1" si="452"/>
        <v>#N/A</v>
      </c>
      <c r="DP167" t="e">
        <f t="shared" ca="1" si="452"/>
        <v>#N/A</v>
      </c>
      <c r="DQ167" t="e">
        <f t="shared" ca="1" si="452"/>
        <v>#N/A</v>
      </c>
      <c r="DR167" t="e">
        <f t="shared" ca="1" si="452"/>
        <v>#N/A</v>
      </c>
      <c r="DS167" t="e">
        <f t="shared" ca="1" si="452"/>
        <v>#N/A</v>
      </c>
      <c r="DT167" t="e">
        <f t="shared" ca="1" si="452"/>
        <v>#N/A</v>
      </c>
      <c r="DU167" t="e">
        <f t="shared" ca="1" si="452"/>
        <v>#N/A</v>
      </c>
      <c r="DV167" t="e">
        <f t="shared" ca="1" si="452"/>
        <v>#N/A</v>
      </c>
      <c r="DW167" t="e">
        <f t="shared" ca="1" si="452"/>
        <v>#N/A</v>
      </c>
      <c r="DX167" t="e">
        <f t="shared" ca="1" si="452"/>
        <v>#N/A</v>
      </c>
      <c r="DY167" t="e">
        <f t="shared" ca="1" si="452"/>
        <v>#N/A</v>
      </c>
      <c r="DZ167" t="e">
        <f t="shared" ca="1" si="452"/>
        <v>#N/A</v>
      </c>
      <c r="EA167" t="e">
        <f t="shared" ca="1" si="452"/>
        <v>#N/A</v>
      </c>
      <c r="EB167" t="e">
        <f t="shared" ca="1" si="452"/>
        <v>#N/A</v>
      </c>
      <c r="EC167" t="e">
        <f t="shared" ca="1" si="452"/>
        <v>#N/A</v>
      </c>
      <c r="ED167" t="e">
        <f t="shared" ca="1" si="453"/>
        <v>#N/A</v>
      </c>
      <c r="EE167" t="e">
        <f t="shared" ca="1" si="453"/>
        <v>#N/A</v>
      </c>
      <c r="EF167" t="e">
        <f t="shared" ca="1" si="323"/>
        <v>#N/A</v>
      </c>
      <c r="EG167" t="e">
        <f t="shared" ca="1" si="323"/>
        <v>#N/A</v>
      </c>
      <c r="EH167" t="e">
        <f t="shared" ca="1" si="323"/>
        <v>#N/A</v>
      </c>
      <c r="EI167" t="e">
        <f t="shared" ca="1" si="323"/>
        <v>#N/A</v>
      </c>
      <c r="EJ167" t="e">
        <f t="shared" ca="1" si="323"/>
        <v>#N/A</v>
      </c>
      <c r="EK167" t="e">
        <f t="shared" ca="1" si="323"/>
        <v>#N/A</v>
      </c>
      <c r="EL167" t="e">
        <f t="shared" ca="1" si="323"/>
        <v>#N/A</v>
      </c>
      <c r="EM167" t="e">
        <f t="shared" ca="1" si="323"/>
        <v>#N/A</v>
      </c>
      <c r="EN167" s="91" t="e">
        <f t="shared" ca="1" si="323"/>
        <v>#N/A</v>
      </c>
    </row>
    <row r="168" spans="1:144">
      <c r="A168">
        <f ca="1"/>
        <v>0</v>
      </c>
      <c r="B168">
        <f ca="1"/>
        <v>0</v>
      </c>
      <c r="C168">
        <f ca="1"/>
        <v>0</v>
      </c>
      <c r="D168" t="str">
        <f ca="1"/>
        <v/>
      </c>
      <c r="E168">
        <f ca="1"/>
        <v>0</v>
      </c>
      <c r="F168">
        <f ca="1"/>
        <v>0</v>
      </c>
      <c r="G168">
        <f ca="1"/>
        <v>0</v>
      </c>
      <c r="H168" t="str">
        <f ca="1"/>
        <v/>
      </c>
      <c r="I168">
        <f ca="1"/>
        <v>0</v>
      </c>
      <c r="J168" t="str">
        <f ca="1"/>
        <v/>
      </c>
      <c r="K168" t="str">
        <f ca="1"/>
        <v>0</v>
      </c>
      <c r="L168" t="str">
        <f ca="1"/>
        <v>0</v>
      </c>
      <c r="M168" t="str">
        <f ca="1"/>
        <v>0</v>
      </c>
      <c r="X168" s="91" t="e">
        <f t="shared" ca="1" si="461"/>
        <v>#N/A</v>
      </c>
      <c r="Y168" t="e">
        <f t="shared" ca="1" si="461"/>
        <v>#N/A</v>
      </c>
      <c r="Z168" t="e">
        <f t="shared" ca="1" si="461"/>
        <v>#N/A</v>
      </c>
      <c r="AA168" t="e">
        <f t="shared" ca="1" si="461"/>
        <v>#N/A</v>
      </c>
      <c r="AB168" t="e">
        <f t="shared" ca="1" si="461"/>
        <v>#N/A</v>
      </c>
      <c r="AC168" t="e">
        <f t="shared" ca="1" si="461"/>
        <v>#N/A</v>
      </c>
      <c r="AD168" t="e">
        <f t="shared" ca="1" si="461"/>
        <v>#N/A</v>
      </c>
      <c r="AE168" t="e">
        <f t="shared" ca="1" si="461"/>
        <v>#N/A</v>
      </c>
      <c r="AF168" t="e">
        <f t="shared" ca="1" si="461"/>
        <v>#N/A</v>
      </c>
      <c r="AG168" t="e">
        <f t="shared" ca="1" si="461"/>
        <v>#N/A</v>
      </c>
      <c r="AH168" t="e">
        <f t="shared" ca="1" si="461"/>
        <v>#N/A</v>
      </c>
      <c r="AI168" t="e">
        <f t="shared" ca="1" si="461"/>
        <v>#N/A</v>
      </c>
      <c r="AJ168" t="e">
        <f t="shared" ca="1" si="461"/>
        <v>#N/A</v>
      </c>
      <c r="AK168" t="e">
        <f t="shared" ca="1" si="461"/>
        <v>#N/A</v>
      </c>
      <c r="AL168" t="e">
        <f t="shared" ca="1" si="461"/>
        <v>#N/A</v>
      </c>
      <c r="AM168" t="e">
        <f t="shared" ca="1" si="458"/>
        <v>#N/A</v>
      </c>
      <c r="AN168" t="e">
        <f t="shared" ca="1" si="458"/>
        <v>#N/A</v>
      </c>
      <c r="AO168" t="e">
        <f t="shared" ca="1" si="458"/>
        <v>#N/A</v>
      </c>
      <c r="AP168" t="e">
        <f t="shared" ca="1" si="458"/>
        <v>#N/A</v>
      </c>
      <c r="AQ168" t="e">
        <f t="shared" ca="1" si="458"/>
        <v>#N/A</v>
      </c>
      <c r="AR168" t="e">
        <f t="shared" ca="1" si="458"/>
        <v>#N/A</v>
      </c>
      <c r="AS168" t="e">
        <f t="shared" ca="1" si="458"/>
        <v>#N/A</v>
      </c>
      <c r="AT168" t="e">
        <f t="shared" ca="1" si="458"/>
        <v>#N/A</v>
      </c>
      <c r="AU168" t="e">
        <f t="shared" ca="1" si="458"/>
        <v>#N/A</v>
      </c>
      <c r="AV168" t="e">
        <f t="shared" ca="1" si="458"/>
        <v>#N/A</v>
      </c>
      <c r="AW168" t="e">
        <f t="shared" ca="1" si="458"/>
        <v>#N/A</v>
      </c>
      <c r="AX168" t="e">
        <f t="shared" ca="1" si="458"/>
        <v>#N/A</v>
      </c>
      <c r="AY168" t="e">
        <f t="shared" ca="1" si="458"/>
        <v>#N/A</v>
      </c>
      <c r="AZ168" t="e">
        <f t="shared" ca="1" si="458"/>
        <v>#N/A</v>
      </c>
      <c r="BA168" t="e">
        <f t="shared" ca="1" si="458"/>
        <v>#N/A</v>
      </c>
      <c r="BB168" s="91" t="e">
        <f t="shared" ca="1" si="459"/>
        <v>#N/A</v>
      </c>
      <c r="BC168" t="e">
        <f t="shared" ca="1" si="459"/>
        <v>#N/A</v>
      </c>
      <c r="BD168" t="e">
        <f t="shared" ca="1" si="449"/>
        <v>#N/A</v>
      </c>
      <c r="BE168" t="e">
        <f t="shared" ca="1" si="449"/>
        <v>#N/A</v>
      </c>
      <c r="BF168" t="e">
        <f t="shared" ca="1" si="449"/>
        <v>#N/A</v>
      </c>
      <c r="BG168" t="e">
        <f t="shared" ca="1" si="449"/>
        <v>#N/A</v>
      </c>
      <c r="BH168" t="e">
        <f t="shared" ca="1" si="449"/>
        <v>#N/A</v>
      </c>
      <c r="BI168" t="e">
        <f t="shared" ca="1" si="449"/>
        <v>#N/A</v>
      </c>
      <c r="BJ168" t="e">
        <f t="shared" ca="1" si="449"/>
        <v>#N/A</v>
      </c>
      <c r="BK168" t="e">
        <f t="shared" ca="1" si="449"/>
        <v>#N/A</v>
      </c>
      <c r="BL168" t="e">
        <f t="shared" ca="1" si="449"/>
        <v>#N/A</v>
      </c>
      <c r="BM168" t="e">
        <f t="shared" ca="1" si="449"/>
        <v>#N/A</v>
      </c>
      <c r="BN168" t="e">
        <f t="shared" ca="1" si="449"/>
        <v>#N/A</v>
      </c>
      <c r="BO168" t="e">
        <f t="shared" ca="1" si="449"/>
        <v>#N/A</v>
      </c>
      <c r="BP168" t="e">
        <f t="shared" ca="1" si="449"/>
        <v>#N/A</v>
      </c>
      <c r="BQ168" t="e">
        <f t="shared" ca="1" si="449"/>
        <v>#N/A</v>
      </c>
      <c r="BR168" t="e">
        <f t="shared" ca="1" si="450"/>
        <v>#N/A</v>
      </c>
      <c r="BS168" t="e">
        <f t="shared" ca="1" si="450"/>
        <v>#N/A</v>
      </c>
      <c r="BT168" t="e">
        <f t="shared" ca="1" si="460"/>
        <v>#N/A</v>
      </c>
      <c r="BU168" t="e">
        <f t="shared" ca="1" si="460"/>
        <v>#N/A</v>
      </c>
      <c r="BV168" t="e">
        <f t="shared" ca="1" si="460"/>
        <v>#N/A</v>
      </c>
      <c r="BW168" t="e">
        <f t="shared" ca="1" si="460"/>
        <v>#N/A</v>
      </c>
      <c r="BX168" t="e">
        <f t="shared" ca="1" si="460"/>
        <v>#N/A</v>
      </c>
      <c r="BY168" t="e">
        <f t="shared" ca="1" si="460"/>
        <v>#N/A</v>
      </c>
      <c r="BZ168" t="e">
        <f t="shared" ca="1" si="460"/>
        <v>#N/A</v>
      </c>
      <c r="CA168" t="e">
        <f t="shared" ca="1" si="460"/>
        <v>#N/A</v>
      </c>
      <c r="CB168" t="e">
        <f t="shared" ca="1" si="460"/>
        <v>#N/A</v>
      </c>
      <c r="CC168" t="e">
        <f t="shared" ca="1" si="460"/>
        <v>#N/A</v>
      </c>
      <c r="CD168" t="e">
        <f t="shared" ca="1" si="460"/>
        <v>#N/A</v>
      </c>
      <c r="CE168" t="e">
        <f t="shared" ca="1" si="460"/>
        <v>#N/A</v>
      </c>
      <c r="CF168" s="91" t="e">
        <f t="shared" ca="1" si="460"/>
        <v>#N/A</v>
      </c>
      <c r="CG168" t="e">
        <f t="shared" ca="1" si="460"/>
        <v>#N/A</v>
      </c>
      <c r="CH168" t="e">
        <f t="shared" ca="1" si="460"/>
        <v>#N/A</v>
      </c>
      <c r="CI168" t="e">
        <f t="shared" ca="1" si="460"/>
        <v>#N/A</v>
      </c>
      <c r="CJ168" t="e">
        <f t="shared" ca="1" si="455"/>
        <v>#N/A</v>
      </c>
      <c r="CK168" t="e">
        <f t="shared" ca="1" si="455"/>
        <v>#N/A</v>
      </c>
      <c r="CL168" t="e">
        <f t="shared" ca="1" si="455"/>
        <v>#N/A</v>
      </c>
      <c r="CM168" t="e">
        <f t="shared" ca="1" si="455"/>
        <v>#N/A</v>
      </c>
      <c r="CN168" t="e">
        <f t="shared" ca="1" si="455"/>
        <v>#N/A</v>
      </c>
      <c r="CO168" t="e">
        <f t="shared" ca="1" si="455"/>
        <v>#N/A</v>
      </c>
      <c r="CP168" t="e">
        <f t="shared" ca="1" si="455"/>
        <v>#N/A</v>
      </c>
      <c r="CQ168" t="e">
        <f t="shared" ca="1" si="455"/>
        <v>#N/A</v>
      </c>
      <c r="CR168" t="e">
        <f t="shared" ca="1" si="455"/>
        <v>#N/A</v>
      </c>
      <c r="CS168" t="e">
        <f t="shared" ca="1" si="455"/>
        <v>#N/A</v>
      </c>
      <c r="CT168" t="e">
        <f t="shared" ca="1" si="455"/>
        <v>#N/A</v>
      </c>
      <c r="CU168" t="e">
        <f t="shared" ca="1" si="455"/>
        <v>#N/A</v>
      </c>
      <c r="CV168" t="e">
        <f t="shared" ca="1" si="455"/>
        <v>#N/A</v>
      </c>
      <c r="CW168" t="e">
        <f t="shared" ca="1" si="455"/>
        <v>#N/A</v>
      </c>
      <c r="CX168" t="e">
        <f t="shared" ca="1" si="456"/>
        <v>#N/A</v>
      </c>
      <c r="CY168" t="e">
        <f t="shared" ca="1" si="457"/>
        <v>#N/A</v>
      </c>
      <c r="CZ168" t="e">
        <f t="shared" ca="1" si="457"/>
        <v>#N/A</v>
      </c>
      <c r="DA168" t="e">
        <f t="shared" ca="1" si="457"/>
        <v>#N/A</v>
      </c>
      <c r="DB168" t="e">
        <f t="shared" ca="1" si="457"/>
        <v>#N/A</v>
      </c>
      <c r="DC168" t="e">
        <f t="shared" ca="1" si="457"/>
        <v>#N/A</v>
      </c>
      <c r="DD168" t="e">
        <f t="shared" ca="1" si="457"/>
        <v>#N/A</v>
      </c>
      <c r="DE168" t="e">
        <f t="shared" ca="1" si="457"/>
        <v>#N/A</v>
      </c>
      <c r="DF168" t="e">
        <f t="shared" ca="1" si="457"/>
        <v>#N/A</v>
      </c>
      <c r="DG168" t="e">
        <f t="shared" ca="1" si="457"/>
        <v>#N/A</v>
      </c>
      <c r="DH168" t="e">
        <f t="shared" ca="1" si="457"/>
        <v>#N/A</v>
      </c>
      <c r="DI168" t="e">
        <f t="shared" ca="1" si="457"/>
        <v>#N/A</v>
      </c>
      <c r="DJ168" s="91" t="e">
        <f t="shared" ca="1" si="457"/>
        <v>#N/A</v>
      </c>
      <c r="DK168" t="e">
        <f t="shared" ca="1" si="457"/>
        <v>#N/A</v>
      </c>
      <c r="DL168" t="e">
        <f t="shared" ca="1" si="457"/>
        <v>#N/A</v>
      </c>
      <c r="DM168" t="e">
        <f t="shared" ca="1" si="457"/>
        <v>#N/A</v>
      </c>
      <c r="DN168" t="e">
        <f t="shared" ca="1" si="457"/>
        <v>#N/A</v>
      </c>
      <c r="DO168" t="e">
        <f t="shared" ca="1" si="452"/>
        <v>#N/A</v>
      </c>
      <c r="DP168" t="e">
        <f t="shared" ca="1" si="452"/>
        <v>#N/A</v>
      </c>
      <c r="DQ168" t="e">
        <f t="shared" ca="1" si="452"/>
        <v>#N/A</v>
      </c>
      <c r="DR168" t="e">
        <f t="shared" ca="1" si="452"/>
        <v>#N/A</v>
      </c>
      <c r="DS168" t="e">
        <f t="shared" ca="1" si="452"/>
        <v>#N/A</v>
      </c>
      <c r="DT168" t="e">
        <f t="shared" ca="1" si="452"/>
        <v>#N/A</v>
      </c>
      <c r="DU168" t="e">
        <f t="shared" ca="1" si="452"/>
        <v>#N/A</v>
      </c>
      <c r="DV168" t="e">
        <f t="shared" ca="1" si="452"/>
        <v>#N/A</v>
      </c>
      <c r="DW168" t="e">
        <f t="shared" ca="1" si="452"/>
        <v>#N/A</v>
      </c>
      <c r="DX168" t="e">
        <f t="shared" ca="1" si="452"/>
        <v>#N/A</v>
      </c>
      <c r="DY168" t="e">
        <f t="shared" ca="1" si="452"/>
        <v>#N/A</v>
      </c>
      <c r="DZ168" t="e">
        <f t="shared" ca="1" si="452"/>
        <v>#N/A</v>
      </c>
      <c r="EA168" t="e">
        <f t="shared" ca="1" si="452"/>
        <v>#N/A</v>
      </c>
      <c r="EB168" t="e">
        <f t="shared" ca="1" si="452"/>
        <v>#N/A</v>
      </c>
      <c r="EC168" t="e">
        <f t="shared" ca="1" si="452"/>
        <v>#N/A</v>
      </c>
      <c r="ED168" t="e">
        <f t="shared" ca="1" si="453"/>
        <v>#N/A</v>
      </c>
      <c r="EE168" t="e">
        <f t="shared" ca="1" si="453"/>
        <v>#N/A</v>
      </c>
      <c r="EF168" t="e">
        <f t="shared" ca="1" si="323"/>
        <v>#N/A</v>
      </c>
      <c r="EG168" t="e">
        <f t="shared" ca="1" si="323"/>
        <v>#N/A</v>
      </c>
      <c r="EH168" t="e">
        <f t="shared" ca="1" si="323"/>
        <v>#N/A</v>
      </c>
      <c r="EI168" t="e">
        <f t="shared" ca="1" si="323"/>
        <v>#N/A</v>
      </c>
      <c r="EJ168" t="e">
        <f t="shared" ca="1" si="323"/>
        <v>#N/A</v>
      </c>
      <c r="EK168" t="e">
        <f t="shared" ca="1" si="323"/>
        <v>#N/A</v>
      </c>
      <c r="EL168" t="e">
        <f t="shared" ca="1" si="323"/>
        <v>#N/A</v>
      </c>
      <c r="EM168" t="e">
        <f t="shared" ca="1" si="323"/>
        <v>#N/A</v>
      </c>
      <c r="EN168" s="91" t="e">
        <f t="shared" ca="1" si="323"/>
        <v>#N/A</v>
      </c>
    </row>
    <row r="170" spans="1:144" s="39" customFormat="1">
      <c r="A170" s="39" t="s">
        <v>245</v>
      </c>
      <c r="B170" s="39" t="s">
        <v>435</v>
      </c>
      <c r="E170" s="39" t="e">
        <f>VLOOKUP(Details_Subsector,Subsector_Information[],19,0)</f>
        <v>#N/A</v>
      </c>
    </row>
    <row r="172" spans="1:144" ht="30" customHeight="1">
      <c r="A172" t="str" cm="1">
        <f t="array" ref="A172:M172">Embodied_Input[#Headers]</f>
        <v>Building Aspect</v>
      </c>
      <c r="B172" t="str">
        <v>Building Element</v>
      </c>
      <c r="C172" t="str">
        <v>Material</v>
      </c>
      <c r="D172" t="str">
        <v>Existing fabric?</v>
      </c>
      <c r="E172" t="str">
        <v>Age if existing?</v>
      </c>
      <c r="F172" t="str">
        <v>Adjustment Factor (%)</v>
      </c>
      <c r="G172" t="str">
        <v>Component Life (years)</v>
      </c>
      <c r="H172" t="str">
        <v>Designed for disassembly?</v>
      </c>
      <c r="I172" t="str">
        <v>Estimated Quantity</v>
      </c>
      <c r="J172" t="str">
        <v>Units</v>
      </c>
      <c r="K172" t="str">
        <v>Self-weight (kN)</v>
      </c>
      <c r="L172" t="str">
        <v>A1 - A3</v>
      </c>
      <c r="M172" t="str">
        <v>A1 - A3 Biogenic</v>
      </c>
      <c r="X172" s="91" t="s">
        <v>441</v>
      </c>
      <c r="Y172" t="s">
        <v>442</v>
      </c>
      <c r="Z172" t="s">
        <v>443</v>
      </c>
      <c r="AA172" t="s">
        <v>444</v>
      </c>
      <c r="AB172" t="s">
        <v>445</v>
      </c>
      <c r="AC172" t="s">
        <v>446</v>
      </c>
      <c r="AD172" t="s">
        <v>447</v>
      </c>
      <c r="AE172" t="s">
        <v>448</v>
      </c>
      <c r="AF172" t="s">
        <v>449</v>
      </c>
      <c r="AG172" t="s">
        <v>450</v>
      </c>
      <c r="AH172" t="s">
        <v>451</v>
      </c>
      <c r="AI172" t="s">
        <v>452</v>
      </c>
      <c r="AJ172" t="s">
        <v>453</v>
      </c>
      <c r="AK172" t="s">
        <v>454</v>
      </c>
      <c r="AL172" t="s">
        <v>455</v>
      </c>
      <c r="AM172" t="s">
        <v>456</v>
      </c>
      <c r="AN172" t="s">
        <v>457</v>
      </c>
      <c r="AO172" t="s">
        <v>458</v>
      </c>
      <c r="AP172" t="s">
        <v>459</v>
      </c>
      <c r="AQ172" t="s">
        <v>460</v>
      </c>
      <c r="AR172" t="s">
        <v>461</v>
      </c>
      <c r="AS172" t="s">
        <v>462</v>
      </c>
      <c r="AT172" t="s">
        <v>463</v>
      </c>
      <c r="AU172" t="s">
        <v>464</v>
      </c>
      <c r="AV172" t="s">
        <v>465</v>
      </c>
      <c r="AW172" t="s">
        <v>466</v>
      </c>
      <c r="AX172" t="s">
        <v>467</v>
      </c>
      <c r="AY172" t="s">
        <v>468</v>
      </c>
      <c r="AZ172" t="s">
        <v>469</v>
      </c>
      <c r="BA172" t="s">
        <v>470</v>
      </c>
      <c r="BB172" s="91" t="s">
        <v>471</v>
      </c>
      <c r="BC172" t="s">
        <v>472</v>
      </c>
      <c r="BD172" t="s">
        <v>473</v>
      </c>
      <c r="BE172" t="s">
        <v>474</v>
      </c>
      <c r="BF172" t="s">
        <v>475</v>
      </c>
      <c r="BG172" t="s">
        <v>476</v>
      </c>
      <c r="BH172" t="s">
        <v>477</v>
      </c>
      <c r="BI172" t="s">
        <v>478</v>
      </c>
      <c r="BJ172" t="s">
        <v>479</v>
      </c>
      <c r="BK172" t="s">
        <v>480</v>
      </c>
      <c r="BL172" t="s">
        <v>481</v>
      </c>
      <c r="BM172" t="s">
        <v>482</v>
      </c>
      <c r="BN172" t="s">
        <v>483</v>
      </c>
      <c r="BO172" t="s">
        <v>484</v>
      </c>
      <c r="BP172" t="s">
        <v>485</v>
      </c>
      <c r="BQ172" t="s">
        <v>486</v>
      </c>
      <c r="BR172" t="s">
        <v>487</v>
      </c>
      <c r="BS172" t="s">
        <v>488</v>
      </c>
      <c r="BT172" t="s">
        <v>489</v>
      </c>
      <c r="BU172" t="s">
        <v>490</v>
      </c>
      <c r="BV172" t="s">
        <v>491</v>
      </c>
      <c r="BW172" t="s">
        <v>492</v>
      </c>
      <c r="BX172" t="s">
        <v>493</v>
      </c>
      <c r="BY172" t="s">
        <v>494</v>
      </c>
      <c r="BZ172" t="s">
        <v>495</v>
      </c>
      <c r="CA172" t="s">
        <v>496</v>
      </c>
      <c r="CB172" t="s">
        <v>497</v>
      </c>
      <c r="CC172" t="s">
        <v>498</v>
      </c>
      <c r="CD172" t="s">
        <v>499</v>
      </c>
      <c r="CE172" t="s">
        <v>500</v>
      </c>
      <c r="CF172" s="91" t="s">
        <v>501</v>
      </c>
      <c r="CG172" t="s">
        <v>502</v>
      </c>
      <c r="CH172" t="s">
        <v>503</v>
      </c>
      <c r="CI172" t="s">
        <v>504</v>
      </c>
      <c r="CJ172" t="s">
        <v>505</v>
      </c>
      <c r="CK172" t="s">
        <v>506</v>
      </c>
      <c r="CL172" t="s">
        <v>507</v>
      </c>
      <c r="CM172" t="s">
        <v>508</v>
      </c>
      <c r="CN172" t="s">
        <v>509</v>
      </c>
      <c r="CO172" t="s">
        <v>510</v>
      </c>
      <c r="CP172" t="s">
        <v>511</v>
      </c>
      <c r="CQ172" t="s">
        <v>512</v>
      </c>
      <c r="CR172" t="s">
        <v>513</v>
      </c>
      <c r="CS172" t="s">
        <v>514</v>
      </c>
      <c r="CT172" t="s">
        <v>515</v>
      </c>
      <c r="CU172" t="s">
        <v>516</v>
      </c>
      <c r="CV172" t="s">
        <v>517</v>
      </c>
      <c r="CW172" t="s">
        <v>518</v>
      </c>
      <c r="CX172" t="s">
        <v>519</v>
      </c>
      <c r="CY172" t="s">
        <v>520</v>
      </c>
      <c r="CZ172" t="s">
        <v>521</v>
      </c>
      <c r="DA172" t="s">
        <v>522</v>
      </c>
      <c r="DB172" t="s">
        <v>523</v>
      </c>
      <c r="DC172" t="s">
        <v>524</v>
      </c>
      <c r="DD172" t="s">
        <v>525</v>
      </c>
      <c r="DE172" t="s">
        <v>526</v>
      </c>
      <c r="DF172" t="s">
        <v>527</v>
      </c>
      <c r="DG172" t="s">
        <v>528</v>
      </c>
      <c r="DH172" t="s">
        <v>529</v>
      </c>
      <c r="DI172" t="s">
        <v>530</v>
      </c>
      <c r="DJ172" s="91" t="s">
        <v>531</v>
      </c>
      <c r="DK172" t="s">
        <v>532</v>
      </c>
      <c r="DL172" t="s">
        <v>533</v>
      </c>
      <c r="DM172" t="s">
        <v>534</v>
      </c>
      <c r="DN172" t="s">
        <v>535</v>
      </c>
      <c r="DO172" t="s">
        <v>536</v>
      </c>
      <c r="DP172" t="s">
        <v>537</v>
      </c>
      <c r="DQ172" t="s">
        <v>538</v>
      </c>
      <c r="DR172" t="s">
        <v>539</v>
      </c>
      <c r="DS172" t="s">
        <v>540</v>
      </c>
      <c r="DT172" t="s">
        <v>541</v>
      </c>
      <c r="DU172" t="s">
        <v>542</v>
      </c>
      <c r="DV172" t="s">
        <v>543</v>
      </c>
      <c r="DW172" t="s">
        <v>544</v>
      </c>
      <c r="DX172" t="s">
        <v>545</v>
      </c>
      <c r="DY172" t="s">
        <v>546</v>
      </c>
      <c r="DZ172" t="s">
        <v>547</v>
      </c>
      <c r="EA172" t="s">
        <v>548</v>
      </c>
      <c r="EB172" t="s">
        <v>549</v>
      </c>
      <c r="EC172" t="s">
        <v>550</v>
      </c>
      <c r="ED172" t="s">
        <v>551</v>
      </c>
      <c r="EE172" t="s">
        <v>552</v>
      </c>
      <c r="EF172" t="s">
        <v>553</v>
      </c>
      <c r="EG172" t="s">
        <v>554</v>
      </c>
      <c r="EH172" t="s">
        <v>555</v>
      </c>
      <c r="EI172" t="s">
        <v>556</v>
      </c>
      <c r="EJ172" t="s">
        <v>557</v>
      </c>
      <c r="EK172" t="s">
        <v>558</v>
      </c>
      <c r="EL172" t="s">
        <v>559</v>
      </c>
      <c r="EM172" t="s">
        <v>560</v>
      </c>
      <c r="EN172" s="91" t="s">
        <v>561</v>
      </c>
    </row>
    <row r="173" spans="1:144">
      <c r="A173" t="str" cm="1">
        <f t="array" aca="1" ref="A173:M222" ca="1">Embodied_Input[]</f>
        <v>Substructure</v>
      </c>
      <c r="B173" t="str">
        <f ca="1"/>
        <v>Piles</v>
      </c>
      <c r="C173">
        <f ca="1"/>
        <v>0</v>
      </c>
      <c r="D173" t="str">
        <f ca="1"/>
        <v/>
      </c>
      <c r="E173">
        <f ca="1"/>
        <v>0</v>
      </c>
      <c r="F173">
        <f ca="1"/>
        <v>0</v>
      </c>
      <c r="G173">
        <f ca="1"/>
        <v>0</v>
      </c>
      <c r="H173" t="str">
        <f ca="1"/>
        <v/>
      </c>
      <c r="I173">
        <f ca="1"/>
        <v>0</v>
      </c>
      <c r="J173" t="str">
        <f ca="1"/>
        <v/>
      </c>
      <c r="K173">
        <f ca="1"/>
        <v>0</v>
      </c>
      <c r="L173" t="str">
        <f ca="1"/>
        <v>0</v>
      </c>
      <c r="M173" t="str">
        <f ca="1"/>
        <v>0</v>
      </c>
      <c r="X173" s="91" t="e">
        <f t="shared" ref="X173:AM173" ca="1" si="462">$L173*$E$170</f>
        <v>#N/A</v>
      </c>
      <c r="Y173" t="e">
        <f t="shared" ca="1" si="462"/>
        <v>#N/A</v>
      </c>
      <c r="Z173" t="e">
        <f t="shared" ca="1" si="462"/>
        <v>#N/A</v>
      </c>
      <c r="AA173" t="e">
        <f t="shared" ca="1" si="462"/>
        <v>#N/A</v>
      </c>
      <c r="AB173" t="e">
        <f t="shared" ca="1" si="462"/>
        <v>#N/A</v>
      </c>
      <c r="AC173" t="e">
        <f t="shared" ca="1" si="462"/>
        <v>#N/A</v>
      </c>
      <c r="AD173" t="e">
        <f t="shared" ca="1" si="462"/>
        <v>#N/A</v>
      </c>
      <c r="AE173" t="e">
        <f t="shared" ca="1" si="462"/>
        <v>#N/A</v>
      </c>
      <c r="AF173" t="e">
        <f t="shared" ca="1" si="462"/>
        <v>#N/A</v>
      </c>
      <c r="AG173" t="e">
        <f t="shared" ca="1" si="462"/>
        <v>#N/A</v>
      </c>
      <c r="AH173" t="e">
        <f t="shared" ca="1" si="462"/>
        <v>#N/A</v>
      </c>
      <c r="AI173" t="e">
        <f t="shared" ca="1" si="462"/>
        <v>#N/A</v>
      </c>
      <c r="AJ173" t="e">
        <f t="shared" ca="1" si="462"/>
        <v>#N/A</v>
      </c>
      <c r="AK173" t="e">
        <f t="shared" ca="1" si="462"/>
        <v>#N/A</v>
      </c>
      <c r="AL173" t="e">
        <f t="shared" ca="1" si="462"/>
        <v>#N/A</v>
      </c>
      <c r="AM173" t="e">
        <f t="shared" ca="1" si="462"/>
        <v>#N/A</v>
      </c>
      <c r="AN173" t="e">
        <f t="shared" ref="AN173:CY173" ca="1" si="463">$L173*$E$170</f>
        <v>#N/A</v>
      </c>
      <c r="AO173" t="e">
        <f t="shared" ca="1" si="463"/>
        <v>#N/A</v>
      </c>
      <c r="AP173" t="e">
        <f t="shared" ca="1" si="463"/>
        <v>#N/A</v>
      </c>
      <c r="AQ173" t="e">
        <f t="shared" ca="1" si="463"/>
        <v>#N/A</v>
      </c>
      <c r="AR173" t="e">
        <f t="shared" ca="1" si="463"/>
        <v>#N/A</v>
      </c>
      <c r="AS173" t="e">
        <f t="shared" ca="1" si="463"/>
        <v>#N/A</v>
      </c>
      <c r="AT173" t="e">
        <f t="shared" ca="1" si="463"/>
        <v>#N/A</v>
      </c>
      <c r="AU173" t="e">
        <f t="shared" ca="1" si="463"/>
        <v>#N/A</v>
      </c>
      <c r="AV173" t="e">
        <f t="shared" ca="1" si="463"/>
        <v>#N/A</v>
      </c>
      <c r="AW173" t="e">
        <f t="shared" ca="1" si="463"/>
        <v>#N/A</v>
      </c>
      <c r="AX173" t="e">
        <f t="shared" ca="1" si="463"/>
        <v>#N/A</v>
      </c>
      <c r="AY173" t="e">
        <f t="shared" ca="1" si="463"/>
        <v>#N/A</v>
      </c>
      <c r="AZ173" t="e">
        <f t="shared" ca="1" si="463"/>
        <v>#N/A</v>
      </c>
      <c r="BA173" t="e">
        <f t="shared" ca="1" si="463"/>
        <v>#N/A</v>
      </c>
      <c r="BB173" s="91" t="e">
        <f t="shared" ca="1" si="463"/>
        <v>#N/A</v>
      </c>
      <c r="BC173" t="e">
        <f t="shared" ca="1" si="463"/>
        <v>#N/A</v>
      </c>
      <c r="BD173" t="e">
        <f t="shared" ca="1" si="463"/>
        <v>#N/A</v>
      </c>
      <c r="BE173" t="e">
        <f t="shared" ca="1" si="463"/>
        <v>#N/A</v>
      </c>
      <c r="BF173" t="e">
        <f t="shared" ca="1" si="463"/>
        <v>#N/A</v>
      </c>
      <c r="BG173" t="e">
        <f t="shared" ca="1" si="463"/>
        <v>#N/A</v>
      </c>
      <c r="BH173" t="e">
        <f t="shared" ca="1" si="463"/>
        <v>#N/A</v>
      </c>
      <c r="BI173" t="e">
        <f t="shared" ca="1" si="463"/>
        <v>#N/A</v>
      </c>
      <c r="BJ173" t="e">
        <f t="shared" ca="1" si="463"/>
        <v>#N/A</v>
      </c>
      <c r="BK173" t="e">
        <f t="shared" ca="1" si="463"/>
        <v>#N/A</v>
      </c>
      <c r="BL173" t="e">
        <f t="shared" ca="1" si="463"/>
        <v>#N/A</v>
      </c>
      <c r="BM173" t="e">
        <f t="shared" ca="1" si="463"/>
        <v>#N/A</v>
      </c>
      <c r="BN173" t="e">
        <f t="shared" ca="1" si="463"/>
        <v>#N/A</v>
      </c>
      <c r="BO173" t="e">
        <f t="shared" ca="1" si="463"/>
        <v>#N/A</v>
      </c>
      <c r="BP173" t="e">
        <f t="shared" ca="1" si="463"/>
        <v>#N/A</v>
      </c>
      <c r="BQ173" t="e">
        <f t="shared" ca="1" si="463"/>
        <v>#N/A</v>
      </c>
      <c r="BR173" t="e">
        <f t="shared" ca="1" si="463"/>
        <v>#N/A</v>
      </c>
      <c r="BS173" t="e">
        <f t="shared" ca="1" si="463"/>
        <v>#N/A</v>
      </c>
      <c r="BT173" t="e">
        <f t="shared" ca="1" si="463"/>
        <v>#N/A</v>
      </c>
      <c r="BU173" t="e">
        <f t="shared" ca="1" si="463"/>
        <v>#N/A</v>
      </c>
      <c r="BV173" t="e">
        <f t="shared" ca="1" si="463"/>
        <v>#N/A</v>
      </c>
      <c r="BW173" t="e">
        <f t="shared" ca="1" si="463"/>
        <v>#N/A</v>
      </c>
      <c r="BX173" t="e">
        <f t="shared" ca="1" si="463"/>
        <v>#N/A</v>
      </c>
      <c r="BY173" t="e">
        <f t="shared" ca="1" si="463"/>
        <v>#N/A</v>
      </c>
      <c r="BZ173" t="e">
        <f t="shared" ca="1" si="463"/>
        <v>#N/A</v>
      </c>
      <c r="CA173" t="e">
        <f t="shared" ca="1" si="463"/>
        <v>#N/A</v>
      </c>
      <c r="CB173" t="e">
        <f t="shared" ca="1" si="463"/>
        <v>#N/A</v>
      </c>
      <c r="CC173" t="e">
        <f t="shared" ca="1" si="463"/>
        <v>#N/A</v>
      </c>
      <c r="CD173" t="e">
        <f t="shared" ca="1" si="463"/>
        <v>#N/A</v>
      </c>
      <c r="CE173" t="e">
        <f t="shared" ca="1" si="463"/>
        <v>#N/A</v>
      </c>
      <c r="CF173" s="91" t="e">
        <f t="shared" ca="1" si="463"/>
        <v>#N/A</v>
      </c>
      <c r="CG173" t="e">
        <f t="shared" ca="1" si="463"/>
        <v>#N/A</v>
      </c>
      <c r="CH173" t="e">
        <f t="shared" ca="1" si="463"/>
        <v>#N/A</v>
      </c>
      <c r="CI173" t="e">
        <f t="shared" ca="1" si="463"/>
        <v>#N/A</v>
      </c>
      <c r="CJ173" t="e">
        <f t="shared" ca="1" si="463"/>
        <v>#N/A</v>
      </c>
      <c r="CK173" t="e">
        <f t="shared" ca="1" si="463"/>
        <v>#N/A</v>
      </c>
      <c r="CL173" t="e">
        <f t="shared" ca="1" si="463"/>
        <v>#N/A</v>
      </c>
      <c r="CM173" t="e">
        <f t="shared" ca="1" si="463"/>
        <v>#N/A</v>
      </c>
      <c r="CN173" t="e">
        <f t="shared" ca="1" si="463"/>
        <v>#N/A</v>
      </c>
      <c r="CO173" t="e">
        <f t="shared" ca="1" si="463"/>
        <v>#N/A</v>
      </c>
      <c r="CP173" t="e">
        <f t="shared" ca="1" si="463"/>
        <v>#N/A</v>
      </c>
      <c r="CQ173" t="e">
        <f t="shared" ca="1" si="463"/>
        <v>#N/A</v>
      </c>
      <c r="CR173" t="e">
        <f t="shared" ca="1" si="463"/>
        <v>#N/A</v>
      </c>
      <c r="CS173" t="e">
        <f t="shared" ca="1" si="463"/>
        <v>#N/A</v>
      </c>
      <c r="CT173" t="e">
        <f t="shared" ca="1" si="463"/>
        <v>#N/A</v>
      </c>
      <c r="CU173" t="e">
        <f t="shared" ca="1" si="463"/>
        <v>#N/A</v>
      </c>
      <c r="CV173" t="e">
        <f t="shared" ca="1" si="463"/>
        <v>#N/A</v>
      </c>
      <c r="CW173" t="e">
        <f t="shared" ca="1" si="463"/>
        <v>#N/A</v>
      </c>
      <c r="CX173" t="e">
        <f t="shared" ca="1" si="463"/>
        <v>#N/A</v>
      </c>
      <c r="CY173" t="e">
        <f t="shared" ca="1" si="463"/>
        <v>#N/A</v>
      </c>
      <c r="CZ173" t="e">
        <f t="shared" ref="CZ173:EN173" ca="1" si="464">$L173*$E$170</f>
        <v>#N/A</v>
      </c>
      <c r="DA173" t="e">
        <f t="shared" ca="1" si="464"/>
        <v>#N/A</v>
      </c>
      <c r="DB173" t="e">
        <f t="shared" ca="1" si="464"/>
        <v>#N/A</v>
      </c>
      <c r="DC173" t="e">
        <f t="shared" ca="1" si="464"/>
        <v>#N/A</v>
      </c>
      <c r="DD173" t="e">
        <f t="shared" ca="1" si="464"/>
        <v>#N/A</v>
      </c>
      <c r="DE173" t="e">
        <f t="shared" ca="1" si="464"/>
        <v>#N/A</v>
      </c>
      <c r="DF173" t="e">
        <f t="shared" ca="1" si="464"/>
        <v>#N/A</v>
      </c>
      <c r="DG173" t="e">
        <f t="shared" ca="1" si="464"/>
        <v>#N/A</v>
      </c>
      <c r="DH173" t="e">
        <f t="shared" ca="1" si="464"/>
        <v>#N/A</v>
      </c>
      <c r="DI173" t="e">
        <f t="shared" ca="1" si="464"/>
        <v>#N/A</v>
      </c>
      <c r="DJ173" s="91" t="e">
        <f t="shared" ca="1" si="464"/>
        <v>#N/A</v>
      </c>
      <c r="DK173" t="e">
        <f t="shared" ca="1" si="464"/>
        <v>#N/A</v>
      </c>
      <c r="DL173" t="e">
        <f t="shared" ca="1" si="464"/>
        <v>#N/A</v>
      </c>
      <c r="DM173" t="e">
        <f t="shared" ca="1" si="464"/>
        <v>#N/A</v>
      </c>
      <c r="DN173" t="e">
        <f t="shared" ca="1" si="464"/>
        <v>#N/A</v>
      </c>
      <c r="DO173" t="e">
        <f t="shared" ca="1" si="464"/>
        <v>#N/A</v>
      </c>
      <c r="DP173" t="e">
        <f t="shared" ca="1" si="464"/>
        <v>#N/A</v>
      </c>
      <c r="DQ173" t="e">
        <f t="shared" ca="1" si="464"/>
        <v>#N/A</v>
      </c>
      <c r="DR173" t="e">
        <f t="shared" ca="1" si="464"/>
        <v>#N/A</v>
      </c>
      <c r="DS173" t="e">
        <f t="shared" ca="1" si="464"/>
        <v>#N/A</v>
      </c>
      <c r="DT173" t="e">
        <f t="shared" ca="1" si="464"/>
        <v>#N/A</v>
      </c>
      <c r="DU173" t="e">
        <f t="shared" ca="1" si="464"/>
        <v>#N/A</v>
      </c>
      <c r="DV173" t="e">
        <f t="shared" ca="1" si="464"/>
        <v>#N/A</v>
      </c>
      <c r="DW173" t="e">
        <f t="shared" ca="1" si="464"/>
        <v>#N/A</v>
      </c>
      <c r="DX173" t="e">
        <f t="shared" ca="1" si="464"/>
        <v>#N/A</v>
      </c>
      <c r="DY173" t="e">
        <f t="shared" ca="1" si="464"/>
        <v>#N/A</v>
      </c>
      <c r="DZ173" t="e">
        <f t="shared" ca="1" si="464"/>
        <v>#N/A</v>
      </c>
      <c r="EA173" t="e">
        <f t="shared" ca="1" si="464"/>
        <v>#N/A</v>
      </c>
      <c r="EB173" t="e">
        <f t="shared" ca="1" si="464"/>
        <v>#N/A</v>
      </c>
      <c r="EC173" t="e">
        <f t="shared" ca="1" si="464"/>
        <v>#N/A</v>
      </c>
      <c r="ED173" t="e">
        <f t="shared" ca="1" si="464"/>
        <v>#N/A</v>
      </c>
      <c r="EE173" t="e">
        <f t="shared" ca="1" si="464"/>
        <v>#N/A</v>
      </c>
      <c r="EF173" t="e">
        <f t="shared" ca="1" si="464"/>
        <v>#N/A</v>
      </c>
      <c r="EG173" t="e">
        <f t="shared" ca="1" si="464"/>
        <v>#N/A</v>
      </c>
      <c r="EH173" t="e">
        <f t="shared" ca="1" si="464"/>
        <v>#N/A</v>
      </c>
      <c r="EI173" t="e">
        <f t="shared" ca="1" si="464"/>
        <v>#N/A</v>
      </c>
      <c r="EJ173" t="e">
        <f t="shared" ca="1" si="464"/>
        <v>#N/A</v>
      </c>
      <c r="EK173" t="e">
        <f t="shared" ca="1" si="464"/>
        <v>#N/A</v>
      </c>
      <c r="EL173" t="e">
        <f t="shared" ca="1" si="464"/>
        <v>#N/A</v>
      </c>
      <c r="EM173" t="e">
        <f t="shared" ca="1" si="464"/>
        <v>#N/A</v>
      </c>
      <c r="EN173" s="91" t="e">
        <f t="shared" ca="1" si="464"/>
        <v>#N/A</v>
      </c>
    </row>
    <row r="174" spans="1:144">
      <c r="A174" t="str">
        <f ca="1"/>
        <v>Substructure</v>
      </c>
      <c r="B174" t="str">
        <f ca="1"/>
        <v>Pile caps</v>
      </c>
      <c r="C174">
        <f ca="1"/>
        <v>0</v>
      </c>
      <c r="D174" t="str">
        <f ca="1"/>
        <v/>
      </c>
      <c r="E174">
        <f ca="1"/>
        <v>0</v>
      </c>
      <c r="F174">
        <f ca="1"/>
        <v>0</v>
      </c>
      <c r="G174">
        <f ca="1"/>
        <v>0</v>
      </c>
      <c r="H174" t="str">
        <f ca="1"/>
        <v/>
      </c>
      <c r="I174">
        <f ca="1"/>
        <v>0</v>
      </c>
      <c r="J174" t="str">
        <f ca="1"/>
        <v/>
      </c>
      <c r="K174" t="str">
        <f ca="1"/>
        <v>0</v>
      </c>
      <c r="L174" t="str">
        <f ca="1"/>
        <v>0</v>
      </c>
      <c r="M174" t="str">
        <f ca="1"/>
        <v>0</v>
      </c>
      <c r="X174" s="91" t="e">
        <f t="shared" ref="X174:AM189" ca="1" si="465">$L174*$E$170</f>
        <v>#N/A</v>
      </c>
      <c r="Y174" t="e">
        <f t="shared" ca="1" si="465"/>
        <v>#N/A</v>
      </c>
      <c r="Z174" t="e">
        <f t="shared" ca="1" si="465"/>
        <v>#N/A</v>
      </c>
      <c r="AA174" t="e">
        <f t="shared" ca="1" si="465"/>
        <v>#N/A</v>
      </c>
      <c r="AB174" t="e">
        <f t="shared" ca="1" si="465"/>
        <v>#N/A</v>
      </c>
      <c r="AC174" t="e">
        <f t="shared" ca="1" si="465"/>
        <v>#N/A</v>
      </c>
      <c r="AD174" t="e">
        <f t="shared" ca="1" si="465"/>
        <v>#N/A</v>
      </c>
      <c r="AE174" t="e">
        <f t="shared" ca="1" si="465"/>
        <v>#N/A</v>
      </c>
      <c r="AF174" t="e">
        <f t="shared" ca="1" si="465"/>
        <v>#N/A</v>
      </c>
      <c r="AG174" t="e">
        <f t="shared" ca="1" si="465"/>
        <v>#N/A</v>
      </c>
      <c r="AH174" t="e">
        <f t="shared" ca="1" si="465"/>
        <v>#N/A</v>
      </c>
      <c r="AI174" t="e">
        <f t="shared" ca="1" si="465"/>
        <v>#N/A</v>
      </c>
      <c r="AJ174" t="e">
        <f t="shared" ca="1" si="465"/>
        <v>#N/A</v>
      </c>
      <c r="AK174" t="e">
        <f t="shared" ca="1" si="465"/>
        <v>#N/A</v>
      </c>
      <c r="AL174" t="e">
        <f t="shared" ca="1" si="465"/>
        <v>#N/A</v>
      </c>
      <c r="AM174" t="e">
        <f t="shared" ca="1" si="465"/>
        <v>#N/A</v>
      </c>
      <c r="AN174" t="e">
        <f t="shared" ref="AN174:BC189" ca="1" si="466">$L174*$E$170</f>
        <v>#N/A</v>
      </c>
      <c r="AO174" t="e">
        <f t="shared" ca="1" si="466"/>
        <v>#N/A</v>
      </c>
      <c r="AP174" t="e">
        <f t="shared" ca="1" si="466"/>
        <v>#N/A</v>
      </c>
      <c r="AQ174" t="e">
        <f t="shared" ca="1" si="466"/>
        <v>#N/A</v>
      </c>
      <c r="AR174" t="e">
        <f t="shared" ca="1" si="466"/>
        <v>#N/A</v>
      </c>
      <c r="AS174" t="e">
        <f t="shared" ca="1" si="466"/>
        <v>#N/A</v>
      </c>
      <c r="AT174" t="e">
        <f t="shared" ca="1" si="466"/>
        <v>#N/A</v>
      </c>
      <c r="AU174" t="e">
        <f t="shared" ca="1" si="466"/>
        <v>#N/A</v>
      </c>
      <c r="AV174" t="e">
        <f t="shared" ca="1" si="466"/>
        <v>#N/A</v>
      </c>
      <c r="AW174" t="e">
        <f t="shared" ca="1" si="466"/>
        <v>#N/A</v>
      </c>
      <c r="AX174" t="e">
        <f t="shared" ca="1" si="466"/>
        <v>#N/A</v>
      </c>
      <c r="AY174" t="e">
        <f t="shared" ca="1" si="466"/>
        <v>#N/A</v>
      </c>
      <c r="AZ174" t="e">
        <f t="shared" ca="1" si="466"/>
        <v>#N/A</v>
      </c>
      <c r="BA174" t="e">
        <f t="shared" ca="1" si="466"/>
        <v>#N/A</v>
      </c>
      <c r="BB174" s="91" t="e">
        <f t="shared" ca="1" si="466"/>
        <v>#N/A</v>
      </c>
      <c r="BC174" t="e">
        <f t="shared" ca="1" si="466"/>
        <v>#N/A</v>
      </c>
      <c r="BD174" t="e">
        <f t="shared" ref="BD174:BS188" ca="1" si="467">$L174*$E$170</f>
        <v>#N/A</v>
      </c>
      <c r="BE174" t="e">
        <f t="shared" ca="1" si="467"/>
        <v>#N/A</v>
      </c>
      <c r="BF174" t="e">
        <f t="shared" ca="1" si="467"/>
        <v>#N/A</v>
      </c>
      <c r="BG174" t="e">
        <f t="shared" ca="1" si="467"/>
        <v>#N/A</v>
      </c>
      <c r="BH174" t="e">
        <f t="shared" ca="1" si="467"/>
        <v>#N/A</v>
      </c>
      <c r="BI174" t="e">
        <f t="shared" ca="1" si="467"/>
        <v>#N/A</v>
      </c>
      <c r="BJ174" t="e">
        <f t="shared" ca="1" si="467"/>
        <v>#N/A</v>
      </c>
      <c r="BK174" t="e">
        <f t="shared" ca="1" si="467"/>
        <v>#N/A</v>
      </c>
      <c r="BL174" t="e">
        <f t="shared" ca="1" si="467"/>
        <v>#N/A</v>
      </c>
      <c r="BM174" t="e">
        <f t="shared" ca="1" si="467"/>
        <v>#N/A</v>
      </c>
      <c r="BN174" t="e">
        <f t="shared" ca="1" si="467"/>
        <v>#N/A</v>
      </c>
      <c r="BO174" t="e">
        <f t="shared" ca="1" si="467"/>
        <v>#N/A</v>
      </c>
      <c r="BP174" t="e">
        <f t="shared" ca="1" si="467"/>
        <v>#N/A</v>
      </c>
      <c r="BQ174" t="e">
        <f t="shared" ca="1" si="467"/>
        <v>#N/A</v>
      </c>
      <c r="BR174" t="e">
        <f t="shared" ca="1" si="467"/>
        <v>#N/A</v>
      </c>
      <c r="BS174" t="e">
        <f t="shared" ca="1" si="467"/>
        <v>#N/A</v>
      </c>
      <c r="BT174" t="e">
        <f t="shared" ref="BT174:CI189" ca="1" si="468">$L174*$E$170</f>
        <v>#N/A</v>
      </c>
      <c r="BU174" t="e">
        <f t="shared" ca="1" si="468"/>
        <v>#N/A</v>
      </c>
      <c r="BV174" t="e">
        <f t="shared" ca="1" si="468"/>
        <v>#N/A</v>
      </c>
      <c r="BW174" t="e">
        <f t="shared" ca="1" si="468"/>
        <v>#N/A</v>
      </c>
      <c r="BX174" t="e">
        <f t="shared" ca="1" si="468"/>
        <v>#N/A</v>
      </c>
      <c r="BY174" t="e">
        <f t="shared" ca="1" si="468"/>
        <v>#N/A</v>
      </c>
      <c r="BZ174" t="e">
        <f t="shared" ca="1" si="468"/>
        <v>#N/A</v>
      </c>
      <c r="CA174" t="e">
        <f t="shared" ca="1" si="468"/>
        <v>#N/A</v>
      </c>
      <c r="CB174" t="e">
        <f t="shared" ca="1" si="468"/>
        <v>#N/A</v>
      </c>
      <c r="CC174" t="e">
        <f t="shared" ca="1" si="468"/>
        <v>#N/A</v>
      </c>
      <c r="CD174" t="e">
        <f t="shared" ca="1" si="468"/>
        <v>#N/A</v>
      </c>
      <c r="CE174" t="e">
        <f t="shared" ca="1" si="468"/>
        <v>#N/A</v>
      </c>
      <c r="CF174" s="91" t="e">
        <f t="shared" ca="1" si="468"/>
        <v>#N/A</v>
      </c>
      <c r="CG174" t="e">
        <f t="shared" ca="1" si="468"/>
        <v>#N/A</v>
      </c>
      <c r="CH174" t="e">
        <f t="shared" ca="1" si="468"/>
        <v>#N/A</v>
      </c>
      <c r="CI174" t="e">
        <f t="shared" ca="1" si="468"/>
        <v>#N/A</v>
      </c>
      <c r="CJ174" t="e">
        <f t="shared" ref="CJ174:CY188" ca="1" si="469">$L174*$E$170</f>
        <v>#N/A</v>
      </c>
      <c r="CK174" t="e">
        <f t="shared" ca="1" si="469"/>
        <v>#N/A</v>
      </c>
      <c r="CL174" t="e">
        <f t="shared" ca="1" si="469"/>
        <v>#N/A</v>
      </c>
      <c r="CM174" t="e">
        <f t="shared" ca="1" si="469"/>
        <v>#N/A</v>
      </c>
      <c r="CN174" t="e">
        <f t="shared" ca="1" si="469"/>
        <v>#N/A</v>
      </c>
      <c r="CO174" t="e">
        <f t="shared" ca="1" si="469"/>
        <v>#N/A</v>
      </c>
      <c r="CP174" t="e">
        <f t="shared" ca="1" si="469"/>
        <v>#N/A</v>
      </c>
      <c r="CQ174" t="e">
        <f t="shared" ca="1" si="469"/>
        <v>#N/A</v>
      </c>
      <c r="CR174" t="e">
        <f t="shared" ca="1" si="469"/>
        <v>#N/A</v>
      </c>
      <c r="CS174" t="e">
        <f t="shared" ca="1" si="469"/>
        <v>#N/A</v>
      </c>
      <c r="CT174" t="e">
        <f t="shared" ca="1" si="469"/>
        <v>#N/A</v>
      </c>
      <c r="CU174" t="e">
        <f t="shared" ca="1" si="469"/>
        <v>#N/A</v>
      </c>
      <c r="CV174" t="e">
        <f t="shared" ca="1" si="469"/>
        <v>#N/A</v>
      </c>
      <c r="CW174" t="e">
        <f t="shared" ca="1" si="469"/>
        <v>#N/A</v>
      </c>
      <c r="CX174" t="e">
        <f t="shared" ca="1" si="469"/>
        <v>#N/A</v>
      </c>
      <c r="CY174" t="e">
        <f t="shared" ca="1" si="469"/>
        <v>#N/A</v>
      </c>
      <c r="CZ174" t="e">
        <f t="shared" ref="CZ174:DO189" ca="1" si="470">$L174*$E$170</f>
        <v>#N/A</v>
      </c>
      <c r="DA174" t="e">
        <f t="shared" ca="1" si="470"/>
        <v>#N/A</v>
      </c>
      <c r="DB174" t="e">
        <f t="shared" ca="1" si="470"/>
        <v>#N/A</v>
      </c>
      <c r="DC174" t="e">
        <f t="shared" ca="1" si="470"/>
        <v>#N/A</v>
      </c>
      <c r="DD174" t="e">
        <f t="shared" ca="1" si="470"/>
        <v>#N/A</v>
      </c>
      <c r="DE174" t="e">
        <f t="shared" ca="1" si="470"/>
        <v>#N/A</v>
      </c>
      <c r="DF174" t="e">
        <f t="shared" ca="1" si="470"/>
        <v>#N/A</v>
      </c>
      <c r="DG174" t="e">
        <f t="shared" ca="1" si="470"/>
        <v>#N/A</v>
      </c>
      <c r="DH174" t="e">
        <f t="shared" ca="1" si="470"/>
        <v>#N/A</v>
      </c>
      <c r="DI174" t="e">
        <f t="shared" ca="1" si="470"/>
        <v>#N/A</v>
      </c>
      <c r="DJ174" s="91" t="e">
        <f t="shared" ca="1" si="470"/>
        <v>#N/A</v>
      </c>
      <c r="DK174" t="e">
        <f t="shared" ca="1" si="470"/>
        <v>#N/A</v>
      </c>
      <c r="DL174" t="e">
        <f t="shared" ca="1" si="470"/>
        <v>#N/A</v>
      </c>
      <c r="DM174" t="e">
        <f t="shared" ca="1" si="470"/>
        <v>#N/A</v>
      </c>
      <c r="DN174" t="e">
        <f t="shared" ca="1" si="470"/>
        <v>#N/A</v>
      </c>
      <c r="DO174" t="e">
        <f t="shared" ca="1" si="470"/>
        <v>#N/A</v>
      </c>
      <c r="DP174" t="e">
        <f t="shared" ref="DP174:EE188" ca="1" si="471">$L174*$E$170</f>
        <v>#N/A</v>
      </c>
      <c r="DQ174" t="e">
        <f t="shared" ca="1" si="471"/>
        <v>#N/A</v>
      </c>
      <c r="DR174" t="e">
        <f t="shared" ca="1" si="471"/>
        <v>#N/A</v>
      </c>
      <c r="DS174" t="e">
        <f t="shared" ca="1" si="471"/>
        <v>#N/A</v>
      </c>
      <c r="DT174" t="e">
        <f t="shared" ca="1" si="471"/>
        <v>#N/A</v>
      </c>
      <c r="DU174" t="e">
        <f t="shared" ca="1" si="471"/>
        <v>#N/A</v>
      </c>
      <c r="DV174" t="e">
        <f t="shared" ca="1" si="471"/>
        <v>#N/A</v>
      </c>
      <c r="DW174" t="e">
        <f t="shared" ca="1" si="471"/>
        <v>#N/A</v>
      </c>
      <c r="DX174" t="e">
        <f t="shared" ca="1" si="471"/>
        <v>#N/A</v>
      </c>
      <c r="DY174" t="e">
        <f t="shared" ca="1" si="471"/>
        <v>#N/A</v>
      </c>
      <c r="DZ174" t="e">
        <f t="shared" ca="1" si="471"/>
        <v>#N/A</v>
      </c>
      <c r="EA174" t="e">
        <f t="shared" ca="1" si="471"/>
        <v>#N/A</v>
      </c>
      <c r="EB174" t="e">
        <f t="shared" ca="1" si="471"/>
        <v>#N/A</v>
      </c>
      <c r="EC174" t="e">
        <f t="shared" ca="1" si="471"/>
        <v>#N/A</v>
      </c>
      <c r="ED174" t="e">
        <f t="shared" ca="1" si="471"/>
        <v>#N/A</v>
      </c>
      <c r="EE174" t="e">
        <f t="shared" ca="1" si="471"/>
        <v>#N/A</v>
      </c>
      <c r="EF174" t="e">
        <f t="shared" ref="EF174:EN211" ca="1" si="472">$L174*$E$170</f>
        <v>#N/A</v>
      </c>
      <c r="EG174" t="e">
        <f t="shared" ca="1" si="472"/>
        <v>#N/A</v>
      </c>
      <c r="EH174" t="e">
        <f t="shared" ca="1" si="472"/>
        <v>#N/A</v>
      </c>
      <c r="EI174" t="e">
        <f t="shared" ca="1" si="472"/>
        <v>#N/A</v>
      </c>
      <c r="EJ174" t="e">
        <f t="shared" ca="1" si="472"/>
        <v>#N/A</v>
      </c>
      <c r="EK174" t="e">
        <f t="shared" ca="1" si="472"/>
        <v>#N/A</v>
      </c>
      <c r="EL174" t="e">
        <f t="shared" ca="1" si="472"/>
        <v>#N/A</v>
      </c>
      <c r="EM174" t="e">
        <f t="shared" ca="1" si="472"/>
        <v>#N/A</v>
      </c>
      <c r="EN174" s="91" t="e">
        <f t="shared" ca="1" si="472"/>
        <v>#N/A</v>
      </c>
    </row>
    <row r="175" spans="1:144">
      <c r="A175" t="str">
        <f ca="1"/>
        <v>Substructure</v>
      </c>
      <c r="B175" t="str">
        <f ca="1"/>
        <v>Capping beams</v>
      </c>
      <c r="C175">
        <f ca="1"/>
        <v>0</v>
      </c>
      <c r="D175" t="str">
        <f ca="1"/>
        <v/>
      </c>
      <c r="E175">
        <f ca="1"/>
        <v>0</v>
      </c>
      <c r="F175">
        <f ca="1"/>
        <v>0</v>
      </c>
      <c r="G175">
        <f ca="1"/>
        <v>0</v>
      </c>
      <c r="H175" t="str">
        <f ca="1"/>
        <v/>
      </c>
      <c r="I175">
        <f ca="1"/>
        <v>0</v>
      </c>
      <c r="J175" t="str">
        <f ca="1"/>
        <v/>
      </c>
      <c r="K175" t="str">
        <f ca="1"/>
        <v>0</v>
      </c>
      <c r="L175" t="str">
        <f ca="1"/>
        <v>0</v>
      </c>
      <c r="M175" t="str">
        <f ca="1"/>
        <v>0</v>
      </c>
      <c r="X175" s="91" t="e">
        <f t="shared" ca="1" si="465"/>
        <v>#N/A</v>
      </c>
      <c r="Y175" t="e">
        <f t="shared" ca="1" si="465"/>
        <v>#N/A</v>
      </c>
      <c r="Z175" t="e">
        <f t="shared" ca="1" si="465"/>
        <v>#N/A</v>
      </c>
      <c r="AA175" t="e">
        <f t="shared" ca="1" si="465"/>
        <v>#N/A</v>
      </c>
      <c r="AB175" t="e">
        <f t="shared" ca="1" si="465"/>
        <v>#N/A</v>
      </c>
      <c r="AC175" t="e">
        <f t="shared" ca="1" si="465"/>
        <v>#N/A</v>
      </c>
      <c r="AD175" t="e">
        <f t="shared" ca="1" si="465"/>
        <v>#N/A</v>
      </c>
      <c r="AE175" t="e">
        <f t="shared" ca="1" si="465"/>
        <v>#N/A</v>
      </c>
      <c r="AF175" t="e">
        <f t="shared" ca="1" si="465"/>
        <v>#N/A</v>
      </c>
      <c r="AG175" t="e">
        <f t="shared" ca="1" si="465"/>
        <v>#N/A</v>
      </c>
      <c r="AH175" t="e">
        <f t="shared" ca="1" si="465"/>
        <v>#N/A</v>
      </c>
      <c r="AI175" t="e">
        <f t="shared" ca="1" si="465"/>
        <v>#N/A</v>
      </c>
      <c r="AJ175" t="e">
        <f t="shared" ca="1" si="465"/>
        <v>#N/A</v>
      </c>
      <c r="AK175" t="e">
        <f t="shared" ca="1" si="465"/>
        <v>#N/A</v>
      </c>
      <c r="AL175" t="e">
        <f t="shared" ca="1" si="465"/>
        <v>#N/A</v>
      </c>
      <c r="AM175" t="e">
        <f t="shared" ca="1" si="465"/>
        <v>#N/A</v>
      </c>
      <c r="AN175" t="e">
        <f t="shared" ca="1" si="466"/>
        <v>#N/A</v>
      </c>
      <c r="AO175" t="e">
        <f t="shared" ca="1" si="466"/>
        <v>#N/A</v>
      </c>
      <c r="AP175" t="e">
        <f t="shared" ca="1" si="466"/>
        <v>#N/A</v>
      </c>
      <c r="AQ175" t="e">
        <f t="shared" ca="1" si="466"/>
        <v>#N/A</v>
      </c>
      <c r="AR175" t="e">
        <f t="shared" ca="1" si="466"/>
        <v>#N/A</v>
      </c>
      <c r="AS175" t="e">
        <f t="shared" ca="1" si="466"/>
        <v>#N/A</v>
      </c>
      <c r="AT175" t="e">
        <f t="shared" ca="1" si="466"/>
        <v>#N/A</v>
      </c>
      <c r="AU175" t="e">
        <f t="shared" ca="1" si="466"/>
        <v>#N/A</v>
      </c>
      <c r="AV175" t="e">
        <f t="shared" ca="1" si="466"/>
        <v>#N/A</v>
      </c>
      <c r="AW175" t="e">
        <f t="shared" ca="1" si="466"/>
        <v>#N/A</v>
      </c>
      <c r="AX175" t="e">
        <f t="shared" ca="1" si="466"/>
        <v>#N/A</v>
      </c>
      <c r="AY175" t="e">
        <f t="shared" ca="1" si="466"/>
        <v>#N/A</v>
      </c>
      <c r="AZ175" t="e">
        <f t="shared" ca="1" si="466"/>
        <v>#N/A</v>
      </c>
      <c r="BA175" t="e">
        <f t="shared" ca="1" si="466"/>
        <v>#N/A</v>
      </c>
      <c r="BB175" s="91" t="e">
        <f t="shared" ca="1" si="466"/>
        <v>#N/A</v>
      </c>
      <c r="BC175" t="e">
        <f t="shared" ca="1" si="466"/>
        <v>#N/A</v>
      </c>
      <c r="BD175" t="e">
        <f t="shared" ca="1" si="467"/>
        <v>#N/A</v>
      </c>
      <c r="BE175" t="e">
        <f t="shared" ca="1" si="467"/>
        <v>#N/A</v>
      </c>
      <c r="BF175" t="e">
        <f t="shared" ca="1" si="467"/>
        <v>#N/A</v>
      </c>
      <c r="BG175" t="e">
        <f t="shared" ca="1" si="467"/>
        <v>#N/A</v>
      </c>
      <c r="BH175" t="e">
        <f t="shared" ca="1" si="467"/>
        <v>#N/A</v>
      </c>
      <c r="BI175" t="e">
        <f t="shared" ca="1" si="467"/>
        <v>#N/A</v>
      </c>
      <c r="BJ175" t="e">
        <f t="shared" ca="1" si="467"/>
        <v>#N/A</v>
      </c>
      <c r="BK175" t="e">
        <f t="shared" ca="1" si="467"/>
        <v>#N/A</v>
      </c>
      <c r="BL175" t="e">
        <f t="shared" ca="1" si="467"/>
        <v>#N/A</v>
      </c>
      <c r="BM175" t="e">
        <f t="shared" ca="1" si="467"/>
        <v>#N/A</v>
      </c>
      <c r="BN175" t="e">
        <f t="shared" ca="1" si="467"/>
        <v>#N/A</v>
      </c>
      <c r="BO175" t="e">
        <f t="shared" ca="1" si="467"/>
        <v>#N/A</v>
      </c>
      <c r="BP175" t="e">
        <f t="shared" ca="1" si="467"/>
        <v>#N/A</v>
      </c>
      <c r="BQ175" t="e">
        <f t="shared" ca="1" si="467"/>
        <v>#N/A</v>
      </c>
      <c r="BR175" t="e">
        <f t="shared" ca="1" si="467"/>
        <v>#N/A</v>
      </c>
      <c r="BS175" t="e">
        <f t="shared" ca="1" si="467"/>
        <v>#N/A</v>
      </c>
      <c r="BT175" t="e">
        <f t="shared" ca="1" si="468"/>
        <v>#N/A</v>
      </c>
      <c r="BU175" t="e">
        <f t="shared" ca="1" si="468"/>
        <v>#N/A</v>
      </c>
      <c r="BV175" t="e">
        <f t="shared" ca="1" si="468"/>
        <v>#N/A</v>
      </c>
      <c r="BW175" t="e">
        <f t="shared" ca="1" si="468"/>
        <v>#N/A</v>
      </c>
      <c r="BX175" t="e">
        <f t="shared" ca="1" si="468"/>
        <v>#N/A</v>
      </c>
      <c r="BY175" t="e">
        <f t="shared" ca="1" si="468"/>
        <v>#N/A</v>
      </c>
      <c r="BZ175" t="e">
        <f t="shared" ca="1" si="468"/>
        <v>#N/A</v>
      </c>
      <c r="CA175" t="e">
        <f t="shared" ca="1" si="468"/>
        <v>#N/A</v>
      </c>
      <c r="CB175" t="e">
        <f t="shared" ca="1" si="468"/>
        <v>#N/A</v>
      </c>
      <c r="CC175" t="e">
        <f t="shared" ca="1" si="468"/>
        <v>#N/A</v>
      </c>
      <c r="CD175" t="e">
        <f t="shared" ca="1" si="468"/>
        <v>#N/A</v>
      </c>
      <c r="CE175" t="e">
        <f t="shared" ca="1" si="468"/>
        <v>#N/A</v>
      </c>
      <c r="CF175" s="91" t="e">
        <f t="shared" ca="1" si="468"/>
        <v>#N/A</v>
      </c>
      <c r="CG175" t="e">
        <f t="shared" ca="1" si="468"/>
        <v>#N/A</v>
      </c>
      <c r="CH175" t="e">
        <f t="shared" ca="1" si="468"/>
        <v>#N/A</v>
      </c>
      <c r="CI175" t="e">
        <f t="shared" ca="1" si="468"/>
        <v>#N/A</v>
      </c>
      <c r="CJ175" t="e">
        <f t="shared" ca="1" si="469"/>
        <v>#N/A</v>
      </c>
      <c r="CK175" t="e">
        <f t="shared" ca="1" si="469"/>
        <v>#N/A</v>
      </c>
      <c r="CL175" t="e">
        <f t="shared" ca="1" si="469"/>
        <v>#N/A</v>
      </c>
      <c r="CM175" t="e">
        <f t="shared" ca="1" si="469"/>
        <v>#N/A</v>
      </c>
      <c r="CN175" t="e">
        <f t="shared" ca="1" si="469"/>
        <v>#N/A</v>
      </c>
      <c r="CO175" t="e">
        <f t="shared" ca="1" si="469"/>
        <v>#N/A</v>
      </c>
      <c r="CP175" t="e">
        <f t="shared" ca="1" si="469"/>
        <v>#N/A</v>
      </c>
      <c r="CQ175" t="e">
        <f t="shared" ca="1" si="469"/>
        <v>#N/A</v>
      </c>
      <c r="CR175" t="e">
        <f t="shared" ca="1" si="469"/>
        <v>#N/A</v>
      </c>
      <c r="CS175" t="e">
        <f t="shared" ca="1" si="469"/>
        <v>#N/A</v>
      </c>
      <c r="CT175" t="e">
        <f t="shared" ca="1" si="469"/>
        <v>#N/A</v>
      </c>
      <c r="CU175" t="e">
        <f t="shared" ca="1" si="469"/>
        <v>#N/A</v>
      </c>
      <c r="CV175" t="e">
        <f t="shared" ca="1" si="469"/>
        <v>#N/A</v>
      </c>
      <c r="CW175" t="e">
        <f t="shared" ca="1" si="469"/>
        <v>#N/A</v>
      </c>
      <c r="CX175" t="e">
        <f t="shared" ca="1" si="469"/>
        <v>#N/A</v>
      </c>
      <c r="CY175" t="e">
        <f t="shared" ca="1" si="469"/>
        <v>#N/A</v>
      </c>
      <c r="CZ175" t="e">
        <f t="shared" ca="1" si="470"/>
        <v>#N/A</v>
      </c>
      <c r="DA175" t="e">
        <f t="shared" ca="1" si="470"/>
        <v>#N/A</v>
      </c>
      <c r="DB175" t="e">
        <f t="shared" ca="1" si="470"/>
        <v>#N/A</v>
      </c>
      <c r="DC175" t="e">
        <f t="shared" ca="1" si="470"/>
        <v>#N/A</v>
      </c>
      <c r="DD175" t="e">
        <f t="shared" ca="1" si="470"/>
        <v>#N/A</v>
      </c>
      <c r="DE175" t="e">
        <f t="shared" ca="1" si="470"/>
        <v>#N/A</v>
      </c>
      <c r="DF175" t="e">
        <f t="shared" ca="1" si="470"/>
        <v>#N/A</v>
      </c>
      <c r="DG175" t="e">
        <f t="shared" ca="1" si="470"/>
        <v>#N/A</v>
      </c>
      <c r="DH175" t="e">
        <f t="shared" ca="1" si="470"/>
        <v>#N/A</v>
      </c>
      <c r="DI175" t="e">
        <f t="shared" ca="1" si="470"/>
        <v>#N/A</v>
      </c>
      <c r="DJ175" s="91" t="e">
        <f t="shared" ca="1" si="470"/>
        <v>#N/A</v>
      </c>
      <c r="DK175" t="e">
        <f t="shared" ca="1" si="470"/>
        <v>#N/A</v>
      </c>
      <c r="DL175" t="e">
        <f t="shared" ca="1" si="470"/>
        <v>#N/A</v>
      </c>
      <c r="DM175" t="e">
        <f t="shared" ca="1" si="470"/>
        <v>#N/A</v>
      </c>
      <c r="DN175" t="e">
        <f t="shared" ca="1" si="470"/>
        <v>#N/A</v>
      </c>
      <c r="DO175" t="e">
        <f t="shared" ca="1" si="470"/>
        <v>#N/A</v>
      </c>
      <c r="DP175" t="e">
        <f t="shared" ca="1" si="471"/>
        <v>#N/A</v>
      </c>
      <c r="DQ175" t="e">
        <f t="shared" ca="1" si="471"/>
        <v>#N/A</v>
      </c>
      <c r="DR175" t="e">
        <f t="shared" ca="1" si="471"/>
        <v>#N/A</v>
      </c>
      <c r="DS175" t="e">
        <f t="shared" ca="1" si="471"/>
        <v>#N/A</v>
      </c>
      <c r="DT175" t="e">
        <f t="shared" ca="1" si="471"/>
        <v>#N/A</v>
      </c>
      <c r="DU175" t="e">
        <f t="shared" ca="1" si="471"/>
        <v>#N/A</v>
      </c>
      <c r="DV175" t="e">
        <f t="shared" ca="1" si="471"/>
        <v>#N/A</v>
      </c>
      <c r="DW175" t="e">
        <f t="shared" ca="1" si="471"/>
        <v>#N/A</v>
      </c>
      <c r="DX175" t="e">
        <f t="shared" ca="1" si="471"/>
        <v>#N/A</v>
      </c>
      <c r="DY175" t="e">
        <f t="shared" ca="1" si="471"/>
        <v>#N/A</v>
      </c>
      <c r="DZ175" t="e">
        <f t="shared" ca="1" si="471"/>
        <v>#N/A</v>
      </c>
      <c r="EA175" t="e">
        <f t="shared" ca="1" si="471"/>
        <v>#N/A</v>
      </c>
      <c r="EB175" t="e">
        <f t="shared" ca="1" si="471"/>
        <v>#N/A</v>
      </c>
      <c r="EC175" t="e">
        <f t="shared" ca="1" si="471"/>
        <v>#N/A</v>
      </c>
      <c r="ED175" t="e">
        <f t="shared" ca="1" si="471"/>
        <v>#N/A</v>
      </c>
      <c r="EE175" t="e">
        <f t="shared" ca="1" si="471"/>
        <v>#N/A</v>
      </c>
      <c r="EF175" t="e">
        <f t="shared" ca="1" si="472"/>
        <v>#N/A</v>
      </c>
      <c r="EG175" t="e">
        <f t="shared" ca="1" si="472"/>
        <v>#N/A</v>
      </c>
      <c r="EH175" t="e">
        <f t="shared" ca="1" si="472"/>
        <v>#N/A</v>
      </c>
      <c r="EI175" t="e">
        <f t="shared" ca="1" si="472"/>
        <v>#N/A</v>
      </c>
      <c r="EJ175" t="e">
        <f t="shared" ca="1" si="472"/>
        <v>#N/A</v>
      </c>
      <c r="EK175" t="e">
        <f t="shared" ca="1" si="472"/>
        <v>#N/A</v>
      </c>
      <c r="EL175" t="e">
        <f t="shared" ca="1" si="472"/>
        <v>#N/A</v>
      </c>
      <c r="EM175" t="e">
        <f t="shared" ca="1" si="472"/>
        <v>#N/A</v>
      </c>
      <c r="EN175" s="91" t="e">
        <f t="shared" ca="1" si="472"/>
        <v>#N/A</v>
      </c>
    </row>
    <row r="176" spans="1:144">
      <c r="A176" t="str">
        <f ca="1"/>
        <v>Substructure</v>
      </c>
      <c r="B176" t="str">
        <f ca="1"/>
        <v>Raft</v>
      </c>
      <c r="C176">
        <f ca="1"/>
        <v>0</v>
      </c>
      <c r="D176" t="str">
        <f ca="1"/>
        <v/>
      </c>
      <c r="E176">
        <f ca="1"/>
        <v>0</v>
      </c>
      <c r="F176">
        <f ca="1"/>
        <v>0</v>
      </c>
      <c r="G176">
        <f ca="1"/>
        <v>0</v>
      </c>
      <c r="H176" t="str">
        <f ca="1"/>
        <v/>
      </c>
      <c r="I176">
        <f ca="1"/>
        <v>0</v>
      </c>
      <c r="J176" t="str">
        <f ca="1"/>
        <v/>
      </c>
      <c r="K176" t="str">
        <f ca="1"/>
        <v>0</v>
      </c>
      <c r="L176" t="str">
        <f ca="1"/>
        <v>0</v>
      </c>
      <c r="M176" t="str">
        <f ca="1"/>
        <v>0</v>
      </c>
      <c r="X176" s="91" t="e">
        <f t="shared" ca="1" si="465"/>
        <v>#N/A</v>
      </c>
      <c r="Y176" t="e">
        <f t="shared" ca="1" si="465"/>
        <v>#N/A</v>
      </c>
      <c r="Z176" t="e">
        <f t="shared" ca="1" si="465"/>
        <v>#N/A</v>
      </c>
      <c r="AA176" t="e">
        <f t="shared" ca="1" si="465"/>
        <v>#N/A</v>
      </c>
      <c r="AB176" t="e">
        <f t="shared" ca="1" si="465"/>
        <v>#N/A</v>
      </c>
      <c r="AC176" t="e">
        <f t="shared" ca="1" si="465"/>
        <v>#N/A</v>
      </c>
      <c r="AD176" t="e">
        <f t="shared" ca="1" si="465"/>
        <v>#N/A</v>
      </c>
      <c r="AE176" t="e">
        <f t="shared" ca="1" si="465"/>
        <v>#N/A</v>
      </c>
      <c r="AF176" t="e">
        <f t="shared" ca="1" si="465"/>
        <v>#N/A</v>
      </c>
      <c r="AG176" t="e">
        <f t="shared" ca="1" si="465"/>
        <v>#N/A</v>
      </c>
      <c r="AH176" t="e">
        <f t="shared" ca="1" si="465"/>
        <v>#N/A</v>
      </c>
      <c r="AI176" t="e">
        <f t="shared" ca="1" si="465"/>
        <v>#N/A</v>
      </c>
      <c r="AJ176" t="e">
        <f t="shared" ca="1" si="465"/>
        <v>#N/A</v>
      </c>
      <c r="AK176" t="e">
        <f t="shared" ca="1" si="465"/>
        <v>#N/A</v>
      </c>
      <c r="AL176" t="e">
        <f t="shared" ca="1" si="465"/>
        <v>#N/A</v>
      </c>
      <c r="AM176" t="e">
        <f t="shared" ca="1" si="465"/>
        <v>#N/A</v>
      </c>
      <c r="AN176" t="e">
        <f t="shared" ca="1" si="466"/>
        <v>#N/A</v>
      </c>
      <c r="AO176" t="e">
        <f t="shared" ca="1" si="466"/>
        <v>#N/A</v>
      </c>
      <c r="AP176" t="e">
        <f t="shared" ca="1" si="466"/>
        <v>#N/A</v>
      </c>
      <c r="AQ176" t="e">
        <f t="shared" ca="1" si="466"/>
        <v>#N/A</v>
      </c>
      <c r="AR176" t="e">
        <f t="shared" ca="1" si="466"/>
        <v>#N/A</v>
      </c>
      <c r="AS176" t="e">
        <f t="shared" ca="1" si="466"/>
        <v>#N/A</v>
      </c>
      <c r="AT176" t="e">
        <f t="shared" ca="1" si="466"/>
        <v>#N/A</v>
      </c>
      <c r="AU176" t="e">
        <f t="shared" ca="1" si="466"/>
        <v>#N/A</v>
      </c>
      <c r="AV176" t="e">
        <f t="shared" ca="1" si="466"/>
        <v>#N/A</v>
      </c>
      <c r="AW176" t="e">
        <f t="shared" ca="1" si="466"/>
        <v>#N/A</v>
      </c>
      <c r="AX176" t="e">
        <f t="shared" ca="1" si="466"/>
        <v>#N/A</v>
      </c>
      <c r="AY176" t="e">
        <f t="shared" ca="1" si="466"/>
        <v>#N/A</v>
      </c>
      <c r="AZ176" t="e">
        <f t="shared" ca="1" si="466"/>
        <v>#N/A</v>
      </c>
      <c r="BA176" t="e">
        <f t="shared" ca="1" si="466"/>
        <v>#N/A</v>
      </c>
      <c r="BB176" s="91" t="e">
        <f t="shared" ca="1" si="466"/>
        <v>#N/A</v>
      </c>
      <c r="BC176" t="e">
        <f t="shared" ca="1" si="466"/>
        <v>#N/A</v>
      </c>
      <c r="BD176" t="e">
        <f t="shared" ca="1" si="467"/>
        <v>#N/A</v>
      </c>
      <c r="BE176" t="e">
        <f t="shared" ca="1" si="467"/>
        <v>#N/A</v>
      </c>
      <c r="BF176" t="e">
        <f t="shared" ca="1" si="467"/>
        <v>#N/A</v>
      </c>
      <c r="BG176" t="e">
        <f t="shared" ca="1" si="467"/>
        <v>#N/A</v>
      </c>
      <c r="BH176" t="e">
        <f t="shared" ca="1" si="467"/>
        <v>#N/A</v>
      </c>
      <c r="BI176" t="e">
        <f t="shared" ca="1" si="467"/>
        <v>#N/A</v>
      </c>
      <c r="BJ176" t="e">
        <f t="shared" ca="1" si="467"/>
        <v>#N/A</v>
      </c>
      <c r="BK176" t="e">
        <f t="shared" ca="1" si="467"/>
        <v>#N/A</v>
      </c>
      <c r="BL176" t="e">
        <f t="shared" ca="1" si="467"/>
        <v>#N/A</v>
      </c>
      <c r="BM176" t="e">
        <f t="shared" ca="1" si="467"/>
        <v>#N/A</v>
      </c>
      <c r="BN176" t="e">
        <f t="shared" ca="1" si="467"/>
        <v>#N/A</v>
      </c>
      <c r="BO176" t="e">
        <f t="shared" ca="1" si="467"/>
        <v>#N/A</v>
      </c>
      <c r="BP176" t="e">
        <f t="shared" ca="1" si="467"/>
        <v>#N/A</v>
      </c>
      <c r="BQ176" t="e">
        <f t="shared" ca="1" si="467"/>
        <v>#N/A</v>
      </c>
      <c r="BR176" t="e">
        <f t="shared" ca="1" si="467"/>
        <v>#N/A</v>
      </c>
      <c r="BS176" t="e">
        <f t="shared" ca="1" si="467"/>
        <v>#N/A</v>
      </c>
      <c r="BT176" t="e">
        <f t="shared" ca="1" si="468"/>
        <v>#N/A</v>
      </c>
      <c r="BU176" t="e">
        <f t="shared" ca="1" si="468"/>
        <v>#N/A</v>
      </c>
      <c r="BV176" t="e">
        <f t="shared" ca="1" si="468"/>
        <v>#N/A</v>
      </c>
      <c r="BW176" t="e">
        <f t="shared" ca="1" si="468"/>
        <v>#N/A</v>
      </c>
      <c r="BX176" t="e">
        <f t="shared" ca="1" si="468"/>
        <v>#N/A</v>
      </c>
      <c r="BY176" t="e">
        <f t="shared" ca="1" si="468"/>
        <v>#N/A</v>
      </c>
      <c r="BZ176" t="e">
        <f t="shared" ca="1" si="468"/>
        <v>#N/A</v>
      </c>
      <c r="CA176" t="e">
        <f t="shared" ca="1" si="468"/>
        <v>#N/A</v>
      </c>
      <c r="CB176" t="e">
        <f t="shared" ca="1" si="468"/>
        <v>#N/A</v>
      </c>
      <c r="CC176" t="e">
        <f t="shared" ca="1" si="468"/>
        <v>#N/A</v>
      </c>
      <c r="CD176" t="e">
        <f t="shared" ca="1" si="468"/>
        <v>#N/A</v>
      </c>
      <c r="CE176" t="e">
        <f t="shared" ca="1" si="468"/>
        <v>#N/A</v>
      </c>
      <c r="CF176" s="91" t="e">
        <f t="shared" ca="1" si="468"/>
        <v>#N/A</v>
      </c>
      <c r="CG176" t="e">
        <f t="shared" ca="1" si="468"/>
        <v>#N/A</v>
      </c>
      <c r="CH176" t="e">
        <f t="shared" ca="1" si="468"/>
        <v>#N/A</v>
      </c>
      <c r="CI176" t="e">
        <f t="shared" ca="1" si="468"/>
        <v>#N/A</v>
      </c>
      <c r="CJ176" t="e">
        <f t="shared" ca="1" si="469"/>
        <v>#N/A</v>
      </c>
      <c r="CK176" t="e">
        <f t="shared" ca="1" si="469"/>
        <v>#N/A</v>
      </c>
      <c r="CL176" t="e">
        <f t="shared" ca="1" si="469"/>
        <v>#N/A</v>
      </c>
      <c r="CM176" t="e">
        <f t="shared" ca="1" si="469"/>
        <v>#N/A</v>
      </c>
      <c r="CN176" t="e">
        <f t="shared" ca="1" si="469"/>
        <v>#N/A</v>
      </c>
      <c r="CO176" t="e">
        <f t="shared" ca="1" si="469"/>
        <v>#N/A</v>
      </c>
      <c r="CP176" t="e">
        <f t="shared" ca="1" si="469"/>
        <v>#N/A</v>
      </c>
      <c r="CQ176" t="e">
        <f t="shared" ca="1" si="469"/>
        <v>#N/A</v>
      </c>
      <c r="CR176" t="e">
        <f t="shared" ca="1" si="469"/>
        <v>#N/A</v>
      </c>
      <c r="CS176" t="e">
        <f t="shared" ca="1" si="469"/>
        <v>#N/A</v>
      </c>
      <c r="CT176" t="e">
        <f t="shared" ca="1" si="469"/>
        <v>#N/A</v>
      </c>
      <c r="CU176" t="e">
        <f t="shared" ca="1" si="469"/>
        <v>#N/A</v>
      </c>
      <c r="CV176" t="e">
        <f t="shared" ca="1" si="469"/>
        <v>#N/A</v>
      </c>
      <c r="CW176" t="e">
        <f t="shared" ca="1" si="469"/>
        <v>#N/A</v>
      </c>
      <c r="CX176" t="e">
        <f t="shared" ca="1" si="469"/>
        <v>#N/A</v>
      </c>
      <c r="CY176" t="e">
        <f t="shared" ca="1" si="469"/>
        <v>#N/A</v>
      </c>
      <c r="CZ176" t="e">
        <f t="shared" ca="1" si="470"/>
        <v>#N/A</v>
      </c>
      <c r="DA176" t="e">
        <f t="shared" ca="1" si="470"/>
        <v>#N/A</v>
      </c>
      <c r="DB176" t="e">
        <f t="shared" ca="1" si="470"/>
        <v>#N/A</v>
      </c>
      <c r="DC176" t="e">
        <f t="shared" ca="1" si="470"/>
        <v>#N/A</v>
      </c>
      <c r="DD176" t="e">
        <f t="shared" ca="1" si="470"/>
        <v>#N/A</v>
      </c>
      <c r="DE176" t="e">
        <f t="shared" ca="1" si="470"/>
        <v>#N/A</v>
      </c>
      <c r="DF176" t="e">
        <f t="shared" ca="1" si="470"/>
        <v>#N/A</v>
      </c>
      <c r="DG176" t="e">
        <f t="shared" ca="1" si="470"/>
        <v>#N/A</v>
      </c>
      <c r="DH176" t="e">
        <f t="shared" ca="1" si="470"/>
        <v>#N/A</v>
      </c>
      <c r="DI176" t="e">
        <f t="shared" ca="1" si="470"/>
        <v>#N/A</v>
      </c>
      <c r="DJ176" s="91" t="e">
        <f t="shared" ca="1" si="470"/>
        <v>#N/A</v>
      </c>
      <c r="DK176" t="e">
        <f t="shared" ca="1" si="470"/>
        <v>#N/A</v>
      </c>
      <c r="DL176" t="e">
        <f t="shared" ca="1" si="470"/>
        <v>#N/A</v>
      </c>
      <c r="DM176" t="e">
        <f t="shared" ca="1" si="470"/>
        <v>#N/A</v>
      </c>
      <c r="DN176" t="e">
        <f t="shared" ca="1" si="470"/>
        <v>#N/A</v>
      </c>
      <c r="DO176" t="e">
        <f t="shared" ca="1" si="470"/>
        <v>#N/A</v>
      </c>
      <c r="DP176" t="e">
        <f t="shared" ca="1" si="471"/>
        <v>#N/A</v>
      </c>
      <c r="DQ176" t="e">
        <f t="shared" ca="1" si="471"/>
        <v>#N/A</v>
      </c>
      <c r="DR176" t="e">
        <f t="shared" ca="1" si="471"/>
        <v>#N/A</v>
      </c>
      <c r="DS176" t="e">
        <f t="shared" ca="1" si="471"/>
        <v>#N/A</v>
      </c>
      <c r="DT176" t="e">
        <f t="shared" ca="1" si="471"/>
        <v>#N/A</v>
      </c>
      <c r="DU176" t="e">
        <f t="shared" ca="1" si="471"/>
        <v>#N/A</v>
      </c>
      <c r="DV176" t="e">
        <f t="shared" ca="1" si="471"/>
        <v>#N/A</v>
      </c>
      <c r="DW176" t="e">
        <f t="shared" ca="1" si="471"/>
        <v>#N/A</v>
      </c>
      <c r="DX176" t="e">
        <f t="shared" ca="1" si="471"/>
        <v>#N/A</v>
      </c>
      <c r="DY176" t="e">
        <f t="shared" ca="1" si="471"/>
        <v>#N/A</v>
      </c>
      <c r="DZ176" t="e">
        <f t="shared" ca="1" si="471"/>
        <v>#N/A</v>
      </c>
      <c r="EA176" t="e">
        <f t="shared" ca="1" si="471"/>
        <v>#N/A</v>
      </c>
      <c r="EB176" t="e">
        <f t="shared" ca="1" si="471"/>
        <v>#N/A</v>
      </c>
      <c r="EC176" t="e">
        <f t="shared" ca="1" si="471"/>
        <v>#N/A</v>
      </c>
      <c r="ED176" t="e">
        <f t="shared" ca="1" si="471"/>
        <v>#N/A</v>
      </c>
      <c r="EE176" t="e">
        <f t="shared" ca="1" si="471"/>
        <v>#N/A</v>
      </c>
      <c r="EF176" t="e">
        <f t="shared" ca="1" si="472"/>
        <v>#N/A</v>
      </c>
      <c r="EG176" t="e">
        <f t="shared" ca="1" si="472"/>
        <v>#N/A</v>
      </c>
      <c r="EH176" t="e">
        <f t="shared" ca="1" si="472"/>
        <v>#N/A</v>
      </c>
      <c r="EI176" t="e">
        <f t="shared" ca="1" si="472"/>
        <v>#N/A</v>
      </c>
      <c r="EJ176" t="e">
        <f t="shared" ca="1" si="472"/>
        <v>#N/A</v>
      </c>
      <c r="EK176" t="e">
        <f t="shared" ca="1" si="472"/>
        <v>#N/A</v>
      </c>
      <c r="EL176" t="e">
        <f t="shared" ca="1" si="472"/>
        <v>#N/A</v>
      </c>
      <c r="EM176" t="e">
        <f t="shared" ca="1" si="472"/>
        <v>#N/A</v>
      </c>
      <c r="EN176" s="91" t="e">
        <f t="shared" ca="1" si="472"/>
        <v>#N/A</v>
      </c>
    </row>
    <row r="177" spans="1:144">
      <c r="A177" t="str">
        <f ca="1"/>
        <v>Substructure</v>
      </c>
      <c r="B177" t="str">
        <f ca="1"/>
        <v>Basement walls</v>
      </c>
      <c r="C177">
        <f ca="1"/>
        <v>0</v>
      </c>
      <c r="D177" t="str">
        <f ca="1"/>
        <v/>
      </c>
      <c r="E177">
        <f ca="1"/>
        <v>0</v>
      </c>
      <c r="F177">
        <f ca="1"/>
        <v>0</v>
      </c>
      <c r="G177">
        <f ca="1"/>
        <v>0</v>
      </c>
      <c r="H177" t="str">
        <f ca="1"/>
        <v/>
      </c>
      <c r="I177">
        <f ca="1"/>
        <v>0</v>
      </c>
      <c r="J177" t="str">
        <f ca="1"/>
        <v/>
      </c>
      <c r="K177" t="str">
        <f ca="1"/>
        <v>0</v>
      </c>
      <c r="L177" t="str">
        <f ca="1"/>
        <v>0</v>
      </c>
      <c r="M177" t="str">
        <f ca="1"/>
        <v>0</v>
      </c>
      <c r="X177" s="91" t="e">
        <f t="shared" ca="1" si="465"/>
        <v>#N/A</v>
      </c>
      <c r="Y177" t="e">
        <f t="shared" ca="1" si="465"/>
        <v>#N/A</v>
      </c>
      <c r="Z177" t="e">
        <f t="shared" ca="1" si="465"/>
        <v>#N/A</v>
      </c>
      <c r="AA177" t="e">
        <f t="shared" ca="1" si="465"/>
        <v>#N/A</v>
      </c>
      <c r="AB177" t="e">
        <f t="shared" ca="1" si="465"/>
        <v>#N/A</v>
      </c>
      <c r="AC177" t="e">
        <f t="shared" ca="1" si="465"/>
        <v>#N/A</v>
      </c>
      <c r="AD177" t="e">
        <f t="shared" ca="1" si="465"/>
        <v>#N/A</v>
      </c>
      <c r="AE177" t="e">
        <f t="shared" ca="1" si="465"/>
        <v>#N/A</v>
      </c>
      <c r="AF177" t="e">
        <f t="shared" ca="1" si="465"/>
        <v>#N/A</v>
      </c>
      <c r="AG177" t="e">
        <f t="shared" ca="1" si="465"/>
        <v>#N/A</v>
      </c>
      <c r="AH177" t="e">
        <f t="shared" ca="1" si="465"/>
        <v>#N/A</v>
      </c>
      <c r="AI177" t="e">
        <f t="shared" ca="1" si="465"/>
        <v>#N/A</v>
      </c>
      <c r="AJ177" t="e">
        <f t="shared" ca="1" si="465"/>
        <v>#N/A</v>
      </c>
      <c r="AK177" t="e">
        <f t="shared" ca="1" si="465"/>
        <v>#N/A</v>
      </c>
      <c r="AL177" t="e">
        <f t="shared" ca="1" si="465"/>
        <v>#N/A</v>
      </c>
      <c r="AM177" t="e">
        <f t="shared" ca="1" si="465"/>
        <v>#N/A</v>
      </c>
      <c r="AN177" t="e">
        <f t="shared" ca="1" si="466"/>
        <v>#N/A</v>
      </c>
      <c r="AO177" t="e">
        <f t="shared" ca="1" si="466"/>
        <v>#N/A</v>
      </c>
      <c r="AP177" t="e">
        <f t="shared" ca="1" si="466"/>
        <v>#N/A</v>
      </c>
      <c r="AQ177" t="e">
        <f t="shared" ca="1" si="466"/>
        <v>#N/A</v>
      </c>
      <c r="AR177" t="e">
        <f t="shared" ca="1" si="466"/>
        <v>#N/A</v>
      </c>
      <c r="AS177" t="e">
        <f t="shared" ca="1" si="466"/>
        <v>#N/A</v>
      </c>
      <c r="AT177" t="e">
        <f t="shared" ca="1" si="466"/>
        <v>#N/A</v>
      </c>
      <c r="AU177" t="e">
        <f t="shared" ca="1" si="466"/>
        <v>#N/A</v>
      </c>
      <c r="AV177" t="e">
        <f t="shared" ca="1" si="466"/>
        <v>#N/A</v>
      </c>
      <c r="AW177" t="e">
        <f t="shared" ca="1" si="466"/>
        <v>#N/A</v>
      </c>
      <c r="AX177" t="e">
        <f t="shared" ca="1" si="466"/>
        <v>#N/A</v>
      </c>
      <c r="AY177" t="e">
        <f t="shared" ca="1" si="466"/>
        <v>#N/A</v>
      </c>
      <c r="AZ177" t="e">
        <f t="shared" ca="1" si="466"/>
        <v>#N/A</v>
      </c>
      <c r="BA177" t="e">
        <f t="shared" ca="1" si="466"/>
        <v>#N/A</v>
      </c>
      <c r="BB177" s="91" t="e">
        <f t="shared" ca="1" si="466"/>
        <v>#N/A</v>
      </c>
      <c r="BC177" t="e">
        <f t="shared" ca="1" si="466"/>
        <v>#N/A</v>
      </c>
      <c r="BD177" t="e">
        <f t="shared" ca="1" si="467"/>
        <v>#N/A</v>
      </c>
      <c r="BE177" t="e">
        <f t="shared" ca="1" si="467"/>
        <v>#N/A</v>
      </c>
      <c r="BF177" t="e">
        <f t="shared" ca="1" si="467"/>
        <v>#N/A</v>
      </c>
      <c r="BG177" t="e">
        <f t="shared" ca="1" si="467"/>
        <v>#N/A</v>
      </c>
      <c r="BH177" t="e">
        <f t="shared" ca="1" si="467"/>
        <v>#N/A</v>
      </c>
      <c r="BI177" t="e">
        <f t="shared" ca="1" si="467"/>
        <v>#N/A</v>
      </c>
      <c r="BJ177" t="e">
        <f t="shared" ca="1" si="467"/>
        <v>#N/A</v>
      </c>
      <c r="BK177" t="e">
        <f t="shared" ca="1" si="467"/>
        <v>#N/A</v>
      </c>
      <c r="BL177" t="e">
        <f t="shared" ca="1" si="467"/>
        <v>#N/A</v>
      </c>
      <c r="BM177" t="e">
        <f t="shared" ca="1" si="467"/>
        <v>#N/A</v>
      </c>
      <c r="BN177" t="e">
        <f t="shared" ca="1" si="467"/>
        <v>#N/A</v>
      </c>
      <c r="BO177" t="e">
        <f t="shared" ca="1" si="467"/>
        <v>#N/A</v>
      </c>
      <c r="BP177" t="e">
        <f t="shared" ca="1" si="467"/>
        <v>#N/A</v>
      </c>
      <c r="BQ177" t="e">
        <f t="shared" ca="1" si="467"/>
        <v>#N/A</v>
      </c>
      <c r="BR177" t="e">
        <f t="shared" ca="1" si="467"/>
        <v>#N/A</v>
      </c>
      <c r="BS177" t="e">
        <f t="shared" ca="1" si="467"/>
        <v>#N/A</v>
      </c>
      <c r="BT177" t="e">
        <f t="shared" ca="1" si="468"/>
        <v>#N/A</v>
      </c>
      <c r="BU177" t="e">
        <f t="shared" ca="1" si="468"/>
        <v>#N/A</v>
      </c>
      <c r="BV177" t="e">
        <f t="shared" ca="1" si="468"/>
        <v>#N/A</v>
      </c>
      <c r="BW177" t="e">
        <f t="shared" ca="1" si="468"/>
        <v>#N/A</v>
      </c>
      <c r="BX177" t="e">
        <f t="shared" ca="1" si="468"/>
        <v>#N/A</v>
      </c>
      <c r="BY177" t="e">
        <f t="shared" ca="1" si="468"/>
        <v>#N/A</v>
      </c>
      <c r="BZ177" t="e">
        <f t="shared" ca="1" si="468"/>
        <v>#N/A</v>
      </c>
      <c r="CA177" t="e">
        <f t="shared" ca="1" si="468"/>
        <v>#N/A</v>
      </c>
      <c r="CB177" t="e">
        <f t="shared" ca="1" si="468"/>
        <v>#N/A</v>
      </c>
      <c r="CC177" t="e">
        <f t="shared" ca="1" si="468"/>
        <v>#N/A</v>
      </c>
      <c r="CD177" t="e">
        <f t="shared" ca="1" si="468"/>
        <v>#N/A</v>
      </c>
      <c r="CE177" t="e">
        <f t="shared" ca="1" si="468"/>
        <v>#N/A</v>
      </c>
      <c r="CF177" s="91" t="e">
        <f t="shared" ca="1" si="468"/>
        <v>#N/A</v>
      </c>
      <c r="CG177" t="e">
        <f t="shared" ca="1" si="468"/>
        <v>#N/A</v>
      </c>
      <c r="CH177" t="e">
        <f t="shared" ca="1" si="468"/>
        <v>#N/A</v>
      </c>
      <c r="CI177" t="e">
        <f t="shared" ca="1" si="468"/>
        <v>#N/A</v>
      </c>
      <c r="CJ177" t="e">
        <f t="shared" ca="1" si="469"/>
        <v>#N/A</v>
      </c>
      <c r="CK177" t="e">
        <f t="shared" ca="1" si="469"/>
        <v>#N/A</v>
      </c>
      <c r="CL177" t="e">
        <f t="shared" ca="1" si="469"/>
        <v>#N/A</v>
      </c>
      <c r="CM177" t="e">
        <f t="shared" ca="1" si="469"/>
        <v>#N/A</v>
      </c>
      <c r="CN177" t="e">
        <f t="shared" ca="1" si="469"/>
        <v>#N/A</v>
      </c>
      <c r="CO177" t="e">
        <f t="shared" ca="1" si="469"/>
        <v>#N/A</v>
      </c>
      <c r="CP177" t="e">
        <f t="shared" ca="1" si="469"/>
        <v>#N/A</v>
      </c>
      <c r="CQ177" t="e">
        <f t="shared" ca="1" si="469"/>
        <v>#N/A</v>
      </c>
      <c r="CR177" t="e">
        <f t="shared" ca="1" si="469"/>
        <v>#N/A</v>
      </c>
      <c r="CS177" t="e">
        <f t="shared" ca="1" si="469"/>
        <v>#N/A</v>
      </c>
      <c r="CT177" t="e">
        <f t="shared" ca="1" si="469"/>
        <v>#N/A</v>
      </c>
      <c r="CU177" t="e">
        <f t="shared" ca="1" si="469"/>
        <v>#N/A</v>
      </c>
      <c r="CV177" t="e">
        <f t="shared" ca="1" si="469"/>
        <v>#N/A</v>
      </c>
      <c r="CW177" t="e">
        <f t="shared" ca="1" si="469"/>
        <v>#N/A</v>
      </c>
      <c r="CX177" t="e">
        <f t="shared" ca="1" si="469"/>
        <v>#N/A</v>
      </c>
      <c r="CY177" t="e">
        <f t="shared" ca="1" si="469"/>
        <v>#N/A</v>
      </c>
      <c r="CZ177" t="e">
        <f t="shared" ca="1" si="470"/>
        <v>#N/A</v>
      </c>
      <c r="DA177" t="e">
        <f t="shared" ca="1" si="470"/>
        <v>#N/A</v>
      </c>
      <c r="DB177" t="e">
        <f t="shared" ca="1" si="470"/>
        <v>#N/A</v>
      </c>
      <c r="DC177" t="e">
        <f t="shared" ca="1" si="470"/>
        <v>#N/A</v>
      </c>
      <c r="DD177" t="e">
        <f t="shared" ca="1" si="470"/>
        <v>#N/A</v>
      </c>
      <c r="DE177" t="e">
        <f t="shared" ca="1" si="470"/>
        <v>#N/A</v>
      </c>
      <c r="DF177" t="e">
        <f t="shared" ca="1" si="470"/>
        <v>#N/A</v>
      </c>
      <c r="DG177" t="e">
        <f t="shared" ca="1" si="470"/>
        <v>#N/A</v>
      </c>
      <c r="DH177" t="e">
        <f t="shared" ca="1" si="470"/>
        <v>#N/A</v>
      </c>
      <c r="DI177" t="e">
        <f t="shared" ca="1" si="470"/>
        <v>#N/A</v>
      </c>
      <c r="DJ177" s="91" t="e">
        <f t="shared" ca="1" si="470"/>
        <v>#N/A</v>
      </c>
      <c r="DK177" t="e">
        <f t="shared" ca="1" si="470"/>
        <v>#N/A</v>
      </c>
      <c r="DL177" t="e">
        <f t="shared" ca="1" si="470"/>
        <v>#N/A</v>
      </c>
      <c r="DM177" t="e">
        <f t="shared" ca="1" si="470"/>
        <v>#N/A</v>
      </c>
      <c r="DN177" t="e">
        <f t="shared" ca="1" si="470"/>
        <v>#N/A</v>
      </c>
      <c r="DO177" t="e">
        <f t="shared" ca="1" si="470"/>
        <v>#N/A</v>
      </c>
      <c r="DP177" t="e">
        <f t="shared" ca="1" si="471"/>
        <v>#N/A</v>
      </c>
      <c r="DQ177" t="e">
        <f t="shared" ca="1" si="471"/>
        <v>#N/A</v>
      </c>
      <c r="DR177" t="e">
        <f t="shared" ca="1" si="471"/>
        <v>#N/A</v>
      </c>
      <c r="DS177" t="e">
        <f t="shared" ca="1" si="471"/>
        <v>#N/A</v>
      </c>
      <c r="DT177" t="e">
        <f t="shared" ca="1" si="471"/>
        <v>#N/A</v>
      </c>
      <c r="DU177" t="e">
        <f t="shared" ca="1" si="471"/>
        <v>#N/A</v>
      </c>
      <c r="DV177" t="e">
        <f t="shared" ca="1" si="471"/>
        <v>#N/A</v>
      </c>
      <c r="DW177" t="e">
        <f t="shared" ca="1" si="471"/>
        <v>#N/A</v>
      </c>
      <c r="DX177" t="e">
        <f t="shared" ca="1" si="471"/>
        <v>#N/A</v>
      </c>
      <c r="DY177" t="e">
        <f t="shared" ca="1" si="471"/>
        <v>#N/A</v>
      </c>
      <c r="DZ177" t="e">
        <f t="shared" ca="1" si="471"/>
        <v>#N/A</v>
      </c>
      <c r="EA177" t="e">
        <f t="shared" ca="1" si="471"/>
        <v>#N/A</v>
      </c>
      <c r="EB177" t="e">
        <f t="shared" ca="1" si="471"/>
        <v>#N/A</v>
      </c>
      <c r="EC177" t="e">
        <f t="shared" ca="1" si="471"/>
        <v>#N/A</v>
      </c>
      <c r="ED177" t="e">
        <f t="shared" ca="1" si="471"/>
        <v>#N/A</v>
      </c>
      <c r="EE177" t="e">
        <f t="shared" ca="1" si="471"/>
        <v>#N/A</v>
      </c>
      <c r="EF177" t="e">
        <f t="shared" ca="1" si="472"/>
        <v>#N/A</v>
      </c>
      <c r="EG177" t="e">
        <f t="shared" ca="1" si="472"/>
        <v>#N/A</v>
      </c>
      <c r="EH177" t="e">
        <f t="shared" ca="1" si="472"/>
        <v>#N/A</v>
      </c>
      <c r="EI177" t="e">
        <f t="shared" ca="1" si="472"/>
        <v>#N/A</v>
      </c>
      <c r="EJ177" t="e">
        <f t="shared" ca="1" si="472"/>
        <v>#N/A</v>
      </c>
      <c r="EK177" t="e">
        <f t="shared" ca="1" si="472"/>
        <v>#N/A</v>
      </c>
      <c r="EL177" t="e">
        <f t="shared" ca="1" si="472"/>
        <v>#N/A</v>
      </c>
      <c r="EM177" t="e">
        <f t="shared" ca="1" si="472"/>
        <v>#N/A</v>
      </c>
      <c r="EN177" s="91" t="e">
        <f t="shared" ca="1" si="472"/>
        <v>#N/A</v>
      </c>
    </row>
    <row r="178" spans="1:144">
      <c r="A178" t="str">
        <f ca="1"/>
        <v>Substructure</v>
      </c>
      <c r="B178" t="str">
        <f ca="1"/>
        <v>Lowest floor slab</v>
      </c>
      <c r="C178">
        <f ca="1"/>
        <v>0</v>
      </c>
      <c r="D178" t="str">
        <f ca="1"/>
        <v/>
      </c>
      <c r="E178">
        <f ca="1"/>
        <v>0</v>
      </c>
      <c r="F178">
        <f ca="1"/>
        <v>0</v>
      </c>
      <c r="G178">
        <f ca="1"/>
        <v>0</v>
      </c>
      <c r="H178" t="str">
        <f ca="1"/>
        <v/>
      </c>
      <c r="I178">
        <f ca="1"/>
        <v>0</v>
      </c>
      <c r="J178" t="str">
        <f ca="1"/>
        <v/>
      </c>
      <c r="K178" t="str">
        <f ca="1"/>
        <v>0</v>
      </c>
      <c r="L178" t="str">
        <f ca="1"/>
        <v>0</v>
      </c>
      <c r="M178" t="str">
        <f ca="1"/>
        <v>0</v>
      </c>
      <c r="X178" s="91" t="e">
        <f t="shared" ca="1" si="465"/>
        <v>#N/A</v>
      </c>
      <c r="Y178" t="e">
        <f t="shared" ca="1" si="465"/>
        <v>#N/A</v>
      </c>
      <c r="Z178" t="e">
        <f t="shared" ca="1" si="465"/>
        <v>#N/A</v>
      </c>
      <c r="AA178" t="e">
        <f t="shared" ca="1" si="465"/>
        <v>#N/A</v>
      </c>
      <c r="AB178" t="e">
        <f t="shared" ca="1" si="465"/>
        <v>#N/A</v>
      </c>
      <c r="AC178" t="e">
        <f t="shared" ca="1" si="465"/>
        <v>#N/A</v>
      </c>
      <c r="AD178" t="e">
        <f t="shared" ca="1" si="465"/>
        <v>#N/A</v>
      </c>
      <c r="AE178" t="e">
        <f t="shared" ca="1" si="465"/>
        <v>#N/A</v>
      </c>
      <c r="AF178" t="e">
        <f t="shared" ca="1" si="465"/>
        <v>#N/A</v>
      </c>
      <c r="AG178" t="e">
        <f t="shared" ca="1" si="465"/>
        <v>#N/A</v>
      </c>
      <c r="AH178" t="e">
        <f t="shared" ca="1" si="465"/>
        <v>#N/A</v>
      </c>
      <c r="AI178" t="e">
        <f t="shared" ca="1" si="465"/>
        <v>#N/A</v>
      </c>
      <c r="AJ178" t="e">
        <f t="shared" ca="1" si="465"/>
        <v>#N/A</v>
      </c>
      <c r="AK178" t="e">
        <f t="shared" ca="1" si="465"/>
        <v>#N/A</v>
      </c>
      <c r="AL178" t="e">
        <f t="shared" ca="1" si="465"/>
        <v>#N/A</v>
      </c>
      <c r="AM178" t="e">
        <f t="shared" ca="1" si="465"/>
        <v>#N/A</v>
      </c>
      <c r="AN178" t="e">
        <f t="shared" ca="1" si="466"/>
        <v>#N/A</v>
      </c>
      <c r="AO178" t="e">
        <f t="shared" ca="1" si="466"/>
        <v>#N/A</v>
      </c>
      <c r="AP178" t="e">
        <f t="shared" ca="1" si="466"/>
        <v>#N/A</v>
      </c>
      <c r="AQ178" t="e">
        <f t="shared" ca="1" si="466"/>
        <v>#N/A</v>
      </c>
      <c r="AR178" t="e">
        <f t="shared" ca="1" si="466"/>
        <v>#N/A</v>
      </c>
      <c r="AS178" t="e">
        <f t="shared" ca="1" si="466"/>
        <v>#N/A</v>
      </c>
      <c r="AT178" t="e">
        <f t="shared" ca="1" si="466"/>
        <v>#N/A</v>
      </c>
      <c r="AU178" t="e">
        <f t="shared" ca="1" si="466"/>
        <v>#N/A</v>
      </c>
      <c r="AV178" t="e">
        <f t="shared" ca="1" si="466"/>
        <v>#N/A</v>
      </c>
      <c r="AW178" t="e">
        <f t="shared" ca="1" si="466"/>
        <v>#N/A</v>
      </c>
      <c r="AX178" t="e">
        <f t="shared" ca="1" si="466"/>
        <v>#N/A</v>
      </c>
      <c r="AY178" t="e">
        <f t="shared" ca="1" si="466"/>
        <v>#N/A</v>
      </c>
      <c r="AZ178" t="e">
        <f t="shared" ca="1" si="466"/>
        <v>#N/A</v>
      </c>
      <c r="BA178" t="e">
        <f t="shared" ca="1" si="466"/>
        <v>#N/A</v>
      </c>
      <c r="BB178" s="91" t="e">
        <f t="shared" ca="1" si="466"/>
        <v>#N/A</v>
      </c>
      <c r="BC178" t="e">
        <f t="shared" ca="1" si="466"/>
        <v>#N/A</v>
      </c>
      <c r="BD178" t="e">
        <f t="shared" ca="1" si="467"/>
        <v>#N/A</v>
      </c>
      <c r="BE178" t="e">
        <f t="shared" ca="1" si="467"/>
        <v>#N/A</v>
      </c>
      <c r="BF178" t="e">
        <f t="shared" ca="1" si="467"/>
        <v>#N/A</v>
      </c>
      <c r="BG178" t="e">
        <f t="shared" ca="1" si="467"/>
        <v>#N/A</v>
      </c>
      <c r="BH178" t="e">
        <f t="shared" ca="1" si="467"/>
        <v>#N/A</v>
      </c>
      <c r="BI178" t="e">
        <f t="shared" ca="1" si="467"/>
        <v>#N/A</v>
      </c>
      <c r="BJ178" t="e">
        <f t="shared" ca="1" si="467"/>
        <v>#N/A</v>
      </c>
      <c r="BK178" t="e">
        <f t="shared" ca="1" si="467"/>
        <v>#N/A</v>
      </c>
      <c r="BL178" t="e">
        <f t="shared" ca="1" si="467"/>
        <v>#N/A</v>
      </c>
      <c r="BM178" t="e">
        <f t="shared" ca="1" si="467"/>
        <v>#N/A</v>
      </c>
      <c r="BN178" t="e">
        <f t="shared" ca="1" si="467"/>
        <v>#N/A</v>
      </c>
      <c r="BO178" t="e">
        <f t="shared" ca="1" si="467"/>
        <v>#N/A</v>
      </c>
      <c r="BP178" t="e">
        <f t="shared" ca="1" si="467"/>
        <v>#N/A</v>
      </c>
      <c r="BQ178" t="e">
        <f t="shared" ca="1" si="467"/>
        <v>#N/A</v>
      </c>
      <c r="BR178" t="e">
        <f t="shared" ca="1" si="467"/>
        <v>#N/A</v>
      </c>
      <c r="BS178" t="e">
        <f t="shared" ca="1" si="467"/>
        <v>#N/A</v>
      </c>
      <c r="BT178" t="e">
        <f t="shared" ca="1" si="468"/>
        <v>#N/A</v>
      </c>
      <c r="BU178" t="e">
        <f t="shared" ca="1" si="468"/>
        <v>#N/A</v>
      </c>
      <c r="BV178" t="e">
        <f t="shared" ca="1" si="468"/>
        <v>#N/A</v>
      </c>
      <c r="BW178" t="e">
        <f t="shared" ca="1" si="468"/>
        <v>#N/A</v>
      </c>
      <c r="BX178" t="e">
        <f t="shared" ca="1" si="468"/>
        <v>#N/A</v>
      </c>
      <c r="BY178" t="e">
        <f t="shared" ca="1" si="468"/>
        <v>#N/A</v>
      </c>
      <c r="BZ178" t="e">
        <f t="shared" ca="1" si="468"/>
        <v>#N/A</v>
      </c>
      <c r="CA178" t="e">
        <f t="shared" ca="1" si="468"/>
        <v>#N/A</v>
      </c>
      <c r="CB178" t="e">
        <f t="shared" ca="1" si="468"/>
        <v>#N/A</v>
      </c>
      <c r="CC178" t="e">
        <f t="shared" ca="1" si="468"/>
        <v>#N/A</v>
      </c>
      <c r="CD178" t="e">
        <f t="shared" ca="1" si="468"/>
        <v>#N/A</v>
      </c>
      <c r="CE178" t="e">
        <f t="shared" ca="1" si="468"/>
        <v>#N/A</v>
      </c>
      <c r="CF178" s="91" t="e">
        <f t="shared" ca="1" si="468"/>
        <v>#N/A</v>
      </c>
      <c r="CG178" t="e">
        <f t="shared" ca="1" si="468"/>
        <v>#N/A</v>
      </c>
      <c r="CH178" t="e">
        <f t="shared" ca="1" si="468"/>
        <v>#N/A</v>
      </c>
      <c r="CI178" t="e">
        <f t="shared" ca="1" si="468"/>
        <v>#N/A</v>
      </c>
      <c r="CJ178" t="e">
        <f t="shared" ca="1" si="469"/>
        <v>#N/A</v>
      </c>
      <c r="CK178" t="e">
        <f t="shared" ca="1" si="469"/>
        <v>#N/A</v>
      </c>
      <c r="CL178" t="e">
        <f t="shared" ca="1" si="469"/>
        <v>#N/A</v>
      </c>
      <c r="CM178" t="e">
        <f t="shared" ca="1" si="469"/>
        <v>#N/A</v>
      </c>
      <c r="CN178" t="e">
        <f t="shared" ca="1" si="469"/>
        <v>#N/A</v>
      </c>
      <c r="CO178" t="e">
        <f t="shared" ca="1" si="469"/>
        <v>#N/A</v>
      </c>
      <c r="CP178" t="e">
        <f t="shared" ca="1" si="469"/>
        <v>#N/A</v>
      </c>
      <c r="CQ178" t="e">
        <f t="shared" ca="1" si="469"/>
        <v>#N/A</v>
      </c>
      <c r="CR178" t="e">
        <f t="shared" ca="1" si="469"/>
        <v>#N/A</v>
      </c>
      <c r="CS178" t="e">
        <f t="shared" ca="1" si="469"/>
        <v>#N/A</v>
      </c>
      <c r="CT178" t="e">
        <f t="shared" ca="1" si="469"/>
        <v>#N/A</v>
      </c>
      <c r="CU178" t="e">
        <f t="shared" ca="1" si="469"/>
        <v>#N/A</v>
      </c>
      <c r="CV178" t="e">
        <f t="shared" ca="1" si="469"/>
        <v>#N/A</v>
      </c>
      <c r="CW178" t="e">
        <f t="shared" ca="1" si="469"/>
        <v>#N/A</v>
      </c>
      <c r="CX178" t="e">
        <f t="shared" ca="1" si="469"/>
        <v>#N/A</v>
      </c>
      <c r="CY178" t="e">
        <f t="shared" ca="1" si="469"/>
        <v>#N/A</v>
      </c>
      <c r="CZ178" t="e">
        <f t="shared" ca="1" si="470"/>
        <v>#N/A</v>
      </c>
      <c r="DA178" t="e">
        <f t="shared" ca="1" si="470"/>
        <v>#N/A</v>
      </c>
      <c r="DB178" t="e">
        <f t="shared" ca="1" si="470"/>
        <v>#N/A</v>
      </c>
      <c r="DC178" t="e">
        <f t="shared" ca="1" si="470"/>
        <v>#N/A</v>
      </c>
      <c r="DD178" t="e">
        <f t="shared" ca="1" si="470"/>
        <v>#N/A</v>
      </c>
      <c r="DE178" t="e">
        <f t="shared" ca="1" si="470"/>
        <v>#N/A</v>
      </c>
      <c r="DF178" t="e">
        <f t="shared" ca="1" si="470"/>
        <v>#N/A</v>
      </c>
      <c r="DG178" t="e">
        <f t="shared" ca="1" si="470"/>
        <v>#N/A</v>
      </c>
      <c r="DH178" t="e">
        <f t="shared" ca="1" si="470"/>
        <v>#N/A</v>
      </c>
      <c r="DI178" t="e">
        <f t="shared" ca="1" si="470"/>
        <v>#N/A</v>
      </c>
      <c r="DJ178" s="91" t="e">
        <f t="shared" ca="1" si="470"/>
        <v>#N/A</v>
      </c>
      <c r="DK178" t="e">
        <f t="shared" ca="1" si="470"/>
        <v>#N/A</v>
      </c>
      <c r="DL178" t="e">
        <f t="shared" ca="1" si="470"/>
        <v>#N/A</v>
      </c>
      <c r="DM178" t="e">
        <f t="shared" ca="1" si="470"/>
        <v>#N/A</v>
      </c>
      <c r="DN178" t="e">
        <f t="shared" ca="1" si="470"/>
        <v>#N/A</v>
      </c>
      <c r="DO178" t="e">
        <f t="shared" ca="1" si="470"/>
        <v>#N/A</v>
      </c>
      <c r="DP178" t="e">
        <f t="shared" ca="1" si="471"/>
        <v>#N/A</v>
      </c>
      <c r="DQ178" t="e">
        <f t="shared" ca="1" si="471"/>
        <v>#N/A</v>
      </c>
      <c r="DR178" t="e">
        <f t="shared" ca="1" si="471"/>
        <v>#N/A</v>
      </c>
      <c r="DS178" t="e">
        <f t="shared" ca="1" si="471"/>
        <v>#N/A</v>
      </c>
      <c r="DT178" t="e">
        <f t="shared" ca="1" si="471"/>
        <v>#N/A</v>
      </c>
      <c r="DU178" t="e">
        <f t="shared" ca="1" si="471"/>
        <v>#N/A</v>
      </c>
      <c r="DV178" t="e">
        <f t="shared" ca="1" si="471"/>
        <v>#N/A</v>
      </c>
      <c r="DW178" t="e">
        <f t="shared" ca="1" si="471"/>
        <v>#N/A</v>
      </c>
      <c r="DX178" t="e">
        <f t="shared" ca="1" si="471"/>
        <v>#N/A</v>
      </c>
      <c r="DY178" t="e">
        <f t="shared" ca="1" si="471"/>
        <v>#N/A</v>
      </c>
      <c r="DZ178" t="e">
        <f t="shared" ca="1" si="471"/>
        <v>#N/A</v>
      </c>
      <c r="EA178" t="e">
        <f t="shared" ca="1" si="471"/>
        <v>#N/A</v>
      </c>
      <c r="EB178" t="e">
        <f t="shared" ca="1" si="471"/>
        <v>#N/A</v>
      </c>
      <c r="EC178" t="e">
        <f t="shared" ca="1" si="471"/>
        <v>#N/A</v>
      </c>
      <c r="ED178" t="e">
        <f t="shared" ca="1" si="471"/>
        <v>#N/A</v>
      </c>
      <c r="EE178" t="e">
        <f t="shared" ca="1" si="471"/>
        <v>#N/A</v>
      </c>
      <c r="EF178" t="e">
        <f t="shared" ca="1" si="472"/>
        <v>#N/A</v>
      </c>
      <c r="EG178" t="e">
        <f t="shared" ca="1" si="472"/>
        <v>#N/A</v>
      </c>
      <c r="EH178" t="e">
        <f t="shared" ca="1" si="472"/>
        <v>#N/A</v>
      </c>
      <c r="EI178" t="e">
        <f t="shared" ca="1" si="472"/>
        <v>#N/A</v>
      </c>
      <c r="EJ178" t="e">
        <f t="shared" ca="1" si="472"/>
        <v>#N/A</v>
      </c>
      <c r="EK178" t="e">
        <f t="shared" ca="1" si="472"/>
        <v>#N/A</v>
      </c>
      <c r="EL178" t="e">
        <f t="shared" ca="1" si="472"/>
        <v>#N/A</v>
      </c>
      <c r="EM178" t="e">
        <f t="shared" ca="1" si="472"/>
        <v>#N/A</v>
      </c>
      <c r="EN178" s="91" t="e">
        <f t="shared" ca="1" si="472"/>
        <v>#N/A</v>
      </c>
    </row>
    <row r="179" spans="1:144">
      <c r="A179" t="str">
        <f ca="1"/>
        <v>Substructure</v>
      </c>
      <c r="B179" t="str">
        <f ca="1"/>
        <v>Ground insulation</v>
      </c>
      <c r="C179">
        <f ca="1"/>
        <v>0</v>
      </c>
      <c r="D179" t="str">
        <f ca="1"/>
        <v/>
      </c>
      <c r="E179">
        <f ca="1"/>
        <v>0</v>
      </c>
      <c r="F179">
        <f ca="1"/>
        <v>0</v>
      </c>
      <c r="G179">
        <f ca="1"/>
        <v>0</v>
      </c>
      <c r="H179" t="str">
        <f ca="1"/>
        <v/>
      </c>
      <c r="I179">
        <f ca="1"/>
        <v>0</v>
      </c>
      <c r="J179" t="str">
        <f ca="1"/>
        <v/>
      </c>
      <c r="K179" t="str">
        <f ca="1"/>
        <v>0</v>
      </c>
      <c r="L179" t="str">
        <f ca="1"/>
        <v>0</v>
      </c>
      <c r="M179" t="str">
        <f ca="1"/>
        <v>0</v>
      </c>
      <c r="X179" s="91" t="e">
        <f t="shared" ca="1" si="465"/>
        <v>#N/A</v>
      </c>
      <c r="Y179" t="e">
        <f t="shared" ca="1" si="465"/>
        <v>#N/A</v>
      </c>
      <c r="Z179" t="e">
        <f t="shared" ca="1" si="465"/>
        <v>#N/A</v>
      </c>
      <c r="AA179" t="e">
        <f t="shared" ca="1" si="465"/>
        <v>#N/A</v>
      </c>
      <c r="AB179" t="e">
        <f t="shared" ca="1" si="465"/>
        <v>#N/A</v>
      </c>
      <c r="AC179" t="e">
        <f t="shared" ca="1" si="465"/>
        <v>#N/A</v>
      </c>
      <c r="AD179" t="e">
        <f t="shared" ca="1" si="465"/>
        <v>#N/A</v>
      </c>
      <c r="AE179" t="e">
        <f t="shared" ca="1" si="465"/>
        <v>#N/A</v>
      </c>
      <c r="AF179" t="e">
        <f t="shared" ca="1" si="465"/>
        <v>#N/A</v>
      </c>
      <c r="AG179" t="e">
        <f t="shared" ca="1" si="465"/>
        <v>#N/A</v>
      </c>
      <c r="AH179" t="e">
        <f t="shared" ca="1" si="465"/>
        <v>#N/A</v>
      </c>
      <c r="AI179" t="e">
        <f t="shared" ca="1" si="465"/>
        <v>#N/A</v>
      </c>
      <c r="AJ179" t="e">
        <f t="shared" ca="1" si="465"/>
        <v>#N/A</v>
      </c>
      <c r="AK179" t="e">
        <f t="shared" ca="1" si="465"/>
        <v>#N/A</v>
      </c>
      <c r="AL179" t="e">
        <f t="shared" ca="1" si="465"/>
        <v>#N/A</v>
      </c>
      <c r="AM179" t="e">
        <f t="shared" ca="1" si="465"/>
        <v>#N/A</v>
      </c>
      <c r="AN179" t="e">
        <f t="shared" ca="1" si="466"/>
        <v>#N/A</v>
      </c>
      <c r="AO179" t="e">
        <f t="shared" ca="1" si="466"/>
        <v>#N/A</v>
      </c>
      <c r="AP179" t="e">
        <f t="shared" ca="1" si="466"/>
        <v>#N/A</v>
      </c>
      <c r="AQ179" t="e">
        <f t="shared" ca="1" si="466"/>
        <v>#N/A</v>
      </c>
      <c r="AR179" t="e">
        <f t="shared" ca="1" si="466"/>
        <v>#N/A</v>
      </c>
      <c r="AS179" t="e">
        <f t="shared" ca="1" si="466"/>
        <v>#N/A</v>
      </c>
      <c r="AT179" t="e">
        <f t="shared" ca="1" si="466"/>
        <v>#N/A</v>
      </c>
      <c r="AU179" t="e">
        <f t="shared" ca="1" si="466"/>
        <v>#N/A</v>
      </c>
      <c r="AV179" t="e">
        <f t="shared" ca="1" si="466"/>
        <v>#N/A</v>
      </c>
      <c r="AW179" t="e">
        <f t="shared" ca="1" si="466"/>
        <v>#N/A</v>
      </c>
      <c r="AX179" t="e">
        <f t="shared" ca="1" si="466"/>
        <v>#N/A</v>
      </c>
      <c r="AY179" t="e">
        <f t="shared" ca="1" si="466"/>
        <v>#N/A</v>
      </c>
      <c r="AZ179" t="e">
        <f t="shared" ca="1" si="466"/>
        <v>#N/A</v>
      </c>
      <c r="BA179" t="e">
        <f t="shared" ca="1" si="466"/>
        <v>#N/A</v>
      </c>
      <c r="BB179" s="91" t="e">
        <f t="shared" ca="1" si="466"/>
        <v>#N/A</v>
      </c>
      <c r="BC179" t="e">
        <f t="shared" ca="1" si="466"/>
        <v>#N/A</v>
      </c>
      <c r="BD179" t="e">
        <f t="shared" ca="1" si="467"/>
        <v>#N/A</v>
      </c>
      <c r="BE179" t="e">
        <f t="shared" ca="1" si="467"/>
        <v>#N/A</v>
      </c>
      <c r="BF179" t="e">
        <f t="shared" ca="1" si="467"/>
        <v>#N/A</v>
      </c>
      <c r="BG179" t="e">
        <f t="shared" ca="1" si="467"/>
        <v>#N/A</v>
      </c>
      <c r="BH179" t="e">
        <f t="shared" ca="1" si="467"/>
        <v>#N/A</v>
      </c>
      <c r="BI179" t="e">
        <f t="shared" ca="1" si="467"/>
        <v>#N/A</v>
      </c>
      <c r="BJ179" t="e">
        <f t="shared" ca="1" si="467"/>
        <v>#N/A</v>
      </c>
      <c r="BK179" t="e">
        <f t="shared" ca="1" si="467"/>
        <v>#N/A</v>
      </c>
      <c r="BL179" t="e">
        <f t="shared" ca="1" si="467"/>
        <v>#N/A</v>
      </c>
      <c r="BM179" t="e">
        <f t="shared" ca="1" si="467"/>
        <v>#N/A</v>
      </c>
      <c r="BN179" t="e">
        <f t="shared" ca="1" si="467"/>
        <v>#N/A</v>
      </c>
      <c r="BO179" t="e">
        <f t="shared" ca="1" si="467"/>
        <v>#N/A</v>
      </c>
      <c r="BP179" t="e">
        <f t="shared" ca="1" si="467"/>
        <v>#N/A</v>
      </c>
      <c r="BQ179" t="e">
        <f t="shared" ca="1" si="467"/>
        <v>#N/A</v>
      </c>
      <c r="BR179" t="e">
        <f t="shared" ca="1" si="467"/>
        <v>#N/A</v>
      </c>
      <c r="BS179" t="e">
        <f t="shared" ca="1" si="467"/>
        <v>#N/A</v>
      </c>
      <c r="BT179" t="e">
        <f t="shared" ca="1" si="468"/>
        <v>#N/A</v>
      </c>
      <c r="BU179" t="e">
        <f t="shared" ca="1" si="468"/>
        <v>#N/A</v>
      </c>
      <c r="BV179" t="e">
        <f t="shared" ca="1" si="468"/>
        <v>#N/A</v>
      </c>
      <c r="BW179" t="e">
        <f t="shared" ca="1" si="468"/>
        <v>#N/A</v>
      </c>
      <c r="BX179" t="e">
        <f t="shared" ca="1" si="468"/>
        <v>#N/A</v>
      </c>
      <c r="BY179" t="e">
        <f t="shared" ca="1" si="468"/>
        <v>#N/A</v>
      </c>
      <c r="BZ179" t="e">
        <f t="shared" ca="1" si="468"/>
        <v>#N/A</v>
      </c>
      <c r="CA179" t="e">
        <f t="shared" ca="1" si="468"/>
        <v>#N/A</v>
      </c>
      <c r="CB179" t="e">
        <f t="shared" ca="1" si="468"/>
        <v>#N/A</v>
      </c>
      <c r="CC179" t="e">
        <f t="shared" ca="1" si="468"/>
        <v>#N/A</v>
      </c>
      <c r="CD179" t="e">
        <f t="shared" ca="1" si="468"/>
        <v>#N/A</v>
      </c>
      <c r="CE179" t="e">
        <f t="shared" ca="1" si="468"/>
        <v>#N/A</v>
      </c>
      <c r="CF179" s="91" t="e">
        <f t="shared" ca="1" si="468"/>
        <v>#N/A</v>
      </c>
      <c r="CG179" t="e">
        <f t="shared" ca="1" si="468"/>
        <v>#N/A</v>
      </c>
      <c r="CH179" t="e">
        <f t="shared" ca="1" si="468"/>
        <v>#N/A</v>
      </c>
      <c r="CI179" t="e">
        <f t="shared" ca="1" si="468"/>
        <v>#N/A</v>
      </c>
      <c r="CJ179" t="e">
        <f t="shared" ca="1" si="469"/>
        <v>#N/A</v>
      </c>
      <c r="CK179" t="e">
        <f t="shared" ca="1" si="469"/>
        <v>#N/A</v>
      </c>
      <c r="CL179" t="e">
        <f t="shared" ca="1" si="469"/>
        <v>#N/A</v>
      </c>
      <c r="CM179" t="e">
        <f t="shared" ca="1" si="469"/>
        <v>#N/A</v>
      </c>
      <c r="CN179" t="e">
        <f t="shared" ca="1" si="469"/>
        <v>#N/A</v>
      </c>
      <c r="CO179" t="e">
        <f t="shared" ca="1" si="469"/>
        <v>#N/A</v>
      </c>
      <c r="CP179" t="e">
        <f t="shared" ca="1" si="469"/>
        <v>#N/A</v>
      </c>
      <c r="CQ179" t="e">
        <f t="shared" ca="1" si="469"/>
        <v>#N/A</v>
      </c>
      <c r="CR179" t="e">
        <f t="shared" ca="1" si="469"/>
        <v>#N/A</v>
      </c>
      <c r="CS179" t="e">
        <f t="shared" ca="1" si="469"/>
        <v>#N/A</v>
      </c>
      <c r="CT179" t="e">
        <f t="shared" ca="1" si="469"/>
        <v>#N/A</v>
      </c>
      <c r="CU179" t="e">
        <f t="shared" ca="1" si="469"/>
        <v>#N/A</v>
      </c>
      <c r="CV179" t="e">
        <f t="shared" ca="1" si="469"/>
        <v>#N/A</v>
      </c>
      <c r="CW179" t="e">
        <f t="shared" ca="1" si="469"/>
        <v>#N/A</v>
      </c>
      <c r="CX179" t="e">
        <f t="shared" ca="1" si="469"/>
        <v>#N/A</v>
      </c>
      <c r="CY179" t="e">
        <f t="shared" ca="1" si="469"/>
        <v>#N/A</v>
      </c>
      <c r="CZ179" t="e">
        <f t="shared" ca="1" si="470"/>
        <v>#N/A</v>
      </c>
      <c r="DA179" t="e">
        <f t="shared" ca="1" si="470"/>
        <v>#N/A</v>
      </c>
      <c r="DB179" t="e">
        <f t="shared" ca="1" si="470"/>
        <v>#N/A</v>
      </c>
      <c r="DC179" t="e">
        <f t="shared" ca="1" si="470"/>
        <v>#N/A</v>
      </c>
      <c r="DD179" t="e">
        <f t="shared" ca="1" si="470"/>
        <v>#N/A</v>
      </c>
      <c r="DE179" t="e">
        <f t="shared" ca="1" si="470"/>
        <v>#N/A</v>
      </c>
      <c r="DF179" t="e">
        <f t="shared" ca="1" si="470"/>
        <v>#N/A</v>
      </c>
      <c r="DG179" t="e">
        <f t="shared" ca="1" si="470"/>
        <v>#N/A</v>
      </c>
      <c r="DH179" t="e">
        <f t="shared" ca="1" si="470"/>
        <v>#N/A</v>
      </c>
      <c r="DI179" t="e">
        <f t="shared" ca="1" si="470"/>
        <v>#N/A</v>
      </c>
      <c r="DJ179" s="91" t="e">
        <f t="shared" ca="1" si="470"/>
        <v>#N/A</v>
      </c>
      <c r="DK179" t="e">
        <f t="shared" ca="1" si="470"/>
        <v>#N/A</v>
      </c>
      <c r="DL179" t="e">
        <f t="shared" ca="1" si="470"/>
        <v>#N/A</v>
      </c>
      <c r="DM179" t="e">
        <f t="shared" ca="1" si="470"/>
        <v>#N/A</v>
      </c>
      <c r="DN179" t="e">
        <f t="shared" ca="1" si="470"/>
        <v>#N/A</v>
      </c>
      <c r="DO179" t="e">
        <f t="shared" ca="1" si="470"/>
        <v>#N/A</v>
      </c>
      <c r="DP179" t="e">
        <f t="shared" ca="1" si="471"/>
        <v>#N/A</v>
      </c>
      <c r="DQ179" t="e">
        <f t="shared" ca="1" si="471"/>
        <v>#N/A</v>
      </c>
      <c r="DR179" t="e">
        <f t="shared" ca="1" si="471"/>
        <v>#N/A</v>
      </c>
      <c r="DS179" t="e">
        <f t="shared" ca="1" si="471"/>
        <v>#N/A</v>
      </c>
      <c r="DT179" t="e">
        <f t="shared" ca="1" si="471"/>
        <v>#N/A</v>
      </c>
      <c r="DU179" t="e">
        <f t="shared" ca="1" si="471"/>
        <v>#N/A</v>
      </c>
      <c r="DV179" t="e">
        <f t="shared" ca="1" si="471"/>
        <v>#N/A</v>
      </c>
      <c r="DW179" t="e">
        <f t="shared" ca="1" si="471"/>
        <v>#N/A</v>
      </c>
      <c r="DX179" t="e">
        <f t="shared" ca="1" si="471"/>
        <v>#N/A</v>
      </c>
      <c r="DY179" t="e">
        <f t="shared" ca="1" si="471"/>
        <v>#N/A</v>
      </c>
      <c r="DZ179" t="e">
        <f t="shared" ca="1" si="471"/>
        <v>#N/A</v>
      </c>
      <c r="EA179" t="e">
        <f t="shared" ca="1" si="471"/>
        <v>#N/A</v>
      </c>
      <c r="EB179" t="e">
        <f t="shared" ca="1" si="471"/>
        <v>#N/A</v>
      </c>
      <c r="EC179" t="e">
        <f t="shared" ca="1" si="471"/>
        <v>#N/A</v>
      </c>
      <c r="ED179" t="e">
        <f t="shared" ca="1" si="471"/>
        <v>#N/A</v>
      </c>
      <c r="EE179" t="e">
        <f t="shared" ca="1" si="471"/>
        <v>#N/A</v>
      </c>
      <c r="EF179" t="e">
        <f t="shared" ca="1" si="472"/>
        <v>#N/A</v>
      </c>
      <c r="EG179" t="e">
        <f t="shared" ca="1" si="472"/>
        <v>#N/A</v>
      </c>
      <c r="EH179" t="e">
        <f t="shared" ca="1" si="472"/>
        <v>#N/A</v>
      </c>
      <c r="EI179" t="e">
        <f t="shared" ca="1" si="472"/>
        <v>#N/A</v>
      </c>
      <c r="EJ179" t="e">
        <f t="shared" ca="1" si="472"/>
        <v>#N/A</v>
      </c>
      <c r="EK179" t="e">
        <f t="shared" ca="1" si="472"/>
        <v>#N/A</v>
      </c>
      <c r="EL179" t="e">
        <f t="shared" ca="1" si="472"/>
        <v>#N/A</v>
      </c>
      <c r="EM179" t="e">
        <f t="shared" ca="1" si="472"/>
        <v>#N/A</v>
      </c>
      <c r="EN179" s="91" t="e">
        <f t="shared" ca="1" si="472"/>
        <v>#N/A</v>
      </c>
    </row>
    <row r="180" spans="1:144">
      <c r="A180" t="str">
        <f ca="1"/>
        <v>Superstructure</v>
      </c>
      <c r="B180" t="str">
        <f ca="1"/>
        <v>Core structure</v>
      </c>
      <c r="C180">
        <f ca="1"/>
        <v>0</v>
      </c>
      <c r="D180" t="str">
        <f ca="1"/>
        <v/>
      </c>
      <c r="E180">
        <f ca="1"/>
        <v>0</v>
      </c>
      <c r="F180">
        <f ca="1"/>
        <v>0</v>
      </c>
      <c r="G180">
        <f ca="1"/>
        <v>0</v>
      </c>
      <c r="H180" t="str">
        <f ca="1"/>
        <v/>
      </c>
      <c r="I180">
        <f ca="1"/>
        <v>0</v>
      </c>
      <c r="J180" t="str">
        <f ca="1"/>
        <v/>
      </c>
      <c r="K180" t="str">
        <f ca="1"/>
        <v>0</v>
      </c>
      <c r="L180" t="str">
        <f ca="1"/>
        <v>0</v>
      </c>
      <c r="M180" t="str">
        <f ca="1"/>
        <v>0</v>
      </c>
      <c r="X180" s="91" t="e">
        <f t="shared" ca="1" si="465"/>
        <v>#N/A</v>
      </c>
      <c r="Y180" t="e">
        <f t="shared" ca="1" si="465"/>
        <v>#N/A</v>
      </c>
      <c r="Z180" t="e">
        <f t="shared" ca="1" si="465"/>
        <v>#N/A</v>
      </c>
      <c r="AA180" t="e">
        <f t="shared" ca="1" si="465"/>
        <v>#N/A</v>
      </c>
      <c r="AB180" t="e">
        <f t="shared" ca="1" si="465"/>
        <v>#N/A</v>
      </c>
      <c r="AC180" t="e">
        <f t="shared" ca="1" si="465"/>
        <v>#N/A</v>
      </c>
      <c r="AD180" t="e">
        <f t="shared" ca="1" si="465"/>
        <v>#N/A</v>
      </c>
      <c r="AE180" t="e">
        <f t="shared" ca="1" si="465"/>
        <v>#N/A</v>
      </c>
      <c r="AF180" t="e">
        <f t="shared" ca="1" si="465"/>
        <v>#N/A</v>
      </c>
      <c r="AG180" t="e">
        <f t="shared" ca="1" si="465"/>
        <v>#N/A</v>
      </c>
      <c r="AH180" t="e">
        <f t="shared" ca="1" si="465"/>
        <v>#N/A</v>
      </c>
      <c r="AI180" t="e">
        <f t="shared" ca="1" si="465"/>
        <v>#N/A</v>
      </c>
      <c r="AJ180" t="e">
        <f t="shared" ca="1" si="465"/>
        <v>#N/A</v>
      </c>
      <c r="AK180" t="e">
        <f t="shared" ca="1" si="465"/>
        <v>#N/A</v>
      </c>
      <c r="AL180" t="e">
        <f t="shared" ca="1" si="465"/>
        <v>#N/A</v>
      </c>
      <c r="AM180" t="e">
        <f t="shared" ca="1" si="465"/>
        <v>#N/A</v>
      </c>
      <c r="AN180" t="e">
        <f t="shared" ca="1" si="466"/>
        <v>#N/A</v>
      </c>
      <c r="AO180" t="e">
        <f t="shared" ca="1" si="466"/>
        <v>#N/A</v>
      </c>
      <c r="AP180" t="e">
        <f t="shared" ca="1" si="466"/>
        <v>#N/A</v>
      </c>
      <c r="AQ180" t="e">
        <f t="shared" ca="1" si="466"/>
        <v>#N/A</v>
      </c>
      <c r="AR180" t="e">
        <f t="shared" ca="1" si="466"/>
        <v>#N/A</v>
      </c>
      <c r="AS180" t="e">
        <f t="shared" ca="1" si="466"/>
        <v>#N/A</v>
      </c>
      <c r="AT180" t="e">
        <f t="shared" ca="1" si="466"/>
        <v>#N/A</v>
      </c>
      <c r="AU180" t="e">
        <f t="shared" ca="1" si="466"/>
        <v>#N/A</v>
      </c>
      <c r="AV180" t="e">
        <f t="shared" ca="1" si="466"/>
        <v>#N/A</v>
      </c>
      <c r="AW180" t="e">
        <f t="shared" ca="1" si="466"/>
        <v>#N/A</v>
      </c>
      <c r="AX180" t="e">
        <f t="shared" ca="1" si="466"/>
        <v>#N/A</v>
      </c>
      <c r="AY180" t="e">
        <f t="shared" ca="1" si="466"/>
        <v>#N/A</v>
      </c>
      <c r="AZ180" t="e">
        <f t="shared" ca="1" si="466"/>
        <v>#N/A</v>
      </c>
      <c r="BA180" t="e">
        <f t="shared" ca="1" si="466"/>
        <v>#N/A</v>
      </c>
      <c r="BB180" s="91" t="e">
        <f t="shared" ca="1" si="466"/>
        <v>#N/A</v>
      </c>
      <c r="BC180" t="e">
        <f t="shared" ca="1" si="466"/>
        <v>#N/A</v>
      </c>
      <c r="BD180" t="e">
        <f t="shared" ca="1" si="467"/>
        <v>#N/A</v>
      </c>
      <c r="BE180" t="e">
        <f t="shared" ca="1" si="467"/>
        <v>#N/A</v>
      </c>
      <c r="BF180" t="e">
        <f t="shared" ca="1" si="467"/>
        <v>#N/A</v>
      </c>
      <c r="BG180" t="e">
        <f t="shared" ca="1" si="467"/>
        <v>#N/A</v>
      </c>
      <c r="BH180" t="e">
        <f t="shared" ca="1" si="467"/>
        <v>#N/A</v>
      </c>
      <c r="BI180" t="e">
        <f t="shared" ca="1" si="467"/>
        <v>#N/A</v>
      </c>
      <c r="BJ180" t="e">
        <f t="shared" ca="1" si="467"/>
        <v>#N/A</v>
      </c>
      <c r="BK180" t="e">
        <f t="shared" ca="1" si="467"/>
        <v>#N/A</v>
      </c>
      <c r="BL180" t="e">
        <f t="shared" ca="1" si="467"/>
        <v>#N/A</v>
      </c>
      <c r="BM180" t="e">
        <f t="shared" ca="1" si="467"/>
        <v>#N/A</v>
      </c>
      <c r="BN180" t="e">
        <f t="shared" ca="1" si="467"/>
        <v>#N/A</v>
      </c>
      <c r="BO180" t="e">
        <f t="shared" ca="1" si="467"/>
        <v>#N/A</v>
      </c>
      <c r="BP180" t="e">
        <f t="shared" ca="1" si="467"/>
        <v>#N/A</v>
      </c>
      <c r="BQ180" t="e">
        <f t="shared" ca="1" si="467"/>
        <v>#N/A</v>
      </c>
      <c r="BR180" t="e">
        <f t="shared" ca="1" si="467"/>
        <v>#N/A</v>
      </c>
      <c r="BS180" t="e">
        <f t="shared" ca="1" si="467"/>
        <v>#N/A</v>
      </c>
      <c r="BT180" t="e">
        <f t="shared" ca="1" si="468"/>
        <v>#N/A</v>
      </c>
      <c r="BU180" t="e">
        <f t="shared" ca="1" si="468"/>
        <v>#N/A</v>
      </c>
      <c r="BV180" t="e">
        <f t="shared" ca="1" si="468"/>
        <v>#N/A</v>
      </c>
      <c r="BW180" t="e">
        <f t="shared" ca="1" si="468"/>
        <v>#N/A</v>
      </c>
      <c r="BX180" t="e">
        <f t="shared" ca="1" si="468"/>
        <v>#N/A</v>
      </c>
      <c r="BY180" t="e">
        <f t="shared" ca="1" si="468"/>
        <v>#N/A</v>
      </c>
      <c r="BZ180" t="e">
        <f t="shared" ca="1" si="468"/>
        <v>#N/A</v>
      </c>
      <c r="CA180" t="e">
        <f t="shared" ca="1" si="468"/>
        <v>#N/A</v>
      </c>
      <c r="CB180" t="e">
        <f t="shared" ca="1" si="468"/>
        <v>#N/A</v>
      </c>
      <c r="CC180" t="e">
        <f t="shared" ca="1" si="468"/>
        <v>#N/A</v>
      </c>
      <c r="CD180" t="e">
        <f t="shared" ca="1" si="468"/>
        <v>#N/A</v>
      </c>
      <c r="CE180" t="e">
        <f t="shared" ca="1" si="468"/>
        <v>#N/A</v>
      </c>
      <c r="CF180" s="91" t="e">
        <f t="shared" ca="1" si="468"/>
        <v>#N/A</v>
      </c>
      <c r="CG180" t="e">
        <f t="shared" ca="1" si="468"/>
        <v>#N/A</v>
      </c>
      <c r="CH180" t="e">
        <f t="shared" ca="1" si="468"/>
        <v>#N/A</v>
      </c>
      <c r="CI180" t="e">
        <f t="shared" ca="1" si="468"/>
        <v>#N/A</v>
      </c>
      <c r="CJ180" t="e">
        <f t="shared" ca="1" si="469"/>
        <v>#N/A</v>
      </c>
      <c r="CK180" t="e">
        <f t="shared" ca="1" si="469"/>
        <v>#N/A</v>
      </c>
      <c r="CL180" t="e">
        <f t="shared" ca="1" si="469"/>
        <v>#N/A</v>
      </c>
      <c r="CM180" t="e">
        <f t="shared" ca="1" si="469"/>
        <v>#N/A</v>
      </c>
      <c r="CN180" t="e">
        <f t="shared" ca="1" si="469"/>
        <v>#N/A</v>
      </c>
      <c r="CO180" t="e">
        <f t="shared" ca="1" si="469"/>
        <v>#N/A</v>
      </c>
      <c r="CP180" t="e">
        <f t="shared" ca="1" si="469"/>
        <v>#N/A</v>
      </c>
      <c r="CQ180" t="e">
        <f t="shared" ca="1" si="469"/>
        <v>#N/A</v>
      </c>
      <c r="CR180" t="e">
        <f t="shared" ca="1" si="469"/>
        <v>#N/A</v>
      </c>
      <c r="CS180" t="e">
        <f t="shared" ca="1" si="469"/>
        <v>#N/A</v>
      </c>
      <c r="CT180" t="e">
        <f t="shared" ca="1" si="469"/>
        <v>#N/A</v>
      </c>
      <c r="CU180" t="e">
        <f t="shared" ca="1" si="469"/>
        <v>#N/A</v>
      </c>
      <c r="CV180" t="e">
        <f t="shared" ca="1" si="469"/>
        <v>#N/A</v>
      </c>
      <c r="CW180" t="e">
        <f t="shared" ca="1" si="469"/>
        <v>#N/A</v>
      </c>
      <c r="CX180" t="e">
        <f t="shared" ca="1" si="469"/>
        <v>#N/A</v>
      </c>
      <c r="CY180" t="e">
        <f t="shared" ca="1" si="469"/>
        <v>#N/A</v>
      </c>
      <c r="CZ180" t="e">
        <f t="shared" ca="1" si="470"/>
        <v>#N/A</v>
      </c>
      <c r="DA180" t="e">
        <f t="shared" ca="1" si="470"/>
        <v>#N/A</v>
      </c>
      <c r="DB180" t="e">
        <f t="shared" ca="1" si="470"/>
        <v>#N/A</v>
      </c>
      <c r="DC180" t="e">
        <f t="shared" ca="1" si="470"/>
        <v>#N/A</v>
      </c>
      <c r="DD180" t="e">
        <f t="shared" ca="1" si="470"/>
        <v>#N/A</v>
      </c>
      <c r="DE180" t="e">
        <f t="shared" ca="1" si="470"/>
        <v>#N/A</v>
      </c>
      <c r="DF180" t="e">
        <f t="shared" ca="1" si="470"/>
        <v>#N/A</v>
      </c>
      <c r="DG180" t="e">
        <f t="shared" ca="1" si="470"/>
        <v>#N/A</v>
      </c>
      <c r="DH180" t="e">
        <f t="shared" ca="1" si="470"/>
        <v>#N/A</v>
      </c>
      <c r="DI180" t="e">
        <f t="shared" ca="1" si="470"/>
        <v>#N/A</v>
      </c>
      <c r="DJ180" s="91" t="e">
        <f t="shared" ca="1" si="470"/>
        <v>#N/A</v>
      </c>
      <c r="DK180" t="e">
        <f t="shared" ca="1" si="470"/>
        <v>#N/A</v>
      </c>
      <c r="DL180" t="e">
        <f t="shared" ca="1" si="470"/>
        <v>#N/A</v>
      </c>
      <c r="DM180" t="e">
        <f t="shared" ca="1" si="470"/>
        <v>#N/A</v>
      </c>
      <c r="DN180" t="e">
        <f t="shared" ca="1" si="470"/>
        <v>#N/A</v>
      </c>
      <c r="DO180" t="e">
        <f t="shared" ca="1" si="470"/>
        <v>#N/A</v>
      </c>
      <c r="DP180" t="e">
        <f t="shared" ca="1" si="471"/>
        <v>#N/A</v>
      </c>
      <c r="DQ180" t="e">
        <f t="shared" ca="1" si="471"/>
        <v>#N/A</v>
      </c>
      <c r="DR180" t="e">
        <f t="shared" ca="1" si="471"/>
        <v>#N/A</v>
      </c>
      <c r="DS180" t="e">
        <f t="shared" ca="1" si="471"/>
        <v>#N/A</v>
      </c>
      <c r="DT180" t="e">
        <f t="shared" ca="1" si="471"/>
        <v>#N/A</v>
      </c>
      <c r="DU180" t="e">
        <f t="shared" ca="1" si="471"/>
        <v>#N/A</v>
      </c>
      <c r="DV180" t="e">
        <f t="shared" ca="1" si="471"/>
        <v>#N/A</v>
      </c>
      <c r="DW180" t="e">
        <f t="shared" ca="1" si="471"/>
        <v>#N/A</v>
      </c>
      <c r="DX180" t="e">
        <f t="shared" ca="1" si="471"/>
        <v>#N/A</v>
      </c>
      <c r="DY180" t="e">
        <f t="shared" ca="1" si="471"/>
        <v>#N/A</v>
      </c>
      <c r="DZ180" t="e">
        <f t="shared" ca="1" si="471"/>
        <v>#N/A</v>
      </c>
      <c r="EA180" t="e">
        <f t="shared" ca="1" si="471"/>
        <v>#N/A</v>
      </c>
      <c r="EB180" t="e">
        <f t="shared" ca="1" si="471"/>
        <v>#N/A</v>
      </c>
      <c r="EC180" t="e">
        <f t="shared" ca="1" si="471"/>
        <v>#N/A</v>
      </c>
      <c r="ED180" t="e">
        <f t="shared" ca="1" si="471"/>
        <v>#N/A</v>
      </c>
      <c r="EE180" t="e">
        <f t="shared" ca="1" si="471"/>
        <v>#N/A</v>
      </c>
      <c r="EF180" t="e">
        <f t="shared" ca="1" si="472"/>
        <v>#N/A</v>
      </c>
      <c r="EG180" t="e">
        <f t="shared" ca="1" si="472"/>
        <v>#N/A</v>
      </c>
      <c r="EH180" t="e">
        <f t="shared" ca="1" si="472"/>
        <v>#N/A</v>
      </c>
      <c r="EI180" t="e">
        <f t="shared" ca="1" si="472"/>
        <v>#N/A</v>
      </c>
      <c r="EJ180" t="e">
        <f t="shared" ca="1" si="472"/>
        <v>#N/A</v>
      </c>
      <c r="EK180" t="e">
        <f t="shared" ca="1" si="472"/>
        <v>#N/A</v>
      </c>
      <c r="EL180" t="e">
        <f t="shared" ca="1" si="472"/>
        <v>#N/A</v>
      </c>
      <c r="EM180" t="e">
        <f t="shared" ca="1" si="472"/>
        <v>#N/A</v>
      </c>
      <c r="EN180" s="91" t="e">
        <f t="shared" ca="1" si="472"/>
        <v>#N/A</v>
      </c>
    </row>
    <row r="181" spans="1:144">
      <c r="A181" t="str">
        <f ca="1"/>
        <v>Superstructure</v>
      </c>
      <c r="B181" t="str">
        <f ca="1"/>
        <v>Columns</v>
      </c>
      <c r="C181">
        <f ca="1"/>
        <v>0</v>
      </c>
      <c r="D181" t="str">
        <f ca="1"/>
        <v/>
      </c>
      <c r="E181">
        <f ca="1"/>
        <v>0</v>
      </c>
      <c r="F181">
        <f ca="1"/>
        <v>0</v>
      </c>
      <c r="G181">
        <f ca="1"/>
        <v>0</v>
      </c>
      <c r="H181" t="str">
        <f ca="1"/>
        <v/>
      </c>
      <c r="I181">
        <f ca="1"/>
        <v>0</v>
      </c>
      <c r="J181" t="str">
        <f ca="1"/>
        <v/>
      </c>
      <c r="K181" t="str">
        <f ca="1"/>
        <v>0</v>
      </c>
      <c r="L181" t="str">
        <f ca="1"/>
        <v>0</v>
      </c>
      <c r="M181" t="str">
        <f ca="1"/>
        <v>0</v>
      </c>
      <c r="X181" s="91" t="e">
        <f t="shared" ca="1" si="465"/>
        <v>#N/A</v>
      </c>
      <c r="Y181" t="e">
        <f t="shared" ca="1" si="465"/>
        <v>#N/A</v>
      </c>
      <c r="Z181" t="e">
        <f t="shared" ca="1" si="465"/>
        <v>#N/A</v>
      </c>
      <c r="AA181" t="e">
        <f t="shared" ca="1" si="465"/>
        <v>#N/A</v>
      </c>
      <c r="AB181" t="e">
        <f t="shared" ca="1" si="465"/>
        <v>#N/A</v>
      </c>
      <c r="AC181" t="e">
        <f t="shared" ca="1" si="465"/>
        <v>#N/A</v>
      </c>
      <c r="AD181" t="e">
        <f t="shared" ca="1" si="465"/>
        <v>#N/A</v>
      </c>
      <c r="AE181" t="e">
        <f t="shared" ca="1" si="465"/>
        <v>#N/A</v>
      </c>
      <c r="AF181" t="e">
        <f t="shared" ca="1" si="465"/>
        <v>#N/A</v>
      </c>
      <c r="AG181" t="e">
        <f t="shared" ca="1" si="465"/>
        <v>#N/A</v>
      </c>
      <c r="AH181" t="e">
        <f t="shared" ca="1" si="465"/>
        <v>#N/A</v>
      </c>
      <c r="AI181" t="e">
        <f t="shared" ca="1" si="465"/>
        <v>#N/A</v>
      </c>
      <c r="AJ181" t="e">
        <f t="shared" ca="1" si="465"/>
        <v>#N/A</v>
      </c>
      <c r="AK181" t="e">
        <f t="shared" ca="1" si="465"/>
        <v>#N/A</v>
      </c>
      <c r="AL181" t="e">
        <f t="shared" ca="1" si="465"/>
        <v>#N/A</v>
      </c>
      <c r="AM181" t="e">
        <f t="shared" ca="1" si="465"/>
        <v>#N/A</v>
      </c>
      <c r="AN181" t="e">
        <f t="shared" ca="1" si="466"/>
        <v>#N/A</v>
      </c>
      <c r="AO181" t="e">
        <f t="shared" ca="1" si="466"/>
        <v>#N/A</v>
      </c>
      <c r="AP181" t="e">
        <f t="shared" ca="1" si="466"/>
        <v>#N/A</v>
      </c>
      <c r="AQ181" t="e">
        <f t="shared" ca="1" si="466"/>
        <v>#N/A</v>
      </c>
      <c r="AR181" t="e">
        <f t="shared" ca="1" si="466"/>
        <v>#N/A</v>
      </c>
      <c r="AS181" t="e">
        <f t="shared" ca="1" si="466"/>
        <v>#N/A</v>
      </c>
      <c r="AT181" t="e">
        <f t="shared" ca="1" si="466"/>
        <v>#N/A</v>
      </c>
      <c r="AU181" t="e">
        <f t="shared" ca="1" si="466"/>
        <v>#N/A</v>
      </c>
      <c r="AV181" t="e">
        <f t="shared" ca="1" si="466"/>
        <v>#N/A</v>
      </c>
      <c r="AW181" t="e">
        <f t="shared" ca="1" si="466"/>
        <v>#N/A</v>
      </c>
      <c r="AX181" t="e">
        <f t="shared" ca="1" si="466"/>
        <v>#N/A</v>
      </c>
      <c r="AY181" t="e">
        <f t="shared" ca="1" si="466"/>
        <v>#N/A</v>
      </c>
      <c r="AZ181" t="e">
        <f t="shared" ca="1" si="466"/>
        <v>#N/A</v>
      </c>
      <c r="BA181" t="e">
        <f t="shared" ca="1" si="466"/>
        <v>#N/A</v>
      </c>
      <c r="BB181" s="91" t="e">
        <f t="shared" ca="1" si="466"/>
        <v>#N/A</v>
      </c>
      <c r="BC181" t="e">
        <f t="shared" ca="1" si="466"/>
        <v>#N/A</v>
      </c>
      <c r="BD181" t="e">
        <f t="shared" ca="1" si="467"/>
        <v>#N/A</v>
      </c>
      <c r="BE181" t="e">
        <f t="shared" ca="1" si="467"/>
        <v>#N/A</v>
      </c>
      <c r="BF181" t="e">
        <f t="shared" ca="1" si="467"/>
        <v>#N/A</v>
      </c>
      <c r="BG181" t="e">
        <f t="shared" ca="1" si="467"/>
        <v>#N/A</v>
      </c>
      <c r="BH181" t="e">
        <f t="shared" ca="1" si="467"/>
        <v>#N/A</v>
      </c>
      <c r="BI181" t="e">
        <f t="shared" ca="1" si="467"/>
        <v>#N/A</v>
      </c>
      <c r="BJ181" t="e">
        <f t="shared" ca="1" si="467"/>
        <v>#N/A</v>
      </c>
      <c r="BK181" t="e">
        <f t="shared" ca="1" si="467"/>
        <v>#N/A</v>
      </c>
      <c r="BL181" t="e">
        <f t="shared" ca="1" si="467"/>
        <v>#N/A</v>
      </c>
      <c r="BM181" t="e">
        <f t="shared" ca="1" si="467"/>
        <v>#N/A</v>
      </c>
      <c r="BN181" t="e">
        <f t="shared" ca="1" si="467"/>
        <v>#N/A</v>
      </c>
      <c r="BO181" t="e">
        <f t="shared" ca="1" si="467"/>
        <v>#N/A</v>
      </c>
      <c r="BP181" t="e">
        <f t="shared" ca="1" si="467"/>
        <v>#N/A</v>
      </c>
      <c r="BQ181" t="e">
        <f t="shared" ca="1" si="467"/>
        <v>#N/A</v>
      </c>
      <c r="BR181" t="e">
        <f t="shared" ca="1" si="467"/>
        <v>#N/A</v>
      </c>
      <c r="BS181" t="e">
        <f t="shared" ca="1" si="467"/>
        <v>#N/A</v>
      </c>
      <c r="BT181" t="e">
        <f t="shared" ca="1" si="468"/>
        <v>#N/A</v>
      </c>
      <c r="BU181" t="e">
        <f t="shared" ca="1" si="468"/>
        <v>#N/A</v>
      </c>
      <c r="BV181" t="e">
        <f t="shared" ca="1" si="468"/>
        <v>#N/A</v>
      </c>
      <c r="BW181" t="e">
        <f t="shared" ca="1" si="468"/>
        <v>#N/A</v>
      </c>
      <c r="BX181" t="e">
        <f t="shared" ca="1" si="468"/>
        <v>#N/A</v>
      </c>
      <c r="BY181" t="e">
        <f t="shared" ca="1" si="468"/>
        <v>#N/A</v>
      </c>
      <c r="BZ181" t="e">
        <f t="shared" ca="1" si="468"/>
        <v>#N/A</v>
      </c>
      <c r="CA181" t="e">
        <f t="shared" ca="1" si="468"/>
        <v>#N/A</v>
      </c>
      <c r="CB181" t="e">
        <f t="shared" ca="1" si="468"/>
        <v>#N/A</v>
      </c>
      <c r="CC181" t="e">
        <f t="shared" ca="1" si="468"/>
        <v>#N/A</v>
      </c>
      <c r="CD181" t="e">
        <f t="shared" ca="1" si="468"/>
        <v>#N/A</v>
      </c>
      <c r="CE181" t="e">
        <f t="shared" ca="1" si="468"/>
        <v>#N/A</v>
      </c>
      <c r="CF181" s="91" t="e">
        <f t="shared" ca="1" si="468"/>
        <v>#N/A</v>
      </c>
      <c r="CG181" t="e">
        <f t="shared" ca="1" si="468"/>
        <v>#N/A</v>
      </c>
      <c r="CH181" t="e">
        <f t="shared" ca="1" si="468"/>
        <v>#N/A</v>
      </c>
      <c r="CI181" t="e">
        <f t="shared" ca="1" si="468"/>
        <v>#N/A</v>
      </c>
      <c r="CJ181" t="e">
        <f t="shared" ca="1" si="469"/>
        <v>#N/A</v>
      </c>
      <c r="CK181" t="e">
        <f t="shared" ca="1" si="469"/>
        <v>#N/A</v>
      </c>
      <c r="CL181" t="e">
        <f t="shared" ca="1" si="469"/>
        <v>#N/A</v>
      </c>
      <c r="CM181" t="e">
        <f t="shared" ca="1" si="469"/>
        <v>#N/A</v>
      </c>
      <c r="CN181" t="e">
        <f t="shared" ca="1" si="469"/>
        <v>#N/A</v>
      </c>
      <c r="CO181" t="e">
        <f t="shared" ca="1" si="469"/>
        <v>#N/A</v>
      </c>
      <c r="CP181" t="e">
        <f t="shared" ca="1" si="469"/>
        <v>#N/A</v>
      </c>
      <c r="CQ181" t="e">
        <f t="shared" ca="1" si="469"/>
        <v>#N/A</v>
      </c>
      <c r="CR181" t="e">
        <f t="shared" ca="1" si="469"/>
        <v>#N/A</v>
      </c>
      <c r="CS181" t="e">
        <f t="shared" ca="1" si="469"/>
        <v>#N/A</v>
      </c>
      <c r="CT181" t="e">
        <f t="shared" ca="1" si="469"/>
        <v>#N/A</v>
      </c>
      <c r="CU181" t="e">
        <f t="shared" ca="1" si="469"/>
        <v>#N/A</v>
      </c>
      <c r="CV181" t="e">
        <f t="shared" ca="1" si="469"/>
        <v>#N/A</v>
      </c>
      <c r="CW181" t="e">
        <f t="shared" ca="1" si="469"/>
        <v>#N/A</v>
      </c>
      <c r="CX181" t="e">
        <f t="shared" ca="1" si="469"/>
        <v>#N/A</v>
      </c>
      <c r="CY181" t="e">
        <f t="shared" ca="1" si="469"/>
        <v>#N/A</v>
      </c>
      <c r="CZ181" t="e">
        <f t="shared" ca="1" si="470"/>
        <v>#N/A</v>
      </c>
      <c r="DA181" t="e">
        <f t="shared" ca="1" si="470"/>
        <v>#N/A</v>
      </c>
      <c r="DB181" t="e">
        <f t="shared" ca="1" si="470"/>
        <v>#N/A</v>
      </c>
      <c r="DC181" t="e">
        <f t="shared" ca="1" si="470"/>
        <v>#N/A</v>
      </c>
      <c r="DD181" t="e">
        <f t="shared" ca="1" si="470"/>
        <v>#N/A</v>
      </c>
      <c r="DE181" t="e">
        <f t="shared" ca="1" si="470"/>
        <v>#N/A</v>
      </c>
      <c r="DF181" t="e">
        <f t="shared" ca="1" si="470"/>
        <v>#N/A</v>
      </c>
      <c r="DG181" t="e">
        <f t="shared" ca="1" si="470"/>
        <v>#N/A</v>
      </c>
      <c r="DH181" t="e">
        <f t="shared" ca="1" si="470"/>
        <v>#N/A</v>
      </c>
      <c r="DI181" t="e">
        <f t="shared" ca="1" si="470"/>
        <v>#N/A</v>
      </c>
      <c r="DJ181" s="91" t="e">
        <f t="shared" ca="1" si="470"/>
        <v>#N/A</v>
      </c>
      <c r="DK181" t="e">
        <f t="shared" ca="1" si="470"/>
        <v>#N/A</v>
      </c>
      <c r="DL181" t="e">
        <f t="shared" ca="1" si="470"/>
        <v>#N/A</v>
      </c>
      <c r="DM181" t="e">
        <f t="shared" ca="1" si="470"/>
        <v>#N/A</v>
      </c>
      <c r="DN181" t="e">
        <f t="shared" ca="1" si="470"/>
        <v>#N/A</v>
      </c>
      <c r="DO181" t="e">
        <f t="shared" ca="1" si="470"/>
        <v>#N/A</v>
      </c>
      <c r="DP181" t="e">
        <f t="shared" ca="1" si="471"/>
        <v>#N/A</v>
      </c>
      <c r="DQ181" t="e">
        <f t="shared" ca="1" si="471"/>
        <v>#N/A</v>
      </c>
      <c r="DR181" t="e">
        <f t="shared" ca="1" si="471"/>
        <v>#N/A</v>
      </c>
      <c r="DS181" t="e">
        <f t="shared" ca="1" si="471"/>
        <v>#N/A</v>
      </c>
      <c r="DT181" t="e">
        <f t="shared" ca="1" si="471"/>
        <v>#N/A</v>
      </c>
      <c r="DU181" t="e">
        <f t="shared" ca="1" si="471"/>
        <v>#N/A</v>
      </c>
      <c r="DV181" t="e">
        <f t="shared" ca="1" si="471"/>
        <v>#N/A</v>
      </c>
      <c r="DW181" t="e">
        <f t="shared" ca="1" si="471"/>
        <v>#N/A</v>
      </c>
      <c r="DX181" t="e">
        <f t="shared" ca="1" si="471"/>
        <v>#N/A</v>
      </c>
      <c r="DY181" t="e">
        <f t="shared" ca="1" si="471"/>
        <v>#N/A</v>
      </c>
      <c r="DZ181" t="e">
        <f t="shared" ca="1" si="471"/>
        <v>#N/A</v>
      </c>
      <c r="EA181" t="e">
        <f t="shared" ca="1" si="471"/>
        <v>#N/A</v>
      </c>
      <c r="EB181" t="e">
        <f t="shared" ca="1" si="471"/>
        <v>#N/A</v>
      </c>
      <c r="EC181" t="e">
        <f t="shared" ca="1" si="471"/>
        <v>#N/A</v>
      </c>
      <c r="ED181" t="e">
        <f t="shared" ca="1" si="471"/>
        <v>#N/A</v>
      </c>
      <c r="EE181" t="e">
        <f t="shared" ca="1" si="471"/>
        <v>#N/A</v>
      </c>
      <c r="EF181" t="e">
        <f t="shared" ca="1" si="472"/>
        <v>#N/A</v>
      </c>
      <c r="EG181" t="e">
        <f t="shared" ca="1" si="472"/>
        <v>#N/A</v>
      </c>
      <c r="EH181" t="e">
        <f t="shared" ca="1" si="472"/>
        <v>#N/A</v>
      </c>
      <c r="EI181" t="e">
        <f t="shared" ca="1" si="472"/>
        <v>#N/A</v>
      </c>
      <c r="EJ181" t="e">
        <f t="shared" ca="1" si="472"/>
        <v>#N/A</v>
      </c>
      <c r="EK181" t="e">
        <f t="shared" ca="1" si="472"/>
        <v>#N/A</v>
      </c>
      <c r="EL181" t="e">
        <f t="shared" ca="1" si="472"/>
        <v>#N/A</v>
      </c>
      <c r="EM181" t="e">
        <f t="shared" ca="1" si="472"/>
        <v>#N/A</v>
      </c>
      <c r="EN181" s="91" t="e">
        <f t="shared" ca="1" si="472"/>
        <v>#N/A</v>
      </c>
    </row>
    <row r="182" spans="1:144">
      <c r="A182" t="str">
        <f ca="1"/>
        <v>Superstructure</v>
      </c>
      <c r="B182" t="str">
        <f ca="1"/>
        <v>Beams</v>
      </c>
      <c r="C182">
        <f ca="1"/>
        <v>0</v>
      </c>
      <c r="D182" t="str">
        <f ca="1"/>
        <v/>
      </c>
      <c r="E182">
        <f ca="1"/>
        <v>0</v>
      </c>
      <c r="F182">
        <f ca="1"/>
        <v>0</v>
      </c>
      <c r="G182">
        <f ca="1"/>
        <v>0</v>
      </c>
      <c r="H182" t="str">
        <f ca="1"/>
        <v/>
      </c>
      <c r="I182">
        <f ca="1"/>
        <v>0</v>
      </c>
      <c r="J182" t="str">
        <f ca="1"/>
        <v/>
      </c>
      <c r="K182" t="str">
        <f ca="1"/>
        <v>0</v>
      </c>
      <c r="L182" t="str">
        <f ca="1"/>
        <v>0</v>
      </c>
      <c r="M182" t="str">
        <f ca="1"/>
        <v>0</v>
      </c>
      <c r="X182" s="91" t="e">
        <f t="shared" ca="1" si="465"/>
        <v>#N/A</v>
      </c>
      <c r="Y182" t="e">
        <f t="shared" ca="1" si="465"/>
        <v>#N/A</v>
      </c>
      <c r="Z182" t="e">
        <f t="shared" ca="1" si="465"/>
        <v>#N/A</v>
      </c>
      <c r="AA182" t="e">
        <f t="shared" ca="1" si="465"/>
        <v>#N/A</v>
      </c>
      <c r="AB182" t="e">
        <f t="shared" ca="1" si="465"/>
        <v>#N/A</v>
      </c>
      <c r="AC182" t="e">
        <f t="shared" ca="1" si="465"/>
        <v>#N/A</v>
      </c>
      <c r="AD182" t="e">
        <f t="shared" ca="1" si="465"/>
        <v>#N/A</v>
      </c>
      <c r="AE182" t="e">
        <f t="shared" ca="1" si="465"/>
        <v>#N/A</v>
      </c>
      <c r="AF182" t="e">
        <f t="shared" ca="1" si="465"/>
        <v>#N/A</v>
      </c>
      <c r="AG182" t="e">
        <f t="shared" ca="1" si="465"/>
        <v>#N/A</v>
      </c>
      <c r="AH182" t="e">
        <f t="shared" ca="1" si="465"/>
        <v>#N/A</v>
      </c>
      <c r="AI182" t="e">
        <f t="shared" ca="1" si="465"/>
        <v>#N/A</v>
      </c>
      <c r="AJ182" t="e">
        <f t="shared" ca="1" si="465"/>
        <v>#N/A</v>
      </c>
      <c r="AK182" t="e">
        <f t="shared" ca="1" si="465"/>
        <v>#N/A</v>
      </c>
      <c r="AL182" t="e">
        <f t="shared" ca="1" si="465"/>
        <v>#N/A</v>
      </c>
      <c r="AM182" t="e">
        <f t="shared" ca="1" si="465"/>
        <v>#N/A</v>
      </c>
      <c r="AN182" t="e">
        <f t="shared" ca="1" si="466"/>
        <v>#N/A</v>
      </c>
      <c r="AO182" t="e">
        <f t="shared" ca="1" si="466"/>
        <v>#N/A</v>
      </c>
      <c r="AP182" t="e">
        <f t="shared" ca="1" si="466"/>
        <v>#N/A</v>
      </c>
      <c r="AQ182" t="e">
        <f t="shared" ca="1" si="466"/>
        <v>#N/A</v>
      </c>
      <c r="AR182" t="e">
        <f t="shared" ca="1" si="466"/>
        <v>#N/A</v>
      </c>
      <c r="AS182" t="e">
        <f t="shared" ca="1" si="466"/>
        <v>#N/A</v>
      </c>
      <c r="AT182" t="e">
        <f t="shared" ca="1" si="466"/>
        <v>#N/A</v>
      </c>
      <c r="AU182" t="e">
        <f t="shared" ca="1" si="466"/>
        <v>#N/A</v>
      </c>
      <c r="AV182" t="e">
        <f t="shared" ca="1" si="466"/>
        <v>#N/A</v>
      </c>
      <c r="AW182" t="e">
        <f t="shared" ca="1" si="466"/>
        <v>#N/A</v>
      </c>
      <c r="AX182" t="e">
        <f t="shared" ca="1" si="466"/>
        <v>#N/A</v>
      </c>
      <c r="AY182" t="e">
        <f t="shared" ca="1" si="466"/>
        <v>#N/A</v>
      </c>
      <c r="AZ182" t="e">
        <f t="shared" ca="1" si="466"/>
        <v>#N/A</v>
      </c>
      <c r="BA182" t="e">
        <f t="shared" ca="1" si="466"/>
        <v>#N/A</v>
      </c>
      <c r="BB182" s="91" t="e">
        <f t="shared" ca="1" si="466"/>
        <v>#N/A</v>
      </c>
      <c r="BC182" t="e">
        <f t="shared" ca="1" si="466"/>
        <v>#N/A</v>
      </c>
      <c r="BD182" t="e">
        <f t="shared" ca="1" si="467"/>
        <v>#N/A</v>
      </c>
      <c r="BE182" t="e">
        <f t="shared" ca="1" si="467"/>
        <v>#N/A</v>
      </c>
      <c r="BF182" t="e">
        <f t="shared" ca="1" si="467"/>
        <v>#N/A</v>
      </c>
      <c r="BG182" t="e">
        <f t="shared" ca="1" si="467"/>
        <v>#N/A</v>
      </c>
      <c r="BH182" t="e">
        <f t="shared" ca="1" si="467"/>
        <v>#N/A</v>
      </c>
      <c r="BI182" t="e">
        <f t="shared" ca="1" si="467"/>
        <v>#N/A</v>
      </c>
      <c r="BJ182" t="e">
        <f t="shared" ca="1" si="467"/>
        <v>#N/A</v>
      </c>
      <c r="BK182" t="e">
        <f t="shared" ca="1" si="467"/>
        <v>#N/A</v>
      </c>
      <c r="BL182" t="e">
        <f t="shared" ca="1" si="467"/>
        <v>#N/A</v>
      </c>
      <c r="BM182" t="e">
        <f t="shared" ca="1" si="467"/>
        <v>#N/A</v>
      </c>
      <c r="BN182" t="e">
        <f t="shared" ca="1" si="467"/>
        <v>#N/A</v>
      </c>
      <c r="BO182" t="e">
        <f t="shared" ca="1" si="467"/>
        <v>#N/A</v>
      </c>
      <c r="BP182" t="e">
        <f t="shared" ca="1" si="467"/>
        <v>#N/A</v>
      </c>
      <c r="BQ182" t="e">
        <f t="shared" ca="1" si="467"/>
        <v>#N/A</v>
      </c>
      <c r="BR182" t="e">
        <f t="shared" ca="1" si="467"/>
        <v>#N/A</v>
      </c>
      <c r="BS182" t="e">
        <f t="shared" ca="1" si="467"/>
        <v>#N/A</v>
      </c>
      <c r="BT182" t="e">
        <f t="shared" ca="1" si="468"/>
        <v>#N/A</v>
      </c>
      <c r="BU182" t="e">
        <f t="shared" ca="1" si="468"/>
        <v>#N/A</v>
      </c>
      <c r="BV182" t="e">
        <f t="shared" ca="1" si="468"/>
        <v>#N/A</v>
      </c>
      <c r="BW182" t="e">
        <f t="shared" ca="1" si="468"/>
        <v>#N/A</v>
      </c>
      <c r="BX182" t="e">
        <f t="shared" ca="1" si="468"/>
        <v>#N/A</v>
      </c>
      <c r="BY182" t="e">
        <f t="shared" ca="1" si="468"/>
        <v>#N/A</v>
      </c>
      <c r="BZ182" t="e">
        <f t="shared" ca="1" si="468"/>
        <v>#N/A</v>
      </c>
      <c r="CA182" t="e">
        <f t="shared" ca="1" si="468"/>
        <v>#N/A</v>
      </c>
      <c r="CB182" t="e">
        <f t="shared" ca="1" si="468"/>
        <v>#N/A</v>
      </c>
      <c r="CC182" t="e">
        <f t="shared" ca="1" si="468"/>
        <v>#N/A</v>
      </c>
      <c r="CD182" t="e">
        <f t="shared" ca="1" si="468"/>
        <v>#N/A</v>
      </c>
      <c r="CE182" t="e">
        <f t="shared" ca="1" si="468"/>
        <v>#N/A</v>
      </c>
      <c r="CF182" s="91" t="e">
        <f t="shared" ca="1" si="468"/>
        <v>#N/A</v>
      </c>
      <c r="CG182" t="e">
        <f t="shared" ca="1" si="468"/>
        <v>#N/A</v>
      </c>
      <c r="CH182" t="e">
        <f t="shared" ca="1" si="468"/>
        <v>#N/A</v>
      </c>
      <c r="CI182" t="e">
        <f t="shared" ca="1" si="468"/>
        <v>#N/A</v>
      </c>
      <c r="CJ182" t="e">
        <f t="shared" ca="1" si="469"/>
        <v>#N/A</v>
      </c>
      <c r="CK182" t="e">
        <f t="shared" ca="1" si="469"/>
        <v>#N/A</v>
      </c>
      <c r="CL182" t="e">
        <f t="shared" ca="1" si="469"/>
        <v>#N/A</v>
      </c>
      <c r="CM182" t="e">
        <f t="shared" ca="1" si="469"/>
        <v>#N/A</v>
      </c>
      <c r="CN182" t="e">
        <f t="shared" ca="1" si="469"/>
        <v>#N/A</v>
      </c>
      <c r="CO182" t="e">
        <f t="shared" ca="1" si="469"/>
        <v>#N/A</v>
      </c>
      <c r="CP182" t="e">
        <f t="shared" ca="1" si="469"/>
        <v>#N/A</v>
      </c>
      <c r="CQ182" t="e">
        <f t="shared" ca="1" si="469"/>
        <v>#N/A</v>
      </c>
      <c r="CR182" t="e">
        <f t="shared" ca="1" si="469"/>
        <v>#N/A</v>
      </c>
      <c r="CS182" t="e">
        <f t="shared" ca="1" si="469"/>
        <v>#N/A</v>
      </c>
      <c r="CT182" t="e">
        <f t="shared" ca="1" si="469"/>
        <v>#N/A</v>
      </c>
      <c r="CU182" t="e">
        <f t="shared" ca="1" si="469"/>
        <v>#N/A</v>
      </c>
      <c r="CV182" t="e">
        <f t="shared" ca="1" si="469"/>
        <v>#N/A</v>
      </c>
      <c r="CW182" t="e">
        <f t="shared" ca="1" si="469"/>
        <v>#N/A</v>
      </c>
      <c r="CX182" t="e">
        <f t="shared" ca="1" si="469"/>
        <v>#N/A</v>
      </c>
      <c r="CY182" t="e">
        <f t="shared" ca="1" si="469"/>
        <v>#N/A</v>
      </c>
      <c r="CZ182" t="e">
        <f t="shared" ca="1" si="470"/>
        <v>#N/A</v>
      </c>
      <c r="DA182" t="e">
        <f t="shared" ca="1" si="470"/>
        <v>#N/A</v>
      </c>
      <c r="DB182" t="e">
        <f t="shared" ca="1" si="470"/>
        <v>#N/A</v>
      </c>
      <c r="DC182" t="e">
        <f t="shared" ca="1" si="470"/>
        <v>#N/A</v>
      </c>
      <c r="DD182" t="e">
        <f t="shared" ca="1" si="470"/>
        <v>#N/A</v>
      </c>
      <c r="DE182" t="e">
        <f t="shared" ca="1" si="470"/>
        <v>#N/A</v>
      </c>
      <c r="DF182" t="e">
        <f t="shared" ca="1" si="470"/>
        <v>#N/A</v>
      </c>
      <c r="DG182" t="e">
        <f t="shared" ca="1" si="470"/>
        <v>#N/A</v>
      </c>
      <c r="DH182" t="e">
        <f t="shared" ca="1" si="470"/>
        <v>#N/A</v>
      </c>
      <c r="DI182" t="e">
        <f t="shared" ca="1" si="470"/>
        <v>#N/A</v>
      </c>
      <c r="DJ182" s="91" t="e">
        <f t="shared" ca="1" si="470"/>
        <v>#N/A</v>
      </c>
      <c r="DK182" t="e">
        <f t="shared" ca="1" si="470"/>
        <v>#N/A</v>
      </c>
      <c r="DL182" t="e">
        <f t="shared" ca="1" si="470"/>
        <v>#N/A</v>
      </c>
      <c r="DM182" t="e">
        <f t="shared" ca="1" si="470"/>
        <v>#N/A</v>
      </c>
      <c r="DN182" t="e">
        <f t="shared" ca="1" si="470"/>
        <v>#N/A</v>
      </c>
      <c r="DO182" t="e">
        <f t="shared" ca="1" si="470"/>
        <v>#N/A</v>
      </c>
      <c r="DP182" t="e">
        <f t="shared" ca="1" si="471"/>
        <v>#N/A</v>
      </c>
      <c r="DQ182" t="e">
        <f t="shared" ca="1" si="471"/>
        <v>#N/A</v>
      </c>
      <c r="DR182" t="e">
        <f t="shared" ca="1" si="471"/>
        <v>#N/A</v>
      </c>
      <c r="DS182" t="e">
        <f t="shared" ca="1" si="471"/>
        <v>#N/A</v>
      </c>
      <c r="DT182" t="e">
        <f t="shared" ca="1" si="471"/>
        <v>#N/A</v>
      </c>
      <c r="DU182" t="e">
        <f t="shared" ca="1" si="471"/>
        <v>#N/A</v>
      </c>
      <c r="DV182" t="e">
        <f t="shared" ca="1" si="471"/>
        <v>#N/A</v>
      </c>
      <c r="DW182" t="e">
        <f t="shared" ca="1" si="471"/>
        <v>#N/A</v>
      </c>
      <c r="DX182" t="e">
        <f t="shared" ca="1" si="471"/>
        <v>#N/A</v>
      </c>
      <c r="DY182" t="e">
        <f t="shared" ca="1" si="471"/>
        <v>#N/A</v>
      </c>
      <c r="DZ182" t="e">
        <f t="shared" ca="1" si="471"/>
        <v>#N/A</v>
      </c>
      <c r="EA182" t="e">
        <f t="shared" ca="1" si="471"/>
        <v>#N/A</v>
      </c>
      <c r="EB182" t="e">
        <f t="shared" ca="1" si="471"/>
        <v>#N/A</v>
      </c>
      <c r="EC182" t="e">
        <f t="shared" ca="1" si="471"/>
        <v>#N/A</v>
      </c>
      <c r="ED182" t="e">
        <f t="shared" ca="1" si="471"/>
        <v>#N/A</v>
      </c>
      <c r="EE182" t="e">
        <f t="shared" ca="1" si="471"/>
        <v>#N/A</v>
      </c>
      <c r="EF182" t="e">
        <f t="shared" ca="1" si="472"/>
        <v>#N/A</v>
      </c>
      <c r="EG182" t="e">
        <f t="shared" ca="1" si="472"/>
        <v>#N/A</v>
      </c>
      <c r="EH182" t="e">
        <f t="shared" ca="1" si="472"/>
        <v>#N/A</v>
      </c>
      <c r="EI182" t="e">
        <f t="shared" ca="1" si="472"/>
        <v>#N/A</v>
      </c>
      <c r="EJ182" t="e">
        <f t="shared" ca="1" si="472"/>
        <v>#N/A</v>
      </c>
      <c r="EK182" t="e">
        <f t="shared" ca="1" si="472"/>
        <v>#N/A</v>
      </c>
      <c r="EL182" t="e">
        <f t="shared" ca="1" si="472"/>
        <v>#N/A</v>
      </c>
      <c r="EM182" t="e">
        <f t="shared" ca="1" si="472"/>
        <v>#N/A</v>
      </c>
      <c r="EN182" s="91" t="e">
        <f t="shared" ca="1" si="472"/>
        <v>#N/A</v>
      </c>
    </row>
    <row r="183" spans="1:144">
      <c r="A183" t="str">
        <f ca="1"/>
        <v>Superstructure</v>
      </c>
      <c r="B183" t="str">
        <f ca="1"/>
        <v>Secondary beams</v>
      </c>
      <c r="C183">
        <f ca="1"/>
        <v>0</v>
      </c>
      <c r="D183" t="str">
        <f ca="1"/>
        <v/>
      </c>
      <c r="E183">
        <f ca="1"/>
        <v>0</v>
      </c>
      <c r="F183">
        <f ca="1"/>
        <v>0</v>
      </c>
      <c r="G183">
        <f ca="1"/>
        <v>0</v>
      </c>
      <c r="H183" t="str">
        <f ca="1"/>
        <v/>
      </c>
      <c r="I183">
        <f ca="1"/>
        <v>0</v>
      </c>
      <c r="J183" t="str">
        <f ca="1"/>
        <v/>
      </c>
      <c r="K183" t="str">
        <f ca="1"/>
        <v>0</v>
      </c>
      <c r="L183" t="str">
        <f ca="1"/>
        <v>0</v>
      </c>
      <c r="M183" t="str">
        <f ca="1"/>
        <v>0</v>
      </c>
      <c r="X183" s="91" t="e">
        <f t="shared" ca="1" si="465"/>
        <v>#N/A</v>
      </c>
      <c r="Y183" t="e">
        <f t="shared" ca="1" si="465"/>
        <v>#N/A</v>
      </c>
      <c r="Z183" t="e">
        <f t="shared" ca="1" si="465"/>
        <v>#N/A</v>
      </c>
      <c r="AA183" t="e">
        <f t="shared" ca="1" si="465"/>
        <v>#N/A</v>
      </c>
      <c r="AB183" t="e">
        <f t="shared" ca="1" si="465"/>
        <v>#N/A</v>
      </c>
      <c r="AC183" t="e">
        <f t="shared" ca="1" si="465"/>
        <v>#N/A</v>
      </c>
      <c r="AD183" t="e">
        <f t="shared" ca="1" si="465"/>
        <v>#N/A</v>
      </c>
      <c r="AE183" t="e">
        <f t="shared" ca="1" si="465"/>
        <v>#N/A</v>
      </c>
      <c r="AF183" t="e">
        <f t="shared" ca="1" si="465"/>
        <v>#N/A</v>
      </c>
      <c r="AG183" t="e">
        <f t="shared" ca="1" si="465"/>
        <v>#N/A</v>
      </c>
      <c r="AH183" t="e">
        <f t="shared" ca="1" si="465"/>
        <v>#N/A</v>
      </c>
      <c r="AI183" t="e">
        <f t="shared" ca="1" si="465"/>
        <v>#N/A</v>
      </c>
      <c r="AJ183" t="e">
        <f t="shared" ca="1" si="465"/>
        <v>#N/A</v>
      </c>
      <c r="AK183" t="e">
        <f t="shared" ca="1" si="465"/>
        <v>#N/A</v>
      </c>
      <c r="AL183" t="e">
        <f t="shared" ca="1" si="465"/>
        <v>#N/A</v>
      </c>
      <c r="AM183" t="e">
        <f t="shared" ca="1" si="465"/>
        <v>#N/A</v>
      </c>
      <c r="AN183" t="e">
        <f t="shared" ca="1" si="466"/>
        <v>#N/A</v>
      </c>
      <c r="AO183" t="e">
        <f t="shared" ca="1" si="466"/>
        <v>#N/A</v>
      </c>
      <c r="AP183" t="e">
        <f t="shared" ca="1" si="466"/>
        <v>#N/A</v>
      </c>
      <c r="AQ183" t="e">
        <f t="shared" ca="1" si="466"/>
        <v>#N/A</v>
      </c>
      <c r="AR183" t="e">
        <f t="shared" ca="1" si="466"/>
        <v>#N/A</v>
      </c>
      <c r="AS183" t="e">
        <f t="shared" ca="1" si="466"/>
        <v>#N/A</v>
      </c>
      <c r="AT183" t="e">
        <f t="shared" ca="1" si="466"/>
        <v>#N/A</v>
      </c>
      <c r="AU183" t="e">
        <f t="shared" ca="1" si="466"/>
        <v>#N/A</v>
      </c>
      <c r="AV183" t="e">
        <f t="shared" ca="1" si="466"/>
        <v>#N/A</v>
      </c>
      <c r="AW183" t="e">
        <f t="shared" ca="1" si="466"/>
        <v>#N/A</v>
      </c>
      <c r="AX183" t="e">
        <f t="shared" ca="1" si="466"/>
        <v>#N/A</v>
      </c>
      <c r="AY183" t="e">
        <f t="shared" ca="1" si="466"/>
        <v>#N/A</v>
      </c>
      <c r="AZ183" t="e">
        <f t="shared" ca="1" si="466"/>
        <v>#N/A</v>
      </c>
      <c r="BA183" t="e">
        <f t="shared" ca="1" si="466"/>
        <v>#N/A</v>
      </c>
      <c r="BB183" s="91" t="e">
        <f t="shared" ca="1" si="466"/>
        <v>#N/A</v>
      </c>
      <c r="BC183" t="e">
        <f t="shared" ca="1" si="466"/>
        <v>#N/A</v>
      </c>
      <c r="BD183" t="e">
        <f t="shared" ca="1" si="467"/>
        <v>#N/A</v>
      </c>
      <c r="BE183" t="e">
        <f t="shared" ca="1" si="467"/>
        <v>#N/A</v>
      </c>
      <c r="BF183" t="e">
        <f t="shared" ca="1" si="467"/>
        <v>#N/A</v>
      </c>
      <c r="BG183" t="e">
        <f t="shared" ca="1" si="467"/>
        <v>#N/A</v>
      </c>
      <c r="BH183" t="e">
        <f t="shared" ca="1" si="467"/>
        <v>#N/A</v>
      </c>
      <c r="BI183" t="e">
        <f t="shared" ca="1" si="467"/>
        <v>#N/A</v>
      </c>
      <c r="BJ183" t="e">
        <f t="shared" ca="1" si="467"/>
        <v>#N/A</v>
      </c>
      <c r="BK183" t="e">
        <f t="shared" ca="1" si="467"/>
        <v>#N/A</v>
      </c>
      <c r="BL183" t="e">
        <f t="shared" ca="1" si="467"/>
        <v>#N/A</v>
      </c>
      <c r="BM183" t="e">
        <f t="shared" ca="1" si="467"/>
        <v>#N/A</v>
      </c>
      <c r="BN183" t="e">
        <f t="shared" ca="1" si="467"/>
        <v>#N/A</v>
      </c>
      <c r="BO183" t="e">
        <f t="shared" ca="1" si="467"/>
        <v>#N/A</v>
      </c>
      <c r="BP183" t="e">
        <f t="shared" ca="1" si="467"/>
        <v>#N/A</v>
      </c>
      <c r="BQ183" t="e">
        <f t="shared" ca="1" si="467"/>
        <v>#N/A</v>
      </c>
      <c r="BR183" t="e">
        <f t="shared" ca="1" si="467"/>
        <v>#N/A</v>
      </c>
      <c r="BS183" t="e">
        <f t="shared" ca="1" si="467"/>
        <v>#N/A</v>
      </c>
      <c r="BT183" t="e">
        <f t="shared" ca="1" si="468"/>
        <v>#N/A</v>
      </c>
      <c r="BU183" t="e">
        <f t="shared" ca="1" si="468"/>
        <v>#N/A</v>
      </c>
      <c r="BV183" t="e">
        <f t="shared" ca="1" si="468"/>
        <v>#N/A</v>
      </c>
      <c r="BW183" t="e">
        <f t="shared" ca="1" si="468"/>
        <v>#N/A</v>
      </c>
      <c r="BX183" t="e">
        <f t="shared" ca="1" si="468"/>
        <v>#N/A</v>
      </c>
      <c r="BY183" t="e">
        <f t="shared" ca="1" si="468"/>
        <v>#N/A</v>
      </c>
      <c r="BZ183" t="e">
        <f t="shared" ca="1" si="468"/>
        <v>#N/A</v>
      </c>
      <c r="CA183" t="e">
        <f t="shared" ca="1" si="468"/>
        <v>#N/A</v>
      </c>
      <c r="CB183" t="e">
        <f t="shared" ca="1" si="468"/>
        <v>#N/A</v>
      </c>
      <c r="CC183" t="e">
        <f t="shared" ca="1" si="468"/>
        <v>#N/A</v>
      </c>
      <c r="CD183" t="e">
        <f t="shared" ca="1" si="468"/>
        <v>#N/A</v>
      </c>
      <c r="CE183" t="e">
        <f t="shared" ca="1" si="468"/>
        <v>#N/A</v>
      </c>
      <c r="CF183" s="91" t="e">
        <f t="shared" ca="1" si="468"/>
        <v>#N/A</v>
      </c>
      <c r="CG183" t="e">
        <f t="shared" ca="1" si="468"/>
        <v>#N/A</v>
      </c>
      <c r="CH183" t="e">
        <f t="shared" ca="1" si="468"/>
        <v>#N/A</v>
      </c>
      <c r="CI183" t="e">
        <f t="shared" ca="1" si="468"/>
        <v>#N/A</v>
      </c>
      <c r="CJ183" t="e">
        <f t="shared" ca="1" si="469"/>
        <v>#N/A</v>
      </c>
      <c r="CK183" t="e">
        <f t="shared" ca="1" si="469"/>
        <v>#N/A</v>
      </c>
      <c r="CL183" t="e">
        <f t="shared" ca="1" si="469"/>
        <v>#N/A</v>
      </c>
      <c r="CM183" t="e">
        <f t="shared" ca="1" si="469"/>
        <v>#N/A</v>
      </c>
      <c r="CN183" t="e">
        <f t="shared" ca="1" si="469"/>
        <v>#N/A</v>
      </c>
      <c r="CO183" t="e">
        <f t="shared" ca="1" si="469"/>
        <v>#N/A</v>
      </c>
      <c r="CP183" t="e">
        <f t="shared" ca="1" si="469"/>
        <v>#N/A</v>
      </c>
      <c r="CQ183" t="e">
        <f t="shared" ca="1" si="469"/>
        <v>#N/A</v>
      </c>
      <c r="CR183" t="e">
        <f t="shared" ca="1" si="469"/>
        <v>#N/A</v>
      </c>
      <c r="CS183" t="e">
        <f t="shared" ca="1" si="469"/>
        <v>#N/A</v>
      </c>
      <c r="CT183" t="e">
        <f t="shared" ca="1" si="469"/>
        <v>#N/A</v>
      </c>
      <c r="CU183" t="e">
        <f t="shared" ca="1" si="469"/>
        <v>#N/A</v>
      </c>
      <c r="CV183" t="e">
        <f t="shared" ca="1" si="469"/>
        <v>#N/A</v>
      </c>
      <c r="CW183" t="e">
        <f t="shared" ca="1" si="469"/>
        <v>#N/A</v>
      </c>
      <c r="CX183" t="e">
        <f t="shared" ca="1" si="469"/>
        <v>#N/A</v>
      </c>
      <c r="CY183" t="e">
        <f t="shared" ca="1" si="469"/>
        <v>#N/A</v>
      </c>
      <c r="CZ183" t="e">
        <f t="shared" ca="1" si="470"/>
        <v>#N/A</v>
      </c>
      <c r="DA183" t="e">
        <f t="shared" ca="1" si="470"/>
        <v>#N/A</v>
      </c>
      <c r="DB183" t="e">
        <f t="shared" ca="1" si="470"/>
        <v>#N/A</v>
      </c>
      <c r="DC183" t="e">
        <f t="shared" ca="1" si="470"/>
        <v>#N/A</v>
      </c>
      <c r="DD183" t="e">
        <f t="shared" ca="1" si="470"/>
        <v>#N/A</v>
      </c>
      <c r="DE183" t="e">
        <f t="shared" ca="1" si="470"/>
        <v>#N/A</v>
      </c>
      <c r="DF183" t="e">
        <f t="shared" ca="1" si="470"/>
        <v>#N/A</v>
      </c>
      <c r="DG183" t="e">
        <f t="shared" ca="1" si="470"/>
        <v>#N/A</v>
      </c>
      <c r="DH183" t="e">
        <f t="shared" ca="1" si="470"/>
        <v>#N/A</v>
      </c>
      <c r="DI183" t="e">
        <f t="shared" ca="1" si="470"/>
        <v>#N/A</v>
      </c>
      <c r="DJ183" s="91" t="e">
        <f t="shared" ca="1" si="470"/>
        <v>#N/A</v>
      </c>
      <c r="DK183" t="e">
        <f t="shared" ca="1" si="470"/>
        <v>#N/A</v>
      </c>
      <c r="DL183" t="e">
        <f t="shared" ca="1" si="470"/>
        <v>#N/A</v>
      </c>
      <c r="DM183" t="e">
        <f t="shared" ca="1" si="470"/>
        <v>#N/A</v>
      </c>
      <c r="DN183" t="e">
        <f t="shared" ca="1" si="470"/>
        <v>#N/A</v>
      </c>
      <c r="DO183" t="e">
        <f t="shared" ca="1" si="470"/>
        <v>#N/A</v>
      </c>
      <c r="DP183" t="e">
        <f t="shared" ca="1" si="471"/>
        <v>#N/A</v>
      </c>
      <c r="DQ183" t="e">
        <f t="shared" ca="1" si="471"/>
        <v>#N/A</v>
      </c>
      <c r="DR183" t="e">
        <f t="shared" ca="1" si="471"/>
        <v>#N/A</v>
      </c>
      <c r="DS183" t="e">
        <f t="shared" ca="1" si="471"/>
        <v>#N/A</v>
      </c>
      <c r="DT183" t="e">
        <f t="shared" ca="1" si="471"/>
        <v>#N/A</v>
      </c>
      <c r="DU183" t="e">
        <f t="shared" ca="1" si="471"/>
        <v>#N/A</v>
      </c>
      <c r="DV183" t="e">
        <f t="shared" ca="1" si="471"/>
        <v>#N/A</v>
      </c>
      <c r="DW183" t="e">
        <f t="shared" ca="1" si="471"/>
        <v>#N/A</v>
      </c>
      <c r="DX183" t="e">
        <f t="shared" ca="1" si="471"/>
        <v>#N/A</v>
      </c>
      <c r="DY183" t="e">
        <f t="shared" ca="1" si="471"/>
        <v>#N/A</v>
      </c>
      <c r="DZ183" t="e">
        <f t="shared" ca="1" si="471"/>
        <v>#N/A</v>
      </c>
      <c r="EA183" t="e">
        <f t="shared" ca="1" si="471"/>
        <v>#N/A</v>
      </c>
      <c r="EB183" t="e">
        <f t="shared" ca="1" si="471"/>
        <v>#N/A</v>
      </c>
      <c r="EC183" t="e">
        <f t="shared" ca="1" si="471"/>
        <v>#N/A</v>
      </c>
      <c r="ED183" t="e">
        <f t="shared" ca="1" si="471"/>
        <v>#N/A</v>
      </c>
      <c r="EE183" t="e">
        <f t="shared" ca="1" si="471"/>
        <v>#N/A</v>
      </c>
      <c r="EF183" t="e">
        <f t="shared" ca="1" si="472"/>
        <v>#N/A</v>
      </c>
      <c r="EG183" t="e">
        <f t="shared" ca="1" si="472"/>
        <v>#N/A</v>
      </c>
      <c r="EH183" t="e">
        <f t="shared" ca="1" si="472"/>
        <v>#N/A</v>
      </c>
      <c r="EI183" t="e">
        <f t="shared" ca="1" si="472"/>
        <v>#N/A</v>
      </c>
      <c r="EJ183" t="e">
        <f t="shared" ca="1" si="472"/>
        <v>#N/A</v>
      </c>
      <c r="EK183" t="e">
        <f t="shared" ca="1" si="472"/>
        <v>#N/A</v>
      </c>
      <c r="EL183" t="e">
        <f t="shared" ca="1" si="472"/>
        <v>#N/A</v>
      </c>
      <c r="EM183" t="e">
        <f t="shared" ca="1" si="472"/>
        <v>#N/A</v>
      </c>
      <c r="EN183" s="91" t="e">
        <f t="shared" ca="1" si="472"/>
        <v>#N/A</v>
      </c>
    </row>
    <row r="184" spans="1:144">
      <c r="A184" t="str">
        <f ca="1"/>
        <v>Upper floors</v>
      </c>
      <c r="B184" t="str">
        <f ca="1"/>
        <v>Floor slab</v>
      </c>
      <c r="C184">
        <f ca="1"/>
        <v>0</v>
      </c>
      <c r="D184" t="str">
        <f ca="1"/>
        <v/>
      </c>
      <c r="E184">
        <f ca="1"/>
        <v>0</v>
      </c>
      <c r="F184">
        <f ca="1"/>
        <v>0</v>
      </c>
      <c r="G184">
        <f ca="1"/>
        <v>0</v>
      </c>
      <c r="H184" t="str">
        <f ca="1"/>
        <v/>
      </c>
      <c r="I184">
        <f ca="1"/>
        <v>0</v>
      </c>
      <c r="J184" t="str">
        <f ca="1"/>
        <v/>
      </c>
      <c r="K184" t="str">
        <f ca="1"/>
        <v>0</v>
      </c>
      <c r="L184" t="str">
        <f ca="1"/>
        <v>0</v>
      </c>
      <c r="M184" t="str">
        <f ca="1"/>
        <v>0</v>
      </c>
      <c r="X184" s="91" t="e">
        <f t="shared" ca="1" si="465"/>
        <v>#N/A</v>
      </c>
      <c r="Y184" t="e">
        <f t="shared" ca="1" si="465"/>
        <v>#N/A</v>
      </c>
      <c r="Z184" t="e">
        <f t="shared" ca="1" si="465"/>
        <v>#N/A</v>
      </c>
      <c r="AA184" t="e">
        <f t="shared" ca="1" si="465"/>
        <v>#N/A</v>
      </c>
      <c r="AB184" t="e">
        <f t="shared" ca="1" si="465"/>
        <v>#N/A</v>
      </c>
      <c r="AC184" t="e">
        <f t="shared" ca="1" si="465"/>
        <v>#N/A</v>
      </c>
      <c r="AD184" t="e">
        <f t="shared" ca="1" si="465"/>
        <v>#N/A</v>
      </c>
      <c r="AE184" t="e">
        <f t="shared" ca="1" si="465"/>
        <v>#N/A</v>
      </c>
      <c r="AF184" t="e">
        <f t="shared" ca="1" si="465"/>
        <v>#N/A</v>
      </c>
      <c r="AG184" t="e">
        <f t="shared" ca="1" si="465"/>
        <v>#N/A</v>
      </c>
      <c r="AH184" t="e">
        <f t="shared" ca="1" si="465"/>
        <v>#N/A</v>
      </c>
      <c r="AI184" t="e">
        <f t="shared" ca="1" si="465"/>
        <v>#N/A</v>
      </c>
      <c r="AJ184" t="e">
        <f t="shared" ca="1" si="465"/>
        <v>#N/A</v>
      </c>
      <c r="AK184" t="e">
        <f t="shared" ca="1" si="465"/>
        <v>#N/A</v>
      </c>
      <c r="AL184" t="e">
        <f t="shared" ca="1" si="465"/>
        <v>#N/A</v>
      </c>
      <c r="AM184" t="e">
        <f t="shared" ca="1" si="465"/>
        <v>#N/A</v>
      </c>
      <c r="AN184" t="e">
        <f t="shared" ca="1" si="466"/>
        <v>#N/A</v>
      </c>
      <c r="AO184" t="e">
        <f t="shared" ca="1" si="466"/>
        <v>#N/A</v>
      </c>
      <c r="AP184" t="e">
        <f t="shared" ca="1" si="466"/>
        <v>#N/A</v>
      </c>
      <c r="AQ184" t="e">
        <f t="shared" ca="1" si="466"/>
        <v>#N/A</v>
      </c>
      <c r="AR184" t="e">
        <f t="shared" ca="1" si="466"/>
        <v>#N/A</v>
      </c>
      <c r="AS184" t="e">
        <f t="shared" ca="1" si="466"/>
        <v>#N/A</v>
      </c>
      <c r="AT184" t="e">
        <f t="shared" ca="1" si="466"/>
        <v>#N/A</v>
      </c>
      <c r="AU184" t="e">
        <f t="shared" ca="1" si="466"/>
        <v>#N/A</v>
      </c>
      <c r="AV184" t="e">
        <f t="shared" ca="1" si="466"/>
        <v>#N/A</v>
      </c>
      <c r="AW184" t="e">
        <f t="shared" ca="1" si="466"/>
        <v>#N/A</v>
      </c>
      <c r="AX184" t="e">
        <f t="shared" ca="1" si="466"/>
        <v>#N/A</v>
      </c>
      <c r="AY184" t="e">
        <f t="shared" ca="1" si="466"/>
        <v>#N/A</v>
      </c>
      <c r="AZ184" t="e">
        <f t="shared" ca="1" si="466"/>
        <v>#N/A</v>
      </c>
      <c r="BA184" t="e">
        <f t="shared" ca="1" si="466"/>
        <v>#N/A</v>
      </c>
      <c r="BB184" s="91" t="e">
        <f t="shared" ca="1" si="466"/>
        <v>#N/A</v>
      </c>
      <c r="BC184" t="e">
        <f t="shared" ca="1" si="466"/>
        <v>#N/A</v>
      </c>
      <c r="BD184" t="e">
        <f t="shared" ca="1" si="467"/>
        <v>#N/A</v>
      </c>
      <c r="BE184" t="e">
        <f t="shared" ca="1" si="467"/>
        <v>#N/A</v>
      </c>
      <c r="BF184" t="e">
        <f t="shared" ca="1" si="467"/>
        <v>#N/A</v>
      </c>
      <c r="BG184" t="e">
        <f t="shared" ca="1" si="467"/>
        <v>#N/A</v>
      </c>
      <c r="BH184" t="e">
        <f t="shared" ca="1" si="467"/>
        <v>#N/A</v>
      </c>
      <c r="BI184" t="e">
        <f t="shared" ca="1" si="467"/>
        <v>#N/A</v>
      </c>
      <c r="BJ184" t="e">
        <f t="shared" ca="1" si="467"/>
        <v>#N/A</v>
      </c>
      <c r="BK184" t="e">
        <f t="shared" ca="1" si="467"/>
        <v>#N/A</v>
      </c>
      <c r="BL184" t="e">
        <f t="shared" ca="1" si="467"/>
        <v>#N/A</v>
      </c>
      <c r="BM184" t="e">
        <f t="shared" ca="1" si="467"/>
        <v>#N/A</v>
      </c>
      <c r="BN184" t="e">
        <f t="shared" ca="1" si="467"/>
        <v>#N/A</v>
      </c>
      <c r="BO184" t="e">
        <f t="shared" ca="1" si="467"/>
        <v>#N/A</v>
      </c>
      <c r="BP184" t="e">
        <f t="shared" ca="1" si="467"/>
        <v>#N/A</v>
      </c>
      <c r="BQ184" t="e">
        <f t="shared" ca="1" si="467"/>
        <v>#N/A</v>
      </c>
      <c r="BR184" t="e">
        <f t="shared" ca="1" si="467"/>
        <v>#N/A</v>
      </c>
      <c r="BS184" t="e">
        <f t="shared" ca="1" si="467"/>
        <v>#N/A</v>
      </c>
      <c r="BT184" t="e">
        <f t="shared" ca="1" si="468"/>
        <v>#N/A</v>
      </c>
      <c r="BU184" t="e">
        <f t="shared" ca="1" si="468"/>
        <v>#N/A</v>
      </c>
      <c r="BV184" t="e">
        <f t="shared" ca="1" si="468"/>
        <v>#N/A</v>
      </c>
      <c r="BW184" t="e">
        <f t="shared" ca="1" si="468"/>
        <v>#N/A</v>
      </c>
      <c r="BX184" t="e">
        <f t="shared" ca="1" si="468"/>
        <v>#N/A</v>
      </c>
      <c r="BY184" t="e">
        <f t="shared" ca="1" si="468"/>
        <v>#N/A</v>
      </c>
      <c r="BZ184" t="e">
        <f t="shared" ca="1" si="468"/>
        <v>#N/A</v>
      </c>
      <c r="CA184" t="e">
        <f t="shared" ca="1" si="468"/>
        <v>#N/A</v>
      </c>
      <c r="CB184" t="e">
        <f t="shared" ca="1" si="468"/>
        <v>#N/A</v>
      </c>
      <c r="CC184" t="e">
        <f t="shared" ca="1" si="468"/>
        <v>#N/A</v>
      </c>
      <c r="CD184" t="e">
        <f t="shared" ca="1" si="468"/>
        <v>#N/A</v>
      </c>
      <c r="CE184" t="e">
        <f t="shared" ca="1" si="468"/>
        <v>#N/A</v>
      </c>
      <c r="CF184" s="91" t="e">
        <f t="shared" ca="1" si="468"/>
        <v>#N/A</v>
      </c>
      <c r="CG184" t="e">
        <f t="shared" ca="1" si="468"/>
        <v>#N/A</v>
      </c>
      <c r="CH184" t="e">
        <f t="shared" ca="1" si="468"/>
        <v>#N/A</v>
      </c>
      <c r="CI184" t="e">
        <f t="shared" ca="1" si="468"/>
        <v>#N/A</v>
      </c>
      <c r="CJ184" t="e">
        <f t="shared" ca="1" si="469"/>
        <v>#N/A</v>
      </c>
      <c r="CK184" t="e">
        <f t="shared" ca="1" si="469"/>
        <v>#N/A</v>
      </c>
      <c r="CL184" t="e">
        <f t="shared" ca="1" si="469"/>
        <v>#N/A</v>
      </c>
      <c r="CM184" t="e">
        <f t="shared" ca="1" si="469"/>
        <v>#N/A</v>
      </c>
      <c r="CN184" t="e">
        <f t="shared" ca="1" si="469"/>
        <v>#N/A</v>
      </c>
      <c r="CO184" t="e">
        <f t="shared" ca="1" si="469"/>
        <v>#N/A</v>
      </c>
      <c r="CP184" t="e">
        <f t="shared" ca="1" si="469"/>
        <v>#N/A</v>
      </c>
      <c r="CQ184" t="e">
        <f t="shared" ca="1" si="469"/>
        <v>#N/A</v>
      </c>
      <c r="CR184" t="e">
        <f t="shared" ca="1" si="469"/>
        <v>#N/A</v>
      </c>
      <c r="CS184" t="e">
        <f t="shared" ca="1" si="469"/>
        <v>#N/A</v>
      </c>
      <c r="CT184" t="e">
        <f t="shared" ca="1" si="469"/>
        <v>#N/A</v>
      </c>
      <c r="CU184" t="e">
        <f t="shared" ca="1" si="469"/>
        <v>#N/A</v>
      </c>
      <c r="CV184" t="e">
        <f t="shared" ca="1" si="469"/>
        <v>#N/A</v>
      </c>
      <c r="CW184" t="e">
        <f t="shared" ca="1" si="469"/>
        <v>#N/A</v>
      </c>
      <c r="CX184" t="e">
        <f t="shared" ca="1" si="469"/>
        <v>#N/A</v>
      </c>
      <c r="CY184" t="e">
        <f t="shared" ca="1" si="469"/>
        <v>#N/A</v>
      </c>
      <c r="CZ184" t="e">
        <f t="shared" ca="1" si="470"/>
        <v>#N/A</v>
      </c>
      <c r="DA184" t="e">
        <f t="shared" ca="1" si="470"/>
        <v>#N/A</v>
      </c>
      <c r="DB184" t="e">
        <f t="shared" ca="1" si="470"/>
        <v>#N/A</v>
      </c>
      <c r="DC184" t="e">
        <f t="shared" ca="1" si="470"/>
        <v>#N/A</v>
      </c>
      <c r="DD184" t="e">
        <f t="shared" ca="1" si="470"/>
        <v>#N/A</v>
      </c>
      <c r="DE184" t="e">
        <f t="shared" ca="1" si="470"/>
        <v>#N/A</v>
      </c>
      <c r="DF184" t="e">
        <f t="shared" ca="1" si="470"/>
        <v>#N/A</v>
      </c>
      <c r="DG184" t="e">
        <f t="shared" ca="1" si="470"/>
        <v>#N/A</v>
      </c>
      <c r="DH184" t="e">
        <f t="shared" ca="1" si="470"/>
        <v>#N/A</v>
      </c>
      <c r="DI184" t="e">
        <f t="shared" ca="1" si="470"/>
        <v>#N/A</v>
      </c>
      <c r="DJ184" s="91" t="e">
        <f t="shared" ca="1" si="470"/>
        <v>#N/A</v>
      </c>
      <c r="DK184" t="e">
        <f t="shared" ca="1" si="470"/>
        <v>#N/A</v>
      </c>
      <c r="DL184" t="e">
        <f t="shared" ca="1" si="470"/>
        <v>#N/A</v>
      </c>
      <c r="DM184" t="e">
        <f t="shared" ca="1" si="470"/>
        <v>#N/A</v>
      </c>
      <c r="DN184" t="e">
        <f t="shared" ca="1" si="470"/>
        <v>#N/A</v>
      </c>
      <c r="DO184" t="e">
        <f t="shared" ca="1" si="470"/>
        <v>#N/A</v>
      </c>
      <c r="DP184" t="e">
        <f t="shared" ca="1" si="471"/>
        <v>#N/A</v>
      </c>
      <c r="DQ184" t="e">
        <f t="shared" ca="1" si="471"/>
        <v>#N/A</v>
      </c>
      <c r="DR184" t="e">
        <f t="shared" ca="1" si="471"/>
        <v>#N/A</v>
      </c>
      <c r="DS184" t="e">
        <f t="shared" ca="1" si="471"/>
        <v>#N/A</v>
      </c>
      <c r="DT184" t="e">
        <f t="shared" ca="1" si="471"/>
        <v>#N/A</v>
      </c>
      <c r="DU184" t="e">
        <f t="shared" ca="1" si="471"/>
        <v>#N/A</v>
      </c>
      <c r="DV184" t="e">
        <f t="shared" ca="1" si="471"/>
        <v>#N/A</v>
      </c>
      <c r="DW184" t="e">
        <f t="shared" ca="1" si="471"/>
        <v>#N/A</v>
      </c>
      <c r="DX184" t="e">
        <f t="shared" ca="1" si="471"/>
        <v>#N/A</v>
      </c>
      <c r="DY184" t="e">
        <f t="shared" ca="1" si="471"/>
        <v>#N/A</v>
      </c>
      <c r="DZ184" t="e">
        <f t="shared" ca="1" si="471"/>
        <v>#N/A</v>
      </c>
      <c r="EA184" t="e">
        <f t="shared" ca="1" si="471"/>
        <v>#N/A</v>
      </c>
      <c r="EB184" t="e">
        <f t="shared" ca="1" si="471"/>
        <v>#N/A</v>
      </c>
      <c r="EC184" t="e">
        <f t="shared" ca="1" si="471"/>
        <v>#N/A</v>
      </c>
      <c r="ED184" t="e">
        <f t="shared" ca="1" si="471"/>
        <v>#N/A</v>
      </c>
      <c r="EE184" t="e">
        <f t="shared" ca="1" si="471"/>
        <v>#N/A</v>
      </c>
      <c r="EF184" t="e">
        <f t="shared" ca="1" si="472"/>
        <v>#N/A</v>
      </c>
      <c r="EG184" t="e">
        <f t="shared" ca="1" si="472"/>
        <v>#N/A</v>
      </c>
      <c r="EH184" t="e">
        <f t="shared" ca="1" si="472"/>
        <v>#N/A</v>
      </c>
      <c r="EI184" t="e">
        <f t="shared" ca="1" si="472"/>
        <v>#N/A</v>
      </c>
      <c r="EJ184" t="e">
        <f t="shared" ca="1" si="472"/>
        <v>#N/A</v>
      </c>
      <c r="EK184" t="e">
        <f t="shared" ca="1" si="472"/>
        <v>#N/A</v>
      </c>
      <c r="EL184" t="e">
        <f t="shared" ca="1" si="472"/>
        <v>#N/A</v>
      </c>
      <c r="EM184" t="e">
        <f t="shared" ca="1" si="472"/>
        <v>#N/A</v>
      </c>
      <c r="EN184" s="91" t="e">
        <f t="shared" ca="1" si="472"/>
        <v>#N/A</v>
      </c>
    </row>
    <row r="185" spans="1:144">
      <c r="A185" t="str">
        <f ca="1"/>
        <v>Upper floors</v>
      </c>
      <c r="B185" t="str">
        <f ca="1"/>
        <v>Joisted floors</v>
      </c>
      <c r="C185">
        <f ca="1"/>
        <v>0</v>
      </c>
      <c r="D185" t="str">
        <f ca="1"/>
        <v/>
      </c>
      <c r="E185">
        <f ca="1"/>
        <v>0</v>
      </c>
      <c r="F185">
        <f ca="1"/>
        <v>0</v>
      </c>
      <c r="G185">
        <f ca="1"/>
        <v>0</v>
      </c>
      <c r="H185" t="str">
        <f ca="1"/>
        <v/>
      </c>
      <c r="I185">
        <f ca="1"/>
        <v>0</v>
      </c>
      <c r="J185" t="str">
        <f ca="1"/>
        <v/>
      </c>
      <c r="K185" t="str">
        <f ca="1"/>
        <v>0</v>
      </c>
      <c r="L185" t="str">
        <f ca="1"/>
        <v>0</v>
      </c>
      <c r="M185" t="str">
        <f ca="1"/>
        <v>0</v>
      </c>
      <c r="X185" s="91" t="e">
        <f t="shared" ca="1" si="465"/>
        <v>#N/A</v>
      </c>
      <c r="Y185" t="e">
        <f t="shared" ca="1" si="465"/>
        <v>#N/A</v>
      </c>
      <c r="Z185" t="e">
        <f t="shared" ca="1" si="465"/>
        <v>#N/A</v>
      </c>
      <c r="AA185" t="e">
        <f t="shared" ca="1" si="465"/>
        <v>#N/A</v>
      </c>
      <c r="AB185" t="e">
        <f t="shared" ca="1" si="465"/>
        <v>#N/A</v>
      </c>
      <c r="AC185" t="e">
        <f t="shared" ca="1" si="465"/>
        <v>#N/A</v>
      </c>
      <c r="AD185" t="e">
        <f t="shared" ca="1" si="465"/>
        <v>#N/A</v>
      </c>
      <c r="AE185" t="e">
        <f t="shared" ca="1" si="465"/>
        <v>#N/A</v>
      </c>
      <c r="AF185" t="e">
        <f t="shared" ca="1" si="465"/>
        <v>#N/A</v>
      </c>
      <c r="AG185" t="e">
        <f t="shared" ca="1" si="465"/>
        <v>#N/A</v>
      </c>
      <c r="AH185" t="e">
        <f t="shared" ca="1" si="465"/>
        <v>#N/A</v>
      </c>
      <c r="AI185" t="e">
        <f t="shared" ca="1" si="465"/>
        <v>#N/A</v>
      </c>
      <c r="AJ185" t="e">
        <f t="shared" ca="1" si="465"/>
        <v>#N/A</v>
      </c>
      <c r="AK185" t="e">
        <f t="shared" ca="1" si="465"/>
        <v>#N/A</v>
      </c>
      <c r="AL185" t="e">
        <f t="shared" ca="1" si="465"/>
        <v>#N/A</v>
      </c>
      <c r="AM185" t="e">
        <f t="shared" ca="1" si="465"/>
        <v>#N/A</v>
      </c>
      <c r="AN185" t="e">
        <f t="shared" ca="1" si="466"/>
        <v>#N/A</v>
      </c>
      <c r="AO185" t="e">
        <f t="shared" ca="1" si="466"/>
        <v>#N/A</v>
      </c>
      <c r="AP185" t="e">
        <f t="shared" ca="1" si="466"/>
        <v>#N/A</v>
      </c>
      <c r="AQ185" t="e">
        <f t="shared" ca="1" si="466"/>
        <v>#N/A</v>
      </c>
      <c r="AR185" t="e">
        <f t="shared" ca="1" si="466"/>
        <v>#N/A</v>
      </c>
      <c r="AS185" t="e">
        <f t="shared" ca="1" si="466"/>
        <v>#N/A</v>
      </c>
      <c r="AT185" t="e">
        <f t="shared" ca="1" si="466"/>
        <v>#N/A</v>
      </c>
      <c r="AU185" t="e">
        <f t="shared" ca="1" si="466"/>
        <v>#N/A</v>
      </c>
      <c r="AV185" t="e">
        <f t="shared" ca="1" si="466"/>
        <v>#N/A</v>
      </c>
      <c r="AW185" t="e">
        <f t="shared" ca="1" si="466"/>
        <v>#N/A</v>
      </c>
      <c r="AX185" t="e">
        <f t="shared" ca="1" si="466"/>
        <v>#N/A</v>
      </c>
      <c r="AY185" t="e">
        <f t="shared" ca="1" si="466"/>
        <v>#N/A</v>
      </c>
      <c r="AZ185" t="e">
        <f t="shared" ca="1" si="466"/>
        <v>#N/A</v>
      </c>
      <c r="BA185" t="e">
        <f t="shared" ca="1" si="466"/>
        <v>#N/A</v>
      </c>
      <c r="BB185" s="91" t="e">
        <f t="shared" ca="1" si="466"/>
        <v>#N/A</v>
      </c>
      <c r="BC185" t="e">
        <f t="shared" ca="1" si="466"/>
        <v>#N/A</v>
      </c>
      <c r="BD185" t="e">
        <f t="shared" ca="1" si="467"/>
        <v>#N/A</v>
      </c>
      <c r="BE185" t="e">
        <f t="shared" ca="1" si="467"/>
        <v>#N/A</v>
      </c>
      <c r="BF185" t="e">
        <f t="shared" ca="1" si="467"/>
        <v>#N/A</v>
      </c>
      <c r="BG185" t="e">
        <f t="shared" ca="1" si="467"/>
        <v>#N/A</v>
      </c>
      <c r="BH185" t="e">
        <f t="shared" ca="1" si="467"/>
        <v>#N/A</v>
      </c>
      <c r="BI185" t="e">
        <f t="shared" ca="1" si="467"/>
        <v>#N/A</v>
      </c>
      <c r="BJ185" t="e">
        <f t="shared" ca="1" si="467"/>
        <v>#N/A</v>
      </c>
      <c r="BK185" t="e">
        <f t="shared" ca="1" si="467"/>
        <v>#N/A</v>
      </c>
      <c r="BL185" t="e">
        <f t="shared" ca="1" si="467"/>
        <v>#N/A</v>
      </c>
      <c r="BM185" t="e">
        <f t="shared" ca="1" si="467"/>
        <v>#N/A</v>
      </c>
      <c r="BN185" t="e">
        <f t="shared" ca="1" si="467"/>
        <v>#N/A</v>
      </c>
      <c r="BO185" t="e">
        <f t="shared" ca="1" si="467"/>
        <v>#N/A</v>
      </c>
      <c r="BP185" t="e">
        <f t="shared" ca="1" si="467"/>
        <v>#N/A</v>
      </c>
      <c r="BQ185" t="e">
        <f t="shared" ca="1" si="467"/>
        <v>#N/A</v>
      </c>
      <c r="BR185" t="e">
        <f t="shared" ca="1" si="467"/>
        <v>#N/A</v>
      </c>
      <c r="BS185" t="e">
        <f t="shared" ca="1" si="467"/>
        <v>#N/A</v>
      </c>
      <c r="BT185" t="e">
        <f t="shared" ca="1" si="468"/>
        <v>#N/A</v>
      </c>
      <c r="BU185" t="e">
        <f t="shared" ca="1" si="468"/>
        <v>#N/A</v>
      </c>
      <c r="BV185" t="e">
        <f t="shared" ca="1" si="468"/>
        <v>#N/A</v>
      </c>
      <c r="BW185" t="e">
        <f t="shared" ca="1" si="468"/>
        <v>#N/A</v>
      </c>
      <c r="BX185" t="e">
        <f t="shared" ca="1" si="468"/>
        <v>#N/A</v>
      </c>
      <c r="BY185" t="e">
        <f t="shared" ca="1" si="468"/>
        <v>#N/A</v>
      </c>
      <c r="BZ185" t="e">
        <f t="shared" ca="1" si="468"/>
        <v>#N/A</v>
      </c>
      <c r="CA185" t="e">
        <f t="shared" ca="1" si="468"/>
        <v>#N/A</v>
      </c>
      <c r="CB185" t="e">
        <f t="shared" ca="1" si="468"/>
        <v>#N/A</v>
      </c>
      <c r="CC185" t="e">
        <f t="shared" ca="1" si="468"/>
        <v>#N/A</v>
      </c>
      <c r="CD185" t="e">
        <f t="shared" ca="1" si="468"/>
        <v>#N/A</v>
      </c>
      <c r="CE185" t="e">
        <f t="shared" ca="1" si="468"/>
        <v>#N/A</v>
      </c>
      <c r="CF185" s="91" t="e">
        <f t="shared" ca="1" si="468"/>
        <v>#N/A</v>
      </c>
      <c r="CG185" t="e">
        <f t="shared" ca="1" si="468"/>
        <v>#N/A</v>
      </c>
      <c r="CH185" t="e">
        <f t="shared" ca="1" si="468"/>
        <v>#N/A</v>
      </c>
      <c r="CI185" t="e">
        <f t="shared" ca="1" si="468"/>
        <v>#N/A</v>
      </c>
      <c r="CJ185" t="e">
        <f t="shared" ca="1" si="469"/>
        <v>#N/A</v>
      </c>
      <c r="CK185" t="e">
        <f t="shared" ca="1" si="469"/>
        <v>#N/A</v>
      </c>
      <c r="CL185" t="e">
        <f t="shared" ca="1" si="469"/>
        <v>#N/A</v>
      </c>
      <c r="CM185" t="e">
        <f t="shared" ca="1" si="469"/>
        <v>#N/A</v>
      </c>
      <c r="CN185" t="e">
        <f t="shared" ca="1" si="469"/>
        <v>#N/A</v>
      </c>
      <c r="CO185" t="e">
        <f t="shared" ca="1" si="469"/>
        <v>#N/A</v>
      </c>
      <c r="CP185" t="e">
        <f t="shared" ca="1" si="469"/>
        <v>#N/A</v>
      </c>
      <c r="CQ185" t="e">
        <f t="shared" ca="1" si="469"/>
        <v>#N/A</v>
      </c>
      <c r="CR185" t="e">
        <f t="shared" ca="1" si="469"/>
        <v>#N/A</v>
      </c>
      <c r="CS185" t="e">
        <f t="shared" ca="1" si="469"/>
        <v>#N/A</v>
      </c>
      <c r="CT185" t="e">
        <f t="shared" ca="1" si="469"/>
        <v>#N/A</v>
      </c>
      <c r="CU185" t="e">
        <f t="shared" ca="1" si="469"/>
        <v>#N/A</v>
      </c>
      <c r="CV185" t="e">
        <f t="shared" ca="1" si="469"/>
        <v>#N/A</v>
      </c>
      <c r="CW185" t="e">
        <f t="shared" ca="1" si="469"/>
        <v>#N/A</v>
      </c>
      <c r="CX185" t="e">
        <f t="shared" ca="1" si="469"/>
        <v>#N/A</v>
      </c>
      <c r="CY185" t="e">
        <f t="shared" ca="1" si="469"/>
        <v>#N/A</v>
      </c>
      <c r="CZ185" t="e">
        <f t="shared" ca="1" si="470"/>
        <v>#N/A</v>
      </c>
      <c r="DA185" t="e">
        <f t="shared" ca="1" si="470"/>
        <v>#N/A</v>
      </c>
      <c r="DB185" t="e">
        <f t="shared" ca="1" si="470"/>
        <v>#N/A</v>
      </c>
      <c r="DC185" t="e">
        <f t="shared" ca="1" si="470"/>
        <v>#N/A</v>
      </c>
      <c r="DD185" t="e">
        <f t="shared" ca="1" si="470"/>
        <v>#N/A</v>
      </c>
      <c r="DE185" t="e">
        <f t="shared" ca="1" si="470"/>
        <v>#N/A</v>
      </c>
      <c r="DF185" t="e">
        <f t="shared" ca="1" si="470"/>
        <v>#N/A</v>
      </c>
      <c r="DG185" t="e">
        <f t="shared" ca="1" si="470"/>
        <v>#N/A</v>
      </c>
      <c r="DH185" t="e">
        <f t="shared" ca="1" si="470"/>
        <v>#N/A</v>
      </c>
      <c r="DI185" t="e">
        <f t="shared" ca="1" si="470"/>
        <v>#N/A</v>
      </c>
      <c r="DJ185" s="91" t="e">
        <f t="shared" ca="1" si="470"/>
        <v>#N/A</v>
      </c>
      <c r="DK185" t="e">
        <f t="shared" ca="1" si="470"/>
        <v>#N/A</v>
      </c>
      <c r="DL185" t="e">
        <f t="shared" ca="1" si="470"/>
        <v>#N/A</v>
      </c>
      <c r="DM185" t="e">
        <f t="shared" ca="1" si="470"/>
        <v>#N/A</v>
      </c>
      <c r="DN185" t="e">
        <f t="shared" ca="1" si="470"/>
        <v>#N/A</v>
      </c>
      <c r="DO185" t="e">
        <f t="shared" ca="1" si="470"/>
        <v>#N/A</v>
      </c>
      <c r="DP185" t="e">
        <f t="shared" ca="1" si="471"/>
        <v>#N/A</v>
      </c>
      <c r="DQ185" t="e">
        <f t="shared" ca="1" si="471"/>
        <v>#N/A</v>
      </c>
      <c r="DR185" t="e">
        <f t="shared" ca="1" si="471"/>
        <v>#N/A</v>
      </c>
      <c r="DS185" t="e">
        <f t="shared" ca="1" si="471"/>
        <v>#N/A</v>
      </c>
      <c r="DT185" t="e">
        <f t="shared" ca="1" si="471"/>
        <v>#N/A</v>
      </c>
      <c r="DU185" t="e">
        <f t="shared" ca="1" si="471"/>
        <v>#N/A</v>
      </c>
      <c r="DV185" t="e">
        <f t="shared" ca="1" si="471"/>
        <v>#N/A</v>
      </c>
      <c r="DW185" t="e">
        <f t="shared" ca="1" si="471"/>
        <v>#N/A</v>
      </c>
      <c r="DX185" t="e">
        <f t="shared" ca="1" si="471"/>
        <v>#N/A</v>
      </c>
      <c r="DY185" t="e">
        <f t="shared" ca="1" si="471"/>
        <v>#N/A</v>
      </c>
      <c r="DZ185" t="e">
        <f t="shared" ca="1" si="471"/>
        <v>#N/A</v>
      </c>
      <c r="EA185" t="e">
        <f t="shared" ca="1" si="471"/>
        <v>#N/A</v>
      </c>
      <c r="EB185" t="e">
        <f t="shared" ca="1" si="471"/>
        <v>#N/A</v>
      </c>
      <c r="EC185" t="e">
        <f t="shared" ca="1" si="471"/>
        <v>#N/A</v>
      </c>
      <c r="ED185" t="e">
        <f t="shared" ca="1" si="471"/>
        <v>#N/A</v>
      </c>
      <c r="EE185" t="e">
        <f t="shared" ca="1" si="471"/>
        <v>#N/A</v>
      </c>
      <c r="EF185" t="e">
        <f t="shared" ca="1" si="472"/>
        <v>#N/A</v>
      </c>
      <c r="EG185" t="e">
        <f t="shared" ca="1" si="472"/>
        <v>#N/A</v>
      </c>
      <c r="EH185" t="e">
        <f t="shared" ca="1" si="472"/>
        <v>#N/A</v>
      </c>
      <c r="EI185" t="e">
        <f t="shared" ca="1" si="472"/>
        <v>#N/A</v>
      </c>
      <c r="EJ185" t="e">
        <f t="shared" ca="1" si="472"/>
        <v>#N/A</v>
      </c>
      <c r="EK185" t="e">
        <f t="shared" ca="1" si="472"/>
        <v>#N/A</v>
      </c>
      <c r="EL185" t="e">
        <f t="shared" ca="1" si="472"/>
        <v>#N/A</v>
      </c>
      <c r="EM185" t="e">
        <f t="shared" ca="1" si="472"/>
        <v>#N/A</v>
      </c>
      <c r="EN185" s="91" t="e">
        <f t="shared" ca="1" si="472"/>
        <v>#N/A</v>
      </c>
    </row>
    <row r="186" spans="1:144">
      <c r="A186" t="str">
        <f ca="1"/>
        <v>Roof</v>
      </c>
      <c r="B186" t="str">
        <f ca="1"/>
        <v>Roof</v>
      </c>
      <c r="C186">
        <f ca="1"/>
        <v>0</v>
      </c>
      <c r="D186" t="str">
        <f ca="1"/>
        <v/>
      </c>
      <c r="E186">
        <f ca="1"/>
        <v>0</v>
      </c>
      <c r="F186">
        <f ca="1"/>
        <v>0</v>
      </c>
      <c r="G186">
        <f ca="1"/>
        <v>0</v>
      </c>
      <c r="H186" t="str">
        <f ca="1"/>
        <v/>
      </c>
      <c r="I186">
        <f ca="1"/>
        <v>0</v>
      </c>
      <c r="J186" t="str">
        <f ca="1"/>
        <v/>
      </c>
      <c r="K186" t="str">
        <f ca="1"/>
        <v>0</v>
      </c>
      <c r="L186" t="str">
        <f ca="1"/>
        <v>0</v>
      </c>
      <c r="M186" t="str">
        <f ca="1"/>
        <v>0</v>
      </c>
      <c r="X186" s="91" t="e">
        <f t="shared" ca="1" si="465"/>
        <v>#N/A</v>
      </c>
      <c r="Y186" t="e">
        <f t="shared" ca="1" si="465"/>
        <v>#N/A</v>
      </c>
      <c r="Z186" t="e">
        <f t="shared" ca="1" si="465"/>
        <v>#N/A</v>
      </c>
      <c r="AA186" t="e">
        <f t="shared" ca="1" si="465"/>
        <v>#N/A</v>
      </c>
      <c r="AB186" t="e">
        <f t="shared" ca="1" si="465"/>
        <v>#N/A</v>
      </c>
      <c r="AC186" t="e">
        <f t="shared" ca="1" si="465"/>
        <v>#N/A</v>
      </c>
      <c r="AD186" t="e">
        <f t="shared" ca="1" si="465"/>
        <v>#N/A</v>
      </c>
      <c r="AE186" t="e">
        <f t="shared" ca="1" si="465"/>
        <v>#N/A</v>
      </c>
      <c r="AF186" t="e">
        <f t="shared" ca="1" si="465"/>
        <v>#N/A</v>
      </c>
      <c r="AG186" t="e">
        <f t="shared" ca="1" si="465"/>
        <v>#N/A</v>
      </c>
      <c r="AH186" t="e">
        <f t="shared" ca="1" si="465"/>
        <v>#N/A</v>
      </c>
      <c r="AI186" t="e">
        <f t="shared" ca="1" si="465"/>
        <v>#N/A</v>
      </c>
      <c r="AJ186" t="e">
        <f t="shared" ca="1" si="465"/>
        <v>#N/A</v>
      </c>
      <c r="AK186" t="e">
        <f t="shared" ca="1" si="465"/>
        <v>#N/A</v>
      </c>
      <c r="AL186" t="e">
        <f t="shared" ca="1" si="465"/>
        <v>#N/A</v>
      </c>
      <c r="AM186" t="e">
        <f t="shared" ca="1" si="465"/>
        <v>#N/A</v>
      </c>
      <c r="AN186" t="e">
        <f t="shared" ca="1" si="466"/>
        <v>#N/A</v>
      </c>
      <c r="AO186" t="e">
        <f t="shared" ca="1" si="466"/>
        <v>#N/A</v>
      </c>
      <c r="AP186" t="e">
        <f t="shared" ca="1" si="466"/>
        <v>#N/A</v>
      </c>
      <c r="AQ186" t="e">
        <f t="shared" ca="1" si="466"/>
        <v>#N/A</v>
      </c>
      <c r="AR186" t="e">
        <f t="shared" ca="1" si="466"/>
        <v>#N/A</v>
      </c>
      <c r="AS186" t="e">
        <f t="shared" ca="1" si="466"/>
        <v>#N/A</v>
      </c>
      <c r="AT186" t="e">
        <f t="shared" ca="1" si="466"/>
        <v>#N/A</v>
      </c>
      <c r="AU186" t="e">
        <f t="shared" ca="1" si="466"/>
        <v>#N/A</v>
      </c>
      <c r="AV186" t="e">
        <f t="shared" ca="1" si="466"/>
        <v>#N/A</v>
      </c>
      <c r="AW186" t="e">
        <f t="shared" ca="1" si="466"/>
        <v>#N/A</v>
      </c>
      <c r="AX186" t="e">
        <f t="shared" ca="1" si="466"/>
        <v>#N/A</v>
      </c>
      <c r="AY186" t="e">
        <f t="shared" ca="1" si="466"/>
        <v>#N/A</v>
      </c>
      <c r="AZ186" t="e">
        <f t="shared" ca="1" si="466"/>
        <v>#N/A</v>
      </c>
      <c r="BA186" t="e">
        <f t="shared" ca="1" si="466"/>
        <v>#N/A</v>
      </c>
      <c r="BB186" s="91" t="e">
        <f t="shared" ca="1" si="466"/>
        <v>#N/A</v>
      </c>
      <c r="BC186" t="e">
        <f t="shared" ca="1" si="466"/>
        <v>#N/A</v>
      </c>
      <c r="BD186" t="e">
        <f t="shared" ca="1" si="467"/>
        <v>#N/A</v>
      </c>
      <c r="BE186" t="e">
        <f t="shared" ca="1" si="467"/>
        <v>#N/A</v>
      </c>
      <c r="BF186" t="e">
        <f t="shared" ca="1" si="467"/>
        <v>#N/A</v>
      </c>
      <c r="BG186" t="e">
        <f t="shared" ca="1" si="467"/>
        <v>#N/A</v>
      </c>
      <c r="BH186" t="e">
        <f t="shared" ca="1" si="467"/>
        <v>#N/A</v>
      </c>
      <c r="BI186" t="e">
        <f t="shared" ca="1" si="467"/>
        <v>#N/A</v>
      </c>
      <c r="BJ186" t="e">
        <f t="shared" ca="1" si="467"/>
        <v>#N/A</v>
      </c>
      <c r="BK186" t="e">
        <f t="shared" ca="1" si="467"/>
        <v>#N/A</v>
      </c>
      <c r="BL186" t="e">
        <f t="shared" ca="1" si="467"/>
        <v>#N/A</v>
      </c>
      <c r="BM186" t="e">
        <f t="shared" ca="1" si="467"/>
        <v>#N/A</v>
      </c>
      <c r="BN186" t="e">
        <f t="shared" ca="1" si="467"/>
        <v>#N/A</v>
      </c>
      <c r="BO186" t="e">
        <f t="shared" ca="1" si="467"/>
        <v>#N/A</v>
      </c>
      <c r="BP186" t="e">
        <f t="shared" ca="1" si="467"/>
        <v>#N/A</v>
      </c>
      <c r="BQ186" t="e">
        <f t="shared" ca="1" si="467"/>
        <v>#N/A</v>
      </c>
      <c r="BR186" t="e">
        <f t="shared" ca="1" si="467"/>
        <v>#N/A</v>
      </c>
      <c r="BS186" t="e">
        <f t="shared" ca="1" si="467"/>
        <v>#N/A</v>
      </c>
      <c r="BT186" t="e">
        <f t="shared" ca="1" si="468"/>
        <v>#N/A</v>
      </c>
      <c r="BU186" t="e">
        <f t="shared" ca="1" si="468"/>
        <v>#N/A</v>
      </c>
      <c r="BV186" t="e">
        <f t="shared" ca="1" si="468"/>
        <v>#N/A</v>
      </c>
      <c r="BW186" t="e">
        <f t="shared" ca="1" si="468"/>
        <v>#N/A</v>
      </c>
      <c r="BX186" t="e">
        <f t="shared" ca="1" si="468"/>
        <v>#N/A</v>
      </c>
      <c r="BY186" t="e">
        <f t="shared" ca="1" si="468"/>
        <v>#N/A</v>
      </c>
      <c r="BZ186" t="e">
        <f t="shared" ca="1" si="468"/>
        <v>#N/A</v>
      </c>
      <c r="CA186" t="e">
        <f t="shared" ca="1" si="468"/>
        <v>#N/A</v>
      </c>
      <c r="CB186" t="e">
        <f t="shared" ca="1" si="468"/>
        <v>#N/A</v>
      </c>
      <c r="CC186" t="e">
        <f t="shared" ca="1" si="468"/>
        <v>#N/A</v>
      </c>
      <c r="CD186" t="e">
        <f t="shared" ca="1" si="468"/>
        <v>#N/A</v>
      </c>
      <c r="CE186" t="e">
        <f t="shared" ca="1" si="468"/>
        <v>#N/A</v>
      </c>
      <c r="CF186" s="91" t="e">
        <f t="shared" ca="1" si="468"/>
        <v>#N/A</v>
      </c>
      <c r="CG186" t="e">
        <f t="shared" ca="1" si="468"/>
        <v>#N/A</v>
      </c>
      <c r="CH186" t="e">
        <f t="shared" ca="1" si="468"/>
        <v>#N/A</v>
      </c>
      <c r="CI186" t="e">
        <f t="shared" ca="1" si="468"/>
        <v>#N/A</v>
      </c>
      <c r="CJ186" t="e">
        <f t="shared" ca="1" si="469"/>
        <v>#N/A</v>
      </c>
      <c r="CK186" t="e">
        <f t="shared" ca="1" si="469"/>
        <v>#N/A</v>
      </c>
      <c r="CL186" t="e">
        <f t="shared" ca="1" si="469"/>
        <v>#N/A</v>
      </c>
      <c r="CM186" t="e">
        <f t="shared" ca="1" si="469"/>
        <v>#N/A</v>
      </c>
      <c r="CN186" t="e">
        <f t="shared" ca="1" si="469"/>
        <v>#N/A</v>
      </c>
      <c r="CO186" t="e">
        <f t="shared" ca="1" si="469"/>
        <v>#N/A</v>
      </c>
      <c r="CP186" t="e">
        <f t="shared" ca="1" si="469"/>
        <v>#N/A</v>
      </c>
      <c r="CQ186" t="e">
        <f t="shared" ca="1" si="469"/>
        <v>#N/A</v>
      </c>
      <c r="CR186" t="e">
        <f t="shared" ca="1" si="469"/>
        <v>#N/A</v>
      </c>
      <c r="CS186" t="e">
        <f t="shared" ca="1" si="469"/>
        <v>#N/A</v>
      </c>
      <c r="CT186" t="e">
        <f t="shared" ca="1" si="469"/>
        <v>#N/A</v>
      </c>
      <c r="CU186" t="e">
        <f t="shared" ca="1" si="469"/>
        <v>#N/A</v>
      </c>
      <c r="CV186" t="e">
        <f t="shared" ca="1" si="469"/>
        <v>#N/A</v>
      </c>
      <c r="CW186" t="e">
        <f t="shared" ca="1" si="469"/>
        <v>#N/A</v>
      </c>
      <c r="CX186" t="e">
        <f t="shared" ca="1" si="469"/>
        <v>#N/A</v>
      </c>
      <c r="CY186" t="e">
        <f t="shared" ca="1" si="469"/>
        <v>#N/A</v>
      </c>
      <c r="CZ186" t="e">
        <f t="shared" ca="1" si="470"/>
        <v>#N/A</v>
      </c>
      <c r="DA186" t="e">
        <f t="shared" ca="1" si="470"/>
        <v>#N/A</v>
      </c>
      <c r="DB186" t="e">
        <f t="shared" ca="1" si="470"/>
        <v>#N/A</v>
      </c>
      <c r="DC186" t="e">
        <f t="shared" ca="1" si="470"/>
        <v>#N/A</v>
      </c>
      <c r="DD186" t="e">
        <f t="shared" ca="1" si="470"/>
        <v>#N/A</v>
      </c>
      <c r="DE186" t="e">
        <f t="shared" ca="1" si="470"/>
        <v>#N/A</v>
      </c>
      <c r="DF186" t="e">
        <f t="shared" ca="1" si="470"/>
        <v>#N/A</v>
      </c>
      <c r="DG186" t="e">
        <f t="shared" ca="1" si="470"/>
        <v>#N/A</v>
      </c>
      <c r="DH186" t="e">
        <f t="shared" ca="1" si="470"/>
        <v>#N/A</v>
      </c>
      <c r="DI186" t="e">
        <f t="shared" ca="1" si="470"/>
        <v>#N/A</v>
      </c>
      <c r="DJ186" s="91" t="e">
        <f t="shared" ca="1" si="470"/>
        <v>#N/A</v>
      </c>
      <c r="DK186" t="e">
        <f t="shared" ca="1" si="470"/>
        <v>#N/A</v>
      </c>
      <c r="DL186" t="e">
        <f t="shared" ca="1" si="470"/>
        <v>#N/A</v>
      </c>
      <c r="DM186" t="e">
        <f t="shared" ca="1" si="470"/>
        <v>#N/A</v>
      </c>
      <c r="DN186" t="e">
        <f t="shared" ca="1" si="470"/>
        <v>#N/A</v>
      </c>
      <c r="DO186" t="e">
        <f t="shared" ca="1" si="470"/>
        <v>#N/A</v>
      </c>
      <c r="DP186" t="e">
        <f t="shared" ca="1" si="471"/>
        <v>#N/A</v>
      </c>
      <c r="DQ186" t="e">
        <f t="shared" ca="1" si="471"/>
        <v>#N/A</v>
      </c>
      <c r="DR186" t="e">
        <f t="shared" ca="1" si="471"/>
        <v>#N/A</v>
      </c>
      <c r="DS186" t="e">
        <f t="shared" ca="1" si="471"/>
        <v>#N/A</v>
      </c>
      <c r="DT186" t="e">
        <f t="shared" ca="1" si="471"/>
        <v>#N/A</v>
      </c>
      <c r="DU186" t="e">
        <f t="shared" ca="1" si="471"/>
        <v>#N/A</v>
      </c>
      <c r="DV186" t="e">
        <f t="shared" ca="1" si="471"/>
        <v>#N/A</v>
      </c>
      <c r="DW186" t="e">
        <f t="shared" ca="1" si="471"/>
        <v>#N/A</v>
      </c>
      <c r="DX186" t="e">
        <f t="shared" ca="1" si="471"/>
        <v>#N/A</v>
      </c>
      <c r="DY186" t="e">
        <f t="shared" ca="1" si="471"/>
        <v>#N/A</v>
      </c>
      <c r="DZ186" t="e">
        <f t="shared" ca="1" si="471"/>
        <v>#N/A</v>
      </c>
      <c r="EA186" t="e">
        <f t="shared" ca="1" si="471"/>
        <v>#N/A</v>
      </c>
      <c r="EB186" t="e">
        <f t="shared" ca="1" si="471"/>
        <v>#N/A</v>
      </c>
      <c r="EC186" t="e">
        <f t="shared" ca="1" si="471"/>
        <v>#N/A</v>
      </c>
      <c r="ED186" t="e">
        <f t="shared" ca="1" si="471"/>
        <v>#N/A</v>
      </c>
      <c r="EE186" t="e">
        <f t="shared" ca="1" si="471"/>
        <v>#N/A</v>
      </c>
      <c r="EF186" t="e">
        <f t="shared" ca="1" si="472"/>
        <v>#N/A</v>
      </c>
      <c r="EG186" t="e">
        <f t="shared" ca="1" si="472"/>
        <v>#N/A</v>
      </c>
      <c r="EH186" t="e">
        <f t="shared" ca="1" si="472"/>
        <v>#N/A</v>
      </c>
      <c r="EI186" t="e">
        <f t="shared" ca="1" si="472"/>
        <v>#N/A</v>
      </c>
      <c r="EJ186" t="e">
        <f t="shared" ca="1" si="472"/>
        <v>#N/A</v>
      </c>
      <c r="EK186" t="e">
        <f t="shared" ca="1" si="472"/>
        <v>#N/A</v>
      </c>
      <c r="EL186" t="e">
        <f t="shared" ca="1" si="472"/>
        <v>#N/A</v>
      </c>
      <c r="EM186" t="e">
        <f t="shared" ca="1" si="472"/>
        <v>#N/A</v>
      </c>
      <c r="EN186" s="91" t="e">
        <f t="shared" ca="1" si="472"/>
        <v>#N/A</v>
      </c>
    </row>
    <row r="187" spans="1:144">
      <c r="A187" t="str">
        <f ca="1"/>
        <v>Roof</v>
      </c>
      <c r="B187" t="str">
        <f ca="1"/>
        <v>Roof insulation</v>
      </c>
      <c r="C187">
        <f ca="1"/>
        <v>0</v>
      </c>
      <c r="D187" t="str">
        <f ca="1"/>
        <v/>
      </c>
      <c r="E187">
        <f ca="1"/>
        <v>0</v>
      </c>
      <c r="F187">
        <f ca="1"/>
        <v>0</v>
      </c>
      <c r="G187">
        <f ca="1"/>
        <v>0</v>
      </c>
      <c r="H187" t="str">
        <f ca="1"/>
        <v/>
      </c>
      <c r="I187">
        <f ca="1"/>
        <v>0</v>
      </c>
      <c r="J187" t="str">
        <f ca="1"/>
        <v/>
      </c>
      <c r="K187" t="str">
        <f ca="1"/>
        <v>0</v>
      </c>
      <c r="L187" t="str">
        <f ca="1"/>
        <v>0</v>
      </c>
      <c r="M187" t="str">
        <f ca="1"/>
        <v>0</v>
      </c>
      <c r="X187" s="91" t="e">
        <f t="shared" ca="1" si="465"/>
        <v>#N/A</v>
      </c>
      <c r="Y187" t="e">
        <f t="shared" ca="1" si="465"/>
        <v>#N/A</v>
      </c>
      <c r="Z187" t="e">
        <f t="shared" ca="1" si="465"/>
        <v>#N/A</v>
      </c>
      <c r="AA187" t="e">
        <f t="shared" ca="1" si="465"/>
        <v>#N/A</v>
      </c>
      <c r="AB187" t="e">
        <f t="shared" ca="1" si="465"/>
        <v>#N/A</v>
      </c>
      <c r="AC187" t="e">
        <f t="shared" ca="1" si="465"/>
        <v>#N/A</v>
      </c>
      <c r="AD187" t="e">
        <f t="shared" ca="1" si="465"/>
        <v>#N/A</v>
      </c>
      <c r="AE187" t="e">
        <f t="shared" ca="1" si="465"/>
        <v>#N/A</v>
      </c>
      <c r="AF187" t="e">
        <f t="shared" ca="1" si="465"/>
        <v>#N/A</v>
      </c>
      <c r="AG187" t="e">
        <f t="shared" ca="1" si="465"/>
        <v>#N/A</v>
      </c>
      <c r="AH187" t="e">
        <f t="shared" ca="1" si="465"/>
        <v>#N/A</v>
      </c>
      <c r="AI187" t="e">
        <f t="shared" ca="1" si="465"/>
        <v>#N/A</v>
      </c>
      <c r="AJ187" t="e">
        <f t="shared" ca="1" si="465"/>
        <v>#N/A</v>
      </c>
      <c r="AK187" t="e">
        <f t="shared" ca="1" si="465"/>
        <v>#N/A</v>
      </c>
      <c r="AL187" t="e">
        <f t="shared" ca="1" si="465"/>
        <v>#N/A</v>
      </c>
      <c r="AM187" t="e">
        <f t="shared" ca="1" si="465"/>
        <v>#N/A</v>
      </c>
      <c r="AN187" t="e">
        <f t="shared" ca="1" si="466"/>
        <v>#N/A</v>
      </c>
      <c r="AO187" t="e">
        <f t="shared" ca="1" si="466"/>
        <v>#N/A</v>
      </c>
      <c r="AP187" t="e">
        <f t="shared" ca="1" si="466"/>
        <v>#N/A</v>
      </c>
      <c r="AQ187" t="e">
        <f t="shared" ca="1" si="466"/>
        <v>#N/A</v>
      </c>
      <c r="AR187" t="e">
        <f t="shared" ca="1" si="466"/>
        <v>#N/A</v>
      </c>
      <c r="AS187" t="e">
        <f t="shared" ca="1" si="466"/>
        <v>#N/A</v>
      </c>
      <c r="AT187" t="e">
        <f t="shared" ca="1" si="466"/>
        <v>#N/A</v>
      </c>
      <c r="AU187" t="e">
        <f t="shared" ca="1" si="466"/>
        <v>#N/A</v>
      </c>
      <c r="AV187" t="e">
        <f t="shared" ca="1" si="466"/>
        <v>#N/A</v>
      </c>
      <c r="AW187" t="e">
        <f t="shared" ca="1" si="466"/>
        <v>#N/A</v>
      </c>
      <c r="AX187" t="e">
        <f t="shared" ca="1" si="466"/>
        <v>#N/A</v>
      </c>
      <c r="AY187" t="e">
        <f t="shared" ca="1" si="466"/>
        <v>#N/A</v>
      </c>
      <c r="AZ187" t="e">
        <f t="shared" ca="1" si="466"/>
        <v>#N/A</v>
      </c>
      <c r="BA187" t="e">
        <f t="shared" ca="1" si="466"/>
        <v>#N/A</v>
      </c>
      <c r="BB187" s="91" t="e">
        <f t="shared" ca="1" si="466"/>
        <v>#N/A</v>
      </c>
      <c r="BC187" t="e">
        <f t="shared" ca="1" si="466"/>
        <v>#N/A</v>
      </c>
      <c r="BD187" t="e">
        <f t="shared" ca="1" si="467"/>
        <v>#N/A</v>
      </c>
      <c r="BE187" t="e">
        <f t="shared" ca="1" si="467"/>
        <v>#N/A</v>
      </c>
      <c r="BF187" t="e">
        <f t="shared" ca="1" si="467"/>
        <v>#N/A</v>
      </c>
      <c r="BG187" t="e">
        <f t="shared" ca="1" si="467"/>
        <v>#N/A</v>
      </c>
      <c r="BH187" t="e">
        <f t="shared" ca="1" si="467"/>
        <v>#N/A</v>
      </c>
      <c r="BI187" t="e">
        <f t="shared" ca="1" si="467"/>
        <v>#N/A</v>
      </c>
      <c r="BJ187" t="e">
        <f t="shared" ca="1" si="467"/>
        <v>#N/A</v>
      </c>
      <c r="BK187" t="e">
        <f t="shared" ca="1" si="467"/>
        <v>#N/A</v>
      </c>
      <c r="BL187" t="e">
        <f t="shared" ca="1" si="467"/>
        <v>#N/A</v>
      </c>
      <c r="BM187" t="e">
        <f t="shared" ca="1" si="467"/>
        <v>#N/A</v>
      </c>
      <c r="BN187" t="e">
        <f t="shared" ca="1" si="467"/>
        <v>#N/A</v>
      </c>
      <c r="BO187" t="e">
        <f t="shared" ca="1" si="467"/>
        <v>#N/A</v>
      </c>
      <c r="BP187" t="e">
        <f t="shared" ca="1" si="467"/>
        <v>#N/A</v>
      </c>
      <c r="BQ187" t="e">
        <f t="shared" ca="1" si="467"/>
        <v>#N/A</v>
      </c>
      <c r="BR187" t="e">
        <f t="shared" ca="1" si="467"/>
        <v>#N/A</v>
      </c>
      <c r="BS187" t="e">
        <f t="shared" ca="1" si="467"/>
        <v>#N/A</v>
      </c>
      <c r="BT187" t="e">
        <f t="shared" ca="1" si="468"/>
        <v>#N/A</v>
      </c>
      <c r="BU187" t="e">
        <f t="shared" ca="1" si="468"/>
        <v>#N/A</v>
      </c>
      <c r="BV187" t="e">
        <f t="shared" ca="1" si="468"/>
        <v>#N/A</v>
      </c>
      <c r="BW187" t="e">
        <f t="shared" ca="1" si="468"/>
        <v>#N/A</v>
      </c>
      <c r="BX187" t="e">
        <f t="shared" ca="1" si="468"/>
        <v>#N/A</v>
      </c>
      <c r="BY187" t="e">
        <f t="shared" ca="1" si="468"/>
        <v>#N/A</v>
      </c>
      <c r="BZ187" t="e">
        <f t="shared" ca="1" si="468"/>
        <v>#N/A</v>
      </c>
      <c r="CA187" t="e">
        <f t="shared" ca="1" si="468"/>
        <v>#N/A</v>
      </c>
      <c r="CB187" t="e">
        <f t="shared" ca="1" si="468"/>
        <v>#N/A</v>
      </c>
      <c r="CC187" t="e">
        <f t="shared" ca="1" si="468"/>
        <v>#N/A</v>
      </c>
      <c r="CD187" t="e">
        <f t="shared" ca="1" si="468"/>
        <v>#N/A</v>
      </c>
      <c r="CE187" t="e">
        <f t="shared" ca="1" si="468"/>
        <v>#N/A</v>
      </c>
      <c r="CF187" s="91" t="e">
        <f t="shared" ca="1" si="468"/>
        <v>#N/A</v>
      </c>
      <c r="CG187" t="e">
        <f t="shared" ca="1" si="468"/>
        <v>#N/A</v>
      </c>
      <c r="CH187" t="e">
        <f t="shared" ca="1" si="468"/>
        <v>#N/A</v>
      </c>
      <c r="CI187" t="e">
        <f t="shared" ca="1" si="468"/>
        <v>#N/A</v>
      </c>
      <c r="CJ187" t="e">
        <f t="shared" ca="1" si="469"/>
        <v>#N/A</v>
      </c>
      <c r="CK187" t="e">
        <f t="shared" ca="1" si="469"/>
        <v>#N/A</v>
      </c>
      <c r="CL187" t="e">
        <f t="shared" ca="1" si="469"/>
        <v>#N/A</v>
      </c>
      <c r="CM187" t="e">
        <f t="shared" ca="1" si="469"/>
        <v>#N/A</v>
      </c>
      <c r="CN187" t="e">
        <f t="shared" ca="1" si="469"/>
        <v>#N/A</v>
      </c>
      <c r="CO187" t="e">
        <f t="shared" ca="1" si="469"/>
        <v>#N/A</v>
      </c>
      <c r="CP187" t="e">
        <f t="shared" ca="1" si="469"/>
        <v>#N/A</v>
      </c>
      <c r="CQ187" t="e">
        <f t="shared" ca="1" si="469"/>
        <v>#N/A</v>
      </c>
      <c r="CR187" t="e">
        <f t="shared" ca="1" si="469"/>
        <v>#N/A</v>
      </c>
      <c r="CS187" t="e">
        <f t="shared" ca="1" si="469"/>
        <v>#N/A</v>
      </c>
      <c r="CT187" t="e">
        <f t="shared" ca="1" si="469"/>
        <v>#N/A</v>
      </c>
      <c r="CU187" t="e">
        <f t="shared" ca="1" si="469"/>
        <v>#N/A</v>
      </c>
      <c r="CV187" t="e">
        <f t="shared" ca="1" si="469"/>
        <v>#N/A</v>
      </c>
      <c r="CW187" t="e">
        <f t="shared" ca="1" si="469"/>
        <v>#N/A</v>
      </c>
      <c r="CX187" t="e">
        <f t="shared" ca="1" si="469"/>
        <v>#N/A</v>
      </c>
      <c r="CY187" t="e">
        <f t="shared" ca="1" si="469"/>
        <v>#N/A</v>
      </c>
      <c r="CZ187" t="e">
        <f t="shared" ca="1" si="470"/>
        <v>#N/A</v>
      </c>
      <c r="DA187" t="e">
        <f t="shared" ca="1" si="470"/>
        <v>#N/A</v>
      </c>
      <c r="DB187" t="e">
        <f t="shared" ca="1" si="470"/>
        <v>#N/A</v>
      </c>
      <c r="DC187" t="e">
        <f t="shared" ca="1" si="470"/>
        <v>#N/A</v>
      </c>
      <c r="DD187" t="e">
        <f t="shared" ca="1" si="470"/>
        <v>#N/A</v>
      </c>
      <c r="DE187" t="e">
        <f t="shared" ca="1" si="470"/>
        <v>#N/A</v>
      </c>
      <c r="DF187" t="e">
        <f t="shared" ca="1" si="470"/>
        <v>#N/A</v>
      </c>
      <c r="DG187" t="e">
        <f t="shared" ca="1" si="470"/>
        <v>#N/A</v>
      </c>
      <c r="DH187" t="e">
        <f t="shared" ca="1" si="470"/>
        <v>#N/A</v>
      </c>
      <c r="DI187" t="e">
        <f t="shared" ca="1" si="470"/>
        <v>#N/A</v>
      </c>
      <c r="DJ187" s="91" t="e">
        <f t="shared" ca="1" si="470"/>
        <v>#N/A</v>
      </c>
      <c r="DK187" t="e">
        <f t="shared" ca="1" si="470"/>
        <v>#N/A</v>
      </c>
      <c r="DL187" t="e">
        <f t="shared" ca="1" si="470"/>
        <v>#N/A</v>
      </c>
      <c r="DM187" t="e">
        <f t="shared" ca="1" si="470"/>
        <v>#N/A</v>
      </c>
      <c r="DN187" t="e">
        <f t="shared" ca="1" si="470"/>
        <v>#N/A</v>
      </c>
      <c r="DO187" t="e">
        <f t="shared" ca="1" si="470"/>
        <v>#N/A</v>
      </c>
      <c r="DP187" t="e">
        <f t="shared" ca="1" si="471"/>
        <v>#N/A</v>
      </c>
      <c r="DQ187" t="e">
        <f t="shared" ca="1" si="471"/>
        <v>#N/A</v>
      </c>
      <c r="DR187" t="e">
        <f t="shared" ca="1" si="471"/>
        <v>#N/A</v>
      </c>
      <c r="DS187" t="e">
        <f t="shared" ca="1" si="471"/>
        <v>#N/A</v>
      </c>
      <c r="DT187" t="e">
        <f t="shared" ca="1" si="471"/>
        <v>#N/A</v>
      </c>
      <c r="DU187" t="e">
        <f t="shared" ca="1" si="471"/>
        <v>#N/A</v>
      </c>
      <c r="DV187" t="e">
        <f t="shared" ca="1" si="471"/>
        <v>#N/A</v>
      </c>
      <c r="DW187" t="e">
        <f t="shared" ca="1" si="471"/>
        <v>#N/A</v>
      </c>
      <c r="DX187" t="e">
        <f t="shared" ca="1" si="471"/>
        <v>#N/A</v>
      </c>
      <c r="DY187" t="e">
        <f t="shared" ca="1" si="471"/>
        <v>#N/A</v>
      </c>
      <c r="DZ187" t="e">
        <f t="shared" ca="1" si="471"/>
        <v>#N/A</v>
      </c>
      <c r="EA187" t="e">
        <f t="shared" ca="1" si="471"/>
        <v>#N/A</v>
      </c>
      <c r="EB187" t="e">
        <f t="shared" ca="1" si="471"/>
        <v>#N/A</v>
      </c>
      <c r="EC187" t="e">
        <f t="shared" ca="1" si="471"/>
        <v>#N/A</v>
      </c>
      <c r="ED187" t="e">
        <f t="shared" ca="1" si="471"/>
        <v>#N/A</v>
      </c>
      <c r="EE187" t="e">
        <f t="shared" ca="1" si="471"/>
        <v>#N/A</v>
      </c>
      <c r="EF187" t="e">
        <f t="shared" ca="1" si="472"/>
        <v>#N/A</v>
      </c>
      <c r="EG187" t="e">
        <f t="shared" ca="1" si="472"/>
        <v>#N/A</v>
      </c>
      <c r="EH187" t="e">
        <f t="shared" ca="1" si="472"/>
        <v>#N/A</v>
      </c>
      <c r="EI187" t="e">
        <f t="shared" ca="1" si="472"/>
        <v>#N/A</v>
      </c>
      <c r="EJ187" t="e">
        <f t="shared" ca="1" si="472"/>
        <v>#N/A</v>
      </c>
      <c r="EK187" t="e">
        <f t="shared" ca="1" si="472"/>
        <v>#N/A</v>
      </c>
      <c r="EL187" t="e">
        <f t="shared" ca="1" si="472"/>
        <v>#N/A</v>
      </c>
      <c r="EM187" t="e">
        <f t="shared" ca="1" si="472"/>
        <v>#N/A</v>
      </c>
      <c r="EN187" s="91" t="e">
        <f t="shared" ca="1" si="472"/>
        <v>#N/A</v>
      </c>
    </row>
    <row r="188" spans="1:144">
      <c r="A188" t="str">
        <f ca="1"/>
        <v>Roof</v>
      </c>
      <c r="B188" t="str">
        <f ca="1"/>
        <v>Roof finishes</v>
      </c>
      <c r="C188">
        <f ca="1"/>
        <v>0</v>
      </c>
      <c r="D188" t="str">
        <f ca="1"/>
        <v/>
      </c>
      <c r="E188">
        <f ca="1"/>
        <v>0</v>
      </c>
      <c r="F188">
        <f ca="1"/>
        <v>0</v>
      </c>
      <c r="G188">
        <f ca="1"/>
        <v>0</v>
      </c>
      <c r="H188" t="str">
        <f ca="1"/>
        <v/>
      </c>
      <c r="I188">
        <f ca="1"/>
        <v>0</v>
      </c>
      <c r="J188" t="str">
        <f ca="1"/>
        <v/>
      </c>
      <c r="K188" t="str">
        <f ca="1"/>
        <v>0</v>
      </c>
      <c r="L188" t="str">
        <f ca="1"/>
        <v>0</v>
      </c>
      <c r="M188" t="str">
        <f ca="1"/>
        <v>0</v>
      </c>
      <c r="X188" s="91" t="e">
        <f t="shared" ca="1" si="465"/>
        <v>#N/A</v>
      </c>
      <c r="Y188" t="e">
        <f t="shared" ca="1" si="465"/>
        <v>#N/A</v>
      </c>
      <c r="Z188" t="e">
        <f t="shared" ca="1" si="465"/>
        <v>#N/A</v>
      </c>
      <c r="AA188" t="e">
        <f t="shared" ca="1" si="465"/>
        <v>#N/A</v>
      </c>
      <c r="AB188" t="e">
        <f t="shared" ca="1" si="465"/>
        <v>#N/A</v>
      </c>
      <c r="AC188" t="e">
        <f t="shared" ca="1" si="465"/>
        <v>#N/A</v>
      </c>
      <c r="AD188" t="e">
        <f t="shared" ca="1" si="465"/>
        <v>#N/A</v>
      </c>
      <c r="AE188" t="e">
        <f t="shared" ca="1" si="465"/>
        <v>#N/A</v>
      </c>
      <c r="AF188" t="e">
        <f t="shared" ca="1" si="465"/>
        <v>#N/A</v>
      </c>
      <c r="AG188" t="e">
        <f t="shared" ca="1" si="465"/>
        <v>#N/A</v>
      </c>
      <c r="AH188" t="e">
        <f t="shared" ca="1" si="465"/>
        <v>#N/A</v>
      </c>
      <c r="AI188" t="e">
        <f t="shared" ca="1" si="465"/>
        <v>#N/A</v>
      </c>
      <c r="AJ188" t="e">
        <f t="shared" ca="1" si="465"/>
        <v>#N/A</v>
      </c>
      <c r="AK188" t="e">
        <f t="shared" ca="1" si="465"/>
        <v>#N/A</v>
      </c>
      <c r="AL188" t="e">
        <f t="shared" ca="1" si="465"/>
        <v>#N/A</v>
      </c>
      <c r="AM188" t="e">
        <f t="shared" ca="1" si="465"/>
        <v>#N/A</v>
      </c>
      <c r="AN188" t="e">
        <f t="shared" ca="1" si="466"/>
        <v>#N/A</v>
      </c>
      <c r="AO188" t="e">
        <f t="shared" ca="1" si="466"/>
        <v>#N/A</v>
      </c>
      <c r="AP188" t="e">
        <f t="shared" ca="1" si="466"/>
        <v>#N/A</v>
      </c>
      <c r="AQ188" t="e">
        <f t="shared" ca="1" si="466"/>
        <v>#N/A</v>
      </c>
      <c r="AR188" t="e">
        <f t="shared" ca="1" si="466"/>
        <v>#N/A</v>
      </c>
      <c r="AS188" t="e">
        <f t="shared" ca="1" si="466"/>
        <v>#N/A</v>
      </c>
      <c r="AT188" t="e">
        <f t="shared" ca="1" si="466"/>
        <v>#N/A</v>
      </c>
      <c r="AU188" t="e">
        <f t="shared" ca="1" si="466"/>
        <v>#N/A</v>
      </c>
      <c r="AV188" t="e">
        <f t="shared" ca="1" si="466"/>
        <v>#N/A</v>
      </c>
      <c r="AW188" t="e">
        <f t="shared" ca="1" si="466"/>
        <v>#N/A</v>
      </c>
      <c r="AX188" t="e">
        <f t="shared" ca="1" si="466"/>
        <v>#N/A</v>
      </c>
      <c r="AY188" t="e">
        <f t="shared" ca="1" si="466"/>
        <v>#N/A</v>
      </c>
      <c r="AZ188" t="e">
        <f t="shared" ca="1" si="466"/>
        <v>#N/A</v>
      </c>
      <c r="BA188" t="e">
        <f t="shared" ca="1" si="466"/>
        <v>#N/A</v>
      </c>
      <c r="BB188" s="91" t="e">
        <f t="shared" ca="1" si="466"/>
        <v>#N/A</v>
      </c>
      <c r="BC188" t="e">
        <f t="shared" ca="1" si="466"/>
        <v>#N/A</v>
      </c>
      <c r="BD188" t="e">
        <f t="shared" ca="1" si="467"/>
        <v>#N/A</v>
      </c>
      <c r="BE188" t="e">
        <f t="shared" ca="1" si="467"/>
        <v>#N/A</v>
      </c>
      <c r="BF188" t="e">
        <f t="shared" ca="1" si="467"/>
        <v>#N/A</v>
      </c>
      <c r="BG188" t="e">
        <f t="shared" ca="1" si="467"/>
        <v>#N/A</v>
      </c>
      <c r="BH188" t="e">
        <f t="shared" ca="1" si="467"/>
        <v>#N/A</v>
      </c>
      <c r="BI188" t="e">
        <f t="shared" ca="1" si="467"/>
        <v>#N/A</v>
      </c>
      <c r="BJ188" t="e">
        <f t="shared" ca="1" si="467"/>
        <v>#N/A</v>
      </c>
      <c r="BK188" t="e">
        <f t="shared" ca="1" si="467"/>
        <v>#N/A</v>
      </c>
      <c r="BL188" t="e">
        <f t="shared" ca="1" si="467"/>
        <v>#N/A</v>
      </c>
      <c r="BM188" t="e">
        <f t="shared" ca="1" si="467"/>
        <v>#N/A</v>
      </c>
      <c r="BN188" t="e">
        <f t="shared" ca="1" si="467"/>
        <v>#N/A</v>
      </c>
      <c r="BO188" t="e">
        <f t="shared" ca="1" si="467"/>
        <v>#N/A</v>
      </c>
      <c r="BP188" t="e">
        <f t="shared" ca="1" si="467"/>
        <v>#N/A</v>
      </c>
      <c r="BQ188" t="e">
        <f t="shared" ca="1" si="467"/>
        <v>#N/A</v>
      </c>
      <c r="BR188" t="e">
        <f t="shared" ca="1" si="467"/>
        <v>#N/A</v>
      </c>
      <c r="BS188" t="e">
        <f t="shared" ca="1" si="467"/>
        <v>#N/A</v>
      </c>
      <c r="BT188" t="e">
        <f t="shared" ca="1" si="468"/>
        <v>#N/A</v>
      </c>
      <c r="BU188" t="e">
        <f t="shared" ca="1" si="468"/>
        <v>#N/A</v>
      </c>
      <c r="BV188" t="e">
        <f t="shared" ca="1" si="468"/>
        <v>#N/A</v>
      </c>
      <c r="BW188" t="e">
        <f t="shared" ca="1" si="468"/>
        <v>#N/A</v>
      </c>
      <c r="BX188" t="e">
        <f t="shared" ca="1" si="468"/>
        <v>#N/A</v>
      </c>
      <c r="BY188" t="e">
        <f t="shared" ca="1" si="468"/>
        <v>#N/A</v>
      </c>
      <c r="BZ188" t="e">
        <f t="shared" ca="1" si="468"/>
        <v>#N/A</v>
      </c>
      <c r="CA188" t="e">
        <f t="shared" ca="1" si="468"/>
        <v>#N/A</v>
      </c>
      <c r="CB188" t="e">
        <f t="shared" ca="1" si="468"/>
        <v>#N/A</v>
      </c>
      <c r="CC188" t="e">
        <f t="shared" ca="1" si="468"/>
        <v>#N/A</v>
      </c>
      <c r="CD188" t="e">
        <f t="shared" ca="1" si="468"/>
        <v>#N/A</v>
      </c>
      <c r="CE188" t="e">
        <f t="shared" ca="1" si="468"/>
        <v>#N/A</v>
      </c>
      <c r="CF188" s="91" t="e">
        <f t="shared" ca="1" si="468"/>
        <v>#N/A</v>
      </c>
      <c r="CG188" t="e">
        <f t="shared" ca="1" si="468"/>
        <v>#N/A</v>
      </c>
      <c r="CH188" t="e">
        <f t="shared" ca="1" si="468"/>
        <v>#N/A</v>
      </c>
      <c r="CI188" t="e">
        <f t="shared" ca="1" si="468"/>
        <v>#N/A</v>
      </c>
      <c r="CJ188" t="e">
        <f t="shared" ca="1" si="469"/>
        <v>#N/A</v>
      </c>
      <c r="CK188" t="e">
        <f t="shared" ca="1" si="469"/>
        <v>#N/A</v>
      </c>
      <c r="CL188" t="e">
        <f t="shared" ca="1" si="469"/>
        <v>#N/A</v>
      </c>
      <c r="CM188" t="e">
        <f t="shared" ca="1" si="469"/>
        <v>#N/A</v>
      </c>
      <c r="CN188" t="e">
        <f t="shared" ca="1" si="469"/>
        <v>#N/A</v>
      </c>
      <c r="CO188" t="e">
        <f t="shared" ca="1" si="469"/>
        <v>#N/A</v>
      </c>
      <c r="CP188" t="e">
        <f t="shared" ca="1" si="469"/>
        <v>#N/A</v>
      </c>
      <c r="CQ188" t="e">
        <f t="shared" ca="1" si="469"/>
        <v>#N/A</v>
      </c>
      <c r="CR188" t="e">
        <f t="shared" ca="1" si="469"/>
        <v>#N/A</v>
      </c>
      <c r="CS188" t="e">
        <f t="shared" ca="1" si="469"/>
        <v>#N/A</v>
      </c>
      <c r="CT188" t="e">
        <f t="shared" ca="1" si="469"/>
        <v>#N/A</v>
      </c>
      <c r="CU188" t="e">
        <f t="shared" ca="1" si="469"/>
        <v>#N/A</v>
      </c>
      <c r="CV188" t="e">
        <f t="shared" ca="1" si="469"/>
        <v>#N/A</v>
      </c>
      <c r="CW188" t="e">
        <f t="shared" ca="1" si="469"/>
        <v>#N/A</v>
      </c>
      <c r="CX188" t="e">
        <f t="shared" ca="1" si="469"/>
        <v>#N/A</v>
      </c>
      <c r="CY188" t="e">
        <f t="shared" ca="1" si="469"/>
        <v>#N/A</v>
      </c>
      <c r="CZ188" t="e">
        <f t="shared" ca="1" si="470"/>
        <v>#N/A</v>
      </c>
      <c r="DA188" t="e">
        <f t="shared" ca="1" si="470"/>
        <v>#N/A</v>
      </c>
      <c r="DB188" t="e">
        <f t="shared" ca="1" si="470"/>
        <v>#N/A</v>
      </c>
      <c r="DC188" t="e">
        <f t="shared" ca="1" si="470"/>
        <v>#N/A</v>
      </c>
      <c r="DD188" t="e">
        <f t="shared" ca="1" si="470"/>
        <v>#N/A</v>
      </c>
      <c r="DE188" t="e">
        <f t="shared" ca="1" si="470"/>
        <v>#N/A</v>
      </c>
      <c r="DF188" t="e">
        <f t="shared" ca="1" si="470"/>
        <v>#N/A</v>
      </c>
      <c r="DG188" t="e">
        <f t="shared" ca="1" si="470"/>
        <v>#N/A</v>
      </c>
      <c r="DH188" t="e">
        <f t="shared" ca="1" si="470"/>
        <v>#N/A</v>
      </c>
      <c r="DI188" t="e">
        <f t="shared" ca="1" si="470"/>
        <v>#N/A</v>
      </c>
      <c r="DJ188" s="91" t="e">
        <f t="shared" ca="1" si="470"/>
        <v>#N/A</v>
      </c>
      <c r="DK188" t="e">
        <f t="shared" ca="1" si="470"/>
        <v>#N/A</v>
      </c>
      <c r="DL188" t="e">
        <f t="shared" ca="1" si="470"/>
        <v>#N/A</v>
      </c>
      <c r="DM188" t="e">
        <f t="shared" ca="1" si="470"/>
        <v>#N/A</v>
      </c>
      <c r="DN188" t="e">
        <f t="shared" ca="1" si="470"/>
        <v>#N/A</v>
      </c>
      <c r="DO188" t="e">
        <f t="shared" ca="1" si="470"/>
        <v>#N/A</v>
      </c>
      <c r="DP188" t="e">
        <f t="shared" ca="1" si="471"/>
        <v>#N/A</v>
      </c>
      <c r="DQ188" t="e">
        <f t="shared" ca="1" si="471"/>
        <v>#N/A</v>
      </c>
      <c r="DR188" t="e">
        <f t="shared" ca="1" si="471"/>
        <v>#N/A</v>
      </c>
      <c r="DS188" t="e">
        <f t="shared" ca="1" si="471"/>
        <v>#N/A</v>
      </c>
      <c r="DT188" t="e">
        <f t="shared" ca="1" si="471"/>
        <v>#N/A</v>
      </c>
      <c r="DU188" t="e">
        <f t="shared" ca="1" si="471"/>
        <v>#N/A</v>
      </c>
      <c r="DV188" t="e">
        <f t="shared" ca="1" si="471"/>
        <v>#N/A</v>
      </c>
      <c r="DW188" t="e">
        <f t="shared" ca="1" si="471"/>
        <v>#N/A</v>
      </c>
      <c r="DX188" t="e">
        <f t="shared" ca="1" si="471"/>
        <v>#N/A</v>
      </c>
      <c r="DY188" t="e">
        <f t="shared" ca="1" si="471"/>
        <v>#N/A</v>
      </c>
      <c r="DZ188" t="e">
        <f t="shared" ca="1" si="471"/>
        <v>#N/A</v>
      </c>
      <c r="EA188" t="e">
        <f t="shared" ca="1" si="471"/>
        <v>#N/A</v>
      </c>
      <c r="EB188" t="e">
        <f t="shared" ca="1" si="471"/>
        <v>#N/A</v>
      </c>
      <c r="EC188" t="e">
        <f t="shared" ca="1" si="471"/>
        <v>#N/A</v>
      </c>
      <c r="ED188" t="e">
        <f t="shared" ca="1" si="471"/>
        <v>#N/A</v>
      </c>
      <c r="EE188" t="e">
        <f t="shared" ca="1" si="471"/>
        <v>#N/A</v>
      </c>
      <c r="EF188" t="e">
        <f t="shared" ca="1" si="472"/>
        <v>#N/A</v>
      </c>
      <c r="EG188" t="e">
        <f t="shared" ca="1" si="472"/>
        <v>#N/A</v>
      </c>
      <c r="EH188" t="e">
        <f t="shared" ca="1" si="472"/>
        <v>#N/A</v>
      </c>
      <c r="EI188" t="e">
        <f t="shared" ca="1" si="472"/>
        <v>#N/A</v>
      </c>
      <c r="EJ188" t="e">
        <f t="shared" ca="1" si="472"/>
        <v>#N/A</v>
      </c>
      <c r="EK188" t="e">
        <f t="shared" ca="1" si="472"/>
        <v>#N/A</v>
      </c>
      <c r="EL188" t="e">
        <f t="shared" ca="1" si="472"/>
        <v>#N/A</v>
      </c>
      <c r="EM188" t="e">
        <f t="shared" ca="1" si="472"/>
        <v>#N/A</v>
      </c>
      <c r="EN188" s="91" t="e">
        <f t="shared" ca="1" si="472"/>
        <v>#N/A</v>
      </c>
    </row>
    <row r="189" spans="1:144">
      <c r="A189" t="str">
        <f ca="1"/>
        <v>External walls</v>
      </c>
      <c r="B189" t="str">
        <f ca="1"/>
        <v>Facade</v>
      </c>
      <c r="C189">
        <f ca="1"/>
        <v>0</v>
      </c>
      <c r="D189" t="str">
        <f ca="1"/>
        <v/>
      </c>
      <c r="E189">
        <f ca="1"/>
        <v>0</v>
      </c>
      <c r="F189">
        <f ca="1"/>
        <v>0</v>
      </c>
      <c r="G189">
        <f ca="1"/>
        <v>0</v>
      </c>
      <c r="H189" t="str">
        <f ca="1"/>
        <v/>
      </c>
      <c r="I189">
        <f ca="1"/>
        <v>0</v>
      </c>
      <c r="J189" t="str">
        <f ca="1"/>
        <v/>
      </c>
      <c r="K189" t="str">
        <f ca="1"/>
        <v>0</v>
      </c>
      <c r="L189" t="str">
        <f ca="1"/>
        <v>0</v>
      </c>
      <c r="M189" t="str">
        <f ca="1"/>
        <v>0</v>
      </c>
      <c r="X189" s="91" t="e">
        <f t="shared" ca="1" si="465"/>
        <v>#N/A</v>
      </c>
      <c r="Y189" t="e">
        <f t="shared" ca="1" si="465"/>
        <v>#N/A</v>
      </c>
      <c r="Z189" t="e">
        <f t="shared" ca="1" si="465"/>
        <v>#N/A</v>
      </c>
      <c r="AA189" t="e">
        <f t="shared" ca="1" si="465"/>
        <v>#N/A</v>
      </c>
      <c r="AB189" t="e">
        <f t="shared" ca="1" si="465"/>
        <v>#N/A</v>
      </c>
      <c r="AC189" t="e">
        <f t="shared" ca="1" si="465"/>
        <v>#N/A</v>
      </c>
      <c r="AD189" t="e">
        <f t="shared" ca="1" si="465"/>
        <v>#N/A</v>
      </c>
      <c r="AE189" t="e">
        <f t="shared" ca="1" si="465"/>
        <v>#N/A</v>
      </c>
      <c r="AF189" t="e">
        <f t="shared" ca="1" si="465"/>
        <v>#N/A</v>
      </c>
      <c r="AG189" t="e">
        <f t="shared" ca="1" si="465"/>
        <v>#N/A</v>
      </c>
      <c r="AH189" t="e">
        <f t="shared" ca="1" si="465"/>
        <v>#N/A</v>
      </c>
      <c r="AI189" t="e">
        <f t="shared" ca="1" si="465"/>
        <v>#N/A</v>
      </c>
      <c r="AJ189" t="e">
        <f t="shared" ca="1" si="465"/>
        <v>#N/A</v>
      </c>
      <c r="AK189" t="e">
        <f t="shared" ca="1" si="465"/>
        <v>#N/A</v>
      </c>
      <c r="AL189" t="e">
        <f t="shared" ca="1" si="465"/>
        <v>#N/A</v>
      </c>
      <c r="AM189" t="e">
        <f t="shared" ref="X189:AM214" ca="1" si="473">$L189*$E$170</f>
        <v>#N/A</v>
      </c>
      <c r="AN189" t="e">
        <f t="shared" ca="1" si="466"/>
        <v>#N/A</v>
      </c>
      <c r="AO189" t="e">
        <f t="shared" ca="1" si="466"/>
        <v>#N/A</v>
      </c>
      <c r="AP189" t="e">
        <f t="shared" ca="1" si="466"/>
        <v>#N/A</v>
      </c>
      <c r="AQ189" t="e">
        <f t="shared" ca="1" si="466"/>
        <v>#N/A</v>
      </c>
      <c r="AR189" t="e">
        <f t="shared" ca="1" si="466"/>
        <v>#N/A</v>
      </c>
      <c r="AS189" t="e">
        <f t="shared" ca="1" si="466"/>
        <v>#N/A</v>
      </c>
      <c r="AT189" t="e">
        <f t="shared" ca="1" si="466"/>
        <v>#N/A</v>
      </c>
      <c r="AU189" t="e">
        <f t="shared" ca="1" si="466"/>
        <v>#N/A</v>
      </c>
      <c r="AV189" t="e">
        <f t="shared" ca="1" si="466"/>
        <v>#N/A</v>
      </c>
      <c r="AW189" t="e">
        <f t="shared" ca="1" si="466"/>
        <v>#N/A</v>
      </c>
      <c r="AX189" t="e">
        <f t="shared" ca="1" si="466"/>
        <v>#N/A</v>
      </c>
      <c r="AY189" t="e">
        <f t="shared" ca="1" si="466"/>
        <v>#N/A</v>
      </c>
      <c r="AZ189" t="e">
        <f t="shared" ca="1" si="466"/>
        <v>#N/A</v>
      </c>
      <c r="BA189" t="e">
        <f t="shared" ca="1" si="466"/>
        <v>#N/A</v>
      </c>
      <c r="BB189" s="91" t="e">
        <f t="shared" ca="1" si="466"/>
        <v>#N/A</v>
      </c>
      <c r="BC189" t="e">
        <f t="shared" ref="BC189:BR213" ca="1" si="474">$L189*$E$170</f>
        <v>#N/A</v>
      </c>
      <c r="BD189" t="e">
        <f t="shared" ca="1" si="474"/>
        <v>#N/A</v>
      </c>
      <c r="BE189" t="e">
        <f t="shared" ca="1" si="474"/>
        <v>#N/A</v>
      </c>
      <c r="BF189" t="e">
        <f t="shared" ca="1" si="474"/>
        <v>#N/A</v>
      </c>
      <c r="BG189" t="e">
        <f t="shared" ca="1" si="474"/>
        <v>#N/A</v>
      </c>
      <c r="BH189" t="e">
        <f t="shared" ca="1" si="474"/>
        <v>#N/A</v>
      </c>
      <c r="BI189" t="e">
        <f t="shared" ca="1" si="474"/>
        <v>#N/A</v>
      </c>
      <c r="BJ189" t="e">
        <f t="shared" ca="1" si="474"/>
        <v>#N/A</v>
      </c>
      <c r="BK189" t="e">
        <f t="shared" ca="1" si="474"/>
        <v>#N/A</v>
      </c>
      <c r="BL189" t="e">
        <f t="shared" ca="1" si="474"/>
        <v>#N/A</v>
      </c>
      <c r="BM189" t="e">
        <f t="shared" ca="1" si="474"/>
        <v>#N/A</v>
      </c>
      <c r="BN189" t="e">
        <f t="shared" ca="1" si="474"/>
        <v>#N/A</v>
      </c>
      <c r="BO189" t="e">
        <f t="shared" ca="1" si="474"/>
        <v>#N/A</v>
      </c>
      <c r="BP189" t="e">
        <f t="shared" ca="1" si="474"/>
        <v>#N/A</v>
      </c>
      <c r="BQ189" t="e">
        <f t="shared" ca="1" si="474"/>
        <v>#N/A</v>
      </c>
      <c r="BR189" t="e">
        <f t="shared" ca="1" si="474"/>
        <v>#N/A</v>
      </c>
      <c r="BS189" t="e">
        <f t="shared" ref="BS189:BS199" ca="1" si="475">$L189*$E$170</f>
        <v>#N/A</v>
      </c>
      <c r="BT189" t="e">
        <f t="shared" ca="1" si="468"/>
        <v>#N/A</v>
      </c>
      <c r="BU189" t="e">
        <f t="shared" ca="1" si="468"/>
        <v>#N/A</v>
      </c>
      <c r="BV189" t="e">
        <f t="shared" ca="1" si="468"/>
        <v>#N/A</v>
      </c>
      <c r="BW189" t="e">
        <f t="shared" ca="1" si="468"/>
        <v>#N/A</v>
      </c>
      <c r="BX189" t="e">
        <f t="shared" ca="1" si="468"/>
        <v>#N/A</v>
      </c>
      <c r="BY189" t="e">
        <f t="shared" ca="1" si="468"/>
        <v>#N/A</v>
      </c>
      <c r="BZ189" t="e">
        <f t="shared" ca="1" si="468"/>
        <v>#N/A</v>
      </c>
      <c r="CA189" t="e">
        <f t="shared" ca="1" si="468"/>
        <v>#N/A</v>
      </c>
      <c r="CB189" t="e">
        <f t="shared" ca="1" si="468"/>
        <v>#N/A</v>
      </c>
      <c r="CC189" t="e">
        <f t="shared" ca="1" si="468"/>
        <v>#N/A</v>
      </c>
      <c r="CD189" t="e">
        <f t="shared" ca="1" si="468"/>
        <v>#N/A</v>
      </c>
      <c r="CE189" t="e">
        <f t="shared" ca="1" si="468"/>
        <v>#N/A</v>
      </c>
      <c r="CF189" s="91" t="e">
        <f t="shared" ca="1" si="468"/>
        <v>#N/A</v>
      </c>
      <c r="CG189" t="e">
        <f t="shared" ca="1" si="468"/>
        <v>#N/A</v>
      </c>
      <c r="CH189" t="e">
        <f t="shared" ca="1" si="468"/>
        <v>#N/A</v>
      </c>
      <c r="CI189" t="e">
        <f t="shared" ref="CI189:CX213" ca="1" si="476">$L189*$E$170</f>
        <v>#N/A</v>
      </c>
      <c r="CJ189" t="e">
        <f t="shared" ca="1" si="476"/>
        <v>#N/A</v>
      </c>
      <c r="CK189" t="e">
        <f t="shared" ca="1" si="476"/>
        <v>#N/A</v>
      </c>
      <c r="CL189" t="e">
        <f t="shared" ca="1" si="476"/>
        <v>#N/A</v>
      </c>
      <c r="CM189" t="e">
        <f t="shared" ca="1" si="476"/>
        <v>#N/A</v>
      </c>
      <c r="CN189" t="e">
        <f t="shared" ca="1" si="476"/>
        <v>#N/A</v>
      </c>
      <c r="CO189" t="e">
        <f t="shared" ca="1" si="476"/>
        <v>#N/A</v>
      </c>
      <c r="CP189" t="e">
        <f t="shared" ca="1" si="476"/>
        <v>#N/A</v>
      </c>
      <c r="CQ189" t="e">
        <f t="shared" ca="1" si="476"/>
        <v>#N/A</v>
      </c>
      <c r="CR189" t="e">
        <f t="shared" ca="1" si="476"/>
        <v>#N/A</v>
      </c>
      <c r="CS189" t="e">
        <f t="shared" ca="1" si="476"/>
        <v>#N/A</v>
      </c>
      <c r="CT189" t="e">
        <f t="shared" ca="1" si="476"/>
        <v>#N/A</v>
      </c>
      <c r="CU189" t="e">
        <f t="shared" ca="1" si="476"/>
        <v>#N/A</v>
      </c>
      <c r="CV189" t="e">
        <f t="shared" ca="1" si="476"/>
        <v>#N/A</v>
      </c>
      <c r="CW189" t="e">
        <f t="shared" ca="1" si="476"/>
        <v>#N/A</v>
      </c>
      <c r="CX189" t="e">
        <f t="shared" ca="1" si="476"/>
        <v>#N/A</v>
      </c>
      <c r="CY189" t="e">
        <f t="shared" ref="CY189:CY199" ca="1" si="477">$L189*$E$170</f>
        <v>#N/A</v>
      </c>
      <c r="CZ189" t="e">
        <f t="shared" ca="1" si="470"/>
        <v>#N/A</v>
      </c>
      <c r="DA189" t="e">
        <f t="shared" ca="1" si="470"/>
        <v>#N/A</v>
      </c>
      <c r="DB189" t="e">
        <f t="shared" ca="1" si="470"/>
        <v>#N/A</v>
      </c>
      <c r="DC189" t="e">
        <f t="shared" ca="1" si="470"/>
        <v>#N/A</v>
      </c>
      <c r="DD189" t="e">
        <f t="shared" ca="1" si="470"/>
        <v>#N/A</v>
      </c>
      <c r="DE189" t="e">
        <f t="shared" ca="1" si="470"/>
        <v>#N/A</v>
      </c>
      <c r="DF189" t="e">
        <f t="shared" ca="1" si="470"/>
        <v>#N/A</v>
      </c>
      <c r="DG189" t="e">
        <f t="shared" ca="1" si="470"/>
        <v>#N/A</v>
      </c>
      <c r="DH189" t="e">
        <f t="shared" ca="1" si="470"/>
        <v>#N/A</v>
      </c>
      <c r="DI189" t="e">
        <f t="shared" ca="1" si="470"/>
        <v>#N/A</v>
      </c>
      <c r="DJ189" s="91" t="e">
        <f t="shared" ca="1" si="470"/>
        <v>#N/A</v>
      </c>
      <c r="DK189" t="e">
        <f t="shared" ca="1" si="470"/>
        <v>#N/A</v>
      </c>
      <c r="DL189" t="e">
        <f t="shared" ca="1" si="470"/>
        <v>#N/A</v>
      </c>
      <c r="DM189" t="e">
        <f t="shared" ca="1" si="470"/>
        <v>#N/A</v>
      </c>
      <c r="DN189" t="e">
        <f t="shared" ca="1" si="470"/>
        <v>#N/A</v>
      </c>
      <c r="DO189" t="e">
        <f t="shared" ref="DO189:ED213" ca="1" si="478">$L189*$E$170</f>
        <v>#N/A</v>
      </c>
      <c r="DP189" t="e">
        <f t="shared" ca="1" si="478"/>
        <v>#N/A</v>
      </c>
      <c r="DQ189" t="e">
        <f t="shared" ca="1" si="478"/>
        <v>#N/A</v>
      </c>
      <c r="DR189" t="e">
        <f t="shared" ca="1" si="478"/>
        <v>#N/A</v>
      </c>
      <c r="DS189" t="e">
        <f t="shared" ca="1" si="478"/>
        <v>#N/A</v>
      </c>
      <c r="DT189" t="e">
        <f t="shared" ca="1" si="478"/>
        <v>#N/A</v>
      </c>
      <c r="DU189" t="e">
        <f t="shared" ca="1" si="478"/>
        <v>#N/A</v>
      </c>
      <c r="DV189" t="e">
        <f t="shared" ca="1" si="478"/>
        <v>#N/A</v>
      </c>
      <c r="DW189" t="e">
        <f t="shared" ca="1" si="478"/>
        <v>#N/A</v>
      </c>
      <c r="DX189" t="e">
        <f t="shared" ca="1" si="478"/>
        <v>#N/A</v>
      </c>
      <c r="DY189" t="e">
        <f t="shared" ca="1" si="478"/>
        <v>#N/A</v>
      </c>
      <c r="DZ189" t="e">
        <f t="shared" ca="1" si="478"/>
        <v>#N/A</v>
      </c>
      <c r="EA189" t="e">
        <f t="shared" ca="1" si="478"/>
        <v>#N/A</v>
      </c>
      <c r="EB189" t="e">
        <f t="shared" ca="1" si="478"/>
        <v>#N/A</v>
      </c>
      <c r="EC189" t="e">
        <f t="shared" ca="1" si="478"/>
        <v>#N/A</v>
      </c>
      <c r="ED189" t="e">
        <f t="shared" ca="1" si="478"/>
        <v>#N/A</v>
      </c>
      <c r="EE189" t="e">
        <f t="shared" ref="EE189:EE199" ca="1" si="479">$L189*$E$170</f>
        <v>#N/A</v>
      </c>
      <c r="EF189" t="e">
        <f t="shared" ca="1" si="472"/>
        <v>#N/A</v>
      </c>
      <c r="EG189" t="e">
        <f t="shared" ca="1" si="472"/>
        <v>#N/A</v>
      </c>
      <c r="EH189" t="e">
        <f t="shared" ca="1" si="472"/>
        <v>#N/A</v>
      </c>
      <c r="EI189" t="e">
        <f t="shared" ca="1" si="472"/>
        <v>#N/A</v>
      </c>
      <c r="EJ189" t="e">
        <f t="shared" ca="1" si="472"/>
        <v>#N/A</v>
      </c>
      <c r="EK189" t="e">
        <f t="shared" ca="1" si="472"/>
        <v>#N/A</v>
      </c>
      <c r="EL189" t="e">
        <f t="shared" ca="1" si="472"/>
        <v>#N/A</v>
      </c>
      <c r="EM189" t="e">
        <f t="shared" ca="1" si="472"/>
        <v>#N/A</v>
      </c>
      <c r="EN189" s="91" t="e">
        <f t="shared" ca="1" si="472"/>
        <v>#N/A</v>
      </c>
    </row>
    <row r="190" spans="1:144">
      <c r="A190" t="str">
        <f ca="1"/>
        <v>External walls</v>
      </c>
      <c r="B190" t="str">
        <f ca="1"/>
        <v>Wall insulation</v>
      </c>
      <c r="C190">
        <f ca="1"/>
        <v>0</v>
      </c>
      <c r="D190" t="str">
        <f ca="1"/>
        <v/>
      </c>
      <c r="E190">
        <f ca="1"/>
        <v>0</v>
      </c>
      <c r="F190">
        <f ca="1"/>
        <v>0</v>
      </c>
      <c r="G190">
        <f ca="1"/>
        <v>0</v>
      </c>
      <c r="H190" t="str">
        <f ca="1"/>
        <v/>
      </c>
      <c r="I190">
        <f ca="1"/>
        <v>0</v>
      </c>
      <c r="J190" t="str">
        <f ca="1"/>
        <v/>
      </c>
      <c r="K190" t="str">
        <f ca="1"/>
        <v>0</v>
      </c>
      <c r="L190" t="str">
        <f ca="1"/>
        <v>0</v>
      </c>
      <c r="M190" t="str">
        <f ca="1"/>
        <v>0</v>
      </c>
      <c r="X190" s="91" t="e">
        <f t="shared" ca="1" si="473"/>
        <v>#N/A</v>
      </c>
      <c r="Y190" t="e">
        <f t="shared" ca="1" si="473"/>
        <v>#N/A</v>
      </c>
      <c r="Z190" t="e">
        <f t="shared" ca="1" si="473"/>
        <v>#N/A</v>
      </c>
      <c r="AA190" t="e">
        <f t="shared" ca="1" si="473"/>
        <v>#N/A</v>
      </c>
      <c r="AB190" t="e">
        <f t="shared" ca="1" si="473"/>
        <v>#N/A</v>
      </c>
      <c r="AC190" t="e">
        <f t="shared" ca="1" si="473"/>
        <v>#N/A</v>
      </c>
      <c r="AD190" t="e">
        <f t="shared" ca="1" si="473"/>
        <v>#N/A</v>
      </c>
      <c r="AE190" t="e">
        <f t="shared" ca="1" si="473"/>
        <v>#N/A</v>
      </c>
      <c r="AF190" t="e">
        <f t="shared" ca="1" si="473"/>
        <v>#N/A</v>
      </c>
      <c r="AG190" t="e">
        <f t="shared" ca="1" si="473"/>
        <v>#N/A</v>
      </c>
      <c r="AH190" t="e">
        <f t="shared" ca="1" si="473"/>
        <v>#N/A</v>
      </c>
      <c r="AI190" t="e">
        <f t="shared" ca="1" si="473"/>
        <v>#N/A</v>
      </c>
      <c r="AJ190" t="e">
        <f t="shared" ca="1" si="473"/>
        <v>#N/A</v>
      </c>
      <c r="AK190" t="e">
        <f t="shared" ca="1" si="473"/>
        <v>#N/A</v>
      </c>
      <c r="AL190" t="e">
        <f t="shared" ca="1" si="473"/>
        <v>#N/A</v>
      </c>
      <c r="AM190" t="e">
        <f t="shared" ca="1" si="473"/>
        <v>#N/A</v>
      </c>
      <c r="AN190" t="e">
        <f t="shared" ref="AN190:BC213" ca="1" si="480">$L190*$E$170</f>
        <v>#N/A</v>
      </c>
      <c r="AO190" t="e">
        <f t="shared" ca="1" si="480"/>
        <v>#N/A</v>
      </c>
      <c r="AP190" t="e">
        <f t="shared" ca="1" si="480"/>
        <v>#N/A</v>
      </c>
      <c r="AQ190" t="e">
        <f t="shared" ca="1" si="480"/>
        <v>#N/A</v>
      </c>
      <c r="AR190" t="e">
        <f t="shared" ca="1" si="480"/>
        <v>#N/A</v>
      </c>
      <c r="AS190" t="e">
        <f t="shared" ca="1" si="480"/>
        <v>#N/A</v>
      </c>
      <c r="AT190" t="e">
        <f t="shared" ca="1" si="480"/>
        <v>#N/A</v>
      </c>
      <c r="AU190" t="e">
        <f t="shared" ca="1" si="480"/>
        <v>#N/A</v>
      </c>
      <c r="AV190" t="e">
        <f t="shared" ca="1" si="480"/>
        <v>#N/A</v>
      </c>
      <c r="AW190" t="e">
        <f t="shared" ca="1" si="480"/>
        <v>#N/A</v>
      </c>
      <c r="AX190" t="e">
        <f t="shared" ca="1" si="480"/>
        <v>#N/A</v>
      </c>
      <c r="AY190" t="e">
        <f t="shared" ca="1" si="480"/>
        <v>#N/A</v>
      </c>
      <c r="AZ190" t="e">
        <f t="shared" ca="1" si="480"/>
        <v>#N/A</v>
      </c>
      <c r="BA190" t="e">
        <f t="shared" ca="1" si="480"/>
        <v>#N/A</v>
      </c>
      <c r="BB190" s="91" t="e">
        <f t="shared" ca="1" si="480"/>
        <v>#N/A</v>
      </c>
      <c r="BC190" t="e">
        <f t="shared" ca="1" si="480"/>
        <v>#N/A</v>
      </c>
      <c r="BD190" t="e">
        <f t="shared" ca="1" si="474"/>
        <v>#N/A</v>
      </c>
      <c r="BE190" t="e">
        <f t="shared" ca="1" si="474"/>
        <v>#N/A</v>
      </c>
      <c r="BF190" t="e">
        <f t="shared" ca="1" si="474"/>
        <v>#N/A</v>
      </c>
      <c r="BG190" t="e">
        <f t="shared" ca="1" si="474"/>
        <v>#N/A</v>
      </c>
      <c r="BH190" t="e">
        <f t="shared" ca="1" si="474"/>
        <v>#N/A</v>
      </c>
      <c r="BI190" t="e">
        <f t="shared" ca="1" si="474"/>
        <v>#N/A</v>
      </c>
      <c r="BJ190" t="e">
        <f t="shared" ca="1" si="474"/>
        <v>#N/A</v>
      </c>
      <c r="BK190" t="e">
        <f t="shared" ca="1" si="474"/>
        <v>#N/A</v>
      </c>
      <c r="BL190" t="e">
        <f t="shared" ca="1" si="474"/>
        <v>#N/A</v>
      </c>
      <c r="BM190" t="e">
        <f t="shared" ca="1" si="474"/>
        <v>#N/A</v>
      </c>
      <c r="BN190" t="e">
        <f t="shared" ca="1" si="474"/>
        <v>#N/A</v>
      </c>
      <c r="BO190" t="e">
        <f t="shared" ca="1" si="474"/>
        <v>#N/A</v>
      </c>
      <c r="BP190" t="e">
        <f t="shared" ca="1" si="474"/>
        <v>#N/A</v>
      </c>
      <c r="BQ190" t="e">
        <f t="shared" ca="1" si="474"/>
        <v>#N/A</v>
      </c>
      <c r="BR190" t="e">
        <f t="shared" ca="1" si="474"/>
        <v>#N/A</v>
      </c>
      <c r="BS190" t="e">
        <f t="shared" ca="1" si="475"/>
        <v>#N/A</v>
      </c>
      <c r="BT190" t="e">
        <f t="shared" ref="BT190:CI213" ca="1" si="481">$L190*$E$170</f>
        <v>#N/A</v>
      </c>
      <c r="BU190" t="e">
        <f t="shared" ca="1" si="481"/>
        <v>#N/A</v>
      </c>
      <c r="BV190" t="e">
        <f t="shared" ca="1" si="481"/>
        <v>#N/A</v>
      </c>
      <c r="BW190" t="e">
        <f t="shared" ca="1" si="481"/>
        <v>#N/A</v>
      </c>
      <c r="BX190" t="e">
        <f t="shared" ca="1" si="481"/>
        <v>#N/A</v>
      </c>
      <c r="BY190" t="e">
        <f t="shared" ca="1" si="481"/>
        <v>#N/A</v>
      </c>
      <c r="BZ190" t="e">
        <f t="shared" ca="1" si="481"/>
        <v>#N/A</v>
      </c>
      <c r="CA190" t="e">
        <f t="shared" ca="1" si="481"/>
        <v>#N/A</v>
      </c>
      <c r="CB190" t="e">
        <f t="shared" ca="1" si="481"/>
        <v>#N/A</v>
      </c>
      <c r="CC190" t="e">
        <f t="shared" ca="1" si="481"/>
        <v>#N/A</v>
      </c>
      <c r="CD190" t="e">
        <f t="shared" ca="1" si="481"/>
        <v>#N/A</v>
      </c>
      <c r="CE190" t="e">
        <f t="shared" ca="1" si="481"/>
        <v>#N/A</v>
      </c>
      <c r="CF190" s="91" t="e">
        <f t="shared" ca="1" si="481"/>
        <v>#N/A</v>
      </c>
      <c r="CG190" t="e">
        <f t="shared" ca="1" si="481"/>
        <v>#N/A</v>
      </c>
      <c r="CH190" t="e">
        <f t="shared" ca="1" si="481"/>
        <v>#N/A</v>
      </c>
      <c r="CI190" t="e">
        <f t="shared" ca="1" si="481"/>
        <v>#N/A</v>
      </c>
      <c r="CJ190" t="e">
        <f t="shared" ca="1" si="476"/>
        <v>#N/A</v>
      </c>
      <c r="CK190" t="e">
        <f t="shared" ca="1" si="476"/>
        <v>#N/A</v>
      </c>
      <c r="CL190" t="e">
        <f t="shared" ca="1" si="476"/>
        <v>#N/A</v>
      </c>
      <c r="CM190" t="e">
        <f t="shared" ca="1" si="476"/>
        <v>#N/A</v>
      </c>
      <c r="CN190" t="e">
        <f t="shared" ca="1" si="476"/>
        <v>#N/A</v>
      </c>
      <c r="CO190" t="e">
        <f t="shared" ca="1" si="476"/>
        <v>#N/A</v>
      </c>
      <c r="CP190" t="e">
        <f t="shared" ca="1" si="476"/>
        <v>#N/A</v>
      </c>
      <c r="CQ190" t="e">
        <f t="shared" ca="1" si="476"/>
        <v>#N/A</v>
      </c>
      <c r="CR190" t="e">
        <f t="shared" ca="1" si="476"/>
        <v>#N/A</v>
      </c>
      <c r="CS190" t="e">
        <f t="shared" ca="1" si="476"/>
        <v>#N/A</v>
      </c>
      <c r="CT190" t="e">
        <f t="shared" ca="1" si="476"/>
        <v>#N/A</v>
      </c>
      <c r="CU190" t="e">
        <f t="shared" ca="1" si="476"/>
        <v>#N/A</v>
      </c>
      <c r="CV190" t="e">
        <f t="shared" ca="1" si="476"/>
        <v>#N/A</v>
      </c>
      <c r="CW190" t="e">
        <f t="shared" ca="1" si="476"/>
        <v>#N/A</v>
      </c>
      <c r="CX190" t="e">
        <f t="shared" ca="1" si="476"/>
        <v>#N/A</v>
      </c>
      <c r="CY190" t="e">
        <f t="shared" ca="1" si="477"/>
        <v>#N/A</v>
      </c>
      <c r="CZ190" t="e">
        <f t="shared" ref="CZ190:DO214" ca="1" si="482">$L190*$E$170</f>
        <v>#N/A</v>
      </c>
      <c r="DA190" t="e">
        <f t="shared" ca="1" si="482"/>
        <v>#N/A</v>
      </c>
      <c r="DB190" t="e">
        <f t="shared" ca="1" si="482"/>
        <v>#N/A</v>
      </c>
      <c r="DC190" t="e">
        <f t="shared" ca="1" si="482"/>
        <v>#N/A</v>
      </c>
      <c r="DD190" t="e">
        <f t="shared" ca="1" si="482"/>
        <v>#N/A</v>
      </c>
      <c r="DE190" t="e">
        <f t="shared" ca="1" si="482"/>
        <v>#N/A</v>
      </c>
      <c r="DF190" t="e">
        <f t="shared" ca="1" si="482"/>
        <v>#N/A</v>
      </c>
      <c r="DG190" t="e">
        <f t="shared" ca="1" si="482"/>
        <v>#N/A</v>
      </c>
      <c r="DH190" t="e">
        <f t="shared" ca="1" si="482"/>
        <v>#N/A</v>
      </c>
      <c r="DI190" t="e">
        <f t="shared" ca="1" si="482"/>
        <v>#N/A</v>
      </c>
      <c r="DJ190" s="91" t="e">
        <f t="shared" ca="1" si="482"/>
        <v>#N/A</v>
      </c>
      <c r="DK190" t="e">
        <f t="shared" ca="1" si="482"/>
        <v>#N/A</v>
      </c>
      <c r="DL190" t="e">
        <f t="shared" ca="1" si="482"/>
        <v>#N/A</v>
      </c>
      <c r="DM190" t="e">
        <f t="shared" ca="1" si="482"/>
        <v>#N/A</v>
      </c>
      <c r="DN190" t="e">
        <f t="shared" ca="1" si="482"/>
        <v>#N/A</v>
      </c>
      <c r="DO190" t="e">
        <f t="shared" ca="1" si="482"/>
        <v>#N/A</v>
      </c>
      <c r="DP190" t="e">
        <f t="shared" ca="1" si="478"/>
        <v>#N/A</v>
      </c>
      <c r="DQ190" t="e">
        <f t="shared" ca="1" si="478"/>
        <v>#N/A</v>
      </c>
      <c r="DR190" t="e">
        <f t="shared" ca="1" si="478"/>
        <v>#N/A</v>
      </c>
      <c r="DS190" t="e">
        <f t="shared" ca="1" si="478"/>
        <v>#N/A</v>
      </c>
      <c r="DT190" t="e">
        <f t="shared" ca="1" si="478"/>
        <v>#N/A</v>
      </c>
      <c r="DU190" t="e">
        <f t="shared" ca="1" si="478"/>
        <v>#N/A</v>
      </c>
      <c r="DV190" t="e">
        <f t="shared" ca="1" si="478"/>
        <v>#N/A</v>
      </c>
      <c r="DW190" t="e">
        <f t="shared" ca="1" si="478"/>
        <v>#N/A</v>
      </c>
      <c r="DX190" t="e">
        <f t="shared" ca="1" si="478"/>
        <v>#N/A</v>
      </c>
      <c r="DY190" t="e">
        <f t="shared" ca="1" si="478"/>
        <v>#N/A</v>
      </c>
      <c r="DZ190" t="e">
        <f t="shared" ca="1" si="478"/>
        <v>#N/A</v>
      </c>
      <c r="EA190" t="e">
        <f t="shared" ca="1" si="478"/>
        <v>#N/A</v>
      </c>
      <c r="EB190" t="e">
        <f t="shared" ca="1" si="478"/>
        <v>#N/A</v>
      </c>
      <c r="EC190" t="e">
        <f t="shared" ca="1" si="478"/>
        <v>#N/A</v>
      </c>
      <c r="ED190" t="e">
        <f t="shared" ca="1" si="478"/>
        <v>#N/A</v>
      </c>
      <c r="EE190" t="e">
        <f t="shared" ca="1" si="479"/>
        <v>#N/A</v>
      </c>
      <c r="EF190" t="e">
        <f t="shared" ca="1" si="472"/>
        <v>#N/A</v>
      </c>
      <c r="EG190" t="e">
        <f t="shared" ca="1" si="472"/>
        <v>#N/A</v>
      </c>
      <c r="EH190" t="e">
        <f t="shared" ca="1" si="472"/>
        <v>#N/A</v>
      </c>
      <c r="EI190" t="e">
        <f t="shared" ca="1" si="472"/>
        <v>#N/A</v>
      </c>
      <c r="EJ190" t="e">
        <f t="shared" ca="1" si="472"/>
        <v>#N/A</v>
      </c>
      <c r="EK190" t="e">
        <f t="shared" ca="1" si="472"/>
        <v>#N/A</v>
      </c>
      <c r="EL190" t="e">
        <f t="shared" ca="1" si="472"/>
        <v>#N/A</v>
      </c>
      <c r="EM190" t="e">
        <f t="shared" ca="1" si="472"/>
        <v>#N/A</v>
      </c>
      <c r="EN190" s="91" t="e">
        <f t="shared" ca="1" si="472"/>
        <v>#N/A</v>
      </c>
    </row>
    <row r="191" spans="1:144">
      <c r="A191" t="str">
        <f ca="1"/>
        <v>Windows</v>
      </c>
      <c r="B191" t="str">
        <f ca="1"/>
        <v>Glazing</v>
      </c>
      <c r="C191">
        <f ca="1"/>
        <v>0</v>
      </c>
      <c r="D191" t="str">
        <f ca="1"/>
        <v/>
      </c>
      <c r="E191">
        <f ca="1"/>
        <v>0</v>
      </c>
      <c r="F191">
        <f ca="1"/>
        <v>0</v>
      </c>
      <c r="G191">
        <f ca="1"/>
        <v>0</v>
      </c>
      <c r="H191" t="str">
        <f ca="1"/>
        <v/>
      </c>
      <c r="I191">
        <f ca="1"/>
        <v>0</v>
      </c>
      <c r="J191" t="str">
        <f ca="1"/>
        <v/>
      </c>
      <c r="K191" t="str">
        <f ca="1"/>
        <v>0</v>
      </c>
      <c r="L191" t="str">
        <f ca="1"/>
        <v>0</v>
      </c>
      <c r="M191" t="str">
        <f ca="1"/>
        <v>0</v>
      </c>
      <c r="X191" s="91" t="e">
        <f t="shared" ca="1" si="473"/>
        <v>#N/A</v>
      </c>
      <c r="Y191" t="e">
        <f t="shared" ca="1" si="473"/>
        <v>#N/A</v>
      </c>
      <c r="Z191" t="e">
        <f t="shared" ca="1" si="473"/>
        <v>#N/A</v>
      </c>
      <c r="AA191" t="e">
        <f t="shared" ca="1" si="473"/>
        <v>#N/A</v>
      </c>
      <c r="AB191" t="e">
        <f t="shared" ca="1" si="473"/>
        <v>#N/A</v>
      </c>
      <c r="AC191" t="e">
        <f t="shared" ca="1" si="473"/>
        <v>#N/A</v>
      </c>
      <c r="AD191" t="e">
        <f t="shared" ca="1" si="473"/>
        <v>#N/A</v>
      </c>
      <c r="AE191" t="e">
        <f t="shared" ca="1" si="473"/>
        <v>#N/A</v>
      </c>
      <c r="AF191" t="e">
        <f t="shared" ca="1" si="473"/>
        <v>#N/A</v>
      </c>
      <c r="AG191" t="e">
        <f t="shared" ca="1" si="473"/>
        <v>#N/A</v>
      </c>
      <c r="AH191" t="e">
        <f t="shared" ca="1" si="473"/>
        <v>#N/A</v>
      </c>
      <c r="AI191" t="e">
        <f t="shared" ca="1" si="473"/>
        <v>#N/A</v>
      </c>
      <c r="AJ191" t="e">
        <f t="shared" ca="1" si="473"/>
        <v>#N/A</v>
      </c>
      <c r="AK191" t="e">
        <f t="shared" ca="1" si="473"/>
        <v>#N/A</v>
      </c>
      <c r="AL191" t="e">
        <f t="shared" ca="1" si="473"/>
        <v>#N/A</v>
      </c>
      <c r="AM191" t="e">
        <f t="shared" ca="1" si="473"/>
        <v>#N/A</v>
      </c>
      <c r="AN191" t="e">
        <f t="shared" ca="1" si="480"/>
        <v>#N/A</v>
      </c>
      <c r="AO191" t="e">
        <f t="shared" ca="1" si="480"/>
        <v>#N/A</v>
      </c>
      <c r="AP191" t="e">
        <f t="shared" ca="1" si="480"/>
        <v>#N/A</v>
      </c>
      <c r="AQ191" t="e">
        <f t="shared" ca="1" si="480"/>
        <v>#N/A</v>
      </c>
      <c r="AR191" t="e">
        <f t="shared" ca="1" si="480"/>
        <v>#N/A</v>
      </c>
      <c r="AS191" t="e">
        <f t="shared" ca="1" si="480"/>
        <v>#N/A</v>
      </c>
      <c r="AT191" t="e">
        <f t="shared" ca="1" si="480"/>
        <v>#N/A</v>
      </c>
      <c r="AU191" t="e">
        <f t="shared" ca="1" si="480"/>
        <v>#N/A</v>
      </c>
      <c r="AV191" t="e">
        <f t="shared" ca="1" si="480"/>
        <v>#N/A</v>
      </c>
      <c r="AW191" t="e">
        <f t="shared" ca="1" si="480"/>
        <v>#N/A</v>
      </c>
      <c r="AX191" t="e">
        <f t="shared" ca="1" si="480"/>
        <v>#N/A</v>
      </c>
      <c r="AY191" t="e">
        <f t="shared" ca="1" si="480"/>
        <v>#N/A</v>
      </c>
      <c r="AZ191" t="e">
        <f t="shared" ca="1" si="480"/>
        <v>#N/A</v>
      </c>
      <c r="BA191" t="e">
        <f t="shared" ca="1" si="480"/>
        <v>#N/A</v>
      </c>
      <c r="BB191" s="91" t="e">
        <f t="shared" ca="1" si="480"/>
        <v>#N/A</v>
      </c>
      <c r="BC191" t="e">
        <f t="shared" ca="1" si="480"/>
        <v>#N/A</v>
      </c>
      <c r="BD191" t="e">
        <f t="shared" ca="1" si="474"/>
        <v>#N/A</v>
      </c>
      <c r="BE191" t="e">
        <f t="shared" ca="1" si="474"/>
        <v>#N/A</v>
      </c>
      <c r="BF191" t="e">
        <f t="shared" ca="1" si="474"/>
        <v>#N/A</v>
      </c>
      <c r="BG191" t="e">
        <f t="shared" ca="1" si="474"/>
        <v>#N/A</v>
      </c>
      <c r="BH191" t="e">
        <f t="shared" ca="1" si="474"/>
        <v>#N/A</v>
      </c>
      <c r="BI191" t="e">
        <f t="shared" ca="1" si="474"/>
        <v>#N/A</v>
      </c>
      <c r="BJ191" t="e">
        <f t="shared" ca="1" si="474"/>
        <v>#N/A</v>
      </c>
      <c r="BK191" t="e">
        <f t="shared" ca="1" si="474"/>
        <v>#N/A</v>
      </c>
      <c r="BL191" t="e">
        <f t="shared" ca="1" si="474"/>
        <v>#N/A</v>
      </c>
      <c r="BM191" t="e">
        <f t="shared" ca="1" si="474"/>
        <v>#N/A</v>
      </c>
      <c r="BN191" t="e">
        <f t="shared" ca="1" si="474"/>
        <v>#N/A</v>
      </c>
      <c r="BO191" t="e">
        <f t="shared" ca="1" si="474"/>
        <v>#N/A</v>
      </c>
      <c r="BP191" t="e">
        <f t="shared" ca="1" si="474"/>
        <v>#N/A</v>
      </c>
      <c r="BQ191" t="e">
        <f t="shared" ca="1" si="474"/>
        <v>#N/A</v>
      </c>
      <c r="BR191" t="e">
        <f t="shared" ca="1" si="474"/>
        <v>#N/A</v>
      </c>
      <c r="BS191" t="e">
        <f t="shared" ca="1" si="475"/>
        <v>#N/A</v>
      </c>
      <c r="BT191" t="e">
        <f t="shared" ca="1" si="481"/>
        <v>#N/A</v>
      </c>
      <c r="BU191" t="e">
        <f t="shared" ca="1" si="481"/>
        <v>#N/A</v>
      </c>
      <c r="BV191" t="e">
        <f t="shared" ca="1" si="481"/>
        <v>#N/A</v>
      </c>
      <c r="BW191" t="e">
        <f t="shared" ca="1" si="481"/>
        <v>#N/A</v>
      </c>
      <c r="BX191" t="e">
        <f t="shared" ca="1" si="481"/>
        <v>#N/A</v>
      </c>
      <c r="BY191" t="e">
        <f t="shared" ca="1" si="481"/>
        <v>#N/A</v>
      </c>
      <c r="BZ191" t="e">
        <f t="shared" ca="1" si="481"/>
        <v>#N/A</v>
      </c>
      <c r="CA191" t="e">
        <f t="shared" ca="1" si="481"/>
        <v>#N/A</v>
      </c>
      <c r="CB191" t="e">
        <f t="shared" ca="1" si="481"/>
        <v>#N/A</v>
      </c>
      <c r="CC191" t="e">
        <f t="shared" ca="1" si="481"/>
        <v>#N/A</v>
      </c>
      <c r="CD191" t="e">
        <f t="shared" ca="1" si="481"/>
        <v>#N/A</v>
      </c>
      <c r="CE191" t="e">
        <f t="shared" ca="1" si="481"/>
        <v>#N/A</v>
      </c>
      <c r="CF191" s="91" t="e">
        <f t="shared" ca="1" si="481"/>
        <v>#N/A</v>
      </c>
      <c r="CG191" t="e">
        <f t="shared" ca="1" si="481"/>
        <v>#N/A</v>
      </c>
      <c r="CH191" t="e">
        <f t="shared" ca="1" si="481"/>
        <v>#N/A</v>
      </c>
      <c r="CI191" t="e">
        <f t="shared" ca="1" si="481"/>
        <v>#N/A</v>
      </c>
      <c r="CJ191" t="e">
        <f t="shared" ca="1" si="476"/>
        <v>#N/A</v>
      </c>
      <c r="CK191" t="e">
        <f t="shared" ca="1" si="476"/>
        <v>#N/A</v>
      </c>
      <c r="CL191" t="e">
        <f t="shared" ca="1" si="476"/>
        <v>#N/A</v>
      </c>
      <c r="CM191" t="e">
        <f t="shared" ca="1" si="476"/>
        <v>#N/A</v>
      </c>
      <c r="CN191" t="e">
        <f t="shared" ca="1" si="476"/>
        <v>#N/A</v>
      </c>
      <c r="CO191" t="e">
        <f t="shared" ca="1" si="476"/>
        <v>#N/A</v>
      </c>
      <c r="CP191" t="e">
        <f t="shared" ca="1" si="476"/>
        <v>#N/A</v>
      </c>
      <c r="CQ191" t="e">
        <f t="shared" ca="1" si="476"/>
        <v>#N/A</v>
      </c>
      <c r="CR191" t="e">
        <f t="shared" ca="1" si="476"/>
        <v>#N/A</v>
      </c>
      <c r="CS191" t="e">
        <f t="shared" ca="1" si="476"/>
        <v>#N/A</v>
      </c>
      <c r="CT191" t="e">
        <f t="shared" ca="1" si="476"/>
        <v>#N/A</v>
      </c>
      <c r="CU191" t="e">
        <f t="shared" ca="1" si="476"/>
        <v>#N/A</v>
      </c>
      <c r="CV191" t="e">
        <f t="shared" ca="1" si="476"/>
        <v>#N/A</v>
      </c>
      <c r="CW191" t="e">
        <f t="shared" ca="1" si="476"/>
        <v>#N/A</v>
      </c>
      <c r="CX191" t="e">
        <f t="shared" ca="1" si="476"/>
        <v>#N/A</v>
      </c>
      <c r="CY191" t="e">
        <f t="shared" ca="1" si="477"/>
        <v>#N/A</v>
      </c>
      <c r="CZ191" t="e">
        <f t="shared" ca="1" si="482"/>
        <v>#N/A</v>
      </c>
      <c r="DA191" t="e">
        <f t="shared" ca="1" si="482"/>
        <v>#N/A</v>
      </c>
      <c r="DB191" t="e">
        <f t="shared" ca="1" si="482"/>
        <v>#N/A</v>
      </c>
      <c r="DC191" t="e">
        <f t="shared" ca="1" si="482"/>
        <v>#N/A</v>
      </c>
      <c r="DD191" t="e">
        <f t="shared" ca="1" si="482"/>
        <v>#N/A</v>
      </c>
      <c r="DE191" t="e">
        <f t="shared" ca="1" si="482"/>
        <v>#N/A</v>
      </c>
      <c r="DF191" t="e">
        <f t="shared" ca="1" si="482"/>
        <v>#N/A</v>
      </c>
      <c r="DG191" t="e">
        <f t="shared" ca="1" si="482"/>
        <v>#N/A</v>
      </c>
      <c r="DH191" t="e">
        <f t="shared" ca="1" si="482"/>
        <v>#N/A</v>
      </c>
      <c r="DI191" t="e">
        <f t="shared" ca="1" si="482"/>
        <v>#N/A</v>
      </c>
      <c r="DJ191" s="91" t="e">
        <f t="shared" ca="1" si="482"/>
        <v>#N/A</v>
      </c>
      <c r="DK191" t="e">
        <f t="shared" ca="1" si="482"/>
        <v>#N/A</v>
      </c>
      <c r="DL191" t="e">
        <f t="shared" ca="1" si="482"/>
        <v>#N/A</v>
      </c>
      <c r="DM191" t="e">
        <f t="shared" ca="1" si="482"/>
        <v>#N/A</v>
      </c>
      <c r="DN191" t="e">
        <f t="shared" ca="1" si="482"/>
        <v>#N/A</v>
      </c>
      <c r="DO191" t="e">
        <f t="shared" ca="1" si="482"/>
        <v>#N/A</v>
      </c>
      <c r="DP191" t="e">
        <f t="shared" ca="1" si="478"/>
        <v>#N/A</v>
      </c>
      <c r="DQ191" t="e">
        <f t="shared" ca="1" si="478"/>
        <v>#N/A</v>
      </c>
      <c r="DR191" t="e">
        <f t="shared" ca="1" si="478"/>
        <v>#N/A</v>
      </c>
      <c r="DS191" t="e">
        <f t="shared" ca="1" si="478"/>
        <v>#N/A</v>
      </c>
      <c r="DT191" t="e">
        <f t="shared" ca="1" si="478"/>
        <v>#N/A</v>
      </c>
      <c r="DU191" t="e">
        <f t="shared" ca="1" si="478"/>
        <v>#N/A</v>
      </c>
      <c r="DV191" t="e">
        <f t="shared" ca="1" si="478"/>
        <v>#N/A</v>
      </c>
      <c r="DW191" t="e">
        <f t="shared" ca="1" si="478"/>
        <v>#N/A</v>
      </c>
      <c r="DX191" t="e">
        <f t="shared" ca="1" si="478"/>
        <v>#N/A</v>
      </c>
      <c r="DY191" t="e">
        <f t="shared" ca="1" si="478"/>
        <v>#N/A</v>
      </c>
      <c r="DZ191" t="e">
        <f t="shared" ca="1" si="478"/>
        <v>#N/A</v>
      </c>
      <c r="EA191" t="e">
        <f t="shared" ca="1" si="478"/>
        <v>#N/A</v>
      </c>
      <c r="EB191" t="e">
        <f t="shared" ca="1" si="478"/>
        <v>#N/A</v>
      </c>
      <c r="EC191" t="e">
        <f t="shared" ca="1" si="478"/>
        <v>#N/A</v>
      </c>
      <c r="ED191" t="e">
        <f t="shared" ca="1" si="478"/>
        <v>#N/A</v>
      </c>
      <c r="EE191" t="e">
        <f t="shared" ca="1" si="479"/>
        <v>#N/A</v>
      </c>
      <c r="EF191" t="e">
        <f t="shared" ca="1" si="472"/>
        <v>#N/A</v>
      </c>
      <c r="EG191" t="e">
        <f t="shared" ca="1" si="472"/>
        <v>#N/A</v>
      </c>
      <c r="EH191" t="e">
        <f t="shared" ca="1" si="472"/>
        <v>#N/A</v>
      </c>
      <c r="EI191" t="e">
        <f t="shared" ca="1" si="472"/>
        <v>#N/A</v>
      </c>
      <c r="EJ191" t="e">
        <f t="shared" ca="1" si="472"/>
        <v>#N/A</v>
      </c>
      <c r="EK191" t="e">
        <f t="shared" ca="1" si="472"/>
        <v>#N/A</v>
      </c>
      <c r="EL191" t="e">
        <f t="shared" ca="1" si="472"/>
        <v>#N/A</v>
      </c>
      <c r="EM191" t="e">
        <f t="shared" ca="1" si="472"/>
        <v>#N/A</v>
      </c>
      <c r="EN191" s="91" t="e">
        <f t="shared" ca="1" si="472"/>
        <v>#N/A</v>
      </c>
    </row>
    <row r="192" spans="1:144">
      <c r="A192" t="str">
        <f ca="1"/>
        <v>Windows</v>
      </c>
      <c r="B192" t="str">
        <f ca="1"/>
        <v>Window frames</v>
      </c>
      <c r="C192">
        <f ca="1"/>
        <v>0</v>
      </c>
      <c r="D192" t="str">
        <f ca="1"/>
        <v/>
      </c>
      <c r="E192">
        <f ca="1"/>
        <v>0</v>
      </c>
      <c r="F192">
        <f ca="1"/>
        <v>0</v>
      </c>
      <c r="G192">
        <f ca="1"/>
        <v>0</v>
      </c>
      <c r="H192" t="str">
        <f ca="1"/>
        <v/>
      </c>
      <c r="I192">
        <f ca="1"/>
        <v>0</v>
      </c>
      <c r="J192" t="str">
        <f ca="1"/>
        <v/>
      </c>
      <c r="K192" t="str">
        <f ca="1"/>
        <v>0</v>
      </c>
      <c r="L192" t="str">
        <f ca="1"/>
        <v>0</v>
      </c>
      <c r="M192" t="str">
        <f ca="1"/>
        <v>0</v>
      </c>
      <c r="X192" s="91" t="e">
        <f t="shared" ca="1" si="473"/>
        <v>#N/A</v>
      </c>
      <c r="Y192" t="e">
        <f t="shared" ca="1" si="473"/>
        <v>#N/A</v>
      </c>
      <c r="Z192" t="e">
        <f t="shared" ca="1" si="473"/>
        <v>#N/A</v>
      </c>
      <c r="AA192" t="e">
        <f t="shared" ca="1" si="473"/>
        <v>#N/A</v>
      </c>
      <c r="AB192" t="e">
        <f t="shared" ca="1" si="473"/>
        <v>#N/A</v>
      </c>
      <c r="AC192" t="e">
        <f t="shared" ca="1" si="473"/>
        <v>#N/A</v>
      </c>
      <c r="AD192" t="e">
        <f t="shared" ca="1" si="473"/>
        <v>#N/A</v>
      </c>
      <c r="AE192" t="e">
        <f t="shared" ca="1" si="473"/>
        <v>#N/A</v>
      </c>
      <c r="AF192" t="e">
        <f t="shared" ca="1" si="473"/>
        <v>#N/A</v>
      </c>
      <c r="AG192" t="e">
        <f t="shared" ca="1" si="473"/>
        <v>#N/A</v>
      </c>
      <c r="AH192" t="e">
        <f t="shared" ca="1" si="473"/>
        <v>#N/A</v>
      </c>
      <c r="AI192" t="e">
        <f t="shared" ca="1" si="473"/>
        <v>#N/A</v>
      </c>
      <c r="AJ192" t="e">
        <f t="shared" ca="1" si="473"/>
        <v>#N/A</v>
      </c>
      <c r="AK192" t="e">
        <f t="shared" ca="1" si="473"/>
        <v>#N/A</v>
      </c>
      <c r="AL192" t="e">
        <f t="shared" ca="1" si="473"/>
        <v>#N/A</v>
      </c>
      <c r="AM192" t="e">
        <f t="shared" ca="1" si="473"/>
        <v>#N/A</v>
      </c>
      <c r="AN192" t="e">
        <f t="shared" ca="1" si="480"/>
        <v>#N/A</v>
      </c>
      <c r="AO192" t="e">
        <f t="shared" ca="1" si="480"/>
        <v>#N/A</v>
      </c>
      <c r="AP192" t="e">
        <f t="shared" ca="1" si="480"/>
        <v>#N/A</v>
      </c>
      <c r="AQ192" t="e">
        <f t="shared" ca="1" si="480"/>
        <v>#N/A</v>
      </c>
      <c r="AR192" t="e">
        <f t="shared" ca="1" si="480"/>
        <v>#N/A</v>
      </c>
      <c r="AS192" t="e">
        <f t="shared" ca="1" si="480"/>
        <v>#N/A</v>
      </c>
      <c r="AT192" t="e">
        <f t="shared" ca="1" si="480"/>
        <v>#N/A</v>
      </c>
      <c r="AU192" t="e">
        <f t="shared" ca="1" si="480"/>
        <v>#N/A</v>
      </c>
      <c r="AV192" t="e">
        <f t="shared" ca="1" si="480"/>
        <v>#N/A</v>
      </c>
      <c r="AW192" t="e">
        <f t="shared" ca="1" si="480"/>
        <v>#N/A</v>
      </c>
      <c r="AX192" t="e">
        <f t="shared" ca="1" si="480"/>
        <v>#N/A</v>
      </c>
      <c r="AY192" t="e">
        <f t="shared" ca="1" si="480"/>
        <v>#N/A</v>
      </c>
      <c r="AZ192" t="e">
        <f t="shared" ca="1" si="480"/>
        <v>#N/A</v>
      </c>
      <c r="BA192" t="e">
        <f t="shared" ca="1" si="480"/>
        <v>#N/A</v>
      </c>
      <c r="BB192" s="91" t="e">
        <f t="shared" ca="1" si="480"/>
        <v>#N/A</v>
      </c>
      <c r="BC192" t="e">
        <f t="shared" ca="1" si="480"/>
        <v>#N/A</v>
      </c>
      <c r="BD192" t="e">
        <f t="shared" ca="1" si="474"/>
        <v>#N/A</v>
      </c>
      <c r="BE192" t="e">
        <f t="shared" ca="1" si="474"/>
        <v>#N/A</v>
      </c>
      <c r="BF192" t="e">
        <f t="shared" ca="1" si="474"/>
        <v>#N/A</v>
      </c>
      <c r="BG192" t="e">
        <f t="shared" ca="1" si="474"/>
        <v>#N/A</v>
      </c>
      <c r="BH192" t="e">
        <f t="shared" ca="1" si="474"/>
        <v>#N/A</v>
      </c>
      <c r="BI192" t="e">
        <f t="shared" ca="1" si="474"/>
        <v>#N/A</v>
      </c>
      <c r="BJ192" t="e">
        <f t="shared" ca="1" si="474"/>
        <v>#N/A</v>
      </c>
      <c r="BK192" t="e">
        <f t="shared" ca="1" si="474"/>
        <v>#N/A</v>
      </c>
      <c r="BL192" t="e">
        <f t="shared" ca="1" si="474"/>
        <v>#N/A</v>
      </c>
      <c r="BM192" t="e">
        <f t="shared" ca="1" si="474"/>
        <v>#N/A</v>
      </c>
      <c r="BN192" t="e">
        <f t="shared" ca="1" si="474"/>
        <v>#N/A</v>
      </c>
      <c r="BO192" t="e">
        <f t="shared" ca="1" si="474"/>
        <v>#N/A</v>
      </c>
      <c r="BP192" t="e">
        <f t="shared" ca="1" si="474"/>
        <v>#N/A</v>
      </c>
      <c r="BQ192" t="e">
        <f t="shared" ca="1" si="474"/>
        <v>#N/A</v>
      </c>
      <c r="BR192" t="e">
        <f t="shared" ca="1" si="474"/>
        <v>#N/A</v>
      </c>
      <c r="BS192" t="e">
        <f t="shared" ca="1" si="475"/>
        <v>#N/A</v>
      </c>
      <c r="BT192" t="e">
        <f t="shared" ca="1" si="481"/>
        <v>#N/A</v>
      </c>
      <c r="BU192" t="e">
        <f t="shared" ca="1" si="481"/>
        <v>#N/A</v>
      </c>
      <c r="BV192" t="e">
        <f t="shared" ca="1" si="481"/>
        <v>#N/A</v>
      </c>
      <c r="BW192" t="e">
        <f t="shared" ca="1" si="481"/>
        <v>#N/A</v>
      </c>
      <c r="BX192" t="e">
        <f t="shared" ca="1" si="481"/>
        <v>#N/A</v>
      </c>
      <c r="BY192" t="e">
        <f t="shared" ca="1" si="481"/>
        <v>#N/A</v>
      </c>
      <c r="BZ192" t="e">
        <f t="shared" ca="1" si="481"/>
        <v>#N/A</v>
      </c>
      <c r="CA192" t="e">
        <f t="shared" ca="1" si="481"/>
        <v>#N/A</v>
      </c>
      <c r="CB192" t="e">
        <f t="shared" ca="1" si="481"/>
        <v>#N/A</v>
      </c>
      <c r="CC192" t="e">
        <f t="shared" ca="1" si="481"/>
        <v>#N/A</v>
      </c>
      <c r="CD192" t="e">
        <f t="shared" ca="1" si="481"/>
        <v>#N/A</v>
      </c>
      <c r="CE192" t="e">
        <f t="shared" ca="1" si="481"/>
        <v>#N/A</v>
      </c>
      <c r="CF192" s="91" t="e">
        <f t="shared" ca="1" si="481"/>
        <v>#N/A</v>
      </c>
      <c r="CG192" t="e">
        <f t="shared" ca="1" si="481"/>
        <v>#N/A</v>
      </c>
      <c r="CH192" t="e">
        <f t="shared" ca="1" si="481"/>
        <v>#N/A</v>
      </c>
      <c r="CI192" t="e">
        <f t="shared" ca="1" si="481"/>
        <v>#N/A</v>
      </c>
      <c r="CJ192" t="e">
        <f t="shared" ca="1" si="476"/>
        <v>#N/A</v>
      </c>
      <c r="CK192" t="e">
        <f t="shared" ca="1" si="476"/>
        <v>#N/A</v>
      </c>
      <c r="CL192" t="e">
        <f t="shared" ca="1" si="476"/>
        <v>#N/A</v>
      </c>
      <c r="CM192" t="e">
        <f t="shared" ca="1" si="476"/>
        <v>#N/A</v>
      </c>
      <c r="CN192" t="e">
        <f t="shared" ca="1" si="476"/>
        <v>#N/A</v>
      </c>
      <c r="CO192" t="e">
        <f t="shared" ca="1" si="476"/>
        <v>#N/A</v>
      </c>
      <c r="CP192" t="e">
        <f t="shared" ca="1" si="476"/>
        <v>#N/A</v>
      </c>
      <c r="CQ192" t="e">
        <f t="shared" ca="1" si="476"/>
        <v>#N/A</v>
      </c>
      <c r="CR192" t="e">
        <f t="shared" ca="1" si="476"/>
        <v>#N/A</v>
      </c>
      <c r="CS192" t="e">
        <f t="shared" ca="1" si="476"/>
        <v>#N/A</v>
      </c>
      <c r="CT192" t="e">
        <f t="shared" ca="1" si="476"/>
        <v>#N/A</v>
      </c>
      <c r="CU192" t="e">
        <f t="shared" ca="1" si="476"/>
        <v>#N/A</v>
      </c>
      <c r="CV192" t="e">
        <f t="shared" ca="1" si="476"/>
        <v>#N/A</v>
      </c>
      <c r="CW192" t="e">
        <f t="shared" ca="1" si="476"/>
        <v>#N/A</v>
      </c>
      <c r="CX192" t="e">
        <f t="shared" ca="1" si="476"/>
        <v>#N/A</v>
      </c>
      <c r="CY192" t="e">
        <f t="shared" ca="1" si="477"/>
        <v>#N/A</v>
      </c>
      <c r="CZ192" t="e">
        <f t="shared" ca="1" si="482"/>
        <v>#N/A</v>
      </c>
      <c r="DA192" t="e">
        <f t="shared" ca="1" si="482"/>
        <v>#N/A</v>
      </c>
      <c r="DB192" t="e">
        <f t="shared" ca="1" si="482"/>
        <v>#N/A</v>
      </c>
      <c r="DC192" t="e">
        <f t="shared" ca="1" si="482"/>
        <v>#N/A</v>
      </c>
      <c r="DD192" t="e">
        <f t="shared" ca="1" si="482"/>
        <v>#N/A</v>
      </c>
      <c r="DE192" t="e">
        <f t="shared" ca="1" si="482"/>
        <v>#N/A</v>
      </c>
      <c r="DF192" t="e">
        <f t="shared" ca="1" si="482"/>
        <v>#N/A</v>
      </c>
      <c r="DG192" t="e">
        <f t="shared" ca="1" si="482"/>
        <v>#N/A</v>
      </c>
      <c r="DH192" t="e">
        <f t="shared" ca="1" si="482"/>
        <v>#N/A</v>
      </c>
      <c r="DI192" t="e">
        <f t="shared" ca="1" si="482"/>
        <v>#N/A</v>
      </c>
      <c r="DJ192" s="91" t="e">
        <f t="shared" ca="1" si="482"/>
        <v>#N/A</v>
      </c>
      <c r="DK192" t="e">
        <f t="shared" ca="1" si="482"/>
        <v>#N/A</v>
      </c>
      <c r="DL192" t="e">
        <f t="shared" ca="1" si="482"/>
        <v>#N/A</v>
      </c>
      <c r="DM192" t="e">
        <f t="shared" ca="1" si="482"/>
        <v>#N/A</v>
      </c>
      <c r="DN192" t="e">
        <f t="shared" ca="1" si="482"/>
        <v>#N/A</v>
      </c>
      <c r="DO192" t="e">
        <f t="shared" ca="1" si="482"/>
        <v>#N/A</v>
      </c>
      <c r="DP192" t="e">
        <f t="shared" ca="1" si="478"/>
        <v>#N/A</v>
      </c>
      <c r="DQ192" t="e">
        <f t="shared" ca="1" si="478"/>
        <v>#N/A</v>
      </c>
      <c r="DR192" t="e">
        <f t="shared" ca="1" si="478"/>
        <v>#N/A</v>
      </c>
      <c r="DS192" t="e">
        <f t="shared" ca="1" si="478"/>
        <v>#N/A</v>
      </c>
      <c r="DT192" t="e">
        <f t="shared" ca="1" si="478"/>
        <v>#N/A</v>
      </c>
      <c r="DU192" t="e">
        <f t="shared" ca="1" si="478"/>
        <v>#N/A</v>
      </c>
      <c r="DV192" t="e">
        <f t="shared" ca="1" si="478"/>
        <v>#N/A</v>
      </c>
      <c r="DW192" t="e">
        <f t="shared" ca="1" si="478"/>
        <v>#N/A</v>
      </c>
      <c r="DX192" t="e">
        <f t="shared" ca="1" si="478"/>
        <v>#N/A</v>
      </c>
      <c r="DY192" t="e">
        <f t="shared" ca="1" si="478"/>
        <v>#N/A</v>
      </c>
      <c r="DZ192" t="e">
        <f t="shared" ca="1" si="478"/>
        <v>#N/A</v>
      </c>
      <c r="EA192" t="e">
        <f t="shared" ca="1" si="478"/>
        <v>#N/A</v>
      </c>
      <c r="EB192" t="e">
        <f t="shared" ca="1" si="478"/>
        <v>#N/A</v>
      </c>
      <c r="EC192" t="e">
        <f t="shared" ca="1" si="478"/>
        <v>#N/A</v>
      </c>
      <c r="ED192" t="e">
        <f t="shared" ca="1" si="478"/>
        <v>#N/A</v>
      </c>
      <c r="EE192" t="e">
        <f t="shared" ca="1" si="479"/>
        <v>#N/A</v>
      </c>
      <c r="EF192" t="e">
        <f t="shared" ca="1" si="472"/>
        <v>#N/A</v>
      </c>
      <c r="EG192" t="e">
        <f t="shared" ca="1" si="472"/>
        <v>#N/A</v>
      </c>
      <c r="EH192" t="e">
        <f t="shared" ca="1" si="472"/>
        <v>#N/A</v>
      </c>
      <c r="EI192" t="e">
        <f t="shared" ca="1" si="472"/>
        <v>#N/A</v>
      </c>
      <c r="EJ192" t="e">
        <f t="shared" ca="1" si="472"/>
        <v>#N/A</v>
      </c>
      <c r="EK192" t="e">
        <f t="shared" ca="1" si="472"/>
        <v>#N/A</v>
      </c>
      <c r="EL192" t="e">
        <f t="shared" ca="1" si="472"/>
        <v>#N/A</v>
      </c>
      <c r="EM192" t="e">
        <f t="shared" ca="1" si="472"/>
        <v>#N/A</v>
      </c>
      <c r="EN192" s="91" t="e">
        <f t="shared" ca="1" si="472"/>
        <v>#N/A</v>
      </c>
    </row>
    <row r="193" spans="1:144">
      <c r="A193" t="str">
        <f ca="1"/>
        <v>Internal walls</v>
      </c>
      <c r="B193" t="str">
        <f ca="1"/>
        <v>Partitions</v>
      </c>
      <c r="C193">
        <f ca="1"/>
        <v>0</v>
      </c>
      <c r="D193" t="str">
        <f ca="1"/>
        <v/>
      </c>
      <c r="E193">
        <f ca="1"/>
        <v>0</v>
      </c>
      <c r="F193">
        <f ca="1"/>
        <v>0</v>
      </c>
      <c r="G193">
        <f ca="1"/>
        <v>0</v>
      </c>
      <c r="H193" t="str">
        <f ca="1"/>
        <v/>
      </c>
      <c r="I193">
        <f ca="1"/>
        <v>0</v>
      </c>
      <c r="J193" t="str">
        <f ca="1"/>
        <v/>
      </c>
      <c r="K193" t="str">
        <f ca="1"/>
        <v>0</v>
      </c>
      <c r="L193" t="str">
        <f ca="1"/>
        <v>0</v>
      </c>
      <c r="M193" t="str">
        <f ca="1"/>
        <v>0</v>
      </c>
      <c r="X193" s="91" t="e">
        <f t="shared" ca="1" si="473"/>
        <v>#N/A</v>
      </c>
      <c r="Y193" t="e">
        <f t="shared" ca="1" si="473"/>
        <v>#N/A</v>
      </c>
      <c r="Z193" t="e">
        <f t="shared" ca="1" si="473"/>
        <v>#N/A</v>
      </c>
      <c r="AA193" t="e">
        <f t="shared" ca="1" si="473"/>
        <v>#N/A</v>
      </c>
      <c r="AB193" t="e">
        <f t="shared" ca="1" si="473"/>
        <v>#N/A</v>
      </c>
      <c r="AC193" t="e">
        <f t="shared" ca="1" si="473"/>
        <v>#N/A</v>
      </c>
      <c r="AD193" t="e">
        <f t="shared" ca="1" si="473"/>
        <v>#N/A</v>
      </c>
      <c r="AE193" t="e">
        <f t="shared" ca="1" si="473"/>
        <v>#N/A</v>
      </c>
      <c r="AF193" t="e">
        <f t="shared" ca="1" si="473"/>
        <v>#N/A</v>
      </c>
      <c r="AG193" t="e">
        <f t="shared" ca="1" si="473"/>
        <v>#N/A</v>
      </c>
      <c r="AH193" t="e">
        <f t="shared" ca="1" si="473"/>
        <v>#N/A</v>
      </c>
      <c r="AI193" t="e">
        <f t="shared" ca="1" si="473"/>
        <v>#N/A</v>
      </c>
      <c r="AJ193" t="e">
        <f t="shared" ca="1" si="473"/>
        <v>#N/A</v>
      </c>
      <c r="AK193" t="e">
        <f t="shared" ca="1" si="473"/>
        <v>#N/A</v>
      </c>
      <c r="AL193" t="e">
        <f t="shared" ca="1" si="473"/>
        <v>#N/A</v>
      </c>
      <c r="AM193" t="e">
        <f t="shared" ca="1" si="473"/>
        <v>#N/A</v>
      </c>
      <c r="AN193" t="e">
        <f t="shared" ca="1" si="480"/>
        <v>#N/A</v>
      </c>
      <c r="AO193" t="e">
        <f t="shared" ca="1" si="480"/>
        <v>#N/A</v>
      </c>
      <c r="AP193" t="e">
        <f t="shared" ca="1" si="480"/>
        <v>#N/A</v>
      </c>
      <c r="AQ193" t="e">
        <f t="shared" ca="1" si="480"/>
        <v>#N/A</v>
      </c>
      <c r="AR193" t="e">
        <f t="shared" ca="1" si="480"/>
        <v>#N/A</v>
      </c>
      <c r="AS193" t="e">
        <f t="shared" ca="1" si="480"/>
        <v>#N/A</v>
      </c>
      <c r="AT193" t="e">
        <f t="shared" ca="1" si="480"/>
        <v>#N/A</v>
      </c>
      <c r="AU193" t="e">
        <f t="shared" ca="1" si="480"/>
        <v>#N/A</v>
      </c>
      <c r="AV193" t="e">
        <f t="shared" ca="1" si="480"/>
        <v>#N/A</v>
      </c>
      <c r="AW193" t="e">
        <f t="shared" ca="1" si="480"/>
        <v>#N/A</v>
      </c>
      <c r="AX193" t="e">
        <f t="shared" ca="1" si="480"/>
        <v>#N/A</v>
      </c>
      <c r="AY193" t="e">
        <f t="shared" ca="1" si="480"/>
        <v>#N/A</v>
      </c>
      <c r="AZ193" t="e">
        <f t="shared" ca="1" si="480"/>
        <v>#N/A</v>
      </c>
      <c r="BA193" t="e">
        <f t="shared" ca="1" si="480"/>
        <v>#N/A</v>
      </c>
      <c r="BB193" s="91" t="e">
        <f t="shared" ca="1" si="480"/>
        <v>#N/A</v>
      </c>
      <c r="BC193" t="e">
        <f t="shared" ca="1" si="480"/>
        <v>#N/A</v>
      </c>
      <c r="BD193" t="e">
        <f t="shared" ca="1" si="474"/>
        <v>#N/A</v>
      </c>
      <c r="BE193" t="e">
        <f t="shared" ca="1" si="474"/>
        <v>#N/A</v>
      </c>
      <c r="BF193" t="e">
        <f t="shared" ca="1" si="474"/>
        <v>#N/A</v>
      </c>
      <c r="BG193" t="e">
        <f t="shared" ca="1" si="474"/>
        <v>#N/A</v>
      </c>
      <c r="BH193" t="e">
        <f t="shared" ca="1" si="474"/>
        <v>#N/A</v>
      </c>
      <c r="BI193" t="e">
        <f t="shared" ca="1" si="474"/>
        <v>#N/A</v>
      </c>
      <c r="BJ193" t="e">
        <f t="shared" ca="1" si="474"/>
        <v>#N/A</v>
      </c>
      <c r="BK193" t="e">
        <f t="shared" ca="1" si="474"/>
        <v>#N/A</v>
      </c>
      <c r="BL193" t="e">
        <f t="shared" ca="1" si="474"/>
        <v>#N/A</v>
      </c>
      <c r="BM193" t="e">
        <f t="shared" ca="1" si="474"/>
        <v>#N/A</v>
      </c>
      <c r="BN193" t="e">
        <f t="shared" ca="1" si="474"/>
        <v>#N/A</v>
      </c>
      <c r="BO193" t="e">
        <f t="shared" ca="1" si="474"/>
        <v>#N/A</v>
      </c>
      <c r="BP193" t="e">
        <f t="shared" ca="1" si="474"/>
        <v>#N/A</v>
      </c>
      <c r="BQ193" t="e">
        <f t="shared" ca="1" si="474"/>
        <v>#N/A</v>
      </c>
      <c r="BR193" t="e">
        <f t="shared" ca="1" si="474"/>
        <v>#N/A</v>
      </c>
      <c r="BS193" t="e">
        <f t="shared" ca="1" si="475"/>
        <v>#N/A</v>
      </c>
      <c r="BT193" t="e">
        <f t="shared" ca="1" si="481"/>
        <v>#N/A</v>
      </c>
      <c r="BU193" t="e">
        <f t="shared" ca="1" si="481"/>
        <v>#N/A</v>
      </c>
      <c r="BV193" t="e">
        <f t="shared" ca="1" si="481"/>
        <v>#N/A</v>
      </c>
      <c r="BW193" t="e">
        <f t="shared" ca="1" si="481"/>
        <v>#N/A</v>
      </c>
      <c r="BX193" t="e">
        <f t="shared" ca="1" si="481"/>
        <v>#N/A</v>
      </c>
      <c r="BY193" t="e">
        <f t="shared" ca="1" si="481"/>
        <v>#N/A</v>
      </c>
      <c r="BZ193" t="e">
        <f t="shared" ca="1" si="481"/>
        <v>#N/A</v>
      </c>
      <c r="CA193" t="e">
        <f t="shared" ca="1" si="481"/>
        <v>#N/A</v>
      </c>
      <c r="CB193" t="e">
        <f t="shared" ca="1" si="481"/>
        <v>#N/A</v>
      </c>
      <c r="CC193" t="e">
        <f t="shared" ca="1" si="481"/>
        <v>#N/A</v>
      </c>
      <c r="CD193" t="e">
        <f t="shared" ca="1" si="481"/>
        <v>#N/A</v>
      </c>
      <c r="CE193" t="e">
        <f t="shared" ca="1" si="481"/>
        <v>#N/A</v>
      </c>
      <c r="CF193" s="91" t="e">
        <f t="shared" ca="1" si="481"/>
        <v>#N/A</v>
      </c>
      <c r="CG193" t="e">
        <f t="shared" ca="1" si="481"/>
        <v>#N/A</v>
      </c>
      <c r="CH193" t="e">
        <f t="shared" ca="1" si="481"/>
        <v>#N/A</v>
      </c>
      <c r="CI193" t="e">
        <f t="shared" ca="1" si="481"/>
        <v>#N/A</v>
      </c>
      <c r="CJ193" t="e">
        <f t="shared" ca="1" si="476"/>
        <v>#N/A</v>
      </c>
      <c r="CK193" t="e">
        <f t="shared" ca="1" si="476"/>
        <v>#N/A</v>
      </c>
      <c r="CL193" t="e">
        <f t="shared" ca="1" si="476"/>
        <v>#N/A</v>
      </c>
      <c r="CM193" t="e">
        <f t="shared" ca="1" si="476"/>
        <v>#N/A</v>
      </c>
      <c r="CN193" t="e">
        <f t="shared" ca="1" si="476"/>
        <v>#N/A</v>
      </c>
      <c r="CO193" t="e">
        <f t="shared" ca="1" si="476"/>
        <v>#N/A</v>
      </c>
      <c r="CP193" t="e">
        <f t="shared" ca="1" si="476"/>
        <v>#N/A</v>
      </c>
      <c r="CQ193" t="e">
        <f t="shared" ca="1" si="476"/>
        <v>#N/A</v>
      </c>
      <c r="CR193" t="e">
        <f t="shared" ca="1" si="476"/>
        <v>#N/A</v>
      </c>
      <c r="CS193" t="e">
        <f t="shared" ca="1" si="476"/>
        <v>#N/A</v>
      </c>
      <c r="CT193" t="e">
        <f t="shared" ca="1" si="476"/>
        <v>#N/A</v>
      </c>
      <c r="CU193" t="e">
        <f t="shared" ca="1" si="476"/>
        <v>#N/A</v>
      </c>
      <c r="CV193" t="e">
        <f t="shared" ca="1" si="476"/>
        <v>#N/A</v>
      </c>
      <c r="CW193" t="e">
        <f t="shared" ca="1" si="476"/>
        <v>#N/A</v>
      </c>
      <c r="CX193" t="e">
        <f t="shared" ca="1" si="476"/>
        <v>#N/A</v>
      </c>
      <c r="CY193" t="e">
        <f t="shared" ca="1" si="477"/>
        <v>#N/A</v>
      </c>
      <c r="CZ193" t="e">
        <f t="shared" ca="1" si="482"/>
        <v>#N/A</v>
      </c>
      <c r="DA193" t="e">
        <f t="shared" ca="1" si="482"/>
        <v>#N/A</v>
      </c>
      <c r="DB193" t="e">
        <f t="shared" ca="1" si="482"/>
        <v>#N/A</v>
      </c>
      <c r="DC193" t="e">
        <f t="shared" ca="1" si="482"/>
        <v>#N/A</v>
      </c>
      <c r="DD193" t="e">
        <f t="shared" ca="1" si="482"/>
        <v>#N/A</v>
      </c>
      <c r="DE193" t="e">
        <f t="shared" ca="1" si="482"/>
        <v>#N/A</v>
      </c>
      <c r="DF193" t="e">
        <f t="shared" ca="1" si="482"/>
        <v>#N/A</v>
      </c>
      <c r="DG193" t="e">
        <f t="shared" ca="1" si="482"/>
        <v>#N/A</v>
      </c>
      <c r="DH193" t="e">
        <f t="shared" ca="1" si="482"/>
        <v>#N/A</v>
      </c>
      <c r="DI193" t="e">
        <f t="shared" ca="1" si="482"/>
        <v>#N/A</v>
      </c>
      <c r="DJ193" s="91" t="e">
        <f t="shared" ca="1" si="482"/>
        <v>#N/A</v>
      </c>
      <c r="DK193" t="e">
        <f t="shared" ca="1" si="482"/>
        <v>#N/A</v>
      </c>
      <c r="DL193" t="e">
        <f t="shared" ca="1" si="482"/>
        <v>#N/A</v>
      </c>
      <c r="DM193" t="e">
        <f t="shared" ca="1" si="482"/>
        <v>#N/A</v>
      </c>
      <c r="DN193" t="e">
        <f t="shared" ca="1" si="482"/>
        <v>#N/A</v>
      </c>
      <c r="DO193" t="e">
        <f t="shared" ca="1" si="482"/>
        <v>#N/A</v>
      </c>
      <c r="DP193" t="e">
        <f t="shared" ca="1" si="478"/>
        <v>#N/A</v>
      </c>
      <c r="DQ193" t="e">
        <f t="shared" ca="1" si="478"/>
        <v>#N/A</v>
      </c>
      <c r="DR193" t="e">
        <f t="shared" ca="1" si="478"/>
        <v>#N/A</v>
      </c>
      <c r="DS193" t="e">
        <f t="shared" ca="1" si="478"/>
        <v>#N/A</v>
      </c>
      <c r="DT193" t="e">
        <f t="shared" ca="1" si="478"/>
        <v>#N/A</v>
      </c>
      <c r="DU193" t="e">
        <f t="shared" ca="1" si="478"/>
        <v>#N/A</v>
      </c>
      <c r="DV193" t="e">
        <f t="shared" ca="1" si="478"/>
        <v>#N/A</v>
      </c>
      <c r="DW193" t="e">
        <f t="shared" ca="1" si="478"/>
        <v>#N/A</v>
      </c>
      <c r="DX193" t="e">
        <f t="shared" ca="1" si="478"/>
        <v>#N/A</v>
      </c>
      <c r="DY193" t="e">
        <f t="shared" ca="1" si="478"/>
        <v>#N/A</v>
      </c>
      <c r="DZ193" t="e">
        <f t="shared" ca="1" si="478"/>
        <v>#N/A</v>
      </c>
      <c r="EA193" t="e">
        <f t="shared" ca="1" si="478"/>
        <v>#N/A</v>
      </c>
      <c r="EB193" t="e">
        <f t="shared" ca="1" si="478"/>
        <v>#N/A</v>
      </c>
      <c r="EC193" t="e">
        <f t="shared" ca="1" si="478"/>
        <v>#N/A</v>
      </c>
      <c r="ED193" t="e">
        <f t="shared" ca="1" si="478"/>
        <v>#N/A</v>
      </c>
      <c r="EE193" t="e">
        <f t="shared" ca="1" si="479"/>
        <v>#N/A</v>
      </c>
      <c r="EF193" t="e">
        <f t="shared" ca="1" si="472"/>
        <v>#N/A</v>
      </c>
      <c r="EG193" t="e">
        <f t="shared" ca="1" si="472"/>
        <v>#N/A</v>
      </c>
      <c r="EH193" t="e">
        <f t="shared" ca="1" si="472"/>
        <v>#N/A</v>
      </c>
      <c r="EI193" t="e">
        <f t="shared" ca="1" si="472"/>
        <v>#N/A</v>
      </c>
      <c r="EJ193" t="e">
        <f t="shared" ca="1" si="472"/>
        <v>#N/A</v>
      </c>
      <c r="EK193" t="e">
        <f t="shared" ca="1" si="472"/>
        <v>#N/A</v>
      </c>
      <c r="EL193" t="e">
        <f t="shared" ca="1" si="472"/>
        <v>#N/A</v>
      </c>
      <c r="EM193" t="e">
        <f t="shared" ca="1" si="472"/>
        <v>#N/A</v>
      </c>
      <c r="EN193" s="91" t="e">
        <f t="shared" ca="1" si="472"/>
        <v>#N/A</v>
      </c>
    </row>
    <row r="194" spans="1:144">
      <c r="A194" t="str">
        <f ca="1"/>
        <v>Internal finishes</v>
      </c>
      <c r="B194" t="str">
        <f ca="1"/>
        <v>Ceilings</v>
      </c>
      <c r="C194">
        <f ca="1"/>
        <v>0</v>
      </c>
      <c r="D194" t="str">
        <f ca="1"/>
        <v/>
      </c>
      <c r="E194">
        <f ca="1"/>
        <v>0</v>
      </c>
      <c r="F194">
        <f ca="1"/>
        <v>0</v>
      </c>
      <c r="G194">
        <f ca="1"/>
        <v>0</v>
      </c>
      <c r="H194" t="str">
        <f ca="1"/>
        <v/>
      </c>
      <c r="I194">
        <f ca="1"/>
        <v>0</v>
      </c>
      <c r="J194" t="str">
        <f ca="1"/>
        <v/>
      </c>
      <c r="K194" t="str">
        <f ca="1"/>
        <v>0</v>
      </c>
      <c r="L194" t="str">
        <f ca="1"/>
        <v>0</v>
      </c>
      <c r="M194" t="str">
        <f ca="1"/>
        <v>0</v>
      </c>
      <c r="X194" s="91" t="e">
        <f t="shared" ca="1" si="473"/>
        <v>#N/A</v>
      </c>
      <c r="Y194" t="e">
        <f t="shared" ca="1" si="473"/>
        <v>#N/A</v>
      </c>
      <c r="Z194" t="e">
        <f t="shared" ca="1" si="473"/>
        <v>#N/A</v>
      </c>
      <c r="AA194" t="e">
        <f t="shared" ca="1" si="473"/>
        <v>#N/A</v>
      </c>
      <c r="AB194" t="e">
        <f t="shared" ca="1" si="473"/>
        <v>#N/A</v>
      </c>
      <c r="AC194" t="e">
        <f t="shared" ca="1" si="473"/>
        <v>#N/A</v>
      </c>
      <c r="AD194" t="e">
        <f t="shared" ca="1" si="473"/>
        <v>#N/A</v>
      </c>
      <c r="AE194" t="e">
        <f t="shared" ca="1" si="473"/>
        <v>#N/A</v>
      </c>
      <c r="AF194" t="e">
        <f t="shared" ca="1" si="473"/>
        <v>#N/A</v>
      </c>
      <c r="AG194" t="e">
        <f t="shared" ca="1" si="473"/>
        <v>#N/A</v>
      </c>
      <c r="AH194" t="e">
        <f t="shared" ca="1" si="473"/>
        <v>#N/A</v>
      </c>
      <c r="AI194" t="e">
        <f t="shared" ca="1" si="473"/>
        <v>#N/A</v>
      </c>
      <c r="AJ194" t="e">
        <f t="shared" ca="1" si="473"/>
        <v>#N/A</v>
      </c>
      <c r="AK194" t="e">
        <f t="shared" ca="1" si="473"/>
        <v>#N/A</v>
      </c>
      <c r="AL194" t="e">
        <f t="shared" ca="1" si="473"/>
        <v>#N/A</v>
      </c>
      <c r="AM194" t="e">
        <f t="shared" ca="1" si="473"/>
        <v>#N/A</v>
      </c>
      <c r="AN194" t="e">
        <f t="shared" ca="1" si="480"/>
        <v>#N/A</v>
      </c>
      <c r="AO194" t="e">
        <f t="shared" ca="1" si="480"/>
        <v>#N/A</v>
      </c>
      <c r="AP194" t="e">
        <f t="shared" ca="1" si="480"/>
        <v>#N/A</v>
      </c>
      <c r="AQ194" t="e">
        <f t="shared" ca="1" si="480"/>
        <v>#N/A</v>
      </c>
      <c r="AR194" t="e">
        <f t="shared" ca="1" si="480"/>
        <v>#N/A</v>
      </c>
      <c r="AS194" t="e">
        <f t="shared" ca="1" si="480"/>
        <v>#N/A</v>
      </c>
      <c r="AT194" t="e">
        <f t="shared" ca="1" si="480"/>
        <v>#N/A</v>
      </c>
      <c r="AU194" t="e">
        <f t="shared" ca="1" si="480"/>
        <v>#N/A</v>
      </c>
      <c r="AV194" t="e">
        <f t="shared" ca="1" si="480"/>
        <v>#N/A</v>
      </c>
      <c r="AW194" t="e">
        <f t="shared" ca="1" si="480"/>
        <v>#N/A</v>
      </c>
      <c r="AX194" t="e">
        <f t="shared" ca="1" si="480"/>
        <v>#N/A</v>
      </c>
      <c r="AY194" t="e">
        <f t="shared" ca="1" si="480"/>
        <v>#N/A</v>
      </c>
      <c r="AZ194" t="e">
        <f t="shared" ca="1" si="480"/>
        <v>#N/A</v>
      </c>
      <c r="BA194" t="e">
        <f t="shared" ca="1" si="480"/>
        <v>#N/A</v>
      </c>
      <c r="BB194" s="91" t="e">
        <f t="shared" ca="1" si="480"/>
        <v>#N/A</v>
      </c>
      <c r="BC194" t="e">
        <f t="shared" ca="1" si="480"/>
        <v>#N/A</v>
      </c>
      <c r="BD194" t="e">
        <f t="shared" ca="1" si="474"/>
        <v>#N/A</v>
      </c>
      <c r="BE194" t="e">
        <f t="shared" ca="1" si="474"/>
        <v>#N/A</v>
      </c>
      <c r="BF194" t="e">
        <f t="shared" ca="1" si="474"/>
        <v>#N/A</v>
      </c>
      <c r="BG194" t="e">
        <f t="shared" ca="1" si="474"/>
        <v>#N/A</v>
      </c>
      <c r="BH194" t="e">
        <f t="shared" ca="1" si="474"/>
        <v>#N/A</v>
      </c>
      <c r="BI194" t="e">
        <f t="shared" ca="1" si="474"/>
        <v>#N/A</v>
      </c>
      <c r="BJ194" t="e">
        <f t="shared" ca="1" si="474"/>
        <v>#N/A</v>
      </c>
      <c r="BK194" t="e">
        <f t="shared" ca="1" si="474"/>
        <v>#N/A</v>
      </c>
      <c r="BL194" t="e">
        <f t="shared" ca="1" si="474"/>
        <v>#N/A</v>
      </c>
      <c r="BM194" t="e">
        <f t="shared" ca="1" si="474"/>
        <v>#N/A</v>
      </c>
      <c r="BN194" t="e">
        <f t="shared" ca="1" si="474"/>
        <v>#N/A</v>
      </c>
      <c r="BO194" t="e">
        <f t="shared" ca="1" si="474"/>
        <v>#N/A</v>
      </c>
      <c r="BP194" t="e">
        <f t="shared" ca="1" si="474"/>
        <v>#N/A</v>
      </c>
      <c r="BQ194" t="e">
        <f t="shared" ca="1" si="474"/>
        <v>#N/A</v>
      </c>
      <c r="BR194" t="e">
        <f t="shared" ca="1" si="474"/>
        <v>#N/A</v>
      </c>
      <c r="BS194" t="e">
        <f t="shared" ca="1" si="475"/>
        <v>#N/A</v>
      </c>
      <c r="BT194" t="e">
        <f t="shared" ca="1" si="481"/>
        <v>#N/A</v>
      </c>
      <c r="BU194" t="e">
        <f t="shared" ca="1" si="481"/>
        <v>#N/A</v>
      </c>
      <c r="BV194" t="e">
        <f t="shared" ca="1" si="481"/>
        <v>#N/A</v>
      </c>
      <c r="BW194" t="e">
        <f t="shared" ca="1" si="481"/>
        <v>#N/A</v>
      </c>
      <c r="BX194" t="e">
        <f t="shared" ca="1" si="481"/>
        <v>#N/A</v>
      </c>
      <c r="BY194" t="e">
        <f t="shared" ca="1" si="481"/>
        <v>#N/A</v>
      </c>
      <c r="BZ194" t="e">
        <f t="shared" ca="1" si="481"/>
        <v>#N/A</v>
      </c>
      <c r="CA194" t="e">
        <f t="shared" ca="1" si="481"/>
        <v>#N/A</v>
      </c>
      <c r="CB194" t="e">
        <f t="shared" ca="1" si="481"/>
        <v>#N/A</v>
      </c>
      <c r="CC194" t="e">
        <f t="shared" ca="1" si="481"/>
        <v>#N/A</v>
      </c>
      <c r="CD194" t="e">
        <f t="shared" ca="1" si="481"/>
        <v>#N/A</v>
      </c>
      <c r="CE194" t="e">
        <f t="shared" ca="1" si="481"/>
        <v>#N/A</v>
      </c>
      <c r="CF194" s="91" t="e">
        <f t="shared" ca="1" si="481"/>
        <v>#N/A</v>
      </c>
      <c r="CG194" t="e">
        <f t="shared" ca="1" si="481"/>
        <v>#N/A</v>
      </c>
      <c r="CH194" t="e">
        <f t="shared" ca="1" si="481"/>
        <v>#N/A</v>
      </c>
      <c r="CI194" t="e">
        <f t="shared" ca="1" si="481"/>
        <v>#N/A</v>
      </c>
      <c r="CJ194" t="e">
        <f t="shared" ca="1" si="476"/>
        <v>#N/A</v>
      </c>
      <c r="CK194" t="e">
        <f t="shared" ca="1" si="476"/>
        <v>#N/A</v>
      </c>
      <c r="CL194" t="e">
        <f t="shared" ca="1" si="476"/>
        <v>#N/A</v>
      </c>
      <c r="CM194" t="e">
        <f t="shared" ca="1" si="476"/>
        <v>#N/A</v>
      </c>
      <c r="CN194" t="e">
        <f t="shared" ca="1" si="476"/>
        <v>#N/A</v>
      </c>
      <c r="CO194" t="e">
        <f t="shared" ca="1" si="476"/>
        <v>#N/A</v>
      </c>
      <c r="CP194" t="e">
        <f t="shared" ca="1" si="476"/>
        <v>#N/A</v>
      </c>
      <c r="CQ194" t="e">
        <f t="shared" ca="1" si="476"/>
        <v>#N/A</v>
      </c>
      <c r="CR194" t="e">
        <f t="shared" ca="1" si="476"/>
        <v>#N/A</v>
      </c>
      <c r="CS194" t="e">
        <f t="shared" ca="1" si="476"/>
        <v>#N/A</v>
      </c>
      <c r="CT194" t="e">
        <f t="shared" ca="1" si="476"/>
        <v>#N/A</v>
      </c>
      <c r="CU194" t="e">
        <f t="shared" ca="1" si="476"/>
        <v>#N/A</v>
      </c>
      <c r="CV194" t="e">
        <f t="shared" ca="1" si="476"/>
        <v>#N/A</v>
      </c>
      <c r="CW194" t="e">
        <f t="shared" ca="1" si="476"/>
        <v>#N/A</v>
      </c>
      <c r="CX194" t="e">
        <f t="shared" ca="1" si="476"/>
        <v>#N/A</v>
      </c>
      <c r="CY194" t="e">
        <f t="shared" ca="1" si="477"/>
        <v>#N/A</v>
      </c>
      <c r="CZ194" t="e">
        <f t="shared" ca="1" si="482"/>
        <v>#N/A</v>
      </c>
      <c r="DA194" t="e">
        <f t="shared" ca="1" si="482"/>
        <v>#N/A</v>
      </c>
      <c r="DB194" t="e">
        <f t="shared" ca="1" si="482"/>
        <v>#N/A</v>
      </c>
      <c r="DC194" t="e">
        <f t="shared" ca="1" si="482"/>
        <v>#N/A</v>
      </c>
      <c r="DD194" t="e">
        <f t="shared" ca="1" si="482"/>
        <v>#N/A</v>
      </c>
      <c r="DE194" t="e">
        <f t="shared" ca="1" si="482"/>
        <v>#N/A</v>
      </c>
      <c r="DF194" t="e">
        <f t="shared" ca="1" si="482"/>
        <v>#N/A</v>
      </c>
      <c r="DG194" t="e">
        <f t="shared" ca="1" si="482"/>
        <v>#N/A</v>
      </c>
      <c r="DH194" t="e">
        <f t="shared" ca="1" si="482"/>
        <v>#N/A</v>
      </c>
      <c r="DI194" t="e">
        <f t="shared" ca="1" si="482"/>
        <v>#N/A</v>
      </c>
      <c r="DJ194" s="91" t="e">
        <f t="shared" ca="1" si="482"/>
        <v>#N/A</v>
      </c>
      <c r="DK194" t="e">
        <f t="shared" ca="1" si="482"/>
        <v>#N/A</v>
      </c>
      <c r="DL194" t="e">
        <f t="shared" ca="1" si="482"/>
        <v>#N/A</v>
      </c>
      <c r="DM194" t="e">
        <f t="shared" ca="1" si="482"/>
        <v>#N/A</v>
      </c>
      <c r="DN194" t="e">
        <f t="shared" ca="1" si="482"/>
        <v>#N/A</v>
      </c>
      <c r="DO194" t="e">
        <f t="shared" ca="1" si="482"/>
        <v>#N/A</v>
      </c>
      <c r="DP194" t="e">
        <f t="shared" ca="1" si="478"/>
        <v>#N/A</v>
      </c>
      <c r="DQ194" t="e">
        <f t="shared" ca="1" si="478"/>
        <v>#N/A</v>
      </c>
      <c r="DR194" t="e">
        <f t="shared" ca="1" si="478"/>
        <v>#N/A</v>
      </c>
      <c r="DS194" t="e">
        <f t="shared" ca="1" si="478"/>
        <v>#N/A</v>
      </c>
      <c r="DT194" t="e">
        <f t="shared" ca="1" si="478"/>
        <v>#N/A</v>
      </c>
      <c r="DU194" t="e">
        <f t="shared" ca="1" si="478"/>
        <v>#N/A</v>
      </c>
      <c r="DV194" t="e">
        <f t="shared" ca="1" si="478"/>
        <v>#N/A</v>
      </c>
      <c r="DW194" t="e">
        <f t="shared" ca="1" si="478"/>
        <v>#N/A</v>
      </c>
      <c r="DX194" t="e">
        <f t="shared" ca="1" si="478"/>
        <v>#N/A</v>
      </c>
      <c r="DY194" t="e">
        <f t="shared" ca="1" si="478"/>
        <v>#N/A</v>
      </c>
      <c r="DZ194" t="e">
        <f t="shared" ca="1" si="478"/>
        <v>#N/A</v>
      </c>
      <c r="EA194" t="e">
        <f t="shared" ca="1" si="478"/>
        <v>#N/A</v>
      </c>
      <c r="EB194" t="e">
        <f t="shared" ca="1" si="478"/>
        <v>#N/A</v>
      </c>
      <c r="EC194" t="e">
        <f t="shared" ca="1" si="478"/>
        <v>#N/A</v>
      </c>
      <c r="ED194" t="e">
        <f t="shared" ca="1" si="478"/>
        <v>#N/A</v>
      </c>
      <c r="EE194" t="e">
        <f t="shared" ca="1" si="479"/>
        <v>#N/A</v>
      </c>
      <c r="EF194" t="e">
        <f t="shared" ca="1" si="472"/>
        <v>#N/A</v>
      </c>
      <c r="EG194" t="e">
        <f t="shared" ca="1" si="472"/>
        <v>#N/A</v>
      </c>
      <c r="EH194" t="e">
        <f t="shared" ca="1" si="472"/>
        <v>#N/A</v>
      </c>
      <c r="EI194" t="e">
        <f t="shared" ca="1" si="472"/>
        <v>#N/A</v>
      </c>
      <c r="EJ194" t="e">
        <f t="shared" ca="1" si="472"/>
        <v>#N/A</v>
      </c>
      <c r="EK194" t="e">
        <f t="shared" ca="1" si="472"/>
        <v>#N/A</v>
      </c>
      <c r="EL194" t="e">
        <f t="shared" ca="1" si="472"/>
        <v>#N/A</v>
      </c>
      <c r="EM194" t="e">
        <f t="shared" ca="1" si="472"/>
        <v>#N/A</v>
      </c>
      <c r="EN194" s="91" t="e">
        <f t="shared" ca="1" si="472"/>
        <v>#N/A</v>
      </c>
    </row>
    <row r="195" spans="1:144">
      <c r="A195" t="str">
        <f ca="1"/>
        <v>Internal finishes</v>
      </c>
      <c r="B195" t="str">
        <f ca="1"/>
        <v>Floors</v>
      </c>
      <c r="C195">
        <f ca="1"/>
        <v>0</v>
      </c>
      <c r="D195" t="str">
        <f ca="1"/>
        <v/>
      </c>
      <c r="E195">
        <f ca="1"/>
        <v>0</v>
      </c>
      <c r="F195">
        <f ca="1"/>
        <v>0</v>
      </c>
      <c r="G195">
        <f ca="1"/>
        <v>0</v>
      </c>
      <c r="H195" t="str">
        <f ca="1"/>
        <v/>
      </c>
      <c r="I195">
        <f ca="1"/>
        <v>0</v>
      </c>
      <c r="J195" t="str">
        <f ca="1"/>
        <v/>
      </c>
      <c r="K195" t="str">
        <f ca="1"/>
        <v>0</v>
      </c>
      <c r="L195" t="str">
        <f ca="1"/>
        <v>0</v>
      </c>
      <c r="M195" t="str">
        <f ca="1"/>
        <v>0</v>
      </c>
      <c r="X195" s="91" t="e">
        <f t="shared" ca="1" si="473"/>
        <v>#N/A</v>
      </c>
      <c r="Y195" t="e">
        <f t="shared" ca="1" si="473"/>
        <v>#N/A</v>
      </c>
      <c r="Z195" t="e">
        <f t="shared" ca="1" si="473"/>
        <v>#N/A</v>
      </c>
      <c r="AA195" t="e">
        <f t="shared" ca="1" si="473"/>
        <v>#N/A</v>
      </c>
      <c r="AB195" t="e">
        <f t="shared" ca="1" si="473"/>
        <v>#N/A</v>
      </c>
      <c r="AC195" t="e">
        <f t="shared" ca="1" si="473"/>
        <v>#N/A</v>
      </c>
      <c r="AD195" t="e">
        <f t="shared" ca="1" si="473"/>
        <v>#N/A</v>
      </c>
      <c r="AE195" t="e">
        <f t="shared" ca="1" si="473"/>
        <v>#N/A</v>
      </c>
      <c r="AF195" t="e">
        <f t="shared" ca="1" si="473"/>
        <v>#N/A</v>
      </c>
      <c r="AG195" t="e">
        <f t="shared" ca="1" si="473"/>
        <v>#N/A</v>
      </c>
      <c r="AH195" t="e">
        <f t="shared" ca="1" si="473"/>
        <v>#N/A</v>
      </c>
      <c r="AI195" t="e">
        <f t="shared" ca="1" si="473"/>
        <v>#N/A</v>
      </c>
      <c r="AJ195" t="e">
        <f t="shared" ca="1" si="473"/>
        <v>#N/A</v>
      </c>
      <c r="AK195" t="e">
        <f t="shared" ca="1" si="473"/>
        <v>#N/A</v>
      </c>
      <c r="AL195" t="e">
        <f t="shared" ca="1" si="473"/>
        <v>#N/A</v>
      </c>
      <c r="AM195" t="e">
        <f t="shared" ca="1" si="473"/>
        <v>#N/A</v>
      </c>
      <c r="AN195" t="e">
        <f t="shared" ca="1" si="480"/>
        <v>#N/A</v>
      </c>
      <c r="AO195" t="e">
        <f t="shared" ca="1" si="480"/>
        <v>#N/A</v>
      </c>
      <c r="AP195" t="e">
        <f t="shared" ca="1" si="480"/>
        <v>#N/A</v>
      </c>
      <c r="AQ195" t="e">
        <f t="shared" ca="1" si="480"/>
        <v>#N/A</v>
      </c>
      <c r="AR195" t="e">
        <f t="shared" ca="1" si="480"/>
        <v>#N/A</v>
      </c>
      <c r="AS195" t="e">
        <f t="shared" ca="1" si="480"/>
        <v>#N/A</v>
      </c>
      <c r="AT195" t="e">
        <f t="shared" ca="1" si="480"/>
        <v>#N/A</v>
      </c>
      <c r="AU195" t="e">
        <f t="shared" ca="1" si="480"/>
        <v>#N/A</v>
      </c>
      <c r="AV195" t="e">
        <f t="shared" ca="1" si="480"/>
        <v>#N/A</v>
      </c>
      <c r="AW195" t="e">
        <f t="shared" ca="1" si="480"/>
        <v>#N/A</v>
      </c>
      <c r="AX195" t="e">
        <f t="shared" ca="1" si="480"/>
        <v>#N/A</v>
      </c>
      <c r="AY195" t="e">
        <f t="shared" ca="1" si="480"/>
        <v>#N/A</v>
      </c>
      <c r="AZ195" t="e">
        <f t="shared" ca="1" si="480"/>
        <v>#N/A</v>
      </c>
      <c r="BA195" t="e">
        <f t="shared" ca="1" si="480"/>
        <v>#N/A</v>
      </c>
      <c r="BB195" s="91" t="e">
        <f t="shared" ca="1" si="480"/>
        <v>#N/A</v>
      </c>
      <c r="BC195" t="e">
        <f t="shared" ca="1" si="480"/>
        <v>#N/A</v>
      </c>
      <c r="BD195" t="e">
        <f t="shared" ca="1" si="474"/>
        <v>#N/A</v>
      </c>
      <c r="BE195" t="e">
        <f t="shared" ca="1" si="474"/>
        <v>#N/A</v>
      </c>
      <c r="BF195" t="e">
        <f t="shared" ca="1" si="474"/>
        <v>#N/A</v>
      </c>
      <c r="BG195" t="e">
        <f t="shared" ca="1" si="474"/>
        <v>#N/A</v>
      </c>
      <c r="BH195" t="e">
        <f t="shared" ca="1" si="474"/>
        <v>#N/A</v>
      </c>
      <c r="BI195" t="e">
        <f t="shared" ca="1" si="474"/>
        <v>#N/A</v>
      </c>
      <c r="BJ195" t="e">
        <f t="shared" ca="1" si="474"/>
        <v>#N/A</v>
      </c>
      <c r="BK195" t="e">
        <f t="shared" ca="1" si="474"/>
        <v>#N/A</v>
      </c>
      <c r="BL195" t="e">
        <f t="shared" ca="1" si="474"/>
        <v>#N/A</v>
      </c>
      <c r="BM195" t="e">
        <f t="shared" ca="1" si="474"/>
        <v>#N/A</v>
      </c>
      <c r="BN195" t="e">
        <f t="shared" ca="1" si="474"/>
        <v>#N/A</v>
      </c>
      <c r="BO195" t="e">
        <f t="shared" ca="1" si="474"/>
        <v>#N/A</v>
      </c>
      <c r="BP195" t="e">
        <f t="shared" ca="1" si="474"/>
        <v>#N/A</v>
      </c>
      <c r="BQ195" t="e">
        <f t="shared" ca="1" si="474"/>
        <v>#N/A</v>
      </c>
      <c r="BR195" t="e">
        <f t="shared" ca="1" si="474"/>
        <v>#N/A</v>
      </c>
      <c r="BS195" t="e">
        <f t="shared" ca="1" si="475"/>
        <v>#N/A</v>
      </c>
      <c r="BT195" t="e">
        <f t="shared" ca="1" si="481"/>
        <v>#N/A</v>
      </c>
      <c r="BU195" t="e">
        <f t="shared" ca="1" si="481"/>
        <v>#N/A</v>
      </c>
      <c r="BV195" t="e">
        <f t="shared" ca="1" si="481"/>
        <v>#N/A</v>
      </c>
      <c r="BW195" t="e">
        <f t="shared" ca="1" si="481"/>
        <v>#N/A</v>
      </c>
      <c r="BX195" t="e">
        <f t="shared" ca="1" si="481"/>
        <v>#N/A</v>
      </c>
      <c r="BY195" t="e">
        <f t="shared" ca="1" si="481"/>
        <v>#N/A</v>
      </c>
      <c r="BZ195" t="e">
        <f t="shared" ca="1" si="481"/>
        <v>#N/A</v>
      </c>
      <c r="CA195" t="e">
        <f t="shared" ca="1" si="481"/>
        <v>#N/A</v>
      </c>
      <c r="CB195" t="e">
        <f t="shared" ca="1" si="481"/>
        <v>#N/A</v>
      </c>
      <c r="CC195" t="e">
        <f t="shared" ca="1" si="481"/>
        <v>#N/A</v>
      </c>
      <c r="CD195" t="e">
        <f t="shared" ca="1" si="481"/>
        <v>#N/A</v>
      </c>
      <c r="CE195" t="e">
        <f t="shared" ca="1" si="481"/>
        <v>#N/A</v>
      </c>
      <c r="CF195" s="91" t="e">
        <f t="shared" ca="1" si="481"/>
        <v>#N/A</v>
      </c>
      <c r="CG195" t="e">
        <f t="shared" ca="1" si="481"/>
        <v>#N/A</v>
      </c>
      <c r="CH195" t="e">
        <f t="shared" ca="1" si="481"/>
        <v>#N/A</v>
      </c>
      <c r="CI195" t="e">
        <f t="shared" ca="1" si="481"/>
        <v>#N/A</v>
      </c>
      <c r="CJ195" t="e">
        <f t="shared" ca="1" si="476"/>
        <v>#N/A</v>
      </c>
      <c r="CK195" t="e">
        <f t="shared" ca="1" si="476"/>
        <v>#N/A</v>
      </c>
      <c r="CL195" t="e">
        <f t="shared" ca="1" si="476"/>
        <v>#N/A</v>
      </c>
      <c r="CM195" t="e">
        <f t="shared" ca="1" si="476"/>
        <v>#N/A</v>
      </c>
      <c r="CN195" t="e">
        <f t="shared" ca="1" si="476"/>
        <v>#N/A</v>
      </c>
      <c r="CO195" t="e">
        <f t="shared" ca="1" si="476"/>
        <v>#N/A</v>
      </c>
      <c r="CP195" t="e">
        <f t="shared" ca="1" si="476"/>
        <v>#N/A</v>
      </c>
      <c r="CQ195" t="e">
        <f t="shared" ca="1" si="476"/>
        <v>#N/A</v>
      </c>
      <c r="CR195" t="e">
        <f t="shared" ca="1" si="476"/>
        <v>#N/A</v>
      </c>
      <c r="CS195" t="e">
        <f t="shared" ca="1" si="476"/>
        <v>#N/A</v>
      </c>
      <c r="CT195" t="e">
        <f t="shared" ca="1" si="476"/>
        <v>#N/A</v>
      </c>
      <c r="CU195" t="e">
        <f t="shared" ca="1" si="476"/>
        <v>#N/A</v>
      </c>
      <c r="CV195" t="e">
        <f t="shared" ca="1" si="476"/>
        <v>#N/A</v>
      </c>
      <c r="CW195" t="e">
        <f t="shared" ca="1" si="476"/>
        <v>#N/A</v>
      </c>
      <c r="CX195" t="e">
        <f t="shared" ca="1" si="476"/>
        <v>#N/A</v>
      </c>
      <c r="CY195" t="e">
        <f t="shared" ca="1" si="477"/>
        <v>#N/A</v>
      </c>
      <c r="CZ195" t="e">
        <f t="shared" ca="1" si="482"/>
        <v>#N/A</v>
      </c>
      <c r="DA195" t="e">
        <f t="shared" ca="1" si="482"/>
        <v>#N/A</v>
      </c>
      <c r="DB195" t="e">
        <f t="shared" ca="1" si="482"/>
        <v>#N/A</v>
      </c>
      <c r="DC195" t="e">
        <f t="shared" ca="1" si="482"/>
        <v>#N/A</v>
      </c>
      <c r="DD195" t="e">
        <f t="shared" ca="1" si="482"/>
        <v>#N/A</v>
      </c>
      <c r="DE195" t="e">
        <f t="shared" ca="1" si="482"/>
        <v>#N/A</v>
      </c>
      <c r="DF195" t="e">
        <f t="shared" ca="1" si="482"/>
        <v>#N/A</v>
      </c>
      <c r="DG195" t="e">
        <f t="shared" ca="1" si="482"/>
        <v>#N/A</v>
      </c>
      <c r="DH195" t="e">
        <f t="shared" ca="1" si="482"/>
        <v>#N/A</v>
      </c>
      <c r="DI195" t="e">
        <f t="shared" ca="1" si="482"/>
        <v>#N/A</v>
      </c>
      <c r="DJ195" s="91" t="e">
        <f t="shared" ca="1" si="482"/>
        <v>#N/A</v>
      </c>
      <c r="DK195" t="e">
        <f t="shared" ca="1" si="482"/>
        <v>#N/A</v>
      </c>
      <c r="DL195" t="e">
        <f t="shared" ca="1" si="482"/>
        <v>#N/A</v>
      </c>
      <c r="DM195" t="e">
        <f t="shared" ca="1" si="482"/>
        <v>#N/A</v>
      </c>
      <c r="DN195" t="e">
        <f t="shared" ca="1" si="482"/>
        <v>#N/A</v>
      </c>
      <c r="DO195" t="e">
        <f t="shared" ca="1" si="482"/>
        <v>#N/A</v>
      </c>
      <c r="DP195" t="e">
        <f t="shared" ca="1" si="478"/>
        <v>#N/A</v>
      </c>
      <c r="DQ195" t="e">
        <f t="shared" ca="1" si="478"/>
        <v>#N/A</v>
      </c>
      <c r="DR195" t="e">
        <f t="shared" ca="1" si="478"/>
        <v>#N/A</v>
      </c>
      <c r="DS195" t="e">
        <f t="shared" ca="1" si="478"/>
        <v>#N/A</v>
      </c>
      <c r="DT195" t="e">
        <f t="shared" ca="1" si="478"/>
        <v>#N/A</v>
      </c>
      <c r="DU195" t="e">
        <f t="shared" ca="1" si="478"/>
        <v>#N/A</v>
      </c>
      <c r="DV195" t="e">
        <f t="shared" ca="1" si="478"/>
        <v>#N/A</v>
      </c>
      <c r="DW195" t="e">
        <f t="shared" ca="1" si="478"/>
        <v>#N/A</v>
      </c>
      <c r="DX195" t="e">
        <f t="shared" ca="1" si="478"/>
        <v>#N/A</v>
      </c>
      <c r="DY195" t="e">
        <f t="shared" ca="1" si="478"/>
        <v>#N/A</v>
      </c>
      <c r="DZ195" t="e">
        <f t="shared" ca="1" si="478"/>
        <v>#N/A</v>
      </c>
      <c r="EA195" t="e">
        <f t="shared" ca="1" si="478"/>
        <v>#N/A</v>
      </c>
      <c r="EB195" t="e">
        <f t="shared" ca="1" si="478"/>
        <v>#N/A</v>
      </c>
      <c r="EC195" t="e">
        <f t="shared" ca="1" si="478"/>
        <v>#N/A</v>
      </c>
      <c r="ED195" t="e">
        <f t="shared" ca="1" si="478"/>
        <v>#N/A</v>
      </c>
      <c r="EE195" t="e">
        <f t="shared" ca="1" si="479"/>
        <v>#N/A</v>
      </c>
      <c r="EF195" t="e">
        <f t="shared" ca="1" si="472"/>
        <v>#N/A</v>
      </c>
      <c r="EG195" t="e">
        <f t="shared" ca="1" si="472"/>
        <v>#N/A</v>
      </c>
      <c r="EH195" t="e">
        <f t="shared" ca="1" si="472"/>
        <v>#N/A</v>
      </c>
      <c r="EI195" t="e">
        <f t="shared" ca="1" si="472"/>
        <v>#N/A</v>
      </c>
      <c r="EJ195" t="e">
        <f t="shared" ca="1" si="472"/>
        <v>#N/A</v>
      </c>
      <c r="EK195" t="e">
        <f t="shared" ca="1" si="472"/>
        <v>#N/A</v>
      </c>
      <c r="EL195" t="e">
        <f t="shared" ca="1" si="472"/>
        <v>#N/A</v>
      </c>
      <c r="EM195" t="e">
        <f t="shared" ca="1" si="472"/>
        <v>#N/A</v>
      </c>
      <c r="EN195" s="91" t="e">
        <f t="shared" ca="1" si="472"/>
        <v>#N/A</v>
      </c>
    </row>
    <row r="196" spans="1:144">
      <c r="A196" t="str">
        <f ca="1"/>
        <v>Services</v>
      </c>
      <c r="B196" t="str">
        <f ca="1"/>
        <v>Services</v>
      </c>
      <c r="C196">
        <f ca="1"/>
        <v>0</v>
      </c>
      <c r="D196" t="str">
        <f ca="1"/>
        <v/>
      </c>
      <c r="E196">
        <f ca="1"/>
        <v>0</v>
      </c>
      <c r="F196">
        <f ca="1"/>
        <v>0</v>
      </c>
      <c r="G196">
        <f ca="1"/>
        <v>0</v>
      </c>
      <c r="H196" t="str">
        <f ca="1"/>
        <v/>
      </c>
      <c r="I196">
        <f ca="1"/>
        <v>0</v>
      </c>
      <c r="J196" t="str">
        <f ca="1"/>
        <v/>
      </c>
      <c r="K196" t="str">
        <f ca="1"/>
        <v>0</v>
      </c>
      <c r="L196" t="str">
        <f ca="1"/>
        <v>0</v>
      </c>
      <c r="M196" t="str">
        <f ca="1"/>
        <v>0</v>
      </c>
      <c r="X196" s="91" t="e">
        <f t="shared" ca="1" si="473"/>
        <v>#N/A</v>
      </c>
      <c r="Y196" t="e">
        <f t="shared" ca="1" si="473"/>
        <v>#N/A</v>
      </c>
      <c r="Z196" t="e">
        <f t="shared" ca="1" si="473"/>
        <v>#N/A</v>
      </c>
      <c r="AA196" t="e">
        <f t="shared" ca="1" si="473"/>
        <v>#N/A</v>
      </c>
      <c r="AB196" t="e">
        <f t="shared" ca="1" si="473"/>
        <v>#N/A</v>
      </c>
      <c r="AC196" t="e">
        <f t="shared" ca="1" si="473"/>
        <v>#N/A</v>
      </c>
      <c r="AD196" t="e">
        <f t="shared" ca="1" si="473"/>
        <v>#N/A</v>
      </c>
      <c r="AE196" t="e">
        <f t="shared" ca="1" si="473"/>
        <v>#N/A</v>
      </c>
      <c r="AF196" t="e">
        <f t="shared" ca="1" si="473"/>
        <v>#N/A</v>
      </c>
      <c r="AG196" t="e">
        <f t="shared" ca="1" si="473"/>
        <v>#N/A</v>
      </c>
      <c r="AH196" t="e">
        <f t="shared" ca="1" si="473"/>
        <v>#N/A</v>
      </c>
      <c r="AI196" t="e">
        <f t="shared" ca="1" si="473"/>
        <v>#N/A</v>
      </c>
      <c r="AJ196" t="e">
        <f t="shared" ca="1" si="473"/>
        <v>#N/A</v>
      </c>
      <c r="AK196" t="e">
        <f t="shared" ca="1" si="473"/>
        <v>#N/A</v>
      </c>
      <c r="AL196" t="e">
        <f t="shared" ca="1" si="473"/>
        <v>#N/A</v>
      </c>
      <c r="AM196" t="e">
        <f t="shared" ca="1" si="473"/>
        <v>#N/A</v>
      </c>
      <c r="AN196" t="e">
        <f t="shared" ca="1" si="480"/>
        <v>#N/A</v>
      </c>
      <c r="AO196" t="e">
        <f t="shared" ca="1" si="480"/>
        <v>#N/A</v>
      </c>
      <c r="AP196" t="e">
        <f t="shared" ca="1" si="480"/>
        <v>#N/A</v>
      </c>
      <c r="AQ196" t="e">
        <f t="shared" ca="1" si="480"/>
        <v>#N/A</v>
      </c>
      <c r="AR196" t="e">
        <f t="shared" ca="1" si="480"/>
        <v>#N/A</v>
      </c>
      <c r="AS196" t="e">
        <f t="shared" ca="1" si="480"/>
        <v>#N/A</v>
      </c>
      <c r="AT196" t="e">
        <f t="shared" ca="1" si="480"/>
        <v>#N/A</v>
      </c>
      <c r="AU196" t="e">
        <f t="shared" ca="1" si="480"/>
        <v>#N/A</v>
      </c>
      <c r="AV196" t="e">
        <f t="shared" ca="1" si="480"/>
        <v>#N/A</v>
      </c>
      <c r="AW196" t="e">
        <f t="shared" ca="1" si="480"/>
        <v>#N/A</v>
      </c>
      <c r="AX196" t="e">
        <f t="shared" ca="1" si="480"/>
        <v>#N/A</v>
      </c>
      <c r="AY196" t="e">
        <f t="shared" ca="1" si="480"/>
        <v>#N/A</v>
      </c>
      <c r="AZ196" t="e">
        <f t="shared" ca="1" si="480"/>
        <v>#N/A</v>
      </c>
      <c r="BA196" t="e">
        <f t="shared" ca="1" si="480"/>
        <v>#N/A</v>
      </c>
      <c r="BB196" s="91" t="e">
        <f t="shared" ca="1" si="480"/>
        <v>#N/A</v>
      </c>
      <c r="BC196" t="e">
        <f t="shared" ca="1" si="480"/>
        <v>#N/A</v>
      </c>
      <c r="BD196" t="e">
        <f t="shared" ca="1" si="474"/>
        <v>#N/A</v>
      </c>
      <c r="BE196" t="e">
        <f t="shared" ca="1" si="474"/>
        <v>#N/A</v>
      </c>
      <c r="BF196" t="e">
        <f t="shared" ca="1" si="474"/>
        <v>#N/A</v>
      </c>
      <c r="BG196" t="e">
        <f t="shared" ca="1" si="474"/>
        <v>#N/A</v>
      </c>
      <c r="BH196" t="e">
        <f t="shared" ca="1" si="474"/>
        <v>#N/A</v>
      </c>
      <c r="BI196" t="e">
        <f t="shared" ca="1" si="474"/>
        <v>#N/A</v>
      </c>
      <c r="BJ196" t="e">
        <f t="shared" ca="1" si="474"/>
        <v>#N/A</v>
      </c>
      <c r="BK196" t="e">
        <f t="shared" ca="1" si="474"/>
        <v>#N/A</v>
      </c>
      <c r="BL196" t="e">
        <f t="shared" ca="1" si="474"/>
        <v>#N/A</v>
      </c>
      <c r="BM196" t="e">
        <f t="shared" ca="1" si="474"/>
        <v>#N/A</v>
      </c>
      <c r="BN196" t="e">
        <f t="shared" ca="1" si="474"/>
        <v>#N/A</v>
      </c>
      <c r="BO196" t="e">
        <f t="shared" ca="1" si="474"/>
        <v>#N/A</v>
      </c>
      <c r="BP196" t="e">
        <f t="shared" ca="1" si="474"/>
        <v>#N/A</v>
      </c>
      <c r="BQ196" t="e">
        <f t="shared" ca="1" si="474"/>
        <v>#N/A</v>
      </c>
      <c r="BR196" t="e">
        <f t="shared" ca="1" si="474"/>
        <v>#N/A</v>
      </c>
      <c r="BS196" t="e">
        <f t="shared" ca="1" si="475"/>
        <v>#N/A</v>
      </c>
      <c r="BT196" t="e">
        <f t="shared" ca="1" si="481"/>
        <v>#N/A</v>
      </c>
      <c r="BU196" t="e">
        <f t="shared" ca="1" si="481"/>
        <v>#N/A</v>
      </c>
      <c r="BV196" t="e">
        <f t="shared" ca="1" si="481"/>
        <v>#N/A</v>
      </c>
      <c r="BW196" t="e">
        <f t="shared" ca="1" si="481"/>
        <v>#N/A</v>
      </c>
      <c r="BX196" t="e">
        <f t="shared" ca="1" si="481"/>
        <v>#N/A</v>
      </c>
      <c r="BY196" t="e">
        <f t="shared" ca="1" si="481"/>
        <v>#N/A</v>
      </c>
      <c r="BZ196" t="e">
        <f t="shared" ca="1" si="481"/>
        <v>#N/A</v>
      </c>
      <c r="CA196" t="e">
        <f t="shared" ca="1" si="481"/>
        <v>#N/A</v>
      </c>
      <c r="CB196" t="e">
        <f t="shared" ca="1" si="481"/>
        <v>#N/A</v>
      </c>
      <c r="CC196" t="e">
        <f t="shared" ca="1" si="481"/>
        <v>#N/A</v>
      </c>
      <c r="CD196" t="e">
        <f t="shared" ca="1" si="481"/>
        <v>#N/A</v>
      </c>
      <c r="CE196" t="e">
        <f t="shared" ca="1" si="481"/>
        <v>#N/A</v>
      </c>
      <c r="CF196" s="91" t="e">
        <f t="shared" ca="1" si="481"/>
        <v>#N/A</v>
      </c>
      <c r="CG196" t="e">
        <f t="shared" ca="1" si="481"/>
        <v>#N/A</v>
      </c>
      <c r="CH196" t="e">
        <f t="shared" ca="1" si="481"/>
        <v>#N/A</v>
      </c>
      <c r="CI196" t="e">
        <f t="shared" ca="1" si="481"/>
        <v>#N/A</v>
      </c>
      <c r="CJ196" t="e">
        <f t="shared" ca="1" si="476"/>
        <v>#N/A</v>
      </c>
      <c r="CK196" t="e">
        <f t="shared" ca="1" si="476"/>
        <v>#N/A</v>
      </c>
      <c r="CL196" t="e">
        <f t="shared" ca="1" si="476"/>
        <v>#N/A</v>
      </c>
      <c r="CM196" t="e">
        <f t="shared" ca="1" si="476"/>
        <v>#N/A</v>
      </c>
      <c r="CN196" t="e">
        <f t="shared" ca="1" si="476"/>
        <v>#N/A</v>
      </c>
      <c r="CO196" t="e">
        <f t="shared" ca="1" si="476"/>
        <v>#N/A</v>
      </c>
      <c r="CP196" t="e">
        <f t="shared" ca="1" si="476"/>
        <v>#N/A</v>
      </c>
      <c r="CQ196" t="e">
        <f t="shared" ca="1" si="476"/>
        <v>#N/A</v>
      </c>
      <c r="CR196" t="e">
        <f t="shared" ca="1" si="476"/>
        <v>#N/A</v>
      </c>
      <c r="CS196" t="e">
        <f t="shared" ca="1" si="476"/>
        <v>#N/A</v>
      </c>
      <c r="CT196" t="e">
        <f t="shared" ca="1" si="476"/>
        <v>#N/A</v>
      </c>
      <c r="CU196" t="e">
        <f t="shared" ca="1" si="476"/>
        <v>#N/A</v>
      </c>
      <c r="CV196" t="e">
        <f t="shared" ca="1" si="476"/>
        <v>#N/A</v>
      </c>
      <c r="CW196" t="e">
        <f t="shared" ca="1" si="476"/>
        <v>#N/A</v>
      </c>
      <c r="CX196" t="e">
        <f t="shared" ca="1" si="476"/>
        <v>#N/A</v>
      </c>
      <c r="CY196" t="e">
        <f t="shared" ca="1" si="477"/>
        <v>#N/A</v>
      </c>
      <c r="CZ196" t="e">
        <f t="shared" ca="1" si="482"/>
        <v>#N/A</v>
      </c>
      <c r="DA196" t="e">
        <f t="shared" ca="1" si="482"/>
        <v>#N/A</v>
      </c>
      <c r="DB196" t="e">
        <f t="shared" ca="1" si="482"/>
        <v>#N/A</v>
      </c>
      <c r="DC196" t="e">
        <f t="shared" ca="1" si="482"/>
        <v>#N/A</v>
      </c>
      <c r="DD196" t="e">
        <f t="shared" ca="1" si="482"/>
        <v>#N/A</v>
      </c>
      <c r="DE196" t="e">
        <f t="shared" ca="1" si="482"/>
        <v>#N/A</v>
      </c>
      <c r="DF196" t="e">
        <f t="shared" ca="1" si="482"/>
        <v>#N/A</v>
      </c>
      <c r="DG196" t="e">
        <f t="shared" ca="1" si="482"/>
        <v>#N/A</v>
      </c>
      <c r="DH196" t="e">
        <f t="shared" ca="1" si="482"/>
        <v>#N/A</v>
      </c>
      <c r="DI196" t="e">
        <f t="shared" ca="1" si="482"/>
        <v>#N/A</v>
      </c>
      <c r="DJ196" s="91" t="e">
        <f t="shared" ca="1" si="482"/>
        <v>#N/A</v>
      </c>
      <c r="DK196" t="e">
        <f t="shared" ca="1" si="482"/>
        <v>#N/A</v>
      </c>
      <c r="DL196" t="e">
        <f t="shared" ca="1" si="482"/>
        <v>#N/A</v>
      </c>
      <c r="DM196" t="e">
        <f t="shared" ca="1" si="482"/>
        <v>#N/A</v>
      </c>
      <c r="DN196" t="e">
        <f t="shared" ca="1" si="482"/>
        <v>#N/A</v>
      </c>
      <c r="DO196" t="e">
        <f t="shared" ca="1" si="482"/>
        <v>#N/A</v>
      </c>
      <c r="DP196" t="e">
        <f t="shared" ca="1" si="478"/>
        <v>#N/A</v>
      </c>
      <c r="DQ196" t="e">
        <f t="shared" ca="1" si="478"/>
        <v>#N/A</v>
      </c>
      <c r="DR196" t="e">
        <f t="shared" ca="1" si="478"/>
        <v>#N/A</v>
      </c>
      <c r="DS196" t="e">
        <f t="shared" ca="1" si="478"/>
        <v>#N/A</v>
      </c>
      <c r="DT196" t="e">
        <f t="shared" ca="1" si="478"/>
        <v>#N/A</v>
      </c>
      <c r="DU196" t="e">
        <f t="shared" ca="1" si="478"/>
        <v>#N/A</v>
      </c>
      <c r="DV196" t="e">
        <f t="shared" ca="1" si="478"/>
        <v>#N/A</v>
      </c>
      <c r="DW196" t="e">
        <f t="shared" ca="1" si="478"/>
        <v>#N/A</v>
      </c>
      <c r="DX196" t="e">
        <f t="shared" ca="1" si="478"/>
        <v>#N/A</v>
      </c>
      <c r="DY196" t="e">
        <f t="shared" ca="1" si="478"/>
        <v>#N/A</v>
      </c>
      <c r="DZ196" t="e">
        <f t="shared" ca="1" si="478"/>
        <v>#N/A</v>
      </c>
      <c r="EA196" t="e">
        <f t="shared" ca="1" si="478"/>
        <v>#N/A</v>
      </c>
      <c r="EB196" t="e">
        <f t="shared" ca="1" si="478"/>
        <v>#N/A</v>
      </c>
      <c r="EC196" t="e">
        <f t="shared" ca="1" si="478"/>
        <v>#N/A</v>
      </c>
      <c r="ED196" t="e">
        <f t="shared" ca="1" si="478"/>
        <v>#N/A</v>
      </c>
      <c r="EE196" t="e">
        <f t="shared" ca="1" si="479"/>
        <v>#N/A</v>
      </c>
      <c r="EF196" t="e">
        <f t="shared" ca="1" si="472"/>
        <v>#N/A</v>
      </c>
      <c r="EG196" t="e">
        <f t="shared" ca="1" si="472"/>
        <v>#N/A</v>
      </c>
      <c r="EH196" t="e">
        <f t="shared" ca="1" si="472"/>
        <v>#N/A</v>
      </c>
      <c r="EI196" t="e">
        <f t="shared" ca="1" si="472"/>
        <v>#N/A</v>
      </c>
      <c r="EJ196" t="e">
        <f t="shared" ca="1" si="472"/>
        <v>#N/A</v>
      </c>
      <c r="EK196" t="e">
        <f t="shared" ca="1" si="472"/>
        <v>#N/A</v>
      </c>
      <c r="EL196" t="e">
        <f t="shared" ca="1" si="472"/>
        <v>#N/A</v>
      </c>
      <c r="EM196" t="e">
        <f t="shared" ca="1" si="472"/>
        <v>#N/A</v>
      </c>
      <c r="EN196" s="91" t="e">
        <f t="shared" ca="1" si="472"/>
        <v>#N/A</v>
      </c>
    </row>
    <row r="197" spans="1:144">
      <c r="A197">
        <f ca="1"/>
        <v>0</v>
      </c>
      <c r="B197">
        <f ca="1"/>
        <v>0</v>
      </c>
      <c r="C197">
        <f ca="1"/>
        <v>0</v>
      </c>
      <c r="D197" t="str">
        <f ca="1"/>
        <v/>
      </c>
      <c r="E197">
        <f ca="1"/>
        <v>0</v>
      </c>
      <c r="F197">
        <f ca="1"/>
        <v>0</v>
      </c>
      <c r="G197">
        <f ca="1"/>
        <v>0</v>
      </c>
      <c r="H197" t="str">
        <f ca="1"/>
        <v/>
      </c>
      <c r="I197">
        <f ca="1"/>
        <v>0</v>
      </c>
      <c r="J197" t="str">
        <f ca="1"/>
        <v/>
      </c>
      <c r="K197" t="str">
        <f ca="1"/>
        <v>0</v>
      </c>
      <c r="L197" t="str">
        <f ca="1"/>
        <v>0</v>
      </c>
      <c r="M197" t="str">
        <f ca="1"/>
        <v>0</v>
      </c>
      <c r="X197" s="91" t="e">
        <f t="shared" ca="1" si="473"/>
        <v>#N/A</v>
      </c>
      <c r="Y197" t="e">
        <f t="shared" ca="1" si="473"/>
        <v>#N/A</v>
      </c>
      <c r="Z197" t="e">
        <f t="shared" ca="1" si="473"/>
        <v>#N/A</v>
      </c>
      <c r="AA197" t="e">
        <f t="shared" ca="1" si="473"/>
        <v>#N/A</v>
      </c>
      <c r="AB197" t="e">
        <f t="shared" ca="1" si="473"/>
        <v>#N/A</v>
      </c>
      <c r="AC197" t="e">
        <f t="shared" ca="1" si="473"/>
        <v>#N/A</v>
      </c>
      <c r="AD197" t="e">
        <f t="shared" ca="1" si="473"/>
        <v>#N/A</v>
      </c>
      <c r="AE197" t="e">
        <f t="shared" ca="1" si="473"/>
        <v>#N/A</v>
      </c>
      <c r="AF197" t="e">
        <f t="shared" ca="1" si="473"/>
        <v>#N/A</v>
      </c>
      <c r="AG197" t="e">
        <f t="shared" ca="1" si="473"/>
        <v>#N/A</v>
      </c>
      <c r="AH197" t="e">
        <f t="shared" ca="1" si="473"/>
        <v>#N/A</v>
      </c>
      <c r="AI197" t="e">
        <f t="shared" ca="1" si="473"/>
        <v>#N/A</v>
      </c>
      <c r="AJ197" t="e">
        <f t="shared" ca="1" si="473"/>
        <v>#N/A</v>
      </c>
      <c r="AK197" t="e">
        <f t="shared" ca="1" si="473"/>
        <v>#N/A</v>
      </c>
      <c r="AL197" t="e">
        <f t="shared" ca="1" si="473"/>
        <v>#N/A</v>
      </c>
      <c r="AM197" t="e">
        <f t="shared" ca="1" si="473"/>
        <v>#N/A</v>
      </c>
      <c r="AN197" t="e">
        <f t="shared" ca="1" si="480"/>
        <v>#N/A</v>
      </c>
      <c r="AO197" t="e">
        <f t="shared" ca="1" si="480"/>
        <v>#N/A</v>
      </c>
      <c r="AP197" t="e">
        <f t="shared" ca="1" si="480"/>
        <v>#N/A</v>
      </c>
      <c r="AQ197" t="e">
        <f t="shared" ca="1" si="480"/>
        <v>#N/A</v>
      </c>
      <c r="AR197" t="e">
        <f t="shared" ca="1" si="480"/>
        <v>#N/A</v>
      </c>
      <c r="AS197" t="e">
        <f t="shared" ca="1" si="480"/>
        <v>#N/A</v>
      </c>
      <c r="AT197" t="e">
        <f t="shared" ca="1" si="480"/>
        <v>#N/A</v>
      </c>
      <c r="AU197" t="e">
        <f t="shared" ca="1" si="480"/>
        <v>#N/A</v>
      </c>
      <c r="AV197" t="e">
        <f t="shared" ca="1" si="480"/>
        <v>#N/A</v>
      </c>
      <c r="AW197" t="e">
        <f t="shared" ca="1" si="480"/>
        <v>#N/A</v>
      </c>
      <c r="AX197" t="e">
        <f t="shared" ca="1" si="480"/>
        <v>#N/A</v>
      </c>
      <c r="AY197" t="e">
        <f t="shared" ca="1" si="480"/>
        <v>#N/A</v>
      </c>
      <c r="AZ197" t="e">
        <f t="shared" ca="1" si="480"/>
        <v>#N/A</v>
      </c>
      <c r="BA197" t="e">
        <f t="shared" ca="1" si="480"/>
        <v>#N/A</v>
      </c>
      <c r="BB197" s="91" t="e">
        <f t="shared" ca="1" si="480"/>
        <v>#N/A</v>
      </c>
      <c r="BC197" t="e">
        <f t="shared" ca="1" si="480"/>
        <v>#N/A</v>
      </c>
      <c r="BD197" t="e">
        <f t="shared" ca="1" si="474"/>
        <v>#N/A</v>
      </c>
      <c r="BE197" t="e">
        <f t="shared" ca="1" si="474"/>
        <v>#N/A</v>
      </c>
      <c r="BF197" t="e">
        <f t="shared" ca="1" si="474"/>
        <v>#N/A</v>
      </c>
      <c r="BG197" t="e">
        <f t="shared" ca="1" si="474"/>
        <v>#N/A</v>
      </c>
      <c r="BH197" t="e">
        <f t="shared" ca="1" si="474"/>
        <v>#N/A</v>
      </c>
      <c r="BI197" t="e">
        <f t="shared" ca="1" si="474"/>
        <v>#N/A</v>
      </c>
      <c r="BJ197" t="e">
        <f t="shared" ca="1" si="474"/>
        <v>#N/A</v>
      </c>
      <c r="BK197" t="e">
        <f t="shared" ca="1" si="474"/>
        <v>#N/A</v>
      </c>
      <c r="BL197" t="e">
        <f t="shared" ca="1" si="474"/>
        <v>#N/A</v>
      </c>
      <c r="BM197" t="e">
        <f t="shared" ca="1" si="474"/>
        <v>#N/A</v>
      </c>
      <c r="BN197" t="e">
        <f t="shared" ca="1" si="474"/>
        <v>#N/A</v>
      </c>
      <c r="BO197" t="e">
        <f t="shared" ca="1" si="474"/>
        <v>#N/A</v>
      </c>
      <c r="BP197" t="e">
        <f t="shared" ca="1" si="474"/>
        <v>#N/A</v>
      </c>
      <c r="BQ197" t="e">
        <f t="shared" ca="1" si="474"/>
        <v>#N/A</v>
      </c>
      <c r="BR197" t="e">
        <f t="shared" ca="1" si="474"/>
        <v>#N/A</v>
      </c>
      <c r="BS197" t="e">
        <f t="shared" ca="1" si="475"/>
        <v>#N/A</v>
      </c>
      <c r="BT197" t="e">
        <f t="shared" ca="1" si="481"/>
        <v>#N/A</v>
      </c>
      <c r="BU197" t="e">
        <f t="shared" ca="1" si="481"/>
        <v>#N/A</v>
      </c>
      <c r="BV197" t="e">
        <f t="shared" ca="1" si="481"/>
        <v>#N/A</v>
      </c>
      <c r="BW197" t="e">
        <f t="shared" ca="1" si="481"/>
        <v>#N/A</v>
      </c>
      <c r="BX197" t="e">
        <f t="shared" ca="1" si="481"/>
        <v>#N/A</v>
      </c>
      <c r="BY197" t="e">
        <f t="shared" ca="1" si="481"/>
        <v>#N/A</v>
      </c>
      <c r="BZ197" t="e">
        <f t="shared" ca="1" si="481"/>
        <v>#N/A</v>
      </c>
      <c r="CA197" t="e">
        <f t="shared" ca="1" si="481"/>
        <v>#N/A</v>
      </c>
      <c r="CB197" t="e">
        <f t="shared" ca="1" si="481"/>
        <v>#N/A</v>
      </c>
      <c r="CC197" t="e">
        <f t="shared" ca="1" si="481"/>
        <v>#N/A</v>
      </c>
      <c r="CD197" t="e">
        <f t="shared" ca="1" si="481"/>
        <v>#N/A</v>
      </c>
      <c r="CE197" t="e">
        <f t="shared" ca="1" si="481"/>
        <v>#N/A</v>
      </c>
      <c r="CF197" s="91" t="e">
        <f t="shared" ca="1" si="481"/>
        <v>#N/A</v>
      </c>
      <c r="CG197" t="e">
        <f t="shared" ca="1" si="481"/>
        <v>#N/A</v>
      </c>
      <c r="CH197" t="e">
        <f t="shared" ca="1" si="481"/>
        <v>#N/A</v>
      </c>
      <c r="CI197" t="e">
        <f t="shared" ca="1" si="481"/>
        <v>#N/A</v>
      </c>
      <c r="CJ197" t="e">
        <f t="shared" ca="1" si="476"/>
        <v>#N/A</v>
      </c>
      <c r="CK197" t="e">
        <f t="shared" ca="1" si="476"/>
        <v>#N/A</v>
      </c>
      <c r="CL197" t="e">
        <f t="shared" ca="1" si="476"/>
        <v>#N/A</v>
      </c>
      <c r="CM197" t="e">
        <f t="shared" ca="1" si="476"/>
        <v>#N/A</v>
      </c>
      <c r="CN197" t="e">
        <f t="shared" ca="1" si="476"/>
        <v>#N/A</v>
      </c>
      <c r="CO197" t="e">
        <f t="shared" ca="1" si="476"/>
        <v>#N/A</v>
      </c>
      <c r="CP197" t="e">
        <f t="shared" ca="1" si="476"/>
        <v>#N/A</v>
      </c>
      <c r="CQ197" t="e">
        <f t="shared" ca="1" si="476"/>
        <v>#N/A</v>
      </c>
      <c r="CR197" t="e">
        <f t="shared" ca="1" si="476"/>
        <v>#N/A</v>
      </c>
      <c r="CS197" t="e">
        <f t="shared" ca="1" si="476"/>
        <v>#N/A</v>
      </c>
      <c r="CT197" t="e">
        <f t="shared" ca="1" si="476"/>
        <v>#N/A</v>
      </c>
      <c r="CU197" t="e">
        <f t="shared" ca="1" si="476"/>
        <v>#N/A</v>
      </c>
      <c r="CV197" t="e">
        <f t="shared" ca="1" si="476"/>
        <v>#N/A</v>
      </c>
      <c r="CW197" t="e">
        <f t="shared" ca="1" si="476"/>
        <v>#N/A</v>
      </c>
      <c r="CX197" t="e">
        <f t="shared" ca="1" si="476"/>
        <v>#N/A</v>
      </c>
      <c r="CY197" t="e">
        <f t="shared" ca="1" si="477"/>
        <v>#N/A</v>
      </c>
      <c r="CZ197" t="e">
        <f t="shared" ca="1" si="482"/>
        <v>#N/A</v>
      </c>
      <c r="DA197" t="e">
        <f t="shared" ca="1" si="482"/>
        <v>#N/A</v>
      </c>
      <c r="DB197" t="e">
        <f t="shared" ca="1" si="482"/>
        <v>#N/A</v>
      </c>
      <c r="DC197" t="e">
        <f t="shared" ca="1" si="482"/>
        <v>#N/A</v>
      </c>
      <c r="DD197" t="e">
        <f t="shared" ca="1" si="482"/>
        <v>#N/A</v>
      </c>
      <c r="DE197" t="e">
        <f t="shared" ca="1" si="482"/>
        <v>#N/A</v>
      </c>
      <c r="DF197" t="e">
        <f t="shared" ca="1" si="482"/>
        <v>#N/A</v>
      </c>
      <c r="DG197" t="e">
        <f t="shared" ca="1" si="482"/>
        <v>#N/A</v>
      </c>
      <c r="DH197" t="e">
        <f t="shared" ca="1" si="482"/>
        <v>#N/A</v>
      </c>
      <c r="DI197" t="e">
        <f t="shared" ca="1" si="482"/>
        <v>#N/A</v>
      </c>
      <c r="DJ197" s="91" t="e">
        <f t="shared" ca="1" si="482"/>
        <v>#N/A</v>
      </c>
      <c r="DK197" t="e">
        <f t="shared" ca="1" si="482"/>
        <v>#N/A</v>
      </c>
      <c r="DL197" t="e">
        <f t="shared" ca="1" si="482"/>
        <v>#N/A</v>
      </c>
      <c r="DM197" t="e">
        <f t="shared" ca="1" si="482"/>
        <v>#N/A</v>
      </c>
      <c r="DN197" t="e">
        <f t="shared" ca="1" si="482"/>
        <v>#N/A</v>
      </c>
      <c r="DO197" t="e">
        <f t="shared" ca="1" si="482"/>
        <v>#N/A</v>
      </c>
      <c r="DP197" t="e">
        <f t="shared" ca="1" si="478"/>
        <v>#N/A</v>
      </c>
      <c r="DQ197" t="e">
        <f t="shared" ca="1" si="478"/>
        <v>#N/A</v>
      </c>
      <c r="DR197" t="e">
        <f t="shared" ca="1" si="478"/>
        <v>#N/A</v>
      </c>
      <c r="DS197" t="e">
        <f t="shared" ca="1" si="478"/>
        <v>#N/A</v>
      </c>
      <c r="DT197" t="e">
        <f t="shared" ca="1" si="478"/>
        <v>#N/A</v>
      </c>
      <c r="DU197" t="e">
        <f t="shared" ca="1" si="478"/>
        <v>#N/A</v>
      </c>
      <c r="DV197" t="e">
        <f t="shared" ca="1" si="478"/>
        <v>#N/A</v>
      </c>
      <c r="DW197" t="e">
        <f t="shared" ca="1" si="478"/>
        <v>#N/A</v>
      </c>
      <c r="DX197" t="e">
        <f t="shared" ca="1" si="478"/>
        <v>#N/A</v>
      </c>
      <c r="DY197" t="e">
        <f t="shared" ca="1" si="478"/>
        <v>#N/A</v>
      </c>
      <c r="DZ197" t="e">
        <f t="shared" ca="1" si="478"/>
        <v>#N/A</v>
      </c>
      <c r="EA197" t="e">
        <f t="shared" ca="1" si="478"/>
        <v>#N/A</v>
      </c>
      <c r="EB197" t="e">
        <f t="shared" ca="1" si="478"/>
        <v>#N/A</v>
      </c>
      <c r="EC197" t="e">
        <f t="shared" ca="1" si="478"/>
        <v>#N/A</v>
      </c>
      <c r="ED197" t="e">
        <f t="shared" ca="1" si="478"/>
        <v>#N/A</v>
      </c>
      <c r="EE197" t="e">
        <f t="shared" ca="1" si="479"/>
        <v>#N/A</v>
      </c>
      <c r="EF197" t="e">
        <f t="shared" ca="1" si="472"/>
        <v>#N/A</v>
      </c>
      <c r="EG197" t="e">
        <f t="shared" ca="1" si="472"/>
        <v>#N/A</v>
      </c>
      <c r="EH197" t="e">
        <f t="shared" ca="1" si="472"/>
        <v>#N/A</v>
      </c>
      <c r="EI197" t="e">
        <f t="shared" ca="1" si="472"/>
        <v>#N/A</v>
      </c>
      <c r="EJ197" t="e">
        <f t="shared" ca="1" si="472"/>
        <v>#N/A</v>
      </c>
      <c r="EK197" t="e">
        <f t="shared" ca="1" si="472"/>
        <v>#N/A</v>
      </c>
      <c r="EL197" t="e">
        <f t="shared" ca="1" si="472"/>
        <v>#N/A</v>
      </c>
      <c r="EM197" t="e">
        <f t="shared" ca="1" si="472"/>
        <v>#N/A</v>
      </c>
      <c r="EN197" s="91" t="e">
        <f t="shared" ca="1" si="472"/>
        <v>#N/A</v>
      </c>
    </row>
    <row r="198" spans="1:144">
      <c r="A198">
        <f ca="1"/>
        <v>0</v>
      </c>
      <c r="B198">
        <f ca="1"/>
        <v>0</v>
      </c>
      <c r="C198">
        <f ca="1"/>
        <v>0</v>
      </c>
      <c r="D198" t="str">
        <f ca="1"/>
        <v/>
      </c>
      <c r="E198">
        <f ca="1"/>
        <v>0</v>
      </c>
      <c r="F198">
        <f ca="1"/>
        <v>0</v>
      </c>
      <c r="G198">
        <f ca="1"/>
        <v>0</v>
      </c>
      <c r="H198" t="str">
        <f ca="1"/>
        <v/>
      </c>
      <c r="I198">
        <f ca="1"/>
        <v>0</v>
      </c>
      <c r="J198" t="str">
        <f ca="1"/>
        <v/>
      </c>
      <c r="K198" t="str">
        <f ca="1"/>
        <v>0</v>
      </c>
      <c r="L198" t="str">
        <f ca="1"/>
        <v>0</v>
      </c>
      <c r="M198" t="str">
        <f ca="1"/>
        <v>0</v>
      </c>
      <c r="X198" s="91" t="e">
        <f t="shared" ca="1" si="473"/>
        <v>#N/A</v>
      </c>
      <c r="Y198" t="e">
        <f t="shared" ca="1" si="473"/>
        <v>#N/A</v>
      </c>
      <c r="Z198" t="e">
        <f t="shared" ca="1" si="473"/>
        <v>#N/A</v>
      </c>
      <c r="AA198" t="e">
        <f t="shared" ca="1" si="473"/>
        <v>#N/A</v>
      </c>
      <c r="AB198" t="e">
        <f t="shared" ca="1" si="473"/>
        <v>#N/A</v>
      </c>
      <c r="AC198" t="e">
        <f t="shared" ca="1" si="473"/>
        <v>#N/A</v>
      </c>
      <c r="AD198" t="e">
        <f t="shared" ca="1" si="473"/>
        <v>#N/A</v>
      </c>
      <c r="AE198" t="e">
        <f t="shared" ca="1" si="473"/>
        <v>#N/A</v>
      </c>
      <c r="AF198" t="e">
        <f t="shared" ca="1" si="473"/>
        <v>#N/A</v>
      </c>
      <c r="AG198" t="e">
        <f t="shared" ca="1" si="473"/>
        <v>#N/A</v>
      </c>
      <c r="AH198" t="e">
        <f t="shared" ca="1" si="473"/>
        <v>#N/A</v>
      </c>
      <c r="AI198" t="e">
        <f t="shared" ca="1" si="473"/>
        <v>#N/A</v>
      </c>
      <c r="AJ198" t="e">
        <f t="shared" ca="1" si="473"/>
        <v>#N/A</v>
      </c>
      <c r="AK198" t="e">
        <f t="shared" ca="1" si="473"/>
        <v>#N/A</v>
      </c>
      <c r="AL198" t="e">
        <f t="shared" ca="1" si="473"/>
        <v>#N/A</v>
      </c>
      <c r="AM198" t="e">
        <f t="shared" ca="1" si="473"/>
        <v>#N/A</v>
      </c>
      <c r="AN198" t="e">
        <f t="shared" ca="1" si="480"/>
        <v>#N/A</v>
      </c>
      <c r="AO198" t="e">
        <f t="shared" ca="1" si="480"/>
        <v>#N/A</v>
      </c>
      <c r="AP198" t="e">
        <f t="shared" ca="1" si="480"/>
        <v>#N/A</v>
      </c>
      <c r="AQ198" t="e">
        <f t="shared" ca="1" si="480"/>
        <v>#N/A</v>
      </c>
      <c r="AR198" t="e">
        <f t="shared" ca="1" si="480"/>
        <v>#N/A</v>
      </c>
      <c r="AS198" t="e">
        <f t="shared" ca="1" si="480"/>
        <v>#N/A</v>
      </c>
      <c r="AT198" t="e">
        <f t="shared" ca="1" si="480"/>
        <v>#N/A</v>
      </c>
      <c r="AU198" t="e">
        <f t="shared" ca="1" si="480"/>
        <v>#N/A</v>
      </c>
      <c r="AV198" t="e">
        <f t="shared" ca="1" si="480"/>
        <v>#N/A</v>
      </c>
      <c r="AW198" t="e">
        <f t="shared" ca="1" si="480"/>
        <v>#N/A</v>
      </c>
      <c r="AX198" t="e">
        <f t="shared" ca="1" si="480"/>
        <v>#N/A</v>
      </c>
      <c r="AY198" t="e">
        <f t="shared" ca="1" si="480"/>
        <v>#N/A</v>
      </c>
      <c r="AZ198" t="e">
        <f t="shared" ca="1" si="480"/>
        <v>#N/A</v>
      </c>
      <c r="BA198" t="e">
        <f t="shared" ca="1" si="480"/>
        <v>#N/A</v>
      </c>
      <c r="BB198" s="91" t="e">
        <f t="shared" ca="1" si="480"/>
        <v>#N/A</v>
      </c>
      <c r="BC198" t="e">
        <f t="shared" ca="1" si="480"/>
        <v>#N/A</v>
      </c>
      <c r="BD198" t="e">
        <f t="shared" ca="1" si="474"/>
        <v>#N/A</v>
      </c>
      <c r="BE198" t="e">
        <f t="shared" ca="1" si="474"/>
        <v>#N/A</v>
      </c>
      <c r="BF198" t="e">
        <f t="shared" ca="1" si="474"/>
        <v>#N/A</v>
      </c>
      <c r="BG198" t="e">
        <f t="shared" ca="1" si="474"/>
        <v>#N/A</v>
      </c>
      <c r="BH198" t="e">
        <f t="shared" ca="1" si="474"/>
        <v>#N/A</v>
      </c>
      <c r="BI198" t="e">
        <f t="shared" ca="1" si="474"/>
        <v>#N/A</v>
      </c>
      <c r="BJ198" t="e">
        <f t="shared" ca="1" si="474"/>
        <v>#N/A</v>
      </c>
      <c r="BK198" t="e">
        <f t="shared" ca="1" si="474"/>
        <v>#N/A</v>
      </c>
      <c r="BL198" t="e">
        <f t="shared" ca="1" si="474"/>
        <v>#N/A</v>
      </c>
      <c r="BM198" t="e">
        <f t="shared" ca="1" si="474"/>
        <v>#N/A</v>
      </c>
      <c r="BN198" t="e">
        <f t="shared" ca="1" si="474"/>
        <v>#N/A</v>
      </c>
      <c r="BO198" t="e">
        <f t="shared" ca="1" si="474"/>
        <v>#N/A</v>
      </c>
      <c r="BP198" t="e">
        <f t="shared" ca="1" si="474"/>
        <v>#N/A</v>
      </c>
      <c r="BQ198" t="e">
        <f t="shared" ca="1" si="474"/>
        <v>#N/A</v>
      </c>
      <c r="BR198" t="e">
        <f t="shared" ca="1" si="474"/>
        <v>#N/A</v>
      </c>
      <c r="BS198" t="e">
        <f t="shared" ca="1" si="475"/>
        <v>#N/A</v>
      </c>
      <c r="BT198" t="e">
        <f t="shared" ca="1" si="481"/>
        <v>#N/A</v>
      </c>
      <c r="BU198" t="e">
        <f t="shared" ca="1" si="481"/>
        <v>#N/A</v>
      </c>
      <c r="BV198" t="e">
        <f t="shared" ca="1" si="481"/>
        <v>#N/A</v>
      </c>
      <c r="BW198" t="e">
        <f t="shared" ca="1" si="481"/>
        <v>#N/A</v>
      </c>
      <c r="BX198" t="e">
        <f t="shared" ca="1" si="481"/>
        <v>#N/A</v>
      </c>
      <c r="BY198" t="e">
        <f t="shared" ca="1" si="481"/>
        <v>#N/A</v>
      </c>
      <c r="BZ198" t="e">
        <f t="shared" ca="1" si="481"/>
        <v>#N/A</v>
      </c>
      <c r="CA198" t="e">
        <f t="shared" ca="1" si="481"/>
        <v>#N/A</v>
      </c>
      <c r="CB198" t="e">
        <f t="shared" ca="1" si="481"/>
        <v>#N/A</v>
      </c>
      <c r="CC198" t="e">
        <f t="shared" ca="1" si="481"/>
        <v>#N/A</v>
      </c>
      <c r="CD198" t="e">
        <f t="shared" ca="1" si="481"/>
        <v>#N/A</v>
      </c>
      <c r="CE198" t="e">
        <f t="shared" ca="1" si="481"/>
        <v>#N/A</v>
      </c>
      <c r="CF198" s="91" t="e">
        <f t="shared" ca="1" si="481"/>
        <v>#N/A</v>
      </c>
      <c r="CG198" t="e">
        <f t="shared" ca="1" si="481"/>
        <v>#N/A</v>
      </c>
      <c r="CH198" t="e">
        <f t="shared" ca="1" si="481"/>
        <v>#N/A</v>
      </c>
      <c r="CI198" t="e">
        <f t="shared" ca="1" si="481"/>
        <v>#N/A</v>
      </c>
      <c r="CJ198" t="e">
        <f t="shared" ca="1" si="476"/>
        <v>#N/A</v>
      </c>
      <c r="CK198" t="e">
        <f t="shared" ca="1" si="476"/>
        <v>#N/A</v>
      </c>
      <c r="CL198" t="e">
        <f t="shared" ca="1" si="476"/>
        <v>#N/A</v>
      </c>
      <c r="CM198" t="e">
        <f t="shared" ca="1" si="476"/>
        <v>#N/A</v>
      </c>
      <c r="CN198" t="e">
        <f t="shared" ca="1" si="476"/>
        <v>#N/A</v>
      </c>
      <c r="CO198" t="e">
        <f t="shared" ca="1" si="476"/>
        <v>#N/A</v>
      </c>
      <c r="CP198" t="e">
        <f t="shared" ca="1" si="476"/>
        <v>#N/A</v>
      </c>
      <c r="CQ198" t="e">
        <f t="shared" ca="1" si="476"/>
        <v>#N/A</v>
      </c>
      <c r="CR198" t="e">
        <f t="shared" ca="1" si="476"/>
        <v>#N/A</v>
      </c>
      <c r="CS198" t="e">
        <f t="shared" ca="1" si="476"/>
        <v>#N/A</v>
      </c>
      <c r="CT198" t="e">
        <f t="shared" ca="1" si="476"/>
        <v>#N/A</v>
      </c>
      <c r="CU198" t="e">
        <f t="shared" ca="1" si="476"/>
        <v>#N/A</v>
      </c>
      <c r="CV198" t="e">
        <f t="shared" ca="1" si="476"/>
        <v>#N/A</v>
      </c>
      <c r="CW198" t="e">
        <f t="shared" ca="1" si="476"/>
        <v>#N/A</v>
      </c>
      <c r="CX198" t="e">
        <f t="shared" ca="1" si="476"/>
        <v>#N/A</v>
      </c>
      <c r="CY198" t="e">
        <f t="shared" ca="1" si="477"/>
        <v>#N/A</v>
      </c>
      <c r="CZ198" t="e">
        <f t="shared" ca="1" si="482"/>
        <v>#N/A</v>
      </c>
      <c r="DA198" t="e">
        <f t="shared" ca="1" si="482"/>
        <v>#N/A</v>
      </c>
      <c r="DB198" t="e">
        <f t="shared" ca="1" si="482"/>
        <v>#N/A</v>
      </c>
      <c r="DC198" t="e">
        <f t="shared" ca="1" si="482"/>
        <v>#N/A</v>
      </c>
      <c r="DD198" t="e">
        <f t="shared" ca="1" si="482"/>
        <v>#N/A</v>
      </c>
      <c r="DE198" t="e">
        <f t="shared" ca="1" si="482"/>
        <v>#N/A</v>
      </c>
      <c r="DF198" t="e">
        <f t="shared" ca="1" si="482"/>
        <v>#N/A</v>
      </c>
      <c r="DG198" t="e">
        <f t="shared" ca="1" si="482"/>
        <v>#N/A</v>
      </c>
      <c r="DH198" t="e">
        <f t="shared" ca="1" si="482"/>
        <v>#N/A</v>
      </c>
      <c r="DI198" t="e">
        <f t="shared" ca="1" si="482"/>
        <v>#N/A</v>
      </c>
      <c r="DJ198" s="91" t="e">
        <f t="shared" ca="1" si="482"/>
        <v>#N/A</v>
      </c>
      <c r="DK198" t="e">
        <f t="shared" ca="1" si="482"/>
        <v>#N/A</v>
      </c>
      <c r="DL198" t="e">
        <f t="shared" ca="1" si="482"/>
        <v>#N/A</v>
      </c>
      <c r="DM198" t="e">
        <f t="shared" ca="1" si="482"/>
        <v>#N/A</v>
      </c>
      <c r="DN198" t="e">
        <f t="shared" ca="1" si="482"/>
        <v>#N/A</v>
      </c>
      <c r="DO198" t="e">
        <f t="shared" ca="1" si="482"/>
        <v>#N/A</v>
      </c>
      <c r="DP198" t="e">
        <f t="shared" ca="1" si="478"/>
        <v>#N/A</v>
      </c>
      <c r="DQ198" t="e">
        <f t="shared" ca="1" si="478"/>
        <v>#N/A</v>
      </c>
      <c r="DR198" t="e">
        <f t="shared" ca="1" si="478"/>
        <v>#N/A</v>
      </c>
      <c r="DS198" t="e">
        <f t="shared" ca="1" si="478"/>
        <v>#N/A</v>
      </c>
      <c r="DT198" t="e">
        <f t="shared" ca="1" si="478"/>
        <v>#N/A</v>
      </c>
      <c r="DU198" t="e">
        <f t="shared" ca="1" si="478"/>
        <v>#N/A</v>
      </c>
      <c r="DV198" t="e">
        <f t="shared" ca="1" si="478"/>
        <v>#N/A</v>
      </c>
      <c r="DW198" t="e">
        <f t="shared" ca="1" si="478"/>
        <v>#N/A</v>
      </c>
      <c r="DX198" t="e">
        <f t="shared" ca="1" si="478"/>
        <v>#N/A</v>
      </c>
      <c r="DY198" t="e">
        <f t="shared" ca="1" si="478"/>
        <v>#N/A</v>
      </c>
      <c r="DZ198" t="e">
        <f t="shared" ca="1" si="478"/>
        <v>#N/A</v>
      </c>
      <c r="EA198" t="e">
        <f t="shared" ca="1" si="478"/>
        <v>#N/A</v>
      </c>
      <c r="EB198" t="e">
        <f t="shared" ca="1" si="478"/>
        <v>#N/A</v>
      </c>
      <c r="EC198" t="e">
        <f t="shared" ca="1" si="478"/>
        <v>#N/A</v>
      </c>
      <c r="ED198" t="e">
        <f t="shared" ca="1" si="478"/>
        <v>#N/A</v>
      </c>
      <c r="EE198" t="e">
        <f t="shared" ca="1" si="479"/>
        <v>#N/A</v>
      </c>
      <c r="EF198" t="e">
        <f t="shared" ca="1" si="472"/>
        <v>#N/A</v>
      </c>
      <c r="EG198" t="e">
        <f t="shared" ca="1" si="472"/>
        <v>#N/A</v>
      </c>
      <c r="EH198" t="e">
        <f t="shared" ca="1" si="472"/>
        <v>#N/A</v>
      </c>
      <c r="EI198" t="e">
        <f t="shared" ca="1" si="472"/>
        <v>#N/A</v>
      </c>
      <c r="EJ198" t="e">
        <f t="shared" ca="1" si="472"/>
        <v>#N/A</v>
      </c>
      <c r="EK198" t="e">
        <f t="shared" ca="1" si="472"/>
        <v>#N/A</v>
      </c>
      <c r="EL198" t="e">
        <f t="shared" ca="1" si="472"/>
        <v>#N/A</v>
      </c>
      <c r="EM198" t="e">
        <f t="shared" ca="1" si="472"/>
        <v>#N/A</v>
      </c>
      <c r="EN198" s="91" t="e">
        <f t="shared" ca="1" si="472"/>
        <v>#N/A</v>
      </c>
    </row>
    <row r="199" spans="1:144">
      <c r="A199">
        <f ca="1"/>
        <v>0</v>
      </c>
      <c r="B199">
        <f ca="1"/>
        <v>0</v>
      </c>
      <c r="C199">
        <f ca="1"/>
        <v>0</v>
      </c>
      <c r="D199" t="str">
        <f ca="1"/>
        <v/>
      </c>
      <c r="E199">
        <f ca="1"/>
        <v>0</v>
      </c>
      <c r="F199">
        <f ca="1"/>
        <v>0</v>
      </c>
      <c r="G199">
        <f ca="1"/>
        <v>0</v>
      </c>
      <c r="H199" t="str">
        <f ca="1"/>
        <v/>
      </c>
      <c r="I199">
        <f ca="1"/>
        <v>0</v>
      </c>
      <c r="J199" t="str">
        <f ca="1"/>
        <v/>
      </c>
      <c r="K199" t="str">
        <f ca="1"/>
        <v>0</v>
      </c>
      <c r="L199" t="str">
        <f ca="1"/>
        <v>0</v>
      </c>
      <c r="M199" t="str">
        <f ca="1"/>
        <v>0</v>
      </c>
      <c r="X199" s="91" t="e">
        <f t="shared" ca="1" si="473"/>
        <v>#N/A</v>
      </c>
      <c r="Y199" t="e">
        <f t="shared" ca="1" si="473"/>
        <v>#N/A</v>
      </c>
      <c r="Z199" t="e">
        <f t="shared" ca="1" si="473"/>
        <v>#N/A</v>
      </c>
      <c r="AA199" t="e">
        <f t="shared" ca="1" si="473"/>
        <v>#N/A</v>
      </c>
      <c r="AB199" t="e">
        <f t="shared" ca="1" si="473"/>
        <v>#N/A</v>
      </c>
      <c r="AC199" t="e">
        <f t="shared" ca="1" si="473"/>
        <v>#N/A</v>
      </c>
      <c r="AD199" t="e">
        <f t="shared" ca="1" si="473"/>
        <v>#N/A</v>
      </c>
      <c r="AE199" t="e">
        <f t="shared" ca="1" si="473"/>
        <v>#N/A</v>
      </c>
      <c r="AF199" t="e">
        <f t="shared" ca="1" si="473"/>
        <v>#N/A</v>
      </c>
      <c r="AG199" t="e">
        <f t="shared" ca="1" si="473"/>
        <v>#N/A</v>
      </c>
      <c r="AH199" t="e">
        <f t="shared" ca="1" si="473"/>
        <v>#N/A</v>
      </c>
      <c r="AI199" t="e">
        <f t="shared" ca="1" si="473"/>
        <v>#N/A</v>
      </c>
      <c r="AJ199" t="e">
        <f t="shared" ca="1" si="473"/>
        <v>#N/A</v>
      </c>
      <c r="AK199" t="e">
        <f t="shared" ca="1" si="473"/>
        <v>#N/A</v>
      </c>
      <c r="AL199" t="e">
        <f t="shared" ca="1" si="473"/>
        <v>#N/A</v>
      </c>
      <c r="AM199" t="e">
        <f t="shared" ca="1" si="473"/>
        <v>#N/A</v>
      </c>
      <c r="AN199" t="e">
        <f t="shared" ca="1" si="480"/>
        <v>#N/A</v>
      </c>
      <c r="AO199" t="e">
        <f t="shared" ca="1" si="480"/>
        <v>#N/A</v>
      </c>
      <c r="AP199" t="e">
        <f t="shared" ca="1" si="480"/>
        <v>#N/A</v>
      </c>
      <c r="AQ199" t="e">
        <f t="shared" ca="1" si="480"/>
        <v>#N/A</v>
      </c>
      <c r="AR199" t="e">
        <f t="shared" ca="1" si="480"/>
        <v>#N/A</v>
      </c>
      <c r="AS199" t="e">
        <f t="shared" ca="1" si="480"/>
        <v>#N/A</v>
      </c>
      <c r="AT199" t="e">
        <f t="shared" ca="1" si="480"/>
        <v>#N/A</v>
      </c>
      <c r="AU199" t="e">
        <f t="shared" ca="1" si="480"/>
        <v>#N/A</v>
      </c>
      <c r="AV199" t="e">
        <f t="shared" ca="1" si="480"/>
        <v>#N/A</v>
      </c>
      <c r="AW199" t="e">
        <f t="shared" ca="1" si="480"/>
        <v>#N/A</v>
      </c>
      <c r="AX199" t="e">
        <f t="shared" ca="1" si="480"/>
        <v>#N/A</v>
      </c>
      <c r="AY199" t="e">
        <f t="shared" ca="1" si="480"/>
        <v>#N/A</v>
      </c>
      <c r="AZ199" t="e">
        <f t="shared" ca="1" si="480"/>
        <v>#N/A</v>
      </c>
      <c r="BA199" t="e">
        <f t="shared" ca="1" si="480"/>
        <v>#N/A</v>
      </c>
      <c r="BB199" s="91" t="e">
        <f t="shared" ca="1" si="480"/>
        <v>#N/A</v>
      </c>
      <c r="BC199" t="e">
        <f t="shared" ca="1" si="480"/>
        <v>#N/A</v>
      </c>
      <c r="BD199" t="e">
        <f t="shared" ca="1" si="474"/>
        <v>#N/A</v>
      </c>
      <c r="BE199" t="e">
        <f t="shared" ca="1" si="474"/>
        <v>#N/A</v>
      </c>
      <c r="BF199" t="e">
        <f t="shared" ca="1" si="474"/>
        <v>#N/A</v>
      </c>
      <c r="BG199" t="e">
        <f t="shared" ca="1" si="474"/>
        <v>#N/A</v>
      </c>
      <c r="BH199" t="e">
        <f t="shared" ca="1" si="474"/>
        <v>#N/A</v>
      </c>
      <c r="BI199" t="e">
        <f t="shared" ca="1" si="474"/>
        <v>#N/A</v>
      </c>
      <c r="BJ199" t="e">
        <f t="shared" ca="1" si="474"/>
        <v>#N/A</v>
      </c>
      <c r="BK199" t="e">
        <f t="shared" ca="1" si="474"/>
        <v>#N/A</v>
      </c>
      <c r="BL199" t="e">
        <f t="shared" ca="1" si="474"/>
        <v>#N/A</v>
      </c>
      <c r="BM199" t="e">
        <f t="shared" ca="1" si="474"/>
        <v>#N/A</v>
      </c>
      <c r="BN199" t="e">
        <f t="shared" ca="1" si="474"/>
        <v>#N/A</v>
      </c>
      <c r="BO199" t="e">
        <f t="shared" ca="1" si="474"/>
        <v>#N/A</v>
      </c>
      <c r="BP199" t="e">
        <f t="shared" ca="1" si="474"/>
        <v>#N/A</v>
      </c>
      <c r="BQ199" t="e">
        <f t="shared" ca="1" si="474"/>
        <v>#N/A</v>
      </c>
      <c r="BR199" t="e">
        <f t="shared" ca="1" si="474"/>
        <v>#N/A</v>
      </c>
      <c r="BS199" t="e">
        <f t="shared" ca="1" si="475"/>
        <v>#N/A</v>
      </c>
      <c r="BT199" t="e">
        <f t="shared" ca="1" si="481"/>
        <v>#N/A</v>
      </c>
      <c r="BU199" t="e">
        <f t="shared" ca="1" si="481"/>
        <v>#N/A</v>
      </c>
      <c r="BV199" t="e">
        <f t="shared" ca="1" si="481"/>
        <v>#N/A</v>
      </c>
      <c r="BW199" t="e">
        <f t="shared" ca="1" si="481"/>
        <v>#N/A</v>
      </c>
      <c r="BX199" t="e">
        <f t="shared" ca="1" si="481"/>
        <v>#N/A</v>
      </c>
      <c r="BY199" t="e">
        <f t="shared" ca="1" si="481"/>
        <v>#N/A</v>
      </c>
      <c r="BZ199" t="e">
        <f t="shared" ca="1" si="481"/>
        <v>#N/A</v>
      </c>
      <c r="CA199" t="e">
        <f t="shared" ca="1" si="481"/>
        <v>#N/A</v>
      </c>
      <c r="CB199" t="e">
        <f t="shared" ca="1" si="481"/>
        <v>#N/A</v>
      </c>
      <c r="CC199" t="e">
        <f t="shared" ca="1" si="481"/>
        <v>#N/A</v>
      </c>
      <c r="CD199" t="e">
        <f t="shared" ca="1" si="481"/>
        <v>#N/A</v>
      </c>
      <c r="CE199" t="e">
        <f t="shared" ca="1" si="481"/>
        <v>#N/A</v>
      </c>
      <c r="CF199" s="91" t="e">
        <f t="shared" ca="1" si="481"/>
        <v>#N/A</v>
      </c>
      <c r="CG199" t="e">
        <f t="shared" ca="1" si="481"/>
        <v>#N/A</v>
      </c>
      <c r="CH199" t="e">
        <f t="shared" ca="1" si="481"/>
        <v>#N/A</v>
      </c>
      <c r="CI199" t="e">
        <f t="shared" ca="1" si="481"/>
        <v>#N/A</v>
      </c>
      <c r="CJ199" t="e">
        <f t="shared" ca="1" si="476"/>
        <v>#N/A</v>
      </c>
      <c r="CK199" t="e">
        <f t="shared" ca="1" si="476"/>
        <v>#N/A</v>
      </c>
      <c r="CL199" t="e">
        <f t="shared" ca="1" si="476"/>
        <v>#N/A</v>
      </c>
      <c r="CM199" t="e">
        <f t="shared" ca="1" si="476"/>
        <v>#N/A</v>
      </c>
      <c r="CN199" t="e">
        <f t="shared" ca="1" si="476"/>
        <v>#N/A</v>
      </c>
      <c r="CO199" t="e">
        <f t="shared" ca="1" si="476"/>
        <v>#N/A</v>
      </c>
      <c r="CP199" t="e">
        <f t="shared" ca="1" si="476"/>
        <v>#N/A</v>
      </c>
      <c r="CQ199" t="e">
        <f t="shared" ca="1" si="476"/>
        <v>#N/A</v>
      </c>
      <c r="CR199" t="e">
        <f t="shared" ca="1" si="476"/>
        <v>#N/A</v>
      </c>
      <c r="CS199" t="e">
        <f t="shared" ca="1" si="476"/>
        <v>#N/A</v>
      </c>
      <c r="CT199" t="e">
        <f t="shared" ca="1" si="476"/>
        <v>#N/A</v>
      </c>
      <c r="CU199" t="e">
        <f t="shared" ca="1" si="476"/>
        <v>#N/A</v>
      </c>
      <c r="CV199" t="e">
        <f t="shared" ca="1" si="476"/>
        <v>#N/A</v>
      </c>
      <c r="CW199" t="e">
        <f t="shared" ca="1" si="476"/>
        <v>#N/A</v>
      </c>
      <c r="CX199" t="e">
        <f t="shared" ca="1" si="476"/>
        <v>#N/A</v>
      </c>
      <c r="CY199" t="e">
        <f t="shared" ca="1" si="477"/>
        <v>#N/A</v>
      </c>
      <c r="CZ199" t="e">
        <f t="shared" ca="1" si="482"/>
        <v>#N/A</v>
      </c>
      <c r="DA199" t="e">
        <f t="shared" ca="1" si="482"/>
        <v>#N/A</v>
      </c>
      <c r="DB199" t="e">
        <f t="shared" ca="1" si="482"/>
        <v>#N/A</v>
      </c>
      <c r="DC199" t="e">
        <f t="shared" ca="1" si="482"/>
        <v>#N/A</v>
      </c>
      <c r="DD199" t="e">
        <f t="shared" ca="1" si="482"/>
        <v>#N/A</v>
      </c>
      <c r="DE199" t="e">
        <f t="shared" ca="1" si="482"/>
        <v>#N/A</v>
      </c>
      <c r="DF199" t="e">
        <f t="shared" ca="1" si="482"/>
        <v>#N/A</v>
      </c>
      <c r="DG199" t="e">
        <f t="shared" ca="1" si="482"/>
        <v>#N/A</v>
      </c>
      <c r="DH199" t="e">
        <f t="shared" ca="1" si="482"/>
        <v>#N/A</v>
      </c>
      <c r="DI199" t="e">
        <f t="shared" ca="1" si="482"/>
        <v>#N/A</v>
      </c>
      <c r="DJ199" s="91" t="e">
        <f t="shared" ca="1" si="482"/>
        <v>#N/A</v>
      </c>
      <c r="DK199" t="e">
        <f t="shared" ca="1" si="482"/>
        <v>#N/A</v>
      </c>
      <c r="DL199" t="e">
        <f t="shared" ca="1" si="482"/>
        <v>#N/A</v>
      </c>
      <c r="DM199" t="e">
        <f t="shared" ca="1" si="482"/>
        <v>#N/A</v>
      </c>
      <c r="DN199" t="e">
        <f t="shared" ca="1" si="482"/>
        <v>#N/A</v>
      </c>
      <c r="DO199" t="e">
        <f t="shared" ca="1" si="482"/>
        <v>#N/A</v>
      </c>
      <c r="DP199" t="e">
        <f t="shared" ca="1" si="478"/>
        <v>#N/A</v>
      </c>
      <c r="DQ199" t="e">
        <f t="shared" ca="1" si="478"/>
        <v>#N/A</v>
      </c>
      <c r="DR199" t="e">
        <f t="shared" ca="1" si="478"/>
        <v>#N/A</v>
      </c>
      <c r="DS199" t="e">
        <f t="shared" ca="1" si="478"/>
        <v>#N/A</v>
      </c>
      <c r="DT199" t="e">
        <f t="shared" ca="1" si="478"/>
        <v>#N/A</v>
      </c>
      <c r="DU199" t="e">
        <f t="shared" ca="1" si="478"/>
        <v>#N/A</v>
      </c>
      <c r="DV199" t="e">
        <f t="shared" ca="1" si="478"/>
        <v>#N/A</v>
      </c>
      <c r="DW199" t="e">
        <f t="shared" ca="1" si="478"/>
        <v>#N/A</v>
      </c>
      <c r="DX199" t="e">
        <f t="shared" ca="1" si="478"/>
        <v>#N/A</v>
      </c>
      <c r="DY199" t="e">
        <f t="shared" ca="1" si="478"/>
        <v>#N/A</v>
      </c>
      <c r="DZ199" t="e">
        <f t="shared" ca="1" si="478"/>
        <v>#N/A</v>
      </c>
      <c r="EA199" t="e">
        <f t="shared" ca="1" si="478"/>
        <v>#N/A</v>
      </c>
      <c r="EB199" t="e">
        <f t="shared" ca="1" si="478"/>
        <v>#N/A</v>
      </c>
      <c r="EC199" t="e">
        <f t="shared" ca="1" si="478"/>
        <v>#N/A</v>
      </c>
      <c r="ED199" t="e">
        <f t="shared" ca="1" si="478"/>
        <v>#N/A</v>
      </c>
      <c r="EE199" t="e">
        <f t="shared" ca="1" si="479"/>
        <v>#N/A</v>
      </c>
      <c r="EF199" t="e">
        <f t="shared" ca="1" si="472"/>
        <v>#N/A</v>
      </c>
      <c r="EG199" t="e">
        <f t="shared" ca="1" si="472"/>
        <v>#N/A</v>
      </c>
      <c r="EH199" t="e">
        <f t="shared" ca="1" si="472"/>
        <v>#N/A</v>
      </c>
      <c r="EI199" t="e">
        <f t="shared" ca="1" si="472"/>
        <v>#N/A</v>
      </c>
      <c r="EJ199" t="e">
        <f t="shared" ca="1" si="472"/>
        <v>#N/A</v>
      </c>
      <c r="EK199" t="e">
        <f t="shared" ca="1" si="472"/>
        <v>#N/A</v>
      </c>
      <c r="EL199" t="e">
        <f t="shared" ca="1" si="472"/>
        <v>#N/A</v>
      </c>
      <c r="EM199" t="e">
        <f t="shared" ca="1" si="472"/>
        <v>#N/A</v>
      </c>
      <c r="EN199" s="91" t="e">
        <f t="shared" ca="1" si="472"/>
        <v>#N/A</v>
      </c>
    </row>
    <row r="200" spans="1:144">
      <c r="A200">
        <f ca="1"/>
        <v>0</v>
      </c>
      <c r="B200">
        <f ca="1"/>
        <v>0</v>
      </c>
      <c r="C200">
        <f ca="1"/>
        <v>0</v>
      </c>
      <c r="D200" t="str">
        <f ca="1"/>
        <v/>
      </c>
      <c r="E200">
        <f ca="1"/>
        <v>0</v>
      </c>
      <c r="F200">
        <f ca="1"/>
        <v>0</v>
      </c>
      <c r="G200">
        <f ca="1"/>
        <v>0</v>
      </c>
      <c r="H200" t="str">
        <f ca="1"/>
        <v/>
      </c>
      <c r="I200">
        <f ca="1"/>
        <v>0</v>
      </c>
      <c r="J200" t="str">
        <f ca="1"/>
        <v/>
      </c>
      <c r="K200" t="str">
        <f ca="1"/>
        <v>0</v>
      </c>
      <c r="L200" t="str">
        <f ca="1"/>
        <v>0</v>
      </c>
      <c r="M200" t="str">
        <f ca="1"/>
        <v>0</v>
      </c>
      <c r="X200" s="91" t="e">
        <f t="shared" ref="X200:X208" ca="1" si="483">$L200*$E$170</f>
        <v>#N/A</v>
      </c>
      <c r="Y200" t="e">
        <f t="shared" ref="Y200:Y208" ca="1" si="484">$L200*$E$170</f>
        <v>#N/A</v>
      </c>
      <c r="Z200" t="e">
        <f t="shared" ref="Z200:Z208" ca="1" si="485">$L200*$E$170</f>
        <v>#N/A</v>
      </c>
      <c r="AA200" t="e">
        <f t="shared" ref="AA200:AA208" ca="1" si="486">$L200*$E$170</f>
        <v>#N/A</v>
      </c>
      <c r="AB200" t="e">
        <f t="shared" ref="AB200:AB208" ca="1" si="487">$L200*$E$170</f>
        <v>#N/A</v>
      </c>
      <c r="AC200" t="e">
        <f t="shared" ref="AC200:AC208" ca="1" si="488">$L200*$E$170</f>
        <v>#N/A</v>
      </c>
      <c r="AD200" t="e">
        <f t="shared" ref="AD200:AD208" ca="1" si="489">$L200*$E$170</f>
        <v>#N/A</v>
      </c>
      <c r="AE200" t="e">
        <f t="shared" ref="AE200:AE208" ca="1" si="490">$L200*$E$170</f>
        <v>#N/A</v>
      </c>
      <c r="AF200" t="e">
        <f t="shared" ref="AF200:AF208" ca="1" si="491">$L200*$E$170</f>
        <v>#N/A</v>
      </c>
      <c r="AG200" t="e">
        <f t="shared" ref="AG200:AG208" ca="1" si="492">$L200*$E$170</f>
        <v>#N/A</v>
      </c>
      <c r="AH200" t="e">
        <f t="shared" ref="AH200:AH208" ca="1" si="493">$L200*$E$170</f>
        <v>#N/A</v>
      </c>
      <c r="AI200" t="e">
        <f t="shared" ref="AI200:AI208" ca="1" si="494">$L200*$E$170</f>
        <v>#N/A</v>
      </c>
      <c r="AJ200" t="e">
        <f t="shared" ref="AJ200:AJ208" ca="1" si="495">$L200*$E$170</f>
        <v>#N/A</v>
      </c>
      <c r="AK200" t="e">
        <f t="shared" ref="AK200:AK208" ca="1" si="496">$L200*$E$170</f>
        <v>#N/A</v>
      </c>
      <c r="AL200" t="e">
        <f t="shared" ref="AL200:AL208" ca="1" si="497">$L200*$E$170</f>
        <v>#N/A</v>
      </c>
      <c r="AM200" t="e">
        <f t="shared" ref="AM200:AM208" ca="1" si="498">$L200*$E$170</f>
        <v>#N/A</v>
      </c>
      <c r="AN200" t="e">
        <f t="shared" ref="AN200:AN208" ca="1" si="499">$L200*$E$170</f>
        <v>#N/A</v>
      </c>
      <c r="AO200" t="e">
        <f t="shared" ref="AO200:AO208" ca="1" si="500">$L200*$E$170</f>
        <v>#N/A</v>
      </c>
      <c r="AP200" t="e">
        <f t="shared" ref="AP200:AP208" ca="1" si="501">$L200*$E$170</f>
        <v>#N/A</v>
      </c>
      <c r="AQ200" t="e">
        <f t="shared" ref="AQ200:AQ208" ca="1" si="502">$L200*$E$170</f>
        <v>#N/A</v>
      </c>
      <c r="AR200" t="e">
        <f t="shared" ref="AR200:AR208" ca="1" si="503">$L200*$E$170</f>
        <v>#N/A</v>
      </c>
      <c r="AS200" t="e">
        <f t="shared" ref="AS200:AS208" ca="1" si="504">$L200*$E$170</f>
        <v>#N/A</v>
      </c>
      <c r="AT200" t="e">
        <f t="shared" ref="AT200:AT208" ca="1" si="505">$L200*$E$170</f>
        <v>#N/A</v>
      </c>
      <c r="AU200" t="e">
        <f t="shared" ref="AU200:AU208" ca="1" si="506">$L200*$E$170</f>
        <v>#N/A</v>
      </c>
      <c r="AV200" t="e">
        <f t="shared" ref="AV200:AV208" ca="1" si="507">$L200*$E$170</f>
        <v>#N/A</v>
      </c>
      <c r="AW200" t="e">
        <f t="shared" ref="AW200:AW208" ca="1" si="508">$L200*$E$170</f>
        <v>#N/A</v>
      </c>
      <c r="AX200" t="e">
        <f t="shared" ref="AX200:AX208" ca="1" si="509">$L200*$E$170</f>
        <v>#N/A</v>
      </c>
      <c r="AY200" t="e">
        <f t="shared" ref="AY200:AY208" ca="1" si="510">$L200*$E$170</f>
        <v>#N/A</v>
      </c>
      <c r="AZ200" t="e">
        <f t="shared" ref="AZ200:AZ208" ca="1" si="511">$L200*$E$170</f>
        <v>#N/A</v>
      </c>
      <c r="BA200" t="e">
        <f t="shared" ref="BA200:BA208" ca="1" si="512">$L200*$E$170</f>
        <v>#N/A</v>
      </c>
      <c r="BB200" s="91" t="e">
        <f t="shared" ref="BB200:BB208" ca="1" si="513">$L200*$E$170</f>
        <v>#N/A</v>
      </c>
      <c r="BC200" t="e">
        <f t="shared" ref="BC200:BC208" ca="1" si="514">$L200*$E$170</f>
        <v>#N/A</v>
      </c>
      <c r="BD200" t="e">
        <f t="shared" ref="BD200:BD208" ca="1" si="515">$L200*$E$170</f>
        <v>#N/A</v>
      </c>
      <c r="BE200" t="e">
        <f t="shared" ref="BE200:BE208" ca="1" si="516">$L200*$E$170</f>
        <v>#N/A</v>
      </c>
      <c r="BF200" t="e">
        <f t="shared" ref="BF200:BF208" ca="1" si="517">$L200*$E$170</f>
        <v>#N/A</v>
      </c>
      <c r="BG200" t="e">
        <f t="shared" ref="BG200:BG208" ca="1" si="518">$L200*$E$170</f>
        <v>#N/A</v>
      </c>
      <c r="BH200" t="e">
        <f t="shared" ref="BH200:BH208" ca="1" si="519">$L200*$E$170</f>
        <v>#N/A</v>
      </c>
      <c r="BI200" t="e">
        <f t="shared" ref="BI200:BI208" ca="1" si="520">$L200*$E$170</f>
        <v>#N/A</v>
      </c>
      <c r="BJ200" t="e">
        <f t="shared" ref="BJ200:BJ208" ca="1" si="521">$L200*$E$170</f>
        <v>#N/A</v>
      </c>
      <c r="BK200" t="e">
        <f t="shared" ref="BK200:BK208" ca="1" si="522">$L200*$E$170</f>
        <v>#N/A</v>
      </c>
      <c r="BL200" t="e">
        <f t="shared" ref="BL200:BL208" ca="1" si="523">$L200*$E$170</f>
        <v>#N/A</v>
      </c>
      <c r="BM200" t="e">
        <f t="shared" ref="BM200:BM208" ca="1" si="524">$L200*$E$170</f>
        <v>#N/A</v>
      </c>
      <c r="BN200" t="e">
        <f t="shared" ref="BN200:BN208" ca="1" si="525">$L200*$E$170</f>
        <v>#N/A</v>
      </c>
      <c r="BO200" t="e">
        <f t="shared" ref="BO200:BO208" ca="1" si="526">$L200*$E$170</f>
        <v>#N/A</v>
      </c>
      <c r="BP200" t="e">
        <f t="shared" ref="BP200:BP208" ca="1" si="527">$L200*$E$170</f>
        <v>#N/A</v>
      </c>
      <c r="BQ200" t="e">
        <f t="shared" ref="BQ200:BQ208" ca="1" si="528">$L200*$E$170</f>
        <v>#N/A</v>
      </c>
      <c r="BR200" t="e">
        <f t="shared" ref="BR200:BR208" ca="1" si="529">$L200*$E$170</f>
        <v>#N/A</v>
      </c>
      <c r="BS200" t="e">
        <f t="shared" ref="BS200:BS208" ca="1" si="530">$L200*$E$170</f>
        <v>#N/A</v>
      </c>
      <c r="BT200" t="e">
        <f t="shared" ref="BT200:BT208" ca="1" si="531">$L200*$E$170</f>
        <v>#N/A</v>
      </c>
      <c r="BU200" t="e">
        <f t="shared" ref="BU200:BU208" ca="1" si="532">$L200*$E$170</f>
        <v>#N/A</v>
      </c>
      <c r="BV200" t="e">
        <f t="shared" ref="BV200:BV208" ca="1" si="533">$L200*$E$170</f>
        <v>#N/A</v>
      </c>
      <c r="BW200" t="e">
        <f t="shared" ref="BW200:BW208" ca="1" si="534">$L200*$E$170</f>
        <v>#N/A</v>
      </c>
      <c r="BX200" t="e">
        <f t="shared" ref="BX200:BX208" ca="1" si="535">$L200*$E$170</f>
        <v>#N/A</v>
      </c>
      <c r="BY200" t="e">
        <f t="shared" ref="BY200:BY208" ca="1" si="536">$L200*$E$170</f>
        <v>#N/A</v>
      </c>
      <c r="BZ200" t="e">
        <f t="shared" ref="BZ200:BZ208" ca="1" si="537">$L200*$E$170</f>
        <v>#N/A</v>
      </c>
      <c r="CA200" t="e">
        <f t="shared" ref="CA200:CA208" ca="1" si="538">$L200*$E$170</f>
        <v>#N/A</v>
      </c>
      <c r="CB200" t="e">
        <f t="shared" ref="CB200:CB208" ca="1" si="539">$L200*$E$170</f>
        <v>#N/A</v>
      </c>
      <c r="CC200" t="e">
        <f t="shared" ref="CC200:CC208" ca="1" si="540">$L200*$E$170</f>
        <v>#N/A</v>
      </c>
      <c r="CD200" t="e">
        <f t="shared" ref="CD200:CD208" ca="1" si="541">$L200*$E$170</f>
        <v>#N/A</v>
      </c>
      <c r="CE200" t="e">
        <f t="shared" ref="CE200:CE208" ca="1" si="542">$L200*$E$170</f>
        <v>#N/A</v>
      </c>
      <c r="CF200" s="91" t="e">
        <f t="shared" ref="CF200:CF208" ca="1" si="543">$L200*$E$170</f>
        <v>#N/A</v>
      </c>
      <c r="CG200" t="e">
        <f t="shared" ref="CG200:CG208" ca="1" si="544">$L200*$E$170</f>
        <v>#N/A</v>
      </c>
      <c r="CH200" t="e">
        <f t="shared" ref="CH200:CH208" ca="1" si="545">$L200*$E$170</f>
        <v>#N/A</v>
      </c>
      <c r="CI200" t="e">
        <f t="shared" ref="CI200:CI208" ca="1" si="546">$L200*$E$170</f>
        <v>#N/A</v>
      </c>
      <c r="CJ200" t="e">
        <f t="shared" ref="CJ200:CJ208" ca="1" si="547">$L200*$E$170</f>
        <v>#N/A</v>
      </c>
      <c r="CK200" t="e">
        <f t="shared" ref="CK200:CK208" ca="1" si="548">$L200*$E$170</f>
        <v>#N/A</v>
      </c>
      <c r="CL200" t="e">
        <f t="shared" ref="CL200:CL208" ca="1" si="549">$L200*$E$170</f>
        <v>#N/A</v>
      </c>
      <c r="CM200" t="e">
        <f t="shared" ref="CM200:CM208" ca="1" si="550">$L200*$E$170</f>
        <v>#N/A</v>
      </c>
      <c r="CN200" t="e">
        <f t="shared" ref="CN200:CN208" ca="1" si="551">$L200*$E$170</f>
        <v>#N/A</v>
      </c>
      <c r="CO200" t="e">
        <f t="shared" ref="CO200:CO208" ca="1" si="552">$L200*$E$170</f>
        <v>#N/A</v>
      </c>
      <c r="CP200" t="e">
        <f t="shared" ref="CP200:CP208" ca="1" si="553">$L200*$E$170</f>
        <v>#N/A</v>
      </c>
      <c r="CQ200" t="e">
        <f t="shared" ref="CQ200:CQ208" ca="1" si="554">$L200*$E$170</f>
        <v>#N/A</v>
      </c>
      <c r="CR200" t="e">
        <f t="shared" ref="CR200:CR208" ca="1" si="555">$L200*$E$170</f>
        <v>#N/A</v>
      </c>
      <c r="CS200" t="e">
        <f t="shared" ref="CS200:CS208" ca="1" si="556">$L200*$E$170</f>
        <v>#N/A</v>
      </c>
      <c r="CT200" t="e">
        <f t="shared" ref="CT200:CT208" ca="1" si="557">$L200*$E$170</f>
        <v>#N/A</v>
      </c>
      <c r="CU200" t="e">
        <f t="shared" ref="CU200:CU208" ca="1" si="558">$L200*$E$170</f>
        <v>#N/A</v>
      </c>
      <c r="CV200" t="e">
        <f t="shared" ref="CV200:CV208" ca="1" si="559">$L200*$E$170</f>
        <v>#N/A</v>
      </c>
      <c r="CW200" t="e">
        <f t="shared" ref="CW200:CW208" ca="1" si="560">$L200*$E$170</f>
        <v>#N/A</v>
      </c>
      <c r="CX200" t="e">
        <f t="shared" ref="CX200:CX208" ca="1" si="561">$L200*$E$170</f>
        <v>#N/A</v>
      </c>
      <c r="CY200" t="e">
        <f t="shared" ref="CY200:CY208" ca="1" si="562">$L200*$E$170</f>
        <v>#N/A</v>
      </c>
      <c r="CZ200" t="e">
        <f t="shared" ref="CZ200:CZ208" ca="1" si="563">$L200*$E$170</f>
        <v>#N/A</v>
      </c>
      <c r="DA200" t="e">
        <f t="shared" ref="DA200:DA208" ca="1" si="564">$L200*$E$170</f>
        <v>#N/A</v>
      </c>
      <c r="DB200" t="e">
        <f t="shared" ref="DB200:DB208" ca="1" si="565">$L200*$E$170</f>
        <v>#N/A</v>
      </c>
      <c r="DC200" t="e">
        <f t="shared" ref="DC200:DC208" ca="1" si="566">$L200*$E$170</f>
        <v>#N/A</v>
      </c>
      <c r="DD200" t="e">
        <f t="shared" ref="DD200:DD208" ca="1" si="567">$L200*$E$170</f>
        <v>#N/A</v>
      </c>
      <c r="DE200" t="e">
        <f t="shared" ref="DE200:DE208" ca="1" si="568">$L200*$E$170</f>
        <v>#N/A</v>
      </c>
      <c r="DF200" t="e">
        <f t="shared" ref="DF200:DF208" ca="1" si="569">$L200*$E$170</f>
        <v>#N/A</v>
      </c>
      <c r="DG200" t="e">
        <f t="shared" ref="DG200:DG208" ca="1" si="570">$L200*$E$170</f>
        <v>#N/A</v>
      </c>
      <c r="DH200" t="e">
        <f t="shared" ref="DH200:DH208" ca="1" si="571">$L200*$E$170</f>
        <v>#N/A</v>
      </c>
      <c r="DI200" t="e">
        <f t="shared" ref="DI200:DI208" ca="1" si="572">$L200*$E$170</f>
        <v>#N/A</v>
      </c>
      <c r="DJ200" s="91" t="e">
        <f t="shared" ref="DJ200:DJ208" ca="1" si="573">$L200*$E$170</f>
        <v>#N/A</v>
      </c>
      <c r="DK200" t="e">
        <f t="shared" ref="DK200:DK208" ca="1" si="574">$L200*$E$170</f>
        <v>#N/A</v>
      </c>
      <c r="DL200" t="e">
        <f t="shared" ref="DL200:DL208" ca="1" si="575">$L200*$E$170</f>
        <v>#N/A</v>
      </c>
      <c r="DM200" t="e">
        <f t="shared" ref="DM200:DM208" ca="1" si="576">$L200*$E$170</f>
        <v>#N/A</v>
      </c>
      <c r="DN200" t="e">
        <f t="shared" ref="DN200:DN208" ca="1" si="577">$L200*$E$170</f>
        <v>#N/A</v>
      </c>
      <c r="DO200" t="e">
        <f t="shared" ref="DO200:DO208" ca="1" si="578">$L200*$E$170</f>
        <v>#N/A</v>
      </c>
      <c r="DP200" t="e">
        <f t="shared" ref="DP200:DP208" ca="1" si="579">$L200*$E$170</f>
        <v>#N/A</v>
      </c>
      <c r="DQ200" t="e">
        <f t="shared" ref="DQ200:DQ208" ca="1" si="580">$L200*$E$170</f>
        <v>#N/A</v>
      </c>
      <c r="DR200" t="e">
        <f t="shared" ref="DR200:DR208" ca="1" si="581">$L200*$E$170</f>
        <v>#N/A</v>
      </c>
      <c r="DS200" t="e">
        <f t="shared" ref="DS200:DS208" ca="1" si="582">$L200*$E$170</f>
        <v>#N/A</v>
      </c>
      <c r="DT200" t="e">
        <f t="shared" ref="DT200:DT208" ca="1" si="583">$L200*$E$170</f>
        <v>#N/A</v>
      </c>
      <c r="DU200" t="e">
        <f t="shared" ref="DU200:DU208" ca="1" si="584">$L200*$E$170</f>
        <v>#N/A</v>
      </c>
      <c r="DV200" t="e">
        <f t="shared" ref="DV200:DV208" ca="1" si="585">$L200*$E$170</f>
        <v>#N/A</v>
      </c>
      <c r="DW200" t="e">
        <f t="shared" ref="DW200:DW208" ca="1" si="586">$L200*$E$170</f>
        <v>#N/A</v>
      </c>
      <c r="DX200" t="e">
        <f t="shared" ref="DX200:DX208" ca="1" si="587">$L200*$E$170</f>
        <v>#N/A</v>
      </c>
      <c r="DY200" t="e">
        <f t="shared" ref="DY200:DY208" ca="1" si="588">$L200*$E$170</f>
        <v>#N/A</v>
      </c>
      <c r="DZ200" t="e">
        <f t="shared" ref="DZ200:DZ208" ca="1" si="589">$L200*$E$170</f>
        <v>#N/A</v>
      </c>
      <c r="EA200" t="e">
        <f t="shared" ref="EA200:EA208" ca="1" si="590">$L200*$E$170</f>
        <v>#N/A</v>
      </c>
      <c r="EB200" t="e">
        <f t="shared" ref="EB200:EB208" ca="1" si="591">$L200*$E$170</f>
        <v>#N/A</v>
      </c>
      <c r="EC200" t="e">
        <f t="shared" ref="EC200:EC208" ca="1" si="592">$L200*$E$170</f>
        <v>#N/A</v>
      </c>
      <c r="ED200" t="e">
        <f t="shared" ref="ED200:ED208" ca="1" si="593">$L200*$E$170</f>
        <v>#N/A</v>
      </c>
      <c r="EE200" t="e">
        <f t="shared" ref="EE200:EE208" ca="1" si="594">$L200*$E$170</f>
        <v>#N/A</v>
      </c>
      <c r="EF200" t="e">
        <f t="shared" ref="EF200:EF208" ca="1" si="595">$L200*$E$170</f>
        <v>#N/A</v>
      </c>
      <c r="EG200" t="e">
        <f t="shared" ref="EG200:EG208" ca="1" si="596">$L200*$E$170</f>
        <v>#N/A</v>
      </c>
      <c r="EH200" t="e">
        <f t="shared" ref="EH200:EH208" ca="1" si="597">$L200*$E$170</f>
        <v>#N/A</v>
      </c>
      <c r="EI200" t="e">
        <f t="shared" ref="EI200:EI208" ca="1" si="598">$L200*$E$170</f>
        <v>#N/A</v>
      </c>
      <c r="EJ200" t="e">
        <f t="shared" ref="EJ200:EJ208" ca="1" si="599">$L200*$E$170</f>
        <v>#N/A</v>
      </c>
      <c r="EK200" t="e">
        <f t="shared" ref="EK200:EK208" ca="1" si="600">$L200*$E$170</f>
        <v>#N/A</v>
      </c>
      <c r="EL200" t="e">
        <f t="shared" ref="EL200:EL208" ca="1" si="601">$L200*$E$170</f>
        <v>#N/A</v>
      </c>
      <c r="EM200" t="e">
        <f t="shared" ref="EM200:EM208" ca="1" si="602">$L200*$E$170</f>
        <v>#N/A</v>
      </c>
      <c r="EN200" s="91" t="e">
        <f t="shared" ref="EN200:EN208" ca="1" si="603">$L200*$E$170</f>
        <v>#N/A</v>
      </c>
    </row>
    <row r="201" spans="1:144">
      <c r="A201">
        <f ca="1"/>
        <v>0</v>
      </c>
      <c r="B201">
        <f ca="1"/>
        <v>0</v>
      </c>
      <c r="C201">
        <f ca="1"/>
        <v>0</v>
      </c>
      <c r="D201" t="str">
        <f ca="1"/>
        <v/>
      </c>
      <c r="E201">
        <f ca="1"/>
        <v>0</v>
      </c>
      <c r="F201">
        <f ca="1"/>
        <v>0</v>
      </c>
      <c r="G201">
        <f ca="1"/>
        <v>0</v>
      </c>
      <c r="H201" t="str">
        <f ca="1"/>
        <v/>
      </c>
      <c r="I201">
        <f ca="1"/>
        <v>0</v>
      </c>
      <c r="J201" t="str">
        <f ca="1"/>
        <v/>
      </c>
      <c r="K201" t="str">
        <f ca="1"/>
        <v>0</v>
      </c>
      <c r="L201" t="str">
        <f ca="1"/>
        <v>0</v>
      </c>
      <c r="M201" t="str">
        <f ca="1"/>
        <v>0</v>
      </c>
      <c r="X201" s="91" t="e">
        <f t="shared" ca="1" si="483"/>
        <v>#N/A</v>
      </c>
      <c r="Y201" t="e">
        <f t="shared" ca="1" si="484"/>
        <v>#N/A</v>
      </c>
      <c r="Z201" t="e">
        <f t="shared" ca="1" si="485"/>
        <v>#N/A</v>
      </c>
      <c r="AA201" t="e">
        <f t="shared" ca="1" si="486"/>
        <v>#N/A</v>
      </c>
      <c r="AB201" t="e">
        <f t="shared" ca="1" si="487"/>
        <v>#N/A</v>
      </c>
      <c r="AC201" t="e">
        <f t="shared" ca="1" si="488"/>
        <v>#N/A</v>
      </c>
      <c r="AD201" t="e">
        <f t="shared" ca="1" si="489"/>
        <v>#N/A</v>
      </c>
      <c r="AE201" t="e">
        <f t="shared" ca="1" si="490"/>
        <v>#N/A</v>
      </c>
      <c r="AF201" t="e">
        <f t="shared" ca="1" si="491"/>
        <v>#N/A</v>
      </c>
      <c r="AG201" t="e">
        <f t="shared" ca="1" si="492"/>
        <v>#N/A</v>
      </c>
      <c r="AH201" t="e">
        <f t="shared" ca="1" si="493"/>
        <v>#N/A</v>
      </c>
      <c r="AI201" t="e">
        <f t="shared" ca="1" si="494"/>
        <v>#N/A</v>
      </c>
      <c r="AJ201" t="e">
        <f t="shared" ca="1" si="495"/>
        <v>#N/A</v>
      </c>
      <c r="AK201" t="e">
        <f t="shared" ca="1" si="496"/>
        <v>#N/A</v>
      </c>
      <c r="AL201" t="e">
        <f t="shared" ca="1" si="497"/>
        <v>#N/A</v>
      </c>
      <c r="AM201" t="e">
        <f t="shared" ca="1" si="498"/>
        <v>#N/A</v>
      </c>
      <c r="AN201" t="e">
        <f t="shared" ca="1" si="499"/>
        <v>#N/A</v>
      </c>
      <c r="AO201" t="e">
        <f t="shared" ca="1" si="500"/>
        <v>#N/A</v>
      </c>
      <c r="AP201" t="e">
        <f t="shared" ca="1" si="501"/>
        <v>#N/A</v>
      </c>
      <c r="AQ201" t="e">
        <f t="shared" ca="1" si="502"/>
        <v>#N/A</v>
      </c>
      <c r="AR201" t="e">
        <f t="shared" ca="1" si="503"/>
        <v>#N/A</v>
      </c>
      <c r="AS201" t="e">
        <f t="shared" ca="1" si="504"/>
        <v>#N/A</v>
      </c>
      <c r="AT201" t="e">
        <f t="shared" ca="1" si="505"/>
        <v>#N/A</v>
      </c>
      <c r="AU201" t="e">
        <f t="shared" ca="1" si="506"/>
        <v>#N/A</v>
      </c>
      <c r="AV201" t="e">
        <f t="shared" ca="1" si="507"/>
        <v>#N/A</v>
      </c>
      <c r="AW201" t="e">
        <f t="shared" ca="1" si="508"/>
        <v>#N/A</v>
      </c>
      <c r="AX201" t="e">
        <f t="shared" ca="1" si="509"/>
        <v>#N/A</v>
      </c>
      <c r="AY201" t="e">
        <f t="shared" ca="1" si="510"/>
        <v>#N/A</v>
      </c>
      <c r="AZ201" t="e">
        <f t="shared" ca="1" si="511"/>
        <v>#N/A</v>
      </c>
      <c r="BA201" t="e">
        <f t="shared" ca="1" si="512"/>
        <v>#N/A</v>
      </c>
      <c r="BB201" s="91" t="e">
        <f t="shared" ca="1" si="513"/>
        <v>#N/A</v>
      </c>
      <c r="BC201" t="e">
        <f t="shared" ca="1" si="514"/>
        <v>#N/A</v>
      </c>
      <c r="BD201" t="e">
        <f t="shared" ca="1" si="515"/>
        <v>#N/A</v>
      </c>
      <c r="BE201" t="e">
        <f t="shared" ca="1" si="516"/>
        <v>#N/A</v>
      </c>
      <c r="BF201" t="e">
        <f t="shared" ca="1" si="517"/>
        <v>#N/A</v>
      </c>
      <c r="BG201" t="e">
        <f t="shared" ca="1" si="518"/>
        <v>#N/A</v>
      </c>
      <c r="BH201" t="e">
        <f t="shared" ca="1" si="519"/>
        <v>#N/A</v>
      </c>
      <c r="BI201" t="e">
        <f t="shared" ca="1" si="520"/>
        <v>#N/A</v>
      </c>
      <c r="BJ201" t="e">
        <f t="shared" ca="1" si="521"/>
        <v>#N/A</v>
      </c>
      <c r="BK201" t="e">
        <f t="shared" ca="1" si="522"/>
        <v>#N/A</v>
      </c>
      <c r="BL201" t="e">
        <f t="shared" ca="1" si="523"/>
        <v>#N/A</v>
      </c>
      <c r="BM201" t="e">
        <f t="shared" ca="1" si="524"/>
        <v>#N/A</v>
      </c>
      <c r="BN201" t="e">
        <f t="shared" ca="1" si="525"/>
        <v>#N/A</v>
      </c>
      <c r="BO201" t="e">
        <f t="shared" ca="1" si="526"/>
        <v>#N/A</v>
      </c>
      <c r="BP201" t="e">
        <f t="shared" ca="1" si="527"/>
        <v>#N/A</v>
      </c>
      <c r="BQ201" t="e">
        <f t="shared" ca="1" si="528"/>
        <v>#N/A</v>
      </c>
      <c r="BR201" t="e">
        <f t="shared" ca="1" si="529"/>
        <v>#N/A</v>
      </c>
      <c r="BS201" t="e">
        <f t="shared" ca="1" si="530"/>
        <v>#N/A</v>
      </c>
      <c r="BT201" t="e">
        <f t="shared" ca="1" si="531"/>
        <v>#N/A</v>
      </c>
      <c r="BU201" t="e">
        <f t="shared" ca="1" si="532"/>
        <v>#N/A</v>
      </c>
      <c r="BV201" t="e">
        <f t="shared" ca="1" si="533"/>
        <v>#N/A</v>
      </c>
      <c r="BW201" t="e">
        <f t="shared" ca="1" si="534"/>
        <v>#N/A</v>
      </c>
      <c r="BX201" t="e">
        <f t="shared" ca="1" si="535"/>
        <v>#N/A</v>
      </c>
      <c r="BY201" t="e">
        <f t="shared" ca="1" si="536"/>
        <v>#N/A</v>
      </c>
      <c r="BZ201" t="e">
        <f t="shared" ca="1" si="537"/>
        <v>#N/A</v>
      </c>
      <c r="CA201" t="e">
        <f t="shared" ca="1" si="538"/>
        <v>#N/A</v>
      </c>
      <c r="CB201" t="e">
        <f t="shared" ca="1" si="539"/>
        <v>#N/A</v>
      </c>
      <c r="CC201" t="e">
        <f t="shared" ca="1" si="540"/>
        <v>#N/A</v>
      </c>
      <c r="CD201" t="e">
        <f t="shared" ca="1" si="541"/>
        <v>#N/A</v>
      </c>
      <c r="CE201" t="e">
        <f t="shared" ca="1" si="542"/>
        <v>#N/A</v>
      </c>
      <c r="CF201" s="91" t="e">
        <f t="shared" ca="1" si="543"/>
        <v>#N/A</v>
      </c>
      <c r="CG201" t="e">
        <f t="shared" ca="1" si="544"/>
        <v>#N/A</v>
      </c>
      <c r="CH201" t="e">
        <f t="shared" ca="1" si="545"/>
        <v>#N/A</v>
      </c>
      <c r="CI201" t="e">
        <f t="shared" ca="1" si="546"/>
        <v>#N/A</v>
      </c>
      <c r="CJ201" t="e">
        <f t="shared" ca="1" si="547"/>
        <v>#N/A</v>
      </c>
      <c r="CK201" t="e">
        <f t="shared" ca="1" si="548"/>
        <v>#N/A</v>
      </c>
      <c r="CL201" t="e">
        <f t="shared" ca="1" si="549"/>
        <v>#N/A</v>
      </c>
      <c r="CM201" t="e">
        <f t="shared" ca="1" si="550"/>
        <v>#N/A</v>
      </c>
      <c r="CN201" t="e">
        <f t="shared" ca="1" si="551"/>
        <v>#N/A</v>
      </c>
      <c r="CO201" t="e">
        <f t="shared" ca="1" si="552"/>
        <v>#N/A</v>
      </c>
      <c r="CP201" t="e">
        <f t="shared" ca="1" si="553"/>
        <v>#N/A</v>
      </c>
      <c r="CQ201" t="e">
        <f t="shared" ca="1" si="554"/>
        <v>#N/A</v>
      </c>
      <c r="CR201" t="e">
        <f t="shared" ca="1" si="555"/>
        <v>#N/A</v>
      </c>
      <c r="CS201" t="e">
        <f t="shared" ca="1" si="556"/>
        <v>#N/A</v>
      </c>
      <c r="CT201" t="e">
        <f t="shared" ca="1" si="557"/>
        <v>#N/A</v>
      </c>
      <c r="CU201" t="e">
        <f t="shared" ca="1" si="558"/>
        <v>#N/A</v>
      </c>
      <c r="CV201" t="e">
        <f t="shared" ca="1" si="559"/>
        <v>#N/A</v>
      </c>
      <c r="CW201" t="e">
        <f t="shared" ca="1" si="560"/>
        <v>#N/A</v>
      </c>
      <c r="CX201" t="e">
        <f t="shared" ca="1" si="561"/>
        <v>#N/A</v>
      </c>
      <c r="CY201" t="e">
        <f t="shared" ca="1" si="562"/>
        <v>#N/A</v>
      </c>
      <c r="CZ201" t="e">
        <f t="shared" ca="1" si="563"/>
        <v>#N/A</v>
      </c>
      <c r="DA201" t="e">
        <f t="shared" ca="1" si="564"/>
        <v>#N/A</v>
      </c>
      <c r="DB201" t="e">
        <f t="shared" ca="1" si="565"/>
        <v>#N/A</v>
      </c>
      <c r="DC201" t="e">
        <f t="shared" ca="1" si="566"/>
        <v>#N/A</v>
      </c>
      <c r="DD201" t="e">
        <f t="shared" ca="1" si="567"/>
        <v>#N/A</v>
      </c>
      <c r="DE201" t="e">
        <f t="shared" ca="1" si="568"/>
        <v>#N/A</v>
      </c>
      <c r="DF201" t="e">
        <f t="shared" ca="1" si="569"/>
        <v>#N/A</v>
      </c>
      <c r="DG201" t="e">
        <f t="shared" ca="1" si="570"/>
        <v>#N/A</v>
      </c>
      <c r="DH201" t="e">
        <f t="shared" ca="1" si="571"/>
        <v>#N/A</v>
      </c>
      <c r="DI201" t="e">
        <f t="shared" ca="1" si="572"/>
        <v>#N/A</v>
      </c>
      <c r="DJ201" s="91" t="e">
        <f t="shared" ca="1" si="573"/>
        <v>#N/A</v>
      </c>
      <c r="DK201" t="e">
        <f t="shared" ca="1" si="574"/>
        <v>#N/A</v>
      </c>
      <c r="DL201" t="e">
        <f t="shared" ca="1" si="575"/>
        <v>#N/A</v>
      </c>
      <c r="DM201" t="e">
        <f t="shared" ca="1" si="576"/>
        <v>#N/A</v>
      </c>
      <c r="DN201" t="e">
        <f t="shared" ca="1" si="577"/>
        <v>#N/A</v>
      </c>
      <c r="DO201" t="e">
        <f t="shared" ca="1" si="578"/>
        <v>#N/A</v>
      </c>
      <c r="DP201" t="e">
        <f t="shared" ca="1" si="579"/>
        <v>#N/A</v>
      </c>
      <c r="DQ201" t="e">
        <f t="shared" ca="1" si="580"/>
        <v>#N/A</v>
      </c>
      <c r="DR201" t="e">
        <f t="shared" ca="1" si="581"/>
        <v>#N/A</v>
      </c>
      <c r="DS201" t="e">
        <f t="shared" ca="1" si="582"/>
        <v>#N/A</v>
      </c>
      <c r="DT201" t="e">
        <f t="shared" ca="1" si="583"/>
        <v>#N/A</v>
      </c>
      <c r="DU201" t="e">
        <f t="shared" ca="1" si="584"/>
        <v>#N/A</v>
      </c>
      <c r="DV201" t="e">
        <f t="shared" ca="1" si="585"/>
        <v>#N/A</v>
      </c>
      <c r="DW201" t="e">
        <f t="shared" ca="1" si="586"/>
        <v>#N/A</v>
      </c>
      <c r="DX201" t="e">
        <f t="shared" ca="1" si="587"/>
        <v>#N/A</v>
      </c>
      <c r="DY201" t="e">
        <f t="shared" ca="1" si="588"/>
        <v>#N/A</v>
      </c>
      <c r="DZ201" t="e">
        <f t="shared" ca="1" si="589"/>
        <v>#N/A</v>
      </c>
      <c r="EA201" t="e">
        <f t="shared" ca="1" si="590"/>
        <v>#N/A</v>
      </c>
      <c r="EB201" t="e">
        <f t="shared" ca="1" si="591"/>
        <v>#N/A</v>
      </c>
      <c r="EC201" t="e">
        <f t="shared" ca="1" si="592"/>
        <v>#N/A</v>
      </c>
      <c r="ED201" t="e">
        <f t="shared" ca="1" si="593"/>
        <v>#N/A</v>
      </c>
      <c r="EE201" t="e">
        <f t="shared" ca="1" si="594"/>
        <v>#N/A</v>
      </c>
      <c r="EF201" t="e">
        <f t="shared" ca="1" si="595"/>
        <v>#N/A</v>
      </c>
      <c r="EG201" t="e">
        <f t="shared" ca="1" si="596"/>
        <v>#N/A</v>
      </c>
      <c r="EH201" t="e">
        <f t="shared" ca="1" si="597"/>
        <v>#N/A</v>
      </c>
      <c r="EI201" t="e">
        <f t="shared" ca="1" si="598"/>
        <v>#N/A</v>
      </c>
      <c r="EJ201" t="e">
        <f t="shared" ca="1" si="599"/>
        <v>#N/A</v>
      </c>
      <c r="EK201" t="e">
        <f t="shared" ca="1" si="600"/>
        <v>#N/A</v>
      </c>
      <c r="EL201" t="e">
        <f t="shared" ca="1" si="601"/>
        <v>#N/A</v>
      </c>
      <c r="EM201" t="e">
        <f t="shared" ca="1" si="602"/>
        <v>#N/A</v>
      </c>
      <c r="EN201" s="91" t="e">
        <f t="shared" ca="1" si="603"/>
        <v>#N/A</v>
      </c>
    </row>
    <row r="202" spans="1:144">
      <c r="A202">
        <f ca="1"/>
        <v>0</v>
      </c>
      <c r="B202">
        <f ca="1"/>
        <v>0</v>
      </c>
      <c r="C202">
        <f ca="1"/>
        <v>0</v>
      </c>
      <c r="D202" t="str">
        <f ca="1"/>
        <v/>
      </c>
      <c r="E202">
        <f ca="1"/>
        <v>0</v>
      </c>
      <c r="F202">
        <f ca="1"/>
        <v>0</v>
      </c>
      <c r="G202">
        <f ca="1"/>
        <v>0</v>
      </c>
      <c r="H202" t="str">
        <f ca="1"/>
        <v/>
      </c>
      <c r="I202">
        <f ca="1"/>
        <v>0</v>
      </c>
      <c r="J202" t="str">
        <f ca="1"/>
        <v/>
      </c>
      <c r="K202" t="str">
        <f ca="1"/>
        <v>0</v>
      </c>
      <c r="L202" t="str">
        <f ca="1"/>
        <v>0</v>
      </c>
      <c r="M202" t="str">
        <f ca="1"/>
        <v>0</v>
      </c>
      <c r="X202" s="91" t="e">
        <f t="shared" ca="1" si="483"/>
        <v>#N/A</v>
      </c>
      <c r="Y202" t="e">
        <f t="shared" ca="1" si="484"/>
        <v>#N/A</v>
      </c>
      <c r="Z202" t="e">
        <f t="shared" ca="1" si="485"/>
        <v>#N/A</v>
      </c>
      <c r="AA202" t="e">
        <f t="shared" ca="1" si="486"/>
        <v>#N/A</v>
      </c>
      <c r="AB202" t="e">
        <f t="shared" ca="1" si="487"/>
        <v>#N/A</v>
      </c>
      <c r="AC202" t="e">
        <f t="shared" ca="1" si="488"/>
        <v>#N/A</v>
      </c>
      <c r="AD202" t="e">
        <f t="shared" ca="1" si="489"/>
        <v>#N/A</v>
      </c>
      <c r="AE202" t="e">
        <f t="shared" ca="1" si="490"/>
        <v>#N/A</v>
      </c>
      <c r="AF202" t="e">
        <f t="shared" ca="1" si="491"/>
        <v>#N/A</v>
      </c>
      <c r="AG202" t="e">
        <f t="shared" ca="1" si="492"/>
        <v>#N/A</v>
      </c>
      <c r="AH202" t="e">
        <f t="shared" ca="1" si="493"/>
        <v>#N/A</v>
      </c>
      <c r="AI202" t="e">
        <f t="shared" ca="1" si="494"/>
        <v>#N/A</v>
      </c>
      <c r="AJ202" t="e">
        <f t="shared" ca="1" si="495"/>
        <v>#N/A</v>
      </c>
      <c r="AK202" t="e">
        <f t="shared" ca="1" si="496"/>
        <v>#N/A</v>
      </c>
      <c r="AL202" t="e">
        <f t="shared" ca="1" si="497"/>
        <v>#N/A</v>
      </c>
      <c r="AM202" t="e">
        <f t="shared" ca="1" si="498"/>
        <v>#N/A</v>
      </c>
      <c r="AN202" t="e">
        <f t="shared" ca="1" si="499"/>
        <v>#N/A</v>
      </c>
      <c r="AO202" t="e">
        <f t="shared" ca="1" si="500"/>
        <v>#N/A</v>
      </c>
      <c r="AP202" t="e">
        <f t="shared" ca="1" si="501"/>
        <v>#N/A</v>
      </c>
      <c r="AQ202" t="e">
        <f t="shared" ca="1" si="502"/>
        <v>#N/A</v>
      </c>
      <c r="AR202" t="e">
        <f t="shared" ca="1" si="503"/>
        <v>#N/A</v>
      </c>
      <c r="AS202" t="e">
        <f t="shared" ca="1" si="504"/>
        <v>#N/A</v>
      </c>
      <c r="AT202" t="e">
        <f t="shared" ca="1" si="505"/>
        <v>#N/A</v>
      </c>
      <c r="AU202" t="e">
        <f t="shared" ca="1" si="506"/>
        <v>#N/A</v>
      </c>
      <c r="AV202" t="e">
        <f t="shared" ca="1" si="507"/>
        <v>#N/A</v>
      </c>
      <c r="AW202" t="e">
        <f t="shared" ca="1" si="508"/>
        <v>#N/A</v>
      </c>
      <c r="AX202" t="e">
        <f t="shared" ca="1" si="509"/>
        <v>#N/A</v>
      </c>
      <c r="AY202" t="e">
        <f t="shared" ca="1" si="510"/>
        <v>#N/A</v>
      </c>
      <c r="AZ202" t="e">
        <f t="shared" ca="1" si="511"/>
        <v>#N/A</v>
      </c>
      <c r="BA202" t="e">
        <f t="shared" ca="1" si="512"/>
        <v>#N/A</v>
      </c>
      <c r="BB202" s="91" t="e">
        <f t="shared" ca="1" si="513"/>
        <v>#N/A</v>
      </c>
      <c r="BC202" t="e">
        <f t="shared" ca="1" si="514"/>
        <v>#N/A</v>
      </c>
      <c r="BD202" t="e">
        <f t="shared" ca="1" si="515"/>
        <v>#N/A</v>
      </c>
      <c r="BE202" t="e">
        <f t="shared" ca="1" si="516"/>
        <v>#N/A</v>
      </c>
      <c r="BF202" t="e">
        <f t="shared" ca="1" si="517"/>
        <v>#N/A</v>
      </c>
      <c r="BG202" t="e">
        <f t="shared" ca="1" si="518"/>
        <v>#N/A</v>
      </c>
      <c r="BH202" t="e">
        <f t="shared" ca="1" si="519"/>
        <v>#N/A</v>
      </c>
      <c r="BI202" t="e">
        <f t="shared" ca="1" si="520"/>
        <v>#N/A</v>
      </c>
      <c r="BJ202" t="e">
        <f t="shared" ca="1" si="521"/>
        <v>#N/A</v>
      </c>
      <c r="BK202" t="e">
        <f t="shared" ca="1" si="522"/>
        <v>#N/A</v>
      </c>
      <c r="BL202" t="e">
        <f t="shared" ca="1" si="523"/>
        <v>#N/A</v>
      </c>
      <c r="BM202" t="e">
        <f t="shared" ca="1" si="524"/>
        <v>#N/A</v>
      </c>
      <c r="BN202" t="e">
        <f t="shared" ca="1" si="525"/>
        <v>#N/A</v>
      </c>
      <c r="BO202" t="e">
        <f t="shared" ca="1" si="526"/>
        <v>#N/A</v>
      </c>
      <c r="BP202" t="e">
        <f t="shared" ca="1" si="527"/>
        <v>#N/A</v>
      </c>
      <c r="BQ202" t="e">
        <f t="shared" ca="1" si="528"/>
        <v>#N/A</v>
      </c>
      <c r="BR202" t="e">
        <f t="shared" ca="1" si="529"/>
        <v>#N/A</v>
      </c>
      <c r="BS202" t="e">
        <f t="shared" ca="1" si="530"/>
        <v>#N/A</v>
      </c>
      <c r="BT202" t="e">
        <f t="shared" ca="1" si="531"/>
        <v>#N/A</v>
      </c>
      <c r="BU202" t="e">
        <f t="shared" ca="1" si="532"/>
        <v>#N/A</v>
      </c>
      <c r="BV202" t="e">
        <f t="shared" ca="1" si="533"/>
        <v>#N/A</v>
      </c>
      <c r="BW202" t="e">
        <f t="shared" ca="1" si="534"/>
        <v>#N/A</v>
      </c>
      <c r="BX202" t="e">
        <f t="shared" ca="1" si="535"/>
        <v>#N/A</v>
      </c>
      <c r="BY202" t="e">
        <f t="shared" ca="1" si="536"/>
        <v>#N/A</v>
      </c>
      <c r="BZ202" t="e">
        <f t="shared" ca="1" si="537"/>
        <v>#N/A</v>
      </c>
      <c r="CA202" t="e">
        <f t="shared" ca="1" si="538"/>
        <v>#N/A</v>
      </c>
      <c r="CB202" t="e">
        <f t="shared" ca="1" si="539"/>
        <v>#N/A</v>
      </c>
      <c r="CC202" t="e">
        <f t="shared" ca="1" si="540"/>
        <v>#N/A</v>
      </c>
      <c r="CD202" t="e">
        <f t="shared" ca="1" si="541"/>
        <v>#N/A</v>
      </c>
      <c r="CE202" t="e">
        <f t="shared" ca="1" si="542"/>
        <v>#N/A</v>
      </c>
      <c r="CF202" s="91" t="e">
        <f t="shared" ca="1" si="543"/>
        <v>#N/A</v>
      </c>
      <c r="CG202" t="e">
        <f t="shared" ca="1" si="544"/>
        <v>#N/A</v>
      </c>
      <c r="CH202" t="e">
        <f t="shared" ca="1" si="545"/>
        <v>#N/A</v>
      </c>
      <c r="CI202" t="e">
        <f t="shared" ca="1" si="546"/>
        <v>#N/A</v>
      </c>
      <c r="CJ202" t="e">
        <f t="shared" ca="1" si="547"/>
        <v>#N/A</v>
      </c>
      <c r="CK202" t="e">
        <f t="shared" ca="1" si="548"/>
        <v>#N/A</v>
      </c>
      <c r="CL202" t="e">
        <f t="shared" ca="1" si="549"/>
        <v>#N/A</v>
      </c>
      <c r="CM202" t="e">
        <f t="shared" ca="1" si="550"/>
        <v>#N/A</v>
      </c>
      <c r="CN202" t="e">
        <f t="shared" ca="1" si="551"/>
        <v>#N/A</v>
      </c>
      <c r="CO202" t="e">
        <f t="shared" ca="1" si="552"/>
        <v>#N/A</v>
      </c>
      <c r="CP202" t="e">
        <f t="shared" ca="1" si="553"/>
        <v>#N/A</v>
      </c>
      <c r="CQ202" t="e">
        <f t="shared" ca="1" si="554"/>
        <v>#N/A</v>
      </c>
      <c r="CR202" t="e">
        <f t="shared" ca="1" si="555"/>
        <v>#N/A</v>
      </c>
      <c r="CS202" t="e">
        <f t="shared" ca="1" si="556"/>
        <v>#N/A</v>
      </c>
      <c r="CT202" t="e">
        <f t="shared" ca="1" si="557"/>
        <v>#N/A</v>
      </c>
      <c r="CU202" t="e">
        <f t="shared" ca="1" si="558"/>
        <v>#N/A</v>
      </c>
      <c r="CV202" t="e">
        <f t="shared" ca="1" si="559"/>
        <v>#N/A</v>
      </c>
      <c r="CW202" t="e">
        <f t="shared" ca="1" si="560"/>
        <v>#N/A</v>
      </c>
      <c r="CX202" t="e">
        <f t="shared" ca="1" si="561"/>
        <v>#N/A</v>
      </c>
      <c r="CY202" t="e">
        <f t="shared" ca="1" si="562"/>
        <v>#N/A</v>
      </c>
      <c r="CZ202" t="e">
        <f t="shared" ca="1" si="563"/>
        <v>#N/A</v>
      </c>
      <c r="DA202" t="e">
        <f t="shared" ca="1" si="564"/>
        <v>#N/A</v>
      </c>
      <c r="DB202" t="e">
        <f t="shared" ca="1" si="565"/>
        <v>#N/A</v>
      </c>
      <c r="DC202" t="e">
        <f t="shared" ca="1" si="566"/>
        <v>#N/A</v>
      </c>
      <c r="DD202" t="e">
        <f t="shared" ca="1" si="567"/>
        <v>#N/A</v>
      </c>
      <c r="DE202" t="e">
        <f t="shared" ca="1" si="568"/>
        <v>#N/A</v>
      </c>
      <c r="DF202" t="e">
        <f t="shared" ca="1" si="569"/>
        <v>#N/A</v>
      </c>
      <c r="DG202" t="e">
        <f t="shared" ca="1" si="570"/>
        <v>#N/A</v>
      </c>
      <c r="DH202" t="e">
        <f t="shared" ca="1" si="571"/>
        <v>#N/A</v>
      </c>
      <c r="DI202" t="e">
        <f t="shared" ca="1" si="572"/>
        <v>#N/A</v>
      </c>
      <c r="DJ202" s="91" t="e">
        <f t="shared" ca="1" si="573"/>
        <v>#N/A</v>
      </c>
      <c r="DK202" t="e">
        <f t="shared" ca="1" si="574"/>
        <v>#N/A</v>
      </c>
      <c r="DL202" t="e">
        <f t="shared" ca="1" si="575"/>
        <v>#N/A</v>
      </c>
      <c r="DM202" t="e">
        <f t="shared" ca="1" si="576"/>
        <v>#N/A</v>
      </c>
      <c r="DN202" t="e">
        <f t="shared" ca="1" si="577"/>
        <v>#N/A</v>
      </c>
      <c r="DO202" t="e">
        <f t="shared" ca="1" si="578"/>
        <v>#N/A</v>
      </c>
      <c r="DP202" t="e">
        <f t="shared" ca="1" si="579"/>
        <v>#N/A</v>
      </c>
      <c r="DQ202" t="e">
        <f t="shared" ca="1" si="580"/>
        <v>#N/A</v>
      </c>
      <c r="DR202" t="e">
        <f t="shared" ca="1" si="581"/>
        <v>#N/A</v>
      </c>
      <c r="DS202" t="e">
        <f t="shared" ca="1" si="582"/>
        <v>#N/A</v>
      </c>
      <c r="DT202" t="e">
        <f t="shared" ca="1" si="583"/>
        <v>#N/A</v>
      </c>
      <c r="DU202" t="e">
        <f t="shared" ca="1" si="584"/>
        <v>#N/A</v>
      </c>
      <c r="DV202" t="e">
        <f t="shared" ca="1" si="585"/>
        <v>#N/A</v>
      </c>
      <c r="DW202" t="e">
        <f t="shared" ca="1" si="586"/>
        <v>#N/A</v>
      </c>
      <c r="DX202" t="e">
        <f t="shared" ca="1" si="587"/>
        <v>#N/A</v>
      </c>
      <c r="DY202" t="e">
        <f t="shared" ca="1" si="588"/>
        <v>#N/A</v>
      </c>
      <c r="DZ202" t="e">
        <f t="shared" ca="1" si="589"/>
        <v>#N/A</v>
      </c>
      <c r="EA202" t="e">
        <f t="shared" ca="1" si="590"/>
        <v>#N/A</v>
      </c>
      <c r="EB202" t="e">
        <f t="shared" ca="1" si="591"/>
        <v>#N/A</v>
      </c>
      <c r="EC202" t="e">
        <f t="shared" ca="1" si="592"/>
        <v>#N/A</v>
      </c>
      <c r="ED202" t="e">
        <f t="shared" ca="1" si="593"/>
        <v>#N/A</v>
      </c>
      <c r="EE202" t="e">
        <f t="shared" ca="1" si="594"/>
        <v>#N/A</v>
      </c>
      <c r="EF202" t="e">
        <f t="shared" ca="1" si="595"/>
        <v>#N/A</v>
      </c>
      <c r="EG202" t="e">
        <f t="shared" ca="1" si="596"/>
        <v>#N/A</v>
      </c>
      <c r="EH202" t="e">
        <f t="shared" ca="1" si="597"/>
        <v>#N/A</v>
      </c>
      <c r="EI202" t="e">
        <f t="shared" ca="1" si="598"/>
        <v>#N/A</v>
      </c>
      <c r="EJ202" t="e">
        <f t="shared" ca="1" si="599"/>
        <v>#N/A</v>
      </c>
      <c r="EK202" t="e">
        <f t="shared" ca="1" si="600"/>
        <v>#N/A</v>
      </c>
      <c r="EL202" t="e">
        <f t="shared" ca="1" si="601"/>
        <v>#N/A</v>
      </c>
      <c r="EM202" t="e">
        <f t="shared" ca="1" si="602"/>
        <v>#N/A</v>
      </c>
      <c r="EN202" s="91" t="e">
        <f t="shared" ca="1" si="603"/>
        <v>#N/A</v>
      </c>
    </row>
    <row r="203" spans="1:144">
      <c r="A203">
        <f ca="1"/>
        <v>0</v>
      </c>
      <c r="B203">
        <f ca="1"/>
        <v>0</v>
      </c>
      <c r="C203">
        <f ca="1"/>
        <v>0</v>
      </c>
      <c r="D203" t="str">
        <f ca="1"/>
        <v/>
      </c>
      <c r="E203">
        <f ca="1"/>
        <v>0</v>
      </c>
      <c r="F203">
        <f ca="1"/>
        <v>0</v>
      </c>
      <c r="G203">
        <f ca="1"/>
        <v>0</v>
      </c>
      <c r="H203" t="str">
        <f ca="1"/>
        <v/>
      </c>
      <c r="I203">
        <f ca="1"/>
        <v>0</v>
      </c>
      <c r="J203" t="str">
        <f ca="1"/>
        <v/>
      </c>
      <c r="K203" t="str">
        <f ca="1"/>
        <v>0</v>
      </c>
      <c r="L203" t="str">
        <f ca="1"/>
        <v>0</v>
      </c>
      <c r="M203" t="str">
        <f ca="1"/>
        <v>0</v>
      </c>
      <c r="X203" s="91" t="e">
        <f t="shared" ca="1" si="483"/>
        <v>#N/A</v>
      </c>
      <c r="Y203" t="e">
        <f t="shared" ca="1" si="484"/>
        <v>#N/A</v>
      </c>
      <c r="Z203" t="e">
        <f t="shared" ca="1" si="485"/>
        <v>#N/A</v>
      </c>
      <c r="AA203" t="e">
        <f t="shared" ca="1" si="486"/>
        <v>#N/A</v>
      </c>
      <c r="AB203" t="e">
        <f t="shared" ca="1" si="487"/>
        <v>#N/A</v>
      </c>
      <c r="AC203" t="e">
        <f t="shared" ca="1" si="488"/>
        <v>#N/A</v>
      </c>
      <c r="AD203" t="e">
        <f t="shared" ca="1" si="489"/>
        <v>#N/A</v>
      </c>
      <c r="AE203" t="e">
        <f t="shared" ca="1" si="490"/>
        <v>#N/A</v>
      </c>
      <c r="AF203" t="e">
        <f t="shared" ca="1" si="491"/>
        <v>#N/A</v>
      </c>
      <c r="AG203" t="e">
        <f t="shared" ca="1" si="492"/>
        <v>#N/A</v>
      </c>
      <c r="AH203" t="e">
        <f t="shared" ca="1" si="493"/>
        <v>#N/A</v>
      </c>
      <c r="AI203" t="e">
        <f t="shared" ca="1" si="494"/>
        <v>#N/A</v>
      </c>
      <c r="AJ203" t="e">
        <f t="shared" ca="1" si="495"/>
        <v>#N/A</v>
      </c>
      <c r="AK203" t="e">
        <f t="shared" ca="1" si="496"/>
        <v>#N/A</v>
      </c>
      <c r="AL203" t="e">
        <f t="shared" ca="1" si="497"/>
        <v>#N/A</v>
      </c>
      <c r="AM203" t="e">
        <f t="shared" ca="1" si="498"/>
        <v>#N/A</v>
      </c>
      <c r="AN203" t="e">
        <f t="shared" ca="1" si="499"/>
        <v>#N/A</v>
      </c>
      <c r="AO203" t="e">
        <f t="shared" ca="1" si="500"/>
        <v>#N/A</v>
      </c>
      <c r="AP203" t="e">
        <f t="shared" ca="1" si="501"/>
        <v>#N/A</v>
      </c>
      <c r="AQ203" t="e">
        <f t="shared" ca="1" si="502"/>
        <v>#N/A</v>
      </c>
      <c r="AR203" t="e">
        <f t="shared" ca="1" si="503"/>
        <v>#N/A</v>
      </c>
      <c r="AS203" t="e">
        <f t="shared" ca="1" si="504"/>
        <v>#N/A</v>
      </c>
      <c r="AT203" t="e">
        <f t="shared" ca="1" si="505"/>
        <v>#N/A</v>
      </c>
      <c r="AU203" t="e">
        <f t="shared" ca="1" si="506"/>
        <v>#N/A</v>
      </c>
      <c r="AV203" t="e">
        <f t="shared" ca="1" si="507"/>
        <v>#N/A</v>
      </c>
      <c r="AW203" t="e">
        <f t="shared" ca="1" si="508"/>
        <v>#N/A</v>
      </c>
      <c r="AX203" t="e">
        <f t="shared" ca="1" si="509"/>
        <v>#N/A</v>
      </c>
      <c r="AY203" t="e">
        <f t="shared" ca="1" si="510"/>
        <v>#N/A</v>
      </c>
      <c r="AZ203" t="e">
        <f t="shared" ca="1" si="511"/>
        <v>#N/A</v>
      </c>
      <c r="BA203" t="e">
        <f t="shared" ca="1" si="512"/>
        <v>#N/A</v>
      </c>
      <c r="BB203" s="91" t="e">
        <f t="shared" ca="1" si="513"/>
        <v>#N/A</v>
      </c>
      <c r="BC203" t="e">
        <f t="shared" ca="1" si="514"/>
        <v>#N/A</v>
      </c>
      <c r="BD203" t="e">
        <f t="shared" ca="1" si="515"/>
        <v>#N/A</v>
      </c>
      <c r="BE203" t="e">
        <f t="shared" ca="1" si="516"/>
        <v>#N/A</v>
      </c>
      <c r="BF203" t="e">
        <f t="shared" ca="1" si="517"/>
        <v>#N/A</v>
      </c>
      <c r="BG203" t="e">
        <f t="shared" ca="1" si="518"/>
        <v>#N/A</v>
      </c>
      <c r="BH203" t="e">
        <f t="shared" ca="1" si="519"/>
        <v>#N/A</v>
      </c>
      <c r="BI203" t="e">
        <f t="shared" ca="1" si="520"/>
        <v>#N/A</v>
      </c>
      <c r="BJ203" t="e">
        <f t="shared" ca="1" si="521"/>
        <v>#N/A</v>
      </c>
      <c r="BK203" t="e">
        <f t="shared" ca="1" si="522"/>
        <v>#N/A</v>
      </c>
      <c r="BL203" t="e">
        <f t="shared" ca="1" si="523"/>
        <v>#N/A</v>
      </c>
      <c r="BM203" t="e">
        <f t="shared" ca="1" si="524"/>
        <v>#N/A</v>
      </c>
      <c r="BN203" t="e">
        <f t="shared" ca="1" si="525"/>
        <v>#N/A</v>
      </c>
      <c r="BO203" t="e">
        <f t="shared" ca="1" si="526"/>
        <v>#N/A</v>
      </c>
      <c r="BP203" t="e">
        <f t="shared" ca="1" si="527"/>
        <v>#N/A</v>
      </c>
      <c r="BQ203" t="e">
        <f t="shared" ca="1" si="528"/>
        <v>#N/A</v>
      </c>
      <c r="BR203" t="e">
        <f t="shared" ca="1" si="529"/>
        <v>#N/A</v>
      </c>
      <c r="BS203" t="e">
        <f t="shared" ca="1" si="530"/>
        <v>#N/A</v>
      </c>
      <c r="BT203" t="e">
        <f t="shared" ca="1" si="531"/>
        <v>#N/A</v>
      </c>
      <c r="BU203" t="e">
        <f t="shared" ca="1" si="532"/>
        <v>#N/A</v>
      </c>
      <c r="BV203" t="e">
        <f t="shared" ca="1" si="533"/>
        <v>#N/A</v>
      </c>
      <c r="BW203" t="e">
        <f t="shared" ca="1" si="534"/>
        <v>#N/A</v>
      </c>
      <c r="BX203" t="e">
        <f t="shared" ca="1" si="535"/>
        <v>#N/A</v>
      </c>
      <c r="BY203" t="e">
        <f t="shared" ca="1" si="536"/>
        <v>#N/A</v>
      </c>
      <c r="BZ203" t="e">
        <f t="shared" ca="1" si="537"/>
        <v>#N/A</v>
      </c>
      <c r="CA203" t="e">
        <f t="shared" ca="1" si="538"/>
        <v>#N/A</v>
      </c>
      <c r="CB203" t="e">
        <f t="shared" ca="1" si="539"/>
        <v>#N/A</v>
      </c>
      <c r="CC203" t="e">
        <f t="shared" ca="1" si="540"/>
        <v>#N/A</v>
      </c>
      <c r="CD203" t="e">
        <f t="shared" ca="1" si="541"/>
        <v>#N/A</v>
      </c>
      <c r="CE203" t="e">
        <f t="shared" ca="1" si="542"/>
        <v>#N/A</v>
      </c>
      <c r="CF203" s="91" t="e">
        <f t="shared" ca="1" si="543"/>
        <v>#N/A</v>
      </c>
      <c r="CG203" t="e">
        <f t="shared" ca="1" si="544"/>
        <v>#N/A</v>
      </c>
      <c r="CH203" t="e">
        <f t="shared" ca="1" si="545"/>
        <v>#N/A</v>
      </c>
      <c r="CI203" t="e">
        <f t="shared" ca="1" si="546"/>
        <v>#N/A</v>
      </c>
      <c r="CJ203" t="e">
        <f t="shared" ca="1" si="547"/>
        <v>#N/A</v>
      </c>
      <c r="CK203" t="e">
        <f t="shared" ca="1" si="548"/>
        <v>#N/A</v>
      </c>
      <c r="CL203" t="e">
        <f t="shared" ca="1" si="549"/>
        <v>#N/A</v>
      </c>
      <c r="CM203" t="e">
        <f t="shared" ca="1" si="550"/>
        <v>#N/A</v>
      </c>
      <c r="CN203" t="e">
        <f t="shared" ca="1" si="551"/>
        <v>#N/A</v>
      </c>
      <c r="CO203" t="e">
        <f t="shared" ca="1" si="552"/>
        <v>#N/A</v>
      </c>
      <c r="CP203" t="e">
        <f t="shared" ca="1" si="553"/>
        <v>#N/A</v>
      </c>
      <c r="CQ203" t="e">
        <f t="shared" ca="1" si="554"/>
        <v>#N/A</v>
      </c>
      <c r="CR203" t="e">
        <f t="shared" ca="1" si="555"/>
        <v>#N/A</v>
      </c>
      <c r="CS203" t="e">
        <f t="shared" ca="1" si="556"/>
        <v>#N/A</v>
      </c>
      <c r="CT203" t="e">
        <f t="shared" ca="1" si="557"/>
        <v>#N/A</v>
      </c>
      <c r="CU203" t="e">
        <f t="shared" ca="1" si="558"/>
        <v>#N/A</v>
      </c>
      <c r="CV203" t="e">
        <f t="shared" ca="1" si="559"/>
        <v>#N/A</v>
      </c>
      <c r="CW203" t="e">
        <f t="shared" ca="1" si="560"/>
        <v>#N/A</v>
      </c>
      <c r="CX203" t="e">
        <f t="shared" ca="1" si="561"/>
        <v>#N/A</v>
      </c>
      <c r="CY203" t="e">
        <f t="shared" ca="1" si="562"/>
        <v>#N/A</v>
      </c>
      <c r="CZ203" t="e">
        <f t="shared" ca="1" si="563"/>
        <v>#N/A</v>
      </c>
      <c r="DA203" t="e">
        <f t="shared" ca="1" si="564"/>
        <v>#N/A</v>
      </c>
      <c r="DB203" t="e">
        <f t="shared" ca="1" si="565"/>
        <v>#N/A</v>
      </c>
      <c r="DC203" t="e">
        <f t="shared" ca="1" si="566"/>
        <v>#N/A</v>
      </c>
      <c r="DD203" t="e">
        <f t="shared" ca="1" si="567"/>
        <v>#N/A</v>
      </c>
      <c r="DE203" t="e">
        <f t="shared" ca="1" si="568"/>
        <v>#N/A</v>
      </c>
      <c r="DF203" t="e">
        <f t="shared" ca="1" si="569"/>
        <v>#N/A</v>
      </c>
      <c r="DG203" t="e">
        <f t="shared" ca="1" si="570"/>
        <v>#N/A</v>
      </c>
      <c r="DH203" t="e">
        <f t="shared" ca="1" si="571"/>
        <v>#N/A</v>
      </c>
      <c r="DI203" t="e">
        <f t="shared" ca="1" si="572"/>
        <v>#N/A</v>
      </c>
      <c r="DJ203" s="91" t="e">
        <f t="shared" ca="1" si="573"/>
        <v>#N/A</v>
      </c>
      <c r="DK203" t="e">
        <f t="shared" ca="1" si="574"/>
        <v>#N/A</v>
      </c>
      <c r="DL203" t="e">
        <f t="shared" ca="1" si="575"/>
        <v>#N/A</v>
      </c>
      <c r="DM203" t="e">
        <f t="shared" ca="1" si="576"/>
        <v>#N/A</v>
      </c>
      <c r="DN203" t="e">
        <f t="shared" ca="1" si="577"/>
        <v>#N/A</v>
      </c>
      <c r="DO203" t="e">
        <f t="shared" ca="1" si="578"/>
        <v>#N/A</v>
      </c>
      <c r="DP203" t="e">
        <f t="shared" ca="1" si="579"/>
        <v>#N/A</v>
      </c>
      <c r="DQ203" t="e">
        <f t="shared" ca="1" si="580"/>
        <v>#N/A</v>
      </c>
      <c r="DR203" t="e">
        <f t="shared" ca="1" si="581"/>
        <v>#N/A</v>
      </c>
      <c r="DS203" t="e">
        <f t="shared" ca="1" si="582"/>
        <v>#N/A</v>
      </c>
      <c r="DT203" t="e">
        <f t="shared" ca="1" si="583"/>
        <v>#N/A</v>
      </c>
      <c r="DU203" t="e">
        <f t="shared" ca="1" si="584"/>
        <v>#N/A</v>
      </c>
      <c r="DV203" t="e">
        <f t="shared" ca="1" si="585"/>
        <v>#N/A</v>
      </c>
      <c r="DW203" t="e">
        <f t="shared" ca="1" si="586"/>
        <v>#N/A</v>
      </c>
      <c r="DX203" t="e">
        <f t="shared" ca="1" si="587"/>
        <v>#N/A</v>
      </c>
      <c r="DY203" t="e">
        <f t="shared" ca="1" si="588"/>
        <v>#N/A</v>
      </c>
      <c r="DZ203" t="e">
        <f t="shared" ca="1" si="589"/>
        <v>#N/A</v>
      </c>
      <c r="EA203" t="e">
        <f t="shared" ca="1" si="590"/>
        <v>#N/A</v>
      </c>
      <c r="EB203" t="e">
        <f t="shared" ca="1" si="591"/>
        <v>#N/A</v>
      </c>
      <c r="EC203" t="e">
        <f t="shared" ca="1" si="592"/>
        <v>#N/A</v>
      </c>
      <c r="ED203" t="e">
        <f t="shared" ca="1" si="593"/>
        <v>#N/A</v>
      </c>
      <c r="EE203" t="e">
        <f t="shared" ca="1" si="594"/>
        <v>#N/A</v>
      </c>
      <c r="EF203" t="e">
        <f t="shared" ca="1" si="595"/>
        <v>#N/A</v>
      </c>
      <c r="EG203" t="e">
        <f t="shared" ca="1" si="596"/>
        <v>#N/A</v>
      </c>
      <c r="EH203" t="e">
        <f t="shared" ca="1" si="597"/>
        <v>#N/A</v>
      </c>
      <c r="EI203" t="e">
        <f t="shared" ca="1" si="598"/>
        <v>#N/A</v>
      </c>
      <c r="EJ203" t="e">
        <f t="shared" ca="1" si="599"/>
        <v>#N/A</v>
      </c>
      <c r="EK203" t="e">
        <f t="shared" ca="1" si="600"/>
        <v>#N/A</v>
      </c>
      <c r="EL203" t="e">
        <f t="shared" ca="1" si="601"/>
        <v>#N/A</v>
      </c>
      <c r="EM203" t="e">
        <f t="shared" ca="1" si="602"/>
        <v>#N/A</v>
      </c>
      <c r="EN203" s="91" t="e">
        <f t="shared" ca="1" si="603"/>
        <v>#N/A</v>
      </c>
    </row>
    <row r="204" spans="1:144">
      <c r="A204">
        <f ca="1"/>
        <v>0</v>
      </c>
      <c r="B204">
        <f ca="1"/>
        <v>0</v>
      </c>
      <c r="C204">
        <f ca="1"/>
        <v>0</v>
      </c>
      <c r="D204" t="str">
        <f ca="1"/>
        <v/>
      </c>
      <c r="E204">
        <f ca="1"/>
        <v>0</v>
      </c>
      <c r="F204">
        <f ca="1"/>
        <v>0</v>
      </c>
      <c r="G204">
        <f ca="1"/>
        <v>0</v>
      </c>
      <c r="H204" t="str">
        <f ca="1"/>
        <v/>
      </c>
      <c r="I204">
        <f ca="1"/>
        <v>0</v>
      </c>
      <c r="J204" t="str">
        <f ca="1"/>
        <v/>
      </c>
      <c r="K204" t="str">
        <f ca="1"/>
        <v>0</v>
      </c>
      <c r="L204" t="str">
        <f ca="1"/>
        <v>0</v>
      </c>
      <c r="M204" t="str">
        <f ca="1"/>
        <v>0</v>
      </c>
      <c r="X204" s="91" t="e">
        <f t="shared" ca="1" si="483"/>
        <v>#N/A</v>
      </c>
      <c r="Y204" t="e">
        <f t="shared" ca="1" si="484"/>
        <v>#N/A</v>
      </c>
      <c r="Z204" t="e">
        <f t="shared" ca="1" si="485"/>
        <v>#N/A</v>
      </c>
      <c r="AA204" t="e">
        <f t="shared" ca="1" si="486"/>
        <v>#N/A</v>
      </c>
      <c r="AB204" t="e">
        <f t="shared" ca="1" si="487"/>
        <v>#N/A</v>
      </c>
      <c r="AC204" t="e">
        <f t="shared" ca="1" si="488"/>
        <v>#N/A</v>
      </c>
      <c r="AD204" t="e">
        <f t="shared" ca="1" si="489"/>
        <v>#N/A</v>
      </c>
      <c r="AE204" t="e">
        <f t="shared" ca="1" si="490"/>
        <v>#N/A</v>
      </c>
      <c r="AF204" t="e">
        <f t="shared" ca="1" si="491"/>
        <v>#N/A</v>
      </c>
      <c r="AG204" t="e">
        <f t="shared" ca="1" si="492"/>
        <v>#N/A</v>
      </c>
      <c r="AH204" t="e">
        <f t="shared" ca="1" si="493"/>
        <v>#N/A</v>
      </c>
      <c r="AI204" t="e">
        <f t="shared" ca="1" si="494"/>
        <v>#N/A</v>
      </c>
      <c r="AJ204" t="e">
        <f t="shared" ca="1" si="495"/>
        <v>#N/A</v>
      </c>
      <c r="AK204" t="e">
        <f t="shared" ca="1" si="496"/>
        <v>#N/A</v>
      </c>
      <c r="AL204" t="e">
        <f t="shared" ca="1" si="497"/>
        <v>#N/A</v>
      </c>
      <c r="AM204" t="e">
        <f t="shared" ca="1" si="498"/>
        <v>#N/A</v>
      </c>
      <c r="AN204" t="e">
        <f t="shared" ca="1" si="499"/>
        <v>#N/A</v>
      </c>
      <c r="AO204" t="e">
        <f t="shared" ca="1" si="500"/>
        <v>#N/A</v>
      </c>
      <c r="AP204" t="e">
        <f t="shared" ca="1" si="501"/>
        <v>#N/A</v>
      </c>
      <c r="AQ204" t="e">
        <f t="shared" ca="1" si="502"/>
        <v>#N/A</v>
      </c>
      <c r="AR204" t="e">
        <f t="shared" ca="1" si="503"/>
        <v>#N/A</v>
      </c>
      <c r="AS204" t="e">
        <f t="shared" ca="1" si="504"/>
        <v>#N/A</v>
      </c>
      <c r="AT204" t="e">
        <f t="shared" ca="1" si="505"/>
        <v>#N/A</v>
      </c>
      <c r="AU204" t="e">
        <f t="shared" ca="1" si="506"/>
        <v>#N/A</v>
      </c>
      <c r="AV204" t="e">
        <f t="shared" ca="1" si="507"/>
        <v>#N/A</v>
      </c>
      <c r="AW204" t="e">
        <f t="shared" ca="1" si="508"/>
        <v>#N/A</v>
      </c>
      <c r="AX204" t="e">
        <f t="shared" ca="1" si="509"/>
        <v>#N/A</v>
      </c>
      <c r="AY204" t="e">
        <f t="shared" ca="1" si="510"/>
        <v>#N/A</v>
      </c>
      <c r="AZ204" t="e">
        <f t="shared" ca="1" si="511"/>
        <v>#N/A</v>
      </c>
      <c r="BA204" t="e">
        <f t="shared" ca="1" si="512"/>
        <v>#N/A</v>
      </c>
      <c r="BB204" s="91" t="e">
        <f t="shared" ca="1" si="513"/>
        <v>#N/A</v>
      </c>
      <c r="BC204" t="e">
        <f t="shared" ca="1" si="514"/>
        <v>#N/A</v>
      </c>
      <c r="BD204" t="e">
        <f t="shared" ca="1" si="515"/>
        <v>#N/A</v>
      </c>
      <c r="BE204" t="e">
        <f t="shared" ca="1" si="516"/>
        <v>#N/A</v>
      </c>
      <c r="BF204" t="e">
        <f t="shared" ca="1" si="517"/>
        <v>#N/A</v>
      </c>
      <c r="BG204" t="e">
        <f t="shared" ca="1" si="518"/>
        <v>#N/A</v>
      </c>
      <c r="BH204" t="e">
        <f t="shared" ca="1" si="519"/>
        <v>#N/A</v>
      </c>
      <c r="BI204" t="e">
        <f t="shared" ca="1" si="520"/>
        <v>#N/A</v>
      </c>
      <c r="BJ204" t="e">
        <f t="shared" ca="1" si="521"/>
        <v>#N/A</v>
      </c>
      <c r="BK204" t="e">
        <f t="shared" ca="1" si="522"/>
        <v>#N/A</v>
      </c>
      <c r="BL204" t="e">
        <f t="shared" ca="1" si="523"/>
        <v>#N/A</v>
      </c>
      <c r="BM204" t="e">
        <f t="shared" ca="1" si="524"/>
        <v>#N/A</v>
      </c>
      <c r="BN204" t="e">
        <f t="shared" ca="1" si="525"/>
        <v>#N/A</v>
      </c>
      <c r="BO204" t="e">
        <f t="shared" ca="1" si="526"/>
        <v>#N/A</v>
      </c>
      <c r="BP204" t="e">
        <f t="shared" ca="1" si="527"/>
        <v>#N/A</v>
      </c>
      <c r="BQ204" t="e">
        <f t="shared" ca="1" si="528"/>
        <v>#N/A</v>
      </c>
      <c r="BR204" t="e">
        <f t="shared" ca="1" si="529"/>
        <v>#N/A</v>
      </c>
      <c r="BS204" t="e">
        <f t="shared" ca="1" si="530"/>
        <v>#N/A</v>
      </c>
      <c r="BT204" t="e">
        <f t="shared" ca="1" si="531"/>
        <v>#N/A</v>
      </c>
      <c r="BU204" t="e">
        <f t="shared" ca="1" si="532"/>
        <v>#N/A</v>
      </c>
      <c r="BV204" t="e">
        <f t="shared" ca="1" si="533"/>
        <v>#N/A</v>
      </c>
      <c r="BW204" t="e">
        <f t="shared" ca="1" si="534"/>
        <v>#N/A</v>
      </c>
      <c r="BX204" t="e">
        <f t="shared" ca="1" si="535"/>
        <v>#N/A</v>
      </c>
      <c r="BY204" t="e">
        <f t="shared" ca="1" si="536"/>
        <v>#N/A</v>
      </c>
      <c r="BZ204" t="e">
        <f t="shared" ca="1" si="537"/>
        <v>#N/A</v>
      </c>
      <c r="CA204" t="e">
        <f t="shared" ca="1" si="538"/>
        <v>#N/A</v>
      </c>
      <c r="CB204" t="e">
        <f t="shared" ca="1" si="539"/>
        <v>#N/A</v>
      </c>
      <c r="CC204" t="e">
        <f t="shared" ca="1" si="540"/>
        <v>#N/A</v>
      </c>
      <c r="CD204" t="e">
        <f t="shared" ca="1" si="541"/>
        <v>#N/A</v>
      </c>
      <c r="CE204" t="e">
        <f t="shared" ca="1" si="542"/>
        <v>#N/A</v>
      </c>
      <c r="CF204" s="91" t="e">
        <f t="shared" ca="1" si="543"/>
        <v>#N/A</v>
      </c>
      <c r="CG204" t="e">
        <f t="shared" ca="1" si="544"/>
        <v>#N/A</v>
      </c>
      <c r="CH204" t="e">
        <f t="shared" ca="1" si="545"/>
        <v>#N/A</v>
      </c>
      <c r="CI204" t="e">
        <f t="shared" ca="1" si="546"/>
        <v>#N/A</v>
      </c>
      <c r="CJ204" t="e">
        <f t="shared" ca="1" si="547"/>
        <v>#N/A</v>
      </c>
      <c r="CK204" t="e">
        <f t="shared" ca="1" si="548"/>
        <v>#N/A</v>
      </c>
      <c r="CL204" t="e">
        <f t="shared" ca="1" si="549"/>
        <v>#N/A</v>
      </c>
      <c r="CM204" t="e">
        <f t="shared" ca="1" si="550"/>
        <v>#N/A</v>
      </c>
      <c r="CN204" t="e">
        <f t="shared" ca="1" si="551"/>
        <v>#N/A</v>
      </c>
      <c r="CO204" t="e">
        <f t="shared" ca="1" si="552"/>
        <v>#N/A</v>
      </c>
      <c r="CP204" t="e">
        <f t="shared" ca="1" si="553"/>
        <v>#N/A</v>
      </c>
      <c r="CQ204" t="e">
        <f t="shared" ca="1" si="554"/>
        <v>#N/A</v>
      </c>
      <c r="CR204" t="e">
        <f t="shared" ca="1" si="555"/>
        <v>#N/A</v>
      </c>
      <c r="CS204" t="e">
        <f t="shared" ca="1" si="556"/>
        <v>#N/A</v>
      </c>
      <c r="CT204" t="e">
        <f t="shared" ca="1" si="557"/>
        <v>#N/A</v>
      </c>
      <c r="CU204" t="e">
        <f t="shared" ca="1" si="558"/>
        <v>#N/A</v>
      </c>
      <c r="CV204" t="e">
        <f t="shared" ca="1" si="559"/>
        <v>#N/A</v>
      </c>
      <c r="CW204" t="e">
        <f t="shared" ca="1" si="560"/>
        <v>#N/A</v>
      </c>
      <c r="CX204" t="e">
        <f t="shared" ca="1" si="561"/>
        <v>#N/A</v>
      </c>
      <c r="CY204" t="e">
        <f t="shared" ca="1" si="562"/>
        <v>#N/A</v>
      </c>
      <c r="CZ204" t="e">
        <f t="shared" ca="1" si="563"/>
        <v>#N/A</v>
      </c>
      <c r="DA204" t="e">
        <f t="shared" ca="1" si="564"/>
        <v>#N/A</v>
      </c>
      <c r="DB204" t="e">
        <f t="shared" ca="1" si="565"/>
        <v>#N/A</v>
      </c>
      <c r="DC204" t="e">
        <f t="shared" ca="1" si="566"/>
        <v>#N/A</v>
      </c>
      <c r="DD204" t="e">
        <f t="shared" ca="1" si="567"/>
        <v>#N/A</v>
      </c>
      <c r="DE204" t="e">
        <f t="shared" ca="1" si="568"/>
        <v>#N/A</v>
      </c>
      <c r="DF204" t="e">
        <f t="shared" ca="1" si="569"/>
        <v>#N/A</v>
      </c>
      <c r="DG204" t="e">
        <f t="shared" ca="1" si="570"/>
        <v>#N/A</v>
      </c>
      <c r="DH204" t="e">
        <f t="shared" ca="1" si="571"/>
        <v>#N/A</v>
      </c>
      <c r="DI204" t="e">
        <f t="shared" ca="1" si="572"/>
        <v>#N/A</v>
      </c>
      <c r="DJ204" s="91" t="e">
        <f t="shared" ca="1" si="573"/>
        <v>#N/A</v>
      </c>
      <c r="DK204" t="e">
        <f t="shared" ca="1" si="574"/>
        <v>#N/A</v>
      </c>
      <c r="DL204" t="e">
        <f t="shared" ca="1" si="575"/>
        <v>#N/A</v>
      </c>
      <c r="DM204" t="e">
        <f t="shared" ca="1" si="576"/>
        <v>#N/A</v>
      </c>
      <c r="DN204" t="e">
        <f t="shared" ca="1" si="577"/>
        <v>#N/A</v>
      </c>
      <c r="DO204" t="e">
        <f t="shared" ca="1" si="578"/>
        <v>#N/A</v>
      </c>
      <c r="DP204" t="e">
        <f t="shared" ca="1" si="579"/>
        <v>#N/A</v>
      </c>
      <c r="DQ204" t="e">
        <f t="shared" ca="1" si="580"/>
        <v>#N/A</v>
      </c>
      <c r="DR204" t="e">
        <f t="shared" ca="1" si="581"/>
        <v>#N/A</v>
      </c>
      <c r="DS204" t="e">
        <f t="shared" ca="1" si="582"/>
        <v>#N/A</v>
      </c>
      <c r="DT204" t="e">
        <f t="shared" ca="1" si="583"/>
        <v>#N/A</v>
      </c>
      <c r="DU204" t="e">
        <f t="shared" ca="1" si="584"/>
        <v>#N/A</v>
      </c>
      <c r="DV204" t="e">
        <f t="shared" ca="1" si="585"/>
        <v>#N/A</v>
      </c>
      <c r="DW204" t="e">
        <f t="shared" ca="1" si="586"/>
        <v>#N/A</v>
      </c>
      <c r="DX204" t="e">
        <f t="shared" ca="1" si="587"/>
        <v>#N/A</v>
      </c>
      <c r="DY204" t="e">
        <f t="shared" ca="1" si="588"/>
        <v>#N/A</v>
      </c>
      <c r="DZ204" t="e">
        <f t="shared" ca="1" si="589"/>
        <v>#N/A</v>
      </c>
      <c r="EA204" t="e">
        <f t="shared" ca="1" si="590"/>
        <v>#N/A</v>
      </c>
      <c r="EB204" t="e">
        <f t="shared" ca="1" si="591"/>
        <v>#N/A</v>
      </c>
      <c r="EC204" t="e">
        <f t="shared" ca="1" si="592"/>
        <v>#N/A</v>
      </c>
      <c r="ED204" t="e">
        <f t="shared" ca="1" si="593"/>
        <v>#N/A</v>
      </c>
      <c r="EE204" t="e">
        <f t="shared" ca="1" si="594"/>
        <v>#N/A</v>
      </c>
      <c r="EF204" t="e">
        <f t="shared" ca="1" si="595"/>
        <v>#N/A</v>
      </c>
      <c r="EG204" t="e">
        <f t="shared" ca="1" si="596"/>
        <v>#N/A</v>
      </c>
      <c r="EH204" t="e">
        <f t="shared" ca="1" si="597"/>
        <v>#N/A</v>
      </c>
      <c r="EI204" t="e">
        <f t="shared" ca="1" si="598"/>
        <v>#N/A</v>
      </c>
      <c r="EJ204" t="e">
        <f t="shared" ca="1" si="599"/>
        <v>#N/A</v>
      </c>
      <c r="EK204" t="e">
        <f t="shared" ca="1" si="600"/>
        <v>#N/A</v>
      </c>
      <c r="EL204" t="e">
        <f t="shared" ca="1" si="601"/>
        <v>#N/A</v>
      </c>
      <c r="EM204" t="e">
        <f t="shared" ca="1" si="602"/>
        <v>#N/A</v>
      </c>
      <c r="EN204" s="91" t="e">
        <f t="shared" ca="1" si="603"/>
        <v>#N/A</v>
      </c>
    </row>
    <row r="205" spans="1:144">
      <c r="A205">
        <f ca="1"/>
        <v>0</v>
      </c>
      <c r="B205">
        <f ca="1"/>
        <v>0</v>
      </c>
      <c r="C205">
        <f ca="1"/>
        <v>0</v>
      </c>
      <c r="D205" t="str">
        <f ca="1"/>
        <v/>
      </c>
      <c r="E205">
        <f ca="1"/>
        <v>0</v>
      </c>
      <c r="F205">
        <f ca="1"/>
        <v>0</v>
      </c>
      <c r="G205">
        <f ca="1"/>
        <v>0</v>
      </c>
      <c r="H205" t="str">
        <f ca="1"/>
        <v/>
      </c>
      <c r="I205">
        <f ca="1"/>
        <v>0</v>
      </c>
      <c r="J205" t="str">
        <f ca="1"/>
        <v/>
      </c>
      <c r="K205" t="str">
        <f ca="1"/>
        <v>0</v>
      </c>
      <c r="L205" t="str">
        <f ca="1"/>
        <v>0</v>
      </c>
      <c r="M205" t="str">
        <f ca="1"/>
        <v>0</v>
      </c>
      <c r="X205" s="91" t="e">
        <f t="shared" ca="1" si="483"/>
        <v>#N/A</v>
      </c>
      <c r="Y205" t="e">
        <f t="shared" ca="1" si="484"/>
        <v>#N/A</v>
      </c>
      <c r="Z205" t="e">
        <f t="shared" ca="1" si="485"/>
        <v>#N/A</v>
      </c>
      <c r="AA205" t="e">
        <f t="shared" ca="1" si="486"/>
        <v>#N/A</v>
      </c>
      <c r="AB205" t="e">
        <f t="shared" ca="1" si="487"/>
        <v>#N/A</v>
      </c>
      <c r="AC205" t="e">
        <f t="shared" ca="1" si="488"/>
        <v>#N/A</v>
      </c>
      <c r="AD205" t="e">
        <f t="shared" ca="1" si="489"/>
        <v>#N/A</v>
      </c>
      <c r="AE205" t="e">
        <f t="shared" ca="1" si="490"/>
        <v>#N/A</v>
      </c>
      <c r="AF205" t="e">
        <f t="shared" ca="1" si="491"/>
        <v>#N/A</v>
      </c>
      <c r="AG205" t="e">
        <f t="shared" ca="1" si="492"/>
        <v>#N/A</v>
      </c>
      <c r="AH205" t="e">
        <f t="shared" ca="1" si="493"/>
        <v>#N/A</v>
      </c>
      <c r="AI205" t="e">
        <f t="shared" ca="1" si="494"/>
        <v>#N/A</v>
      </c>
      <c r="AJ205" t="e">
        <f t="shared" ca="1" si="495"/>
        <v>#N/A</v>
      </c>
      <c r="AK205" t="e">
        <f t="shared" ca="1" si="496"/>
        <v>#N/A</v>
      </c>
      <c r="AL205" t="e">
        <f t="shared" ca="1" si="497"/>
        <v>#N/A</v>
      </c>
      <c r="AM205" t="e">
        <f t="shared" ca="1" si="498"/>
        <v>#N/A</v>
      </c>
      <c r="AN205" t="e">
        <f t="shared" ca="1" si="499"/>
        <v>#N/A</v>
      </c>
      <c r="AO205" t="e">
        <f t="shared" ca="1" si="500"/>
        <v>#N/A</v>
      </c>
      <c r="AP205" t="e">
        <f t="shared" ca="1" si="501"/>
        <v>#N/A</v>
      </c>
      <c r="AQ205" t="e">
        <f t="shared" ca="1" si="502"/>
        <v>#N/A</v>
      </c>
      <c r="AR205" t="e">
        <f t="shared" ca="1" si="503"/>
        <v>#N/A</v>
      </c>
      <c r="AS205" t="e">
        <f t="shared" ca="1" si="504"/>
        <v>#N/A</v>
      </c>
      <c r="AT205" t="e">
        <f t="shared" ca="1" si="505"/>
        <v>#N/A</v>
      </c>
      <c r="AU205" t="e">
        <f t="shared" ca="1" si="506"/>
        <v>#N/A</v>
      </c>
      <c r="AV205" t="e">
        <f t="shared" ca="1" si="507"/>
        <v>#N/A</v>
      </c>
      <c r="AW205" t="e">
        <f t="shared" ca="1" si="508"/>
        <v>#N/A</v>
      </c>
      <c r="AX205" t="e">
        <f t="shared" ca="1" si="509"/>
        <v>#N/A</v>
      </c>
      <c r="AY205" t="e">
        <f t="shared" ca="1" si="510"/>
        <v>#N/A</v>
      </c>
      <c r="AZ205" t="e">
        <f t="shared" ca="1" si="511"/>
        <v>#N/A</v>
      </c>
      <c r="BA205" t="e">
        <f t="shared" ca="1" si="512"/>
        <v>#N/A</v>
      </c>
      <c r="BB205" s="91" t="e">
        <f t="shared" ca="1" si="513"/>
        <v>#N/A</v>
      </c>
      <c r="BC205" t="e">
        <f t="shared" ca="1" si="514"/>
        <v>#N/A</v>
      </c>
      <c r="BD205" t="e">
        <f t="shared" ca="1" si="515"/>
        <v>#N/A</v>
      </c>
      <c r="BE205" t="e">
        <f t="shared" ca="1" si="516"/>
        <v>#N/A</v>
      </c>
      <c r="BF205" t="e">
        <f t="shared" ca="1" si="517"/>
        <v>#N/A</v>
      </c>
      <c r="BG205" t="e">
        <f t="shared" ca="1" si="518"/>
        <v>#N/A</v>
      </c>
      <c r="BH205" t="e">
        <f t="shared" ca="1" si="519"/>
        <v>#N/A</v>
      </c>
      <c r="BI205" t="e">
        <f t="shared" ca="1" si="520"/>
        <v>#N/A</v>
      </c>
      <c r="BJ205" t="e">
        <f t="shared" ca="1" si="521"/>
        <v>#N/A</v>
      </c>
      <c r="BK205" t="e">
        <f t="shared" ca="1" si="522"/>
        <v>#N/A</v>
      </c>
      <c r="BL205" t="e">
        <f t="shared" ca="1" si="523"/>
        <v>#N/A</v>
      </c>
      <c r="BM205" t="e">
        <f t="shared" ca="1" si="524"/>
        <v>#N/A</v>
      </c>
      <c r="BN205" t="e">
        <f t="shared" ca="1" si="525"/>
        <v>#N/A</v>
      </c>
      <c r="BO205" t="e">
        <f t="shared" ca="1" si="526"/>
        <v>#N/A</v>
      </c>
      <c r="BP205" t="e">
        <f t="shared" ca="1" si="527"/>
        <v>#N/A</v>
      </c>
      <c r="BQ205" t="e">
        <f t="shared" ca="1" si="528"/>
        <v>#N/A</v>
      </c>
      <c r="BR205" t="e">
        <f t="shared" ca="1" si="529"/>
        <v>#N/A</v>
      </c>
      <c r="BS205" t="e">
        <f t="shared" ca="1" si="530"/>
        <v>#N/A</v>
      </c>
      <c r="BT205" t="e">
        <f t="shared" ca="1" si="531"/>
        <v>#N/A</v>
      </c>
      <c r="BU205" t="e">
        <f t="shared" ca="1" si="532"/>
        <v>#N/A</v>
      </c>
      <c r="BV205" t="e">
        <f t="shared" ca="1" si="533"/>
        <v>#N/A</v>
      </c>
      <c r="BW205" t="e">
        <f t="shared" ca="1" si="534"/>
        <v>#N/A</v>
      </c>
      <c r="BX205" t="e">
        <f t="shared" ca="1" si="535"/>
        <v>#N/A</v>
      </c>
      <c r="BY205" t="e">
        <f t="shared" ca="1" si="536"/>
        <v>#N/A</v>
      </c>
      <c r="BZ205" t="e">
        <f t="shared" ca="1" si="537"/>
        <v>#N/A</v>
      </c>
      <c r="CA205" t="e">
        <f t="shared" ca="1" si="538"/>
        <v>#N/A</v>
      </c>
      <c r="CB205" t="e">
        <f t="shared" ca="1" si="539"/>
        <v>#N/A</v>
      </c>
      <c r="CC205" t="e">
        <f t="shared" ca="1" si="540"/>
        <v>#N/A</v>
      </c>
      <c r="CD205" t="e">
        <f t="shared" ca="1" si="541"/>
        <v>#N/A</v>
      </c>
      <c r="CE205" t="e">
        <f t="shared" ca="1" si="542"/>
        <v>#N/A</v>
      </c>
      <c r="CF205" s="91" t="e">
        <f t="shared" ca="1" si="543"/>
        <v>#N/A</v>
      </c>
      <c r="CG205" t="e">
        <f t="shared" ca="1" si="544"/>
        <v>#N/A</v>
      </c>
      <c r="CH205" t="e">
        <f t="shared" ca="1" si="545"/>
        <v>#N/A</v>
      </c>
      <c r="CI205" t="e">
        <f t="shared" ca="1" si="546"/>
        <v>#N/A</v>
      </c>
      <c r="CJ205" t="e">
        <f t="shared" ca="1" si="547"/>
        <v>#N/A</v>
      </c>
      <c r="CK205" t="e">
        <f t="shared" ca="1" si="548"/>
        <v>#N/A</v>
      </c>
      <c r="CL205" t="e">
        <f t="shared" ca="1" si="549"/>
        <v>#N/A</v>
      </c>
      <c r="CM205" t="e">
        <f t="shared" ca="1" si="550"/>
        <v>#N/A</v>
      </c>
      <c r="CN205" t="e">
        <f t="shared" ca="1" si="551"/>
        <v>#N/A</v>
      </c>
      <c r="CO205" t="e">
        <f t="shared" ca="1" si="552"/>
        <v>#N/A</v>
      </c>
      <c r="CP205" t="e">
        <f t="shared" ca="1" si="553"/>
        <v>#N/A</v>
      </c>
      <c r="CQ205" t="e">
        <f t="shared" ca="1" si="554"/>
        <v>#N/A</v>
      </c>
      <c r="CR205" t="e">
        <f t="shared" ca="1" si="555"/>
        <v>#N/A</v>
      </c>
      <c r="CS205" t="e">
        <f t="shared" ca="1" si="556"/>
        <v>#N/A</v>
      </c>
      <c r="CT205" t="e">
        <f t="shared" ca="1" si="557"/>
        <v>#N/A</v>
      </c>
      <c r="CU205" t="e">
        <f t="shared" ca="1" si="558"/>
        <v>#N/A</v>
      </c>
      <c r="CV205" t="e">
        <f t="shared" ca="1" si="559"/>
        <v>#N/A</v>
      </c>
      <c r="CW205" t="e">
        <f t="shared" ca="1" si="560"/>
        <v>#N/A</v>
      </c>
      <c r="CX205" t="e">
        <f t="shared" ca="1" si="561"/>
        <v>#N/A</v>
      </c>
      <c r="CY205" t="e">
        <f t="shared" ca="1" si="562"/>
        <v>#N/A</v>
      </c>
      <c r="CZ205" t="e">
        <f t="shared" ca="1" si="563"/>
        <v>#N/A</v>
      </c>
      <c r="DA205" t="e">
        <f t="shared" ca="1" si="564"/>
        <v>#N/A</v>
      </c>
      <c r="DB205" t="e">
        <f t="shared" ca="1" si="565"/>
        <v>#N/A</v>
      </c>
      <c r="DC205" t="e">
        <f t="shared" ca="1" si="566"/>
        <v>#N/A</v>
      </c>
      <c r="DD205" t="e">
        <f t="shared" ca="1" si="567"/>
        <v>#N/A</v>
      </c>
      <c r="DE205" t="e">
        <f t="shared" ca="1" si="568"/>
        <v>#N/A</v>
      </c>
      <c r="DF205" t="e">
        <f t="shared" ca="1" si="569"/>
        <v>#N/A</v>
      </c>
      <c r="DG205" t="e">
        <f t="shared" ca="1" si="570"/>
        <v>#N/A</v>
      </c>
      <c r="DH205" t="e">
        <f t="shared" ca="1" si="571"/>
        <v>#N/A</v>
      </c>
      <c r="DI205" t="e">
        <f t="shared" ca="1" si="572"/>
        <v>#N/A</v>
      </c>
      <c r="DJ205" s="91" t="e">
        <f t="shared" ca="1" si="573"/>
        <v>#N/A</v>
      </c>
      <c r="DK205" t="e">
        <f t="shared" ca="1" si="574"/>
        <v>#N/A</v>
      </c>
      <c r="DL205" t="e">
        <f t="shared" ca="1" si="575"/>
        <v>#N/A</v>
      </c>
      <c r="DM205" t="e">
        <f t="shared" ca="1" si="576"/>
        <v>#N/A</v>
      </c>
      <c r="DN205" t="e">
        <f t="shared" ca="1" si="577"/>
        <v>#N/A</v>
      </c>
      <c r="DO205" t="e">
        <f t="shared" ca="1" si="578"/>
        <v>#N/A</v>
      </c>
      <c r="DP205" t="e">
        <f t="shared" ca="1" si="579"/>
        <v>#N/A</v>
      </c>
      <c r="DQ205" t="e">
        <f t="shared" ca="1" si="580"/>
        <v>#N/A</v>
      </c>
      <c r="DR205" t="e">
        <f t="shared" ca="1" si="581"/>
        <v>#N/A</v>
      </c>
      <c r="DS205" t="e">
        <f t="shared" ca="1" si="582"/>
        <v>#N/A</v>
      </c>
      <c r="DT205" t="e">
        <f t="shared" ca="1" si="583"/>
        <v>#N/A</v>
      </c>
      <c r="DU205" t="e">
        <f t="shared" ca="1" si="584"/>
        <v>#N/A</v>
      </c>
      <c r="DV205" t="e">
        <f t="shared" ca="1" si="585"/>
        <v>#N/A</v>
      </c>
      <c r="DW205" t="e">
        <f t="shared" ca="1" si="586"/>
        <v>#N/A</v>
      </c>
      <c r="DX205" t="e">
        <f t="shared" ca="1" si="587"/>
        <v>#N/A</v>
      </c>
      <c r="DY205" t="e">
        <f t="shared" ca="1" si="588"/>
        <v>#N/A</v>
      </c>
      <c r="DZ205" t="e">
        <f t="shared" ca="1" si="589"/>
        <v>#N/A</v>
      </c>
      <c r="EA205" t="e">
        <f t="shared" ca="1" si="590"/>
        <v>#N/A</v>
      </c>
      <c r="EB205" t="e">
        <f t="shared" ca="1" si="591"/>
        <v>#N/A</v>
      </c>
      <c r="EC205" t="e">
        <f t="shared" ca="1" si="592"/>
        <v>#N/A</v>
      </c>
      <c r="ED205" t="e">
        <f t="shared" ca="1" si="593"/>
        <v>#N/A</v>
      </c>
      <c r="EE205" t="e">
        <f t="shared" ca="1" si="594"/>
        <v>#N/A</v>
      </c>
      <c r="EF205" t="e">
        <f t="shared" ca="1" si="595"/>
        <v>#N/A</v>
      </c>
      <c r="EG205" t="e">
        <f t="shared" ca="1" si="596"/>
        <v>#N/A</v>
      </c>
      <c r="EH205" t="e">
        <f t="shared" ca="1" si="597"/>
        <v>#N/A</v>
      </c>
      <c r="EI205" t="e">
        <f t="shared" ca="1" si="598"/>
        <v>#N/A</v>
      </c>
      <c r="EJ205" t="e">
        <f t="shared" ca="1" si="599"/>
        <v>#N/A</v>
      </c>
      <c r="EK205" t="e">
        <f t="shared" ca="1" si="600"/>
        <v>#N/A</v>
      </c>
      <c r="EL205" t="e">
        <f t="shared" ca="1" si="601"/>
        <v>#N/A</v>
      </c>
      <c r="EM205" t="e">
        <f t="shared" ca="1" si="602"/>
        <v>#N/A</v>
      </c>
      <c r="EN205" s="91" t="e">
        <f t="shared" ca="1" si="603"/>
        <v>#N/A</v>
      </c>
    </row>
    <row r="206" spans="1:144">
      <c r="A206">
        <f ca="1"/>
        <v>0</v>
      </c>
      <c r="B206">
        <f ca="1"/>
        <v>0</v>
      </c>
      <c r="C206">
        <f ca="1"/>
        <v>0</v>
      </c>
      <c r="D206" t="str">
        <f ca="1"/>
        <v/>
      </c>
      <c r="E206">
        <f ca="1"/>
        <v>0</v>
      </c>
      <c r="F206">
        <f ca="1"/>
        <v>0</v>
      </c>
      <c r="G206">
        <f ca="1"/>
        <v>0</v>
      </c>
      <c r="H206" t="str">
        <f ca="1"/>
        <v/>
      </c>
      <c r="I206">
        <f ca="1"/>
        <v>0</v>
      </c>
      <c r="J206" t="str">
        <f ca="1"/>
        <v/>
      </c>
      <c r="K206" t="str">
        <f ca="1"/>
        <v>0</v>
      </c>
      <c r="L206" t="str">
        <f ca="1"/>
        <v>0</v>
      </c>
      <c r="M206" t="str">
        <f ca="1"/>
        <v>0</v>
      </c>
      <c r="X206" s="91" t="e">
        <f t="shared" ca="1" si="483"/>
        <v>#N/A</v>
      </c>
      <c r="Y206" t="e">
        <f t="shared" ca="1" si="484"/>
        <v>#N/A</v>
      </c>
      <c r="Z206" t="e">
        <f t="shared" ca="1" si="485"/>
        <v>#N/A</v>
      </c>
      <c r="AA206" t="e">
        <f t="shared" ca="1" si="486"/>
        <v>#N/A</v>
      </c>
      <c r="AB206" t="e">
        <f t="shared" ca="1" si="487"/>
        <v>#N/A</v>
      </c>
      <c r="AC206" t="e">
        <f t="shared" ca="1" si="488"/>
        <v>#N/A</v>
      </c>
      <c r="AD206" t="e">
        <f t="shared" ca="1" si="489"/>
        <v>#N/A</v>
      </c>
      <c r="AE206" t="e">
        <f t="shared" ca="1" si="490"/>
        <v>#N/A</v>
      </c>
      <c r="AF206" t="e">
        <f t="shared" ca="1" si="491"/>
        <v>#N/A</v>
      </c>
      <c r="AG206" t="e">
        <f t="shared" ca="1" si="492"/>
        <v>#N/A</v>
      </c>
      <c r="AH206" t="e">
        <f t="shared" ca="1" si="493"/>
        <v>#N/A</v>
      </c>
      <c r="AI206" t="e">
        <f t="shared" ca="1" si="494"/>
        <v>#N/A</v>
      </c>
      <c r="AJ206" t="e">
        <f t="shared" ca="1" si="495"/>
        <v>#N/A</v>
      </c>
      <c r="AK206" t="e">
        <f t="shared" ca="1" si="496"/>
        <v>#N/A</v>
      </c>
      <c r="AL206" t="e">
        <f t="shared" ca="1" si="497"/>
        <v>#N/A</v>
      </c>
      <c r="AM206" t="e">
        <f t="shared" ca="1" si="498"/>
        <v>#N/A</v>
      </c>
      <c r="AN206" t="e">
        <f t="shared" ca="1" si="499"/>
        <v>#N/A</v>
      </c>
      <c r="AO206" t="e">
        <f t="shared" ca="1" si="500"/>
        <v>#N/A</v>
      </c>
      <c r="AP206" t="e">
        <f t="shared" ca="1" si="501"/>
        <v>#N/A</v>
      </c>
      <c r="AQ206" t="e">
        <f t="shared" ca="1" si="502"/>
        <v>#N/A</v>
      </c>
      <c r="AR206" t="e">
        <f t="shared" ca="1" si="503"/>
        <v>#N/A</v>
      </c>
      <c r="AS206" t="e">
        <f t="shared" ca="1" si="504"/>
        <v>#N/A</v>
      </c>
      <c r="AT206" t="e">
        <f t="shared" ca="1" si="505"/>
        <v>#N/A</v>
      </c>
      <c r="AU206" t="e">
        <f t="shared" ca="1" si="506"/>
        <v>#N/A</v>
      </c>
      <c r="AV206" t="e">
        <f t="shared" ca="1" si="507"/>
        <v>#N/A</v>
      </c>
      <c r="AW206" t="e">
        <f t="shared" ca="1" si="508"/>
        <v>#N/A</v>
      </c>
      <c r="AX206" t="e">
        <f t="shared" ca="1" si="509"/>
        <v>#N/A</v>
      </c>
      <c r="AY206" t="e">
        <f t="shared" ca="1" si="510"/>
        <v>#N/A</v>
      </c>
      <c r="AZ206" t="e">
        <f t="shared" ca="1" si="511"/>
        <v>#N/A</v>
      </c>
      <c r="BA206" t="e">
        <f t="shared" ca="1" si="512"/>
        <v>#N/A</v>
      </c>
      <c r="BB206" s="91" t="e">
        <f t="shared" ca="1" si="513"/>
        <v>#N/A</v>
      </c>
      <c r="BC206" t="e">
        <f t="shared" ca="1" si="514"/>
        <v>#N/A</v>
      </c>
      <c r="BD206" t="e">
        <f t="shared" ca="1" si="515"/>
        <v>#N/A</v>
      </c>
      <c r="BE206" t="e">
        <f t="shared" ca="1" si="516"/>
        <v>#N/A</v>
      </c>
      <c r="BF206" t="e">
        <f t="shared" ca="1" si="517"/>
        <v>#N/A</v>
      </c>
      <c r="BG206" t="e">
        <f t="shared" ca="1" si="518"/>
        <v>#N/A</v>
      </c>
      <c r="BH206" t="e">
        <f t="shared" ca="1" si="519"/>
        <v>#N/A</v>
      </c>
      <c r="BI206" t="e">
        <f t="shared" ca="1" si="520"/>
        <v>#N/A</v>
      </c>
      <c r="BJ206" t="e">
        <f t="shared" ca="1" si="521"/>
        <v>#N/A</v>
      </c>
      <c r="BK206" t="e">
        <f t="shared" ca="1" si="522"/>
        <v>#N/A</v>
      </c>
      <c r="BL206" t="e">
        <f t="shared" ca="1" si="523"/>
        <v>#N/A</v>
      </c>
      <c r="BM206" t="e">
        <f t="shared" ca="1" si="524"/>
        <v>#N/A</v>
      </c>
      <c r="BN206" t="e">
        <f t="shared" ca="1" si="525"/>
        <v>#N/A</v>
      </c>
      <c r="BO206" t="e">
        <f t="shared" ca="1" si="526"/>
        <v>#N/A</v>
      </c>
      <c r="BP206" t="e">
        <f t="shared" ca="1" si="527"/>
        <v>#N/A</v>
      </c>
      <c r="BQ206" t="e">
        <f t="shared" ca="1" si="528"/>
        <v>#N/A</v>
      </c>
      <c r="BR206" t="e">
        <f t="shared" ca="1" si="529"/>
        <v>#N/A</v>
      </c>
      <c r="BS206" t="e">
        <f t="shared" ca="1" si="530"/>
        <v>#N/A</v>
      </c>
      <c r="BT206" t="e">
        <f t="shared" ca="1" si="531"/>
        <v>#N/A</v>
      </c>
      <c r="BU206" t="e">
        <f t="shared" ca="1" si="532"/>
        <v>#N/A</v>
      </c>
      <c r="BV206" t="e">
        <f t="shared" ca="1" si="533"/>
        <v>#N/A</v>
      </c>
      <c r="BW206" t="e">
        <f t="shared" ca="1" si="534"/>
        <v>#N/A</v>
      </c>
      <c r="BX206" t="e">
        <f t="shared" ca="1" si="535"/>
        <v>#N/A</v>
      </c>
      <c r="BY206" t="e">
        <f t="shared" ca="1" si="536"/>
        <v>#N/A</v>
      </c>
      <c r="BZ206" t="e">
        <f t="shared" ca="1" si="537"/>
        <v>#N/A</v>
      </c>
      <c r="CA206" t="e">
        <f t="shared" ca="1" si="538"/>
        <v>#N/A</v>
      </c>
      <c r="CB206" t="e">
        <f t="shared" ca="1" si="539"/>
        <v>#N/A</v>
      </c>
      <c r="CC206" t="e">
        <f t="shared" ca="1" si="540"/>
        <v>#N/A</v>
      </c>
      <c r="CD206" t="e">
        <f t="shared" ca="1" si="541"/>
        <v>#N/A</v>
      </c>
      <c r="CE206" t="e">
        <f t="shared" ca="1" si="542"/>
        <v>#N/A</v>
      </c>
      <c r="CF206" s="91" t="e">
        <f t="shared" ca="1" si="543"/>
        <v>#N/A</v>
      </c>
      <c r="CG206" t="e">
        <f t="shared" ca="1" si="544"/>
        <v>#N/A</v>
      </c>
      <c r="CH206" t="e">
        <f t="shared" ca="1" si="545"/>
        <v>#N/A</v>
      </c>
      <c r="CI206" t="e">
        <f t="shared" ca="1" si="546"/>
        <v>#N/A</v>
      </c>
      <c r="CJ206" t="e">
        <f t="shared" ca="1" si="547"/>
        <v>#N/A</v>
      </c>
      <c r="CK206" t="e">
        <f t="shared" ca="1" si="548"/>
        <v>#N/A</v>
      </c>
      <c r="CL206" t="e">
        <f t="shared" ca="1" si="549"/>
        <v>#N/A</v>
      </c>
      <c r="CM206" t="e">
        <f t="shared" ca="1" si="550"/>
        <v>#N/A</v>
      </c>
      <c r="CN206" t="e">
        <f t="shared" ca="1" si="551"/>
        <v>#N/A</v>
      </c>
      <c r="CO206" t="e">
        <f t="shared" ca="1" si="552"/>
        <v>#N/A</v>
      </c>
      <c r="CP206" t="e">
        <f t="shared" ca="1" si="553"/>
        <v>#N/A</v>
      </c>
      <c r="CQ206" t="e">
        <f t="shared" ca="1" si="554"/>
        <v>#N/A</v>
      </c>
      <c r="CR206" t="e">
        <f t="shared" ca="1" si="555"/>
        <v>#N/A</v>
      </c>
      <c r="CS206" t="e">
        <f t="shared" ca="1" si="556"/>
        <v>#N/A</v>
      </c>
      <c r="CT206" t="e">
        <f t="shared" ca="1" si="557"/>
        <v>#N/A</v>
      </c>
      <c r="CU206" t="e">
        <f t="shared" ca="1" si="558"/>
        <v>#N/A</v>
      </c>
      <c r="CV206" t="e">
        <f t="shared" ca="1" si="559"/>
        <v>#N/A</v>
      </c>
      <c r="CW206" t="e">
        <f t="shared" ca="1" si="560"/>
        <v>#N/A</v>
      </c>
      <c r="CX206" t="e">
        <f t="shared" ca="1" si="561"/>
        <v>#N/A</v>
      </c>
      <c r="CY206" t="e">
        <f t="shared" ca="1" si="562"/>
        <v>#N/A</v>
      </c>
      <c r="CZ206" t="e">
        <f t="shared" ca="1" si="563"/>
        <v>#N/A</v>
      </c>
      <c r="DA206" t="e">
        <f t="shared" ca="1" si="564"/>
        <v>#N/A</v>
      </c>
      <c r="DB206" t="e">
        <f t="shared" ca="1" si="565"/>
        <v>#N/A</v>
      </c>
      <c r="DC206" t="e">
        <f t="shared" ca="1" si="566"/>
        <v>#N/A</v>
      </c>
      <c r="DD206" t="e">
        <f t="shared" ca="1" si="567"/>
        <v>#N/A</v>
      </c>
      <c r="DE206" t="e">
        <f t="shared" ca="1" si="568"/>
        <v>#N/A</v>
      </c>
      <c r="DF206" t="e">
        <f t="shared" ca="1" si="569"/>
        <v>#N/A</v>
      </c>
      <c r="DG206" t="e">
        <f t="shared" ca="1" si="570"/>
        <v>#N/A</v>
      </c>
      <c r="DH206" t="e">
        <f t="shared" ca="1" si="571"/>
        <v>#N/A</v>
      </c>
      <c r="DI206" t="e">
        <f t="shared" ca="1" si="572"/>
        <v>#N/A</v>
      </c>
      <c r="DJ206" s="91" t="e">
        <f t="shared" ca="1" si="573"/>
        <v>#N/A</v>
      </c>
      <c r="DK206" t="e">
        <f t="shared" ca="1" si="574"/>
        <v>#N/A</v>
      </c>
      <c r="DL206" t="e">
        <f t="shared" ca="1" si="575"/>
        <v>#N/A</v>
      </c>
      <c r="DM206" t="e">
        <f t="shared" ca="1" si="576"/>
        <v>#N/A</v>
      </c>
      <c r="DN206" t="e">
        <f t="shared" ca="1" si="577"/>
        <v>#N/A</v>
      </c>
      <c r="DO206" t="e">
        <f t="shared" ca="1" si="578"/>
        <v>#N/A</v>
      </c>
      <c r="DP206" t="e">
        <f t="shared" ca="1" si="579"/>
        <v>#N/A</v>
      </c>
      <c r="DQ206" t="e">
        <f t="shared" ca="1" si="580"/>
        <v>#N/A</v>
      </c>
      <c r="DR206" t="e">
        <f t="shared" ca="1" si="581"/>
        <v>#N/A</v>
      </c>
      <c r="DS206" t="e">
        <f t="shared" ca="1" si="582"/>
        <v>#N/A</v>
      </c>
      <c r="DT206" t="e">
        <f t="shared" ca="1" si="583"/>
        <v>#N/A</v>
      </c>
      <c r="DU206" t="e">
        <f t="shared" ca="1" si="584"/>
        <v>#N/A</v>
      </c>
      <c r="DV206" t="e">
        <f t="shared" ca="1" si="585"/>
        <v>#N/A</v>
      </c>
      <c r="DW206" t="e">
        <f t="shared" ca="1" si="586"/>
        <v>#N/A</v>
      </c>
      <c r="DX206" t="e">
        <f t="shared" ca="1" si="587"/>
        <v>#N/A</v>
      </c>
      <c r="DY206" t="e">
        <f t="shared" ca="1" si="588"/>
        <v>#N/A</v>
      </c>
      <c r="DZ206" t="e">
        <f t="shared" ca="1" si="589"/>
        <v>#N/A</v>
      </c>
      <c r="EA206" t="e">
        <f t="shared" ca="1" si="590"/>
        <v>#N/A</v>
      </c>
      <c r="EB206" t="e">
        <f t="shared" ca="1" si="591"/>
        <v>#N/A</v>
      </c>
      <c r="EC206" t="e">
        <f t="shared" ca="1" si="592"/>
        <v>#N/A</v>
      </c>
      <c r="ED206" t="e">
        <f t="shared" ca="1" si="593"/>
        <v>#N/A</v>
      </c>
      <c r="EE206" t="e">
        <f t="shared" ca="1" si="594"/>
        <v>#N/A</v>
      </c>
      <c r="EF206" t="e">
        <f t="shared" ca="1" si="595"/>
        <v>#N/A</v>
      </c>
      <c r="EG206" t="e">
        <f t="shared" ca="1" si="596"/>
        <v>#N/A</v>
      </c>
      <c r="EH206" t="e">
        <f t="shared" ca="1" si="597"/>
        <v>#N/A</v>
      </c>
      <c r="EI206" t="e">
        <f t="shared" ca="1" si="598"/>
        <v>#N/A</v>
      </c>
      <c r="EJ206" t="e">
        <f t="shared" ca="1" si="599"/>
        <v>#N/A</v>
      </c>
      <c r="EK206" t="e">
        <f t="shared" ca="1" si="600"/>
        <v>#N/A</v>
      </c>
      <c r="EL206" t="e">
        <f t="shared" ca="1" si="601"/>
        <v>#N/A</v>
      </c>
      <c r="EM206" t="e">
        <f t="shared" ca="1" si="602"/>
        <v>#N/A</v>
      </c>
      <c r="EN206" s="91" t="e">
        <f t="shared" ca="1" si="603"/>
        <v>#N/A</v>
      </c>
    </row>
    <row r="207" spans="1:144">
      <c r="A207">
        <f ca="1"/>
        <v>0</v>
      </c>
      <c r="B207">
        <f ca="1"/>
        <v>0</v>
      </c>
      <c r="C207">
        <f ca="1"/>
        <v>0</v>
      </c>
      <c r="D207" t="str">
        <f ca="1"/>
        <v/>
      </c>
      <c r="E207">
        <f ca="1"/>
        <v>0</v>
      </c>
      <c r="F207">
        <f ca="1"/>
        <v>0</v>
      </c>
      <c r="G207">
        <f ca="1"/>
        <v>0</v>
      </c>
      <c r="H207" t="str">
        <f ca="1"/>
        <v/>
      </c>
      <c r="I207">
        <f ca="1"/>
        <v>0</v>
      </c>
      <c r="J207" t="str">
        <f ca="1"/>
        <v/>
      </c>
      <c r="K207" t="str">
        <f ca="1"/>
        <v>0</v>
      </c>
      <c r="L207" t="str">
        <f ca="1"/>
        <v>0</v>
      </c>
      <c r="M207" t="str">
        <f ca="1"/>
        <v>0</v>
      </c>
      <c r="X207" s="91" t="e">
        <f t="shared" ca="1" si="483"/>
        <v>#N/A</v>
      </c>
      <c r="Y207" t="e">
        <f t="shared" ca="1" si="484"/>
        <v>#N/A</v>
      </c>
      <c r="Z207" t="e">
        <f t="shared" ca="1" si="485"/>
        <v>#N/A</v>
      </c>
      <c r="AA207" t="e">
        <f t="shared" ca="1" si="486"/>
        <v>#N/A</v>
      </c>
      <c r="AB207" t="e">
        <f t="shared" ca="1" si="487"/>
        <v>#N/A</v>
      </c>
      <c r="AC207" t="e">
        <f t="shared" ca="1" si="488"/>
        <v>#N/A</v>
      </c>
      <c r="AD207" t="e">
        <f t="shared" ca="1" si="489"/>
        <v>#N/A</v>
      </c>
      <c r="AE207" t="e">
        <f t="shared" ca="1" si="490"/>
        <v>#N/A</v>
      </c>
      <c r="AF207" t="e">
        <f t="shared" ca="1" si="491"/>
        <v>#N/A</v>
      </c>
      <c r="AG207" t="e">
        <f t="shared" ca="1" si="492"/>
        <v>#N/A</v>
      </c>
      <c r="AH207" t="e">
        <f t="shared" ca="1" si="493"/>
        <v>#N/A</v>
      </c>
      <c r="AI207" t="e">
        <f t="shared" ca="1" si="494"/>
        <v>#N/A</v>
      </c>
      <c r="AJ207" t="e">
        <f t="shared" ca="1" si="495"/>
        <v>#N/A</v>
      </c>
      <c r="AK207" t="e">
        <f t="shared" ca="1" si="496"/>
        <v>#N/A</v>
      </c>
      <c r="AL207" t="e">
        <f t="shared" ca="1" si="497"/>
        <v>#N/A</v>
      </c>
      <c r="AM207" t="e">
        <f t="shared" ca="1" si="498"/>
        <v>#N/A</v>
      </c>
      <c r="AN207" t="e">
        <f t="shared" ca="1" si="499"/>
        <v>#N/A</v>
      </c>
      <c r="AO207" t="e">
        <f t="shared" ca="1" si="500"/>
        <v>#N/A</v>
      </c>
      <c r="AP207" t="e">
        <f t="shared" ca="1" si="501"/>
        <v>#N/A</v>
      </c>
      <c r="AQ207" t="e">
        <f t="shared" ca="1" si="502"/>
        <v>#N/A</v>
      </c>
      <c r="AR207" t="e">
        <f t="shared" ca="1" si="503"/>
        <v>#N/A</v>
      </c>
      <c r="AS207" t="e">
        <f t="shared" ca="1" si="504"/>
        <v>#N/A</v>
      </c>
      <c r="AT207" t="e">
        <f t="shared" ca="1" si="505"/>
        <v>#N/A</v>
      </c>
      <c r="AU207" t="e">
        <f t="shared" ca="1" si="506"/>
        <v>#N/A</v>
      </c>
      <c r="AV207" t="e">
        <f t="shared" ca="1" si="507"/>
        <v>#N/A</v>
      </c>
      <c r="AW207" t="e">
        <f t="shared" ca="1" si="508"/>
        <v>#N/A</v>
      </c>
      <c r="AX207" t="e">
        <f t="shared" ca="1" si="509"/>
        <v>#N/A</v>
      </c>
      <c r="AY207" t="e">
        <f t="shared" ca="1" si="510"/>
        <v>#N/A</v>
      </c>
      <c r="AZ207" t="e">
        <f t="shared" ca="1" si="511"/>
        <v>#N/A</v>
      </c>
      <c r="BA207" t="e">
        <f t="shared" ca="1" si="512"/>
        <v>#N/A</v>
      </c>
      <c r="BB207" s="91" t="e">
        <f t="shared" ca="1" si="513"/>
        <v>#N/A</v>
      </c>
      <c r="BC207" t="e">
        <f t="shared" ca="1" si="514"/>
        <v>#N/A</v>
      </c>
      <c r="BD207" t="e">
        <f t="shared" ca="1" si="515"/>
        <v>#N/A</v>
      </c>
      <c r="BE207" t="e">
        <f t="shared" ca="1" si="516"/>
        <v>#N/A</v>
      </c>
      <c r="BF207" t="e">
        <f t="shared" ca="1" si="517"/>
        <v>#N/A</v>
      </c>
      <c r="BG207" t="e">
        <f t="shared" ca="1" si="518"/>
        <v>#N/A</v>
      </c>
      <c r="BH207" t="e">
        <f t="shared" ca="1" si="519"/>
        <v>#N/A</v>
      </c>
      <c r="BI207" t="e">
        <f t="shared" ca="1" si="520"/>
        <v>#N/A</v>
      </c>
      <c r="BJ207" t="e">
        <f t="shared" ca="1" si="521"/>
        <v>#N/A</v>
      </c>
      <c r="BK207" t="e">
        <f t="shared" ca="1" si="522"/>
        <v>#N/A</v>
      </c>
      <c r="BL207" t="e">
        <f t="shared" ca="1" si="523"/>
        <v>#N/A</v>
      </c>
      <c r="BM207" t="e">
        <f t="shared" ca="1" si="524"/>
        <v>#N/A</v>
      </c>
      <c r="BN207" t="e">
        <f t="shared" ca="1" si="525"/>
        <v>#N/A</v>
      </c>
      <c r="BO207" t="e">
        <f t="shared" ca="1" si="526"/>
        <v>#N/A</v>
      </c>
      <c r="BP207" t="e">
        <f t="shared" ca="1" si="527"/>
        <v>#N/A</v>
      </c>
      <c r="BQ207" t="e">
        <f t="shared" ca="1" si="528"/>
        <v>#N/A</v>
      </c>
      <c r="BR207" t="e">
        <f t="shared" ca="1" si="529"/>
        <v>#N/A</v>
      </c>
      <c r="BS207" t="e">
        <f t="shared" ca="1" si="530"/>
        <v>#N/A</v>
      </c>
      <c r="BT207" t="e">
        <f t="shared" ca="1" si="531"/>
        <v>#N/A</v>
      </c>
      <c r="BU207" t="e">
        <f t="shared" ca="1" si="532"/>
        <v>#N/A</v>
      </c>
      <c r="BV207" t="e">
        <f t="shared" ca="1" si="533"/>
        <v>#N/A</v>
      </c>
      <c r="BW207" t="e">
        <f t="shared" ca="1" si="534"/>
        <v>#N/A</v>
      </c>
      <c r="BX207" t="e">
        <f t="shared" ca="1" si="535"/>
        <v>#N/A</v>
      </c>
      <c r="BY207" t="e">
        <f t="shared" ca="1" si="536"/>
        <v>#N/A</v>
      </c>
      <c r="BZ207" t="e">
        <f t="shared" ca="1" si="537"/>
        <v>#N/A</v>
      </c>
      <c r="CA207" t="e">
        <f t="shared" ca="1" si="538"/>
        <v>#N/A</v>
      </c>
      <c r="CB207" t="e">
        <f t="shared" ca="1" si="539"/>
        <v>#N/A</v>
      </c>
      <c r="CC207" t="e">
        <f t="shared" ca="1" si="540"/>
        <v>#N/A</v>
      </c>
      <c r="CD207" t="e">
        <f t="shared" ca="1" si="541"/>
        <v>#N/A</v>
      </c>
      <c r="CE207" t="e">
        <f t="shared" ca="1" si="542"/>
        <v>#N/A</v>
      </c>
      <c r="CF207" s="91" t="e">
        <f t="shared" ca="1" si="543"/>
        <v>#N/A</v>
      </c>
      <c r="CG207" t="e">
        <f t="shared" ca="1" si="544"/>
        <v>#N/A</v>
      </c>
      <c r="CH207" t="e">
        <f t="shared" ca="1" si="545"/>
        <v>#N/A</v>
      </c>
      <c r="CI207" t="e">
        <f t="shared" ca="1" si="546"/>
        <v>#N/A</v>
      </c>
      <c r="CJ207" t="e">
        <f t="shared" ca="1" si="547"/>
        <v>#N/A</v>
      </c>
      <c r="CK207" t="e">
        <f t="shared" ca="1" si="548"/>
        <v>#N/A</v>
      </c>
      <c r="CL207" t="e">
        <f t="shared" ca="1" si="549"/>
        <v>#N/A</v>
      </c>
      <c r="CM207" t="e">
        <f t="shared" ca="1" si="550"/>
        <v>#N/A</v>
      </c>
      <c r="CN207" t="e">
        <f t="shared" ca="1" si="551"/>
        <v>#N/A</v>
      </c>
      <c r="CO207" t="e">
        <f t="shared" ca="1" si="552"/>
        <v>#N/A</v>
      </c>
      <c r="CP207" t="e">
        <f t="shared" ca="1" si="553"/>
        <v>#N/A</v>
      </c>
      <c r="CQ207" t="e">
        <f t="shared" ca="1" si="554"/>
        <v>#N/A</v>
      </c>
      <c r="CR207" t="e">
        <f t="shared" ca="1" si="555"/>
        <v>#N/A</v>
      </c>
      <c r="CS207" t="e">
        <f t="shared" ca="1" si="556"/>
        <v>#N/A</v>
      </c>
      <c r="CT207" t="e">
        <f t="shared" ca="1" si="557"/>
        <v>#N/A</v>
      </c>
      <c r="CU207" t="e">
        <f t="shared" ca="1" si="558"/>
        <v>#N/A</v>
      </c>
      <c r="CV207" t="e">
        <f t="shared" ca="1" si="559"/>
        <v>#N/A</v>
      </c>
      <c r="CW207" t="e">
        <f t="shared" ca="1" si="560"/>
        <v>#N/A</v>
      </c>
      <c r="CX207" t="e">
        <f t="shared" ca="1" si="561"/>
        <v>#N/A</v>
      </c>
      <c r="CY207" t="e">
        <f t="shared" ca="1" si="562"/>
        <v>#N/A</v>
      </c>
      <c r="CZ207" t="e">
        <f t="shared" ca="1" si="563"/>
        <v>#N/A</v>
      </c>
      <c r="DA207" t="e">
        <f t="shared" ca="1" si="564"/>
        <v>#N/A</v>
      </c>
      <c r="DB207" t="e">
        <f t="shared" ca="1" si="565"/>
        <v>#N/A</v>
      </c>
      <c r="DC207" t="e">
        <f t="shared" ca="1" si="566"/>
        <v>#N/A</v>
      </c>
      <c r="DD207" t="e">
        <f t="shared" ca="1" si="567"/>
        <v>#N/A</v>
      </c>
      <c r="DE207" t="e">
        <f t="shared" ca="1" si="568"/>
        <v>#N/A</v>
      </c>
      <c r="DF207" t="e">
        <f t="shared" ca="1" si="569"/>
        <v>#N/A</v>
      </c>
      <c r="DG207" t="e">
        <f t="shared" ca="1" si="570"/>
        <v>#N/A</v>
      </c>
      <c r="DH207" t="e">
        <f t="shared" ca="1" si="571"/>
        <v>#N/A</v>
      </c>
      <c r="DI207" t="e">
        <f t="shared" ca="1" si="572"/>
        <v>#N/A</v>
      </c>
      <c r="DJ207" s="91" t="e">
        <f t="shared" ca="1" si="573"/>
        <v>#N/A</v>
      </c>
      <c r="DK207" t="e">
        <f t="shared" ca="1" si="574"/>
        <v>#N/A</v>
      </c>
      <c r="DL207" t="e">
        <f t="shared" ca="1" si="575"/>
        <v>#N/A</v>
      </c>
      <c r="DM207" t="e">
        <f t="shared" ca="1" si="576"/>
        <v>#N/A</v>
      </c>
      <c r="DN207" t="e">
        <f t="shared" ca="1" si="577"/>
        <v>#N/A</v>
      </c>
      <c r="DO207" t="e">
        <f t="shared" ca="1" si="578"/>
        <v>#N/A</v>
      </c>
      <c r="DP207" t="e">
        <f t="shared" ca="1" si="579"/>
        <v>#N/A</v>
      </c>
      <c r="DQ207" t="e">
        <f t="shared" ca="1" si="580"/>
        <v>#N/A</v>
      </c>
      <c r="DR207" t="e">
        <f t="shared" ca="1" si="581"/>
        <v>#N/A</v>
      </c>
      <c r="DS207" t="e">
        <f t="shared" ca="1" si="582"/>
        <v>#N/A</v>
      </c>
      <c r="DT207" t="e">
        <f t="shared" ca="1" si="583"/>
        <v>#N/A</v>
      </c>
      <c r="DU207" t="e">
        <f t="shared" ca="1" si="584"/>
        <v>#N/A</v>
      </c>
      <c r="DV207" t="e">
        <f t="shared" ca="1" si="585"/>
        <v>#N/A</v>
      </c>
      <c r="DW207" t="e">
        <f t="shared" ca="1" si="586"/>
        <v>#N/A</v>
      </c>
      <c r="DX207" t="e">
        <f t="shared" ca="1" si="587"/>
        <v>#N/A</v>
      </c>
      <c r="DY207" t="e">
        <f t="shared" ca="1" si="588"/>
        <v>#N/A</v>
      </c>
      <c r="DZ207" t="e">
        <f t="shared" ca="1" si="589"/>
        <v>#N/A</v>
      </c>
      <c r="EA207" t="e">
        <f t="shared" ca="1" si="590"/>
        <v>#N/A</v>
      </c>
      <c r="EB207" t="e">
        <f t="shared" ca="1" si="591"/>
        <v>#N/A</v>
      </c>
      <c r="EC207" t="e">
        <f t="shared" ca="1" si="592"/>
        <v>#N/A</v>
      </c>
      <c r="ED207" t="e">
        <f t="shared" ca="1" si="593"/>
        <v>#N/A</v>
      </c>
      <c r="EE207" t="e">
        <f t="shared" ca="1" si="594"/>
        <v>#N/A</v>
      </c>
      <c r="EF207" t="e">
        <f t="shared" ca="1" si="595"/>
        <v>#N/A</v>
      </c>
      <c r="EG207" t="e">
        <f t="shared" ca="1" si="596"/>
        <v>#N/A</v>
      </c>
      <c r="EH207" t="e">
        <f t="shared" ca="1" si="597"/>
        <v>#N/A</v>
      </c>
      <c r="EI207" t="e">
        <f t="shared" ca="1" si="598"/>
        <v>#N/A</v>
      </c>
      <c r="EJ207" t="e">
        <f t="shared" ca="1" si="599"/>
        <v>#N/A</v>
      </c>
      <c r="EK207" t="e">
        <f t="shared" ca="1" si="600"/>
        <v>#N/A</v>
      </c>
      <c r="EL207" t="e">
        <f t="shared" ca="1" si="601"/>
        <v>#N/A</v>
      </c>
      <c r="EM207" t="e">
        <f t="shared" ca="1" si="602"/>
        <v>#N/A</v>
      </c>
      <c r="EN207" s="91" t="e">
        <f t="shared" ca="1" si="603"/>
        <v>#N/A</v>
      </c>
    </row>
    <row r="208" spans="1:144">
      <c r="A208">
        <f ca="1"/>
        <v>0</v>
      </c>
      <c r="B208">
        <f ca="1"/>
        <v>0</v>
      </c>
      <c r="C208">
        <f ca="1"/>
        <v>0</v>
      </c>
      <c r="D208" t="str">
        <f ca="1"/>
        <v/>
      </c>
      <c r="E208">
        <f ca="1"/>
        <v>0</v>
      </c>
      <c r="F208">
        <f ca="1"/>
        <v>0</v>
      </c>
      <c r="G208">
        <f ca="1"/>
        <v>0</v>
      </c>
      <c r="H208" t="str">
        <f ca="1"/>
        <v/>
      </c>
      <c r="I208">
        <f ca="1"/>
        <v>0</v>
      </c>
      <c r="J208" t="str">
        <f ca="1"/>
        <v/>
      </c>
      <c r="K208" t="str">
        <f ca="1"/>
        <v>0</v>
      </c>
      <c r="L208" t="str">
        <f ca="1"/>
        <v>0</v>
      </c>
      <c r="M208" t="str">
        <f ca="1"/>
        <v>0</v>
      </c>
      <c r="X208" s="91" t="e">
        <f t="shared" ca="1" si="483"/>
        <v>#N/A</v>
      </c>
      <c r="Y208" t="e">
        <f t="shared" ca="1" si="484"/>
        <v>#N/A</v>
      </c>
      <c r="Z208" t="e">
        <f t="shared" ca="1" si="485"/>
        <v>#N/A</v>
      </c>
      <c r="AA208" t="e">
        <f t="shared" ca="1" si="486"/>
        <v>#N/A</v>
      </c>
      <c r="AB208" t="e">
        <f t="shared" ca="1" si="487"/>
        <v>#N/A</v>
      </c>
      <c r="AC208" t="e">
        <f t="shared" ca="1" si="488"/>
        <v>#N/A</v>
      </c>
      <c r="AD208" t="e">
        <f t="shared" ca="1" si="489"/>
        <v>#N/A</v>
      </c>
      <c r="AE208" t="e">
        <f t="shared" ca="1" si="490"/>
        <v>#N/A</v>
      </c>
      <c r="AF208" t="e">
        <f t="shared" ca="1" si="491"/>
        <v>#N/A</v>
      </c>
      <c r="AG208" t="e">
        <f t="shared" ca="1" si="492"/>
        <v>#N/A</v>
      </c>
      <c r="AH208" t="e">
        <f t="shared" ca="1" si="493"/>
        <v>#N/A</v>
      </c>
      <c r="AI208" t="e">
        <f t="shared" ca="1" si="494"/>
        <v>#N/A</v>
      </c>
      <c r="AJ208" t="e">
        <f t="shared" ca="1" si="495"/>
        <v>#N/A</v>
      </c>
      <c r="AK208" t="e">
        <f t="shared" ca="1" si="496"/>
        <v>#N/A</v>
      </c>
      <c r="AL208" t="e">
        <f t="shared" ca="1" si="497"/>
        <v>#N/A</v>
      </c>
      <c r="AM208" t="e">
        <f t="shared" ca="1" si="498"/>
        <v>#N/A</v>
      </c>
      <c r="AN208" t="e">
        <f t="shared" ca="1" si="499"/>
        <v>#N/A</v>
      </c>
      <c r="AO208" t="e">
        <f t="shared" ca="1" si="500"/>
        <v>#N/A</v>
      </c>
      <c r="AP208" t="e">
        <f t="shared" ca="1" si="501"/>
        <v>#N/A</v>
      </c>
      <c r="AQ208" t="e">
        <f t="shared" ca="1" si="502"/>
        <v>#N/A</v>
      </c>
      <c r="AR208" t="e">
        <f t="shared" ca="1" si="503"/>
        <v>#N/A</v>
      </c>
      <c r="AS208" t="e">
        <f t="shared" ca="1" si="504"/>
        <v>#N/A</v>
      </c>
      <c r="AT208" t="e">
        <f t="shared" ca="1" si="505"/>
        <v>#N/A</v>
      </c>
      <c r="AU208" t="e">
        <f t="shared" ca="1" si="506"/>
        <v>#N/A</v>
      </c>
      <c r="AV208" t="e">
        <f t="shared" ca="1" si="507"/>
        <v>#N/A</v>
      </c>
      <c r="AW208" t="e">
        <f t="shared" ca="1" si="508"/>
        <v>#N/A</v>
      </c>
      <c r="AX208" t="e">
        <f t="shared" ca="1" si="509"/>
        <v>#N/A</v>
      </c>
      <c r="AY208" t="e">
        <f t="shared" ca="1" si="510"/>
        <v>#N/A</v>
      </c>
      <c r="AZ208" t="e">
        <f t="shared" ca="1" si="511"/>
        <v>#N/A</v>
      </c>
      <c r="BA208" t="e">
        <f t="shared" ca="1" si="512"/>
        <v>#N/A</v>
      </c>
      <c r="BB208" s="91" t="e">
        <f t="shared" ca="1" si="513"/>
        <v>#N/A</v>
      </c>
      <c r="BC208" t="e">
        <f t="shared" ca="1" si="514"/>
        <v>#N/A</v>
      </c>
      <c r="BD208" t="e">
        <f t="shared" ca="1" si="515"/>
        <v>#N/A</v>
      </c>
      <c r="BE208" t="e">
        <f t="shared" ca="1" si="516"/>
        <v>#N/A</v>
      </c>
      <c r="BF208" t="e">
        <f t="shared" ca="1" si="517"/>
        <v>#N/A</v>
      </c>
      <c r="BG208" t="e">
        <f t="shared" ca="1" si="518"/>
        <v>#N/A</v>
      </c>
      <c r="BH208" t="e">
        <f t="shared" ca="1" si="519"/>
        <v>#N/A</v>
      </c>
      <c r="BI208" t="e">
        <f t="shared" ca="1" si="520"/>
        <v>#N/A</v>
      </c>
      <c r="BJ208" t="e">
        <f t="shared" ca="1" si="521"/>
        <v>#N/A</v>
      </c>
      <c r="BK208" t="e">
        <f t="shared" ca="1" si="522"/>
        <v>#N/A</v>
      </c>
      <c r="BL208" t="e">
        <f t="shared" ca="1" si="523"/>
        <v>#N/A</v>
      </c>
      <c r="BM208" t="e">
        <f t="shared" ca="1" si="524"/>
        <v>#N/A</v>
      </c>
      <c r="BN208" t="e">
        <f t="shared" ca="1" si="525"/>
        <v>#N/A</v>
      </c>
      <c r="BO208" t="e">
        <f t="shared" ca="1" si="526"/>
        <v>#N/A</v>
      </c>
      <c r="BP208" t="e">
        <f t="shared" ca="1" si="527"/>
        <v>#N/A</v>
      </c>
      <c r="BQ208" t="e">
        <f t="shared" ca="1" si="528"/>
        <v>#N/A</v>
      </c>
      <c r="BR208" t="e">
        <f t="shared" ca="1" si="529"/>
        <v>#N/A</v>
      </c>
      <c r="BS208" t="e">
        <f t="shared" ca="1" si="530"/>
        <v>#N/A</v>
      </c>
      <c r="BT208" t="e">
        <f t="shared" ca="1" si="531"/>
        <v>#N/A</v>
      </c>
      <c r="BU208" t="e">
        <f t="shared" ca="1" si="532"/>
        <v>#N/A</v>
      </c>
      <c r="BV208" t="e">
        <f t="shared" ca="1" si="533"/>
        <v>#N/A</v>
      </c>
      <c r="BW208" t="e">
        <f t="shared" ca="1" si="534"/>
        <v>#N/A</v>
      </c>
      <c r="BX208" t="e">
        <f t="shared" ca="1" si="535"/>
        <v>#N/A</v>
      </c>
      <c r="BY208" t="e">
        <f t="shared" ca="1" si="536"/>
        <v>#N/A</v>
      </c>
      <c r="BZ208" t="e">
        <f t="shared" ca="1" si="537"/>
        <v>#N/A</v>
      </c>
      <c r="CA208" t="e">
        <f t="shared" ca="1" si="538"/>
        <v>#N/A</v>
      </c>
      <c r="CB208" t="e">
        <f t="shared" ca="1" si="539"/>
        <v>#N/A</v>
      </c>
      <c r="CC208" t="e">
        <f t="shared" ca="1" si="540"/>
        <v>#N/A</v>
      </c>
      <c r="CD208" t="e">
        <f t="shared" ca="1" si="541"/>
        <v>#N/A</v>
      </c>
      <c r="CE208" t="e">
        <f t="shared" ca="1" si="542"/>
        <v>#N/A</v>
      </c>
      <c r="CF208" s="91" t="e">
        <f t="shared" ca="1" si="543"/>
        <v>#N/A</v>
      </c>
      <c r="CG208" t="e">
        <f t="shared" ca="1" si="544"/>
        <v>#N/A</v>
      </c>
      <c r="CH208" t="e">
        <f t="shared" ca="1" si="545"/>
        <v>#N/A</v>
      </c>
      <c r="CI208" t="e">
        <f t="shared" ca="1" si="546"/>
        <v>#N/A</v>
      </c>
      <c r="CJ208" t="e">
        <f t="shared" ca="1" si="547"/>
        <v>#N/A</v>
      </c>
      <c r="CK208" t="e">
        <f t="shared" ca="1" si="548"/>
        <v>#N/A</v>
      </c>
      <c r="CL208" t="e">
        <f t="shared" ca="1" si="549"/>
        <v>#N/A</v>
      </c>
      <c r="CM208" t="e">
        <f t="shared" ca="1" si="550"/>
        <v>#N/A</v>
      </c>
      <c r="CN208" t="e">
        <f t="shared" ca="1" si="551"/>
        <v>#N/A</v>
      </c>
      <c r="CO208" t="e">
        <f t="shared" ca="1" si="552"/>
        <v>#N/A</v>
      </c>
      <c r="CP208" t="e">
        <f t="shared" ca="1" si="553"/>
        <v>#N/A</v>
      </c>
      <c r="CQ208" t="e">
        <f t="shared" ca="1" si="554"/>
        <v>#N/A</v>
      </c>
      <c r="CR208" t="e">
        <f t="shared" ca="1" si="555"/>
        <v>#N/A</v>
      </c>
      <c r="CS208" t="e">
        <f t="shared" ca="1" si="556"/>
        <v>#N/A</v>
      </c>
      <c r="CT208" t="e">
        <f t="shared" ca="1" si="557"/>
        <v>#N/A</v>
      </c>
      <c r="CU208" t="e">
        <f t="shared" ca="1" si="558"/>
        <v>#N/A</v>
      </c>
      <c r="CV208" t="e">
        <f t="shared" ca="1" si="559"/>
        <v>#N/A</v>
      </c>
      <c r="CW208" t="e">
        <f t="shared" ca="1" si="560"/>
        <v>#N/A</v>
      </c>
      <c r="CX208" t="e">
        <f t="shared" ca="1" si="561"/>
        <v>#N/A</v>
      </c>
      <c r="CY208" t="e">
        <f t="shared" ca="1" si="562"/>
        <v>#N/A</v>
      </c>
      <c r="CZ208" t="e">
        <f t="shared" ca="1" si="563"/>
        <v>#N/A</v>
      </c>
      <c r="DA208" t="e">
        <f t="shared" ca="1" si="564"/>
        <v>#N/A</v>
      </c>
      <c r="DB208" t="e">
        <f t="shared" ca="1" si="565"/>
        <v>#N/A</v>
      </c>
      <c r="DC208" t="e">
        <f t="shared" ca="1" si="566"/>
        <v>#N/A</v>
      </c>
      <c r="DD208" t="e">
        <f t="shared" ca="1" si="567"/>
        <v>#N/A</v>
      </c>
      <c r="DE208" t="e">
        <f t="shared" ca="1" si="568"/>
        <v>#N/A</v>
      </c>
      <c r="DF208" t="e">
        <f t="shared" ca="1" si="569"/>
        <v>#N/A</v>
      </c>
      <c r="DG208" t="e">
        <f t="shared" ca="1" si="570"/>
        <v>#N/A</v>
      </c>
      <c r="DH208" t="e">
        <f t="shared" ca="1" si="571"/>
        <v>#N/A</v>
      </c>
      <c r="DI208" t="e">
        <f t="shared" ca="1" si="572"/>
        <v>#N/A</v>
      </c>
      <c r="DJ208" s="91" t="e">
        <f t="shared" ca="1" si="573"/>
        <v>#N/A</v>
      </c>
      <c r="DK208" t="e">
        <f t="shared" ca="1" si="574"/>
        <v>#N/A</v>
      </c>
      <c r="DL208" t="e">
        <f t="shared" ca="1" si="575"/>
        <v>#N/A</v>
      </c>
      <c r="DM208" t="e">
        <f t="shared" ca="1" si="576"/>
        <v>#N/A</v>
      </c>
      <c r="DN208" t="e">
        <f t="shared" ca="1" si="577"/>
        <v>#N/A</v>
      </c>
      <c r="DO208" t="e">
        <f t="shared" ca="1" si="578"/>
        <v>#N/A</v>
      </c>
      <c r="DP208" t="e">
        <f t="shared" ca="1" si="579"/>
        <v>#N/A</v>
      </c>
      <c r="DQ208" t="e">
        <f t="shared" ca="1" si="580"/>
        <v>#N/A</v>
      </c>
      <c r="DR208" t="e">
        <f t="shared" ca="1" si="581"/>
        <v>#N/A</v>
      </c>
      <c r="DS208" t="e">
        <f t="shared" ca="1" si="582"/>
        <v>#N/A</v>
      </c>
      <c r="DT208" t="e">
        <f t="shared" ca="1" si="583"/>
        <v>#N/A</v>
      </c>
      <c r="DU208" t="e">
        <f t="shared" ca="1" si="584"/>
        <v>#N/A</v>
      </c>
      <c r="DV208" t="e">
        <f t="shared" ca="1" si="585"/>
        <v>#N/A</v>
      </c>
      <c r="DW208" t="e">
        <f t="shared" ca="1" si="586"/>
        <v>#N/A</v>
      </c>
      <c r="DX208" t="e">
        <f t="shared" ca="1" si="587"/>
        <v>#N/A</v>
      </c>
      <c r="DY208" t="e">
        <f t="shared" ca="1" si="588"/>
        <v>#N/A</v>
      </c>
      <c r="DZ208" t="e">
        <f t="shared" ca="1" si="589"/>
        <v>#N/A</v>
      </c>
      <c r="EA208" t="e">
        <f t="shared" ca="1" si="590"/>
        <v>#N/A</v>
      </c>
      <c r="EB208" t="e">
        <f t="shared" ca="1" si="591"/>
        <v>#N/A</v>
      </c>
      <c r="EC208" t="e">
        <f t="shared" ca="1" si="592"/>
        <v>#N/A</v>
      </c>
      <c r="ED208" t="e">
        <f t="shared" ca="1" si="593"/>
        <v>#N/A</v>
      </c>
      <c r="EE208" t="e">
        <f t="shared" ca="1" si="594"/>
        <v>#N/A</v>
      </c>
      <c r="EF208" t="e">
        <f t="shared" ca="1" si="595"/>
        <v>#N/A</v>
      </c>
      <c r="EG208" t="e">
        <f t="shared" ca="1" si="596"/>
        <v>#N/A</v>
      </c>
      <c r="EH208" t="e">
        <f t="shared" ca="1" si="597"/>
        <v>#N/A</v>
      </c>
      <c r="EI208" t="e">
        <f t="shared" ca="1" si="598"/>
        <v>#N/A</v>
      </c>
      <c r="EJ208" t="e">
        <f t="shared" ca="1" si="599"/>
        <v>#N/A</v>
      </c>
      <c r="EK208" t="e">
        <f t="shared" ca="1" si="600"/>
        <v>#N/A</v>
      </c>
      <c r="EL208" t="e">
        <f t="shared" ca="1" si="601"/>
        <v>#N/A</v>
      </c>
      <c r="EM208" t="e">
        <f t="shared" ca="1" si="602"/>
        <v>#N/A</v>
      </c>
      <c r="EN208" s="91" t="e">
        <f t="shared" ca="1" si="603"/>
        <v>#N/A</v>
      </c>
    </row>
    <row r="209" spans="1:144">
      <c r="A209">
        <f ca="1"/>
        <v>0</v>
      </c>
      <c r="B209">
        <f ca="1"/>
        <v>0</v>
      </c>
      <c r="C209">
        <f ca="1"/>
        <v>0</v>
      </c>
      <c r="D209" t="str">
        <f ca="1"/>
        <v/>
      </c>
      <c r="E209">
        <f ca="1"/>
        <v>0</v>
      </c>
      <c r="F209">
        <f ca="1"/>
        <v>0</v>
      </c>
      <c r="G209">
        <f ca="1"/>
        <v>0</v>
      </c>
      <c r="H209" t="str">
        <f ca="1"/>
        <v/>
      </c>
      <c r="I209">
        <f ca="1"/>
        <v>0</v>
      </c>
      <c r="J209" t="str">
        <f ca="1"/>
        <v/>
      </c>
      <c r="K209" t="str">
        <f ca="1"/>
        <v>0</v>
      </c>
      <c r="L209" t="str">
        <f ca="1"/>
        <v>0</v>
      </c>
      <c r="M209" t="str">
        <f ca="1"/>
        <v>0</v>
      </c>
      <c r="X209" s="91" t="e">
        <f t="shared" ca="1" si="473"/>
        <v>#N/A</v>
      </c>
      <c r="Y209" t="e">
        <f t="shared" ca="1" si="473"/>
        <v>#N/A</v>
      </c>
      <c r="Z209" t="e">
        <f t="shared" ca="1" si="473"/>
        <v>#N/A</v>
      </c>
      <c r="AA209" t="e">
        <f t="shared" ca="1" si="473"/>
        <v>#N/A</v>
      </c>
      <c r="AB209" t="e">
        <f t="shared" ca="1" si="473"/>
        <v>#N/A</v>
      </c>
      <c r="AC209" t="e">
        <f t="shared" ca="1" si="473"/>
        <v>#N/A</v>
      </c>
      <c r="AD209" t="e">
        <f t="shared" ca="1" si="473"/>
        <v>#N/A</v>
      </c>
      <c r="AE209" t="e">
        <f t="shared" ca="1" si="473"/>
        <v>#N/A</v>
      </c>
      <c r="AF209" t="e">
        <f t="shared" ca="1" si="473"/>
        <v>#N/A</v>
      </c>
      <c r="AG209" t="e">
        <f t="shared" ca="1" si="473"/>
        <v>#N/A</v>
      </c>
      <c r="AH209" t="e">
        <f t="shared" ca="1" si="473"/>
        <v>#N/A</v>
      </c>
      <c r="AI209" t="e">
        <f t="shared" ca="1" si="473"/>
        <v>#N/A</v>
      </c>
      <c r="AJ209" t="e">
        <f t="shared" ca="1" si="473"/>
        <v>#N/A</v>
      </c>
      <c r="AK209" t="e">
        <f t="shared" ca="1" si="473"/>
        <v>#N/A</v>
      </c>
      <c r="AL209" t="e">
        <f t="shared" ca="1" si="473"/>
        <v>#N/A</v>
      </c>
      <c r="AM209" t="e">
        <f t="shared" ca="1" si="473"/>
        <v>#N/A</v>
      </c>
      <c r="AN209" t="e">
        <f t="shared" ca="1" si="480"/>
        <v>#N/A</v>
      </c>
      <c r="AO209" t="e">
        <f t="shared" ca="1" si="480"/>
        <v>#N/A</v>
      </c>
      <c r="AP209" t="e">
        <f t="shared" ca="1" si="480"/>
        <v>#N/A</v>
      </c>
      <c r="AQ209" t="e">
        <f t="shared" ca="1" si="480"/>
        <v>#N/A</v>
      </c>
      <c r="AR209" t="e">
        <f t="shared" ca="1" si="480"/>
        <v>#N/A</v>
      </c>
      <c r="AS209" t="e">
        <f t="shared" ca="1" si="480"/>
        <v>#N/A</v>
      </c>
      <c r="AT209" t="e">
        <f t="shared" ca="1" si="480"/>
        <v>#N/A</v>
      </c>
      <c r="AU209" t="e">
        <f t="shared" ca="1" si="480"/>
        <v>#N/A</v>
      </c>
      <c r="AV209" t="e">
        <f t="shared" ca="1" si="480"/>
        <v>#N/A</v>
      </c>
      <c r="AW209" t="e">
        <f t="shared" ca="1" si="480"/>
        <v>#N/A</v>
      </c>
      <c r="AX209" t="e">
        <f t="shared" ca="1" si="480"/>
        <v>#N/A</v>
      </c>
      <c r="AY209" t="e">
        <f t="shared" ca="1" si="480"/>
        <v>#N/A</v>
      </c>
      <c r="AZ209" t="e">
        <f t="shared" ca="1" si="480"/>
        <v>#N/A</v>
      </c>
      <c r="BA209" t="e">
        <f t="shared" ca="1" si="480"/>
        <v>#N/A</v>
      </c>
      <c r="BB209" s="91" t="e">
        <f t="shared" ca="1" si="480"/>
        <v>#N/A</v>
      </c>
      <c r="BC209" t="e">
        <f t="shared" ca="1" si="480"/>
        <v>#N/A</v>
      </c>
      <c r="BD209" t="e">
        <f t="shared" ca="1" si="474"/>
        <v>#N/A</v>
      </c>
      <c r="BE209" t="e">
        <f t="shared" ca="1" si="474"/>
        <v>#N/A</v>
      </c>
      <c r="BF209" t="e">
        <f t="shared" ca="1" si="474"/>
        <v>#N/A</v>
      </c>
      <c r="BG209" t="e">
        <f t="shared" ca="1" si="474"/>
        <v>#N/A</v>
      </c>
      <c r="BH209" t="e">
        <f t="shared" ca="1" si="474"/>
        <v>#N/A</v>
      </c>
      <c r="BI209" t="e">
        <f t="shared" ca="1" si="474"/>
        <v>#N/A</v>
      </c>
      <c r="BJ209" t="e">
        <f t="shared" ca="1" si="474"/>
        <v>#N/A</v>
      </c>
      <c r="BK209" t="e">
        <f t="shared" ca="1" si="474"/>
        <v>#N/A</v>
      </c>
      <c r="BL209" t="e">
        <f t="shared" ca="1" si="474"/>
        <v>#N/A</v>
      </c>
      <c r="BM209" t="e">
        <f t="shared" ca="1" si="474"/>
        <v>#N/A</v>
      </c>
      <c r="BN209" t="e">
        <f t="shared" ca="1" si="474"/>
        <v>#N/A</v>
      </c>
      <c r="BO209" t="e">
        <f t="shared" ca="1" si="474"/>
        <v>#N/A</v>
      </c>
      <c r="BP209" t="e">
        <f t="shared" ca="1" si="474"/>
        <v>#N/A</v>
      </c>
      <c r="BQ209" t="e">
        <f t="shared" ca="1" si="474"/>
        <v>#N/A</v>
      </c>
      <c r="BR209" t="e">
        <f t="shared" ca="1" si="474"/>
        <v>#N/A</v>
      </c>
      <c r="BS209" t="e">
        <f ca="1">$L209*$E$170</f>
        <v>#N/A</v>
      </c>
      <c r="BT209" t="e">
        <f t="shared" ca="1" si="481"/>
        <v>#N/A</v>
      </c>
      <c r="BU209" t="e">
        <f t="shared" ca="1" si="481"/>
        <v>#N/A</v>
      </c>
      <c r="BV209" t="e">
        <f t="shared" ca="1" si="481"/>
        <v>#N/A</v>
      </c>
      <c r="BW209" t="e">
        <f t="shared" ca="1" si="481"/>
        <v>#N/A</v>
      </c>
      <c r="BX209" t="e">
        <f t="shared" ca="1" si="481"/>
        <v>#N/A</v>
      </c>
      <c r="BY209" t="e">
        <f t="shared" ca="1" si="481"/>
        <v>#N/A</v>
      </c>
      <c r="BZ209" t="e">
        <f t="shared" ca="1" si="481"/>
        <v>#N/A</v>
      </c>
      <c r="CA209" t="e">
        <f t="shared" ca="1" si="481"/>
        <v>#N/A</v>
      </c>
      <c r="CB209" t="e">
        <f t="shared" ca="1" si="481"/>
        <v>#N/A</v>
      </c>
      <c r="CC209" t="e">
        <f t="shared" ca="1" si="481"/>
        <v>#N/A</v>
      </c>
      <c r="CD209" t="e">
        <f t="shared" ca="1" si="481"/>
        <v>#N/A</v>
      </c>
      <c r="CE209" t="e">
        <f t="shared" ca="1" si="481"/>
        <v>#N/A</v>
      </c>
      <c r="CF209" s="91" t="e">
        <f t="shared" ca="1" si="481"/>
        <v>#N/A</v>
      </c>
      <c r="CG209" t="e">
        <f t="shared" ca="1" si="481"/>
        <v>#N/A</v>
      </c>
      <c r="CH209" t="e">
        <f t="shared" ca="1" si="481"/>
        <v>#N/A</v>
      </c>
      <c r="CI209" t="e">
        <f t="shared" ca="1" si="481"/>
        <v>#N/A</v>
      </c>
      <c r="CJ209" t="e">
        <f t="shared" ca="1" si="476"/>
        <v>#N/A</v>
      </c>
      <c r="CK209" t="e">
        <f t="shared" ca="1" si="476"/>
        <v>#N/A</v>
      </c>
      <c r="CL209" t="e">
        <f t="shared" ca="1" si="476"/>
        <v>#N/A</v>
      </c>
      <c r="CM209" t="e">
        <f t="shared" ca="1" si="476"/>
        <v>#N/A</v>
      </c>
      <c r="CN209" t="e">
        <f t="shared" ca="1" si="476"/>
        <v>#N/A</v>
      </c>
      <c r="CO209" t="e">
        <f t="shared" ca="1" si="476"/>
        <v>#N/A</v>
      </c>
      <c r="CP209" t="e">
        <f t="shared" ca="1" si="476"/>
        <v>#N/A</v>
      </c>
      <c r="CQ209" t="e">
        <f t="shared" ca="1" si="476"/>
        <v>#N/A</v>
      </c>
      <c r="CR209" t="e">
        <f t="shared" ca="1" si="476"/>
        <v>#N/A</v>
      </c>
      <c r="CS209" t="e">
        <f t="shared" ca="1" si="476"/>
        <v>#N/A</v>
      </c>
      <c r="CT209" t="e">
        <f t="shared" ca="1" si="476"/>
        <v>#N/A</v>
      </c>
      <c r="CU209" t="e">
        <f t="shared" ca="1" si="476"/>
        <v>#N/A</v>
      </c>
      <c r="CV209" t="e">
        <f t="shared" ca="1" si="476"/>
        <v>#N/A</v>
      </c>
      <c r="CW209" t="e">
        <f t="shared" ca="1" si="476"/>
        <v>#N/A</v>
      </c>
      <c r="CX209" t="e">
        <f t="shared" ca="1" si="476"/>
        <v>#N/A</v>
      </c>
      <c r="CY209" t="e">
        <f ca="1">$L209*$E$170</f>
        <v>#N/A</v>
      </c>
      <c r="CZ209" t="e">
        <f t="shared" ca="1" si="482"/>
        <v>#N/A</v>
      </c>
      <c r="DA209" t="e">
        <f t="shared" ca="1" si="482"/>
        <v>#N/A</v>
      </c>
      <c r="DB209" t="e">
        <f t="shared" ca="1" si="482"/>
        <v>#N/A</v>
      </c>
      <c r="DC209" t="e">
        <f t="shared" ca="1" si="482"/>
        <v>#N/A</v>
      </c>
      <c r="DD209" t="e">
        <f t="shared" ca="1" si="482"/>
        <v>#N/A</v>
      </c>
      <c r="DE209" t="e">
        <f t="shared" ca="1" si="482"/>
        <v>#N/A</v>
      </c>
      <c r="DF209" t="e">
        <f t="shared" ca="1" si="482"/>
        <v>#N/A</v>
      </c>
      <c r="DG209" t="e">
        <f t="shared" ca="1" si="482"/>
        <v>#N/A</v>
      </c>
      <c r="DH209" t="e">
        <f t="shared" ca="1" si="482"/>
        <v>#N/A</v>
      </c>
      <c r="DI209" t="e">
        <f t="shared" ca="1" si="482"/>
        <v>#N/A</v>
      </c>
      <c r="DJ209" s="91" t="e">
        <f t="shared" ca="1" si="482"/>
        <v>#N/A</v>
      </c>
      <c r="DK209" t="e">
        <f t="shared" ca="1" si="482"/>
        <v>#N/A</v>
      </c>
      <c r="DL209" t="e">
        <f t="shared" ca="1" si="482"/>
        <v>#N/A</v>
      </c>
      <c r="DM209" t="e">
        <f t="shared" ca="1" si="482"/>
        <v>#N/A</v>
      </c>
      <c r="DN209" t="e">
        <f t="shared" ca="1" si="482"/>
        <v>#N/A</v>
      </c>
      <c r="DO209" t="e">
        <f t="shared" ca="1" si="482"/>
        <v>#N/A</v>
      </c>
      <c r="DP209" t="e">
        <f t="shared" ca="1" si="478"/>
        <v>#N/A</v>
      </c>
      <c r="DQ209" t="e">
        <f t="shared" ca="1" si="478"/>
        <v>#N/A</v>
      </c>
      <c r="DR209" t="e">
        <f t="shared" ca="1" si="478"/>
        <v>#N/A</v>
      </c>
      <c r="DS209" t="e">
        <f t="shared" ca="1" si="478"/>
        <v>#N/A</v>
      </c>
      <c r="DT209" t="e">
        <f t="shared" ca="1" si="478"/>
        <v>#N/A</v>
      </c>
      <c r="DU209" t="e">
        <f t="shared" ca="1" si="478"/>
        <v>#N/A</v>
      </c>
      <c r="DV209" t="e">
        <f t="shared" ca="1" si="478"/>
        <v>#N/A</v>
      </c>
      <c r="DW209" t="e">
        <f t="shared" ca="1" si="478"/>
        <v>#N/A</v>
      </c>
      <c r="DX209" t="e">
        <f t="shared" ca="1" si="478"/>
        <v>#N/A</v>
      </c>
      <c r="DY209" t="e">
        <f t="shared" ca="1" si="478"/>
        <v>#N/A</v>
      </c>
      <c r="DZ209" t="e">
        <f t="shared" ca="1" si="478"/>
        <v>#N/A</v>
      </c>
      <c r="EA209" t="e">
        <f t="shared" ca="1" si="478"/>
        <v>#N/A</v>
      </c>
      <c r="EB209" t="e">
        <f t="shared" ca="1" si="478"/>
        <v>#N/A</v>
      </c>
      <c r="EC209" t="e">
        <f t="shared" ca="1" si="478"/>
        <v>#N/A</v>
      </c>
      <c r="ED209" t="e">
        <f t="shared" ca="1" si="478"/>
        <v>#N/A</v>
      </c>
      <c r="EE209" t="e">
        <f ca="1">$L209*$E$170</f>
        <v>#N/A</v>
      </c>
      <c r="EF209" t="e">
        <f t="shared" ca="1" si="472"/>
        <v>#N/A</v>
      </c>
      <c r="EG209" t="e">
        <f t="shared" ca="1" si="472"/>
        <v>#N/A</v>
      </c>
      <c r="EH209" t="e">
        <f t="shared" ca="1" si="472"/>
        <v>#N/A</v>
      </c>
      <c r="EI209" t="e">
        <f t="shared" ca="1" si="472"/>
        <v>#N/A</v>
      </c>
      <c r="EJ209" t="e">
        <f t="shared" ca="1" si="472"/>
        <v>#N/A</v>
      </c>
      <c r="EK209" t="e">
        <f t="shared" ca="1" si="472"/>
        <v>#N/A</v>
      </c>
      <c r="EL209" t="e">
        <f t="shared" ca="1" si="472"/>
        <v>#N/A</v>
      </c>
      <c r="EM209" t="e">
        <f t="shared" ca="1" si="472"/>
        <v>#N/A</v>
      </c>
      <c r="EN209" s="91" t="e">
        <f t="shared" ca="1" si="472"/>
        <v>#N/A</v>
      </c>
    </row>
    <row r="210" spans="1:144">
      <c r="A210">
        <f ca="1"/>
        <v>0</v>
      </c>
      <c r="B210">
        <f ca="1"/>
        <v>0</v>
      </c>
      <c r="C210">
        <f ca="1"/>
        <v>0</v>
      </c>
      <c r="D210" t="str">
        <f ca="1"/>
        <v/>
      </c>
      <c r="E210">
        <f ca="1"/>
        <v>0</v>
      </c>
      <c r="F210">
        <f ca="1"/>
        <v>0</v>
      </c>
      <c r="G210">
        <f ca="1"/>
        <v>0</v>
      </c>
      <c r="H210" t="str">
        <f ca="1"/>
        <v/>
      </c>
      <c r="I210">
        <f ca="1"/>
        <v>0</v>
      </c>
      <c r="J210" t="str">
        <f ca="1"/>
        <v/>
      </c>
      <c r="K210" t="str">
        <f ca="1"/>
        <v>0</v>
      </c>
      <c r="L210" t="str">
        <f ca="1"/>
        <v>0</v>
      </c>
      <c r="M210" t="str">
        <f ca="1"/>
        <v>0</v>
      </c>
      <c r="X210" s="91" t="e">
        <f t="shared" ca="1" si="473"/>
        <v>#N/A</v>
      </c>
      <c r="Y210" t="e">
        <f t="shared" ca="1" si="473"/>
        <v>#N/A</v>
      </c>
      <c r="Z210" t="e">
        <f t="shared" ca="1" si="473"/>
        <v>#N/A</v>
      </c>
      <c r="AA210" t="e">
        <f t="shared" ca="1" si="473"/>
        <v>#N/A</v>
      </c>
      <c r="AB210" t="e">
        <f t="shared" ca="1" si="473"/>
        <v>#N/A</v>
      </c>
      <c r="AC210" t="e">
        <f t="shared" ca="1" si="473"/>
        <v>#N/A</v>
      </c>
      <c r="AD210" t="e">
        <f t="shared" ca="1" si="473"/>
        <v>#N/A</v>
      </c>
      <c r="AE210" t="e">
        <f t="shared" ca="1" si="473"/>
        <v>#N/A</v>
      </c>
      <c r="AF210" t="e">
        <f t="shared" ca="1" si="473"/>
        <v>#N/A</v>
      </c>
      <c r="AG210" t="e">
        <f t="shared" ca="1" si="473"/>
        <v>#N/A</v>
      </c>
      <c r="AH210" t="e">
        <f t="shared" ca="1" si="473"/>
        <v>#N/A</v>
      </c>
      <c r="AI210" t="e">
        <f t="shared" ca="1" si="473"/>
        <v>#N/A</v>
      </c>
      <c r="AJ210" t="e">
        <f t="shared" ca="1" si="473"/>
        <v>#N/A</v>
      </c>
      <c r="AK210" t="e">
        <f t="shared" ca="1" si="473"/>
        <v>#N/A</v>
      </c>
      <c r="AL210" t="e">
        <f t="shared" ca="1" si="473"/>
        <v>#N/A</v>
      </c>
      <c r="AM210" t="e">
        <f t="shared" ca="1" si="473"/>
        <v>#N/A</v>
      </c>
      <c r="AN210" t="e">
        <f t="shared" ca="1" si="480"/>
        <v>#N/A</v>
      </c>
      <c r="AO210" t="e">
        <f t="shared" ca="1" si="480"/>
        <v>#N/A</v>
      </c>
      <c r="AP210" t="e">
        <f t="shared" ca="1" si="480"/>
        <v>#N/A</v>
      </c>
      <c r="AQ210" t="e">
        <f t="shared" ca="1" si="480"/>
        <v>#N/A</v>
      </c>
      <c r="AR210" t="e">
        <f t="shared" ca="1" si="480"/>
        <v>#N/A</v>
      </c>
      <c r="AS210" t="e">
        <f t="shared" ca="1" si="480"/>
        <v>#N/A</v>
      </c>
      <c r="AT210" t="e">
        <f t="shared" ca="1" si="480"/>
        <v>#N/A</v>
      </c>
      <c r="AU210" t="e">
        <f t="shared" ca="1" si="480"/>
        <v>#N/A</v>
      </c>
      <c r="AV210" t="e">
        <f t="shared" ca="1" si="480"/>
        <v>#N/A</v>
      </c>
      <c r="AW210" t="e">
        <f t="shared" ca="1" si="480"/>
        <v>#N/A</v>
      </c>
      <c r="AX210" t="e">
        <f t="shared" ca="1" si="480"/>
        <v>#N/A</v>
      </c>
      <c r="AY210" t="e">
        <f t="shared" ca="1" si="480"/>
        <v>#N/A</v>
      </c>
      <c r="AZ210" t="e">
        <f t="shared" ca="1" si="480"/>
        <v>#N/A</v>
      </c>
      <c r="BA210" t="e">
        <f t="shared" ca="1" si="480"/>
        <v>#N/A</v>
      </c>
      <c r="BB210" s="91" t="e">
        <f t="shared" ca="1" si="480"/>
        <v>#N/A</v>
      </c>
      <c r="BC210" t="e">
        <f t="shared" ca="1" si="480"/>
        <v>#N/A</v>
      </c>
      <c r="BD210" t="e">
        <f t="shared" ca="1" si="474"/>
        <v>#N/A</v>
      </c>
      <c r="BE210" t="e">
        <f t="shared" ca="1" si="474"/>
        <v>#N/A</v>
      </c>
      <c r="BF210" t="e">
        <f t="shared" ca="1" si="474"/>
        <v>#N/A</v>
      </c>
      <c r="BG210" t="e">
        <f t="shared" ca="1" si="474"/>
        <v>#N/A</v>
      </c>
      <c r="BH210" t="e">
        <f t="shared" ca="1" si="474"/>
        <v>#N/A</v>
      </c>
      <c r="BI210" t="e">
        <f t="shared" ca="1" si="474"/>
        <v>#N/A</v>
      </c>
      <c r="BJ210" t="e">
        <f t="shared" ca="1" si="474"/>
        <v>#N/A</v>
      </c>
      <c r="BK210" t="e">
        <f t="shared" ca="1" si="474"/>
        <v>#N/A</v>
      </c>
      <c r="BL210" t="e">
        <f t="shared" ca="1" si="474"/>
        <v>#N/A</v>
      </c>
      <c r="BM210" t="e">
        <f t="shared" ca="1" si="474"/>
        <v>#N/A</v>
      </c>
      <c r="BN210" t="e">
        <f t="shared" ca="1" si="474"/>
        <v>#N/A</v>
      </c>
      <c r="BO210" t="e">
        <f t="shared" ca="1" si="474"/>
        <v>#N/A</v>
      </c>
      <c r="BP210" t="e">
        <f t="shared" ca="1" si="474"/>
        <v>#N/A</v>
      </c>
      <c r="BQ210" t="e">
        <f t="shared" ca="1" si="474"/>
        <v>#N/A</v>
      </c>
      <c r="BR210" t="e">
        <f t="shared" ca="1" si="474"/>
        <v>#N/A</v>
      </c>
      <c r="BS210" t="e">
        <f ca="1">$L210*$E$170</f>
        <v>#N/A</v>
      </c>
      <c r="BT210" t="e">
        <f t="shared" ca="1" si="481"/>
        <v>#N/A</v>
      </c>
      <c r="BU210" t="e">
        <f t="shared" ca="1" si="481"/>
        <v>#N/A</v>
      </c>
      <c r="BV210" t="e">
        <f t="shared" ca="1" si="481"/>
        <v>#N/A</v>
      </c>
      <c r="BW210" t="e">
        <f t="shared" ca="1" si="481"/>
        <v>#N/A</v>
      </c>
      <c r="BX210" t="e">
        <f t="shared" ca="1" si="481"/>
        <v>#N/A</v>
      </c>
      <c r="BY210" t="e">
        <f t="shared" ca="1" si="481"/>
        <v>#N/A</v>
      </c>
      <c r="BZ210" t="e">
        <f t="shared" ca="1" si="481"/>
        <v>#N/A</v>
      </c>
      <c r="CA210" t="e">
        <f t="shared" ca="1" si="481"/>
        <v>#N/A</v>
      </c>
      <c r="CB210" t="e">
        <f t="shared" ca="1" si="481"/>
        <v>#N/A</v>
      </c>
      <c r="CC210" t="e">
        <f t="shared" ca="1" si="481"/>
        <v>#N/A</v>
      </c>
      <c r="CD210" t="e">
        <f t="shared" ca="1" si="481"/>
        <v>#N/A</v>
      </c>
      <c r="CE210" t="e">
        <f t="shared" ca="1" si="481"/>
        <v>#N/A</v>
      </c>
      <c r="CF210" s="91" t="e">
        <f t="shared" ca="1" si="481"/>
        <v>#N/A</v>
      </c>
      <c r="CG210" t="e">
        <f t="shared" ca="1" si="481"/>
        <v>#N/A</v>
      </c>
      <c r="CH210" t="e">
        <f t="shared" ca="1" si="481"/>
        <v>#N/A</v>
      </c>
      <c r="CI210" t="e">
        <f t="shared" ca="1" si="481"/>
        <v>#N/A</v>
      </c>
      <c r="CJ210" t="e">
        <f t="shared" ca="1" si="476"/>
        <v>#N/A</v>
      </c>
      <c r="CK210" t="e">
        <f t="shared" ca="1" si="476"/>
        <v>#N/A</v>
      </c>
      <c r="CL210" t="e">
        <f t="shared" ca="1" si="476"/>
        <v>#N/A</v>
      </c>
      <c r="CM210" t="e">
        <f t="shared" ca="1" si="476"/>
        <v>#N/A</v>
      </c>
      <c r="CN210" t="e">
        <f t="shared" ca="1" si="476"/>
        <v>#N/A</v>
      </c>
      <c r="CO210" t="e">
        <f t="shared" ca="1" si="476"/>
        <v>#N/A</v>
      </c>
      <c r="CP210" t="e">
        <f t="shared" ca="1" si="476"/>
        <v>#N/A</v>
      </c>
      <c r="CQ210" t="e">
        <f t="shared" ca="1" si="476"/>
        <v>#N/A</v>
      </c>
      <c r="CR210" t="e">
        <f t="shared" ca="1" si="476"/>
        <v>#N/A</v>
      </c>
      <c r="CS210" t="e">
        <f t="shared" ca="1" si="476"/>
        <v>#N/A</v>
      </c>
      <c r="CT210" t="e">
        <f t="shared" ca="1" si="476"/>
        <v>#N/A</v>
      </c>
      <c r="CU210" t="e">
        <f t="shared" ca="1" si="476"/>
        <v>#N/A</v>
      </c>
      <c r="CV210" t="e">
        <f t="shared" ca="1" si="476"/>
        <v>#N/A</v>
      </c>
      <c r="CW210" t="e">
        <f t="shared" ca="1" si="476"/>
        <v>#N/A</v>
      </c>
      <c r="CX210" t="e">
        <f t="shared" ca="1" si="476"/>
        <v>#N/A</v>
      </c>
      <c r="CY210" t="e">
        <f ca="1">$L210*$E$170</f>
        <v>#N/A</v>
      </c>
      <c r="CZ210" t="e">
        <f t="shared" ca="1" si="482"/>
        <v>#N/A</v>
      </c>
      <c r="DA210" t="e">
        <f t="shared" ca="1" si="482"/>
        <v>#N/A</v>
      </c>
      <c r="DB210" t="e">
        <f t="shared" ca="1" si="482"/>
        <v>#N/A</v>
      </c>
      <c r="DC210" t="e">
        <f t="shared" ca="1" si="482"/>
        <v>#N/A</v>
      </c>
      <c r="DD210" t="e">
        <f t="shared" ca="1" si="482"/>
        <v>#N/A</v>
      </c>
      <c r="DE210" t="e">
        <f t="shared" ca="1" si="482"/>
        <v>#N/A</v>
      </c>
      <c r="DF210" t="e">
        <f t="shared" ca="1" si="482"/>
        <v>#N/A</v>
      </c>
      <c r="DG210" t="e">
        <f t="shared" ca="1" si="482"/>
        <v>#N/A</v>
      </c>
      <c r="DH210" t="e">
        <f t="shared" ca="1" si="482"/>
        <v>#N/A</v>
      </c>
      <c r="DI210" t="e">
        <f t="shared" ca="1" si="482"/>
        <v>#N/A</v>
      </c>
      <c r="DJ210" s="91" t="e">
        <f t="shared" ca="1" si="482"/>
        <v>#N/A</v>
      </c>
      <c r="DK210" t="e">
        <f t="shared" ca="1" si="482"/>
        <v>#N/A</v>
      </c>
      <c r="DL210" t="e">
        <f t="shared" ca="1" si="482"/>
        <v>#N/A</v>
      </c>
      <c r="DM210" t="e">
        <f t="shared" ca="1" si="482"/>
        <v>#N/A</v>
      </c>
      <c r="DN210" t="e">
        <f t="shared" ca="1" si="482"/>
        <v>#N/A</v>
      </c>
      <c r="DO210" t="e">
        <f t="shared" ca="1" si="482"/>
        <v>#N/A</v>
      </c>
      <c r="DP210" t="e">
        <f t="shared" ca="1" si="478"/>
        <v>#N/A</v>
      </c>
      <c r="DQ210" t="e">
        <f t="shared" ca="1" si="478"/>
        <v>#N/A</v>
      </c>
      <c r="DR210" t="e">
        <f t="shared" ca="1" si="478"/>
        <v>#N/A</v>
      </c>
      <c r="DS210" t="e">
        <f t="shared" ca="1" si="478"/>
        <v>#N/A</v>
      </c>
      <c r="DT210" t="e">
        <f t="shared" ca="1" si="478"/>
        <v>#N/A</v>
      </c>
      <c r="DU210" t="e">
        <f t="shared" ca="1" si="478"/>
        <v>#N/A</v>
      </c>
      <c r="DV210" t="e">
        <f t="shared" ca="1" si="478"/>
        <v>#N/A</v>
      </c>
      <c r="DW210" t="e">
        <f t="shared" ca="1" si="478"/>
        <v>#N/A</v>
      </c>
      <c r="DX210" t="e">
        <f t="shared" ca="1" si="478"/>
        <v>#N/A</v>
      </c>
      <c r="DY210" t="e">
        <f t="shared" ca="1" si="478"/>
        <v>#N/A</v>
      </c>
      <c r="DZ210" t="e">
        <f t="shared" ca="1" si="478"/>
        <v>#N/A</v>
      </c>
      <c r="EA210" t="e">
        <f t="shared" ca="1" si="478"/>
        <v>#N/A</v>
      </c>
      <c r="EB210" t="e">
        <f t="shared" ca="1" si="478"/>
        <v>#N/A</v>
      </c>
      <c r="EC210" t="e">
        <f t="shared" ca="1" si="478"/>
        <v>#N/A</v>
      </c>
      <c r="ED210" t="e">
        <f t="shared" ca="1" si="478"/>
        <v>#N/A</v>
      </c>
      <c r="EE210" t="e">
        <f ca="1">$L210*$E$170</f>
        <v>#N/A</v>
      </c>
      <c r="EF210" t="e">
        <f t="shared" ca="1" si="472"/>
        <v>#N/A</v>
      </c>
      <c r="EG210" t="e">
        <f t="shared" ca="1" si="472"/>
        <v>#N/A</v>
      </c>
      <c r="EH210" t="e">
        <f t="shared" ca="1" si="472"/>
        <v>#N/A</v>
      </c>
      <c r="EI210" t="e">
        <f t="shared" ca="1" si="472"/>
        <v>#N/A</v>
      </c>
      <c r="EJ210" t="e">
        <f t="shared" ca="1" si="472"/>
        <v>#N/A</v>
      </c>
      <c r="EK210" t="e">
        <f t="shared" ca="1" si="472"/>
        <v>#N/A</v>
      </c>
      <c r="EL210" t="e">
        <f t="shared" ca="1" si="472"/>
        <v>#N/A</v>
      </c>
      <c r="EM210" t="e">
        <f t="shared" ca="1" si="472"/>
        <v>#N/A</v>
      </c>
      <c r="EN210" s="91" t="e">
        <f t="shared" ca="1" si="472"/>
        <v>#N/A</v>
      </c>
    </row>
    <row r="211" spans="1:144">
      <c r="A211">
        <f ca="1"/>
        <v>0</v>
      </c>
      <c r="B211">
        <f ca="1"/>
        <v>0</v>
      </c>
      <c r="C211">
        <f ca="1"/>
        <v>0</v>
      </c>
      <c r="D211" t="str">
        <f ca="1"/>
        <v/>
      </c>
      <c r="E211">
        <f ca="1"/>
        <v>0</v>
      </c>
      <c r="F211">
        <f ca="1"/>
        <v>0</v>
      </c>
      <c r="G211">
        <f ca="1"/>
        <v>0</v>
      </c>
      <c r="H211" t="str">
        <f ca="1"/>
        <v/>
      </c>
      <c r="I211">
        <f ca="1"/>
        <v>0</v>
      </c>
      <c r="J211" t="str">
        <f ca="1"/>
        <v/>
      </c>
      <c r="K211" t="str">
        <f ca="1"/>
        <v>0</v>
      </c>
      <c r="L211" t="str">
        <f ca="1"/>
        <v>0</v>
      </c>
      <c r="M211" t="str">
        <f ca="1"/>
        <v>0</v>
      </c>
      <c r="X211" s="91" t="e">
        <f t="shared" ca="1" si="473"/>
        <v>#N/A</v>
      </c>
      <c r="Y211" t="e">
        <f t="shared" ca="1" si="473"/>
        <v>#N/A</v>
      </c>
      <c r="Z211" t="e">
        <f t="shared" ca="1" si="473"/>
        <v>#N/A</v>
      </c>
      <c r="AA211" t="e">
        <f t="shared" ca="1" si="473"/>
        <v>#N/A</v>
      </c>
      <c r="AB211" t="e">
        <f t="shared" ca="1" si="473"/>
        <v>#N/A</v>
      </c>
      <c r="AC211" t="e">
        <f t="shared" ca="1" si="473"/>
        <v>#N/A</v>
      </c>
      <c r="AD211" t="e">
        <f t="shared" ca="1" si="473"/>
        <v>#N/A</v>
      </c>
      <c r="AE211" t="e">
        <f t="shared" ca="1" si="473"/>
        <v>#N/A</v>
      </c>
      <c r="AF211" t="e">
        <f t="shared" ca="1" si="473"/>
        <v>#N/A</v>
      </c>
      <c r="AG211" t="e">
        <f t="shared" ca="1" si="473"/>
        <v>#N/A</v>
      </c>
      <c r="AH211" t="e">
        <f t="shared" ca="1" si="473"/>
        <v>#N/A</v>
      </c>
      <c r="AI211" t="e">
        <f t="shared" ca="1" si="473"/>
        <v>#N/A</v>
      </c>
      <c r="AJ211" t="e">
        <f t="shared" ca="1" si="473"/>
        <v>#N/A</v>
      </c>
      <c r="AK211" t="e">
        <f t="shared" ca="1" si="473"/>
        <v>#N/A</v>
      </c>
      <c r="AL211" t="e">
        <f t="shared" ca="1" si="473"/>
        <v>#N/A</v>
      </c>
      <c r="AM211" t="e">
        <f t="shared" ca="1" si="473"/>
        <v>#N/A</v>
      </c>
      <c r="AN211" t="e">
        <f t="shared" ca="1" si="480"/>
        <v>#N/A</v>
      </c>
      <c r="AO211" t="e">
        <f t="shared" ca="1" si="480"/>
        <v>#N/A</v>
      </c>
      <c r="AP211" t="e">
        <f t="shared" ca="1" si="480"/>
        <v>#N/A</v>
      </c>
      <c r="AQ211" t="e">
        <f t="shared" ca="1" si="480"/>
        <v>#N/A</v>
      </c>
      <c r="AR211" t="e">
        <f t="shared" ca="1" si="480"/>
        <v>#N/A</v>
      </c>
      <c r="AS211" t="e">
        <f t="shared" ca="1" si="480"/>
        <v>#N/A</v>
      </c>
      <c r="AT211" t="e">
        <f t="shared" ca="1" si="480"/>
        <v>#N/A</v>
      </c>
      <c r="AU211" t="e">
        <f t="shared" ca="1" si="480"/>
        <v>#N/A</v>
      </c>
      <c r="AV211" t="e">
        <f t="shared" ca="1" si="480"/>
        <v>#N/A</v>
      </c>
      <c r="AW211" t="e">
        <f t="shared" ca="1" si="480"/>
        <v>#N/A</v>
      </c>
      <c r="AX211" t="e">
        <f t="shared" ca="1" si="480"/>
        <v>#N/A</v>
      </c>
      <c r="AY211" t="e">
        <f t="shared" ca="1" si="480"/>
        <v>#N/A</v>
      </c>
      <c r="AZ211" t="e">
        <f t="shared" ca="1" si="480"/>
        <v>#N/A</v>
      </c>
      <c r="BA211" t="e">
        <f t="shared" ca="1" si="480"/>
        <v>#N/A</v>
      </c>
      <c r="BB211" s="91" t="e">
        <f t="shared" ca="1" si="480"/>
        <v>#N/A</v>
      </c>
      <c r="BC211" t="e">
        <f t="shared" ca="1" si="480"/>
        <v>#N/A</v>
      </c>
      <c r="BD211" t="e">
        <f t="shared" ca="1" si="474"/>
        <v>#N/A</v>
      </c>
      <c r="BE211" t="e">
        <f t="shared" ca="1" si="474"/>
        <v>#N/A</v>
      </c>
      <c r="BF211" t="e">
        <f t="shared" ca="1" si="474"/>
        <v>#N/A</v>
      </c>
      <c r="BG211" t="e">
        <f t="shared" ca="1" si="474"/>
        <v>#N/A</v>
      </c>
      <c r="BH211" t="e">
        <f t="shared" ca="1" si="474"/>
        <v>#N/A</v>
      </c>
      <c r="BI211" t="e">
        <f t="shared" ca="1" si="474"/>
        <v>#N/A</v>
      </c>
      <c r="BJ211" t="e">
        <f t="shared" ca="1" si="474"/>
        <v>#N/A</v>
      </c>
      <c r="BK211" t="e">
        <f t="shared" ca="1" si="474"/>
        <v>#N/A</v>
      </c>
      <c r="BL211" t="e">
        <f t="shared" ca="1" si="474"/>
        <v>#N/A</v>
      </c>
      <c r="BM211" t="e">
        <f t="shared" ca="1" si="474"/>
        <v>#N/A</v>
      </c>
      <c r="BN211" t="e">
        <f t="shared" ca="1" si="474"/>
        <v>#N/A</v>
      </c>
      <c r="BO211" t="e">
        <f t="shared" ca="1" si="474"/>
        <v>#N/A</v>
      </c>
      <c r="BP211" t="e">
        <f t="shared" ca="1" si="474"/>
        <v>#N/A</v>
      </c>
      <c r="BQ211" t="e">
        <f t="shared" ca="1" si="474"/>
        <v>#N/A</v>
      </c>
      <c r="BR211" t="e">
        <f t="shared" ca="1" si="474"/>
        <v>#N/A</v>
      </c>
      <c r="BS211" t="e">
        <f ca="1">$L211*$E$170</f>
        <v>#N/A</v>
      </c>
      <c r="BT211" t="e">
        <f t="shared" ca="1" si="481"/>
        <v>#N/A</v>
      </c>
      <c r="BU211" t="e">
        <f t="shared" ca="1" si="481"/>
        <v>#N/A</v>
      </c>
      <c r="BV211" t="e">
        <f t="shared" ca="1" si="481"/>
        <v>#N/A</v>
      </c>
      <c r="BW211" t="e">
        <f t="shared" ca="1" si="481"/>
        <v>#N/A</v>
      </c>
      <c r="BX211" t="e">
        <f t="shared" ca="1" si="481"/>
        <v>#N/A</v>
      </c>
      <c r="BY211" t="e">
        <f t="shared" ca="1" si="481"/>
        <v>#N/A</v>
      </c>
      <c r="BZ211" t="e">
        <f t="shared" ca="1" si="481"/>
        <v>#N/A</v>
      </c>
      <c r="CA211" t="e">
        <f t="shared" ca="1" si="481"/>
        <v>#N/A</v>
      </c>
      <c r="CB211" t="e">
        <f t="shared" ca="1" si="481"/>
        <v>#N/A</v>
      </c>
      <c r="CC211" t="e">
        <f t="shared" ca="1" si="481"/>
        <v>#N/A</v>
      </c>
      <c r="CD211" t="e">
        <f t="shared" ca="1" si="481"/>
        <v>#N/A</v>
      </c>
      <c r="CE211" t="e">
        <f t="shared" ca="1" si="481"/>
        <v>#N/A</v>
      </c>
      <c r="CF211" s="91" t="e">
        <f t="shared" ca="1" si="481"/>
        <v>#N/A</v>
      </c>
      <c r="CG211" t="e">
        <f t="shared" ca="1" si="481"/>
        <v>#N/A</v>
      </c>
      <c r="CH211" t="e">
        <f t="shared" ca="1" si="481"/>
        <v>#N/A</v>
      </c>
      <c r="CI211" t="e">
        <f t="shared" ca="1" si="481"/>
        <v>#N/A</v>
      </c>
      <c r="CJ211" t="e">
        <f t="shared" ca="1" si="476"/>
        <v>#N/A</v>
      </c>
      <c r="CK211" t="e">
        <f t="shared" ca="1" si="476"/>
        <v>#N/A</v>
      </c>
      <c r="CL211" t="e">
        <f t="shared" ca="1" si="476"/>
        <v>#N/A</v>
      </c>
      <c r="CM211" t="e">
        <f t="shared" ca="1" si="476"/>
        <v>#N/A</v>
      </c>
      <c r="CN211" t="e">
        <f t="shared" ca="1" si="476"/>
        <v>#N/A</v>
      </c>
      <c r="CO211" t="e">
        <f t="shared" ca="1" si="476"/>
        <v>#N/A</v>
      </c>
      <c r="CP211" t="e">
        <f t="shared" ca="1" si="476"/>
        <v>#N/A</v>
      </c>
      <c r="CQ211" t="e">
        <f t="shared" ca="1" si="476"/>
        <v>#N/A</v>
      </c>
      <c r="CR211" t="e">
        <f t="shared" ca="1" si="476"/>
        <v>#N/A</v>
      </c>
      <c r="CS211" t="e">
        <f t="shared" ca="1" si="476"/>
        <v>#N/A</v>
      </c>
      <c r="CT211" t="e">
        <f t="shared" ca="1" si="476"/>
        <v>#N/A</v>
      </c>
      <c r="CU211" t="e">
        <f t="shared" ca="1" si="476"/>
        <v>#N/A</v>
      </c>
      <c r="CV211" t="e">
        <f t="shared" ca="1" si="476"/>
        <v>#N/A</v>
      </c>
      <c r="CW211" t="e">
        <f t="shared" ca="1" si="476"/>
        <v>#N/A</v>
      </c>
      <c r="CX211" t="e">
        <f t="shared" ca="1" si="476"/>
        <v>#N/A</v>
      </c>
      <c r="CY211" t="e">
        <f ca="1">$L211*$E$170</f>
        <v>#N/A</v>
      </c>
      <c r="CZ211" t="e">
        <f t="shared" ca="1" si="482"/>
        <v>#N/A</v>
      </c>
      <c r="DA211" t="e">
        <f t="shared" ca="1" si="482"/>
        <v>#N/A</v>
      </c>
      <c r="DB211" t="e">
        <f t="shared" ca="1" si="482"/>
        <v>#N/A</v>
      </c>
      <c r="DC211" t="e">
        <f t="shared" ca="1" si="482"/>
        <v>#N/A</v>
      </c>
      <c r="DD211" t="e">
        <f t="shared" ca="1" si="482"/>
        <v>#N/A</v>
      </c>
      <c r="DE211" t="e">
        <f t="shared" ca="1" si="482"/>
        <v>#N/A</v>
      </c>
      <c r="DF211" t="e">
        <f t="shared" ca="1" si="482"/>
        <v>#N/A</v>
      </c>
      <c r="DG211" t="e">
        <f t="shared" ca="1" si="482"/>
        <v>#N/A</v>
      </c>
      <c r="DH211" t="e">
        <f t="shared" ca="1" si="482"/>
        <v>#N/A</v>
      </c>
      <c r="DI211" t="e">
        <f t="shared" ca="1" si="482"/>
        <v>#N/A</v>
      </c>
      <c r="DJ211" s="91" t="e">
        <f t="shared" ca="1" si="482"/>
        <v>#N/A</v>
      </c>
      <c r="DK211" t="e">
        <f t="shared" ca="1" si="482"/>
        <v>#N/A</v>
      </c>
      <c r="DL211" t="e">
        <f t="shared" ca="1" si="482"/>
        <v>#N/A</v>
      </c>
      <c r="DM211" t="e">
        <f t="shared" ca="1" si="482"/>
        <v>#N/A</v>
      </c>
      <c r="DN211" t="e">
        <f t="shared" ca="1" si="482"/>
        <v>#N/A</v>
      </c>
      <c r="DO211" t="e">
        <f t="shared" ca="1" si="482"/>
        <v>#N/A</v>
      </c>
      <c r="DP211" t="e">
        <f t="shared" ca="1" si="478"/>
        <v>#N/A</v>
      </c>
      <c r="DQ211" t="e">
        <f t="shared" ca="1" si="478"/>
        <v>#N/A</v>
      </c>
      <c r="DR211" t="e">
        <f t="shared" ca="1" si="478"/>
        <v>#N/A</v>
      </c>
      <c r="DS211" t="e">
        <f t="shared" ca="1" si="478"/>
        <v>#N/A</v>
      </c>
      <c r="DT211" t="e">
        <f t="shared" ca="1" si="478"/>
        <v>#N/A</v>
      </c>
      <c r="DU211" t="e">
        <f t="shared" ca="1" si="478"/>
        <v>#N/A</v>
      </c>
      <c r="DV211" t="e">
        <f t="shared" ca="1" si="478"/>
        <v>#N/A</v>
      </c>
      <c r="DW211" t="e">
        <f t="shared" ca="1" si="478"/>
        <v>#N/A</v>
      </c>
      <c r="DX211" t="e">
        <f t="shared" ca="1" si="478"/>
        <v>#N/A</v>
      </c>
      <c r="DY211" t="e">
        <f t="shared" ca="1" si="478"/>
        <v>#N/A</v>
      </c>
      <c r="DZ211" t="e">
        <f t="shared" ca="1" si="478"/>
        <v>#N/A</v>
      </c>
      <c r="EA211" t="e">
        <f t="shared" ca="1" si="478"/>
        <v>#N/A</v>
      </c>
      <c r="EB211" t="e">
        <f t="shared" ca="1" si="478"/>
        <v>#N/A</v>
      </c>
      <c r="EC211" t="e">
        <f t="shared" ca="1" si="478"/>
        <v>#N/A</v>
      </c>
      <c r="ED211" t="e">
        <f t="shared" ca="1" si="478"/>
        <v>#N/A</v>
      </c>
      <c r="EE211" t="e">
        <f ca="1">$L211*$E$170</f>
        <v>#N/A</v>
      </c>
      <c r="EF211" t="e">
        <f t="shared" ca="1" si="472"/>
        <v>#N/A</v>
      </c>
      <c r="EG211" t="e">
        <f t="shared" ca="1" si="472"/>
        <v>#N/A</v>
      </c>
      <c r="EH211" t="e">
        <f t="shared" ca="1" si="472"/>
        <v>#N/A</v>
      </c>
      <c r="EI211" t="e">
        <f t="shared" ref="EI211:EN211" ca="1" si="604">$L211*$E$170</f>
        <v>#N/A</v>
      </c>
      <c r="EJ211" t="e">
        <f t="shared" ca="1" si="604"/>
        <v>#N/A</v>
      </c>
      <c r="EK211" t="e">
        <f t="shared" ca="1" si="604"/>
        <v>#N/A</v>
      </c>
      <c r="EL211" t="e">
        <f t="shared" ca="1" si="604"/>
        <v>#N/A</v>
      </c>
      <c r="EM211" t="e">
        <f t="shared" ca="1" si="604"/>
        <v>#N/A</v>
      </c>
      <c r="EN211" s="91" t="e">
        <f t="shared" ca="1" si="604"/>
        <v>#N/A</v>
      </c>
    </row>
    <row r="212" spans="1:144">
      <c r="A212">
        <f ca="1"/>
        <v>0</v>
      </c>
      <c r="B212">
        <f ca="1"/>
        <v>0</v>
      </c>
      <c r="C212">
        <f ca="1"/>
        <v>0</v>
      </c>
      <c r="D212" t="str">
        <f ca="1"/>
        <v/>
      </c>
      <c r="E212">
        <f ca="1"/>
        <v>0</v>
      </c>
      <c r="F212">
        <f ca="1"/>
        <v>0</v>
      </c>
      <c r="G212">
        <f ca="1"/>
        <v>0</v>
      </c>
      <c r="H212" t="str">
        <f ca="1"/>
        <v/>
      </c>
      <c r="I212">
        <f ca="1"/>
        <v>0</v>
      </c>
      <c r="J212" t="str">
        <f ca="1"/>
        <v/>
      </c>
      <c r="K212" t="str">
        <f ca="1"/>
        <v>0</v>
      </c>
      <c r="L212" t="str">
        <f ca="1"/>
        <v>0</v>
      </c>
      <c r="M212" t="str">
        <f ca="1"/>
        <v>0</v>
      </c>
      <c r="X212" s="91" t="e">
        <f t="shared" ca="1" si="473"/>
        <v>#N/A</v>
      </c>
      <c r="Y212" t="e">
        <f t="shared" ca="1" si="473"/>
        <v>#N/A</v>
      </c>
      <c r="Z212" t="e">
        <f t="shared" ca="1" si="473"/>
        <v>#N/A</v>
      </c>
      <c r="AA212" t="e">
        <f t="shared" ca="1" si="473"/>
        <v>#N/A</v>
      </c>
      <c r="AB212" t="e">
        <f t="shared" ca="1" si="473"/>
        <v>#N/A</v>
      </c>
      <c r="AC212" t="e">
        <f t="shared" ca="1" si="473"/>
        <v>#N/A</v>
      </c>
      <c r="AD212" t="e">
        <f t="shared" ca="1" si="473"/>
        <v>#N/A</v>
      </c>
      <c r="AE212" t="e">
        <f t="shared" ca="1" si="473"/>
        <v>#N/A</v>
      </c>
      <c r="AF212" t="e">
        <f t="shared" ca="1" si="473"/>
        <v>#N/A</v>
      </c>
      <c r="AG212" t="e">
        <f t="shared" ca="1" si="473"/>
        <v>#N/A</v>
      </c>
      <c r="AH212" t="e">
        <f t="shared" ca="1" si="473"/>
        <v>#N/A</v>
      </c>
      <c r="AI212" t="e">
        <f t="shared" ca="1" si="473"/>
        <v>#N/A</v>
      </c>
      <c r="AJ212" t="e">
        <f t="shared" ca="1" si="473"/>
        <v>#N/A</v>
      </c>
      <c r="AK212" t="e">
        <f t="shared" ca="1" si="473"/>
        <v>#N/A</v>
      </c>
      <c r="AL212" t="e">
        <f t="shared" ca="1" si="473"/>
        <v>#N/A</v>
      </c>
      <c r="AM212" t="e">
        <f t="shared" ca="1" si="473"/>
        <v>#N/A</v>
      </c>
      <c r="AN212" t="e">
        <f t="shared" ca="1" si="480"/>
        <v>#N/A</v>
      </c>
      <c r="AO212" t="e">
        <f t="shared" ca="1" si="480"/>
        <v>#N/A</v>
      </c>
      <c r="AP212" t="e">
        <f t="shared" ca="1" si="480"/>
        <v>#N/A</v>
      </c>
      <c r="AQ212" t="e">
        <f t="shared" ca="1" si="480"/>
        <v>#N/A</v>
      </c>
      <c r="AR212" t="e">
        <f t="shared" ca="1" si="480"/>
        <v>#N/A</v>
      </c>
      <c r="AS212" t="e">
        <f t="shared" ca="1" si="480"/>
        <v>#N/A</v>
      </c>
      <c r="AT212" t="e">
        <f t="shared" ca="1" si="480"/>
        <v>#N/A</v>
      </c>
      <c r="AU212" t="e">
        <f t="shared" ca="1" si="480"/>
        <v>#N/A</v>
      </c>
      <c r="AV212" t="e">
        <f t="shared" ca="1" si="480"/>
        <v>#N/A</v>
      </c>
      <c r="AW212" t="e">
        <f t="shared" ca="1" si="480"/>
        <v>#N/A</v>
      </c>
      <c r="AX212" t="e">
        <f t="shared" ca="1" si="480"/>
        <v>#N/A</v>
      </c>
      <c r="AY212" t="e">
        <f t="shared" ca="1" si="480"/>
        <v>#N/A</v>
      </c>
      <c r="AZ212" t="e">
        <f t="shared" ca="1" si="480"/>
        <v>#N/A</v>
      </c>
      <c r="BA212" t="e">
        <f t="shared" ca="1" si="480"/>
        <v>#N/A</v>
      </c>
      <c r="BB212" s="91" t="e">
        <f t="shared" ca="1" si="480"/>
        <v>#N/A</v>
      </c>
      <c r="BC212" t="e">
        <f t="shared" ca="1" si="480"/>
        <v>#N/A</v>
      </c>
      <c r="BD212" t="e">
        <f t="shared" ca="1" si="474"/>
        <v>#N/A</v>
      </c>
      <c r="BE212" t="e">
        <f t="shared" ca="1" si="474"/>
        <v>#N/A</v>
      </c>
      <c r="BF212" t="e">
        <f t="shared" ca="1" si="474"/>
        <v>#N/A</v>
      </c>
      <c r="BG212" t="e">
        <f t="shared" ca="1" si="474"/>
        <v>#N/A</v>
      </c>
      <c r="BH212" t="e">
        <f t="shared" ca="1" si="474"/>
        <v>#N/A</v>
      </c>
      <c r="BI212" t="e">
        <f t="shared" ca="1" si="474"/>
        <v>#N/A</v>
      </c>
      <c r="BJ212" t="e">
        <f t="shared" ca="1" si="474"/>
        <v>#N/A</v>
      </c>
      <c r="BK212" t="e">
        <f t="shared" ca="1" si="474"/>
        <v>#N/A</v>
      </c>
      <c r="BL212" t="e">
        <f t="shared" ca="1" si="474"/>
        <v>#N/A</v>
      </c>
      <c r="BM212" t="e">
        <f t="shared" ca="1" si="474"/>
        <v>#N/A</v>
      </c>
      <c r="BN212" t="e">
        <f t="shared" ca="1" si="474"/>
        <v>#N/A</v>
      </c>
      <c r="BO212" t="e">
        <f t="shared" ca="1" si="474"/>
        <v>#N/A</v>
      </c>
      <c r="BP212" t="e">
        <f t="shared" ca="1" si="474"/>
        <v>#N/A</v>
      </c>
      <c r="BQ212" t="e">
        <f t="shared" ca="1" si="474"/>
        <v>#N/A</v>
      </c>
      <c r="BR212" t="e">
        <f t="shared" ca="1" si="474"/>
        <v>#N/A</v>
      </c>
      <c r="BS212" t="e">
        <f ca="1">$L212*$E$170</f>
        <v>#N/A</v>
      </c>
      <c r="BT212" t="e">
        <f t="shared" ca="1" si="481"/>
        <v>#N/A</v>
      </c>
      <c r="BU212" t="e">
        <f t="shared" ca="1" si="481"/>
        <v>#N/A</v>
      </c>
      <c r="BV212" t="e">
        <f t="shared" ca="1" si="481"/>
        <v>#N/A</v>
      </c>
      <c r="BW212" t="e">
        <f t="shared" ca="1" si="481"/>
        <v>#N/A</v>
      </c>
      <c r="BX212" t="e">
        <f t="shared" ca="1" si="481"/>
        <v>#N/A</v>
      </c>
      <c r="BY212" t="e">
        <f t="shared" ca="1" si="481"/>
        <v>#N/A</v>
      </c>
      <c r="BZ212" t="e">
        <f t="shared" ca="1" si="481"/>
        <v>#N/A</v>
      </c>
      <c r="CA212" t="e">
        <f t="shared" ca="1" si="481"/>
        <v>#N/A</v>
      </c>
      <c r="CB212" t="e">
        <f t="shared" ca="1" si="481"/>
        <v>#N/A</v>
      </c>
      <c r="CC212" t="e">
        <f t="shared" ca="1" si="481"/>
        <v>#N/A</v>
      </c>
      <c r="CD212" t="e">
        <f t="shared" ca="1" si="481"/>
        <v>#N/A</v>
      </c>
      <c r="CE212" t="e">
        <f t="shared" ca="1" si="481"/>
        <v>#N/A</v>
      </c>
      <c r="CF212" s="91" t="e">
        <f t="shared" ca="1" si="481"/>
        <v>#N/A</v>
      </c>
      <c r="CG212" t="e">
        <f t="shared" ca="1" si="481"/>
        <v>#N/A</v>
      </c>
      <c r="CH212" t="e">
        <f t="shared" ca="1" si="481"/>
        <v>#N/A</v>
      </c>
      <c r="CI212" t="e">
        <f t="shared" ca="1" si="481"/>
        <v>#N/A</v>
      </c>
      <c r="CJ212" t="e">
        <f t="shared" ca="1" si="476"/>
        <v>#N/A</v>
      </c>
      <c r="CK212" t="e">
        <f t="shared" ca="1" si="476"/>
        <v>#N/A</v>
      </c>
      <c r="CL212" t="e">
        <f t="shared" ca="1" si="476"/>
        <v>#N/A</v>
      </c>
      <c r="CM212" t="e">
        <f t="shared" ca="1" si="476"/>
        <v>#N/A</v>
      </c>
      <c r="CN212" t="e">
        <f t="shared" ca="1" si="476"/>
        <v>#N/A</v>
      </c>
      <c r="CO212" t="e">
        <f t="shared" ca="1" si="476"/>
        <v>#N/A</v>
      </c>
      <c r="CP212" t="e">
        <f t="shared" ca="1" si="476"/>
        <v>#N/A</v>
      </c>
      <c r="CQ212" t="e">
        <f t="shared" ca="1" si="476"/>
        <v>#N/A</v>
      </c>
      <c r="CR212" t="e">
        <f t="shared" ca="1" si="476"/>
        <v>#N/A</v>
      </c>
      <c r="CS212" t="e">
        <f t="shared" ca="1" si="476"/>
        <v>#N/A</v>
      </c>
      <c r="CT212" t="e">
        <f t="shared" ca="1" si="476"/>
        <v>#N/A</v>
      </c>
      <c r="CU212" t="e">
        <f t="shared" ca="1" si="476"/>
        <v>#N/A</v>
      </c>
      <c r="CV212" t="e">
        <f t="shared" ca="1" si="476"/>
        <v>#N/A</v>
      </c>
      <c r="CW212" t="e">
        <f t="shared" ca="1" si="476"/>
        <v>#N/A</v>
      </c>
      <c r="CX212" t="e">
        <f t="shared" ca="1" si="476"/>
        <v>#N/A</v>
      </c>
      <c r="CY212" t="e">
        <f ca="1">$L212*$E$170</f>
        <v>#N/A</v>
      </c>
      <c r="CZ212" t="e">
        <f t="shared" ca="1" si="482"/>
        <v>#N/A</v>
      </c>
      <c r="DA212" t="e">
        <f t="shared" ca="1" si="482"/>
        <v>#N/A</v>
      </c>
      <c r="DB212" t="e">
        <f t="shared" ca="1" si="482"/>
        <v>#N/A</v>
      </c>
      <c r="DC212" t="e">
        <f t="shared" ca="1" si="482"/>
        <v>#N/A</v>
      </c>
      <c r="DD212" t="e">
        <f t="shared" ca="1" si="482"/>
        <v>#N/A</v>
      </c>
      <c r="DE212" t="e">
        <f t="shared" ca="1" si="482"/>
        <v>#N/A</v>
      </c>
      <c r="DF212" t="e">
        <f t="shared" ca="1" si="482"/>
        <v>#N/A</v>
      </c>
      <c r="DG212" t="e">
        <f t="shared" ca="1" si="482"/>
        <v>#N/A</v>
      </c>
      <c r="DH212" t="e">
        <f t="shared" ca="1" si="482"/>
        <v>#N/A</v>
      </c>
      <c r="DI212" t="e">
        <f t="shared" ca="1" si="482"/>
        <v>#N/A</v>
      </c>
      <c r="DJ212" s="91" t="e">
        <f t="shared" ca="1" si="482"/>
        <v>#N/A</v>
      </c>
      <c r="DK212" t="e">
        <f t="shared" ca="1" si="482"/>
        <v>#N/A</v>
      </c>
      <c r="DL212" t="e">
        <f t="shared" ca="1" si="482"/>
        <v>#N/A</v>
      </c>
      <c r="DM212" t="e">
        <f t="shared" ca="1" si="482"/>
        <v>#N/A</v>
      </c>
      <c r="DN212" t="e">
        <f t="shared" ca="1" si="482"/>
        <v>#N/A</v>
      </c>
      <c r="DO212" t="e">
        <f t="shared" ca="1" si="482"/>
        <v>#N/A</v>
      </c>
      <c r="DP212" t="e">
        <f t="shared" ca="1" si="478"/>
        <v>#N/A</v>
      </c>
      <c r="DQ212" t="e">
        <f t="shared" ca="1" si="478"/>
        <v>#N/A</v>
      </c>
      <c r="DR212" t="e">
        <f t="shared" ca="1" si="478"/>
        <v>#N/A</v>
      </c>
      <c r="DS212" t="e">
        <f t="shared" ca="1" si="478"/>
        <v>#N/A</v>
      </c>
      <c r="DT212" t="e">
        <f t="shared" ca="1" si="478"/>
        <v>#N/A</v>
      </c>
      <c r="DU212" t="e">
        <f t="shared" ca="1" si="478"/>
        <v>#N/A</v>
      </c>
      <c r="DV212" t="e">
        <f t="shared" ca="1" si="478"/>
        <v>#N/A</v>
      </c>
      <c r="DW212" t="e">
        <f t="shared" ca="1" si="478"/>
        <v>#N/A</v>
      </c>
      <c r="DX212" t="e">
        <f t="shared" ca="1" si="478"/>
        <v>#N/A</v>
      </c>
      <c r="DY212" t="e">
        <f t="shared" ca="1" si="478"/>
        <v>#N/A</v>
      </c>
      <c r="DZ212" t="e">
        <f t="shared" ca="1" si="478"/>
        <v>#N/A</v>
      </c>
      <c r="EA212" t="e">
        <f t="shared" ca="1" si="478"/>
        <v>#N/A</v>
      </c>
      <c r="EB212" t="e">
        <f t="shared" ca="1" si="478"/>
        <v>#N/A</v>
      </c>
      <c r="EC212" t="e">
        <f t="shared" ca="1" si="478"/>
        <v>#N/A</v>
      </c>
      <c r="ED212" t="e">
        <f t="shared" ca="1" si="478"/>
        <v>#N/A</v>
      </c>
      <c r="EE212" t="e">
        <f ca="1">$L212*$E$170</f>
        <v>#N/A</v>
      </c>
      <c r="EF212" t="e">
        <f t="shared" ref="EF212:EN212" ca="1" si="605">$L212*$E$170</f>
        <v>#N/A</v>
      </c>
      <c r="EG212" t="e">
        <f t="shared" ca="1" si="605"/>
        <v>#N/A</v>
      </c>
      <c r="EH212" t="e">
        <f t="shared" ca="1" si="605"/>
        <v>#N/A</v>
      </c>
      <c r="EI212" t="e">
        <f t="shared" ca="1" si="605"/>
        <v>#N/A</v>
      </c>
      <c r="EJ212" t="e">
        <f t="shared" ca="1" si="605"/>
        <v>#N/A</v>
      </c>
      <c r="EK212" t="e">
        <f t="shared" ca="1" si="605"/>
        <v>#N/A</v>
      </c>
      <c r="EL212" t="e">
        <f t="shared" ca="1" si="605"/>
        <v>#N/A</v>
      </c>
      <c r="EM212" t="e">
        <f t="shared" ca="1" si="605"/>
        <v>#N/A</v>
      </c>
      <c r="EN212" s="91" t="e">
        <f t="shared" ca="1" si="605"/>
        <v>#N/A</v>
      </c>
    </row>
    <row r="213" spans="1:144">
      <c r="A213">
        <f ca="1"/>
        <v>0</v>
      </c>
      <c r="B213">
        <f ca="1"/>
        <v>0</v>
      </c>
      <c r="C213">
        <f ca="1"/>
        <v>0</v>
      </c>
      <c r="D213" t="str">
        <f ca="1"/>
        <v/>
      </c>
      <c r="E213">
        <f ca="1"/>
        <v>0</v>
      </c>
      <c r="F213">
        <f ca="1"/>
        <v>0</v>
      </c>
      <c r="G213">
        <f ca="1"/>
        <v>0</v>
      </c>
      <c r="H213" t="str">
        <f ca="1"/>
        <v/>
      </c>
      <c r="I213">
        <f ca="1"/>
        <v>0</v>
      </c>
      <c r="J213" t="str">
        <f ca="1"/>
        <v/>
      </c>
      <c r="K213" t="str">
        <f ca="1"/>
        <v>0</v>
      </c>
      <c r="L213" t="str">
        <f ca="1"/>
        <v>0</v>
      </c>
      <c r="M213" t="str">
        <f ca="1"/>
        <v>0</v>
      </c>
      <c r="X213" s="91" t="e">
        <f t="shared" ca="1" si="473"/>
        <v>#N/A</v>
      </c>
      <c r="Y213" t="e">
        <f t="shared" ca="1" si="473"/>
        <v>#N/A</v>
      </c>
      <c r="Z213" t="e">
        <f t="shared" ca="1" si="473"/>
        <v>#N/A</v>
      </c>
      <c r="AA213" t="e">
        <f t="shared" ca="1" si="473"/>
        <v>#N/A</v>
      </c>
      <c r="AB213" t="e">
        <f t="shared" ca="1" si="473"/>
        <v>#N/A</v>
      </c>
      <c r="AC213" t="e">
        <f t="shared" ca="1" si="473"/>
        <v>#N/A</v>
      </c>
      <c r="AD213" t="e">
        <f t="shared" ca="1" si="473"/>
        <v>#N/A</v>
      </c>
      <c r="AE213" t="e">
        <f t="shared" ca="1" si="473"/>
        <v>#N/A</v>
      </c>
      <c r="AF213" t="e">
        <f t="shared" ca="1" si="473"/>
        <v>#N/A</v>
      </c>
      <c r="AG213" t="e">
        <f t="shared" ca="1" si="473"/>
        <v>#N/A</v>
      </c>
      <c r="AH213" t="e">
        <f t="shared" ca="1" si="473"/>
        <v>#N/A</v>
      </c>
      <c r="AI213" t="e">
        <f t="shared" ca="1" si="473"/>
        <v>#N/A</v>
      </c>
      <c r="AJ213" t="e">
        <f t="shared" ca="1" si="473"/>
        <v>#N/A</v>
      </c>
      <c r="AK213" t="e">
        <f t="shared" ca="1" si="473"/>
        <v>#N/A</v>
      </c>
      <c r="AL213" t="e">
        <f t="shared" ca="1" si="473"/>
        <v>#N/A</v>
      </c>
      <c r="AM213" t="e">
        <f t="shared" ca="1" si="473"/>
        <v>#N/A</v>
      </c>
      <c r="AN213" t="e">
        <f t="shared" ca="1" si="480"/>
        <v>#N/A</v>
      </c>
      <c r="AO213" t="e">
        <f t="shared" ca="1" si="480"/>
        <v>#N/A</v>
      </c>
      <c r="AP213" t="e">
        <f t="shared" ca="1" si="480"/>
        <v>#N/A</v>
      </c>
      <c r="AQ213" t="e">
        <f t="shared" ca="1" si="480"/>
        <v>#N/A</v>
      </c>
      <c r="AR213" t="e">
        <f t="shared" ca="1" si="480"/>
        <v>#N/A</v>
      </c>
      <c r="AS213" t="e">
        <f t="shared" ca="1" si="480"/>
        <v>#N/A</v>
      </c>
      <c r="AT213" t="e">
        <f t="shared" ca="1" si="480"/>
        <v>#N/A</v>
      </c>
      <c r="AU213" t="e">
        <f t="shared" ca="1" si="480"/>
        <v>#N/A</v>
      </c>
      <c r="AV213" t="e">
        <f t="shared" ca="1" si="480"/>
        <v>#N/A</v>
      </c>
      <c r="AW213" t="e">
        <f t="shared" ca="1" si="480"/>
        <v>#N/A</v>
      </c>
      <c r="AX213" t="e">
        <f t="shared" ca="1" si="480"/>
        <v>#N/A</v>
      </c>
      <c r="AY213" t="e">
        <f t="shared" ca="1" si="480"/>
        <v>#N/A</v>
      </c>
      <c r="AZ213" t="e">
        <f t="shared" ca="1" si="480"/>
        <v>#N/A</v>
      </c>
      <c r="BA213" t="e">
        <f t="shared" ca="1" si="480"/>
        <v>#N/A</v>
      </c>
      <c r="BB213" s="91" t="e">
        <f t="shared" ca="1" si="480"/>
        <v>#N/A</v>
      </c>
      <c r="BC213" t="e">
        <f t="shared" ca="1" si="480"/>
        <v>#N/A</v>
      </c>
      <c r="BD213" t="e">
        <f t="shared" ca="1" si="474"/>
        <v>#N/A</v>
      </c>
      <c r="BE213" t="e">
        <f t="shared" ca="1" si="474"/>
        <v>#N/A</v>
      </c>
      <c r="BF213" t="e">
        <f t="shared" ca="1" si="474"/>
        <v>#N/A</v>
      </c>
      <c r="BG213" t="e">
        <f t="shared" ca="1" si="474"/>
        <v>#N/A</v>
      </c>
      <c r="BH213" t="e">
        <f t="shared" ca="1" si="474"/>
        <v>#N/A</v>
      </c>
      <c r="BI213" t="e">
        <f t="shared" ca="1" si="474"/>
        <v>#N/A</v>
      </c>
      <c r="BJ213" t="e">
        <f t="shared" ca="1" si="474"/>
        <v>#N/A</v>
      </c>
      <c r="BK213" t="e">
        <f t="shared" ca="1" si="474"/>
        <v>#N/A</v>
      </c>
      <c r="BL213" t="e">
        <f t="shared" ca="1" si="474"/>
        <v>#N/A</v>
      </c>
      <c r="BM213" t="e">
        <f t="shared" ca="1" si="474"/>
        <v>#N/A</v>
      </c>
      <c r="BN213" t="e">
        <f t="shared" ca="1" si="474"/>
        <v>#N/A</v>
      </c>
      <c r="BO213" t="e">
        <f t="shared" ca="1" si="474"/>
        <v>#N/A</v>
      </c>
      <c r="BP213" t="e">
        <f t="shared" ca="1" si="474"/>
        <v>#N/A</v>
      </c>
      <c r="BQ213" t="e">
        <f t="shared" ca="1" si="474"/>
        <v>#N/A</v>
      </c>
      <c r="BR213" t="e">
        <f t="shared" ca="1" si="474"/>
        <v>#N/A</v>
      </c>
      <c r="BS213" t="e">
        <f t="shared" ref="BS213:CH213" ca="1" si="606">$L213*$E$170</f>
        <v>#N/A</v>
      </c>
      <c r="BT213" t="e">
        <f t="shared" ca="1" si="606"/>
        <v>#N/A</v>
      </c>
      <c r="BU213" t="e">
        <f t="shared" ca="1" si="606"/>
        <v>#N/A</v>
      </c>
      <c r="BV213" t="e">
        <f t="shared" ca="1" si="606"/>
        <v>#N/A</v>
      </c>
      <c r="BW213" t="e">
        <f t="shared" ca="1" si="606"/>
        <v>#N/A</v>
      </c>
      <c r="BX213" t="e">
        <f t="shared" ca="1" si="606"/>
        <v>#N/A</v>
      </c>
      <c r="BY213" t="e">
        <f t="shared" ca="1" si="606"/>
        <v>#N/A</v>
      </c>
      <c r="BZ213" t="e">
        <f t="shared" ca="1" si="606"/>
        <v>#N/A</v>
      </c>
      <c r="CA213" t="e">
        <f t="shared" ca="1" si="606"/>
        <v>#N/A</v>
      </c>
      <c r="CB213" t="e">
        <f t="shared" ca="1" si="606"/>
        <v>#N/A</v>
      </c>
      <c r="CC213" t="e">
        <f t="shared" ca="1" si="606"/>
        <v>#N/A</v>
      </c>
      <c r="CD213" t="e">
        <f t="shared" ca="1" si="606"/>
        <v>#N/A</v>
      </c>
      <c r="CE213" t="e">
        <f t="shared" ca="1" si="606"/>
        <v>#N/A</v>
      </c>
      <c r="CF213" s="91" t="e">
        <f t="shared" ca="1" si="606"/>
        <v>#N/A</v>
      </c>
      <c r="CG213" t="e">
        <f t="shared" ca="1" si="606"/>
        <v>#N/A</v>
      </c>
      <c r="CH213" t="e">
        <f t="shared" ca="1" si="606"/>
        <v>#N/A</v>
      </c>
      <c r="CI213" t="e">
        <f t="shared" ca="1" si="481"/>
        <v>#N/A</v>
      </c>
      <c r="CJ213" t="e">
        <f t="shared" ca="1" si="476"/>
        <v>#N/A</v>
      </c>
      <c r="CK213" t="e">
        <f t="shared" ca="1" si="476"/>
        <v>#N/A</v>
      </c>
      <c r="CL213" t="e">
        <f t="shared" ca="1" si="476"/>
        <v>#N/A</v>
      </c>
      <c r="CM213" t="e">
        <f t="shared" ca="1" si="476"/>
        <v>#N/A</v>
      </c>
      <c r="CN213" t="e">
        <f t="shared" ca="1" si="476"/>
        <v>#N/A</v>
      </c>
      <c r="CO213" t="e">
        <f t="shared" ca="1" si="476"/>
        <v>#N/A</v>
      </c>
      <c r="CP213" t="e">
        <f t="shared" ca="1" si="476"/>
        <v>#N/A</v>
      </c>
      <c r="CQ213" t="e">
        <f t="shared" ca="1" si="476"/>
        <v>#N/A</v>
      </c>
      <c r="CR213" t="e">
        <f t="shared" ca="1" si="476"/>
        <v>#N/A</v>
      </c>
      <c r="CS213" t="e">
        <f t="shared" ca="1" si="476"/>
        <v>#N/A</v>
      </c>
      <c r="CT213" t="e">
        <f t="shared" ca="1" si="476"/>
        <v>#N/A</v>
      </c>
      <c r="CU213" t="e">
        <f t="shared" ca="1" si="476"/>
        <v>#N/A</v>
      </c>
      <c r="CV213" t="e">
        <f t="shared" ca="1" si="476"/>
        <v>#N/A</v>
      </c>
      <c r="CW213" t="e">
        <f t="shared" ca="1" si="476"/>
        <v>#N/A</v>
      </c>
      <c r="CX213" t="e">
        <f t="shared" ca="1" si="476"/>
        <v>#N/A</v>
      </c>
      <c r="CY213" t="e">
        <f t="shared" ref="AN213:CY217" ca="1" si="607">$L213*$E$170</f>
        <v>#N/A</v>
      </c>
      <c r="CZ213" t="e">
        <f t="shared" ca="1" si="482"/>
        <v>#N/A</v>
      </c>
      <c r="DA213" t="e">
        <f t="shared" ca="1" si="482"/>
        <v>#N/A</v>
      </c>
      <c r="DB213" t="e">
        <f t="shared" ca="1" si="482"/>
        <v>#N/A</v>
      </c>
      <c r="DC213" t="e">
        <f t="shared" ca="1" si="482"/>
        <v>#N/A</v>
      </c>
      <c r="DD213" t="e">
        <f t="shared" ca="1" si="482"/>
        <v>#N/A</v>
      </c>
      <c r="DE213" t="e">
        <f t="shared" ca="1" si="482"/>
        <v>#N/A</v>
      </c>
      <c r="DF213" t="e">
        <f t="shared" ca="1" si="482"/>
        <v>#N/A</v>
      </c>
      <c r="DG213" t="e">
        <f t="shared" ca="1" si="482"/>
        <v>#N/A</v>
      </c>
      <c r="DH213" t="e">
        <f t="shared" ca="1" si="482"/>
        <v>#N/A</v>
      </c>
      <c r="DI213" t="e">
        <f t="shared" ca="1" si="482"/>
        <v>#N/A</v>
      </c>
      <c r="DJ213" s="91" t="e">
        <f t="shared" ca="1" si="482"/>
        <v>#N/A</v>
      </c>
      <c r="DK213" t="e">
        <f t="shared" ca="1" si="482"/>
        <v>#N/A</v>
      </c>
      <c r="DL213" t="e">
        <f t="shared" ca="1" si="482"/>
        <v>#N/A</v>
      </c>
      <c r="DM213" t="e">
        <f t="shared" ca="1" si="482"/>
        <v>#N/A</v>
      </c>
      <c r="DN213" t="e">
        <f t="shared" ca="1" si="482"/>
        <v>#N/A</v>
      </c>
      <c r="DO213" t="e">
        <f t="shared" ca="1" si="482"/>
        <v>#N/A</v>
      </c>
      <c r="DP213" t="e">
        <f t="shared" ca="1" si="478"/>
        <v>#N/A</v>
      </c>
      <c r="DQ213" t="e">
        <f t="shared" ca="1" si="478"/>
        <v>#N/A</v>
      </c>
      <c r="DR213" t="e">
        <f t="shared" ca="1" si="478"/>
        <v>#N/A</v>
      </c>
      <c r="DS213" t="e">
        <f t="shared" ca="1" si="478"/>
        <v>#N/A</v>
      </c>
      <c r="DT213" t="e">
        <f t="shared" ca="1" si="478"/>
        <v>#N/A</v>
      </c>
      <c r="DU213" t="e">
        <f t="shared" ca="1" si="478"/>
        <v>#N/A</v>
      </c>
      <c r="DV213" t="e">
        <f t="shared" ca="1" si="478"/>
        <v>#N/A</v>
      </c>
      <c r="DW213" t="e">
        <f t="shared" ca="1" si="478"/>
        <v>#N/A</v>
      </c>
      <c r="DX213" t="e">
        <f t="shared" ca="1" si="478"/>
        <v>#N/A</v>
      </c>
      <c r="DY213" t="e">
        <f t="shared" ca="1" si="478"/>
        <v>#N/A</v>
      </c>
      <c r="DZ213" t="e">
        <f t="shared" ca="1" si="478"/>
        <v>#N/A</v>
      </c>
      <c r="EA213" t="e">
        <f t="shared" ca="1" si="478"/>
        <v>#N/A</v>
      </c>
      <c r="EB213" t="e">
        <f t="shared" ca="1" si="478"/>
        <v>#N/A</v>
      </c>
      <c r="EC213" t="e">
        <f t="shared" ca="1" si="478"/>
        <v>#N/A</v>
      </c>
      <c r="ED213" t="e">
        <f t="shared" ca="1" si="478"/>
        <v>#N/A</v>
      </c>
      <c r="EE213" t="e">
        <f t="shared" ref="EE213:EN222" ca="1" si="608">$L213*$E$170</f>
        <v>#N/A</v>
      </c>
      <c r="EF213" t="e">
        <f t="shared" ca="1" si="608"/>
        <v>#N/A</v>
      </c>
      <c r="EG213" t="e">
        <f t="shared" ca="1" si="608"/>
        <v>#N/A</v>
      </c>
      <c r="EH213" t="e">
        <f t="shared" ca="1" si="608"/>
        <v>#N/A</v>
      </c>
      <c r="EI213" t="e">
        <f t="shared" ca="1" si="608"/>
        <v>#N/A</v>
      </c>
      <c r="EJ213" t="e">
        <f t="shared" ca="1" si="608"/>
        <v>#N/A</v>
      </c>
      <c r="EK213" t="e">
        <f t="shared" ca="1" si="608"/>
        <v>#N/A</v>
      </c>
      <c r="EL213" t="e">
        <f t="shared" ca="1" si="608"/>
        <v>#N/A</v>
      </c>
      <c r="EM213" t="e">
        <f t="shared" ca="1" si="608"/>
        <v>#N/A</v>
      </c>
      <c r="EN213" s="91" t="e">
        <f t="shared" ca="1" si="608"/>
        <v>#N/A</v>
      </c>
    </row>
    <row r="214" spans="1:144">
      <c r="A214">
        <f ca="1"/>
        <v>0</v>
      </c>
      <c r="B214">
        <f ca="1"/>
        <v>0</v>
      </c>
      <c r="C214">
        <f ca="1"/>
        <v>0</v>
      </c>
      <c r="D214" t="str">
        <f ca="1"/>
        <v/>
      </c>
      <c r="E214">
        <f ca="1"/>
        <v>0</v>
      </c>
      <c r="F214">
        <f ca="1"/>
        <v>0</v>
      </c>
      <c r="G214">
        <f ca="1"/>
        <v>0</v>
      </c>
      <c r="H214" t="str">
        <f ca="1"/>
        <v/>
      </c>
      <c r="I214">
        <f ca="1"/>
        <v>0</v>
      </c>
      <c r="J214" t="str">
        <f ca="1"/>
        <v/>
      </c>
      <c r="K214" t="str">
        <f ca="1"/>
        <v>0</v>
      </c>
      <c r="L214" t="str">
        <f ca="1"/>
        <v>0</v>
      </c>
      <c r="M214" t="str">
        <f ca="1"/>
        <v>0</v>
      </c>
      <c r="X214" s="91" t="e">
        <f t="shared" ca="1" si="473"/>
        <v>#N/A</v>
      </c>
      <c r="Y214" t="e">
        <f t="shared" ca="1" si="473"/>
        <v>#N/A</v>
      </c>
      <c r="Z214" t="e">
        <f t="shared" ca="1" si="473"/>
        <v>#N/A</v>
      </c>
      <c r="AA214" t="e">
        <f t="shared" ca="1" si="473"/>
        <v>#N/A</v>
      </c>
      <c r="AB214" t="e">
        <f t="shared" ca="1" si="473"/>
        <v>#N/A</v>
      </c>
      <c r="AC214" t="e">
        <f t="shared" ca="1" si="473"/>
        <v>#N/A</v>
      </c>
      <c r="AD214" t="e">
        <f t="shared" ca="1" si="473"/>
        <v>#N/A</v>
      </c>
      <c r="AE214" t="e">
        <f t="shared" ca="1" si="473"/>
        <v>#N/A</v>
      </c>
      <c r="AF214" t="e">
        <f t="shared" ca="1" si="473"/>
        <v>#N/A</v>
      </c>
      <c r="AG214" t="e">
        <f t="shared" ca="1" si="473"/>
        <v>#N/A</v>
      </c>
      <c r="AH214" t="e">
        <f t="shared" ca="1" si="473"/>
        <v>#N/A</v>
      </c>
      <c r="AI214" t="e">
        <f t="shared" ca="1" si="473"/>
        <v>#N/A</v>
      </c>
      <c r="AJ214" t="e">
        <f t="shared" ca="1" si="473"/>
        <v>#N/A</v>
      </c>
      <c r="AK214" t="e">
        <f t="shared" ca="1" si="473"/>
        <v>#N/A</v>
      </c>
      <c r="AL214" t="e">
        <f t="shared" ref="X214:AM222" ca="1" si="609">$L214*$E$170</f>
        <v>#N/A</v>
      </c>
      <c r="AM214" t="e">
        <f t="shared" ca="1" si="609"/>
        <v>#N/A</v>
      </c>
      <c r="AN214" t="e">
        <f t="shared" ca="1" si="607"/>
        <v>#N/A</v>
      </c>
      <c r="AO214" t="e">
        <f t="shared" ca="1" si="607"/>
        <v>#N/A</v>
      </c>
      <c r="AP214" t="e">
        <f t="shared" ca="1" si="607"/>
        <v>#N/A</v>
      </c>
      <c r="AQ214" t="e">
        <f t="shared" ca="1" si="607"/>
        <v>#N/A</v>
      </c>
      <c r="AR214" t="e">
        <f t="shared" ca="1" si="607"/>
        <v>#N/A</v>
      </c>
      <c r="AS214" t="e">
        <f t="shared" ca="1" si="607"/>
        <v>#N/A</v>
      </c>
      <c r="AT214" t="e">
        <f t="shared" ca="1" si="607"/>
        <v>#N/A</v>
      </c>
      <c r="AU214" t="e">
        <f t="shared" ca="1" si="607"/>
        <v>#N/A</v>
      </c>
      <c r="AV214" t="e">
        <f t="shared" ca="1" si="607"/>
        <v>#N/A</v>
      </c>
      <c r="AW214" t="e">
        <f t="shared" ca="1" si="607"/>
        <v>#N/A</v>
      </c>
      <c r="AX214" t="e">
        <f t="shared" ca="1" si="607"/>
        <v>#N/A</v>
      </c>
      <c r="AY214" t="e">
        <f t="shared" ca="1" si="607"/>
        <v>#N/A</v>
      </c>
      <c r="AZ214" t="e">
        <f t="shared" ca="1" si="607"/>
        <v>#N/A</v>
      </c>
      <c r="BA214" t="e">
        <f t="shared" ca="1" si="607"/>
        <v>#N/A</v>
      </c>
      <c r="BB214" s="91" t="e">
        <f t="shared" ca="1" si="607"/>
        <v>#N/A</v>
      </c>
      <c r="BC214" t="e">
        <f t="shared" ca="1" si="607"/>
        <v>#N/A</v>
      </c>
      <c r="BD214" t="e">
        <f t="shared" ca="1" si="607"/>
        <v>#N/A</v>
      </c>
      <c r="BE214" t="e">
        <f t="shared" ca="1" si="607"/>
        <v>#N/A</v>
      </c>
      <c r="BF214" t="e">
        <f t="shared" ca="1" si="607"/>
        <v>#N/A</v>
      </c>
      <c r="BG214" t="e">
        <f t="shared" ca="1" si="607"/>
        <v>#N/A</v>
      </c>
      <c r="BH214" t="e">
        <f t="shared" ca="1" si="607"/>
        <v>#N/A</v>
      </c>
      <c r="BI214" t="e">
        <f t="shared" ca="1" si="607"/>
        <v>#N/A</v>
      </c>
      <c r="BJ214" t="e">
        <f t="shared" ca="1" si="607"/>
        <v>#N/A</v>
      </c>
      <c r="BK214" t="e">
        <f t="shared" ca="1" si="607"/>
        <v>#N/A</v>
      </c>
      <c r="BL214" t="e">
        <f t="shared" ca="1" si="607"/>
        <v>#N/A</v>
      </c>
      <c r="BM214" t="e">
        <f t="shared" ca="1" si="607"/>
        <v>#N/A</v>
      </c>
      <c r="BN214" t="e">
        <f t="shared" ca="1" si="607"/>
        <v>#N/A</v>
      </c>
      <c r="BO214" t="e">
        <f t="shared" ca="1" si="607"/>
        <v>#N/A</v>
      </c>
      <c r="BP214" t="e">
        <f t="shared" ca="1" si="607"/>
        <v>#N/A</v>
      </c>
      <c r="BQ214" t="e">
        <f t="shared" ca="1" si="607"/>
        <v>#N/A</v>
      </c>
      <c r="BR214" t="e">
        <f t="shared" ca="1" si="607"/>
        <v>#N/A</v>
      </c>
      <c r="BS214" t="e">
        <f t="shared" ca="1" si="607"/>
        <v>#N/A</v>
      </c>
      <c r="BT214" t="e">
        <f t="shared" ca="1" si="607"/>
        <v>#N/A</v>
      </c>
      <c r="BU214" t="e">
        <f t="shared" ca="1" si="607"/>
        <v>#N/A</v>
      </c>
      <c r="BV214" t="e">
        <f t="shared" ca="1" si="607"/>
        <v>#N/A</v>
      </c>
      <c r="BW214" t="e">
        <f t="shared" ca="1" si="607"/>
        <v>#N/A</v>
      </c>
      <c r="BX214" t="e">
        <f t="shared" ca="1" si="607"/>
        <v>#N/A</v>
      </c>
      <c r="BY214" t="e">
        <f t="shared" ca="1" si="607"/>
        <v>#N/A</v>
      </c>
      <c r="BZ214" t="e">
        <f t="shared" ca="1" si="607"/>
        <v>#N/A</v>
      </c>
      <c r="CA214" t="e">
        <f t="shared" ca="1" si="607"/>
        <v>#N/A</v>
      </c>
      <c r="CB214" t="e">
        <f t="shared" ca="1" si="607"/>
        <v>#N/A</v>
      </c>
      <c r="CC214" t="e">
        <f t="shared" ca="1" si="607"/>
        <v>#N/A</v>
      </c>
      <c r="CD214" t="e">
        <f t="shared" ca="1" si="607"/>
        <v>#N/A</v>
      </c>
      <c r="CE214" t="e">
        <f t="shared" ca="1" si="607"/>
        <v>#N/A</v>
      </c>
      <c r="CF214" s="91" t="e">
        <f t="shared" ca="1" si="607"/>
        <v>#N/A</v>
      </c>
      <c r="CG214" t="e">
        <f t="shared" ca="1" si="607"/>
        <v>#N/A</v>
      </c>
      <c r="CH214" t="e">
        <f t="shared" ca="1" si="607"/>
        <v>#N/A</v>
      </c>
      <c r="CI214" t="e">
        <f t="shared" ca="1" si="607"/>
        <v>#N/A</v>
      </c>
      <c r="CJ214" t="e">
        <f t="shared" ca="1" si="607"/>
        <v>#N/A</v>
      </c>
      <c r="CK214" t="e">
        <f t="shared" ca="1" si="607"/>
        <v>#N/A</v>
      </c>
      <c r="CL214" t="e">
        <f t="shared" ca="1" si="607"/>
        <v>#N/A</v>
      </c>
      <c r="CM214" t="e">
        <f t="shared" ca="1" si="607"/>
        <v>#N/A</v>
      </c>
      <c r="CN214" t="e">
        <f t="shared" ca="1" si="607"/>
        <v>#N/A</v>
      </c>
      <c r="CO214" t="e">
        <f t="shared" ca="1" si="607"/>
        <v>#N/A</v>
      </c>
      <c r="CP214" t="e">
        <f t="shared" ca="1" si="607"/>
        <v>#N/A</v>
      </c>
      <c r="CQ214" t="e">
        <f t="shared" ca="1" si="607"/>
        <v>#N/A</v>
      </c>
      <c r="CR214" t="e">
        <f t="shared" ca="1" si="607"/>
        <v>#N/A</v>
      </c>
      <c r="CS214" t="e">
        <f t="shared" ca="1" si="607"/>
        <v>#N/A</v>
      </c>
      <c r="CT214" t="e">
        <f t="shared" ca="1" si="607"/>
        <v>#N/A</v>
      </c>
      <c r="CU214" t="e">
        <f t="shared" ca="1" si="607"/>
        <v>#N/A</v>
      </c>
      <c r="CV214" t="e">
        <f t="shared" ca="1" si="607"/>
        <v>#N/A</v>
      </c>
      <c r="CW214" t="e">
        <f t="shared" ca="1" si="607"/>
        <v>#N/A</v>
      </c>
      <c r="CX214" t="e">
        <f t="shared" ca="1" si="607"/>
        <v>#N/A</v>
      </c>
      <c r="CY214" t="e">
        <f t="shared" ca="1" si="607"/>
        <v>#N/A</v>
      </c>
      <c r="CZ214" t="e">
        <f t="shared" ca="1" si="482"/>
        <v>#N/A</v>
      </c>
      <c r="DA214" t="e">
        <f t="shared" ca="1" si="482"/>
        <v>#N/A</v>
      </c>
      <c r="DB214" t="e">
        <f t="shared" ca="1" si="482"/>
        <v>#N/A</v>
      </c>
      <c r="DC214" t="e">
        <f t="shared" ca="1" si="482"/>
        <v>#N/A</v>
      </c>
      <c r="DD214" t="e">
        <f t="shared" ca="1" si="482"/>
        <v>#N/A</v>
      </c>
      <c r="DE214" t="e">
        <f t="shared" ca="1" si="482"/>
        <v>#N/A</v>
      </c>
      <c r="DF214" t="e">
        <f t="shared" ca="1" si="482"/>
        <v>#N/A</v>
      </c>
      <c r="DG214" t="e">
        <f t="shared" ca="1" si="482"/>
        <v>#N/A</v>
      </c>
      <c r="DH214" t="e">
        <f t="shared" ca="1" si="482"/>
        <v>#N/A</v>
      </c>
      <c r="DI214" t="e">
        <f t="shared" ca="1" si="482"/>
        <v>#N/A</v>
      </c>
      <c r="DJ214" s="91" t="e">
        <f t="shared" ca="1" si="482"/>
        <v>#N/A</v>
      </c>
      <c r="DK214" t="e">
        <f t="shared" ca="1" si="482"/>
        <v>#N/A</v>
      </c>
      <c r="DL214" t="e">
        <f t="shared" ca="1" si="482"/>
        <v>#N/A</v>
      </c>
      <c r="DM214" t="e">
        <f t="shared" ca="1" si="482"/>
        <v>#N/A</v>
      </c>
      <c r="DN214" t="e">
        <f t="shared" ca="1" si="482"/>
        <v>#N/A</v>
      </c>
      <c r="DO214" t="e">
        <f t="shared" ref="DO214:ED222" ca="1" si="610">$L214*$E$170</f>
        <v>#N/A</v>
      </c>
      <c r="DP214" t="e">
        <f t="shared" ca="1" si="610"/>
        <v>#N/A</v>
      </c>
      <c r="DQ214" t="e">
        <f t="shared" ca="1" si="610"/>
        <v>#N/A</v>
      </c>
      <c r="DR214" t="e">
        <f t="shared" ca="1" si="610"/>
        <v>#N/A</v>
      </c>
      <c r="DS214" t="e">
        <f t="shared" ca="1" si="610"/>
        <v>#N/A</v>
      </c>
      <c r="DT214" t="e">
        <f t="shared" ca="1" si="610"/>
        <v>#N/A</v>
      </c>
      <c r="DU214" t="e">
        <f t="shared" ca="1" si="610"/>
        <v>#N/A</v>
      </c>
      <c r="DV214" t="e">
        <f t="shared" ca="1" si="610"/>
        <v>#N/A</v>
      </c>
      <c r="DW214" t="e">
        <f t="shared" ca="1" si="610"/>
        <v>#N/A</v>
      </c>
      <c r="DX214" t="e">
        <f t="shared" ca="1" si="610"/>
        <v>#N/A</v>
      </c>
      <c r="DY214" t="e">
        <f t="shared" ca="1" si="610"/>
        <v>#N/A</v>
      </c>
      <c r="DZ214" t="e">
        <f t="shared" ca="1" si="610"/>
        <v>#N/A</v>
      </c>
      <c r="EA214" t="e">
        <f t="shared" ca="1" si="610"/>
        <v>#N/A</v>
      </c>
      <c r="EB214" t="e">
        <f t="shared" ca="1" si="610"/>
        <v>#N/A</v>
      </c>
      <c r="EC214" t="e">
        <f t="shared" ca="1" si="610"/>
        <v>#N/A</v>
      </c>
      <c r="ED214" t="e">
        <f t="shared" ca="1" si="610"/>
        <v>#N/A</v>
      </c>
      <c r="EE214" t="e">
        <f t="shared" ca="1" si="608"/>
        <v>#N/A</v>
      </c>
      <c r="EF214" t="e">
        <f t="shared" ca="1" si="608"/>
        <v>#N/A</v>
      </c>
      <c r="EG214" t="e">
        <f t="shared" ca="1" si="608"/>
        <v>#N/A</v>
      </c>
      <c r="EH214" t="e">
        <f t="shared" ca="1" si="608"/>
        <v>#N/A</v>
      </c>
      <c r="EI214" t="e">
        <f t="shared" ca="1" si="608"/>
        <v>#N/A</v>
      </c>
      <c r="EJ214" t="e">
        <f t="shared" ca="1" si="608"/>
        <v>#N/A</v>
      </c>
      <c r="EK214" t="e">
        <f t="shared" ca="1" si="608"/>
        <v>#N/A</v>
      </c>
      <c r="EL214" t="e">
        <f t="shared" ca="1" si="608"/>
        <v>#N/A</v>
      </c>
      <c r="EM214" t="e">
        <f t="shared" ca="1" si="608"/>
        <v>#N/A</v>
      </c>
      <c r="EN214" s="91" t="e">
        <f t="shared" ca="1" si="608"/>
        <v>#N/A</v>
      </c>
    </row>
    <row r="215" spans="1:144">
      <c r="A215">
        <f ca="1"/>
        <v>0</v>
      </c>
      <c r="B215">
        <f ca="1"/>
        <v>0</v>
      </c>
      <c r="C215">
        <f ca="1"/>
        <v>0</v>
      </c>
      <c r="D215" t="str">
        <f ca="1"/>
        <v/>
      </c>
      <c r="E215">
        <f ca="1"/>
        <v>0</v>
      </c>
      <c r="F215">
        <f ca="1"/>
        <v>0</v>
      </c>
      <c r="G215">
        <f ca="1"/>
        <v>0</v>
      </c>
      <c r="H215" t="str">
        <f ca="1"/>
        <v/>
      </c>
      <c r="I215">
        <f ca="1"/>
        <v>0</v>
      </c>
      <c r="J215" t="str">
        <f ca="1"/>
        <v/>
      </c>
      <c r="K215" t="str">
        <f ca="1"/>
        <v>0</v>
      </c>
      <c r="L215" t="str">
        <f ca="1"/>
        <v>0</v>
      </c>
      <c r="M215" t="str">
        <f ca="1"/>
        <v>0</v>
      </c>
      <c r="X215" s="91" t="e">
        <f t="shared" ca="1" si="609"/>
        <v>#N/A</v>
      </c>
      <c r="Y215" t="e">
        <f t="shared" ca="1" si="609"/>
        <v>#N/A</v>
      </c>
      <c r="Z215" t="e">
        <f t="shared" ca="1" si="609"/>
        <v>#N/A</v>
      </c>
      <c r="AA215" t="e">
        <f t="shared" ca="1" si="609"/>
        <v>#N/A</v>
      </c>
      <c r="AB215" t="e">
        <f t="shared" ca="1" si="609"/>
        <v>#N/A</v>
      </c>
      <c r="AC215" t="e">
        <f t="shared" ca="1" si="609"/>
        <v>#N/A</v>
      </c>
      <c r="AD215" t="e">
        <f t="shared" ca="1" si="609"/>
        <v>#N/A</v>
      </c>
      <c r="AE215" t="e">
        <f t="shared" ca="1" si="609"/>
        <v>#N/A</v>
      </c>
      <c r="AF215" t="e">
        <f t="shared" ca="1" si="609"/>
        <v>#N/A</v>
      </c>
      <c r="AG215" t="e">
        <f t="shared" ca="1" si="609"/>
        <v>#N/A</v>
      </c>
      <c r="AH215" t="e">
        <f t="shared" ca="1" si="609"/>
        <v>#N/A</v>
      </c>
      <c r="AI215" t="e">
        <f t="shared" ca="1" si="609"/>
        <v>#N/A</v>
      </c>
      <c r="AJ215" t="e">
        <f t="shared" ca="1" si="609"/>
        <v>#N/A</v>
      </c>
      <c r="AK215" t="e">
        <f t="shared" ca="1" si="609"/>
        <v>#N/A</v>
      </c>
      <c r="AL215" t="e">
        <f t="shared" ca="1" si="609"/>
        <v>#N/A</v>
      </c>
      <c r="AM215" t="e">
        <f t="shared" ca="1" si="609"/>
        <v>#N/A</v>
      </c>
      <c r="AN215" t="e">
        <f t="shared" ca="1" si="607"/>
        <v>#N/A</v>
      </c>
      <c r="AO215" t="e">
        <f t="shared" ca="1" si="607"/>
        <v>#N/A</v>
      </c>
      <c r="AP215" t="e">
        <f t="shared" ca="1" si="607"/>
        <v>#N/A</v>
      </c>
      <c r="AQ215" t="e">
        <f t="shared" ca="1" si="607"/>
        <v>#N/A</v>
      </c>
      <c r="AR215" t="e">
        <f t="shared" ca="1" si="607"/>
        <v>#N/A</v>
      </c>
      <c r="AS215" t="e">
        <f t="shared" ca="1" si="607"/>
        <v>#N/A</v>
      </c>
      <c r="AT215" t="e">
        <f t="shared" ca="1" si="607"/>
        <v>#N/A</v>
      </c>
      <c r="AU215" t="e">
        <f t="shared" ca="1" si="607"/>
        <v>#N/A</v>
      </c>
      <c r="AV215" t="e">
        <f t="shared" ca="1" si="607"/>
        <v>#N/A</v>
      </c>
      <c r="AW215" t="e">
        <f t="shared" ca="1" si="607"/>
        <v>#N/A</v>
      </c>
      <c r="AX215" t="e">
        <f t="shared" ca="1" si="607"/>
        <v>#N/A</v>
      </c>
      <c r="AY215" t="e">
        <f t="shared" ca="1" si="607"/>
        <v>#N/A</v>
      </c>
      <c r="AZ215" t="e">
        <f t="shared" ca="1" si="607"/>
        <v>#N/A</v>
      </c>
      <c r="BA215" t="e">
        <f t="shared" ca="1" si="607"/>
        <v>#N/A</v>
      </c>
      <c r="BB215" s="91" t="e">
        <f t="shared" ca="1" si="607"/>
        <v>#N/A</v>
      </c>
      <c r="BC215" t="e">
        <f t="shared" ca="1" si="607"/>
        <v>#N/A</v>
      </c>
      <c r="BD215" t="e">
        <f t="shared" ca="1" si="607"/>
        <v>#N/A</v>
      </c>
      <c r="BE215" t="e">
        <f t="shared" ca="1" si="607"/>
        <v>#N/A</v>
      </c>
      <c r="BF215" t="e">
        <f t="shared" ca="1" si="607"/>
        <v>#N/A</v>
      </c>
      <c r="BG215" t="e">
        <f t="shared" ca="1" si="607"/>
        <v>#N/A</v>
      </c>
      <c r="BH215" t="e">
        <f t="shared" ca="1" si="607"/>
        <v>#N/A</v>
      </c>
      <c r="BI215" t="e">
        <f t="shared" ca="1" si="607"/>
        <v>#N/A</v>
      </c>
      <c r="BJ215" t="e">
        <f t="shared" ca="1" si="607"/>
        <v>#N/A</v>
      </c>
      <c r="BK215" t="e">
        <f t="shared" ca="1" si="607"/>
        <v>#N/A</v>
      </c>
      <c r="BL215" t="e">
        <f t="shared" ca="1" si="607"/>
        <v>#N/A</v>
      </c>
      <c r="BM215" t="e">
        <f t="shared" ca="1" si="607"/>
        <v>#N/A</v>
      </c>
      <c r="BN215" t="e">
        <f t="shared" ca="1" si="607"/>
        <v>#N/A</v>
      </c>
      <c r="BO215" t="e">
        <f t="shared" ca="1" si="607"/>
        <v>#N/A</v>
      </c>
      <c r="BP215" t="e">
        <f t="shared" ca="1" si="607"/>
        <v>#N/A</v>
      </c>
      <c r="BQ215" t="e">
        <f t="shared" ca="1" si="607"/>
        <v>#N/A</v>
      </c>
      <c r="BR215" t="e">
        <f t="shared" ca="1" si="607"/>
        <v>#N/A</v>
      </c>
      <c r="BS215" t="e">
        <f t="shared" ca="1" si="607"/>
        <v>#N/A</v>
      </c>
      <c r="BT215" t="e">
        <f t="shared" ca="1" si="607"/>
        <v>#N/A</v>
      </c>
      <c r="BU215" t="e">
        <f t="shared" ca="1" si="607"/>
        <v>#N/A</v>
      </c>
      <c r="BV215" t="e">
        <f t="shared" ca="1" si="607"/>
        <v>#N/A</v>
      </c>
      <c r="BW215" t="e">
        <f t="shared" ca="1" si="607"/>
        <v>#N/A</v>
      </c>
      <c r="BX215" t="e">
        <f t="shared" ca="1" si="607"/>
        <v>#N/A</v>
      </c>
      <c r="BY215" t="e">
        <f t="shared" ca="1" si="607"/>
        <v>#N/A</v>
      </c>
      <c r="BZ215" t="e">
        <f t="shared" ca="1" si="607"/>
        <v>#N/A</v>
      </c>
      <c r="CA215" t="e">
        <f t="shared" ca="1" si="607"/>
        <v>#N/A</v>
      </c>
      <c r="CB215" t="e">
        <f t="shared" ca="1" si="607"/>
        <v>#N/A</v>
      </c>
      <c r="CC215" t="e">
        <f t="shared" ca="1" si="607"/>
        <v>#N/A</v>
      </c>
      <c r="CD215" t="e">
        <f t="shared" ca="1" si="607"/>
        <v>#N/A</v>
      </c>
      <c r="CE215" t="e">
        <f t="shared" ca="1" si="607"/>
        <v>#N/A</v>
      </c>
      <c r="CF215" s="91" t="e">
        <f t="shared" ca="1" si="607"/>
        <v>#N/A</v>
      </c>
      <c r="CG215" t="e">
        <f t="shared" ca="1" si="607"/>
        <v>#N/A</v>
      </c>
      <c r="CH215" t="e">
        <f t="shared" ca="1" si="607"/>
        <v>#N/A</v>
      </c>
      <c r="CI215" t="e">
        <f t="shared" ca="1" si="607"/>
        <v>#N/A</v>
      </c>
      <c r="CJ215" t="e">
        <f t="shared" ca="1" si="607"/>
        <v>#N/A</v>
      </c>
      <c r="CK215" t="e">
        <f t="shared" ca="1" si="607"/>
        <v>#N/A</v>
      </c>
      <c r="CL215" t="e">
        <f t="shared" ca="1" si="607"/>
        <v>#N/A</v>
      </c>
      <c r="CM215" t="e">
        <f t="shared" ca="1" si="607"/>
        <v>#N/A</v>
      </c>
      <c r="CN215" t="e">
        <f t="shared" ca="1" si="607"/>
        <v>#N/A</v>
      </c>
      <c r="CO215" t="e">
        <f t="shared" ca="1" si="607"/>
        <v>#N/A</v>
      </c>
      <c r="CP215" t="e">
        <f t="shared" ca="1" si="607"/>
        <v>#N/A</v>
      </c>
      <c r="CQ215" t="e">
        <f t="shared" ca="1" si="607"/>
        <v>#N/A</v>
      </c>
      <c r="CR215" t="e">
        <f t="shared" ca="1" si="607"/>
        <v>#N/A</v>
      </c>
      <c r="CS215" t="e">
        <f t="shared" ca="1" si="607"/>
        <v>#N/A</v>
      </c>
      <c r="CT215" t="e">
        <f t="shared" ca="1" si="607"/>
        <v>#N/A</v>
      </c>
      <c r="CU215" t="e">
        <f t="shared" ca="1" si="607"/>
        <v>#N/A</v>
      </c>
      <c r="CV215" t="e">
        <f t="shared" ca="1" si="607"/>
        <v>#N/A</v>
      </c>
      <c r="CW215" t="e">
        <f t="shared" ca="1" si="607"/>
        <v>#N/A</v>
      </c>
      <c r="CX215" t="e">
        <f t="shared" ca="1" si="607"/>
        <v>#N/A</v>
      </c>
      <c r="CY215" t="e">
        <f t="shared" ca="1" si="607"/>
        <v>#N/A</v>
      </c>
      <c r="CZ215" t="e">
        <f t="shared" ref="CZ215:DO222" ca="1" si="611">$L215*$E$170</f>
        <v>#N/A</v>
      </c>
      <c r="DA215" t="e">
        <f t="shared" ca="1" si="611"/>
        <v>#N/A</v>
      </c>
      <c r="DB215" t="e">
        <f t="shared" ca="1" si="611"/>
        <v>#N/A</v>
      </c>
      <c r="DC215" t="e">
        <f t="shared" ca="1" si="611"/>
        <v>#N/A</v>
      </c>
      <c r="DD215" t="e">
        <f t="shared" ca="1" si="611"/>
        <v>#N/A</v>
      </c>
      <c r="DE215" t="e">
        <f t="shared" ca="1" si="611"/>
        <v>#N/A</v>
      </c>
      <c r="DF215" t="e">
        <f t="shared" ca="1" si="611"/>
        <v>#N/A</v>
      </c>
      <c r="DG215" t="e">
        <f t="shared" ca="1" si="611"/>
        <v>#N/A</v>
      </c>
      <c r="DH215" t="e">
        <f t="shared" ca="1" si="611"/>
        <v>#N/A</v>
      </c>
      <c r="DI215" t="e">
        <f t="shared" ca="1" si="611"/>
        <v>#N/A</v>
      </c>
      <c r="DJ215" s="91" t="e">
        <f t="shared" ca="1" si="611"/>
        <v>#N/A</v>
      </c>
      <c r="DK215" t="e">
        <f t="shared" ca="1" si="611"/>
        <v>#N/A</v>
      </c>
      <c r="DL215" t="e">
        <f t="shared" ca="1" si="611"/>
        <v>#N/A</v>
      </c>
      <c r="DM215" t="e">
        <f t="shared" ca="1" si="611"/>
        <v>#N/A</v>
      </c>
      <c r="DN215" t="e">
        <f t="shared" ca="1" si="611"/>
        <v>#N/A</v>
      </c>
      <c r="DO215" t="e">
        <f t="shared" ca="1" si="611"/>
        <v>#N/A</v>
      </c>
      <c r="DP215" t="e">
        <f t="shared" ca="1" si="610"/>
        <v>#N/A</v>
      </c>
      <c r="DQ215" t="e">
        <f t="shared" ca="1" si="610"/>
        <v>#N/A</v>
      </c>
      <c r="DR215" t="e">
        <f t="shared" ca="1" si="610"/>
        <v>#N/A</v>
      </c>
      <c r="DS215" t="e">
        <f t="shared" ca="1" si="610"/>
        <v>#N/A</v>
      </c>
      <c r="DT215" t="e">
        <f t="shared" ca="1" si="610"/>
        <v>#N/A</v>
      </c>
      <c r="DU215" t="e">
        <f t="shared" ca="1" si="610"/>
        <v>#N/A</v>
      </c>
      <c r="DV215" t="e">
        <f t="shared" ca="1" si="610"/>
        <v>#N/A</v>
      </c>
      <c r="DW215" t="e">
        <f t="shared" ca="1" si="610"/>
        <v>#N/A</v>
      </c>
      <c r="DX215" t="e">
        <f t="shared" ca="1" si="610"/>
        <v>#N/A</v>
      </c>
      <c r="DY215" t="e">
        <f t="shared" ca="1" si="610"/>
        <v>#N/A</v>
      </c>
      <c r="DZ215" t="e">
        <f t="shared" ca="1" si="610"/>
        <v>#N/A</v>
      </c>
      <c r="EA215" t="e">
        <f t="shared" ca="1" si="610"/>
        <v>#N/A</v>
      </c>
      <c r="EB215" t="e">
        <f t="shared" ca="1" si="610"/>
        <v>#N/A</v>
      </c>
      <c r="EC215" t="e">
        <f t="shared" ca="1" si="610"/>
        <v>#N/A</v>
      </c>
      <c r="ED215" t="e">
        <f t="shared" ca="1" si="610"/>
        <v>#N/A</v>
      </c>
      <c r="EE215" t="e">
        <f t="shared" ca="1" si="608"/>
        <v>#N/A</v>
      </c>
      <c r="EF215" t="e">
        <f t="shared" ca="1" si="608"/>
        <v>#N/A</v>
      </c>
      <c r="EG215" t="e">
        <f t="shared" ca="1" si="608"/>
        <v>#N/A</v>
      </c>
      <c r="EH215" t="e">
        <f t="shared" ca="1" si="608"/>
        <v>#N/A</v>
      </c>
      <c r="EI215" t="e">
        <f t="shared" ca="1" si="608"/>
        <v>#N/A</v>
      </c>
      <c r="EJ215" t="e">
        <f t="shared" ca="1" si="608"/>
        <v>#N/A</v>
      </c>
      <c r="EK215" t="e">
        <f t="shared" ca="1" si="608"/>
        <v>#N/A</v>
      </c>
      <c r="EL215" t="e">
        <f t="shared" ca="1" si="608"/>
        <v>#N/A</v>
      </c>
      <c r="EM215" t="e">
        <f t="shared" ca="1" si="608"/>
        <v>#N/A</v>
      </c>
      <c r="EN215" s="91" t="e">
        <f t="shared" ca="1" si="608"/>
        <v>#N/A</v>
      </c>
    </row>
    <row r="216" spans="1:144">
      <c r="A216">
        <f ca="1"/>
        <v>0</v>
      </c>
      <c r="B216">
        <f ca="1"/>
        <v>0</v>
      </c>
      <c r="C216">
        <f ca="1"/>
        <v>0</v>
      </c>
      <c r="D216" t="str">
        <f ca="1"/>
        <v/>
      </c>
      <c r="E216">
        <f ca="1"/>
        <v>0</v>
      </c>
      <c r="F216">
        <f ca="1"/>
        <v>0</v>
      </c>
      <c r="G216">
        <f ca="1"/>
        <v>0</v>
      </c>
      <c r="H216" t="str">
        <f ca="1"/>
        <v/>
      </c>
      <c r="I216">
        <f ca="1"/>
        <v>0</v>
      </c>
      <c r="J216" t="str">
        <f ca="1"/>
        <v/>
      </c>
      <c r="K216" t="str">
        <f ca="1"/>
        <v>0</v>
      </c>
      <c r="L216" t="str">
        <f ca="1"/>
        <v>0</v>
      </c>
      <c r="M216" t="str">
        <f ca="1"/>
        <v>0</v>
      </c>
      <c r="X216" s="91" t="e">
        <f t="shared" ca="1" si="609"/>
        <v>#N/A</v>
      </c>
      <c r="Y216" t="e">
        <f t="shared" ca="1" si="609"/>
        <v>#N/A</v>
      </c>
      <c r="Z216" t="e">
        <f t="shared" ca="1" si="609"/>
        <v>#N/A</v>
      </c>
      <c r="AA216" t="e">
        <f t="shared" ca="1" si="609"/>
        <v>#N/A</v>
      </c>
      <c r="AB216" t="e">
        <f t="shared" ca="1" si="609"/>
        <v>#N/A</v>
      </c>
      <c r="AC216" t="e">
        <f t="shared" ca="1" si="609"/>
        <v>#N/A</v>
      </c>
      <c r="AD216" t="e">
        <f t="shared" ca="1" si="609"/>
        <v>#N/A</v>
      </c>
      <c r="AE216" t="e">
        <f t="shared" ca="1" si="609"/>
        <v>#N/A</v>
      </c>
      <c r="AF216" t="e">
        <f t="shared" ca="1" si="609"/>
        <v>#N/A</v>
      </c>
      <c r="AG216" t="e">
        <f t="shared" ca="1" si="609"/>
        <v>#N/A</v>
      </c>
      <c r="AH216" t="e">
        <f t="shared" ca="1" si="609"/>
        <v>#N/A</v>
      </c>
      <c r="AI216" t="e">
        <f t="shared" ca="1" si="609"/>
        <v>#N/A</v>
      </c>
      <c r="AJ216" t="e">
        <f t="shared" ca="1" si="609"/>
        <v>#N/A</v>
      </c>
      <c r="AK216" t="e">
        <f t="shared" ca="1" si="609"/>
        <v>#N/A</v>
      </c>
      <c r="AL216" t="e">
        <f t="shared" ca="1" si="609"/>
        <v>#N/A</v>
      </c>
      <c r="AM216" t="e">
        <f t="shared" ca="1" si="609"/>
        <v>#N/A</v>
      </c>
      <c r="AN216" t="e">
        <f t="shared" ca="1" si="607"/>
        <v>#N/A</v>
      </c>
      <c r="AO216" t="e">
        <f t="shared" ca="1" si="607"/>
        <v>#N/A</v>
      </c>
      <c r="AP216" t="e">
        <f t="shared" ca="1" si="607"/>
        <v>#N/A</v>
      </c>
      <c r="AQ216" t="e">
        <f t="shared" ca="1" si="607"/>
        <v>#N/A</v>
      </c>
      <c r="AR216" t="e">
        <f t="shared" ca="1" si="607"/>
        <v>#N/A</v>
      </c>
      <c r="AS216" t="e">
        <f t="shared" ca="1" si="607"/>
        <v>#N/A</v>
      </c>
      <c r="AT216" t="e">
        <f t="shared" ca="1" si="607"/>
        <v>#N/A</v>
      </c>
      <c r="AU216" t="e">
        <f t="shared" ca="1" si="607"/>
        <v>#N/A</v>
      </c>
      <c r="AV216" t="e">
        <f t="shared" ca="1" si="607"/>
        <v>#N/A</v>
      </c>
      <c r="AW216" t="e">
        <f t="shared" ca="1" si="607"/>
        <v>#N/A</v>
      </c>
      <c r="AX216" t="e">
        <f t="shared" ca="1" si="607"/>
        <v>#N/A</v>
      </c>
      <c r="AY216" t="e">
        <f t="shared" ca="1" si="607"/>
        <v>#N/A</v>
      </c>
      <c r="AZ216" t="e">
        <f t="shared" ca="1" si="607"/>
        <v>#N/A</v>
      </c>
      <c r="BA216" t="e">
        <f t="shared" ca="1" si="607"/>
        <v>#N/A</v>
      </c>
      <c r="BB216" s="91" t="e">
        <f t="shared" ca="1" si="607"/>
        <v>#N/A</v>
      </c>
      <c r="BC216" t="e">
        <f t="shared" ca="1" si="607"/>
        <v>#N/A</v>
      </c>
      <c r="BD216" t="e">
        <f t="shared" ca="1" si="607"/>
        <v>#N/A</v>
      </c>
      <c r="BE216" t="e">
        <f t="shared" ca="1" si="607"/>
        <v>#N/A</v>
      </c>
      <c r="BF216" t="e">
        <f t="shared" ca="1" si="607"/>
        <v>#N/A</v>
      </c>
      <c r="BG216" t="e">
        <f t="shared" ca="1" si="607"/>
        <v>#N/A</v>
      </c>
      <c r="BH216" t="e">
        <f t="shared" ca="1" si="607"/>
        <v>#N/A</v>
      </c>
      <c r="BI216" t="e">
        <f t="shared" ca="1" si="607"/>
        <v>#N/A</v>
      </c>
      <c r="BJ216" t="e">
        <f t="shared" ca="1" si="607"/>
        <v>#N/A</v>
      </c>
      <c r="BK216" t="e">
        <f t="shared" ca="1" si="607"/>
        <v>#N/A</v>
      </c>
      <c r="BL216" t="e">
        <f t="shared" ca="1" si="607"/>
        <v>#N/A</v>
      </c>
      <c r="BM216" t="e">
        <f t="shared" ca="1" si="607"/>
        <v>#N/A</v>
      </c>
      <c r="BN216" t="e">
        <f t="shared" ca="1" si="607"/>
        <v>#N/A</v>
      </c>
      <c r="BO216" t="e">
        <f t="shared" ca="1" si="607"/>
        <v>#N/A</v>
      </c>
      <c r="BP216" t="e">
        <f t="shared" ca="1" si="607"/>
        <v>#N/A</v>
      </c>
      <c r="BQ216" t="e">
        <f t="shared" ca="1" si="607"/>
        <v>#N/A</v>
      </c>
      <c r="BR216" t="e">
        <f t="shared" ca="1" si="607"/>
        <v>#N/A</v>
      </c>
      <c r="BS216" t="e">
        <f t="shared" ca="1" si="607"/>
        <v>#N/A</v>
      </c>
      <c r="BT216" t="e">
        <f t="shared" ca="1" si="607"/>
        <v>#N/A</v>
      </c>
      <c r="BU216" t="e">
        <f t="shared" ca="1" si="607"/>
        <v>#N/A</v>
      </c>
      <c r="BV216" t="e">
        <f t="shared" ca="1" si="607"/>
        <v>#N/A</v>
      </c>
      <c r="BW216" t="e">
        <f t="shared" ca="1" si="607"/>
        <v>#N/A</v>
      </c>
      <c r="BX216" t="e">
        <f t="shared" ca="1" si="607"/>
        <v>#N/A</v>
      </c>
      <c r="BY216" t="e">
        <f t="shared" ca="1" si="607"/>
        <v>#N/A</v>
      </c>
      <c r="BZ216" t="e">
        <f t="shared" ca="1" si="607"/>
        <v>#N/A</v>
      </c>
      <c r="CA216" t="e">
        <f t="shared" ca="1" si="607"/>
        <v>#N/A</v>
      </c>
      <c r="CB216" t="e">
        <f t="shared" ca="1" si="607"/>
        <v>#N/A</v>
      </c>
      <c r="CC216" t="e">
        <f t="shared" ca="1" si="607"/>
        <v>#N/A</v>
      </c>
      <c r="CD216" t="e">
        <f t="shared" ca="1" si="607"/>
        <v>#N/A</v>
      </c>
      <c r="CE216" t="e">
        <f t="shared" ca="1" si="607"/>
        <v>#N/A</v>
      </c>
      <c r="CF216" s="91" t="e">
        <f t="shared" ca="1" si="607"/>
        <v>#N/A</v>
      </c>
      <c r="CG216" t="e">
        <f t="shared" ca="1" si="607"/>
        <v>#N/A</v>
      </c>
      <c r="CH216" t="e">
        <f t="shared" ca="1" si="607"/>
        <v>#N/A</v>
      </c>
      <c r="CI216" t="e">
        <f t="shared" ca="1" si="607"/>
        <v>#N/A</v>
      </c>
      <c r="CJ216" t="e">
        <f t="shared" ca="1" si="607"/>
        <v>#N/A</v>
      </c>
      <c r="CK216" t="e">
        <f t="shared" ca="1" si="607"/>
        <v>#N/A</v>
      </c>
      <c r="CL216" t="e">
        <f t="shared" ca="1" si="607"/>
        <v>#N/A</v>
      </c>
      <c r="CM216" t="e">
        <f t="shared" ca="1" si="607"/>
        <v>#N/A</v>
      </c>
      <c r="CN216" t="e">
        <f t="shared" ca="1" si="607"/>
        <v>#N/A</v>
      </c>
      <c r="CO216" t="e">
        <f t="shared" ca="1" si="607"/>
        <v>#N/A</v>
      </c>
      <c r="CP216" t="e">
        <f t="shared" ca="1" si="607"/>
        <v>#N/A</v>
      </c>
      <c r="CQ216" t="e">
        <f t="shared" ca="1" si="607"/>
        <v>#N/A</v>
      </c>
      <c r="CR216" t="e">
        <f t="shared" ca="1" si="607"/>
        <v>#N/A</v>
      </c>
      <c r="CS216" t="e">
        <f t="shared" ca="1" si="607"/>
        <v>#N/A</v>
      </c>
      <c r="CT216" t="e">
        <f t="shared" ca="1" si="607"/>
        <v>#N/A</v>
      </c>
      <c r="CU216" t="e">
        <f t="shared" ca="1" si="607"/>
        <v>#N/A</v>
      </c>
      <c r="CV216" t="e">
        <f t="shared" ca="1" si="607"/>
        <v>#N/A</v>
      </c>
      <c r="CW216" t="e">
        <f t="shared" ca="1" si="607"/>
        <v>#N/A</v>
      </c>
      <c r="CX216" t="e">
        <f t="shared" ca="1" si="607"/>
        <v>#N/A</v>
      </c>
      <c r="CY216" t="e">
        <f t="shared" ca="1" si="607"/>
        <v>#N/A</v>
      </c>
      <c r="CZ216" t="e">
        <f t="shared" ca="1" si="611"/>
        <v>#N/A</v>
      </c>
      <c r="DA216" t="e">
        <f t="shared" ca="1" si="611"/>
        <v>#N/A</v>
      </c>
      <c r="DB216" t="e">
        <f t="shared" ca="1" si="611"/>
        <v>#N/A</v>
      </c>
      <c r="DC216" t="e">
        <f t="shared" ca="1" si="611"/>
        <v>#N/A</v>
      </c>
      <c r="DD216" t="e">
        <f t="shared" ca="1" si="611"/>
        <v>#N/A</v>
      </c>
      <c r="DE216" t="e">
        <f t="shared" ca="1" si="611"/>
        <v>#N/A</v>
      </c>
      <c r="DF216" t="e">
        <f t="shared" ca="1" si="611"/>
        <v>#N/A</v>
      </c>
      <c r="DG216" t="e">
        <f t="shared" ca="1" si="611"/>
        <v>#N/A</v>
      </c>
      <c r="DH216" t="e">
        <f t="shared" ca="1" si="611"/>
        <v>#N/A</v>
      </c>
      <c r="DI216" t="e">
        <f t="shared" ca="1" si="611"/>
        <v>#N/A</v>
      </c>
      <c r="DJ216" s="91" t="e">
        <f t="shared" ca="1" si="611"/>
        <v>#N/A</v>
      </c>
      <c r="DK216" t="e">
        <f t="shared" ca="1" si="611"/>
        <v>#N/A</v>
      </c>
      <c r="DL216" t="e">
        <f t="shared" ca="1" si="611"/>
        <v>#N/A</v>
      </c>
      <c r="DM216" t="e">
        <f t="shared" ca="1" si="611"/>
        <v>#N/A</v>
      </c>
      <c r="DN216" t="e">
        <f t="shared" ca="1" si="611"/>
        <v>#N/A</v>
      </c>
      <c r="DO216" t="e">
        <f t="shared" ca="1" si="611"/>
        <v>#N/A</v>
      </c>
      <c r="DP216" t="e">
        <f t="shared" ca="1" si="610"/>
        <v>#N/A</v>
      </c>
      <c r="DQ216" t="e">
        <f t="shared" ca="1" si="610"/>
        <v>#N/A</v>
      </c>
      <c r="DR216" t="e">
        <f t="shared" ca="1" si="610"/>
        <v>#N/A</v>
      </c>
      <c r="DS216" t="e">
        <f t="shared" ca="1" si="610"/>
        <v>#N/A</v>
      </c>
      <c r="DT216" t="e">
        <f t="shared" ca="1" si="610"/>
        <v>#N/A</v>
      </c>
      <c r="DU216" t="e">
        <f t="shared" ca="1" si="610"/>
        <v>#N/A</v>
      </c>
      <c r="DV216" t="e">
        <f t="shared" ca="1" si="610"/>
        <v>#N/A</v>
      </c>
      <c r="DW216" t="e">
        <f t="shared" ca="1" si="610"/>
        <v>#N/A</v>
      </c>
      <c r="DX216" t="e">
        <f t="shared" ca="1" si="610"/>
        <v>#N/A</v>
      </c>
      <c r="DY216" t="e">
        <f t="shared" ca="1" si="610"/>
        <v>#N/A</v>
      </c>
      <c r="DZ216" t="e">
        <f t="shared" ca="1" si="610"/>
        <v>#N/A</v>
      </c>
      <c r="EA216" t="e">
        <f t="shared" ca="1" si="610"/>
        <v>#N/A</v>
      </c>
      <c r="EB216" t="e">
        <f t="shared" ca="1" si="610"/>
        <v>#N/A</v>
      </c>
      <c r="EC216" t="e">
        <f t="shared" ca="1" si="610"/>
        <v>#N/A</v>
      </c>
      <c r="ED216" t="e">
        <f t="shared" ca="1" si="610"/>
        <v>#N/A</v>
      </c>
      <c r="EE216" t="e">
        <f t="shared" ca="1" si="608"/>
        <v>#N/A</v>
      </c>
      <c r="EF216" t="e">
        <f t="shared" ca="1" si="608"/>
        <v>#N/A</v>
      </c>
      <c r="EG216" t="e">
        <f t="shared" ca="1" si="608"/>
        <v>#N/A</v>
      </c>
      <c r="EH216" t="e">
        <f t="shared" ca="1" si="608"/>
        <v>#N/A</v>
      </c>
      <c r="EI216" t="e">
        <f t="shared" ca="1" si="608"/>
        <v>#N/A</v>
      </c>
      <c r="EJ216" t="e">
        <f t="shared" ca="1" si="608"/>
        <v>#N/A</v>
      </c>
      <c r="EK216" t="e">
        <f t="shared" ca="1" si="608"/>
        <v>#N/A</v>
      </c>
      <c r="EL216" t="e">
        <f t="shared" ca="1" si="608"/>
        <v>#N/A</v>
      </c>
      <c r="EM216" t="e">
        <f t="shared" ca="1" si="608"/>
        <v>#N/A</v>
      </c>
      <c r="EN216" s="91" t="e">
        <f t="shared" ca="1" si="608"/>
        <v>#N/A</v>
      </c>
    </row>
    <row r="217" spans="1:144">
      <c r="A217">
        <f ca="1"/>
        <v>0</v>
      </c>
      <c r="B217">
        <f ca="1"/>
        <v>0</v>
      </c>
      <c r="C217">
        <f ca="1"/>
        <v>0</v>
      </c>
      <c r="D217" t="str">
        <f ca="1"/>
        <v/>
      </c>
      <c r="E217">
        <f ca="1"/>
        <v>0</v>
      </c>
      <c r="F217">
        <f ca="1"/>
        <v>0</v>
      </c>
      <c r="G217">
        <f ca="1"/>
        <v>0</v>
      </c>
      <c r="H217" t="str">
        <f ca="1"/>
        <v/>
      </c>
      <c r="I217">
        <f ca="1"/>
        <v>0</v>
      </c>
      <c r="J217" t="str">
        <f ca="1"/>
        <v/>
      </c>
      <c r="K217" t="str">
        <f ca="1"/>
        <v>0</v>
      </c>
      <c r="L217" t="str">
        <f ca="1"/>
        <v>0</v>
      </c>
      <c r="M217" t="str">
        <f ca="1"/>
        <v>0</v>
      </c>
      <c r="X217" s="91" t="e">
        <f t="shared" ca="1" si="609"/>
        <v>#N/A</v>
      </c>
      <c r="Y217" t="e">
        <f t="shared" ca="1" si="609"/>
        <v>#N/A</v>
      </c>
      <c r="Z217" t="e">
        <f t="shared" ca="1" si="609"/>
        <v>#N/A</v>
      </c>
      <c r="AA217" t="e">
        <f t="shared" ca="1" si="609"/>
        <v>#N/A</v>
      </c>
      <c r="AB217" t="e">
        <f t="shared" ca="1" si="609"/>
        <v>#N/A</v>
      </c>
      <c r="AC217" t="e">
        <f t="shared" ca="1" si="609"/>
        <v>#N/A</v>
      </c>
      <c r="AD217" t="e">
        <f t="shared" ca="1" si="609"/>
        <v>#N/A</v>
      </c>
      <c r="AE217" t="e">
        <f t="shared" ca="1" si="609"/>
        <v>#N/A</v>
      </c>
      <c r="AF217" t="e">
        <f t="shared" ca="1" si="609"/>
        <v>#N/A</v>
      </c>
      <c r="AG217" t="e">
        <f t="shared" ca="1" si="609"/>
        <v>#N/A</v>
      </c>
      <c r="AH217" t="e">
        <f t="shared" ca="1" si="609"/>
        <v>#N/A</v>
      </c>
      <c r="AI217" t="e">
        <f t="shared" ca="1" si="609"/>
        <v>#N/A</v>
      </c>
      <c r="AJ217" t="e">
        <f t="shared" ca="1" si="609"/>
        <v>#N/A</v>
      </c>
      <c r="AK217" t="e">
        <f t="shared" ca="1" si="609"/>
        <v>#N/A</v>
      </c>
      <c r="AL217" t="e">
        <f t="shared" ca="1" si="609"/>
        <v>#N/A</v>
      </c>
      <c r="AM217" t="e">
        <f t="shared" ca="1" si="609"/>
        <v>#N/A</v>
      </c>
      <c r="AN217" t="e">
        <f t="shared" ca="1" si="607"/>
        <v>#N/A</v>
      </c>
      <c r="AO217" t="e">
        <f t="shared" ca="1" si="607"/>
        <v>#N/A</v>
      </c>
      <c r="AP217" t="e">
        <f t="shared" ca="1" si="607"/>
        <v>#N/A</v>
      </c>
      <c r="AQ217" t="e">
        <f t="shared" ca="1" si="607"/>
        <v>#N/A</v>
      </c>
      <c r="AR217" t="e">
        <f t="shared" ca="1" si="607"/>
        <v>#N/A</v>
      </c>
      <c r="AS217" t="e">
        <f t="shared" ca="1" si="607"/>
        <v>#N/A</v>
      </c>
      <c r="AT217" t="e">
        <f t="shared" ca="1" si="607"/>
        <v>#N/A</v>
      </c>
      <c r="AU217" t="e">
        <f t="shared" ca="1" si="607"/>
        <v>#N/A</v>
      </c>
      <c r="AV217" t="e">
        <f t="shared" ca="1" si="607"/>
        <v>#N/A</v>
      </c>
      <c r="AW217" t="e">
        <f t="shared" ca="1" si="607"/>
        <v>#N/A</v>
      </c>
      <c r="AX217" t="e">
        <f t="shared" ca="1" si="607"/>
        <v>#N/A</v>
      </c>
      <c r="AY217" t="e">
        <f t="shared" ca="1" si="607"/>
        <v>#N/A</v>
      </c>
      <c r="AZ217" t="e">
        <f t="shared" ca="1" si="607"/>
        <v>#N/A</v>
      </c>
      <c r="BA217" t="e">
        <f t="shared" ca="1" si="607"/>
        <v>#N/A</v>
      </c>
      <c r="BB217" s="91" t="e">
        <f t="shared" ca="1" si="607"/>
        <v>#N/A</v>
      </c>
      <c r="BC217" t="e">
        <f t="shared" ca="1" si="607"/>
        <v>#N/A</v>
      </c>
      <c r="BD217" t="e">
        <f t="shared" ca="1" si="607"/>
        <v>#N/A</v>
      </c>
      <c r="BE217" t="e">
        <f t="shared" ca="1" si="607"/>
        <v>#N/A</v>
      </c>
      <c r="BF217" t="e">
        <f t="shared" ca="1" si="607"/>
        <v>#N/A</v>
      </c>
      <c r="BG217" t="e">
        <f t="shared" ca="1" si="607"/>
        <v>#N/A</v>
      </c>
      <c r="BH217" t="e">
        <f t="shared" ca="1" si="607"/>
        <v>#N/A</v>
      </c>
      <c r="BI217" t="e">
        <f t="shared" ca="1" si="607"/>
        <v>#N/A</v>
      </c>
      <c r="BJ217" t="e">
        <f t="shared" ca="1" si="607"/>
        <v>#N/A</v>
      </c>
      <c r="BK217" t="e">
        <f t="shared" ca="1" si="607"/>
        <v>#N/A</v>
      </c>
      <c r="BL217" t="e">
        <f t="shared" ca="1" si="607"/>
        <v>#N/A</v>
      </c>
      <c r="BM217" t="e">
        <f t="shared" ca="1" si="607"/>
        <v>#N/A</v>
      </c>
      <c r="BN217" t="e">
        <f t="shared" ca="1" si="607"/>
        <v>#N/A</v>
      </c>
      <c r="BO217" t="e">
        <f t="shared" ca="1" si="607"/>
        <v>#N/A</v>
      </c>
      <c r="BP217" t="e">
        <f t="shared" ca="1" si="607"/>
        <v>#N/A</v>
      </c>
      <c r="BQ217" t="e">
        <f t="shared" ca="1" si="607"/>
        <v>#N/A</v>
      </c>
      <c r="BR217" t="e">
        <f t="shared" ca="1" si="607"/>
        <v>#N/A</v>
      </c>
      <c r="BS217" t="e">
        <f t="shared" ca="1" si="607"/>
        <v>#N/A</v>
      </c>
      <c r="BT217" t="e">
        <f t="shared" ca="1" si="607"/>
        <v>#N/A</v>
      </c>
      <c r="BU217" t="e">
        <f t="shared" ca="1" si="607"/>
        <v>#N/A</v>
      </c>
      <c r="BV217" t="e">
        <f t="shared" ca="1" si="607"/>
        <v>#N/A</v>
      </c>
      <c r="BW217" t="e">
        <f t="shared" ca="1" si="607"/>
        <v>#N/A</v>
      </c>
      <c r="BX217" t="e">
        <f t="shared" ca="1" si="607"/>
        <v>#N/A</v>
      </c>
      <c r="BY217" t="e">
        <f t="shared" ca="1" si="607"/>
        <v>#N/A</v>
      </c>
      <c r="BZ217" t="e">
        <f t="shared" ca="1" si="607"/>
        <v>#N/A</v>
      </c>
      <c r="CA217" t="e">
        <f t="shared" ca="1" si="607"/>
        <v>#N/A</v>
      </c>
      <c r="CB217" t="e">
        <f t="shared" ca="1" si="607"/>
        <v>#N/A</v>
      </c>
      <c r="CC217" t="e">
        <f t="shared" ca="1" si="607"/>
        <v>#N/A</v>
      </c>
      <c r="CD217" t="e">
        <f t="shared" ca="1" si="607"/>
        <v>#N/A</v>
      </c>
      <c r="CE217" t="e">
        <f t="shared" ca="1" si="607"/>
        <v>#N/A</v>
      </c>
      <c r="CF217" s="91" t="e">
        <f t="shared" ca="1" si="607"/>
        <v>#N/A</v>
      </c>
      <c r="CG217" t="e">
        <f t="shared" ca="1" si="607"/>
        <v>#N/A</v>
      </c>
      <c r="CH217" t="e">
        <f t="shared" ca="1" si="607"/>
        <v>#N/A</v>
      </c>
      <c r="CI217" t="e">
        <f t="shared" ca="1" si="607"/>
        <v>#N/A</v>
      </c>
      <c r="CJ217" t="e">
        <f t="shared" ca="1" si="607"/>
        <v>#N/A</v>
      </c>
      <c r="CK217" t="e">
        <f t="shared" ca="1" si="607"/>
        <v>#N/A</v>
      </c>
      <c r="CL217" t="e">
        <f t="shared" ca="1" si="607"/>
        <v>#N/A</v>
      </c>
      <c r="CM217" t="e">
        <f t="shared" ca="1" si="607"/>
        <v>#N/A</v>
      </c>
      <c r="CN217" t="e">
        <f t="shared" ca="1" si="607"/>
        <v>#N/A</v>
      </c>
      <c r="CO217" t="e">
        <f t="shared" ca="1" si="607"/>
        <v>#N/A</v>
      </c>
      <c r="CP217" t="e">
        <f t="shared" ca="1" si="607"/>
        <v>#N/A</v>
      </c>
      <c r="CQ217" t="e">
        <f t="shared" ca="1" si="607"/>
        <v>#N/A</v>
      </c>
      <c r="CR217" t="e">
        <f t="shared" ca="1" si="607"/>
        <v>#N/A</v>
      </c>
      <c r="CS217" t="e">
        <f t="shared" ca="1" si="607"/>
        <v>#N/A</v>
      </c>
      <c r="CT217" t="e">
        <f t="shared" ca="1" si="607"/>
        <v>#N/A</v>
      </c>
      <c r="CU217" t="e">
        <f t="shared" ca="1" si="607"/>
        <v>#N/A</v>
      </c>
      <c r="CV217" t="e">
        <f t="shared" ca="1" si="607"/>
        <v>#N/A</v>
      </c>
      <c r="CW217" t="e">
        <f t="shared" ca="1" si="607"/>
        <v>#N/A</v>
      </c>
      <c r="CX217" t="e">
        <f ca="1">$L217*$E$170</f>
        <v>#N/A</v>
      </c>
      <c r="CY217" t="e">
        <f ca="1">$L217*$E$170</f>
        <v>#N/A</v>
      </c>
      <c r="CZ217" t="e">
        <f t="shared" ca="1" si="611"/>
        <v>#N/A</v>
      </c>
      <c r="DA217" t="e">
        <f t="shared" ca="1" si="611"/>
        <v>#N/A</v>
      </c>
      <c r="DB217" t="e">
        <f t="shared" ca="1" si="611"/>
        <v>#N/A</v>
      </c>
      <c r="DC217" t="e">
        <f t="shared" ca="1" si="611"/>
        <v>#N/A</v>
      </c>
      <c r="DD217" t="e">
        <f t="shared" ca="1" si="611"/>
        <v>#N/A</v>
      </c>
      <c r="DE217" t="e">
        <f t="shared" ca="1" si="611"/>
        <v>#N/A</v>
      </c>
      <c r="DF217" t="e">
        <f t="shared" ca="1" si="611"/>
        <v>#N/A</v>
      </c>
      <c r="DG217" t="e">
        <f t="shared" ca="1" si="611"/>
        <v>#N/A</v>
      </c>
      <c r="DH217" t="e">
        <f t="shared" ca="1" si="611"/>
        <v>#N/A</v>
      </c>
      <c r="DI217" t="e">
        <f t="shared" ca="1" si="611"/>
        <v>#N/A</v>
      </c>
      <c r="DJ217" s="91" t="e">
        <f t="shared" ca="1" si="611"/>
        <v>#N/A</v>
      </c>
      <c r="DK217" t="e">
        <f t="shared" ca="1" si="611"/>
        <v>#N/A</v>
      </c>
      <c r="DL217" t="e">
        <f t="shared" ca="1" si="611"/>
        <v>#N/A</v>
      </c>
      <c r="DM217" t="e">
        <f t="shared" ca="1" si="611"/>
        <v>#N/A</v>
      </c>
      <c r="DN217" t="e">
        <f t="shared" ca="1" si="611"/>
        <v>#N/A</v>
      </c>
      <c r="DO217" t="e">
        <f t="shared" ca="1" si="611"/>
        <v>#N/A</v>
      </c>
      <c r="DP217" t="e">
        <f t="shared" ca="1" si="610"/>
        <v>#N/A</v>
      </c>
      <c r="DQ217" t="e">
        <f t="shared" ca="1" si="610"/>
        <v>#N/A</v>
      </c>
      <c r="DR217" t="e">
        <f t="shared" ca="1" si="610"/>
        <v>#N/A</v>
      </c>
      <c r="DS217" t="e">
        <f t="shared" ca="1" si="610"/>
        <v>#N/A</v>
      </c>
      <c r="DT217" t="e">
        <f t="shared" ca="1" si="610"/>
        <v>#N/A</v>
      </c>
      <c r="DU217" t="e">
        <f t="shared" ca="1" si="610"/>
        <v>#N/A</v>
      </c>
      <c r="DV217" t="e">
        <f t="shared" ca="1" si="610"/>
        <v>#N/A</v>
      </c>
      <c r="DW217" t="e">
        <f t="shared" ca="1" si="610"/>
        <v>#N/A</v>
      </c>
      <c r="DX217" t="e">
        <f t="shared" ca="1" si="610"/>
        <v>#N/A</v>
      </c>
      <c r="DY217" t="e">
        <f t="shared" ca="1" si="610"/>
        <v>#N/A</v>
      </c>
      <c r="DZ217" t="e">
        <f t="shared" ca="1" si="610"/>
        <v>#N/A</v>
      </c>
      <c r="EA217" t="e">
        <f t="shared" ca="1" si="610"/>
        <v>#N/A</v>
      </c>
      <c r="EB217" t="e">
        <f t="shared" ca="1" si="610"/>
        <v>#N/A</v>
      </c>
      <c r="EC217" t="e">
        <f t="shared" ca="1" si="610"/>
        <v>#N/A</v>
      </c>
      <c r="ED217" t="e">
        <f t="shared" ca="1" si="610"/>
        <v>#N/A</v>
      </c>
      <c r="EE217" t="e">
        <f t="shared" ca="1" si="608"/>
        <v>#N/A</v>
      </c>
      <c r="EF217" t="e">
        <f t="shared" ca="1" si="608"/>
        <v>#N/A</v>
      </c>
      <c r="EG217" t="e">
        <f t="shared" ca="1" si="608"/>
        <v>#N/A</v>
      </c>
      <c r="EH217" t="e">
        <f t="shared" ca="1" si="608"/>
        <v>#N/A</v>
      </c>
      <c r="EI217" t="e">
        <f t="shared" ca="1" si="608"/>
        <v>#N/A</v>
      </c>
      <c r="EJ217" t="e">
        <f t="shared" ca="1" si="608"/>
        <v>#N/A</v>
      </c>
      <c r="EK217" t="e">
        <f t="shared" ca="1" si="608"/>
        <v>#N/A</v>
      </c>
      <c r="EL217" t="e">
        <f t="shared" ca="1" si="608"/>
        <v>#N/A</v>
      </c>
      <c r="EM217" t="e">
        <f t="shared" ca="1" si="608"/>
        <v>#N/A</v>
      </c>
      <c r="EN217" s="91" t="e">
        <f t="shared" ca="1" si="608"/>
        <v>#N/A</v>
      </c>
    </row>
    <row r="218" spans="1:144">
      <c r="A218">
        <f ca="1"/>
        <v>0</v>
      </c>
      <c r="B218">
        <f ca="1"/>
        <v>0</v>
      </c>
      <c r="C218">
        <f ca="1"/>
        <v>0</v>
      </c>
      <c r="D218" t="str">
        <f ca="1"/>
        <v/>
      </c>
      <c r="E218">
        <f ca="1"/>
        <v>0</v>
      </c>
      <c r="F218">
        <f ca="1"/>
        <v>0</v>
      </c>
      <c r="G218">
        <f ca="1"/>
        <v>0</v>
      </c>
      <c r="H218" t="str">
        <f ca="1"/>
        <v/>
      </c>
      <c r="I218">
        <f ca="1"/>
        <v>0</v>
      </c>
      <c r="J218" t="str">
        <f ca="1"/>
        <v/>
      </c>
      <c r="K218" t="str">
        <f ca="1"/>
        <v>0</v>
      </c>
      <c r="L218" t="str">
        <f ca="1"/>
        <v>0</v>
      </c>
      <c r="M218" t="str">
        <f ca="1"/>
        <v>0</v>
      </c>
      <c r="X218" s="91" t="e">
        <f t="shared" ca="1" si="609"/>
        <v>#N/A</v>
      </c>
      <c r="Y218" t="e">
        <f t="shared" ca="1" si="609"/>
        <v>#N/A</v>
      </c>
      <c r="Z218" t="e">
        <f t="shared" ca="1" si="609"/>
        <v>#N/A</v>
      </c>
      <c r="AA218" t="e">
        <f t="shared" ca="1" si="609"/>
        <v>#N/A</v>
      </c>
      <c r="AB218" t="e">
        <f t="shared" ca="1" si="609"/>
        <v>#N/A</v>
      </c>
      <c r="AC218" t="e">
        <f t="shared" ca="1" si="609"/>
        <v>#N/A</v>
      </c>
      <c r="AD218" t="e">
        <f t="shared" ca="1" si="609"/>
        <v>#N/A</v>
      </c>
      <c r="AE218" t="e">
        <f t="shared" ca="1" si="609"/>
        <v>#N/A</v>
      </c>
      <c r="AF218" t="e">
        <f t="shared" ca="1" si="609"/>
        <v>#N/A</v>
      </c>
      <c r="AG218" t="e">
        <f t="shared" ca="1" si="609"/>
        <v>#N/A</v>
      </c>
      <c r="AH218" t="e">
        <f t="shared" ca="1" si="609"/>
        <v>#N/A</v>
      </c>
      <c r="AI218" t="e">
        <f t="shared" ca="1" si="609"/>
        <v>#N/A</v>
      </c>
      <c r="AJ218" t="e">
        <f t="shared" ca="1" si="609"/>
        <v>#N/A</v>
      </c>
      <c r="AK218" t="e">
        <f t="shared" ca="1" si="609"/>
        <v>#N/A</v>
      </c>
      <c r="AL218" t="e">
        <f t="shared" ca="1" si="609"/>
        <v>#N/A</v>
      </c>
      <c r="AM218" t="e">
        <f t="shared" ca="1" si="609"/>
        <v>#N/A</v>
      </c>
      <c r="AN218" t="e">
        <f t="shared" ref="AN218:BC222" ca="1" si="612">$L218*$E$170</f>
        <v>#N/A</v>
      </c>
      <c r="AO218" t="e">
        <f t="shared" ca="1" si="612"/>
        <v>#N/A</v>
      </c>
      <c r="AP218" t="e">
        <f t="shared" ca="1" si="612"/>
        <v>#N/A</v>
      </c>
      <c r="AQ218" t="e">
        <f t="shared" ca="1" si="612"/>
        <v>#N/A</v>
      </c>
      <c r="AR218" t="e">
        <f t="shared" ca="1" si="612"/>
        <v>#N/A</v>
      </c>
      <c r="AS218" t="e">
        <f t="shared" ca="1" si="612"/>
        <v>#N/A</v>
      </c>
      <c r="AT218" t="e">
        <f t="shared" ca="1" si="612"/>
        <v>#N/A</v>
      </c>
      <c r="AU218" t="e">
        <f t="shared" ca="1" si="612"/>
        <v>#N/A</v>
      </c>
      <c r="AV218" t="e">
        <f t="shared" ca="1" si="612"/>
        <v>#N/A</v>
      </c>
      <c r="AW218" t="e">
        <f t="shared" ca="1" si="612"/>
        <v>#N/A</v>
      </c>
      <c r="AX218" t="e">
        <f t="shared" ca="1" si="612"/>
        <v>#N/A</v>
      </c>
      <c r="AY218" t="e">
        <f t="shared" ca="1" si="612"/>
        <v>#N/A</v>
      </c>
      <c r="AZ218" t="e">
        <f t="shared" ca="1" si="612"/>
        <v>#N/A</v>
      </c>
      <c r="BA218" t="e">
        <f t="shared" ca="1" si="612"/>
        <v>#N/A</v>
      </c>
      <c r="BB218" s="91" t="e">
        <f t="shared" ca="1" si="612"/>
        <v>#N/A</v>
      </c>
      <c r="BC218" t="e">
        <f t="shared" ca="1" si="612"/>
        <v>#N/A</v>
      </c>
      <c r="BD218" t="e">
        <f t="shared" ref="BD218:BS222" ca="1" si="613">$L218*$E$170</f>
        <v>#N/A</v>
      </c>
      <c r="BE218" t="e">
        <f t="shared" ca="1" si="613"/>
        <v>#N/A</v>
      </c>
      <c r="BF218" t="e">
        <f t="shared" ca="1" si="613"/>
        <v>#N/A</v>
      </c>
      <c r="BG218" t="e">
        <f t="shared" ca="1" si="613"/>
        <v>#N/A</v>
      </c>
      <c r="BH218" t="e">
        <f t="shared" ca="1" si="613"/>
        <v>#N/A</v>
      </c>
      <c r="BI218" t="e">
        <f t="shared" ca="1" si="613"/>
        <v>#N/A</v>
      </c>
      <c r="BJ218" t="e">
        <f t="shared" ca="1" si="613"/>
        <v>#N/A</v>
      </c>
      <c r="BK218" t="e">
        <f t="shared" ca="1" si="613"/>
        <v>#N/A</v>
      </c>
      <c r="BL218" t="e">
        <f t="shared" ca="1" si="613"/>
        <v>#N/A</v>
      </c>
      <c r="BM218" t="e">
        <f t="shared" ca="1" si="613"/>
        <v>#N/A</v>
      </c>
      <c r="BN218" t="e">
        <f t="shared" ca="1" si="613"/>
        <v>#N/A</v>
      </c>
      <c r="BO218" t="e">
        <f t="shared" ca="1" si="613"/>
        <v>#N/A</v>
      </c>
      <c r="BP218" t="e">
        <f t="shared" ca="1" si="613"/>
        <v>#N/A</v>
      </c>
      <c r="BQ218" t="e">
        <f t="shared" ca="1" si="613"/>
        <v>#N/A</v>
      </c>
      <c r="BR218" t="e">
        <f t="shared" ca="1" si="613"/>
        <v>#N/A</v>
      </c>
      <c r="BS218" t="e">
        <f t="shared" ca="1" si="613"/>
        <v>#N/A</v>
      </c>
      <c r="BT218" t="e">
        <f t="shared" ref="BT218:CI222" ca="1" si="614">$L218*$E$170</f>
        <v>#N/A</v>
      </c>
      <c r="BU218" t="e">
        <f t="shared" ca="1" si="614"/>
        <v>#N/A</v>
      </c>
      <c r="BV218" t="e">
        <f t="shared" ca="1" si="614"/>
        <v>#N/A</v>
      </c>
      <c r="BW218" t="e">
        <f t="shared" ca="1" si="614"/>
        <v>#N/A</v>
      </c>
      <c r="BX218" t="e">
        <f t="shared" ca="1" si="614"/>
        <v>#N/A</v>
      </c>
      <c r="BY218" t="e">
        <f t="shared" ca="1" si="614"/>
        <v>#N/A</v>
      </c>
      <c r="BZ218" t="e">
        <f t="shared" ca="1" si="614"/>
        <v>#N/A</v>
      </c>
      <c r="CA218" t="e">
        <f t="shared" ca="1" si="614"/>
        <v>#N/A</v>
      </c>
      <c r="CB218" t="e">
        <f t="shared" ca="1" si="614"/>
        <v>#N/A</v>
      </c>
      <c r="CC218" t="e">
        <f t="shared" ca="1" si="614"/>
        <v>#N/A</v>
      </c>
      <c r="CD218" t="e">
        <f t="shared" ca="1" si="614"/>
        <v>#N/A</v>
      </c>
      <c r="CE218" t="e">
        <f t="shared" ca="1" si="614"/>
        <v>#N/A</v>
      </c>
      <c r="CF218" s="91" t="e">
        <f t="shared" ca="1" si="614"/>
        <v>#N/A</v>
      </c>
      <c r="CG218" t="e">
        <f t="shared" ca="1" si="614"/>
        <v>#N/A</v>
      </c>
      <c r="CH218" t="e">
        <f t="shared" ca="1" si="614"/>
        <v>#N/A</v>
      </c>
      <c r="CI218" t="e">
        <f t="shared" ca="1" si="614"/>
        <v>#N/A</v>
      </c>
      <c r="CJ218" t="e">
        <f t="shared" ref="CJ218:CY222" ca="1" si="615">$L218*$E$170</f>
        <v>#N/A</v>
      </c>
      <c r="CK218" t="e">
        <f t="shared" ca="1" si="615"/>
        <v>#N/A</v>
      </c>
      <c r="CL218" t="e">
        <f t="shared" ca="1" si="615"/>
        <v>#N/A</v>
      </c>
      <c r="CM218" t="e">
        <f t="shared" ca="1" si="615"/>
        <v>#N/A</v>
      </c>
      <c r="CN218" t="e">
        <f t="shared" ca="1" si="615"/>
        <v>#N/A</v>
      </c>
      <c r="CO218" t="e">
        <f t="shared" ca="1" si="615"/>
        <v>#N/A</v>
      </c>
      <c r="CP218" t="e">
        <f t="shared" ca="1" si="615"/>
        <v>#N/A</v>
      </c>
      <c r="CQ218" t="e">
        <f t="shared" ca="1" si="615"/>
        <v>#N/A</v>
      </c>
      <c r="CR218" t="e">
        <f t="shared" ca="1" si="615"/>
        <v>#N/A</v>
      </c>
      <c r="CS218" t="e">
        <f t="shared" ca="1" si="615"/>
        <v>#N/A</v>
      </c>
      <c r="CT218" t="e">
        <f t="shared" ca="1" si="615"/>
        <v>#N/A</v>
      </c>
      <c r="CU218" t="e">
        <f t="shared" ca="1" si="615"/>
        <v>#N/A</v>
      </c>
      <c r="CV218" t="e">
        <f t="shared" ca="1" si="615"/>
        <v>#N/A</v>
      </c>
      <c r="CW218" t="e">
        <f t="shared" ca="1" si="615"/>
        <v>#N/A</v>
      </c>
      <c r="CX218" t="e">
        <f t="shared" ca="1" si="615"/>
        <v>#N/A</v>
      </c>
      <c r="CY218" t="e">
        <f t="shared" ca="1" si="615"/>
        <v>#N/A</v>
      </c>
      <c r="CZ218" t="e">
        <f t="shared" ca="1" si="611"/>
        <v>#N/A</v>
      </c>
      <c r="DA218" t="e">
        <f t="shared" ca="1" si="611"/>
        <v>#N/A</v>
      </c>
      <c r="DB218" t="e">
        <f t="shared" ca="1" si="611"/>
        <v>#N/A</v>
      </c>
      <c r="DC218" t="e">
        <f t="shared" ca="1" si="611"/>
        <v>#N/A</v>
      </c>
      <c r="DD218" t="e">
        <f t="shared" ca="1" si="611"/>
        <v>#N/A</v>
      </c>
      <c r="DE218" t="e">
        <f t="shared" ca="1" si="611"/>
        <v>#N/A</v>
      </c>
      <c r="DF218" t="e">
        <f t="shared" ca="1" si="611"/>
        <v>#N/A</v>
      </c>
      <c r="DG218" t="e">
        <f t="shared" ca="1" si="611"/>
        <v>#N/A</v>
      </c>
      <c r="DH218" t="e">
        <f t="shared" ca="1" si="611"/>
        <v>#N/A</v>
      </c>
      <c r="DI218" t="e">
        <f t="shared" ca="1" si="611"/>
        <v>#N/A</v>
      </c>
      <c r="DJ218" s="91" t="e">
        <f t="shared" ca="1" si="611"/>
        <v>#N/A</v>
      </c>
      <c r="DK218" t="e">
        <f t="shared" ca="1" si="611"/>
        <v>#N/A</v>
      </c>
      <c r="DL218" t="e">
        <f t="shared" ca="1" si="611"/>
        <v>#N/A</v>
      </c>
      <c r="DM218" t="e">
        <f t="shared" ca="1" si="611"/>
        <v>#N/A</v>
      </c>
      <c r="DN218" t="e">
        <f t="shared" ca="1" si="611"/>
        <v>#N/A</v>
      </c>
      <c r="DO218" t="e">
        <f t="shared" ca="1" si="611"/>
        <v>#N/A</v>
      </c>
      <c r="DP218" t="e">
        <f t="shared" ca="1" si="610"/>
        <v>#N/A</v>
      </c>
      <c r="DQ218" t="e">
        <f t="shared" ca="1" si="610"/>
        <v>#N/A</v>
      </c>
      <c r="DR218" t="e">
        <f t="shared" ca="1" si="610"/>
        <v>#N/A</v>
      </c>
      <c r="DS218" t="e">
        <f t="shared" ca="1" si="610"/>
        <v>#N/A</v>
      </c>
      <c r="DT218" t="e">
        <f t="shared" ca="1" si="610"/>
        <v>#N/A</v>
      </c>
      <c r="DU218" t="e">
        <f t="shared" ca="1" si="610"/>
        <v>#N/A</v>
      </c>
      <c r="DV218" t="e">
        <f t="shared" ca="1" si="610"/>
        <v>#N/A</v>
      </c>
      <c r="DW218" t="e">
        <f t="shared" ca="1" si="610"/>
        <v>#N/A</v>
      </c>
      <c r="DX218" t="e">
        <f t="shared" ca="1" si="610"/>
        <v>#N/A</v>
      </c>
      <c r="DY218" t="e">
        <f t="shared" ca="1" si="610"/>
        <v>#N/A</v>
      </c>
      <c r="DZ218" t="e">
        <f t="shared" ca="1" si="610"/>
        <v>#N/A</v>
      </c>
      <c r="EA218" t="e">
        <f t="shared" ca="1" si="610"/>
        <v>#N/A</v>
      </c>
      <c r="EB218" t="e">
        <f t="shared" ca="1" si="610"/>
        <v>#N/A</v>
      </c>
      <c r="EC218" t="e">
        <f t="shared" ca="1" si="610"/>
        <v>#N/A</v>
      </c>
      <c r="ED218" t="e">
        <f t="shared" ca="1" si="610"/>
        <v>#N/A</v>
      </c>
      <c r="EE218" t="e">
        <f t="shared" ca="1" si="608"/>
        <v>#N/A</v>
      </c>
      <c r="EF218" t="e">
        <f t="shared" ca="1" si="608"/>
        <v>#N/A</v>
      </c>
      <c r="EG218" t="e">
        <f t="shared" ca="1" si="608"/>
        <v>#N/A</v>
      </c>
      <c r="EH218" t="e">
        <f t="shared" ca="1" si="608"/>
        <v>#N/A</v>
      </c>
      <c r="EI218" t="e">
        <f t="shared" ca="1" si="608"/>
        <v>#N/A</v>
      </c>
      <c r="EJ218" t="e">
        <f t="shared" ca="1" si="608"/>
        <v>#N/A</v>
      </c>
      <c r="EK218" t="e">
        <f t="shared" ca="1" si="608"/>
        <v>#N/A</v>
      </c>
      <c r="EL218" t="e">
        <f t="shared" ca="1" si="608"/>
        <v>#N/A</v>
      </c>
      <c r="EM218" t="e">
        <f t="shared" ca="1" si="608"/>
        <v>#N/A</v>
      </c>
      <c r="EN218" s="91" t="e">
        <f t="shared" ca="1" si="608"/>
        <v>#N/A</v>
      </c>
    </row>
    <row r="219" spans="1:144">
      <c r="A219">
        <f ca="1"/>
        <v>0</v>
      </c>
      <c r="B219">
        <f ca="1"/>
        <v>0</v>
      </c>
      <c r="C219">
        <f ca="1"/>
        <v>0</v>
      </c>
      <c r="D219" t="str">
        <f ca="1"/>
        <v/>
      </c>
      <c r="E219">
        <f ca="1"/>
        <v>0</v>
      </c>
      <c r="F219">
        <f ca="1"/>
        <v>0</v>
      </c>
      <c r="G219">
        <f ca="1"/>
        <v>0</v>
      </c>
      <c r="H219" t="str">
        <f ca="1"/>
        <v/>
      </c>
      <c r="I219">
        <f ca="1"/>
        <v>0</v>
      </c>
      <c r="J219" t="str">
        <f ca="1"/>
        <v/>
      </c>
      <c r="K219" t="str">
        <f ca="1"/>
        <v>0</v>
      </c>
      <c r="L219" t="str">
        <f ca="1"/>
        <v>0</v>
      </c>
      <c r="M219" t="str">
        <f ca="1"/>
        <v>0</v>
      </c>
      <c r="X219" s="91" t="e">
        <f t="shared" ca="1" si="609"/>
        <v>#N/A</v>
      </c>
      <c r="Y219" t="e">
        <f t="shared" ca="1" si="609"/>
        <v>#N/A</v>
      </c>
      <c r="Z219" t="e">
        <f t="shared" ca="1" si="609"/>
        <v>#N/A</v>
      </c>
      <c r="AA219" t="e">
        <f t="shared" ca="1" si="609"/>
        <v>#N/A</v>
      </c>
      <c r="AB219" t="e">
        <f t="shared" ca="1" si="609"/>
        <v>#N/A</v>
      </c>
      <c r="AC219" t="e">
        <f t="shared" ca="1" si="609"/>
        <v>#N/A</v>
      </c>
      <c r="AD219" t="e">
        <f t="shared" ca="1" si="609"/>
        <v>#N/A</v>
      </c>
      <c r="AE219" t="e">
        <f t="shared" ca="1" si="609"/>
        <v>#N/A</v>
      </c>
      <c r="AF219" t="e">
        <f t="shared" ca="1" si="609"/>
        <v>#N/A</v>
      </c>
      <c r="AG219" t="e">
        <f t="shared" ca="1" si="609"/>
        <v>#N/A</v>
      </c>
      <c r="AH219" t="e">
        <f t="shared" ca="1" si="609"/>
        <v>#N/A</v>
      </c>
      <c r="AI219" t="e">
        <f t="shared" ca="1" si="609"/>
        <v>#N/A</v>
      </c>
      <c r="AJ219" t="e">
        <f t="shared" ca="1" si="609"/>
        <v>#N/A</v>
      </c>
      <c r="AK219" t="e">
        <f t="shared" ca="1" si="609"/>
        <v>#N/A</v>
      </c>
      <c r="AL219" t="e">
        <f t="shared" ca="1" si="609"/>
        <v>#N/A</v>
      </c>
      <c r="AM219" t="e">
        <f t="shared" ca="1" si="609"/>
        <v>#N/A</v>
      </c>
      <c r="AN219" t="e">
        <f t="shared" ca="1" si="612"/>
        <v>#N/A</v>
      </c>
      <c r="AO219" t="e">
        <f t="shared" ca="1" si="612"/>
        <v>#N/A</v>
      </c>
      <c r="AP219" t="e">
        <f t="shared" ca="1" si="612"/>
        <v>#N/A</v>
      </c>
      <c r="AQ219" t="e">
        <f t="shared" ca="1" si="612"/>
        <v>#N/A</v>
      </c>
      <c r="AR219" t="e">
        <f t="shared" ca="1" si="612"/>
        <v>#N/A</v>
      </c>
      <c r="AS219" t="e">
        <f t="shared" ca="1" si="612"/>
        <v>#N/A</v>
      </c>
      <c r="AT219" t="e">
        <f t="shared" ca="1" si="612"/>
        <v>#N/A</v>
      </c>
      <c r="AU219" t="e">
        <f t="shared" ca="1" si="612"/>
        <v>#N/A</v>
      </c>
      <c r="AV219" t="e">
        <f t="shared" ca="1" si="612"/>
        <v>#N/A</v>
      </c>
      <c r="AW219" t="e">
        <f t="shared" ca="1" si="612"/>
        <v>#N/A</v>
      </c>
      <c r="AX219" t="e">
        <f t="shared" ca="1" si="612"/>
        <v>#N/A</v>
      </c>
      <c r="AY219" t="e">
        <f t="shared" ca="1" si="612"/>
        <v>#N/A</v>
      </c>
      <c r="AZ219" t="e">
        <f t="shared" ca="1" si="612"/>
        <v>#N/A</v>
      </c>
      <c r="BA219" t="e">
        <f t="shared" ca="1" si="612"/>
        <v>#N/A</v>
      </c>
      <c r="BB219" s="91" t="e">
        <f t="shared" ca="1" si="612"/>
        <v>#N/A</v>
      </c>
      <c r="BC219" t="e">
        <f t="shared" ca="1" si="612"/>
        <v>#N/A</v>
      </c>
      <c r="BD219" t="e">
        <f t="shared" ca="1" si="613"/>
        <v>#N/A</v>
      </c>
      <c r="BE219" t="e">
        <f t="shared" ca="1" si="613"/>
        <v>#N/A</v>
      </c>
      <c r="BF219" t="e">
        <f t="shared" ca="1" si="613"/>
        <v>#N/A</v>
      </c>
      <c r="BG219" t="e">
        <f t="shared" ca="1" si="613"/>
        <v>#N/A</v>
      </c>
      <c r="BH219" t="e">
        <f t="shared" ca="1" si="613"/>
        <v>#N/A</v>
      </c>
      <c r="BI219" t="e">
        <f t="shared" ca="1" si="613"/>
        <v>#N/A</v>
      </c>
      <c r="BJ219" t="e">
        <f t="shared" ca="1" si="613"/>
        <v>#N/A</v>
      </c>
      <c r="BK219" t="e">
        <f t="shared" ca="1" si="613"/>
        <v>#N/A</v>
      </c>
      <c r="BL219" t="e">
        <f t="shared" ca="1" si="613"/>
        <v>#N/A</v>
      </c>
      <c r="BM219" t="e">
        <f t="shared" ca="1" si="613"/>
        <v>#N/A</v>
      </c>
      <c r="BN219" t="e">
        <f t="shared" ca="1" si="613"/>
        <v>#N/A</v>
      </c>
      <c r="BO219" t="e">
        <f t="shared" ca="1" si="613"/>
        <v>#N/A</v>
      </c>
      <c r="BP219" t="e">
        <f t="shared" ca="1" si="613"/>
        <v>#N/A</v>
      </c>
      <c r="BQ219" t="e">
        <f t="shared" ca="1" si="613"/>
        <v>#N/A</v>
      </c>
      <c r="BR219" t="e">
        <f t="shared" ca="1" si="613"/>
        <v>#N/A</v>
      </c>
      <c r="BS219" t="e">
        <f t="shared" ca="1" si="613"/>
        <v>#N/A</v>
      </c>
      <c r="BT219" t="e">
        <f t="shared" ca="1" si="614"/>
        <v>#N/A</v>
      </c>
      <c r="BU219" t="e">
        <f t="shared" ca="1" si="614"/>
        <v>#N/A</v>
      </c>
      <c r="BV219" t="e">
        <f t="shared" ca="1" si="614"/>
        <v>#N/A</v>
      </c>
      <c r="BW219" t="e">
        <f t="shared" ca="1" si="614"/>
        <v>#N/A</v>
      </c>
      <c r="BX219" t="e">
        <f t="shared" ca="1" si="614"/>
        <v>#N/A</v>
      </c>
      <c r="BY219" t="e">
        <f t="shared" ca="1" si="614"/>
        <v>#N/A</v>
      </c>
      <c r="BZ219" t="e">
        <f t="shared" ca="1" si="614"/>
        <v>#N/A</v>
      </c>
      <c r="CA219" t="e">
        <f t="shared" ca="1" si="614"/>
        <v>#N/A</v>
      </c>
      <c r="CB219" t="e">
        <f t="shared" ca="1" si="614"/>
        <v>#N/A</v>
      </c>
      <c r="CC219" t="e">
        <f t="shared" ca="1" si="614"/>
        <v>#N/A</v>
      </c>
      <c r="CD219" t="e">
        <f t="shared" ca="1" si="614"/>
        <v>#N/A</v>
      </c>
      <c r="CE219" t="e">
        <f t="shared" ca="1" si="614"/>
        <v>#N/A</v>
      </c>
      <c r="CF219" s="91" t="e">
        <f t="shared" ca="1" si="614"/>
        <v>#N/A</v>
      </c>
      <c r="CG219" t="e">
        <f t="shared" ca="1" si="614"/>
        <v>#N/A</v>
      </c>
      <c r="CH219" t="e">
        <f t="shared" ca="1" si="614"/>
        <v>#N/A</v>
      </c>
      <c r="CI219" t="e">
        <f t="shared" ca="1" si="614"/>
        <v>#N/A</v>
      </c>
      <c r="CJ219" t="e">
        <f t="shared" ca="1" si="615"/>
        <v>#N/A</v>
      </c>
      <c r="CK219" t="e">
        <f t="shared" ca="1" si="615"/>
        <v>#N/A</v>
      </c>
      <c r="CL219" t="e">
        <f t="shared" ca="1" si="615"/>
        <v>#N/A</v>
      </c>
      <c r="CM219" t="e">
        <f t="shared" ca="1" si="615"/>
        <v>#N/A</v>
      </c>
      <c r="CN219" t="e">
        <f t="shared" ca="1" si="615"/>
        <v>#N/A</v>
      </c>
      <c r="CO219" t="e">
        <f t="shared" ca="1" si="615"/>
        <v>#N/A</v>
      </c>
      <c r="CP219" t="e">
        <f t="shared" ca="1" si="615"/>
        <v>#N/A</v>
      </c>
      <c r="CQ219" t="e">
        <f t="shared" ca="1" si="615"/>
        <v>#N/A</v>
      </c>
      <c r="CR219" t="e">
        <f t="shared" ca="1" si="615"/>
        <v>#N/A</v>
      </c>
      <c r="CS219" t="e">
        <f t="shared" ca="1" si="615"/>
        <v>#N/A</v>
      </c>
      <c r="CT219" t="e">
        <f t="shared" ca="1" si="615"/>
        <v>#N/A</v>
      </c>
      <c r="CU219" t="e">
        <f t="shared" ca="1" si="615"/>
        <v>#N/A</v>
      </c>
      <c r="CV219" t="e">
        <f t="shared" ca="1" si="615"/>
        <v>#N/A</v>
      </c>
      <c r="CW219" t="e">
        <f t="shared" ca="1" si="615"/>
        <v>#N/A</v>
      </c>
      <c r="CX219" t="e">
        <f t="shared" ca="1" si="615"/>
        <v>#N/A</v>
      </c>
      <c r="CY219" t="e">
        <f t="shared" ca="1" si="615"/>
        <v>#N/A</v>
      </c>
      <c r="CZ219" t="e">
        <f t="shared" ca="1" si="611"/>
        <v>#N/A</v>
      </c>
      <c r="DA219" t="e">
        <f t="shared" ca="1" si="611"/>
        <v>#N/A</v>
      </c>
      <c r="DB219" t="e">
        <f t="shared" ca="1" si="611"/>
        <v>#N/A</v>
      </c>
      <c r="DC219" t="e">
        <f t="shared" ca="1" si="611"/>
        <v>#N/A</v>
      </c>
      <c r="DD219" t="e">
        <f t="shared" ca="1" si="611"/>
        <v>#N/A</v>
      </c>
      <c r="DE219" t="e">
        <f t="shared" ca="1" si="611"/>
        <v>#N/A</v>
      </c>
      <c r="DF219" t="e">
        <f t="shared" ca="1" si="611"/>
        <v>#N/A</v>
      </c>
      <c r="DG219" t="e">
        <f t="shared" ca="1" si="611"/>
        <v>#N/A</v>
      </c>
      <c r="DH219" t="e">
        <f t="shared" ca="1" si="611"/>
        <v>#N/A</v>
      </c>
      <c r="DI219" t="e">
        <f t="shared" ca="1" si="611"/>
        <v>#N/A</v>
      </c>
      <c r="DJ219" s="91" t="e">
        <f t="shared" ca="1" si="611"/>
        <v>#N/A</v>
      </c>
      <c r="DK219" t="e">
        <f t="shared" ca="1" si="611"/>
        <v>#N/A</v>
      </c>
      <c r="DL219" t="e">
        <f t="shared" ca="1" si="611"/>
        <v>#N/A</v>
      </c>
      <c r="DM219" t="e">
        <f t="shared" ca="1" si="611"/>
        <v>#N/A</v>
      </c>
      <c r="DN219" t="e">
        <f t="shared" ca="1" si="611"/>
        <v>#N/A</v>
      </c>
      <c r="DO219" t="e">
        <f t="shared" ca="1" si="611"/>
        <v>#N/A</v>
      </c>
      <c r="DP219" t="e">
        <f t="shared" ca="1" si="610"/>
        <v>#N/A</v>
      </c>
      <c r="DQ219" t="e">
        <f t="shared" ca="1" si="610"/>
        <v>#N/A</v>
      </c>
      <c r="DR219" t="e">
        <f t="shared" ca="1" si="610"/>
        <v>#N/A</v>
      </c>
      <c r="DS219" t="e">
        <f t="shared" ca="1" si="610"/>
        <v>#N/A</v>
      </c>
      <c r="DT219" t="e">
        <f t="shared" ca="1" si="610"/>
        <v>#N/A</v>
      </c>
      <c r="DU219" t="e">
        <f t="shared" ca="1" si="610"/>
        <v>#N/A</v>
      </c>
      <c r="DV219" t="e">
        <f t="shared" ca="1" si="610"/>
        <v>#N/A</v>
      </c>
      <c r="DW219" t="e">
        <f t="shared" ca="1" si="610"/>
        <v>#N/A</v>
      </c>
      <c r="DX219" t="e">
        <f t="shared" ca="1" si="610"/>
        <v>#N/A</v>
      </c>
      <c r="DY219" t="e">
        <f t="shared" ca="1" si="610"/>
        <v>#N/A</v>
      </c>
      <c r="DZ219" t="e">
        <f t="shared" ca="1" si="610"/>
        <v>#N/A</v>
      </c>
      <c r="EA219" t="e">
        <f t="shared" ca="1" si="610"/>
        <v>#N/A</v>
      </c>
      <c r="EB219" t="e">
        <f t="shared" ca="1" si="610"/>
        <v>#N/A</v>
      </c>
      <c r="EC219" t="e">
        <f t="shared" ca="1" si="610"/>
        <v>#N/A</v>
      </c>
      <c r="ED219" t="e">
        <f t="shared" ca="1" si="610"/>
        <v>#N/A</v>
      </c>
      <c r="EE219" t="e">
        <f t="shared" ca="1" si="608"/>
        <v>#N/A</v>
      </c>
      <c r="EF219" t="e">
        <f t="shared" ca="1" si="608"/>
        <v>#N/A</v>
      </c>
      <c r="EG219" t="e">
        <f t="shared" ca="1" si="608"/>
        <v>#N/A</v>
      </c>
      <c r="EH219" t="e">
        <f t="shared" ca="1" si="608"/>
        <v>#N/A</v>
      </c>
      <c r="EI219" t="e">
        <f t="shared" ca="1" si="608"/>
        <v>#N/A</v>
      </c>
      <c r="EJ219" t="e">
        <f t="shared" ca="1" si="608"/>
        <v>#N/A</v>
      </c>
      <c r="EK219" t="e">
        <f t="shared" ca="1" si="608"/>
        <v>#N/A</v>
      </c>
      <c r="EL219" t="e">
        <f t="shared" ca="1" si="608"/>
        <v>#N/A</v>
      </c>
      <c r="EM219" t="e">
        <f t="shared" ca="1" si="608"/>
        <v>#N/A</v>
      </c>
      <c r="EN219" s="91" t="e">
        <f t="shared" ca="1" si="608"/>
        <v>#N/A</v>
      </c>
    </row>
    <row r="220" spans="1:144">
      <c r="A220">
        <f ca="1"/>
        <v>0</v>
      </c>
      <c r="B220">
        <f ca="1"/>
        <v>0</v>
      </c>
      <c r="C220">
        <f ca="1"/>
        <v>0</v>
      </c>
      <c r="D220" t="str">
        <f ca="1"/>
        <v/>
      </c>
      <c r="E220">
        <f ca="1"/>
        <v>0</v>
      </c>
      <c r="F220">
        <f ca="1"/>
        <v>0</v>
      </c>
      <c r="G220">
        <f ca="1"/>
        <v>0</v>
      </c>
      <c r="H220" t="str">
        <f ca="1"/>
        <v/>
      </c>
      <c r="I220">
        <f ca="1"/>
        <v>0</v>
      </c>
      <c r="J220" t="str">
        <f ca="1"/>
        <v/>
      </c>
      <c r="K220" t="str">
        <f ca="1"/>
        <v>0</v>
      </c>
      <c r="L220" t="str">
        <f ca="1"/>
        <v>0</v>
      </c>
      <c r="M220" t="str">
        <f ca="1"/>
        <v>0</v>
      </c>
      <c r="X220" s="91" t="e">
        <f t="shared" ca="1" si="609"/>
        <v>#N/A</v>
      </c>
      <c r="Y220" t="e">
        <f t="shared" ca="1" si="609"/>
        <v>#N/A</v>
      </c>
      <c r="Z220" t="e">
        <f t="shared" ca="1" si="609"/>
        <v>#N/A</v>
      </c>
      <c r="AA220" t="e">
        <f t="shared" ca="1" si="609"/>
        <v>#N/A</v>
      </c>
      <c r="AB220" t="e">
        <f t="shared" ca="1" si="609"/>
        <v>#N/A</v>
      </c>
      <c r="AC220" t="e">
        <f t="shared" ca="1" si="609"/>
        <v>#N/A</v>
      </c>
      <c r="AD220" t="e">
        <f t="shared" ca="1" si="609"/>
        <v>#N/A</v>
      </c>
      <c r="AE220" t="e">
        <f t="shared" ca="1" si="609"/>
        <v>#N/A</v>
      </c>
      <c r="AF220" t="e">
        <f t="shared" ca="1" si="609"/>
        <v>#N/A</v>
      </c>
      <c r="AG220" t="e">
        <f t="shared" ca="1" si="609"/>
        <v>#N/A</v>
      </c>
      <c r="AH220" t="e">
        <f t="shared" ca="1" si="609"/>
        <v>#N/A</v>
      </c>
      <c r="AI220" t="e">
        <f t="shared" ca="1" si="609"/>
        <v>#N/A</v>
      </c>
      <c r="AJ220" t="e">
        <f t="shared" ca="1" si="609"/>
        <v>#N/A</v>
      </c>
      <c r="AK220" t="e">
        <f t="shared" ca="1" si="609"/>
        <v>#N/A</v>
      </c>
      <c r="AL220" t="e">
        <f t="shared" ca="1" si="609"/>
        <v>#N/A</v>
      </c>
      <c r="AM220" t="e">
        <f t="shared" ca="1" si="609"/>
        <v>#N/A</v>
      </c>
      <c r="AN220" t="e">
        <f t="shared" ca="1" si="612"/>
        <v>#N/A</v>
      </c>
      <c r="AO220" t="e">
        <f t="shared" ca="1" si="612"/>
        <v>#N/A</v>
      </c>
      <c r="AP220" t="e">
        <f t="shared" ca="1" si="612"/>
        <v>#N/A</v>
      </c>
      <c r="AQ220" t="e">
        <f t="shared" ca="1" si="612"/>
        <v>#N/A</v>
      </c>
      <c r="AR220" t="e">
        <f t="shared" ca="1" si="612"/>
        <v>#N/A</v>
      </c>
      <c r="AS220" t="e">
        <f t="shared" ca="1" si="612"/>
        <v>#N/A</v>
      </c>
      <c r="AT220" t="e">
        <f t="shared" ca="1" si="612"/>
        <v>#N/A</v>
      </c>
      <c r="AU220" t="e">
        <f t="shared" ca="1" si="612"/>
        <v>#N/A</v>
      </c>
      <c r="AV220" t="e">
        <f t="shared" ca="1" si="612"/>
        <v>#N/A</v>
      </c>
      <c r="AW220" t="e">
        <f t="shared" ca="1" si="612"/>
        <v>#N/A</v>
      </c>
      <c r="AX220" t="e">
        <f t="shared" ca="1" si="612"/>
        <v>#N/A</v>
      </c>
      <c r="AY220" t="e">
        <f t="shared" ca="1" si="612"/>
        <v>#N/A</v>
      </c>
      <c r="AZ220" t="e">
        <f t="shared" ca="1" si="612"/>
        <v>#N/A</v>
      </c>
      <c r="BA220" t="e">
        <f t="shared" ca="1" si="612"/>
        <v>#N/A</v>
      </c>
      <c r="BB220" s="91" t="e">
        <f t="shared" ca="1" si="612"/>
        <v>#N/A</v>
      </c>
      <c r="BC220" t="e">
        <f t="shared" ca="1" si="612"/>
        <v>#N/A</v>
      </c>
      <c r="BD220" t="e">
        <f t="shared" ca="1" si="613"/>
        <v>#N/A</v>
      </c>
      <c r="BE220" t="e">
        <f t="shared" ca="1" si="613"/>
        <v>#N/A</v>
      </c>
      <c r="BF220" t="e">
        <f t="shared" ca="1" si="613"/>
        <v>#N/A</v>
      </c>
      <c r="BG220" t="e">
        <f t="shared" ca="1" si="613"/>
        <v>#N/A</v>
      </c>
      <c r="BH220" t="e">
        <f t="shared" ca="1" si="613"/>
        <v>#N/A</v>
      </c>
      <c r="BI220" t="e">
        <f t="shared" ca="1" si="613"/>
        <v>#N/A</v>
      </c>
      <c r="BJ220" t="e">
        <f t="shared" ca="1" si="613"/>
        <v>#N/A</v>
      </c>
      <c r="BK220" t="e">
        <f t="shared" ca="1" si="613"/>
        <v>#N/A</v>
      </c>
      <c r="BL220" t="e">
        <f t="shared" ca="1" si="613"/>
        <v>#N/A</v>
      </c>
      <c r="BM220" t="e">
        <f t="shared" ca="1" si="613"/>
        <v>#N/A</v>
      </c>
      <c r="BN220" t="e">
        <f t="shared" ca="1" si="613"/>
        <v>#N/A</v>
      </c>
      <c r="BO220" t="e">
        <f t="shared" ca="1" si="613"/>
        <v>#N/A</v>
      </c>
      <c r="BP220" t="e">
        <f t="shared" ca="1" si="613"/>
        <v>#N/A</v>
      </c>
      <c r="BQ220" t="e">
        <f t="shared" ca="1" si="613"/>
        <v>#N/A</v>
      </c>
      <c r="BR220" t="e">
        <f t="shared" ca="1" si="613"/>
        <v>#N/A</v>
      </c>
      <c r="BS220" t="e">
        <f t="shared" ca="1" si="613"/>
        <v>#N/A</v>
      </c>
      <c r="BT220" t="e">
        <f t="shared" ca="1" si="614"/>
        <v>#N/A</v>
      </c>
      <c r="BU220" t="e">
        <f t="shared" ca="1" si="614"/>
        <v>#N/A</v>
      </c>
      <c r="BV220" t="e">
        <f t="shared" ca="1" si="614"/>
        <v>#N/A</v>
      </c>
      <c r="BW220" t="e">
        <f t="shared" ca="1" si="614"/>
        <v>#N/A</v>
      </c>
      <c r="BX220" t="e">
        <f t="shared" ca="1" si="614"/>
        <v>#N/A</v>
      </c>
      <c r="BY220" t="e">
        <f t="shared" ca="1" si="614"/>
        <v>#N/A</v>
      </c>
      <c r="BZ220" t="e">
        <f t="shared" ca="1" si="614"/>
        <v>#N/A</v>
      </c>
      <c r="CA220" t="e">
        <f t="shared" ca="1" si="614"/>
        <v>#N/A</v>
      </c>
      <c r="CB220" t="e">
        <f t="shared" ca="1" si="614"/>
        <v>#N/A</v>
      </c>
      <c r="CC220" t="e">
        <f t="shared" ca="1" si="614"/>
        <v>#N/A</v>
      </c>
      <c r="CD220" t="e">
        <f t="shared" ca="1" si="614"/>
        <v>#N/A</v>
      </c>
      <c r="CE220" t="e">
        <f t="shared" ca="1" si="614"/>
        <v>#N/A</v>
      </c>
      <c r="CF220" s="91" t="e">
        <f t="shared" ca="1" si="614"/>
        <v>#N/A</v>
      </c>
      <c r="CG220" t="e">
        <f t="shared" ca="1" si="614"/>
        <v>#N/A</v>
      </c>
      <c r="CH220" t="e">
        <f t="shared" ca="1" si="614"/>
        <v>#N/A</v>
      </c>
      <c r="CI220" t="e">
        <f t="shared" ca="1" si="614"/>
        <v>#N/A</v>
      </c>
      <c r="CJ220" t="e">
        <f t="shared" ca="1" si="615"/>
        <v>#N/A</v>
      </c>
      <c r="CK220" t="e">
        <f t="shared" ca="1" si="615"/>
        <v>#N/A</v>
      </c>
      <c r="CL220" t="e">
        <f t="shared" ca="1" si="615"/>
        <v>#N/A</v>
      </c>
      <c r="CM220" t="e">
        <f t="shared" ca="1" si="615"/>
        <v>#N/A</v>
      </c>
      <c r="CN220" t="e">
        <f t="shared" ca="1" si="615"/>
        <v>#N/A</v>
      </c>
      <c r="CO220" t="e">
        <f t="shared" ca="1" si="615"/>
        <v>#N/A</v>
      </c>
      <c r="CP220" t="e">
        <f t="shared" ca="1" si="615"/>
        <v>#N/A</v>
      </c>
      <c r="CQ220" t="e">
        <f t="shared" ca="1" si="615"/>
        <v>#N/A</v>
      </c>
      <c r="CR220" t="e">
        <f t="shared" ca="1" si="615"/>
        <v>#N/A</v>
      </c>
      <c r="CS220" t="e">
        <f t="shared" ca="1" si="615"/>
        <v>#N/A</v>
      </c>
      <c r="CT220" t="e">
        <f t="shared" ca="1" si="615"/>
        <v>#N/A</v>
      </c>
      <c r="CU220" t="e">
        <f t="shared" ca="1" si="615"/>
        <v>#N/A</v>
      </c>
      <c r="CV220" t="e">
        <f t="shared" ca="1" si="615"/>
        <v>#N/A</v>
      </c>
      <c r="CW220" t="e">
        <f t="shared" ca="1" si="615"/>
        <v>#N/A</v>
      </c>
      <c r="CX220" t="e">
        <f t="shared" ca="1" si="615"/>
        <v>#N/A</v>
      </c>
      <c r="CY220" t="e">
        <f t="shared" ca="1" si="615"/>
        <v>#N/A</v>
      </c>
      <c r="CZ220" t="e">
        <f t="shared" ca="1" si="611"/>
        <v>#N/A</v>
      </c>
      <c r="DA220" t="e">
        <f t="shared" ca="1" si="611"/>
        <v>#N/A</v>
      </c>
      <c r="DB220" t="e">
        <f t="shared" ca="1" si="611"/>
        <v>#N/A</v>
      </c>
      <c r="DC220" t="e">
        <f t="shared" ca="1" si="611"/>
        <v>#N/A</v>
      </c>
      <c r="DD220" t="e">
        <f t="shared" ca="1" si="611"/>
        <v>#N/A</v>
      </c>
      <c r="DE220" t="e">
        <f t="shared" ca="1" si="611"/>
        <v>#N/A</v>
      </c>
      <c r="DF220" t="e">
        <f t="shared" ca="1" si="611"/>
        <v>#N/A</v>
      </c>
      <c r="DG220" t="e">
        <f t="shared" ca="1" si="611"/>
        <v>#N/A</v>
      </c>
      <c r="DH220" t="e">
        <f t="shared" ca="1" si="611"/>
        <v>#N/A</v>
      </c>
      <c r="DI220" t="e">
        <f t="shared" ca="1" si="611"/>
        <v>#N/A</v>
      </c>
      <c r="DJ220" s="91" t="e">
        <f t="shared" ca="1" si="611"/>
        <v>#N/A</v>
      </c>
      <c r="DK220" t="e">
        <f t="shared" ca="1" si="611"/>
        <v>#N/A</v>
      </c>
      <c r="DL220" t="e">
        <f t="shared" ca="1" si="611"/>
        <v>#N/A</v>
      </c>
      <c r="DM220" t="e">
        <f t="shared" ca="1" si="611"/>
        <v>#N/A</v>
      </c>
      <c r="DN220" t="e">
        <f t="shared" ca="1" si="611"/>
        <v>#N/A</v>
      </c>
      <c r="DO220" t="e">
        <f t="shared" ca="1" si="611"/>
        <v>#N/A</v>
      </c>
      <c r="DP220" t="e">
        <f t="shared" ca="1" si="610"/>
        <v>#N/A</v>
      </c>
      <c r="DQ220" t="e">
        <f t="shared" ca="1" si="610"/>
        <v>#N/A</v>
      </c>
      <c r="DR220" t="e">
        <f t="shared" ca="1" si="610"/>
        <v>#N/A</v>
      </c>
      <c r="DS220" t="e">
        <f t="shared" ca="1" si="610"/>
        <v>#N/A</v>
      </c>
      <c r="DT220" t="e">
        <f t="shared" ca="1" si="610"/>
        <v>#N/A</v>
      </c>
      <c r="DU220" t="e">
        <f t="shared" ca="1" si="610"/>
        <v>#N/A</v>
      </c>
      <c r="DV220" t="e">
        <f t="shared" ca="1" si="610"/>
        <v>#N/A</v>
      </c>
      <c r="DW220" t="e">
        <f t="shared" ca="1" si="610"/>
        <v>#N/A</v>
      </c>
      <c r="DX220" t="e">
        <f t="shared" ca="1" si="610"/>
        <v>#N/A</v>
      </c>
      <c r="DY220" t="e">
        <f t="shared" ca="1" si="610"/>
        <v>#N/A</v>
      </c>
      <c r="DZ220" t="e">
        <f t="shared" ca="1" si="610"/>
        <v>#N/A</v>
      </c>
      <c r="EA220" t="e">
        <f t="shared" ca="1" si="610"/>
        <v>#N/A</v>
      </c>
      <c r="EB220" t="e">
        <f t="shared" ca="1" si="610"/>
        <v>#N/A</v>
      </c>
      <c r="EC220" t="e">
        <f t="shared" ca="1" si="610"/>
        <v>#N/A</v>
      </c>
      <c r="ED220" t="e">
        <f t="shared" ca="1" si="610"/>
        <v>#N/A</v>
      </c>
      <c r="EE220" t="e">
        <f t="shared" ca="1" si="608"/>
        <v>#N/A</v>
      </c>
      <c r="EF220" t="e">
        <f t="shared" ca="1" si="608"/>
        <v>#N/A</v>
      </c>
      <c r="EG220" t="e">
        <f t="shared" ca="1" si="608"/>
        <v>#N/A</v>
      </c>
      <c r="EH220" t="e">
        <f t="shared" ca="1" si="608"/>
        <v>#N/A</v>
      </c>
      <c r="EI220" t="e">
        <f t="shared" ca="1" si="608"/>
        <v>#N/A</v>
      </c>
      <c r="EJ220" t="e">
        <f t="shared" ca="1" si="608"/>
        <v>#N/A</v>
      </c>
      <c r="EK220" t="e">
        <f t="shared" ca="1" si="608"/>
        <v>#N/A</v>
      </c>
      <c r="EL220" t="e">
        <f t="shared" ca="1" si="608"/>
        <v>#N/A</v>
      </c>
      <c r="EM220" t="e">
        <f t="shared" ca="1" si="608"/>
        <v>#N/A</v>
      </c>
      <c r="EN220" s="91" t="e">
        <f t="shared" ca="1" si="608"/>
        <v>#N/A</v>
      </c>
    </row>
    <row r="221" spans="1:144">
      <c r="A221">
        <f ca="1"/>
        <v>0</v>
      </c>
      <c r="B221">
        <f ca="1"/>
        <v>0</v>
      </c>
      <c r="C221">
        <f ca="1"/>
        <v>0</v>
      </c>
      <c r="D221" t="str">
        <f ca="1"/>
        <v/>
      </c>
      <c r="E221">
        <f ca="1"/>
        <v>0</v>
      </c>
      <c r="F221">
        <f ca="1"/>
        <v>0</v>
      </c>
      <c r="G221">
        <f ca="1"/>
        <v>0</v>
      </c>
      <c r="H221" t="str">
        <f ca="1"/>
        <v/>
      </c>
      <c r="I221">
        <f ca="1"/>
        <v>0</v>
      </c>
      <c r="J221" t="str">
        <f ca="1"/>
        <v/>
      </c>
      <c r="K221" t="str">
        <f ca="1"/>
        <v>0</v>
      </c>
      <c r="L221" t="str">
        <f ca="1"/>
        <v>0</v>
      </c>
      <c r="M221" t="str">
        <f ca="1"/>
        <v>0</v>
      </c>
      <c r="X221" s="91" t="e">
        <f t="shared" ca="1" si="609"/>
        <v>#N/A</v>
      </c>
      <c r="Y221" t="e">
        <f t="shared" ca="1" si="609"/>
        <v>#N/A</v>
      </c>
      <c r="Z221" t="e">
        <f t="shared" ca="1" si="609"/>
        <v>#N/A</v>
      </c>
      <c r="AA221" t="e">
        <f t="shared" ca="1" si="609"/>
        <v>#N/A</v>
      </c>
      <c r="AB221" t="e">
        <f t="shared" ca="1" si="609"/>
        <v>#N/A</v>
      </c>
      <c r="AC221" t="e">
        <f t="shared" ca="1" si="609"/>
        <v>#N/A</v>
      </c>
      <c r="AD221" t="e">
        <f t="shared" ca="1" si="609"/>
        <v>#N/A</v>
      </c>
      <c r="AE221" t="e">
        <f t="shared" ca="1" si="609"/>
        <v>#N/A</v>
      </c>
      <c r="AF221" t="e">
        <f t="shared" ca="1" si="609"/>
        <v>#N/A</v>
      </c>
      <c r="AG221" t="e">
        <f t="shared" ca="1" si="609"/>
        <v>#N/A</v>
      </c>
      <c r="AH221" t="e">
        <f t="shared" ca="1" si="609"/>
        <v>#N/A</v>
      </c>
      <c r="AI221" t="e">
        <f t="shared" ca="1" si="609"/>
        <v>#N/A</v>
      </c>
      <c r="AJ221" t="e">
        <f t="shared" ca="1" si="609"/>
        <v>#N/A</v>
      </c>
      <c r="AK221" t="e">
        <f t="shared" ca="1" si="609"/>
        <v>#N/A</v>
      </c>
      <c r="AL221" t="e">
        <f t="shared" ca="1" si="609"/>
        <v>#N/A</v>
      </c>
      <c r="AM221" t="e">
        <f t="shared" ca="1" si="609"/>
        <v>#N/A</v>
      </c>
      <c r="AN221" t="e">
        <f t="shared" ca="1" si="612"/>
        <v>#N/A</v>
      </c>
      <c r="AO221" t="e">
        <f t="shared" ca="1" si="612"/>
        <v>#N/A</v>
      </c>
      <c r="AP221" t="e">
        <f t="shared" ca="1" si="612"/>
        <v>#N/A</v>
      </c>
      <c r="AQ221" t="e">
        <f t="shared" ca="1" si="612"/>
        <v>#N/A</v>
      </c>
      <c r="AR221" t="e">
        <f t="shared" ca="1" si="612"/>
        <v>#N/A</v>
      </c>
      <c r="AS221" t="e">
        <f t="shared" ca="1" si="612"/>
        <v>#N/A</v>
      </c>
      <c r="AT221" t="e">
        <f t="shared" ca="1" si="612"/>
        <v>#N/A</v>
      </c>
      <c r="AU221" t="e">
        <f t="shared" ca="1" si="612"/>
        <v>#N/A</v>
      </c>
      <c r="AV221" t="e">
        <f t="shared" ca="1" si="612"/>
        <v>#N/A</v>
      </c>
      <c r="AW221" t="e">
        <f t="shared" ca="1" si="612"/>
        <v>#N/A</v>
      </c>
      <c r="AX221" t="e">
        <f t="shared" ca="1" si="612"/>
        <v>#N/A</v>
      </c>
      <c r="AY221" t="e">
        <f t="shared" ca="1" si="612"/>
        <v>#N/A</v>
      </c>
      <c r="AZ221" t="e">
        <f t="shared" ca="1" si="612"/>
        <v>#N/A</v>
      </c>
      <c r="BA221" t="e">
        <f t="shared" ca="1" si="612"/>
        <v>#N/A</v>
      </c>
      <c r="BB221" s="91" t="e">
        <f t="shared" ca="1" si="612"/>
        <v>#N/A</v>
      </c>
      <c r="BC221" t="e">
        <f t="shared" ca="1" si="612"/>
        <v>#N/A</v>
      </c>
      <c r="BD221" t="e">
        <f t="shared" ca="1" si="613"/>
        <v>#N/A</v>
      </c>
      <c r="BE221" t="e">
        <f t="shared" ca="1" si="613"/>
        <v>#N/A</v>
      </c>
      <c r="BF221" t="e">
        <f t="shared" ca="1" si="613"/>
        <v>#N/A</v>
      </c>
      <c r="BG221" t="e">
        <f t="shared" ca="1" si="613"/>
        <v>#N/A</v>
      </c>
      <c r="BH221" t="e">
        <f t="shared" ca="1" si="613"/>
        <v>#N/A</v>
      </c>
      <c r="BI221" t="e">
        <f t="shared" ca="1" si="613"/>
        <v>#N/A</v>
      </c>
      <c r="BJ221" t="e">
        <f t="shared" ca="1" si="613"/>
        <v>#N/A</v>
      </c>
      <c r="BK221" t="e">
        <f t="shared" ca="1" si="613"/>
        <v>#N/A</v>
      </c>
      <c r="BL221" t="e">
        <f t="shared" ca="1" si="613"/>
        <v>#N/A</v>
      </c>
      <c r="BM221" t="e">
        <f t="shared" ca="1" si="613"/>
        <v>#N/A</v>
      </c>
      <c r="BN221" t="e">
        <f t="shared" ca="1" si="613"/>
        <v>#N/A</v>
      </c>
      <c r="BO221" t="e">
        <f t="shared" ca="1" si="613"/>
        <v>#N/A</v>
      </c>
      <c r="BP221" t="e">
        <f t="shared" ca="1" si="613"/>
        <v>#N/A</v>
      </c>
      <c r="BQ221" t="e">
        <f t="shared" ca="1" si="613"/>
        <v>#N/A</v>
      </c>
      <c r="BR221" t="e">
        <f t="shared" ca="1" si="613"/>
        <v>#N/A</v>
      </c>
      <c r="BS221" t="e">
        <f t="shared" ca="1" si="613"/>
        <v>#N/A</v>
      </c>
      <c r="BT221" t="e">
        <f t="shared" ca="1" si="614"/>
        <v>#N/A</v>
      </c>
      <c r="BU221" t="e">
        <f t="shared" ca="1" si="614"/>
        <v>#N/A</v>
      </c>
      <c r="BV221" t="e">
        <f t="shared" ca="1" si="614"/>
        <v>#N/A</v>
      </c>
      <c r="BW221" t="e">
        <f t="shared" ca="1" si="614"/>
        <v>#N/A</v>
      </c>
      <c r="BX221" t="e">
        <f t="shared" ca="1" si="614"/>
        <v>#N/A</v>
      </c>
      <c r="BY221" t="e">
        <f t="shared" ca="1" si="614"/>
        <v>#N/A</v>
      </c>
      <c r="BZ221" t="e">
        <f t="shared" ca="1" si="614"/>
        <v>#N/A</v>
      </c>
      <c r="CA221" t="e">
        <f t="shared" ca="1" si="614"/>
        <v>#N/A</v>
      </c>
      <c r="CB221" t="e">
        <f t="shared" ca="1" si="614"/>
        <v>#N/A</v>
      </c>
      <c r="CC221" t="e">
        <f t="shared" ca="1" si="614"/>
        <v>#N/A</v>
      </c>
      <c r="CD221" t="e">
        <f t="shared" ca="1" si="614"/>
        <v>#N/A</v>
      </c>
      <c r="CE221" t="e">
        <f t="shared" ca="1" si="614"/>
        <v>#N/A</v>
      </c>
      <c r="CF221" s="91" t="e">
        <f t="shared" ca="1" si="614"/>
        <v>#N/A</v>
      </c>
      <c r="CG221" t="e">
        <f t="shared" ca="1" si="614"/>
        <v>#N/A</v>
      </c>
      <c r="CH221" t="e">
        <f t="shared" ca="1" si="614"/>
        <v>#N/A</v>
      </c>
      <c r="CI221" t="e">
        <f t="shared" ca="1" si="614"/>
        <v>#N/A</v>
      </c>
      <c r="CJ221" t="e">
        <f t="shared" ca="1" si="615"/>
        <v>#N/A</v>
      </c>
      <c r="CK221" t="e">
        <f t="shared" ca="1" si="615"/>
        <v>#N/A</v>
      </c>
      <c r="CL221" t="e">
        <f t="shared" ca="1" si="615"/>
        <v>#N/A</v>
      </c>
      <c r="CM221" t="e">
        <f t="shared" ca="1" si="615"/>
        <v>#N/A</v>
      </c>
      <c r="CN221" t="e">
        <f t="shared" ca="1" si="615"/>
        <v>#N/A</v>
      </c>
      <c r="CO221" t="e">
        <f t="shared" ca="1" si="615"/>
        <v>#N/A</v>
      </c>
      <c r="CP221" t="e">
        <f t="shared" ca="1" si="615"/>
        <v>#N/A</v>
      </c>
      <c r="CQ221" t="e">
        <f t="shared" ca="1" si="615"/>
        <v>#N/A</v>
      </c>
      <c r="CR221" t="e">
        <f t="shared" ca="1" si="615"/>
        <v>#N/A</v>
      </c>
      <c r="CS221" t="e">
        <f t="shared" ca="1" si="615"/>
        <v>#N/A</v>
      </c>
      <c r="CT221" t="e">
        <f t="shared" ca="1" si="615"/>
        <v>#N/A</v>
      </c>
      <c r="CU221" t="e">
        <f t="shared" ca="1" si="615"/>
        <v>#N/A</v>
      </c>
      <c r="CV221" t="e">
        <f t="shared" ca="1" si="615"/>
        <v>#N/A</v>
      </c>
      <c r="CW221" t="e">
        <f t="shared" ca="1" si="615"/>
        <v>#N/A</v>
      </c>
      <c r="CX221" t="e">
        <f t="shared" ca="1" si="615"/>
        <v>#N/A</v>
      </c>
      <c r="CY221" t="e">
        <f t="shared" ca="1" si="615"/>
        <v>#N/A</v>
      </c>
      <c r="CZ221" t="e">
        <f t="shared" ca="1" si="611"/>
        <v>#N/A</v>
      </c>
      <c r="DA221" t="e">
        <f t="shared" ca="1" si="611"/>
        <v>#N/A</v>
      </c>
      <c r="DB221" t="e">
        <f t="shared" ca="1" si="611"/>
        <v>#N/A</v>
      </c>
      <c r="DC221" t="e">
        <f t="shared" ca="1" si="611"/>
        <v>#N/A</v>
      </c>
      <c r="DD221" t="e">
        <f t="shared" ca="1" si="611"/>
        <v>#N/A</v>
      </c>
      <c r="DE221" t="e">
        <f t="shared" ca="1" si="611"/>
        <v>#N/A</v>
      </c>
      <c r="DF221" t="e">
        <f t="shared" ca="1" si="611"/>
        <v>#N/A</v>
      </c>
      <c r="DG221" t="e">
        <f t="shared" ca="1" si="611"/>
        <v>#N/A</v>
      </c>
      <c r="DH221" t="e">
        <f t="shared" ca="1" si="611"/>
        <v>#N/A</v>
      </c>
      <c r="DI221" t="e">
        <f t="shared" ca="1" si="611"/>
        <v>#N/A</v>
      </c>
      <c r="DJ221" s="91" t="e">
        <f t="shared" ca="1" si="611"/>
        <v>#N/A</v>
      </c>
      <c r="DK221" t="e">
        <f t="shared" ca="1" si="611"/>
        <v>#N/A</v>
      </c>
      <c r="DL221" t="e">
        <f t="shared" ca="1" si="611"/>
        <v>#N/A</v>
      </c>
      <c r="DM221" t="e">
        <f t="shared" ca="1" si="611"/>
        <v>#N/A</v>
      </c>
      <c r="DN221" t="e">
        <f t="shared" ca="1" si="611"/>
        <v>#N/A</v>
      </c>
      <c r="DO221" t="e">
        <f t="shared" ca="1" si="611"/>
        <v>#N/A</v>
      </c>
      <c r="DP221" t="e">
        <f t="shared" ca="1" si="610"/>
        <v>#N/A</v>
      </c>
      <c r="DQ221" t="e">
        <f t="shared" ca="1" si="610"/>
        <v>#N/A</v>
      </c>
      <c r="DR221" t="e">
        <f t="shared" ca="1" si="610"/>
        <v>#N/A</v>
      </c>
      <c r="DS221" t="e">
        <f t="shared" ca="1" si="610"/>
        <v>#N/A</v>
      </c>
      <c r="DT221" t="e">
        <f t="shared" ca="1" si="610"/>
        <v>#N/A</v>
      </c>
      <c r="DU221" t="e">
        <f t="shared" ca="1" si="610"/>
        <v>#N/A</v>
      </c>
      <c r="DV221" t="e">
        <f t="shared" ca="1" si="610"/>
        <v>#N/A</v>
      </c>
      <c r="DW221" t="e">
        <f t="shared" ca="1" si="610"/>
        <v>#N/A</v>
      </c>
      <c r="DX221" t="e">
        <f t="shared" ca="1" si="610"/>
        <v>#N/A</v>
      </c>
      <c r="DY221" t="e">
        <f t="shared" ca="1" si="610"/>
        <v>#N/A</v>
      </c>
      <c r="DZ221" t="e">
        <f t="shared" ca="1" si="610"/>
        <v>#N/A</v>
      </c>
      <c r="EA221" t="e">
        <f t="shared" ca="1" si="610"/>
        <v>#N/A</v>
      </c>
      <c r="EB221" t="e">
        <f t="shared" ca="1" si="610"/>
        <v>#N/A</v>
      </c>
      <c r="EC221" t="e">
        <f t="shared" ca="1" si="610"/>
        <v>#N/A</v>
      </c>
      <c r="ED221" t="e">
        <f t="shared" ca="1" si="610"/>
        <v>#N/A</v>
      </c>
      <c r="EE221" t="e">
        <f t="shared" ca="1" si="608"/>
        <v>#N/A</v>
      </c>
      <c r="EF221" t="e">
        <f t="shared" ca="1" si="608"/>
        <v>#N/A</v>
      </c>
      <c r="EG221" t="e">
        <f t="shared" ca="1" si="608"/>
        <v>#N/A</v>
      </c>
      <c r="EH221" t="e">
        <f t="shared" ca="1" si="608"/>
        <v>#N/A</v>
      </c>
      <c r="EI221" t="e">
        <f t="shared" ca="1" si="608"/>
        <v>#N/A</v>
      </c>
      <c r="EJ221" t="e">
        <f t="shared" ca="1" si="608"/>
        <v>#N/A</v>
      </c>
      <c r="EK221" t="e">
        <f t="shared" ca="1" si="608"/>
        <v>#N/A</v>
      </c>
      <c r="EL221" t="e">
        <f t="shared" ca="1" si="608"/>
        <v>#N/A</v>
      </c>
      <c r="EM221" t="e">
        <f t="shared" ca="1" si="608"/>
        <v>#N/A</v>
      </c>
      <c r="EN221" s="91" t="e">
        <f t="shared" ca="1" si="608"/>
        <v>#N/A</v>
      </c>
    </row>
    <row r="222" spans="1:144">
      <c r="A222">
        <f ca="1"/>
        <v>0</v>
      </c>
      <c r="B222">
        <f ca="1"/>
        <v>0</v>
      </c>
      <c r="C222">
        <f ca="1"/>
        <v>0</v>
      </c>
      <c r="D222" t="str">
        <f ca="1"/>
        <v/>
      </c>
      <c r="E222">
        <f ca="1"/>
        <v>0</v>
      </c>
      <c r="F222">
        <f ca="1"/>
        <v>0</v>
      </c>
      <c r="G222">
        <f ca="1"/>
        <v>0</v>
      </c>
      <c r="H222" t="str">
        <f ca="1"/>
        <v/>
      </c>
      <c r="I222">
        <f ca="1"/>
        <v>0</v>
      </c>
      <c r="J222" t="str">
        <f ca="1"/>
        <v/>
      </c>
      <c r="K222" t="str">
        <f ca="1"/>
        <v>0</v>
      </c>
      <c r="L222" t="str">
        <f ca="1"/>
        <v>0</v>
      </c>
      <c r="M222" t="str">
        <f ca="1"/>
        <v>0</v>
      </c>
      <c r="X222" s="91" t="e">
        <f t="shared" ca="1" si="609"/>
        <v>#N/A</v>
      </c>
      <c r="Y222" t="e">
        <f t="shared" ca="1" si="609"/>
        <v>#N/A</v>
      </c>
      <c r="Z222" t="e">
        <f t="shared" ca="1" si="609"/>
        <v>#N/A</v>
      </c>
      <c r="AA222" t="e">
        <f t="shared" ca="1" si="609"/>
        <v>#N/A</v>
      </c>
      <c r="AB222" t="e">
        <f t="shared" ca="1" si="609"/>
        <v>#N/A</v>
      </c>
      <c r="AC222" t="e">
        <f t="shared" ca="1" si="609"/>
        <v>#N/A</v>
      </c>
      <c r="AD222" t="e">
        <f t="shared" ca="1" si="609"/>
        <v>#N/A</v>
      </c>
      <c r="AE222" t="e">
        <f t="shared" ca="1" si="609"/>
        <v>#N/A</v>
      </c>
      <c r="AF222" t="e">
        <f t="shared" ca="1" si="609"/>
        <v>#N/A</v>
      </c>
      <c r="AG222" t="e">
        <f t="shared" ca="1" si="609"/>
        <v>#N/A</v>
      </c>
      <c r="AH222" t="e">
        <f t="shared" ca="1" si="609"/>
        <v>#N/A</v>
      </c>
      <c r="AI222" t="e">
        <f t="shared" ca="1" si="609"/>
        <v>#N/A</v>
      </c>
      <c r="AJ222" t="e">
        <f t="shared" ca="1" si="609"/>
        <v>#N/A</v>
      </c>
      <c r="AK222" t="e">
        <f t="shared" ca="1" si="609"/>
        <v>#N/A</v>
      </c>
      <c r="AL222" t="e">
        <f t="shared" ca="1" si="609"/>
        <v>#N/A</v>
      </c>
      <c r="AM222" t="e">
        <f t="shared" ca="1" si="609"/>
        <v>#N/A</v>
      </c>
      <c r="AN222" t="e">
        <f t="shared" ca="1" si="612"/>
        <v>#N/A</v>
      </c>
      <c r="AO222" t="e">
        <f t="shared" ca="1" si="612"/>
        <v>#N/A</v>
      </c>
      <c r="AP222" t="e">
        <f t="shared" ca="1" si="612"/>
        <v>#N/A</v>
      </c>
      <c r="AQ222" t="e">
        <f t="shared" ca="1" si="612"/>
        <v>#N/A</v>
      </c>
      <c r="AR222" t="e">
        <f t="shared" ca="1" si="612"/>
        <v>#N/A</v>
      </c>
      <c r="AS222" t="e">
        <f t="shared" ca="1" si="612"/>
        <v>#N/A</v>
      </c>
      <c r="AT222" t="e">
        <f t="shared" ca="1" si="612"/>
        <v>#N/A</v>
      </c>
      <c r="AU222" t="e">
        <f t="shared" ca="1" si="612"/>
        <v>#N/A</v>
      </c>
      <c r="AV222" t="e">
        <f t="shared" ca="1" si="612"/>
        <v>#N/A</v>
      </c>
      <c r="AW222" t="e">
        <f t="shared" ca="1" si="612"/>
        <v>#N/A</v>
      </c>
      <c r="AX222" t="e">
        <f t="shared" ca="1" si="612"/>
        <v>#N/A</v>
      </c>
      <c r="AY222" t="e">
        <f t="shared" ca="1" si="612"/>
        <v>#N/A</v>
      </c>
      <c r="AZ222" t="e">
        <f t="shared" ca="1" si="612"/>
        <v>#N/A</v>
      </c>
      <c r="BA222" t="e">
        <f t="shared" ca="1" si="612"/>
        <v>#N/A</v>
      </c>
      <c r="BB222" s="91" t="e">
        <f t="shared" ca="1" si="612"/>
        <v>#N/A</v>
      </c>
      <c r="BC222" t="e">
        <f t="shared" ca="1" si="612"/>
        <v>#N/A</v>
      </c>
      <c r="BD222" t="e">
        <f t="shared" ca="1" si="613"/>
        <v>#N/A</v>
      </c>
      <c r="BE222" t="e">
        <f t="shared" ca="1" si="613"/>
        <v>#N/A</v>
      </c>
      <c r="BF222" t="e">
        <f t="shared" ca="1" si="613"/>
        <v>#N/A</v>
      </c>
      <c r="BG222" t="e">
        <f t="shared" ca="1" si="613"/>
        <v>#N/A</v>
      </c>
      <c r="BH222" t="e">
        <f t="shared" ca="1" si="613"/>
        <v>#N/A</v>
      </c>
      <c r="BI222" t="e">
        <f t="shared" ca="1" si="613"/>
        <v>#N/A</v>
      </c>
      <c r="BJ222" t="e">
        <f t="shared" ca="1" si="613"/>
        <v>#N/A</v>
      </c>
      <c r="BK222" t="e">
        <f t="shared" ca="1" si="613"/>
        <v>#N/A</v>
      </c>
      <c r="BL222" t="e">
        <f t="shared" ca="1" si="613"/>
        <v>#N/A</v>
      </c>
      <c r="BM222" t="e">
        <f t="shared" ca="1" si="613"/>
        <v>#N/A</v>
      </c>
      <c r="BN222" t="e">
        <f t="shared" ca="1" si="613"/>
        <v>#N/A</v>
      </c>
      <c r="BO222" t="e">
        <f t="shared" ca="1" si="613"/>
        <v>#N/A</v>
      </c>
      <c r="BP222" t="e">
        <f t="shared" ca="1" si="613"/>
        <v>#N/A</v>
      </c>
      <c r="BQ222" t="e">
        <f t="shared" ca="1" si="613"/>
        <v>#N/A</v>
      </c>
      <c r="BR222" t="e">
        <f t="shared" ca="1" si="613"/>
        <v>#N/A</v>
      </c>
      <c r="BS222" t="e">
        <f t="shared" ca="1" si="613"/>
        <v>#N/A</v>
      </c>
      <c r="BT222" t="e">
        <f t="shared" ca="1" si="614"/>
        <v>#N/A</v>
      </c>
      <c r="BU222" t="e">
        <f t="shared" ca="1" si="614"/>
        <v>#N/A</v>
      </c>
      <c r="BV222" t="e">
        <f t="shared" ca="1" si="614"/>
        <v>#N/A</v>
      </c>
      <c r="BW222" t="e">
        <f t="shared" ca="1" si="614"/>
        <v>#N/A</v>
      </c>
      <c r="BX222" t="e">
        <f t="shared" ca="1" si="614"/>
        <v>#N/A</v>
      </c>
      <c r="BY222" t="e">
        <f t="shared" ca="1" si="614"/>
        <v>#N/A</v>
      </c>
      <c r="BZ222" t="e">
        <f t="shared" ca="1" si="614"/>
        <v>#N/A</v>
      </c>
      <c r="CA222" t="e">
        <f t="shared" ca="1" si="614"/>
        <v>#N/A</v>
      </c>
      <c r="CB222" t="e">
        <f t="shared" ca="1" si="614"/>
        <v>#N/A</v>
      </c>
      <c r="CC222" t="e">
        <f t="shared" ca="1" si="614"/>
        <v>#N/A</v>
      </c>
      <c r="CD222" t="e">
        <f t="shared" ca="1" si="614"/>
        <v>#N/A</v>
      </c>
      <c r="CE222" t="e">
        <f t="shared" ca="1" si="614"/>
        <v>#N/A</v>
      </c>
      <c r="CF222" s="91" t="e">
        <f t="shared" ca="1" si="614"/>
        <v>#N/A</v>
      </c>
      <c r="CG222" t="e">
        <f t="shared" ca="1" si="614"/>
        <v>#N/A</v>
      </c>
      <c r="CH222" t="e">
        <f t="shared" ca="1" si="614"/>
        <v>#N/A</v>
      </c>
      <c r="CI222" t="e">
        <f t="shared" ca="1" si="614"/>
        <v>#N/A</v>
      </c>
      <c r="CJ222" t="e">
        <f t="shared" ca="1" si="615"/>
        <v>#N/A</v>
      </c>
      <c r="CK222" t="e">
        <f t="shared" ca="1" si="615"/>
        <v>#N/A</v>
      </c>
      <c r="CL222" t="e">
        <f t="shared" ca="1" si="615"/>
        <v>#N/A</v>
      </c>
      <c r="CM222" t="e">
        <f t="shared" ca="1" si="615"/>
        <v>#N/A</v>
      </c>
      <c r="CN222" t="e">
        <f t="shared" ca="1" si="615"/>
        <v>#N/A</v>
      </c>
      <c r="CO222" t="e">
        <f t="shared" ca="1" si="615"/>
        <v>#N/A</v>
      </c>
      <c r="CP222" t="e">
        <f t="shared" ca="1" si="615"/>
        <v>#N/A</v>
      </c>
      <c r="CQ222" t="e">
        <f t="shared" ca="1" si="615"/>
        <v>#N/A</v>
      </c>
      <c r="CR222" t="e">
        <f t="shared" ca="1" si="615"/>
        <v>#N/A</v>
      </c>
      <c r="CS222" t="e">
        <f t="shared" ca="1" si="615"/>
        <v>#N/A</v>
      </c>
      <c r="CT222" t="e">
        <f t="shared" ca="1" si="615"/>
        <v>#N/A</v>
      </c>
      <c r="CU222" t="e">
        <f t="shared" ca="1" si="615"/>
        <v>#N/A</v>
      </c>
      <c r="CV222" t="e">
        <f t="shared" ca="1" si="615"/>
        <v>#N/A</v>
      </c>
      <c r="CW222" t="e">
        <f t="shared" ca="1" si="615"/>
        <v>#N/A</v>
      </c>
      <c r="CX222" t="e">
        <f t="shared" ca="1" si="615"/>
        <v>#N/A</v>
      </c>
      <c r="CY222" t="e">
        <f t="shared" ca="1" si="615"/>
        <v>#N/A</v>
      </c>
      <c r="CZ222" t="e">
        <f t="shared" ca="1" si="611"/>
        <v>#N/A</v>
      </c>
      <c r="DA222" t="e">
        <f t="shared" ca="1" si="611"/>
        <v>#N/A</v>
      </c>
      <c r="DB222" t="e">
        <f t="shared" ca="1" si="611"/>
        <v>#N/A</v>
      </c>
      <c r="DC222" t="e">
        <f t="shared" ca="1" si="611"/>
        <v>#N/A</v>
      </c>
      <c r="DD222" t="e">
        <f t="shared" ca="1" si="611"/>
        <v>#N/A</v>
      </c>
      <c r="DE222" t="e">
        <f t="shared" ca="1" si="611"/>
        <v>#N/A</v>
      </c>
      <c r="DF222" t="e">
        <f t="shared" ca="1" si="611"/>
        <v>#N/A</v>
      </c>
      <c r="DG222" t="e">
        <f t="shared" ca="1" si="611"/>
        <v>#N/A</v>
      </c>
      <c r="DH222" t="e">
        <f t="shared" ca="1" si="611"/>
        <v>#N/A</v>
      </c>
      <c r="DI222" t="e">
        <f t="shared" ca="1" si="611"/>
        <v>#N/A</v>
      </c>
      <c r="DJ222" s="91" t="e">
        <f t="shared" ca="1" si="611"/>
        <v>#N/A</v>
      </c>
      <c r="DK222" t="e">
        <f t="shared" ca="1" si="611"/>
        <v>#N/A</v>
      </c>
      <c r="DL222" t="e">
        <f t="shared" ca="1" si="611"/>
        <v>#N/A</v>
      </c>
      <c r="DM222" t="e">
        <f t="shared" ca="1" si="611"/>
        <v>#N/A</v>
      </c>
      <c r="DN222" t="e">
        <f t="shared" ca="1" si="611"/>
        <v>#N/A</v>
      </c>
      <c r="DO222" t="e">
        <f t="shared" ca="1" si="611"/>
        <v>#N/A</v>
      </c>
      <c r="DP222" t="e">
        <f t="shared" ca="1" si="610"/>
        <v>#N/A</v>
      </c>
      <c r="DQ222" t="e">
        <f t="shared" ca="1" si="610"/>
        <v>#N/A</v>
      </c>
      <c r="DR222" t="e">
        <f t="shared" ca="1" si="610"/>
        <v>#N/A</v>
      </c>
      <c r="DS222" t="e">
        <f t="shared" ca="1" si="610"/>
        <v>#N/A</v>
      </c>
      <c r="DT222" t="e">
        <f t="shared" ca="1" si="610"/>
        <v>#N/A</v>
      </c>
      <c r="DU222" t="e">
        <f t="shared" ca="1" si="610"/>
        <v>#N/A</v>
      </c>
      <c r="DV222" t="e">
        <f t="shared" ca="1" si="610"/>
        <v>#N/A</v>
      </c>
      <c r="DW222" t="e">
        <f t="shared" ca="1" si="610"/>
        <v>#N/A</v>
      </c>
      <c r="DX222" t="e">
        <f t="shared" ca="1" si="610"/>
        <v>#N/A</v>
      </c>
      <c r="DY222" t="e">
        <f t="shared" ca="1" si="610"/>
        <v>#N/A</v>
      </c>
      <c r="DZ222" t="e">
        <f t="shared" ca="1" si="610"/>
        <v>#N/A</v>
      </c>
      <c r="EA222" t="e">
        <f t="shared" ca="1" si="610"/>
        <v>#N/A</v>
      </c>
      <c r="EB222" t="e">
        <f t="shared" ca="1" si="610"/>
        <v>#N/A</v>
      </c>
      <c r="EC222" t="e">
        <f t="shared" ca="1" si="610"/>
        <v>#N/A</v>
      </c>
      <c r="ED222" t="e">
        <f t="shared" ca="1" si="610"/>
        <v>#N/A</v>
      </c>
      <c r="EE222" t="e">
        <f t="shared" ca="1" si="608"/>
        <v>#N/A</v>
      </c>
      <c r="EF222" t="e">
        <f t="shared" ca="1" si="608"/>
        <v>#N/A</v>
      </c>
      <c r="EG222" t="e">
        <f t="shared" ca="1" si="608"/>
        <v>#N/A</v>
      </c>
      <c r="EH222" t="e">
        <f t="shared" ca="1" si="608"/>
        <v>#N/A</v>
      </c>
      <c r="EI222" t="e">
        <f t="shared" ca="1" si="608"/>
        <v>#N/A</v>
      </c>
      <c r="EJ222" t="e">
        <f t="shared" ca="1" si="608"/>
        <v>#N/A</v>
      </c>
      <c r="EK222" t="e">
        <f t="shared" ca="1" si="608"/>
        <v>#N/A</v>
      </c>
      <c r="EL222" t="e">
        <f t="shared" ca="1" si="608"/>
        <v>#N/A</v>
      </c>
      <c r="EM222" t="e">
        <f t="shared" ca="1" si="608"/>
        <v>#N/A</v>
      </c>
      <c r="EN222" s="91" t="e">
        <f t="shared" ca="1" si="608"/>
        <v>#N/A</v>
      </c>
    </row>
    <row r="224" spans="1:144" s="39" customFormat="1">
      <c r="A224" s="39" t="s">
        <v>177</v>
      </c>
      <c r="B224" s="39" t="s">
        <v>435</v>
      </c>
      <c r="E224" s="39" t="e">
        <f>VLOOKUP(Details_Subsector,Subsector_Information[],20,0)</f>
        <v>#N/A</v>
      </c>
    </row>
    <row r="226" spans="1:144" ht="30" customHeight="1">
      <c r="A226" t="str" cm="1">
        <f t="array" ref="A226:M226">Embodied_Input[#Headers]</f>
        <v>Building Aspect</v>
      </c>
      <c r="B226" t="str">
        <v>Building Element</v>
      </c>
      <c r="C226" t="str">
        <v>Material</v>
      </c>
      <c r="D226" t="str">
        <v>Existing fabric?</v>
      </c>
      <c r="E226" t="str">
        <v>Age if existing?</v>
      </c>
      <c r="F226" t="str">
        <v>Adjustment Factor (%)</v>
      </c>
      <c r="G226" t="str">
        <v>Component Life (years)</v>
      </c>
      <c r="H226" t="str">
        <v>Designed for disassembly?</v>
      </c>
      <c r="I226" t="str">
        <v>Estimated Quantity</v>
      </c>
      <c r="J226" t="str">
        <v>Units</v>
      </c>
      <c r="K226" t="str">
        <v>Self-weight (kN)</v>
      </c>
      <c r="L226" t="str">
        <v>A1 - A3</v>
      </c>
      <c r="M226" t="str">
        <v>A1 - A3 Biogenic</v>
      </c>
      <c r="X226" s="91" t="s">
        <v>441</v>
      </c>
      <c r="Y226" t="s">
        <v>442</v>
      </c>
      <c r="Z226" t="s">
        <v>443</v>
      </c>
      <c r="AA226" t="s">
        <v>444</v>
      </c>
      <c r="AB226" t="s">
        <v>445</v>
      </c>
      <c r="AC226" t="s">
        <v>446</v>
      </c>
      <c r="AD226" t="s">
        <v>447</v>
      </c>
      <c r="AE226" t="s">
        <v>448</v>
      </c>
      <c r="AF226" t="s">
        <v>449</v>
      </c>
      <c r="AG226" t="s">
        <v>450</v>
      </c>
      <c r="AH226" t="s">
        <v>451</v>
      </c>
      <c r="AI226" t="s">
        <v>452</v>
      </c>
      <c r="AJ226" t="s">
        <v>453</v>
      </c>
      <c r="AK226" t="s">
        <v>454</v>
      </c>
      <c r="AL226" t="s">
        <v>455</v>
      </c>
      <c r="AM226" t="s">
        <v>456</v>
      </c>
      <c r="AN226" t="s">
        <v>457</v>
      </c>
      <c r="AO226" t="s">
        <v>458</v>
      </c>
      <c r="AP226" t="s">
        <v>459</v>
      </c>
      <c r="AQ226" t="s">
        <v>460</v>
      </c>
      <c r="AR226" t="s">
        <v>461</v>
      </c>
      <c r="AS226" t="s">
        <v>462</v>
      </c>
      <c r="AT226" t="s">
        <v>463</v>
      </c>
      <c r="AU226" t="s">
        <v>464</v>
      </c>
      <c r="AV226" t="s">
        <v>465</v>
      </c>
      <c r="AW226" t="s">
        <v>466</v>
      </c>
      <c r="AX226" t="s">
        <v>467</v>
      </c>
      <c r="AY226" t="s">
        <v>468</v>
      </c>
      <c r="AZ226" t="s">
        <v>469</v>
      </c>
      <c r="BA226" t="s">
        <v>470</v>
      </c>
      <c r="BB226" s="91" t="s">
        <v>471</v>
      </c>
      <c r="BC226" t="s">
        <v>472</v>
      </c>
      <c r="BD226" t="s">
        <v>473</v>
      </c>
      <c r="BE226" t="s">
        <v>474</v>
      </c>
      <c r="BF226" t="s">
        <v>475</v>
      </c>
      <c r="BG226" t="s">
        <v>476</v>
      </c>
      <c r="BH226" t="s">
        <v>477</v>
      </c>
      <c r="BI226" t="s">
        <v>478</v>
      </c>
      <c r="BJ226" t="s">
        <v>479</v>
      </c>
      <c r="BK226" t="s">
        <v>480</v>
      </c>
      <c r="BL226" t="s">
        <v>481</v>
      </c>
      <c r="BM226" t="s">
        <v>482</v>
      </c>
      <c r="BN226" t="s">
        <v>483</v>
      </c>
      <c r="BO226" t="s">
        <v>484</v>
      </c>
      <c r="BP226" t="s">
        <v>485</v>
      </c>
      <c r="BQ226" t="s">
        <v>486</v>
      </c>
      <c r="BR226" t="s">
        <v>487</v>
      </c>
      <c r="BS226" t="s">
        <v>488</v>
      </c>
      <c r="BT226" t="s">
        <v>489</v>
      </c>
      <c r="BU226" t="s">
        <v>490</v>
      </c>
      <c r="BV226" t="s">
        <v>491</v>
      </c>
      <c r="BW226" t="s">
        <v>492</v>
      </c>
      <c r="BX226" t="s">
        <v>493</v>
      </c>
      <c r="BY226" t="s">
        <v>494</v>
      </c>
      <c r="BZ226" t="s">
        <v>495</v>
      </c>
      <c r="CA226" t="s">
        <v>496</v>
      </c>
      <c r="CB226" t="s">
        <v>497</v>
      </c>
      <c r="CC226" t="s">
        <v>498</v>
      </c>
      <c r="CD226" t="s">
        <v>499</v>
      </c>
      <c r="CE226" t="s">
        <v>500</v>
      </c>
      <c r="CF226" s="91" t="s">
        <v>501</v>
      </c>
      <c r="CG226" t="s">
        <v>502</v>
      </c>
      <c r="CH226" t="s">
        <v>503</v>
      </c>
      <c r="CI226" t="s">
        <v>504</v>
      </c>
      <c r="CJ226" t="s">
        <v>505</v>
      </c>
      <c r="CK226" t="s">
        <v>506</v>
      </c>
      <c r="CL226" t="s">
        <v>507</v>
      </c>
      <c r="CM226" t="s">
        <v>508</v>
      </c>
      <c r="CN226" t="s">
        <v>509</v>
      </c>
      <c r="CO226" t="s">
        <v>510</v>
      </c>
      <c r="CP226" t="s">
        <v>511</v>
      </c>
      <c r="CQ226" t="s">
        <v>512</v>
      </c>
      <c r="CR226" t="s">
        <v>513</v>
      </c>
      <c r="CS226" t="s">
        <v>514</v>
      </c>
      <c r="CT226" t="s">
        <v>515</v>
      </c>
      <c r="CU226" t="s">
        <v>516</v>
      </c>
      <c r="CV226" t="s">
        <v>517</v>
      </c>
      <c r="CW226" t="s">
        <v>518</v>
      </c>
      <c r="CX226" t="s">
        <v>519</v>
      </c>
      <c r="CY226" t="s">
        <v>520</v>
      </c>
      <c r="CZ226" t="s">
        <v>521</v>
      </c>
      <c r="DA226" t="s">
        <v>522</v>
      </c>
      <c r="DB226" t="s">
        <v>523</v>
      </c>
      <c r="DC226" t="s">
        <v>524</v>
      </c>
      <c r="DD226" t="s">
        <v>525</v>
      </c>
      <c r="DE226" t="s">
        <v>526</v>
      </c>
      <c r="DF226" t="s">
        <v>527</v>
      </c>
      <c r="DG226" t="s">
        <v>528</v>
      </c>
      <c r="DH226" t="s">
        <v>529</v>
      </c>
      <c r="DI226" t="s">
        <v>530</v>
      </c>
      <c r="DJ226" s="91" t="s">
        <v>531</v>
      </c>
      <c r="DK226" t="s">
        <v>532</v>
      </c>
      <c r="DL226" t="s">
        <v>533</v>
      </c>
      <c r="DM226" t="s">
        <v>534</v>
      </c>
      <c r="DN226" t="s">
        <v>535</v>
      </c>
      <c r="DO226" t="s">
        <v>536</v>
      </c>
      <c r="DP226" t="s">
        <v>537</v>
      </c>
      <c r="DQ226" t="s">
        <v>538</v>
      </c>
      <c r="DR226" t="s">
        <v>539</v>
      </c>
      <c r="DS226" t="s">
        <v>540</v>
      </c>
      <c r="DT226" t="s">
        <v>541</v>
      </c>
      <c r="DU226" t="s">
        <v>542</v>
      </c>
      <c r="DV226" t="s">
        <v>543</v>
      </c>
      <c r="DW226" t="s">
        <v>544</v>
      </c>
      <c r="DX226" t="s">
        <v>545</v>
      </c>
      <c r="DY226" t="s">
        <v>546</v>
      </c>
      <c r="DZ226" t="s">
        <v>547</v>
      </c>
      <c r="EA226" t="s">
        <v>548</v>
      </c>
      <c r="EB226" t="s">
        <v>549</v>
      </c>
      <c r="EC226" t="s">
        <v>550</v>
      </c>
      <c r="ED226" t="s">
        <v>551</v>
      </c>
      <c r="EE226" t="s">
        <v>552</v>
      </c>
      <c r="EF226" t="s">
        <v>553</v>
      </c>
      <c r="EG226" t="s">
        <v>554</v>
      </c>
      <c r="EH226" t="s">
        <v>555</v>
      </c>
      <c r="EI226" t="s">
        <v>556</v>
      </c>
      <c r="EJ226" t="s">
        <v>557</v>
      </c>
      <c r="EK226" t="s">
        <v>558</v>
      </c>
      <c r="EL226" t="s">
        <v>559</v>
      </c>
      <c r="EM226" t="s">
        <v>560</v>
      </c>
      <c r="EN226" s="91" t="s">
        <v>561</v>
      </c>
    </row>
    <row r="227" spans="1:144">
      <c r="A227" t="str" cm="1">
        <f t="array" aca="1" ref="A227:M276" ca="1">Embodied_Input[]</f>
        <v>Substructure</v>
      </c>
      <c r="B227" t="str">
        <f ca="1"/>
        <v>Piles</v>
      </c>
      <c r="C227">
        <f ca="1"/>
        <v>0</v>
      </c>
      <c r="D227" t="str">
        <f ca="1"/>
        <v/>
      </c>
      <c r="E227">
        <f ca="1"/>
        <v>0</v>
      </c>
      <c r="F227">
        <f ca="1"/>
        <v>0</v>
      </c>
      <c r="G227">
        <f ca="1"/>
        <v>0</v>
      </c>
      <c r="H227" t="str">
        <f ca="1"/>
        <v/>
      </c>
      <c r="I227">
        <f ca="1"/>
        <v>0</v>
      </c>
      <c r="J227" t="str">
        <f ca="1"/>
        <v/>
      </c>
      <c r="K227">
        <f ca="1"/>
        <v>0</v>
      </c>
      <c r="L227" t="str">
        <f ca="1"/>
        <v>0</v>
      </c>
      <c r="M227" t="str">
        <f ca="1"/>
        <v>0</v>
      </c>
      <c r="X227" s="91" t="e">
        <f t="shared" ref="X227:AM227" ca="1" si="616">X$226*$E$224/60*$L227</f>
        <v>#N/A</v>
      </c>
      <c r="Y227" t="e">
        <f t="shared" ca="1" si="616"/>
        <v>#N/A</v>
      </c>
      <c r="Z227" t="e">
        <f t="shared" ca="1" si="616"/>
        <v>#N/A</v>
      </c>
      <c r="AA227" t="e">
        <f t="shared" ca="1" si="616"/>
        <v>#N/A</v>
      </c>
      <c r="AB227" t="e">
        <f t="shared" ca="1" si="616"/>
        <v>#N/A</v>
      </c>
      <c r="AC227" t="e">
        <f t="shared" ca="1" si="616"/>
        <v>#N/A</v>
      </c>
      <c r="AD227" t="e">
        <f t="shared" ca="1" si="616"/>
        <v>#N/A</v>
      </c>
      <c r="AE227" t="e">
        <f t="shared" ca="1" si="616"/>
        <v>#N/A</v>
      </c>
      <c r="AF227" t="e">
        <f t="shared" ca="1" si="616"/>
        <v>#N/A</v>
      </c>
      <c r="AG227" t="e">
        <f t="shared" ca="1" si="616"/>
        <v>#N/A</v>
      </c>
      <c r="AH227" t="e">
        <f t="shared" ca="1" si="616"/>
        <v>#N/A</v>
      </c>
      <c r="AI227" t="e">
        <f t="shared" ca="1" si="616"/>
        <v>#N/A</v>
      </c>
      <c r="AJ227" t="e">
        <f t="shared" ca="1" si="616"/>
        <v>#N/A</v>
      </c>
      <c r="AK227" t="e">
        <f t="shared" ca="1" si="616"/>
        <v>#N/A</v>
      </c>
      <c r="AL227" t="e">
        <f t="shared" ca="1" si="616"/>
        <v>#N/A</v>
      </c>
      <c r="AM227" t="e">
        <f t="shared" ca="1" si="616"/>
        <v>#N/A</v>
      </c>
      <c r="AN227" t="e">
        <f t="shared" ref="AN227:CY227" ca="1" si="617">AN$226*$E$224/60*$L227</f>
        <v>#N/A</v>
      </c>
      <c r="AO227" t="e">
        <f t="shared" ca="1" si="617"/>
        <v>#N/A</v>
      </c>
      <c r="AP227" t="e">
        <f t="shared" ca="1" si="617"/>
        <v>#N/A</v>
      </c>
      <c r="AQ227" t="e">
        <f t="shared" ca="1" si="617"/>
        <v>#N/A</v>
      </c>
      <c r="AR227" t="e">
        <f t="shared" ca="1" si="617"/>
        <v>#N/A</v>
      </c>
      <c r="AS227" t="e">
        <f t="shared" ca="1" si="617"/>
        <v>#N/A</v>
      </c>
      <c r="AT227" t="e">
        <f t="shared" ca="1" si="617"/>
        <v>#N/A</v>
      </c>
      <c r="AU227" t="e">
        <f t="shared" ca="1" si="617"/>
        <v>#N/A</v>
      </c>
      <c r="AV227" t="e">
        <f t="shared" ca="1" si="617"/>
        <v>#N/A</v>
      </c>
      <c r="AW227" t="e">
        <f t="shared" ca="1" si="617"/>
        <v>#N/A</v>
      </c>
      <c r="AX227" t="e">
        <f t="shared" ca="1" si="617"/>
        <v>#N/A</v>
      </c>
      <c r="AY227" t="e">
        <f t="shared" ca="1" si="617"/>
        <v>#N/A</v>
      </c>
      <c r="AZ227" t="e">
        <f t="shared" ca="1" si="617"/>
        <v>#N/A</v>
      </c>
      <c r="BA227" t="e">
        <f t="shared" ca="1" si="617"/>
        <v>#N/A</v>
      </c>
      <c r="BB227" s="91" t="e">
        <f t="shared" ca="1" si="617"/>
        <v>#N/A</v>
      </c>
      <c r="BC227" t="e">
        <f t="shared" ca="1" si="617"/>
        <v>#N/A</v>
      </c>
      <c r="BD227" t="e">
        <f t="shared" ca="1" si="617"/>
        <v>#N/A</v>
      </c>
      <c r="BE227" t="e">
        <f t="shared" ca="1" si="617"/>
        <v>#N/A</v>
      </c>
      <c r="BF227" t="e">
        <f t="shared" ca="1" si="617"/>
        <v>#N/A</v>
      </c>
      <c r="BG227" t="e">
        <f t="shared" ca="1" si="617"/>
        <v>#N/A</v>
      </c>
      <c r="BH227" t="e">
        <f t="shared" ca="1" si="617"/>
        <v>#N/A</v>
      </c>
      <c r="BI227" t="e">
        <f t="shared" ca="1" si="617"/>
        <v>#N/A</v>
      </c>
      <c r="BJ227" t="e">
        <f t="shared" ca="1" si="617"/>
        <v>#N/A</v>
      </c>
      <c r="BK227" t="e">
        <f t="shared" ca="1" si="617"/>
        <v>#N/A</v>
      </c>
      <c r="BL227" t="e">
        <f t="shared" ca="1" si="617"/>
        <v>#N/A</v>
      </c>
      <c r="BM227" t="e">
        <f t="shared" ca="1" si="617"/>
        <v>#N/A</v>
      </c>
      <c r="BN227" t="e">
        <f t="shared" ca="1" si="617"/>
        <v>#N/A</v>
      </c>
      <c r="BO227" t="e">
        <f t="shared" ca="1" si="617"/>
        <v>#N/A</v>
      </c>
      <c r="BP227" t="e">
        <f t="shared" ca="1" si="617"/>
        <v>#N/A</v>
      </c>
      <c r="BQ227" t="e">
        <f t="shared" ca="1" si="617"/>
        <v>#N/A</v>
      </c>
      <c r="BR227" t="e">
        <f t="shared" ca="1" si="617"/>
        <v>#N/A</v>
      </c>
      <c r="BS227" t="e">
        <f t="shared" ca="1" si="617"/>
        <v>#N/A</v>
      </c>
      <c r="BT227" t="e">
        <f t="shared" ca="1" si="617"/>
        <v>#N/A</v>
      </c>
      <c r="BU227" t="e">
        <f t="shared" ca="1" si="617"/>
        <v>#N/A</v>
      </c>
      <c r="BV227" t="e">
        <f t="shared" ca="1" si="617"/>
        <v>#N/A</v>
      </c>
      <c r="BW227" t="e">
        <f t="shared" ca="1" si="617"/>
        <v>#N/A</v>
      </c>
      <c r="BX227" t="e">
        <f t="shared" ca="1" si="617"/>
        <v>#N/A</v>
      </c>
      <c r="BY227" t="e">
        <f t="shared" ca="1" si="617"/>
        <v>#N/A</v>
      </c>
      <c r="BZ227" t="e">
        <f t="shared" ca="1" si="617"/>
        <v>#N/A</v>
      </c>
      <c r="CA227" t="e">
        <f t="shared" ca="1" si="617"/>
        <v>#N/A</v>
      </c>
      <c r="CB227" t="e">
        <f t="shared" ca="1" si="617"/>
        <v>#N/A</v>
      </c>
      <c r="CC227" t="e">
        <f t="shared" ca="1" si="617"/>
        <v>#N/A</v>
      </c>
      <c r="CD227" t="e">
        <f t="shared" ca="1" si="617"/>
        <v>#N/A</v>
      </c>
      <c r="CE227" t="e">
        <f t="shared" ca="1" si="617"/>
        <v>#N/A</v>
      </c>
      <c r="CF227" s="91" t="e">
        <f t="shared" ca="1" si="617"/>
        <v>#N/A</v>
      </c>
      <c r="CG227" t="e">
        <f t="shared" ca="1" si="617"/>
        <v>#N/A</v>
      </c>
      <c r="CH227" t="e">
        <f t="shared" ca="1" si="617"/>
        <v>#N/A</v>
      </c>
      <c r="CI227" t="e">
        <f t="shared" ca="1" si="617"/>
        <v>#N/A</v>
      </c>
      <c r="CJ227" t="e">
        <f t="shared" ca="1" si="617"/>
        <v>#N/A</v>
      </c>
      <c r="CK227" t="e">
        <f t="shared" ca="1" si="617"/>
        <v>#N/A</v>
      </c>
      <c r="CL227" t="e">
        <f t="shared" ca="1" si="617"/>
        <v>#N/A</v>
      </c>
      <c r="CM227" t="e">
        <f t="shared" ca="1" si="617"/>
        <v>#N/A</v>
      </c>
      <c r="CN227" t="e">
        <f t="shared" ca="1" si="617"/>
        <v>#N/A</v>
      </c>
      <c r="CO227" t="e">
        <f t="shared" ca="1" si="617"/>
        <v>#N/A</v>
      </c>
      <c r="CP227" t="e">
        <f t="shared" ca="1" si="617"/>
        <v>#N/A</v>
      </c>
      <c r="CQ227" t="e">
        <f t="shared" ca="1" si="617"/>
        <v>#N/A</v>
      </c>
      <c r="CR227" t="e">
        <f t="shared" ca="1" si="617"/>
        <v>#N/A</v>
      </c>
      <c r="CS227" t="e">
        <f t="shared" ca="1" si="617"/>
        <v>#N/A</v>
      </c>
      <c r="CT227" t="e">
        <f t="shared" ca="1" si="617"/>
        <v>#N/A</v>
      </c>
      <c r="CU227" t="e">
        <f t="shared" ca="1" si="617"/>
        <v>#N/A</v>
      </c>
      <c r="CV227" t="e">
        <f t="shared" ca="1" si="617"/>
        <v>#N/A</v>
      </c>
      <c r="CW227" t="e">
        <f t="shared" ca="1" si="617"/>
        <v>#N/A</v>
      </c>
      <c r="CX227" t="e">
        <f t="shared" ca="1" si="617"/>
        <v>#N/A</v>
      </c>
      <c r="CY227" t="e">
        <f t="shared" ca="1" si="617"/>
        <v>#N/A</v>
      </c>
      <c r="CZ227" t="e">
        <f t="shared" ref="CZ227:EN227" ca="1" si="618">CZ$226*$E$224/60*$L227</f>
        <v>#N/A</v>
      </c>
      <c r="DA227" t="e">
        <f t="shared" ca="1" si="618"/>
        <v>#N/A</v>
      </c>
      <c r="DB227" t="e">
        <f t="shared" ca="1" si="618"/>
        <v>#N/A</v>
      </c>
      <c r="DC227" t="e">
        <f t="shared" ca="1" si="618"/>
        <v>#N/A</v>
      </c>
      <c r="DD227" t="e">
        <f t="shared" ca="1" si="618"/>
        <v>#N/A</v>
      </c>
      <c r="DE227" t="e">
        <f t="shared" ca="1" si="618"/>
        <v>#N/A</v>
      </c>
      <c r="DF227" t="e">
        <f t="shared" ca="1" si="618"/>
        <v>#N/A</v>
      </c>
      <c r="DG227" t="e">
        <f t="shared" ca="1" si="618"/>
        <v>#N/A</v>
      </c>
      <c r="DH227" t="e">
        <f t="shared" ca="1" si="618"/>
        <v>#N/A</v>
      </c>
      <c r="DI227" t="e">
        <f t="shared" ca="1" si="618"/>
        <v>#N/A</v>
      </c>
      <c r="DJ227" s="91" t="e">
        <f t="shared" ca="1" si="618"/>
        <v>#N/A</v>
      </c>
      <c r="DK227" t="e">
        <f t="shared" ca="1" si="618"/>
        <v>#N/A</v>
      </c>
      <c r="DL227" t="e">
        <f t="shared" ca="1" si="618"/>
        <v>#N/A</v>
      </c>
      <c r="DM227" t="e">
        <f t="shared" ca="1" si="618"/>
        <v>#N/A</v>
      </c>
      <c r="DN227" t="e">
        <f t="shared" ca="1" si="618"/>
        <v>#N/A</v>
      </c>
      <c r="DO227" t="e">
        <f t="shared" ca="1" si="618"/>
        <v>#N/A</v>
      </c>
      <c r="DP227" t="e">
        <f t="shared" ca="1" si="618"/>
        <v>#N/A</v>
      </c>
      <c r="DQ227" t="e">
        <f t="shared" ca="1" si="618"/>
        <v>#N/A</v>
      </c>
      <c r="DR227" t="e">
        <f t="shared" ca="1" si="618"/>
        <v>#N/A</v>
      </c>
      <c r="DS227" t="e">
        <f t="shared" ca="1" si="618"/>
        <v>#N/A</v>
      </c>
      <c r="DT227" t="e">
        <f t="shared" ca="1" si="618"/>
        <v>#N/A</v>
      </c>
      <c r="DU227" t="e">
        <f t="shared" ca="1" si="618"/>
        <v>#N/A</v>
      </c>
      <c r="DV227" t="e">
        <f t="shared" ca="1" si="618"/>
        <v>#N/A</v>
      </c>
      <c r="DW227" t="e">
        <f t="shared" ca="1" si="618"/>
        <v>#N/A</v>
      </c>
      <c r="DX227" t="e">
        <f t="shared" ca="1" si="618"/>
        <v>#N/A</v>
      </c>
      <c r="DY227" t="e">
        <f t="shared" ca="1" si="618"/>
        <v>#N/A</v>
      </c>
      <c r="DZ227" t="e">
        <f t="shared" ca="1" si="618"/>
        <v>#N/A</v>
      </c>
      <c r="EA227" t="e">
        <f t="shared" ca="1" si="618"/>
        <v>#N/A</v>
      </c>
      <c r="EB227" t="e">
        <f t="shared" ca="1" si="618"/>
        <v>#N/A</v>
      </c>
      <c r="EC227" t="e">
        <f t="shared" ca="1" si="618"/>
        <v>#N/A</v>
      </c>
      <c r="ED227" t="e">
        <f t="shared" ca="1" si="618"/>
        <v>#N/A</v>
      </c>
      <c r="EE227" t="e">
        <f t="shared" ca="1" si="618"/>
        <v>#N/A</v>
      </c>
      <c r="EF227" t="e">
        <f t="shared" ca="1" si="618"/>
        <v>#N/A</v>
      </c>
      <c r="EG227" t="e">
        <f t="shared" ca="1" si="618"/>
        <v>#N/A</v>
      </c>
      <c r="EH227" t="e">
        <f t="shared" ca="1" si="618"/>
        <v>#N/A</v>
      </c>
      <c r="EI227" t="e">
        <f t="shared" ca="1" si="618"/>
        <v>#N/A</v>
      </c>
      <c r="EJ227" t="e">
        <f t="shared" ca="1" si="618"/>
        <v>#N/A</v>
      </c>
      <c r="EK227" t="e">
        <f t="shared" ca="1" si="618"/>
        <v>#N/A</v>
      </c>
      <c r="EL227" t="e">
        <f t="shared" ca="1" si="618"/>
        <v>#N/A</v>
      </c>
      <c r="EM227" t="e">
        <f t="shared" ca="1" si="618"/>
        <v>#N/A</v>
      </c>
      <c r="EN227" s="91" t="e">
        <f t="shared" ca="1" si="618"/>
        <v>#N/A</v>
      </c>
    </row>
    <row r="228" spans="1:144">
      <c r="A228" t="str">
        <f ca="1"/>
        <v>Substructure</v>
      </c>
      <c r="B228" t="str">
        <f ca="1"/>
        <v>Pile caps</v>
      </c>
      <c r="C228">
        <f ca="1"/>
        <v>0</v>
      </c>
      <c r="D228" t="str">
        <f ca="1"/>
        <v/>
      </c>
      <c r="E228">
        <f ca="1"/>
        <v>0</v>
      </c>
      <c r="F228">
        <f ca="1"/>
        <v>0</v>
      </c>
      <c r="G228">
        <f ca="1"/>
        <v>0</v>
      </c>
      <c r="H228" t="str">
        <f ca="1"/>
        <v/>
      </c>
      <c r="I228">
        <f ca="1"/>
        <v>0</v>
      </c>
      <c r="J228" t="str">
        <f ca="1"/>
        <v/>
      </c>
      <c r="K228" t="str">
        <f ca="1"/>
        <v>0</v>
      </c>
      <c r="L228" t="str">
        <f ca="1"/>
        <v>0</v>
      </c>
      <c r="M228" t="str">
        <f ca="1"/>
        <v>0</v>
      </c>
      <c r="X228" s="91" t="e">
        <f t="shared" ref="X228:AM243" ca="1" si="619">X$226*$E$224/60*$L228</f>
        <v>#N/A</v>
      </c>
      <c r="Y228" t="e">
        <f t="shared" ca="1" si="619"/>
        <v>#N/A</v>
      </c>
      <c r="Z228" t="e">
        <f t="shared" ca="1" si="619"/>
        <v>#N/A</v>
      </c>
      <c r="AA228" t="e">
        <f t="shared" ca="1" si="619"/>
        <v>#N/A</v>
      </c>
      <c r="AB228" t="e">
        <f t="shared" ca="1" si="619"/>
        <v>#N/A</v>
      </c>
      <c r="AC228" t="e">
        <f t="shared" ca="1" si="619"/>
        <v>#N/A</v>
      </c>
      <c r="AD228" t="e">
        <f t="shared" ca="1" si="619"/>
        <v>#N/A</v>
      </c>
      <c r="AE228" t="e">
        <f t="shared" ca="1" si="619"/>
        <v>#N/A</v>
      </c>
      <c r="AF228" t="e">
        <f t="shared" ca="1" si="619"/>
        <v>#N/A</v>
      </c>
      <c r="AG228" t="e">
        <f t="shared" ca="1" si="619"/>
        <v>#N/A</v>
      </c>
      <c r="AH228" t="e">
        <f t="shared" ca="1" si="619"/>
        <v>#N/A</v>
      </c>
      <c r="AI228" t="e">
        <f t="shared" ca="1" si="619"/>
        <v>#N/A</v>
      </c>
      <c r="AJ228" t="e">
        <f t="shared" ca="1" si="619"/>
        <v>#N/A</v>
      </c>
      <c r="AK228" t="e">
        <f t="shared" ca="1" si="619"/>
        <v>#N/A</v>
      </c>
      <c r="AL228" t="e">
        <f t="shared" ca="1" si="619"/>
        <v>#N/A</v>
      </c>
      <c r="AM228" t="e">
        <f t="shared" ca="1" si="619"/>
        <v>#N/A</v>
      </c>
      <c r="AN228" t="e">
        <f t="shared" ref="AN228:BC243" ca="1" si="620">AN$226*$E$224/60*$L228</f>
        <v>#N/A</v>
      </c>
      <c r="AO228" t="e">
        <f t="shared" ca="1" si="620"/>
        <v>#N/A</v>
      </c>
      <c r="AP228" t="e">
        <f t="shared" ca="1" si="620"/>
        <v>#N/A</v>
      </c>
      <c r="AQ228" t="e">
        <f t="shared" ca="1" si="620"/>
        <v>#N/A</v>
      </c>
      <c r="AR228" t="e">
        <f t="shared" ca="1" si="620"/>
        <v>#N/A</v>
      </c>
      <c r="AS228" t="e">
        <f t="shared" ca="1" si="620"/>
        <v>#N/A</v>
      </c>
      <c r="AT228" t="e">
        <f t="shared" ca="1" si="620"/>
        <v>#N/A</v>
      </c>
      <c r="AU228" t="e">
        <f t="shared" ca="1" si="620"/>
        <v>#N/A</v>
      </c>
      <c r="AV228" t="e">
        <f t="shared" ca="1" si="620"/>
        <v>#N/A</v>
      </c>
      <c r="AW228" t="e">
        <f t="shared" ca="1" si="620"/>
        <v>#N/A</v>
      </c>
      <c r="AX228" t="e">
        <f t="shared" ca="1" si="620"/>
        <v>#N/A</v>
      </c>
      <c r="AY228" t="e">
        <f t="shared" ca="1" si="620"/>
        <v>#N/A</v>
      </c>
      <c r="AZ228" t="e">
        <f t="shared" ca="1" si="620"/>
        <v>#N/A</v>
      </c>
      <c r="BA228" t="e">
        <f t="shared" ca="1" si="620"/>
        <v>#N/A</v>
      </c>
      <c r="BB228" s="91" t="e">
        <f t="shared" ca="1" si="620"/>
        <v>#N/A</v>
      </c>
      <c r="BC228" t="e">
        <f t="shared" ca="1" si="620"/>
        <v>#N/A</v>
      </c>
      <c r="BD228" t="e">
        <f t="shared" ref="BD228:BS242" ca="1" si="621">BD$226*$E$224/60*$L228</f>
        <v>#N/A</v>
      </c>
      <c r="BE228" t="e">
        <f t="shared" ca="1" si="621"/>
        <v>#N/A</v>
      </c>
      <c r="BF228" t="e">
        <f t="shared" ca="1" si="621"/>
        <v>#N/A</v>
      </c>
      <c r="BG228" t="e">
        <f t="shared" ca="1" si="621"/>
        <v>#N/A</v>
      </c>
      <c r="BH228" t="e">
        <f t="shared" ca="1" si="621"/>
        <v>#N/A</v>
      </c>
      <c r="BI228" t="e">
        <f t="shared" ca="1" si="621"/>
        <v>#N/A</v>
      </c>
      <c r="BJ228" t="e">
        <f t="shared" ca="1" si="621"/>
        <v>#N/A</v>
      </c>
      <c r="BK228" t="e">
        <f t="shared" ca="1" si="621"/>
        <v>#N/A</v>
      </c>
      <c r="BL228" t="e">
        <f t="shared" ca="1" si="621"/>
        <v>#N/A</v>
      </c>
      <c r="BM228" t="e">
        <f t="shared" ca="1" si="621"/>
        <v>#N/A</v>
      </c>
      <c r="BN228" t="e">
        <f t="shared" ca="1" si="621"/>
        <v>#N/A</v>
      </c>
      <c r="BO228" t="e">
        <f t="shared" ca="1" si="621"/>
        <v>#N/A</v>
      </c>
      <c r="BP228" t="e">
        <f t="shared" ca="1" si="621"/>
        <v>#N/A</v>
      </c>
      <c r="BQ228" t="e">
        <f t="shared" ca="1" si="621"/>
        <v>#N/A</v>
      </c>
      <c r="BR228" t="e">
        <f t="shared" ca="1" si="621"/>
        <v>#N/A</v>
      </c>
      <c r="BS228" t="e">
        <f t="shared" ca="1" si="621"/>
        <v>#N/A</v>
      </c>
      <c r="BT228" t="e">
        <f t="shared" ref="BT228:CI243" ca="1" si="622">BT$226*$E$224/60*$L228</f>
        <v>#N/A</v>
      </c>
      <c r="BU228" t="e">
        <f t="shared" ca="1" si="622"/>
        <v>#N/A</v>
      </c>
      <c r="BV228" t="e">
        <f t="shared" ca="1" si="622"/>
        <v>#N/A</v>
      </c>
      <c r="BW228" t="e">
        <f t="shared" ca="1" si="622"/>
        <v>#N/A</v>
      </c>
      <c r="BX228" t="e">
        <f t="shared" ca="1" si="622"/>
        <v>#N/A</v>
      </c>
      <c r="BY228" t="e">
        <f t="shared" ca="1" si="622"/>
        <v>#N/A</v>
      </c>
      <c r="BZ228" t="e">
        <f t="shared" ca="1" si="622"/>
        <v>#N/A</v>
      </c>
      <c r="CA228" t="e">
        <f t="shared" ca="1" si="622"/>
        <v>#N/A</v>
      </c>
      <c r="CB228" t="e">
        <f t="shared" ca="1" si="622"/>
        <v>#N/A</v>
      </c>
      <c r="CC228" t="e">
        <f t="shared" ca="1" si="622"/>
        <v>#N/A</v>
      </c>
      <c r="CD228" t="e">
        <f t="shared" ca="1" si="622"/>
        <v>#N/A</v>
      </c>
      <c r="CE228" t="e">
        <f t="shared" ca="1" si="622"/>
        <v>#N/A</v>
      </c>
      <c r="CF228" s="91" t="e">
        <f t="shared" ca="1" si="622"/>
        <v>#N/A</v>
      </c>
      <c r="CG228" t="e">
        <f t="shared" ca="1" si="622"/>
        <v>#N/A</v>
      </c>
      <c r="CH228" t="e">
        <f t="shared" ca="1" si="622"/>
        <v>#N/A</v>
      </c>
      <c r="CI228" t="e">
        <f t="shared" ca="1" si="622"/>
        <v>#N/A</v>
      </c>
      <c r="CJ228" t="e">
        <f t="shared" ref="CJ228:CY242" ca="1" si="623">CJ$226*$E$224/60*$L228</f>
        <v>#N/A</v>
      </c>
      <c r="CK228" t="e">
        <f t="shared" ca="1" si="623"/>
        <v>#N/A</v>
      </c>
      <c r="CL228" t="e">
        <f t="shared" ca="1" si="623"/>
        <v>#N/A</v>
      </c>
      <c r="CM228" t="e">
        <f t="shared" ca="1" si="623"/>
        <v>#N/A</v>
      </c>
      <c r="CN228" t="e">
        <f t="shared" ca="1" si="623"/>
        <v>#N/A</v>
      </c>
      <c r="CO228" t="e">
        <f t="shared" ca="1" si="623"/>
        <v>#N/A</v>
      </c>
      <c r="CP228" t="e">
        <f t="shared" ca="1" si="623"/>
        <v>#N/A</v>
      </c>
      <c r="CQ228" t="e">
        <f t="shared" ca="1" si="623"/>
        <v>#N/A</v>
      </c>
      <c r="CR228" t="e">
        <f t="shared" ca="1" si="623"/>
        <v>#N/A</v>
      </c>
      <c r="CS228" t="e">
        <f t="shared" ca="1" si="623"/>
        <v>#N/A</v>
      </c>
      <c r="CT228" t="e">
        <f t="shared" ca="1" si="623"/>
        <v>#N/A</v>
      </c>
      <c r="CU228" t="e">
        <f t="shared" ca="1" si="623"/>
        <v>#N/A</v>
      </c>
      <c r="CV228" t="e">
        <f t="shared" ca="1" si="623"/>
        <v>#N/A</v>
      </c>
      <c r="CW228" t="e">
        <f t="shared" ca="1" si="623"/>
        <v>#N/A</v>
      </c>
      <c r="CX228" t="e">
        <f t="shared" ca="1" si="623"/>
        <v>#N/A</v>
      </c>
      <c r="CY228" t="e">
        <f t="shared" ca="1" si="623"/>
        <v>#N/A</v>
      </c>
      <c r="CZ228" t="e">
        <f t="shared" ref="CZ228:DO243" ca="1" si="624">CZ$226*$E$224/60*$L228</f>
        <v>#N/A</v>
      </c>
      <c r="DA228" t="e">
        <f t="shared" ca="1" si="624"/>
        <v>#N/A</v>
      </c>
      <c r="DB228" t="e">
        <f t="shared" ca="1" si="624"/>
        <v>#N/A</v>
      </c>
      <c r="DC228" t="e">
        <f t="shared" ca="1" si="624"/>
        <v>#N/A</v>
      </c>
      <c r="DD228" t="e">
        <f t="shared" ca="1" si="624"/>
        <v>#N/A</v>
      </c>
      <c r="DE228" t="e">
        <f t="shared" ca="1" si="624"/>
        <v>#N/A</v>
      </c>
      <c r="DF228" t="e">
        <f t="shared" ca="1" si="624"/>
        <v>#N/A</v>
      </c>
      <c r="DG228" t="e">
        <f t="shared" ca="1" si="624"/>
        <v>#N/A</v>
      </c>
      <c r="DH228" t="e">
        <f t="shared" ca="1" si="624"/>
        <v>#N/A</v>
      </c>
      <c r="DI228" t="e">
        <f t="shared" ca="1" si="624"/>
        <v>#N/A</v>
      </c>
      <c r="DJ228" s="91" t="e">
        <f t="shared" ca="1" si="624"/>
        <v>#N/A</v>
      </c>
      <c r="DK228" t="e">
        <f t="shared" ca="1" si="624"/>
        <v>#N/A</v>
      </c>
      <c r="DL228" t="e">
        <f t="shared" ca="1" si="624"/>
        <v>#N/A</v>
      </c>
      <c r="DM228" t="e">
        <f t="shared" ca="1" si="624"/>
        <v>#N/A</v>
      </c>
      <c r="DN228" t="e">
        <f t="shared" ca="1" si="624"/>
        <v>#N/A</v>
      </c>
      <c r="DO228" t="e">
        <f t="shared" ca="1" si="624"/>
        <v>#N/A</v>
      </c>
      <c r="DP228" t="e">
        <f t="shared" ref="DP228:EE242" ca="1" si="625">DP$226*$E$224/60*$L228</f>
        <v>#N/A</v>
      </c>
      <c r="DQ228" t="e">
        <f t="shared" ca="1" si="625"/>
        <v>#N/A</v>
      </c>
      <c r="DR228" t="e">
        <f t="shared" ca="1" si="625"/>
        <v>#N/A</v>
      </c>
      <c r="DS228" t="e">
        <f t="shared" ca="1" si="625"/>
        <v>#N/A</v>
      </c>
      <c r="DT228" t="e">
        <f t="shared" ca="1" si="625"/>
        <v>#N/A</v>
      </c>
      <c r="DU228" t="e">
        <f t="shared" ca="1" si="625"/>
        <v>#N/A</v>
      </c>
      <c r="DV228" t="e">
        <f t="shared" ca="1" si="625"/>
        <v>#N/A</v>
      </c>
      <c r="DW228" t="e">
        <f t="shared" ca="1" si="625"/>
        <v>#N/A</v>
      </c>
      <c r="DX228" t="e">
        <f t="shared" ca="1" si="625"/>
        <v>#N/A</v>
      </c>
      <c r="DY228" t="e">
        <f t="shared" ca="1" si="625"/>
        <v>#N/A</v>
      </c>
      <c r="DZ228" t="e">
        <f t="shared" ca="1" si="625"/>
        <v>#N/A</v>
      </c>
      <c r="EA228" t="e">
        <f t="shared" ca="1" si="625"/>
        <v>#N/A</v>
      </c>
      <c r="EB228" t="e">
        <f t="shared" ca="1" si="625"/>
        <v>#N/A</v>
      </c>
      <c r="EC228" t="e">
        <f t="shared" ca="1" si="625"/>
        <v>#N/A</v>
      </c>
      <c r="ED228" t="e">
        <f t="shared" ca="1" si="625"/>
        <v>#N/A</v>
      </c>
      <c r="EE228" t="e">
        <f t="shared" ca="1" si="625"/>
        <v>#N/A</v>
      </c>
      <c r="EF228" t="e">
        <f t="shared" ref="EF228:EN265" ca="1" si="626">EF$226*$E$224/60*$L228</f>
        <v>#N/A</v>
      </c>
      <c r="EG228" t="e">
        <f t="shared" ca="1" si="626"/>
        <v>#N/A</v>
      </c>
      <c r="EH228" t="e">
        <f t="shared" ca="1" si="626"/>
        <v>#N/A</v>
      </c>
      <c r="EI228" t="e">
        <f t="shared" ca="1" si="626"/>
        <v>#N/A</v>
      </c>
      <c r="EJ228" t="e">
        <f t="shared" ca="1" si="626"/>
        <v>#N/A</v>
      </c>
      <c r="EK228" t="e">
        <f t="shared" ca="1" si="626"/>
        <v>#N/A</v>
      </c>
      <c r="EL228" t="e">
        <f t="shared" ca="1" si="626"/>
        <v>#N/A</v>
      </c>
      <c r="EM228" t="e">
        <f t="shared" ca="1" si="626"/>
        <v>#N/A</v>
      </c>
      <c r="EN228" s="91" t="e">
        <f t="shared" ca="1" si="626"/>
        <v>#N/A</v>
      </c>
    </row>
    <row r="229" spans="1:144">
      <c r="A229" t="str">
        <f ca="1"/>
        <v>Substructure</v>
      </c>
      <c r="B229" t="str">
        <f ca="1"/>
        <v>Capping beams</v>
      </c>
      <c r="C229">
        <f ca="1"/>
        <v>0</v>
      </c>
      <c r="D229" t="str">
        <f ca="1"/>
        <v/>
      </c>
      <c r="E229">
        <f ca="1"/>
        <v>0</v>
      </c>
      <c r="F229">
        <f ca="1"/>
        <v>0</v>
      </c>
      <c r="G229">
        <f ca="1"/>
        <v>0</v>
      </c>
      <c r="H229" t="str">
        <f ca="1"/>
        <v/>
      </c>
      <c r="I229">
        <f ca="1"/>
        <v>0</v>
      </c>
      <c r="J229" t="str">
        <f ca="1"/>
        <v/>
      </c>
      <c r="K229" t="str">
        <f ca="1"/>
        <v>0</v>
      </c>
      <c r="L229" t="str">
        <f ca="1"/>
        <v>0</v>
      </c>
      <c r="M229" t="str">
        <f ca="1"/>
        <v>0</v>
      </c>
      <c r="X229" s="91" t="e">
        <f t="shared" ca="1" si="619"/>
        <v>#N/A</v>
      </c>
      <c r="Y229" t="e">
        <f t="shared" ca="1" si="619"/>
        <v>#N/A</v>
      </c>
      <c r="Z229" t="e">
        <f t="shared" ca="1" si="619"/>
        <v>#N/A</v>
      </c>
      <c r="AA229" t="e">
        <f t="shared" ca="1" si="619"/>
        <v>#N/A</v>
      </c>
      <c r="AB229" t="e">
        <f t="shared" ca="1" si="619"/>
        <v>#N/A</v>
      </c>
      <c r="AC229" t="e">
        <f t="shared" ca="1" si="619"/>
        <v>#N/A</v>
      </c>
      <c r="AD229" t="e">
        <f t="shared" ca="1" si="619"/>
        <v>#N/A</v>
      </c>
      <c r="AE229" t="e">
        <f t="shared" ca="1" si="619"/>
        <v>#N/A</v>
      </c>
      <c r="AF229" t="e">
        <f t="shared" ca="1" si="619"/>
        <v>#N/A</v>
      </c>
      <c r="AG229" t="e">
        <f t="shared" ca="1" si="619"/>
        <v>#N/A</v>
      </c>
      <c r="AH229" t="e">
        <f t="shared" ca="1" si="619"/>
        <v>#N/A</v>
      </c>
      <c r="AI229" t="e">
        <f t="shared" ca="1" si="619"/>
        <v>#N/A</v>
      </c>
      <c r="AJ229" t="e">
        <f t="shared" ca="1" si="619"/>
        <v>#N/A</v>
      </c>
      <c r="AK229" t="e">
        <f t="shared" ca="1" si="619"/>
        <v>#N/A</v>
      </c>
      <c r="AL229" t="e">
        <f t="shared" ca="1" si="619"/>
        <v>#N/A</v>
      </c>
      <c r="AM229" t="e">
        <f t="shared" ca="1" si="619"/>
        <v>#N/A</v>
      </c>
      <c r="AN229" t="e">
        <f t="shared" ca="1" si="620"/>
        <v>#N/A</v>
      </c>
      <c r="AO229" t="e">
        <f t="shared" ca="1" si="620"/>
        <v>#N/A</v>
      </c>
      <c r="AP229" t="e">
        <f t="shared" ca="1" si="620"/>
        <v>#N/A</v>
      </c>
      <c r="AQ229" t="e">
        <f t="shared" ca="1" si="620"/>
        <v>#N/A</v>
      </c>
      <c r="AR229" t="e">
        <f t="shared" ca="1" si="620"/>
        <v>#N/A</v>
      </c>
      <c r="AS229" t="e">
        <f t="shared" ca="1" si="620"/>
        <v>#N/A</v>
      </c>
      <c r="AT229" t="e">
        <f t="shared" ca="1" si="620"/>
        <v>#N/A</v>
      </c>
      <c r="AU229" t="e">
        <f t="shared" ca="1" si="620"/>
        <v>#N/A</v>
      </c>
      <c r="AV229" t="e">
        <f t="shared" ca="1" si="620"/>
        <v>#N/A</v>
      </c>
      <c r="AW229" t="e">
        <f t="shared" ca="1" si="620"/>
        <v>#N/A</v>
      </c>
      <c r="AX229" t="e">
        <f t="shared" ca="1" si="620"/>
        <v>#N/A</v>
      </c>
      <c r="AY229" t="e">
        <f t="shared" ca="1" si="620"/>
        <v>#N/A</v>
      </c>
      <c r="AZ229" t="e">
        <f t="shared" ca="1" si="620"/>
        <v>#N/A</v>
      </c>
      <c r="BA229" t="e">
        <f t="shared" ca="1" si="620"/>
        <v>#N/A</v>
      </c>
      <c r="BB229" s="91" t="e">
        <f t="shared" ca="1" si="620"/>
        <v>#N/A</v>
      </c>
      <c r="BC229" t="e">
        <f t="shared" ca="1" si="620"/>
        <v>#N/A</v>
      </c>
      <c r="BD229" t="e">
        <f t="shared" ca="1" si="621"/>
        <v>#N/A</v>
      </c>
      <c r="BE229" t="e">
        <f t="shared" ca="1" si="621"/>
        <v>#N/A</v>
      </c>
      <c r="BF229" t="e">
        <f t="shared" ca="1" si="621"/>
        <v>#N/A</v>
      </c>
      <c r="BG229" t="e">
        <f t="shared" ca="1" si="621"/>
        <v>#N/A</v>
      </c>
      <c r="BH229" t="e">
        <f t="shared" ca="1" si="621"/>
        <v>#N/A</v>
      </c>
      <c r="BI229" t="e">
        <f t="shared" ca="1" si="621"/>
        <v>#N/A</v>
      </c>
      <c r="BJ229" t="e">
        <f t="shared" ca="1" si="621"/>
        <v>#N/A</v>
      </c>
      <c r="BK229" t="e">
        <f t="shared" ca="1" si="621"/>
        <v>#N/A</v>
      </c>
      <c r="BL229" t="e">
        <f t="shared" ca="1" si="621"/>
        <v>#N/A</v>
      </c>
      <c r="BM229" t="e">
        <f t="shared" ca="1" si="621"/>
        <v>#N/A</v>
      </c>
      <c r="BN229" t="e">
        <f t="shared" ca="1" si="621"/>
        <v>#N/A</v>
      </c>
      <c r="BO229" t="e">
        <f t="shared" ca="1" si="621"/>
        <v>#N/A</v>
      </c>
      <c r="BP229" t="e">
        <f t="shared" ca="1" si="621"/>
        <v>#N/A</v>
      </c>
      <c r="BQ229" t="e">
        <f t="shared" ca="1" si="621"/>
        <v>#N/A</v>
      </c>
      <c r="BR229" t="e">
        <f t="shared" ca="1" si="621"/>
        <v>#N/A</v>
      </c>
      <c r="BS229" t="e">
        <f t="shared" ca="1" si="621"/>
        <v>#N/A</v>
      </c>
      <c r="BT229" t="e">
        <f t="shared" ca="1" si="622"/>
        <v>#N/A</v>
      </c>
      <c r="BU229" t="e">
        <f t="shared" ca="1" si="622"/>
        <v>#N/A</v>
      </c>
      <c r="BV229" t="e">
        <f t="shared" ca="1" si="622"/>
        <v>#N/A</v>
      </c>
      <c r="BW229" t="e">
        <f t="shared" ca="1" si="622"/>
        <v>#N/A</v>
      </c>
      <c r="BX229" t="e">
        <f t="shared" ca="1" si="622"/>
        <v>#N/A</v>
      </c>
      <c r="BY229" t="e">
        <f t="shared" ca="1" si="622"/>
        <v>#N/A</v>
      </c>
      <c r="BZ229" t="e">
        <f t="shared" ca="1" si="622"/>
        <v>#N/A</v>
      </c>
      <c r="CA229" t="e">
        <f t="shared" ca="1" si="622"/>
        <v>#N/A</v>
      </c>
      <c r="CB229" t="e">
        <f t="shared" ca="1" si="622"/>
        <v>#N/A</v>
      </c>
      <c r="CC229" t="e">
        <f t="shared" ca="1" si="622"/>
        <v>#N/A</v>
      </c>
      <c r="CD229" t="e">
        <f t="shared" ca="1" si="622"/>
        <v>#N/A</v>
      </c>
      <c r="CE229" t="e">
        <f t="shared" ca="1" si="622"/>
        <v>#N/A</v>
      </c>
      <c r="CF229" s="91" t="e">
        <f t="shared" ca="1" si="622"/>
        <v>#N/A</v>
      </c>
      <c r="CG229" t="e">
        <f t="shared" ca="1" si="622"/>
        <v>#N/A</v>
      </c>
      <c r="CH229" t="e">
        <f t="shared" ca="1" si="622"/>
        <v>#N/A</v>
      </c>
      <c r="CI229" t="e">
        <f t="shared" ca="1" si="622"/>
        <v>#N/A</v>
      </c>
      <c r="CJ229" t="e">
        <f t="shared" ca="1" si="623"/>
        <v>#N/A</v>
      </c>
      <c r="CK229" t="e">
        <f t="shared" ca="1" si="623"/>
        <v>#N/A</v>
      </c>
      <c r="CL229" t="e">
        <f t="shared" ca="1" si="623"/>
        <v>#N/A</v>
      </c>
      <c r="CM229" t="e">
        <f t="shared" ca="1" si="623"/>
        <v>#N/A</v>
      </c>
      <c r="CN229" t="e">
        <f t="shared" ca="1" si="623"/>
        <v>#N/A</v>
      </c>
      <c r="CO229" t="e">
        <f t="shared" ca="1" si="623"/>
        <v>#N/A</v>
      </c>
      <c r="CP229" t="e">
        <f t="shared" ca="1" si="623"/>
        <v>#N/A</v>
      </c>
      <c r="CQ229" t="e">
        <f t="shared" ca="1" si="623"/>
        <v>#N/A</v>
      </c>
      <c r="CR229" t="e">
        <f t="shared" ca="1" si="623"/>
        <v>#N/A</v>
      </c>
      <c r="CS229" t="e">
        <f t="shared" ca="1" si="623"/>
        <v>#N/A</v>
      </c>
      <c r="CT229" t="e">
        <f t="shared" ca="1" si="623"/>
        <v>#N/A</v>
      </c>
      <c r="CU229" t="e">
        <f t="shared" ca="1" si="623"/>
        <v>#N/A</v>
      </c>
      <c r="CV229" t="e">
        <f t="shared" ca="1" si="623"/>
        <v>#N/A</v>
      </c>
      <c r="CW229" t="e">
        <f t="shared" ca="1" si="623"/>
        <v>#N/A</v>
      </c>
      <c r="CX229" t="e">
        <f t="shared" ca="1" si="623"/>
        <v>#N/A</v>
      </c>
      <c r="CY229" t="e">
        <f t="shared" ca="1" si="623"/>
        <v>#N/A</v>
      </c>
      <c r="CZ229" t="e">
        <f t="shared" ca="1" si="624"/>
        <v>#N/A</v>
      </c>
      <c r="DA229" t="e">
        <f t="shared" ca="1" si="624"/>
        <v>#N/A</v>
      </c>
      <c r="DB229" t="e">
        <f t="shared" ca="1" si="624"/>
        <v>#N/A</v>
      </c>
      <c r="DC229" t="e">
        <f t="shared" ca="1" si="624"/>
        <v>#N/A</v>
      </c>
      <c r="DD229" t="e">
        <f t="shared" ca="1" si="624"/>
        <v>#N/A</v>
      </c>
      <c r="DE229" t="e">
        <f t="shared" ca="1" si="624"/>
        <v>#N/A</v>
      </c>
      <c r="DF229" t="e">
        <f t="shared" ca="1" si="624"/>
        <v>#N/A</v>
      </c>
      <c r="DG229" t="e">
        <f t="shared" ca="1" si="624"/>
        <v>#N/A</v>
      </c>
      <c r="DH229" t="e">
        <f t="shared" ca="1" si="624"/>
        <v>#N/A</v>
      </c>
      <c r="DI229" t="e">
        <f t="shared" ca="1" si="624"/>
        <v>#N/A</v>
      </c>
      <c r="DJ229" s="91" t="e">
        <f t="shared" ca="1" si="624"/>
        <v>#N/A</v>
      </c>
      <c r="DK229" t="e">
        <f t="shared" ca="1" si="624"/>
        <v>#N/A</v>
      </c>
      <c r="DL229" t="e">
        <f t="shared" ca="1" si="624"/>
        <v>#N/A</v>
      </c>
      <c r="DM229" t="e">
        <f t="shared" ca="1" si="624"/>
        <v>#N/A</v>
      </c>
      <c r="DN229" t="e">
        <f t="shared" ca="1" si="624"/>
        <v>#N/A</v>
      </c>
      <c r="DO229" t="e">
        <f t="shared" ca="1" si="624"/>
        <v>#N/A</v>
      </c>
      <c r="DP229" t="e">
        <f t="shared" ca="1" si="625"/>
        <v>#N/A</v>
      </c>
      <c r="DQ229" t="e">
        <f t="shared" ca="1" si="625"/>
        <v>#N/A</v>
      </c>
      <c r="DR229" t="e">
        <f t="shared" ca="1" si="625"/>
        <v>#N/A</v>
      </c>
      <c r="DS229" t="e">
        <f t="shared" ca="1" si="625"/>
        <v>#N/A</v>
      </c>
      <c r="DT229" t="e">
        <f t="shared" ca="1" si="625"/>
        <v>#N/A</v>
      </c>
      <c r="DU229" t="e">
        <f t="shared" ca="1" si="625"/>
        <v>#N/A</v>
      </c>
      <c r="DV229" t="e">
        <f t="shared" ca="1" si="625"/>
        <v>#N/A</v>
      </c>
      <c r="DW229" t="e">
        <f t="shared" ca="1" si="625"/>
        <v>#N/A</v>
      </c>
      <c r="DX229" t="e">
        <f t="shared" ca="1" si="625"/>
        <v>#N/A</v>
      </c>
      <c r="DY229" t="e">
        <f t="shared" ca="1" si="625"/>
        <v>#N/A</v>
      </c>
      <c r="DZ229" t="e">
        <f t="shared" ca="1" si="625"/>
        <v>#N/A</v>
      </c>
      <c r="EA229" t="e">
        <f t="shared" ca="1" si="625"/>
        <v>#N/A</v>
      </c>
      <c r="EB229" t="e">
        <f t="shared" ca="1" si="625"/>
        <v>#N/A</v>
      </c>
      <c r="EC229" t="e">
        <f t="shared" ca="1" si="625"/>
        <v>#N/A</v>
      </c>
      <c r="ED229" t="e">
        <f t="shared" ca="1" si="625"/>
        <v>#N/A</v>
      </c>
      <c r="EE229" t="e">
        <f t="shared" ca="1" si="625"/>
        <v>#N/A</v>
      </c>
      <c r="EF229" t="e">
        <f t="shared" ca="1" si="626"/>
        <v>#N/A</v>
      </c>
      <c r="EG229" t="e">
        <f t="shared" ca="1" si="626"/>
        <v>#N/A</v>
      </c>
      <c r="EH229" t="e">
        <f t="shared" ca="1" si="626"/>
        <v>#N/A</v>
      </c>
      <c r="EI229" t="e">
        <f t="shared" ca="1" si="626"/>
        <v>#N/A</v>
      </c>
      <c r="EJ229" t="e">
        <f t="shared" ca="1" si="626"/>
        <v>#N/A</v>
      </c>
      <c r="EK229" t="e">
        <f t="shared" ca="1" si="626"/>
        <v>#N/A</v>
      </c>
      <c r="EL229" t="e">
        <f t="shared" ca="1" si="626"/>
        <v>#N/A</v>
      </c>
      <c r="EM229" t="e">
        <f t="shared" ca="1" si="626"/>
        <v>#N/A</v>
      </c>
      <c r="EN229" s="91" t="e">
        <f t="shared" ca="1" si="626"/>
        <v>#N/A</v>
      </c>
    </row>
    <row r="230" spans="1:144">
      <c r="A230" t="str">
        <f ca="1"/>
        <v>Substructure</v>
      </c>
      <c r="B230" t="str">
        <f ca="1"/>
        <v>Raft</v>
      </c>
      <c r="C230">
        <f ca="1"/>
        <v>0</v>
      </c>
      <c r="D230" t="str">
        <f ca="1"/>
        <v/>
      </c>
      <c r="E230">
        <f ca="1"/>
        <v>0</v>
      </c>
      <c r="F230">
        <f ca="1"/>
        <v>0</v>
      </c>
      <c r="G230">
        <f ca="1"/>
        <v>0</v>
      </c>
      <c r="H230" t="str">
        <f ca="1"/>
        <v/>
      </c>
      <c r="I230">
        <f ca="1"/>
        <v>0</v>
      </c>
      <c r="J230" t="str">
        <f ca="1"/>
        <v/>
      </c>
      <c r="K230" t="str">
        <f ca="1"/>
        <v>0</v>
      </c>
      <c r="L230" t="str">
        <f ca="1"/>
        <v>0</v>
      </c>
      <c r="M230" t="str">
        <f ca="1"/>
        <v>0</v>
      </c>
      <c r="X230" s="91" t="e">
        <f t="shared" ca="1" si="619"/>
        <v>#N/A</v>
      </c>
      <c r="Y230" t="e">
        <f t="shared" ca="1" si="619"/>
        <v>#N/A</v>
      </c>
      <c r="Z230" t="e">
        <f t="shared" ca="1" si="619"/>
        <v>#N/A</v>
      </c>
      <c r="AA230" t="e">
        <f t="shared" ca="1" si="619"/>
        <v>#N/A</v>
      </c>
      <c r="AB230" t="e">
        <f t="shared" ca="1" si="619"/>
        <v>#N/A</v>
      </c>
      <c r="AC230" t="e">
        <f t="shared" ca="1" si="619"/>
        <v>#N/A</v>
      </c>
      <c r="AD230" t="e">
        <f t="shared" ca="1" si="619"/>
        <v>#N/A</v>
      </c>
      <c r="AE230" t="e">
        <f t="shared" ca="1" si="619"/>
        <v>#N/A</v>
      </c>
      <c r="AF230" t="e">
        <f t="shared" ca="1" si="619"/>
        <v>#N/A</v>
      </c>
      <c r="AG230" t="e">
        <f t="shared" ca="1" si="619"/>
        <v>#N/A</v>
      </c>
      <c r="AH230" t="e">
        <f t="shared" ca="1" si="619"/>
        <v>#N/A</v>
      </c>
      <c r="AI230" t="e">
        <f t="shared" ca="1" si="619"/>
        <v>#N/A</v>
      </c>
      <c r="AJ230" t="e">
        <f t="shared" ca="1" si="619"/>
        <v>#N/A</v>
      </c>
      <c r="AK230" t="e">
        <f t="shared" ca="1" si="619"/>
        <v>#N/A</v>
      </c>
      <c r="AL230" t="e">
        <f t="shared" ca="1" si="619"/>
        <v>#N/A</v>
      </c>
      <c r="AM230" t="e">
        <f t="shared" ca="1" si="619"/>
        <v>#N/A</v>
      </c>
      <c r="AN230" t="e">
        <f t="shared" ca="1" si="620"/>
        <v>#N/A</v>
      </c>
      <c r="AO230" t="e">
        <f t="shared" ca="1" si="620"/>
        <v>#N/A</v>
      </c>
      <c r="AP230" t="e">
        <f t="shared" ca="1" si="620"/>
        <v>#N/A</v>
      </c>
      <c r="AQ230" t="e">
        <f t="shared" ca="1" si="620"/>
        <v>#N/A</v>
      </c>
      <c r="AR230" t="e">
        <f t="shared" ca="1" si="620"/>
        <v>#N/A</v>
      </c>
      <c r="AS230" t="e">
        <f t="shared" ca="1" si="620"/>
        <v>#N/A</v>
      </c>
      <c r="AT230" t="e">
        <f t="shared" ca="1" si="620"/>
        <v>#N/A</v>
      </c>
      <c r="AU230" t="e">
        <f t="shared" ca="1" si="620"/>
        <v>#N/A</v>
      </c>
      <c r="AV230" t="e">
        <f t="shared" ca="1" si="620"/>
        <v>#N/A</v>
      </c>
      <c r="AW230" t="e">
        <f t="shared" ca="1" si="620"/>
        <v>#N/A</v>
      </c>
      <c r="AX230" t="e">
        <f t="shared" ca="1" si="620"/>
        <v>#N/A</v>
      </c>
      <c r="AY230" t="e">
        <f t="shared" ca="1" si="620"/>
        <v>#N/A</v>
      </c>
      <c r="AZ230" t="e">
        <f t="shared" ca="1" si="620"/>
        <v>#N/A</v>
      </c>
      <c r="BA230" t="e">
        <f t="shared" ca="1" si="620"/>
        <v>#N/A</v>
      </c>
      <c r="BB230" s="91" t="e">
        <f t="shared" ca="1" si="620"/>
        <v>#N/A</v>
      </c>
      <c r="BC230" t="e">
        <f t="shared" ca="1" si="620"/>
        <v>#N/A</v>
      </c>
      <c r="BD230" t="e">
        <f t="shared" ca="1" si="621"/>
        <v>#N/A</v>
      </c>
      <c r="BE230" t="e">
        <f t="shared" ca="1" si="621"/>
        <v>#N/A</v>
      </c>
      <c r="BF230" t="e">
        <f t="shared" ca="1" si="621"/>
        <v>#N/A</v>
      </c>
      <c r="BG230" t="e">
        <f t="shared" ca="1" si="621"/>
        <v>#N/A</v>
      </c>
      <c r="BH230" t="e">
        <f t="shared" ca="1" si="621"/>
        <v>#N/A</v>
      </c>
      <c r="BI230" t="e">
        <f t="shared" ca="1" si="621"/>
        <v>#N/A</v>
      </c>
      <c r="BJ230" t="e">
        <f t="shared" ca="1" si="621"/>
        <v>#N/A</v>
      </c>
      <c r="BK230" t="e">
        <f t="shared" ca="1" si="621"/>
        <v>#N/A</v>
      </c>
      <c r="BL230" t="e">
        <f t="shared" ca="1" si="621"/>
        <v>#N/A</v>
      </c>
      <c r="BM230" t="e">
        <f t="shared" ca="1" si="621"/>
        <v>#N/A</v>
      </c>
      <c r="BN230" t="e">
        <f t="shared" ca="1" si="621"/>
        <v>#N/A</v>
      </c>
      <c r="BO230" t="e">
        <f t="shared" ca="1" si="621"/>
        <v>#N/A</v>
      </c>
      <c r="BP230" t="e">
        <f t="shared" ca="1" si="621"/>
        <v>#N/A</v>
      </c>
      <c r="BQ230" t="e">
        <f t="shared" ca="1" si="621"/>
        <v>#N/A</v>
      </c>
      <c r="BR230" t="e">
        <f t="shared" ca="1" si="621"/>
        <v>#N/A</v>
      </c>
      <c r="BS230" t="e">
        <f t="shared" ca="1" si="621"/>
        <v>#N/A</v>
      </c>
      <c r="BT230" t="e">
        <f t="shared" ca="1" si="622"/>
        <v>#N/A</v>
      </c>
      <c r="BU230" t="e">
        <f t="shared" ca="1" si="622"/>
        <v>#N/A</v>
      </c>
      <c r="BV230" t="e">
        <f t="shared" ca="1" si="622"/>
        <v>#N/A</v>
      </c>
      <c r="BW230" t="e">
        <f t="shared" ca="1" si="622"/>
        <v>#N/A</v>
      </c>
      <c r="BX230" t="e">
        <f t="shared" ca="1" si="622"/>
        <v>#N/A</v>
      </c>
      <c r="BY230" t="e">
        <f t="shared" ca="1" si="622"/>
        <v>#N/A</v>
      </c>
      <c r="BZ230" t="e">
        <f t="shared" ca="1" si="622"/>
        <v>#N/A</v>
      </c>
      <c r="CA230" t="e">
        <f t="shared" ca="1" si="622"/>
        <v>#N/A</v>
      </c>
      <c r="CB230" t="e">
        <f t="shared" ca="1" si="622"/>
        <v>#N/A</v>
      </c>
      <c r="CC230" t="e">
        <f t="shared" ca="1" si="622"/>
        <v>#N/A</v>
      </c>
      <c r="CD230" t="e">
        <f t="shared" ca="1" si="622"/>
        <v>#N/A</v>
      </c>
      <c r="CE230" t="e">
        <f t="shared" ca="1" si="622"/>
        <v>#N/A</v>
      </c>
      <c r="CF230" s="91" t="e">
        <f t="shared" ca="1" si="622"/>
        <v>#N/A</v>
      </c>
      <c r="CG230" t="e">
        <f t="shared" ca="1" si="622"/>
        <v>#N/A</v>
      </c>
      <c r="CH230" t="e">
        <f t="shared" ca="1" si="622"/>
        <v>#N/A</v>
      </c>
      <c r="CI230" t="e">
        <f t="shared" ca="1" si="622"/>
        <v>#N/A</v>
      </c>
      <c r="CJ230" t="e">
        <f t="shared" ca="1" si="623"/>
        <v>#N/A</v>
      </c>
      <c r="CK230" t="e">
        <f t="shared" ca="1" si="623"/>
        <v>#N/A</v>
      </c>
      <c r="CL230" t="e">
        <f t="shared" ca="1" si="623"/>
        <v>#N/A</v>
      </c>
      <c r="CM230" t="e">
        <f t="shared" ca="1" si="623"/>
        <v>#N/A</v>
      </c>
      <c r="CN230" t="e">
        <f t="shared" ca="1" si="623"/>
        <v>#N/A</v>
      </c>
      <c r="CO230" t="e">
        <f t="shared" ca="1" si="623"/>
        <v>#N/A</v>
      </c>
      <c r="CP230" t="e">
        <f t="shared" ca="1" si="623"/>
        <v>#N/A</v>
      </c>
      <c r="CQ230" t="e">
        <f t="shared" ca="1" si="623"/>
        <v>#N/A</v>
      </c>
      <c r="CR230" t="e">
        <f t="shared" ca="1" si="623"/>
        <v>#N/A</v>
      </c>
      <c r="CS230" t="e">
        <f t="shared" ca="1" si="623"/>
        <v>#N/A</v>
      </c>
      <c r="CT230" t="e">
        <f t="shared" ca="1" si="623"/>
        <v>#N/A</v>
      </c>
      <c r="CU230" t="e">
        <f t="shared" ca="1" si="623"/>
        <v>#N/A</v>
      </c>
      <c r="CV230" t="e">
        <f t="shared" ca="1" si="623"/>
        <v>#N/A</v>
      </c>
      <c r="CW230" t="e">
        <f t="shared" ca="1" si="623"/>
        <v>#N/A</v>
      </c>
      <c r="CX230" t="e">
        <f t="shared" ca="1" si="623"/>
        <v>#N/A</v>
      </c>
      <c r="CY230" t="e">
        <f t="shared" ca="1" si="623"/>
        <v>#N/A</v>
      </c>
      <c r="CZ230" t="e">
        <f t="shared" ca="1" si="624"/>
        <v>#N/A</v>
      </c>
      <c r="DA230" t="e">
        <f t="shared" ca="1" si="624"/>
        <v>#N/A</v>
      </c>
      <c r="DB230" t="e">
        <f t="shared" ca="1" si="624"/>
        <v>#N/A</v>
      </c>
      <c r="DC230" t="e">
        <f t="shared" ca="1" si="624"/>
        <v>#N/A</v>
      </c>
      <c r="DD230" t="e">
        <f t="shared" ca="1" si="624"/>
        <v>#N/A</v>
      </c>
      <c r="DE230" t="e">
        <f t="shared" ca="1" si="624"/>
        <v>#N/A</v>
      </c>
      <c r="DF230" t="e">
        <f t="shared" ca="1" si="624"/>
        <v>#N/A</v>
      </c>
      <c r="DG230" t="e">
        <f t="shared" ca="1" si="624"/>
        <v>#N/A</v>
      </c>
      <c r="DH230" t="e">
        <f t="shared" ca="1" si="624"/>
        <v>#N/A</v>
      </c>
      <c r="DI230" t="e">
        <f t="shared" ca="1" si="624"/>
        <v>#N/A</v>
      </c>
      <c r="DJ230" s="91" t="e">
        <f t="shared" ca="1" si="624"/>
        <v>#N/A</v>
      </c>
      <c r="DK230" t="e">
        <f t="shared" ca="1" si="624"/>
        <v>#N/A</v>
      </c>
      <c r="DL230" t="e">
        <f t="shared" ca="1" si="624"/>
        <v>#N/A</v>
      </c>
      <c r="DM230" t="e">
        <f t="shared" ca="1" si="624"/>
        <v>#N/A</v>
      </c>
      <c r="DN230" t="e">
        <f t="shared" ca="1" si="624"/>
        <v>#N/A</v>
      </c>
      <c r="DO230" t="e">
        <f t="shared" ca="1" si="624"/>
        <v>#N/A</v>
      </c>
      <c r="DP230" t="e">
        <f t="shared" ca="1" si="625"/>
        <v>#N/A</v>
      </c>
      <c r="DQ230" t="e">
        <f t="shared" ca="1" si="625"/>
        <v>#N/A</v>
      </c>
      <c r="DR230" t="e">
        <f t="shared" ca="1" si="625"/>
        <v>#N/A</v>
      </c>
      <c r="DS230" t="e">
        <f t="shared" ca="1" si="625"/>
        <v>#N/A</v>
      </c>
      <c r="DT230" t="e">
        <f t="shared" ca="1" si="625"/>
        <v>#N/A</v>
      </c>
      <c r="DU230" t="e">
        <f t="shared" ca="1" si="625"/>
        <v>#N/A</v>
      </c>
      <c r="DV230" t="e">
        <f t="shared" ca="1" si="625"/>
        <v>#N/A</v>
      </c>
      <c r="DW230" t="e">
        <f t="shared" ca="1" si="625"/>
        <v>#N/A</v>
      </c>
      <c r="DX230" t="e">
        <f t="shared" ca="1" si="625"/>
        <v>#N/A</v>
      </c>
      <c r="DY230" t="e">
        <f t="shared" ca="1" si="625"/>
        <v>#N/A</v>
      </c>
      <c r="DZ230" t="e">
        <f t="shared" ca="1" si="625"/>
        <v>#N/A</v>
      </c>
      <c r="EA230" t="e">
        <f t="shared" ca="1" si="625"/>
        <v>#N/A</v>
      </c>
      <c r="EB230" t="e">
        <f t="shared" ca="1" si="625"/>
        <v>#N/A</v>
      </c>
      <c r="EC230" t="e">
        <f t="shared" ca="1" si="625"/>
        <v>#N/A</v>
      </c>
      <c r="ED230" t="e">
        <f t="shared" ca="1" si="625"/>
        <v>#N/A</v>
      </c>
      <c r="EE230" t="e">
        <f t="shared" ca="1" si="625"/>
        <v>#N/A</v>
      </c>
      <c r="EF230" t="e">
        <f t="shared" ca="1" si="626"/>
        <v>#N/A</v>
      </c>
      <c r="EG230" t="e">
        <f t="shared" ca="1" si="626"/>
        <v>#N/A</v>
      </c>
      <c r="EH230" t="e">
        <f t="shared" ca="1" si="626"/>
        <v>#N/A</v>
      </c>
      <c r="EI230" t="e">
        <f t="shared" ca="1" si="626"/>
        <v>#N/A</v>
      </c>
      <c r="EJ230" t="e">
        <f t="shared" ca="1" si="626"/>
        <v>#N/A</v>
      </c>
      <c r="EK230" t="e">
        <f t="shared" ca="1" si="626"/>
        <v>#N/A</v>
      </c>
      <c r="EL230" t="e">
        <f t="shared" ca="1" si="626"/>
        <v>#N/A</v>
      </c>
      <c r="EM230" t="e">
        <f t="shared" ca="1" si="626"/>
        <v>#N/A</v>
      </c>
      <c r="EN230" s="91" t="e">
        <f t="shared" ca="1" si="626"/>
        <v>#N/A</v>
      </c>
    </row>
    <row r="231" spans="1:144">
      <c r="A231" t="str">
        <f ca="1"/>
        <v>Substructure</v>
      </c>
      <c r="B231" t="str">
        <f ca="1"/>
        <v>Basement walls</v>
      </c>
      <c r="C231">
        <f ca="1"/>
        <v>0</v>
      </c>
      <c r="D231" t="str">
        <f ca="1"/>
        <v/>
      </c>
      <c r="E231">
        <f ca="1"/>
        <v>0</v>
      </c>
      <c r="F231">
        <f ca="1"/>
        <v>0</v>
      </c>
      <c r="G231">
        <f ca="1"/>
        <v>0</v>
      </c>
      <c r="H231" t="str">
        <f ca="1"/>
        <v/>
      </c>
      <c r="I231">
        <f ca="1"/>
        <v>0</v>
      </c>
      <c r="J231" t="str">
        <f ca="1"/>
        <v/>
      </c>
      <c r="K231" t="str">
        <f ca="1"/>
        <v>0</v>
      </c>
      <c r="L231" t="str">
        <f ca="1"/>
        <v>0</v>
      </c>
      <c r="M231" t="str">
        <f ca="1"/>
        <v>0</v>
      </c>
      <c r="X231" s="91" t="e">
        <f t="shared" ca="1" si="619"/>
        <v>#N/A</v>
      </c>
      <c r="Y231" t="e">
        <f t="shared" ca="1" si="619"/>
        <v>#N/A</v>
      </c>
      <c r="Z231" t="e">
        <f t="shared" ca="1" si="619"/>
        <v>#N/A</v>
      </c>
      <c r="AA231" t="e">
        <f t="shared" ca="1" si="619"/>
        <v>#N/A</v>
      </c>
      <c r="AB231" t="e">
        <f t="shared" ca="1" si="619"/>
        <v>#N/A</v>
      </c>
      <c r="AC231" t="e">
        <f t="shared" ca="1" si="619"/>
        <v>#N/A</v>
      </c>
      <c r="AD231" t="e">
        <f t="shared" ca="1" si="619"/>
        <v>#N/A</v>
      </c>
      <c r="AE231" t="e">
        <f t="shared" ca="1" si="619"/>
        <v>#N/A</v>
      </c>
      <c r="AF231" t="e">
        <f t="shared" ca="1" si="619"/>
        <v>#N/A</v>
      </c>
      <c r="AG231" t="e">
        <f t="shared" ca="1" si="619"/>
        <v>#N/A</v>
      </c>
      <c r="AH231" t="e">
        <f t="shared" ca="1" si="619"/>
        <v>#N/A</v>
      </c>
      <c r="AI231" t="e">
        <f t="shared" ca="1" si="619"/>
        <v>#N/A</v>
      </c>
      <c r="AJ231" t="e">
        <f t="shared" ca="1" si="619"/>
        <v>#N/A</v>
      </c>
      <c r="AK231" t="e">
        <f t="shared" ca="1" si="619"/>
        <v>#N/A</v>
      </c>
      <c r="AL231" t="e">
        <f t="shared" ca="1" si="619"/>
        <v>#N/A</v>
      </c>
      <c r="AM231" t="e">
        <f t="shared" ca="1" si="619"/>
        <v>#N/A</v>
      </c>
      <c r="AN231" t="e">
        <f t="shared" ca="1" si="620"/>
        <v>#N/A</v>
      </c>
      <c r="AO231" t="e">
        <f t="shared" ca="1" si="620"/>
        <v>#N/A</v>
      </c>
      <c r="AP231" t="e">
        <f t="shared" ca="1" si="620"/>
        <v>#N/A</v>
      </c>
      <c r="AQ231" t="e">
        <f t="shared" ca="1" si="620"/>
        <v>#N/A</v>
      </c>
      <c r="AR231" t="e">
        <f t="shared" ca="1" si="620"/>
        <v>#N/A</v>
      </c>
      <c r="AS231" t="e">
        <f t="shared" ca="1" si="620"/>
        <v>#N/A</v>
      </c>
      <c r="AT231" t="e">
        <f t="shared" ca="1" si="620"/>
        <v>#N/A</v>
      </c>
      <c r="AU231" t="e">
        <f t="shared" ca="1" si="620"/>
        <v>#N/A</v>
      </c>
      <c r="AV231" t="e">
        <f t="shared" ca="1" si="620"/>
        <v>#N/A</v>
      </c>
      <c r="AW231" t="e">
        <f t="shared" ca="1" si="620"/>
        <v>#N/A</v>
      </c>
      <c r="AX231" t="e">
        <f t="shared" ca="1" si="620"/>
        <v>#N/A</v>
      </c>
      <c r="AY231" t="e">
        <f t="shared" ca="1" si="620"/>
        <v>#N/A</v>
      </c>
      <c r="AZ231" t="e">
        <f t="shared" ca="1" si="620"/>
        <v>#N/A</v>
      </c>
      <c r="BA231" t="e">
        <f t="shared" ca="1" si="620"/>
        <v>#N/A</v>
      </c>
      <c r="BB231" s="91" t="e">
        <f t="shared" ca="1" si="620"/>
        <v>#N/A</v>
      </c>
      <c r="BC231" t="e">
        <f t="shared" ca="1" si="620"/>
        <v>#N/A</v>
      </c>
      <c r="BD231" t="e">
        <f t="shared" ca="1" si="621"/>
        <v>#N/A</v>
      </c>
      <c r="BE231" t="e">
        <f t="shared" ca="1" si="621"/>
        <v>#N/A</v>
      </c>
      <c r="BF231" t="e">
        <f t="shared" ca="1" si="621"/>
        <v>#N/A</v>
      </c>
      <c r="BG231" t="e">
        <f t="shared" ca="1" si="621"/>
        <v>#N/A</v>
      </c>
      <c r="BH231" t="e">
        <f t="shared" ca="1" si="621"/>
        <v>#N/A</v>
      </c>
      <c r="BI231" t="e">
        <f t="shared" ca="1" si="621"/>
        <v>#N/A</v>
      </c>
      <c r="BJ231" t="e">
        <f t="shared" ca="1" si="621"/>
        <v>#N/A</v>
      </c>
      <c r="BK231" t="e">
        <f t="shared" ca="1" si="621"/>
        <v>#N/A</v>
      </c>
      <c r="BL231" t="e">
        <f t="shared" ca="1" si="621"/>
        <v>#N/A</v>
      </c>
      <c r="BM231" t="e">
        <f t="shared" ca="1" si="621"/>
        <v>#N/A</v>
      </c>
      <c r="BN231" t="e">
        <f t="shared" ca="1" si="621"/>
        <v>#N/A</v>
      </c>
      <c r="BO231" t="e">
        <f t="shared" ca="1" si="621"/>
        <v>#N/A</v>
      </c>
      <c r="BP231" t="e">
        <f t="shared" ca="1" si="621"/>
        <v>#N/A</v>
      </c>
      <c r="BQ231" t="e">
        <f t="shared" ca="1" si="621"/>
        <v>#N/A</v>
      </c>
      <c r="BR231" t="e">
        <f t="shared" ca="1" si="621"/>
        <v>#N/A</v>
      </c>
      <c r="BS231" t="e">
        <f t="shared" ca="1" si="621"/>
        <v>#N/A</v>
      </c>
      <c r="BT231" t="e">
        <f t="shared" ca="1" si="622"/>
        <v>#N/A</v>
      </c>
      <c r="BU231" t="e">
        <f t="shared" ca="1" si="622"/>
        <v>#N/A</v>
      </c>
      <c r="BV231" t="e">
        <f t="shared" ca="1" si="622"/>
        <v>#N/A</v>
      </c>
      <c r="BW231" t="e">
        <f t="shared" ca="1" si="622"/>
        <v>#N/A</v>
      </c>
      <c r="BX231" t="e">
        <f t="shared" ca="1" si="622"/>
        <v>#N/A</v>
      </c>
      <c r="BY231" t="e">
        <f t="shared" ca="1" si="622"/>
        <v>#N/A</v>
      </c>
      <c r="BZ231" t="e">
        <f t="shared" ca="1" si="622"/>
        <v>#N/A</v>
      </c>
      <c r="CA231" t="e">
        <f t="shared" ca="1" si="622"/>
        <v>#N/A</v>
      </c>
      <c r="CB231" t="e">
        <f t="shared" ca="1" si="622"/>
        <v>#N/A</v>
      </c>
      <c r="CC231" t="e">
        <f t="shared" ca="1" si="622"/>
        <v>#N/A</v>
      </c>
      <c r="CD231" t="e">
        <f t="shared" ca="1" si="622"/>
        <v>#N/A</v>
      </c>
      <c r="CE231" t="e">
        <f t="shared" ca="1" si="622"/>
        <v>#N/A</v>
      </c>
      <c r="CF231" s="91" t="e">
        <f t="shared" ca="1" si="622"/>
        <v>#N/A</v>
      </c>
      <c r="CG231" t="e">
        <f t="shared" ca="1" si="622"/>
        <v>#N/A</v>
      </c>
      <c r="CH231" t="e">
        <f t="shared" ca="1" si="622"/>
        <v>#N/A</v>
      </c>
      <c r="CI231" t="e">
        <f t="shared" ca="1" si="622"/>
        <v>#N/A</v>
      </c>
      <c r="CJ231" t="e">
        <f t="shared" ca="1" si="623"/>
        <v>#N/A</v>
      </c>
      <c r="CK231" t="e">
        <f t="shared" ca="1" si="623"/>
        <v>#N/A</v>
      </c>
      <c r="CL231" t="e">
        <f t="shared" ca="1" si="623"/>
        <v>#N/A</v>
      </c>
      <c r="CM231" t="e">
        <f t="shared" ca="1" si="623"/>
        <v>#N/A</v>
      </c>
      <c r="CN231" t="e">
        <f t="shared" ca="1" si="623"/>
        <v>#N/A</v>
      </c>
      <c r="CO231" t="e">
        <f t="shared" ca="1" si="623"/>
        <v>#N/A</v>
      </c>
      <c r="CP231" t="e">
        <f t="shared" ca="1" si="623"/>
        <v>#N/A</v>
      </c>
      <c r="CQ231" t="e">
        <f t="shared" ca="1" si="623"/>
        <v>#N/A</v>
      </c>
      <c r="CR231" t="e">
        <f t="shared" ca="1" si="623"/>
        <v>#N/A</v>
      </c>
      <c r="CS231" t="e">
        <f t="shared" ca="1" si="623"/>
        <v>#N/A</v>
      </c>
      <c r="CT231" t="e">
        <f t="shared" ca="1" si="623"/>
        <v>#N/A</v>
      </c>
      <c r="CU231" t="e">
        <f t="shared" ca="1" si="623"/>
        <v>#N/A</v>
      </c>
      <c r="CV231" t="e">
        <f t="shared" ca="1" si="623"/>
        <v>#N/A</v>
      </c>
      <c r="CW231" t="e">
        <f t="shared" ca="1" si="623"/>
        <v>#N/A</v>
      </c>
      <c r="CX231" t="e">
        <f t="shared" ca="1" si="623"/>
        <v>#N/A</v>
      </c>
      <c r="CY231" t="e">
        <f t="shared" ca="1" si="623"/>
        <v>#N/A</v>
      </c>
      <c r="CZ231" t="e">
        <f t="shared" ca="1" si="624"/>
        <v>#N/A</v>
      </c>
      <c r="DA231" t="e">
        <f t="shared" ca="1" si="624"/>
        <v>#N/A</v>
      </c>
      <c r="DB231" t="e">
        <f t="shared" ca="1" si="624"/>
        <v>#N/A</v>
      </c>
      <c r="DC231" t="e">
        <f t="shared" ca="1" si="624"/>
        <v>#N/A</v>
      </c>
      <c r="DD231" t="e">
        <f t="shared" ca="1" si="624"/>
        <v>#N/A</v>
      </c>
      <c r="DE231" t="e">
        <f t="shared" ca="1" si="624"/>
        <v>#N/A</v>
      </c>
      <c r="DF231" t="e">
        <f t="shared" ca="1" si="624"/>
        <v>#N/A</v>
      </c>
      <c r="DG231" t="e">
        <f t="shared" ca="1" si="624"/>
        <v>#N/A</v>
      </c>
      <c r="DH231" t="e">
        <f t="shared" ca="1" si="624"/>
        <v>#N/A</v>
      </c>
      <c r="DI231" t="e">
        <f t="shared" ca="1" si="624"/>
        <v>#N/A</v>
      </c>
      <c r="DJ231" s="91" t="e">
        <f t="shared" ca="1" si="624"/>
        <v>#N/A</v>
      </c>
      <c r="DK231" t="e">
        <f t="shared" ca="1" si="624"/>
        <v>#N/A</v>
      </c>
      <c r="DL231" t="e">
        <f t="shared" ca="1" si="624"/>
        <v>#N/A</v>
      </c>
      <c r="DM231" t="e">
        <f t="shared" ca="1" si="624"/>
        <v>#N/A</v>
      </c>
      <c r="DN231" t="e">
        <f t="shared" ca="1" si="624"/>
        <v>#N/A</v>
      </c>
      <c r="DO231" t="e">
        <f t="shared" ca="1" si="624"/>
        <v>#N/A</v>
      </c>
      <c r="DP231" t="e">
        <f t="shared" ca="1" si="625"/>
        <v>#N/A</v>
      </c>
      <c r="DQ231" t="e">
        <f t="shared" ca="1" si="625"/>
        <v>#N/A</v>
      </c>
      <c r="DR231" t="e">
        <f t="shared" ca="1" si="625"/>
        <v>#N/A</v>
      </c>
      <c r="DS231" t="e">
        <f t="shared" ca="1" si="625"/>
        <v>#N/A</v>
      </c>
      <c r="DT231" t="e">
        <f t="shared" ca="1" si="625"/>
        <v>#N/A</v>
      </c>
      <c r="DU231" t="e">
        <f t="shared" ca="1" si="625"/>
        <v>#N/A</v>
      </c>
      <c r="DV231" t="e">
        <f t="shared" ca="1" si="625"/>
        <v>#N/A</v>
      </c>
      <c r="DW231" t="e">
        <f t="shared" ca="1" si="625"/>
        <v>#N/A</v>
      </c>
      <c r="DX231" t="e">
        <f t="shared" ca="1" si="625"/>
        <v>#N/A</v>
      </c>
      <c r="DY231" t="e">
        <f t="shared" ca="1" si="625"/>
        <v>#N/A</v>
      </c>
      <c r="DZ231" t="e">
        <f t="shared" ca="1" si="625"/>
        <v>#N/A</v>
      </c>
      <c r="EA231" t="e">
        <f t="shared" ca="1" si="625"/>
        <v>#N/A</v>
      </c>
      <c r="EB231" t="e">
        <f t="shared" ca="1" si="625"/>
        <v>#N/A</v>
      </c>
      <c r="EC231" t="e">
        <f t="shared" ca="1" si="625"/>
        <v>#N/A</v>
      </c>
      <c r="ED231" t="e">
        <f t="shared" ca="1" si="625"/>
        <v>#N/A</v>
      </c>
      <c r="EE231" t="e">
        <f t="shared" ca="1" si="625"/>
        <v>#N/A</v>
      </c>
      <c r="EF231" t="e">
        <f t="shared" ca="1" si="626"/>
        <v>#N/A</v>
      </c>
      <c r="EG231" t="e">
        <f t="shared" ca="1" si="626"/>
        <v>#N/A</v>
      </c>
      <c r="EH231" t="e">
        <f t="shared" ca="1" si="626"/>
        <v>#N/A</v>
      </c>
      <c r="EI231" t="e">
        <f t="shared" ca="1" si="626"/>
        <v>#N/A</v>
      </c>
      <c r="EJ231" t="e">
        <f t="shared" ca="1" si="626"/>
        <v>#N/A</v>
      </c>
      <c r="EK231" t="e">
        <f t="shared" ca="1" si="626"/>
        <v>#N/A</v>
      </c>
      <c r="EL231" t="e">
        <f t="shared" ca="1" si="626"/>
        <v>#N/A</v>
      </c>
      <c r="EM231" t="e">
        <f t="shared" ca="1" si="626"/>
        <v>#N/A</v>
      </c>
      <c r="EN231" s="91" t="e">
        <f t="shared" ca="1" si="626"/>
        <v>#N/A</v>
      </c>
    </row>
    <row r="232" spans="1:144">
      <c r="A232" t="str">
        <f ca="1"/>
        <v>Substructure</v>
      </c>
      <c r="B232" t="str">
        <f ca="1"/>
        <v>Lowest floor slab</v>
      </c>
      <c r="C232">
        <f ca="1"/>
        <v>0</v>
      </c>
      <c r="D232" t="str">
        <f ca="1"/>
        <v/>
      </c>
      <c r="E232">
        <f ca="1"/>
        <v>0</v>
      </c>
      <c r="F232">
        <f ca="1"/>
        <v>0</v>
      </c>
      <c r="G232">
        <f ca="1"/>
        <v>0</v>
      </c>
      <c r="H232" t="str">
        <f ca="1"/>
        <v/>
      </c>
      <c r="I232">
        <f ca="1"/>
        <v>0</v>
      </c>
      <c r="J232" t="str">
        <f ca="1"/>
        <v/>
      </c>
      <c r="K232" t="str">
        <f ca="1"/>
        <v>0</v>
      </c>
      <c r="L232" t="str">
        <f ca="1"/>
        <v>0</v>
      </c>
      <c r="M232" t="str">
        <f ca="1"/>
        <v>0</v>
      </c>
      <c r="X232" s="91" t="e">
        <f t="shared" ca="1" si="619"/>
        <v>#N/A</v>
      </c>
      <c r="Y232" t="e">
        <f t="shared" ca="1" si="619"/>
        <v>#N/A</v>
      </c>
      <c r="Z232" t="e">
        <f t="shared" ca="1" si="619"/>
        <v>#N/A</v>
      </c>
      <c r="AA232" t="e">
        <f t="shared" ca="1" si="619"/>
        <v>#N/A</v>
      </c>
      <c r="AB232" t="e">
        <f t="shared" ca="1" si="619"/>
        <v>#N/A</v>
      </c>
      <c r="AC232" t="e">
        <f t="shared" ca="1" si="619"/>
        <v>#N/A</v>
      </c>
      <c r="AD232" t="e">
        <f t="shared" ca="1" si="619"/>
        <v>#N/A</v>
      </c>
      <c r="AE232" t="e">
        <f t="shared" ca="1" si="619"/>
        <v>#N/A</v>
      </c>
      <c r="AF232" t="e">
        <f t="shared" ca="1" si="619"/>
        <v>#N/A</v>
      </c>
      <c r="AG232" t="e">
        <f t="shared" ca="1" si="619"/>
        <v>#N/A</v>
      </c>
      <c r="AH232" t="e">
        <f t="shared" ca="1" si="619"/>
        <v>#N/A</v>
      </c>
      <c r="AI232" t="e">
        <f t="shared" ca="1" si="619"/>
        <v>#N/A</v>
      </c>
      <c r="AJ232" t="e">
        <f t="shared" ca="1" si="619"/>
        <v>#N/A</v>
      </c>
      <c r="AK232" t="e">
        <f t="shared" ca="1" si="619"/>
        <v>#N/A</v>
      </c>
      <c r="AL232" t="e">
        <f t="shared" ca="1" si="619"/>
        <v>#N/A</v>
      </c>
      <c r="AM232" t="e">
        <f t="shared" ca="1" si="619"/>
        <v>#N/A</v>
      </c>
      <c r="AN232" t="e">
        <f t="shared" ca="1" si="620"/>
        <v>#N/A</v>
      </c>
      <c r="AO232" t="e">
        <f t="shared" ca="1" si="620"/>
        <v>#N/A</v>
      </c>
      <c r="AP232" t="e">
        <f t="shared" ca="1" si="620"/>
        <v>#N/A</v>
      </c>
      <c r="AQ232" t="e">
        <f t="shared" ca="1" si="620"/>
        <v>#N/A</v>
      </c>
      <c r="AR232" t="e">
        <f t="shared" ca="1" si="620"/>
        <v>#N/A</v>
      </c>
      <c r="AS232" t="e">
        <f t="shared" ca="1" si="620"/>
        <v>#N/A</v>
      </c>
      <c r="AT232" t="e">
        <f t="shared" ca="1" si="620"/>
        <v>#N/A</v>
      </c>
      <c r="AU232" t="e">
        <f t="shared" ca="1" si="620"/>
        <v>#N/A</v>
      </c>
      <c r="AV232" t="e">
        <f t="shared" ca="1" si="620"/>
        <v>#N/A</v>
      </c>
      <c r="AW232" t="e">
        <f t="shared" ca="1" si="620"/>
        <v>#N/A</v>
      </c>
      <c r="AX232" t="e">
        <f t="shared" ca="1" si="620"/>
        <v>#N/A</v>
      </c>
      <c r="AY232" t="e">
        <f t="shared" ca="1" si="620"/>
        <v>#N/A</v>
      </c>
      <c r="AZ232" t="e">
        <f t="shared" ca="1" si="620"/>
        <v>#N/A</v>
      </c>
      <c r="BA232" t="e">
        <f t="shared" ca="1" si="620"/>
        <v>#N/A</v>
      </c>
      <c r="BB232" s="91" t="e">
        <f t="shared" ca="1" si="620"/>
        <v>#N/A</v>
      </c>
      <c r="BC232" t="e">
        <f t="shared" ca="1" si="620"/>
        <v>#N/A</v>
      </c>
      <c r="BD232" t="e">
        <f t="shared" ca="1" si="621"/>
        <v>#N/A</v>
      </c>
      <c r="BE232" t="e">
        <f t="shared" ca="1" si="621"/>
        <v>#N/A</v>
      </c>
      <c r="BF232" t="e">
        <f t="shared" ca="1" si="621"/>
        <v>#N/A</v>
      </c>
      <c r="BG232" t="e">
        <f t="shared" ca="1" si="621"/>
        <v>#N/A</v>
      </c>
      <c r="BH232" t="e">
        <f t="shared" ca="1" si="621"/>
        <v>#N/A</v>
      </c>
      <c r="BI232" t="e">
        <f t="shared" ca="1" si="621"/>
        <v>#N/A</v>
      </c>
      <c r="BJ232" t="e">
        <f t="shared" ca="1" si="621"/>
        <v>#N/A</v>
      </c>
      <c r="BK232" t="e">
        <f t="shared" ca="1" si="621"/>
        <v>#N/A</v>
      </c>
      <c r="BL232" t="e">
        <f t="shared" ca="1" si="621"/>
        <v>#N/A</v>
      </c>
      <c r="BM232" t="e">
        <f t="shared" ca="1" si="621"/>
        <v>#N/A</v>
      </c>
      <c r="BN232" t="e">
        <f t="shared" ca="1" si="621"/>
        <v>#N/A</v>
      </c>
      <c r="BO232" t="e">
        <f t="shared" ca="1" si="621"/>
        <v>#N/A</v>
      </c>
      <c r="BP232" t="e">
        <f t="shared" ca="1" si="621"/>
        <v>#N/A</v>
      </c>
      <c r="BQ232" t="e">
        <f t="shared" ca="1" si="621"/>
        <v>#N/A</v>
      </c>
      <c r="BR232" t="e">
        <f t="shared" ca="1" si="621"/>
        <v>#N/A</v>
      </c>
      <c r="BS232" t="e">
        <f t="shared" ca="1" si="621"/>
        <v>#N/A</v>
      </c>
      <c r="BT232" t="e">
        <f t="shared" ca="1" si="622"/>
        <v>#N/A</v>
      </c>
      <c r="BU232" t="e">
        <f t="shared" ca="1" si="622"/>
        <v>#N/A</v>
      </c>
      <c r="BV232" t="e">
        <f t="shared" ca="1" si="622"/>
        <v>#N/A</v>
      </c>
      <c r="BW232" t="e">
        <f t="shared" ca="1" si="622"/>
        <v>#N/A</v>
      </c>
      <c r="BX232" t="e">
        <f t="shared" ca="1" si="622"/>
        <v>#N/A</v>
      </c>
      <c r="BY232" t="e">
        <f t="shared" ca="1" si="622"/>
        <v>#N/A</v>
      </c>
      <c r="BZ232" t="e">
        <f t="shared" ca="1" si="622"/>
        <v>#N/A</v>
      </c>
      <c r="CA232" t="e">
        <f t="shared" ca="1" si="622"/>
        <v>#N/A</v>
      </c>
      <c r="CB232" t="e">
        <f t="shared" ca="1" si="622"/>
        <v>#N/A</v>
      </c>
      <c r="CC232" t="e">
        <f t="shared" ca="1" si="622"/>
        <v>#N/A</v>
      </c>
      <c r="CD232" t="e">
        <f t="shared" ca="1" si="622"/>
        <v>#N/A</v>
      </c>
      <c r="CE232" t="e">
        <f t="shared" ca="1" si="622"/>
        <v>#N/A</v>
      </c>
      <c r="CF232" s="91" t="e">
        <f t="shared" ca="1" si="622"/>
        <v>#N/A</v>
      </c>
      <c r="CG232" t="e">
        <f t="shared" ca="1" si="622"/>
        <v>#N/A</v>
      </c>
      <c r="CH232" t="e">
        <f t="shared" ca="1" si="622"/>
        <v>#N/A</v>
      </c>
      <c r="CI232" t="e">
        <f t="shared" ca="1" si="622"/>
        <v>#N/A</v>
      </c>
      <c r="CJ232" t="e">
        <f t="shared" ca="1" si="623"/>
        <v>#N/A</v>
      </c>
      <c r="CK232" t="e">
        <f t="shared" ca="1" si="623"/>
        <v>#N/A</v>
      </c>
      <c r="CL232" t="e">
        <f t="shared" ca="1" si="623"/>
        <v>#N/A</v>
      </c>
      <c r="CM232" t="e">
        <f t="shared" ca="1" si="623"/>
        <v>#N/A</v>
      </c>
      <c r="CN232" t="e">
        <f t="shared" ca="1" si="623"/>
        <v>#N/A</v>
      </c>
      <c r="CO232" t="e">
        <f t="shared" ca="1" si="623"/>
        <v>#N/A</v>
      </c>
      <c r="CP232" t="e">
        <f t="shared" ca="1" si="623"/>
        <v>#N/A</v>
      </c>
      <c r="CQ232" t="e">
        <f t="shared" ca="1" si="623"/>
        <v>#N/A</v>
      </c>
      <c r="CR232" t="e">
        <f t="shared" ca="1" si="623"/>
        <v>#N/A</v>
      </c>
      <c r="CS232" t="e">
        <f t="shared" ca="1" si="623"/>
        <v>#N/A</v>
      </c>
      <c r="CT232" t="e">
        <f t="shared" ca="1" si="623"/>
        <v>#N/A</v>
      </c>
      <c r="CU232" t="e">
        <f t="shared" ca="1" si="623"/>
        <v>#N/A</v>
      </c>
      <c r="CV232" t="e">
        <f t="shared" ca="1" si="623"/>
        <v>#N/A</v>
      </c>
      <c r="CW232" t="e">
        <f t="shared" ca="1" si="623"/>
        <v>#N/A</v>
      </c>
      <c r="CX232" t="e">
        <f t="shared" ca="1" si="623"/>
        <v>#N/A</v>
      </c>
      <c r="CY232" t="e">
        <f t="shared" ca="1" si="623"/>
        <v>#N/A</v>
      </c>
      <c r="CZ232" t="e">
        <f t="shared" ca="1" si="624"/>
        <v>#N/A</v>
      </c>
      <c r="DA232" t="e">
        <f t="shared" ca="1" si="624"/>
        <v>#N/A</v>
      </c>
      <c r="DB232" t="e">
        <f t="shared" ca="1" si="624"/>
        <v>#N/A</v>
      </c>
      <c r="DC232" t="e">
        <f t="shared" ca="1" si="624"/>
        <v>#N/A</v>
      </c>
      <c r="DD232" t="e">
        <f t="shared" ca="1" si="624"/>
        <v>#N/A</v>
      </c>
      <c r="DE232" t="e">
        <f t="shared" ca="1" si="624"/>
        <v>#N/A</v>
      </c>
      <c r="DF232" t="e">
        <f t="shared" ca="1" si="624"/>
        <v>#N/A</v>
      </c>
      <c r="DG232" t="e">
        <f t="shared" ca="1" si="624"/>
        <v>#N/A</v>
      </c>
      <c r="DH232" t="e">
        <f t="shared" ca="1" si="624"/>
        <v>#N/A</v>
      </c>
      <c r="DI232" t="e">
        <f t="shared" ca="1" si="624"/>
        <v>#N/A</v>
      </c>
      <c r="DJ232" s="91" t="e">
        <f t="shared" ca="1" si="624"/>
        <v>#N/A</v>
      </c>
      <c r="DK232" t="e">
        <f t="shared" ca="1" si="624"/>
        <v>#N/A</v>
      </c>
      <c r="DL232" t="e">
        <f t="shared" ca="1" si="624"/>
        <v>#N/A</v>
      </c>
      <c r="DM232" t="e">
        <f t="shared" ca="1" si="624"/>
        <v>#N/A</v>
      </c>
      <c r="DN232" t="e">
        <f t="shared" ca="1" si="624"/>
        <v>#N/A</v>
      </c>
      <c r="DO232" t="e">
        <f t="shared" ca="1" si="624"/>
        <v>#N/A</v>
      </c>
      <c r="DP232" t="e">
        <f t="shared" ca="1" si="625"/>
        <v>#N/A</v>
      </c>
      <c r="DQ232" t="e">
        <f t="shared" ca="1" si="625"/>
        <v>#N/A</v>
      </c>
      <c r="DR232" t="e">
        <f t="shared" ca="1" si="625"/>
        <v>#N/A</v>
      </c>
      <c r="DS232" t="e">
        <f t="shared" ca="1" si="625"/>
        <v>#N/A</v>
      </c>
      <c r="DT232" t="e">
        <f t="shared" ca="1" si="625"/>
        <v>#N/A</v>
      </c>
      <c r="DU232" t="e">
        <f t="shared" ca="1" si="625"/>
        <v>#N/A</v>
      </c>
      <c r="DV232" t="e">
        <f t="shared" ca="1" si="625"/>
        <v>#N/A</v>
      </c>
      <c r="DW232" t="e">
        <f t="shared" ca="1" si="625"/>
        <v>#N/A</v>
      </c>
      <c r="DX232" t="e">
        <f t="shared" ca="1" si="625"/>
        <v>#N/A</v>
      </c>
      <c r="DY232" t="e">
        <f t="shared" ca="1" si="625"/>
        <v>#N/A</v>
      </c>
      <c r="DZ232" t="e">
        <f t="shared" ca="1" si="625"/>
        <v>#N/A</v>
      </c>
      <c r="EA232" t="e">
        <f t="shared" ca="1" si="625"/>
        <v>#N/A</v>
      </c>
      <c r="EB232" t="e">
        <f t="shared" ca="1" si="625"/>
        <v>#N/A</v>
      </c>
      <c r="EC232" t="e">
        <f t="shared" ca="1" si="625"/>
        <v>#N/A</v>
      </c>
      <c r="ED232" t="e">
        <f t="shared" ca="1" si="625"/>
        <v>#N/A</v>
      </c>
      <c r="EE232" t="e">
        <f t="shared" ca="1" si="625"/>
        <v>#N/A</v>
      </c>
      <c r="EF232" t="e">
        <f t="shared" ca="1" si="626"/>
        <v>#N/A</v>
      </c>
      <c r="EG232" t="e">
        <f t="shared" ca="1" si="626"/>
        <v>#N/A</v>
      </c>
      <c r="EH232" t="e">
        <f t="shared" ca="1" si="626"/>
        <v>#N/A</v>
      </c>
      <c r="EI232" t="e">
        <f t="shared" ca="1" si="626"/>
        <v>#N/A</v>
      </c>
      <c r="EJ232" t="e">
        <f t="shared" ca="1" si="626"/>
        <v>#N/A</v>
      </c>
      <c r="EK232" t="e">
        <f t="shared" ca="1" si="626"/>
        <v>#N/A</v>
      </c>
      <c r="EL232" t="e">
        <f t="shared" ca="1" si="626"/>
        <v>#N/A</v>
      </c>
      <c r="EM232" t="e">
        <f t="shared" ca="1" si="626"/>
        <v>#N/A</v>
      </c>
      <c r="EN232" s="91" t="e">
        <f t="shared" ca="1" si="626"/>
        <v>#N/A</v>
      </c>
    </row>
    <row r="233" spans="1:144">
      <c r="A233" t="str">
        <f ca="1"/>
        <v>Substructure</v>
      </c>
      <c r="B233" t="str">
        <f ca="1"/>
        <v>Ground insulation</v>
      </c>
      <c r="C233">
        <f ca="1"/>
        <v>0</v>
      </c>
      <c r="D233" t="str">
        <f ca="1"/>
        <v/>
      </c>
      <c r="E233">
        <f ca="1"/>
        <v>0</v>
      </c>
      <c r="F233">
        <f ca="1"/>
        <v>0</v>
      </c>
      <c r="G233">
        <f ca="1"/>
        <v>0</v>
      </c>
      <c r="H233" t="str">
        <f ca="1"/>
        <v/>
      </c>
      <c r="I233">
        <f ca="1"/>
        <v>0</v>
      </c>
      <c r="J233" t="str">
        <f ca="1"/>
        <v/>
      </c>
      <c r="K233" t="str">
        <f ca="1"/>
        <v>0</v>
      </c>
      <c r="L233" t="str">
        <f ca="1"/>
        <v>0</v>
      </c>
      <c r="M233" t="str">
        <f ca="1"/>
        <v>0</v>
      </c>
      <c r="X233" s="91" t="e">
        <f t="shared" ca="1" si="619"/>
        <v>#N/A</v>
      </c>
      <c r="Y233" t="e">
        <f t="shared" ca="1" si="619"/>
        <v>#N/A</v>
      </c>
      <c r="Z233" t="e">
        <f t="shared" ca="1" si="619"/>
        <v>#N/A</v>
      </c>
      <c r="AA233" t="e">
        <f t="shared" ca="1" si="619"/>
        <v>#N/A</v>
      </c>
      <c r="AB233" t="e">
        <f t="shared" ca="1" si="619"/>
        <v>#N/A</v>
      </c>
      <c r="AC233" t="e">
        <f t="shared" ca="1" si="619"/>
        <v>#N/A</v>
      </c>
      <c r="AD233" t="e">
        <f t="shared" ca="1" si="619"/>
        <v>#N/A</v>
      </c>
      <c r="AE233" t="e">
        <f t="shared" ca="1" si="619"/>
        <v>#N/A</v>
      </c>
      <c r="AF233" t="e">
        <f t="shared" ca="1" si="619"/>
        <v>#N/A</v>
      </c>
      <c r="AG233" t="e">
        <f t="shared" ca="1" si="619"/>
        <v>#N/A</v>
      </c>
      <c r="AH233" t="e">
        <f t="shared" ca="1" si="619"/>
        <v>#N/A</v>
      </c>
      <c r="AI233" t="e">
        <f t="shared" ca="1" si="619"/>
        <v>#N/A</v>
      </c>
      <c r="AJ233" t="e">
        <f t="shared" ca="1" si="619"/>
        <v>#N/A</v>
      </c>
      <c r="AK233" t="e">
        <f t="shared" ca="1" si="619"/>
        <v>#N/A</v>
      </c>
      <c r="AL233" t="e">
        <f t="shared" ca="1" si="619"/>
        <v>#N/A</v>
      </c>
      <c r="AM233" t="e">
        <f t="shared" ca="1" si="619"/>
        <v>#N/A</v>
      </c>
      <c r="AN233" t="e">
        <f t="shared" ca="1" si="620"/>
        <v>#N/A</v>
      </c>
      <c r="AO233" t="e">
        <f t="shared" ca="1" si="620"/>
        <v>#N/A</v>
      </c>
      <c r="AP233" t="e">
        <f t="shared" ca="1" si="620"/>
        <v>#N/A</v>
      </c>
      <c r="AQ233" t="e">
        <f t="shared" ca="1" si="620"/>
        <v>#N/A</v>
      </c>
      <c r="AR233" t="e">
        <f t="shared" ca="1" si="620"/>
        <v>#N/A</v>
      </c>
      <c r="AS233" t="e">
        <f t="shared" ca="1" si="620"/>
        <v>#N/A</v>
      </c>
      <c r="AT233" t="e">
        <f t="shared" ca="1" si="620"/>
        <v>#N/A</v>
      </c>
      <c r="AU233" t="e">
        <f t="shared" ca="1" si="620"/>
        <v>#N/A</v>
      </c>
      <c r="AV233" t="e">
        <f t="shared" ca="1" si="620"/>
        <v>#N/A</v>
      </c>
      <c r="AW233" t="e">
        <f t="shared" ca="1" si="620"/>
        <v>#N/A</v>
      </c>
      <c r="AX233" t="e">
        <f t="shared" ca="1" si="620"/>
        <v>#N/A</v>
      </c>
      <c r="AY233" t="e">
        <f t="shared" ca="1" si="620"/>
        <v>#N/A</v>
      </c>
      <c r="AZ233" t="e">
        <f t="shared" ca="1" si="620"/>
        <v>#N/A</v>
      </c>
      <c r="BA233" t="e">
        <f t="shared" ca="1" si="620"/>
        <v>#N/A</v>
      </c>
      <c r="BB233" s="91" t="e">
        <f t="shared" ca="1" si="620"/>
        <v>#N/A</v>
      </c>
      <c r="BC233" t="e">
        <f t="shared" ca="1" si="620"/>
        <v>#N/A</v>
      </c>
      <c r="BD233" t="e">
        <f t="shared" ca="1" si="621"/>
        <v>#N/A</v>
      </c>
      <c r="BE233" t="e">
        <f t="shared" ca="1" si="621"/>
        <v>#N/A</v>
      </c>
      <c r="BF233" t="e">
        <f t="shared" ca="1" si="621"/>
        <v>#N/A</v>
      </c>
      <c r="BG233" t="e">
        <f t="shared" ca="1" si="621"/>
        <v>#N/A</v>
      </c>
      <c r="BH233" t="e">
        <f t="shared" ca="1" si="621"/>
        <v>#N/A</v>
      </c>
      <c r="BI233" t="e">
        <f t="shared" ca="1" si="621"/>
        <v>#N/A</v>
      </c>
      <c r="BJ233" t="e">
        <f t="shared" ca="1" si="621"/>
        <v>#N/A</v>
      </c>
      <c r="BK233" t="e">
        <f t="shared" ca="1" si="621"/>
        <v>#N/A</v>
      </c>
      <c r="BL233" t="e">
        <f t="shared" ca="1" si="621"/>
        <v>#N/A</v>
      </c>
      <c r="BM233" t="e">
        <f t="shared" ca="1" si="621"/>
        <v>#N/A</v>
      </c>
      <c r="BN233" t="e">
        <f t="shared" ca="1" si="621"/>
        <v>#N/A</v>
      </c>
      <c r="BO233" t="e">
        <f t="shared" ca="1" si="621"/>
        <v>#N/A</v>
      </c>
      <c r="BP233" t="e">
        <f t="shared" ca="1" si="621"/>
        <v>#N/A</v>
      </c>
      <c r="BQ233" t="e">
        <f t="shared" ca="1" si="621"/>
        <v>#N/A</v>
      </c>
      <c r="BR233" t="e">
        <f t="shared" ca="1" si="621"/>
        <v>#N/A</v>
      </c>
      <c r="BS233" t="e">
        <f t="shared" ca="1" si="621"/>
        <v>#N/A</v>
      </c>
      <c r="BT233" t="e">
        <f t="shared" ca="1" si="622"/>
        <v>#N/A</v>
      </c>
      <c r="BU233" t="e">
        <f t="shared" ca="1" si="622"/>
        <v>#N/A</v>
      </c>
      <c r="BV233" t="e">
        <f t="shared" ca="1" si="622"/>
        <v>#N/A</v>
      </c>
      <c r="BW233" t="e">
        <f t="shared" ca="1" si="622"/>
        <v>#N/A</v>
      </c>
      <c r="BX233" t="e">
        <f t="shared" ca="1" si="622"/>
        <v>#N/A</v>
      </c>
      <c r="BY233" t="e">
        <f t="shared" ca="1" si="622"/>
        <v>#N/A</v>
      </c>
      <c r="BZ233" t="e">
        <f t="shared" ca="1" si="622"/>
        <v>#N/A</v>
      </c>
      <c r="CA233" t="e">
        <f t="shared" ca="1" si="622"/>
        <v>#N/A</v>
      </c>
      <c r="CB233" t="e">
        <f t="shared" ca="1" si="622"/>
        <v>#N/A</v>
      </c>
      <c r="CC233" t="e">
        <f t="shared" ca="1" si="622"/>
        <v>#N/A</v>
      </c>
      <c r="CD233" t="e">
        <f t="shared" ca="1" si="622"/>
        <v>#N/A</v>
      </c>
      <c r="CE233" t="e">
        <f t="shared" ca="1" si="622"/>
        <v>#N/A</v>
      </c>
      <c r="CF233" s="91" t="e">
        <f t="shared" ca="1" si="622"/>
        <v>#N/A</v>
      </c>
      <c r="CG233" t="e">
        <f t="shared" ca="1" si="622"/>
        <v>#N/A</v>
      </c>
      <c r="CH233" t="e">
        <f t="shared" ca="1" si="622"/>
        <v>#N/A</v>
      </c>
      <c r="CI233" t="e">
        <f t="shared" ca="1" si="622"/>
        <v>#N/A</v>
      </c>
      <c r="CJ233" t="e">
        <f t="shared" ca="1" si="623"/>
        <v>#N/A</v>
      </c>
      <c r="CK233" t="e">
        <f t="shared" ca="1" si="623"/>
        <v>#N/A</v>
      </c>
      <c r="CL233" t="e">
        <f t="shared" ca="1" si="623"/>
        <v>#N/A</v>
      </c>
      <c r="CM233" t="e">
        <f t="shared" ca="1" si="623"/>
        <v>#N/A</v>
      </c>
      <c r="CN233" t="e">
        <f t="shared" ca="1" si="623"/>
        <v>#N/A</v>
      </c>
      <c r="CO233" t="e">
        <f t="shared" ca="1" si="623"/>
        <v>#N/A</v>
      </c>
      <c r="CP233" t="e">
        <f t="shared" ca="1" si="623"/>
        <v>#N/A</v>
      </c>
      <c r="CQ233" t="e">
        <f t="shared" ca="1" si="623"/>
        <v>#N/A</v>
      </c>
      <c r="CR233" t="e">
        <f t="shared" ca="1" si="623"/>
        <v>#N/A</v>
      </c>
      <c r="CS233" t="e">
        <f t="shared" ca="1" si="623"/>
        <v>#N/A</v>
      </c>
      <c r="CT233" t="e">
        <f t="shared" ca="1" si="623"/>
        <v>#N/A</v>
      </c>
      <c r="CU233" t="e">
        <f t="shared" ca="1" si="623"/>
        <v>#N/A</v>
      </c>
      <c r="CV233" t="e">
        <f t="shared" ca="1" si="623"/>
        <v>#N/A</v>
      </c>
      <c r="CW233" t="e">
        <f t="shared" ca="1" si="623"/>
        <v>#N/A</v>
      </c>
      <c r="CX233" t="e">
        <f t="shared" ca="1" si="623"/>
        <v>#N/A</v>
      </c>
      <c r="CY233" t="e">
        <f t="shared" ca="1" si="623"/>
        <v>#N/A</v>
      </c>
      <c r="CZ233" t="e">
        <f t="shared" ca="1" si="624"/>
        <v>#N/A</v>
      </c>
      <c r="DA233" t="e">
        <f t="shared" ca="1" si="624"/>
        <v>#N/A</v>
      </c>
      <c r="DB233" t="e">
        <f t="shared" ca="1" si="624"/>
        <v>#N/A</v>
      </c>
      <c r="DC233" t="e">
        <f t="shared" ca="1" si="624"/>
        <v>#N/A</v>
      </c>
      <c r="DD233" t="e">
        <f t="shared" ca="1" si="624"/>
        <v>#N/A</v>
      </c>
      <c r="DE233" t="e">
        <f t="shared" ca="1" si="624"/>
        <v>#N/A</v>
      </c>
      <c r="DF233" t="e">
        <f t="shared" ca="1" si="624"/>
        <v>#N/A</v>
      </c>
      <c r="DG233" t="e">
        <f t="shared" ca="1" si="624"/>
        <v>#N/A</v>
      </c>
      <c r="DH233" t="e">
        <f t="shared" ca="1" si="624"/>
        <v>#N/A</v>
      </c>
      <c r="DI233" t="e">
        <f t="shared" ca="1" si="624"/>
        <v>#N/A</v>
      </c>
      <c r="DJ233" s="91" t="e">
        <f t="shared" ca="1" si="624"/>
        <v>#N/A</v>
      </c>
      <c r="DK233" t="e">
        <f t="shared" ca="1" si="624"/>
        <v>#N/A</v>
      </c>
      <c r="DL233" t="e">
        <f t="shared" ca="1" si="624"/>
        <v>#N/A</v>
      </c>
      <c r="DM233" t="e">
        <f t="shared" ca="1" si="624"/>
        <v>#N/A</v>
      </c>
      <c r="DN233" t="e">
        <f t="shared" ca="1" si="624"/>
        <v>#N/A</v>
      </c>
      <c r="DO233" t="e">
        <f t="shared" ca="1" si="624"/>
        <v>#N/A</v>
      </c>
      <c r="DP233" t="e">
        <f t="shared" ca="1" si="625"/>
        <v>#N/A</v>
      </c>
      <c r="DQ233" t="e">
        <f t="shared" ca="1" si="625"/>
        <v>#N/A</v>
      </c>
      <c r="DR233" t="e">
        <f t="shared" ca="1" si="625"/>
        <v>#N/A</v>
      </c>
      <c r="DS233" t="e">
        <f t="shared" ca="1" si="625"/>
        <v>#N/A</v>
      </c>
      <c r="DT233" t="e">
        <f t="shared" ca="1" si="625"/>
        <v>#N/A</v>
      </c>
      <c r="DU233" t="e">
        <f t="shared" ca="1" si="625"/>
        <v>#N/A</v>
      </c>
      <c r="DV233" t="e">
        <f t="shared" ca="1" si="625"/>
        <v>#N/A</v>
      </c>
      <c r="DW233" t="e">
        <f t="shared" ca="1" si="625"/>
        <v>#N/A</v>
      </c>
      <c r="DX233" t="e">
        <f t="shared" ca="1" si="625"/>
        <v>#N/A</v>
      </c>
      <c r="DY233" t="e">
        <f t="shared" ca="1" si="625"/>
        <v>#N/A</v>
      </c>
      <c r="DZ233" t="e">
        <f t="shared" ca="1" si="625"/>
        <v>#N/A</v>
      </c>
      <c r="EA233" t="e">
        <f t="shared" ca="1" si="625"/>
        <v>#N/A</v>
      </c>
      <c r="EB233" t="e">
        <f t="shared" ca="1" si="625"/>
        <v>#N/A</v>
      </c>
      <c r="EC233" t="e">
        <f t="shared" ca="1" si="625"/>
        <v>#N/A</v>
      </c>
      <c r="ED233" t="e">
        <f t="shared" ca="1" si="625"/>
        <v>#N/A</v>
      </c>
      <c r="EE233" t="e">
        <f t="shared" ca="1" si="625"/>
        <v>#N/A</v>
      </c>
      <c r="EF233" t="e">
        <f t="shared" ca="1" si="626"/>
        <v>#N/A</v>
      </c>
      <c r="EG233" t="e">
        <f t="shared" ca="1" si="626"/>
        <v>#N/A</v>
      </c>
      <c r="EH233" t="e">
        <f t="shared" ca="1" si="626"/>
        <v>#N/A</v>
      </c>
      <c r="EI233" t="e">
        <f t="shared" ca="1" si="626"/>
        <v>#N/A</v>
      </c>
      <c r="EJ233" t="e">
        <f t="shared" ca="1" si="626"/>
        <v>#N/A</v>
      </c>
      <c r="EK233" t="e">
        <f t="shared" ca="1" si="626"/>
        <v>#N/A</v>
      </c>
      <c r="EL233" t="e">
        <f t="shared" ca="1" si="626"/>
        <v>#N/A</v>
      </c>
      <c r="EM233" t="e">
        <f t="shared" ca="1" si="626"/>
        <v>#N/A</v>
      </c>
      <c r="EN233" s="91" t="e">
        <f t="shared" ca="1" si="626"/>
        <v>#N/A</v>
      </c>
    </row>
    <row r="234" spans="1:144">
      <c r="A234" t="str">
        <f ca="1"/>
        <v>Superstructure</v>
      </c>
      <c r="B234" t="str">
        <f ca="1"/>
        <v>Core structure</v>
      </c>
      <c r="C234">
        <f ca="1"/>
        <v>0</v>
      </c>
      <c r="D234" t="str">
        <f ca="1"/>
        <v/>
      </c>
      <c r="E234">
        <f ca="1"/>
        <v>0</v>
      </c>
      <c r="F234">
        <f ca="1"/>
        <v>0</v>
      </c>
      <c r="G234">
        <f ca="1"/>
        <v>0</v>
      </c>
      <c r="H234" t="str">
        <f ca="1"/>
        <v/>
      </c>
      <c r="I234">
        <f ca="1"/>
        <v>0</v>
      </c>
      <c r="J234" t="str">
        <f ca="1"/>
        <v/>
      </c>
      <c r="K234" t="str">
        <f ca="1"/>
        <v>0</v>
      </c>
      <c r="L234" t="str">
        <f ca="1"/>
        <v>0</v>
      </c>
      <c r="M234" t="str">
        <f ca="1"/>
        <v>0</v>
      </c>
      <c r="X234" s="91" t="e">
        <f t="shared" ca="1" si="619"/>
        <v>#N/A</v>
      </c>
      <c r="Y234" t="e">
        <f t="shared" ca="1" si="619"/>
        <v>#N/A</v>
      </c>
      <c r="Z234" t="e">
        <f t="shared" ca="1" si="619"/>
        <v>#N/A</v>
      </c>
      <c r="AA234" t="e">
        <f t="shared" ca="1" si="619"/>
        <v>#N/A</v>
      </c>
      <c r="AB234" t="e">
        <f t="shared" ca="1" si="619"/>
        <v>#N/A</v>
      </c>
      <c r="AC234" t="e">
        <f t="shared" ca="1" si="619"/>
        <v>#N/A</v>
      </c>
      <c r="AD234" t="e">
        <f t="shared" ca="1" si="619"/>
        <v>#N/A</v>
      </c>
      <c r="AE234" t="e">
        <f t="shared" ca="1" si="619"/>
        <v>#N/A</v>
      </c>
      <c r="AF234" t="e">
        <f t="shared" ca="1" si="619"/>
        <v>#N/A</v>
      </c>
      <c r="AG234" t="e">
        <f t="shared" ca="1" si="619"/>
        <v>#N/A</v>
      </c>
      <c r="AH234" t="e">
        <f t="shared" ca="1" si="619"/>
        <v>#N/A</v>
      </c>
      <c r="AI234" t="e">
        <f t="shared" ca="1" si="619"/>
        <v>#N/A</v>
      </c>
      <c r="AJ234" t="e">
        <f t="shared" ca="1" si="619"/>
        <v>#N/A</v>
      </c>
      <c r="AK234" t="e">
        <f t="shared" ca="1" si="619"/>
        <v>#N/A</v>
      </c>
      <c r="AL234" t="e">
        <f t="shared" ca="1" si="619"/>
        <v>#N/A</v>
      </c>
      <c r="AM234" t="e">
        <f t="shared" ca="1" si="619"/>
        <v>#N/A</v>
      </c>
      <c r="AN234" t="e">
        <f t="shared" ca="1" si="620"/>
        <v>#N/A</v>
      </c>
      <c r="AO234" t="e">
        <f t="shared" ca="1" si="620"/>
        <v>#N/A</v>
      </c>
      <c r="AP234" t="e">
        <f t="shared" ca="1" si="620"/>
        <v>#N/A</v>
      </c>
      <c r="AQ234" t="e">
        <f t="shared" ca="1" si="620"/>
        <v>#N/A</v>
      </c>
      <c r="AR234" t="e">
        <f t="shared" ca="1" si="620"/>
        <v>#N/A</v>
      </c>
      <c r="AS234" t="e">
        <f t="shared" ca="1" si="620"/>
        <v>#N/A</v>
      </c>
      <c r="AT234" t="e">
        <f t="shared" ca="1" si="620"/>
        <v>#N/A</v>
      </c>
      <c r="AU234" t="e">
        <f t="shared" ca="1" si="620"/>
        <v>#N/A</v>
      </c>
      <c r="AV234" t="e">
        <f t="shared" ca="1" si="620"/>
        <v>#N/A</v>
      </c>
      <c r="AW234" t="e">
        <f t="shared" ca="1" si="620"/>
        <v>#N/A</v>
      </c>
      <c r="AX234" t="e">
        <f t="shared" ca="1" si="620"/>
        <v>#N/A</v>
      </c>
      <c r="AY234" t="e">
        <f t="shared" ca="1" si="620"/>
        <v>#N/A</v>
      </c>
      <c r="AZ234" t="e">
        <f t="shared" ca="1" si="620"/>
        <v>#N/A</v>
      </c>
      <c r="BA234" t="e">
        <f t="shared" ca="1" si="620"/>
        <v>#N/A</v>
      </c>
      <c r="BB234" s="91" t="e">
        <f t="shared" ca="1" si="620"/>
        <v>#N/A</v>
      </c>
      <c r="BC234" t="e">
        <f t="shared" ca="1" si="620"/>
        <v>#N/A</v>
      </c>
      <c r="BD234" t="e">
        <f t="shared" ca="1" si="621"/>
        <v>#N/A</v>
      </c>
      <c r="BE234" t="e">
        <f t="shared" ca="1" si="621"/>
        <v>#N/A</v>
      </c>
      <c r="BF234" t="e">
        <f t="shared" ca="1" si="621"/>
        <v>#N/A</v>
      </c>
      <c r="BG234" t="e">
        <f t="shared" ca="1" si="621"/>
        <v>#N/A</v>
      </c>
      <c r="BH234" t="e">
        <f t="shared" ca="1" si="621"/>
        <v>#N/A</v>
      </c>
      <c r="BI234" t="e">
        <f t="shared" ca="1" si="621"/>
        <v>#N/A</v>
      </c>
      <c r="BJ234" t="e">
        <f t="shared" ca="1" si="621"/>
        <v>#N/A</v>
      </c>
      <c r="BK234" t="e">
        <f t="shared" ca="1" si="621"/>
        <v>#N/A</v>
      </c>
      <c r="BL234" t="e">
        <f t="shared" ca="1" si="621"/>
        <v>#N/A</v>
      </c>
      <c r="BM234" t="e">
        <f t="shared" ca="1" si="621"/>
        <v>#N/A</v>
      </c>
      <c r="BN234" t="e">
        <f t="shared" ca="1" si="621"/>
        <v>#N/A</v>
      </c>
      <c r="BO234" t="e">
        <f t="shared" ca="1" si="621"/>
        <v>#N/A</v>
      </c>
      <c r="BP234" t="e">
        <f t="shared" ca="1" si="621"/>
        <v>#N/A</v>
      </c>
      <c r="BQ234" t="e">
        <f t="shared" ca="1" si="621"/>
        <v>#N/A</v>
      </c>
      <c r="BR234" t="e">
        <f t="shared" ca="1" si="621"/>
        <v>#N/A</v>
      </c>
      <c r="BS234" t="e">
        <f t="shared" ca="1" si="621"/>
        <v>#N/A</v>
      </c>
      <c r="BT234" t="e">
        <f t="shared" ca="1" si="622"/>
        <v>#N/A</v>
      </c>
      <c r="BU234" t="e">
        <f t="shared" ca="1" si="622"/>
        <v>#N/A</v>
      </c>
      <c r="BV234" t="e">
        <f t="shared" ca="1" si="622"/>
        <v>#N/A</v>
      </c>
      <c r="BW234" t="e">
        <f t="shared" ca="1" si="622"/>
        <v>#N/A</v>
      </c>
      <c r="BX234" t="e">
        <f t="shared" ca="1" si="622"/>
        <v>#N/A</v>
      </c>
      <c r="BY234" t="e">
        <f t="shared" ca="1" si="622"/>
        <v>#N/A</v>
      </c>
      <c r="BZ234" t="e">
        <f t="shared" ca="1" si="622"/>
        <v>#N/A</v>
      </c>
      <c r="CA234" t="e">
        <f t="shared" ca="1" si="622"/>
        <v>#N/A</v>
      </c>
      <c r="CB234" t="e">
        <f t="shared" ca="1" si="622"/>
        <v>#N/A</v>
      </c>
      <c r="CC234" t="e">
        <f t="shared" ca="1" si="622"/>
        <v>#N/A</v>
      </c>
      <c r="CD234" t="e">
        <f t="shared" ca="1" si="622"/>
        <v>#N/A</v>
      </c>
      <c r="CE234" t="e">
        <f t="shared" ca="1" si="622"/>
        <v>#N/A</v>
      </c>
      <c r="CF234" s="91" t="e">
        <f t="shared" ca="1" si="622"/>
        <v>#N/A</v>
      </c>
      <c r="CG234" t="e">
        <f t="shared" ca="1" si="622"/>
        <v>#N/A</v>
      </c>
      <c r="CH234" t="e">
        <f t="shared" ca="1" si="622"/>
        <v>#N/A</v>
      </c>
      <c r="CI234" t="e">
        <f t="shared" ca="1" si="622"/>
        <v>#N/A</v>
      </c>
      <c r="CJ234" t="e">
        <f t="shared" ca="1" si="623"/>
        <v>#N/A</v>
      </c>
      <c r="CK234" t="e">
        <f t="shared" ca="1" si="623"/>
        <v>#N/A</v>
      </c>
      <c r="CL234" t="e">
        <f t="shared" ca="1" si="623"/>
        <v>#N/A</v>
      </c>
      <c r="CM234" t="e">
        <f t="shared" ca="1" si="623"/>
        <v>#N/A</v>
      </c>
      <c r="CN234" t="e">
        <f t="shared" ca="1" si="623"/>
        <v>#N/A</v>
      </c>
      <c r="CO234" t="e">
        <f t="shared" ca="1" si="623"/>
        <v>#N/A</v>
      </c>
      <c r="CP234" t="e">
        <f t="shared" ca="1" si="623"/>
        <v>#N/A</v>
      </c>
      <c r="CQ234" t="e">
        <f t="shared" ca="1" si="623"/>
        <v>#N/A</v>
      </c>
      <c r="CR234" t="e">
        <f t="shared" ca="1" si="623"/>
        <v>#N/A</v>
      </c>
      <c r="CS234" t="e">
        <f t="shared" ca="1" si="623"/>
        <v>#N/A</v>
      </c>
      <c r="CT234" t="e">
        <f t="shared" ca="1" si="623"/>
        <v>#N/A</v>
      </c>
      <c r="CU234" t="e">
        <f t="shared" ca="1" si="623"/>
        <v>#N/A</v>
      </c>
      <c r="CV234" t="e">
        <f t="shared" ca="1" si="623"/>
        <v>#N/A</v>
      </c>
      <c r="CW234" t="e">
        <f t="shared" ca="1" si="623"/>
        <v>#N/A</v>
      </c>
      <c r="CX234" t="e">
        <f t="shared" ca="1" si="623"/>
        <v>#N/A</v>
      </c>
      <c r="CY234" t="e">
        <f t="shared" ca="1" si="623"/>
        <v>#N/A</v>
      </c>
      <c r="CZ234" t="e">
        <f t="shared" ca="1" si="624"/>
        <v>#N/A</v>
      </c>
      <c r="DA234" t="e">
        <f t="shared" ca="1" si="624"/>
        <v>#N/A</v>
      </c>
      <c r="DB234" t="e">
        <f t="shared" ca="1" si="624"/>
        <v>#N/A</v>
      </c>
      <c r="DC234" t="e">
        <f t="shared" ca="1" si="624"/>
        <v>#N/A</v>
      </c>
      <c r="DD234" t="e">
        <f t="shared" ca="1" si="624"/>
        <v>#N/A</v>
      </c>
      <c r="DE234" t="e">
        <f t="shared" ca="1" si="624"/>
        <v>#N/A</v>
      </c>
      <c r="DF234" t="e">
        <f t="shared" ca="1" si="624"/>
        <v>#N/A</v>
      </c>
      <c r="DG234" t="e">
        <f t="shared" ca="1" si="624"/>
        <v>#N/A</v>
      </c>
      <c r="DH234" t="e">
        <f t="shared" ca="1" si="624"/>
        <v>#N/A</v>
      </c>
      <c r="DI234" t="e">
        <f t="shared" ca="1" si="624"/>
        <v>#N/A</v>
      </c>
      <c r="DJ234" s="91" t="e">
        <f t="shared" ca="1" si="624"/>
        <v>#N/A</v>
      </c>
      <c r="DK234" t="e">
        <f t="shared" ca="1" si="624"/>
        <v>#N/A</v>
      </c>
      <c r="DL234" t="e">
        <f t="shared" ca="1" si="624"/>
        <v>#N/A</v>
      </c>
      <c r="DM234" t="e">
        <f t="shared" ca="1" si="624"/>
        <v>#N/A</v>
      </c>
      <c r="DN234" t="e">
        <f t="shared" ca="1" si="624"/>
        <v>#N/A</v>
      </c>
      <c r="DO234" t="e">
        <f t="shared" ca="1" si="624"/>
        <v>#N/A</v>
      </c>
      <c r="DP234" t="e">
        <f t="shared" ca="1" si="625"/>
        <v>#N/A</v>
      </c>
      <c r="DQ234" t="e">
        <f t="shared" ca="1" si="625"/>
        <v>#N/A</v>
      </c>
      <c r="DR234" t="e">
        <f t="shared" ca="1" si="625"/>
        <v>#N/A</v>
      </c>
      <c r="DS234" t="e">
        <f t="shared" ca="1" si="625"/>
        <v>#N/A</v>
      </c>
      <c r="DT234" t="e">
        <f t="shared" ca="1" si="625"/>
        <v>#N/A</v>
      </c>
      <c r="DU234" t="e">
        <f t="shared" ca="1" si="625"/>
        <v>#N/A</v>
      </c>
      <c r="DV234" t="e">
        <f t="shared" ca="1" si="625"/>
        <v>#N/A</v>
      </c>
      <c r="DW234" t="e">
        <f t="shared" ca="1" si="625"/>
        <v>#N/A</v>
      </c>
      <c r="DX234" t="e">
        <f t="shared" ca="1" si="625"/>
        <v>#N/A</v>
      </c>
      <c r="DY234" t="e">
        <f t="shared" ca="1" si="625"/>
        <v>#N/A</v>
      </c>
      <c r="DZ234" t="e">
        <f t="shared" ca="1" si="625"/>
        <v>#N/A</v>
      </c>
      <c r="EA234" t="e">
        <f t="shared" ca="1" si="625"/>
        <v>#N/A</v>
      </c>
      <c r="EB234" t="e">
        <f t="shared" ca="1" si="625"/>
        <v>#N/A</v>
      </c>
      <c r="EC234" t="e">
        <f t="shared" ca="1" si="625"/>
        <v>#N/A</v>
      </c>
      <c r="ED234" t="e">
        <f t="shared" ca="1" si="625"/>
        <v>#N/A</v>
      </c>
      <c r="EE234" t="e">
        <f t="shared" ca="1" si="625"/>
        <v>#N/A</v>
      </c>
      <c r="EF234" t="e">
        <f t="shared" ca="1" si="626"/>
        <v>#N/A</v>
      </c>
      <c r="EG234" t="e">
        <f t="shared" ca="1" si="626"/>
        <v>#N/A</v>
      </c>
      <c r="EH234" t="e">
        <f t="shared" ca="1" si="626"/>
        <v>#N/A</v>
      </c>
      <c r="EI234" t="e">
        <f t="shared" ca="1" si="626"/>
        <v>#N/A</v>
      </c>
      <c r="EJ234" t="e">
        <f t="shared" ca="1" si="626"/>
        <v>#N/A</v>
      </c>
      <c r="EK234" t="e">
        <f t="shared" ca="1" si="626"/>
        <v>#N/A</v>
      </c>
      <c r="EL234" t="e">
        <f t="shared" ca="1" si="626"/>
        <v>#N/A</v>
      </c>
      <c r="EM234" t="e">
        <f t="shared" ca="1" si="626"/>
        <v>#N/A</v>
      </c>
      <c r="EN234" s="91" t="e">
        <f t="shared" ca="1" si="626"/>
        <v>#N/A</v>
      </c>
    </row>
    <row r="235" spans="1:144">
      <c r="A235" t="str">
        <f ca="1"/>
        <v>Superstructure</v>
      </c>
      <c r="B235" t="str">
        <f ca="1"/>
        <v>Columns</v>
      </c>
      <c r="C235">
        <f ca="1"/>
        <v>0</v>
      </c>
      <c r="D235" t="str">
        <f ca="1"/>
        <v/>
      </c>
      <c r="E235">
        <f ca="1"/>
        <v>0</v>
      </c>
      <c r="F235">
        <f ca="1"/>
        <v>0</v>
      </c>
      <c r="G235">
        <f ca="1"/>
        <v>0</v>
      </c>
      <c r="H235" t="str">
        <f ca="1"/>
        <v/>
      </c>
      <c r="I235">
        <f ca="1"/>
        <v>0</v>
      </c>
      <c r="J235" t="str">
        <f ca="1"/>
        <v/>
      </c>
      <c r="K235" t="str">
        <f ca="1"/>
        <v>0</v>
      </c>
      <c r="L235" t="str">
        <f ca="1"/>
        <v>0</v>
      </c>
      <c r="M235" t="str">
        <f ca="1"/>
        <v>0</v>
      </c>
      <c r="X235" s="91" t="e">
        <f t="shared" ca="1" si="619"/>
        <v>#N/A</v>
      </c>
      <c r="Y235" t="e">
        <f t="shared" ca="1" si="619"/>
        <v>#N/A</v>
      </c>
      <c r="Z235" t="e">
        <f t="shared" ca="1" si="619"/>
        <v>#N/A</v>
      </c>
      <c r="AA235" t="e">
        <f t="shared" ca="1" si="619"/>
        <v>#N/A</v>
      </c>
      <c r="AB235" t="e">
        <f t="shared" ca="1" si="619"/>
        <v>#N/A</v>
      </c>
      <c r="AC235" t="e">
        <f t="shared" ca="1" si="619"/>
        <v>#N/A</v>
      </c>
      <c r="AD235" t="e">
        <f t="shared" ca="1" si="619"/>
        <v>#N/A</v>
      </c>
      <c r="AE235" t="e">
        <f t="shared" ca="1" si="619"/>
        <v>#N/A</v>
      </c>
      <c r="AF235" t="e">
        <f t="shared" ca="1" si="619"/>
        <v>#N/A</v>
      </c>
      <c r="AG235" t="e">
        <f t="shared" ca="1" si="619"/>
        <v>#N/A</v>
      </c>
      <c r="AH235" t="e">
        <f t="shared" ca="1" si="619"/>
        <v>#N/A</v>
      </c>
      <c r="AI235" t="e">
        <f t="shared" ca="1" si="619"/>
        <v>#N/A</v>
      </c>
      <c r="AJ235" t="e">
        <f t="shared" ca="1" si="619"/>
        <v>#N/A</v>
      </c>
      <c r="AK235" t="e">
        <f t="shared" ca="1" si="619"/>
        <v>#N/A</v>
      </c>
      <c r="AL235" t="e">
        <f t="shared" ca="1" si="619"/>
        <v>#N/A</v>
      </c>
      <c r="AM235" t="e">
        <f t="shared" ca="1" si="619"/>
        <v>#N/A</v>
      </c>
      <c r="AN235" t="e">
        <f t="shared" ca="1" si="620"/>
        <v>#N/A</v>
      </c>
      <c r="AO235" t="e">
        <f t="shared" ca="1" si="620"/>
        <v>#N/A</v>
      </c>
      <c r="AP235" t="e">
        <f t="shared" ca="1" si="620"/>
        <v>#N/A</v>
      </c>
      <c r="AQ235" t="e">
        <f t="shared" ca="1" si="620"/>
        <v>#N/A</v>
      </c>
      <c r="AR235" t="e">
        <f t="shared" ca="1" si="620"/>
        <v>#N/A</v>
      </c>
      <c r="AS235" t="e">
        <f t="shared" ca="1" si="620"/>
        <v>#N/A</v>
      </c>
      <c r="AT235" t="e">
        <f t="shared" ca="1" si="620"/>
        <v>#N/A</v>
      </c>
      <c r="AU235" t="e">
        <f t="shared" ca="1" si="620"/>
        <v>#N/A</v>
      </c>
      <c r="AV235" t="e">
        <f t="shared" ca="1" si="620"/>
        <v>#N/A</v>
      </c>
      <c r="AW235" t="e">
        <f t="shared" ca="1" si="620"/>
        <v>#N/A</v>
      </c>
      <c r="AX235" t="e">
        <f t="shared" ca="1" si="620"/>
        <v>#N/A</v>
      </c>
      <c r="AY235" t="e">
        <f t="shared" ca="1" si="620"/>
        <v>#N/A</v>
      </c>
      <c r="AZ235" t="e">
        <f t="shared" ca="1" si="620"/>
        <v>#N/A</v>
      </c>
      <c r="BA235" t="e">
        <f t="shared" ca="1" si="620"/>
        <v>#N/A</v>
      </c>
      <c r="BB235" s="91" t="e">
        <f t="shared" ca="1" si="620"/>
        <v>#N/A</v>
      </c>
      <c r="BC235" t="e">
        <f t="shared" ca="1" si="620"/>
        <v>#N/A</v>
      </c>
      <c r="BD235" t="e">
        <f t="shared" ca="1" si="621"/>
        <v>#N/A</v>
      </c>
      <c r="BE235" t="e">
        <f t="shared" ca="1" si="621"/>
        <v>#N/A</v>
      </c>
      <c r="BF235" t="e">
        <f t="shared" ca="1" si="621"/>
        <v>#N/A</v>
      </c>
      <c r="BG235" t="e">
        <f t="shared" ca="1" si="621"/>
        <v>#N/A</v>
      </c>
      <c r="BH235" t="e">
        <f t="shared" ca="1" si="621"/>
        <v>#N/A</v>
      </c>
      <c r="BI235" t="e">
        <f t="shared" ca="1" si="621"/>
        <v>#N/A</v>
      </c>
      <c r="BJ235" t="e">
        <f t="shared" ca="1" si="621"/>
        <v>#N/A</v>
      </c>
      <c r="BK235" t="e">
        <f t="shared" ca="1" si="621"/>
        <v>#N/A</v>
      </c>
      <c r="BL235" t="e">
        <f t="shared" ca="1" si="621"/>
        <v>#N/A</v>
      </c>
      <c r="BM235" t="e">
        <f t="shared" ca="1" si="621"/>
        <v>#N/A</v>
      </c>
      <c r="BN235" t="e">
        <f t="shared" ca="1" si="621"/>
        <v>#N/A</v>
      </c>
      <c r="BO235" t="e">
        <f t="shared" ca="1" si="621"/>
        <v>#N/A</v>
      </c>
      <c r="BP235" t="e">
        <f t="shared" ca="1" si="621"/>
        <v>#N/A</v>
      </c>
      <c r="BQ235" t="e">
        <f t="shared" ca="1" si="621"/>
        <v>#N/A</v>
      </c>
      <c r="BR235" t="e">
        <f t="shared" ca="1" si="621"/>
        <v>#N/A</v>
      </c>
      <c r="BS235" t="e">
        <f t="shared" ca="1" si="621"/>
        <v>#N/A</v>
      </c>
      <c r="BT235" t="e">
        <f t="shared" ca="1" si="622"/>
        <v>#N/A</v>
      </c>
      <c r="BU235" t="e">
        <f t="shared" ca="1" si="622"/>
        <v>#N/A</v>
      </c>
      <c r="BV235" t="e">
        <f t="shared" ca="1" si="622"/>
        <v>#N/A</v>
      </c>
      <c r="BW235" t="e">
        <f t="shared" ca="1" si="622"/>
        <v>#N/A</v>
      </c>
      <c r="BX235" t="e">
        <f t="shared" ca="1" si="622"/>
        <v>#N/A</v>
      </c>
      <c r="BY235" t="e">
        <f t="shared" ca="1" si="622"/>
        <v>#N/A</v>
      </c>
      <c r="BZ235" t="e">
        <f t="shared" ca="1" si="622"/>
        <v>#N/A</v>
      </c>
      <c r="CA235" t="e">
        <f t="shared" ca="1" si="622"/>
        <v>#N/A</v>
      </c>
      <c r="CB235" t="e">
        <f t="shared" ca="1" si="622"/>
        <v>#N/A</v>
      </c>
      <c r="CC235" t="e">
        <f t="shared" ca="1" si="622"/>
        <v>#N/A</v>
      </c>
      <c r="CD235" t="e">
        <f t="shared" ca="1" si="622"/>
        <v>#N/A</v>
      </c>
      <c r="CE235" t="e">
        <f t="shared" ca="1" si="622"/>
        <v>#N/A</v>
      </c>
      <c r="CF235" s="91" t="e">
        <f t="shared" ca="1" si="622"/>
        <v>#N/A</v>
      </c>
      <c r="CG235" t="e">
        <f t="shared" ca="1" si="622"/>
        <v>#N/A</v>
      </c>
      <c r="CH235" t="e">
        <f t="shared" ca="1" si="622"/>
        <v>#N/A</v>
      </c>
      <c r="CI235" t="e">
        <f t="shared" ca="1" si="622"/>
        <v>#N/A</v>
      </c>
      <c r="CJ235" t="e">
        <f t="shared" ca="1" si="623"/>
        <v>#N/A</v>
      </c>
      <c r="CK235" t="e">
        <f t="shared" ca="1" si="623"/>
        <v>#N/A</v>
      </c>
      <c r="CL235" t="e">
        <f t="shared" ca="1" si="623"/>
        <v>#N/A</v>
      </c>
      <c r="CM235" t="e">
        <f t="shared" ca="1" si="623"/>
        <v>#N/A</v>
      </c>
      <c r="CN235" t="e">
        <f t="shared" ca="1" si="623"/>
        <v>#N/A</v>
      </c>
      <c r="CO235" t="e">
        <f t="shared" ca="1" si="623"/>
        <v>#N/A</v>
      </c>
      <c r="CP235" t="e">
        <f t="shared" ca="1" si="623"/>
        <v>#N/A</v>
      </c>
      <c r="CQ235" t="e">
        <f t="shared" ca="1" si="623"/>
        <v>#N/A</v>
      </c>
      <c r="CR235" t="e">
        <f t="shared" ca="1" si="623"/>
        <v>#N/A</v>
      </c>
      <c r="CS235" t="e">
        <f t="shared" ca="1" si="623"/>
        <v>#N/A</v>
      </c>
      <c r="CT235" t="e">
        <f t="shared" ca="1" si="623"/>
        <v>#N/A</v>
      </c>
      <c r="CU235" t="e">
        <f t="shared" ca="1" si="623"/>
        <v>#N/A</v>
      </c>
      <c r="CV235" t="e">
        <f t="shared" ca="1" si="623"/>
        <v>#N/A</v>
      </c>
      <c r="CW235" t="e">
        <f t="shared" ca="1" si="623"/>
        <v>#N/A</v>
      </c>
      <c r="CX235" t="e">
        <f t="shared" ca="1" si="623"/>
        <v>#N/A</v>
      </c>
      <c r="CY235" t="e">
        <f t="shared" ca="1" si="623"/>
        <v>#N/A</v>
      </c>
      <c r="CZ235" t="e">
        <f t="shared" ca="1" si="624"/>
        <v>#N/A</v>
      </c>
      <c r="DA235" t="e">
        <f t="shared" ca="1" si="624"/>
        <v>#N/A</v>
      </c>
      <c r="DB235" t="e">
        <f t="shared" ca="1" si="624"/>
        <v>#N/A</v>
      </c>
      <c r="DC235" t="e">
        <f t="shared" ca="1" si="624"/>
        <v>#N/A</v>
      </c>
      <c r="DD235" t="e">
        <f t="shared" ca="1" si="624"/>
        <v>#N/A</v>
      </c>
      <c r="DE235" t="e">
        <f t="shared" ca="1" si="624"/>
        <v>#N/A</v>
      </c>
      <c r="DF235" t="e">
        <f t="shared" ca="1" si="624"/>
        <v>#N/A</v>
      </c>
      <c r="DG235" t="e">
        <f t="shared" ca="1" si="624"/>
        <v>#N/A</v>
      </c>
      <c r="DH235" t="e">
        <f t="shared" ca="1" si="624"/>
        <v>#N/A</v>
      </c>
      <c r="DI235" t="e">
        <f t="shared" ca="1" si="624"/>
        <v>#N/A</v>
      </c>
      <c r="DJ235" s="91" t="e">
        <f t="shared" ca="1" si="624"/>
        <v>#N/A</v>
      </c>
      <c r="DK235" t="e">
        <f t="shared" ca="1" si="624"/>
        <v>#N/A</v>
      </c>
      <c r="DL235" t="e">
        <f t="shared" ca="1" si="624"/>
        <v>#N/A</v>
      </c>
      <c r="DM235" t="e">
        <f t="shared" ca="1" si="624"/>
        <v>#N/A</v>
      </c>
      <c r="DN235" t="e">
        <f t="shared" ca="1" si="624"/>
        <v>#N/A</v>
      </c>
      <c r="DO235" t="e">
        <f t="shared" ca="1" si="624"/>
        <v>#N/A</v>
      </c>
      <c r="DP235" t="e">
        <f t="shared" ca="1" si="625"/>
        <v>#N/A</v>
      </c>
      <c r="DQ235" t="e">
        <f t="shared" ca="1" si="625"/>
        <v>#N/A</v>
      </c>
      <c r="DR235" t="e">
        <f t="shared" ca="1" si="625"/>
        <v>#N/A</v>
      </c>
      <c r="DS235" t="e">
        <f t="shared" ca="1" si="625"/>
        <v>#N/A</v>
      </c>
      <c r="DT235" t="e">
        <f t="shared" ca="1" si="625"/>
        <v>#N/A</v>
      </c>
      <c r="DU235" t="e">
        <f t="shared" ca="1" si="625"/>
        <v>#N/A</v>
      </c>
      <c r="DV235" t="e">
        <f t="shared" ca="1" si="625"/>
        <v>#N/A</v>
      </c>
      <c r="DW235" t="e">
        <f t="shared" ca="1" si="625"/>
        <v>#N/A</v>
      </c>
      <c r="DX235" t="e">
        <f t="shared" ca="1" si="625"/>
        <v>#N/A</v>
      </c>
      <c r="DY235" t="e">
        <f t="shared" ca="1" si="625"/>
        <v>#N/A</v>
      </c>
      <c r="DZ235" t="e">
        <f t="shared" ca="1" si="625"/>
        <v>#N/A</v>
      </c>
      <c r="EA235" t="e">
        <f t="shared" ca="1" si="625"/>
        <v>#N/A</v>
      </c>
      <c r="EB235" t="e">
        <f t="shared" ca="1" si="625"/>
        <v>#N/A</v>
      </c>
      <c r="EC235" t="e">
        <f t="shared" ca="1" si="625"/>
        <v>#N/A</v>
      </c>
      <c r="ED235" t="e">
        <f t="shared" ca="1" si="625"/>
        <v>#N/A</v>
      </c>
      <c r="EE235" t="e">
        <f t="shared" ca="1" si="625"/>
        <v>#N/A</v>
      </c>
      <c r="EF235" t="e">
        <f t="shared" ca="1" si="626"/>
        <v>#N/A</v>
      </c>
      <c r="EG235" t="e">
        <f t="shared" ca="1" si="626"/>
        <v>#N/A</v>
      </c>
      <c r="EH235" t="e">
        <f t="shared" ca="1" si="626"/>
        <v>#N/A</v>
      </c>
      <c r="EI235" t="e">
        <f t="shared" ca="1" si="626"/>
        <v>#N/A</v>
      </c>
      <c r="EJ235" t="e">
        <f t="shared" ca="1" si="626"/>
        <v>#N/A</v>
      </c>
      <c r="EK235" t="e">
        <f t="shared" ca="1" si="626"/>
        <v>#N/A</v>
      </c>
      <c r="EL235" t="e">
        <f t="shared" ca="1" si="626"/>
        <v>#N/A</v>
      </c>
      <c r="EM235" t="e">
        <f t="shared" ca="1" si="626"/>
        <v>#N/A</v>
      </c>
      <c r="EN235" s="91" t="e">
        <f t="shared" ca="1" si="626"/>
        <v>#N/A</v>
      </c>
    </row>
    <row r="236" spans="1:144">
      <c r="A236" t="str">
        <f ca="1"/>
        <v>Superstructure</v>
      </c>
      <c r="B236" t="str">
        <f ca="1"/>
        <v>Beams</v>
      </c>
      <c r="C236">
        <f ca="1"/>
        <v>0</v>
      </c>
      <c r="D236" t="str">
        <f ca="1"/>
        <v/>
      </c>
      <c r="E236">
        <f ca="1"/>
        <v>0</v>
      </c>
      <c r="F236">
        <f ca="1"/>
        <v>0</v>
      </c>
      <c r="G236">
        <f ca="1"/>
        <v>0</v>
      </c>
      <c r="H236" t="str">
        <f ca="1"/>
        <v/>
      </c>
      <c r="I236">
        <f ca="1"/>
        <v>0</v>
      </c>
      <c r="J236" t="str">
        <f ca="1"/>
        <v/>
      </c>
      <c r="K236" t="str">
        <f ca="1"/>
        <v>0</v>
      </c>
      <c r="L236" t="str">
        <f ca="1"/>
        <v>0</v>
      </c>
      <c r="M236" t="str">
        <f ca="1"/>
        <v>0</v>
      </c>
      <c r="X236" s="91" t="e">
        <f t="shared" ca="1" si="619"/>
        <v>#N/A</v>
      </c>
      <c r="Y236" t="e">
        <f t="shared" ca="1" si="619"/>
        <v>#N/A</v>
      </c>
      <c r="Z236" t="e">
        <f t="shared" ca="1" si="619"/>
        <v>#N/A</v>
      </c>
      <c r="AA236" t="e">
        <f t="shared" ca="1" si="619"/>
        <v>#N/A</v>
      </c>
      <c r="AB236" t="e">
        <f t="shared" ca="1" si="619"/>
        <v>#N/A</v>
      </c>
      <c r="AC236" t="e">
        <f t="shared" ca="1" si="619"/>
        <v>#N/A</v>
      </c>
      <c r="AD236" t="e">
        <f t="shared" ca="1" si="619"/>
        <v>#N/A</v>
      </c>
      <c r="AE236" t="e">
        <f t="shared" ca="1" si="619"/>
        <v>#N/A</v>
      </c>
      <c r="AF236" t="e">
        <f t="shared" ca="1" si="619"/>
        <v>#N/A</v>
      </c>
      <c r="AG236" t="e">
        <f t="shared" ca="1" si="619"/>
        <v>#N/A</v>
      </c>
      <c r="AH236" t="e">
        <f t="shared" ca="1" si="619"/>
        <v>#N/A</v>
      </c>
      <c r="AI236" t="e">
        <f t="shared" ca="1" si="619"/>
        <v>#N/A</v>
      </c>
      <c r="AJ236" t="e">
        <f t="shared" ca="1" si="619"/>
        <v>#N/A</v>
      </c>
      <c r="AK236" t="e">
        <f t="shared" ca="1" si="619"/>
        <v>#N/A</v>
      </c>
      <c r="AL236" t="e">
        <f t="shared" ca="1" si="619"/>
        <v>#N/A</v>
      </c>
      <c r="AM236" t="e">
        <f t="shared" ca="1" si="619"/>
        <v>#N/A</v>
      </c>
      <c r="AN236" t="e">
        <f t="shared" ca="1" si="620"/>
        <v>#N/A</v>
      </c>
      <c r="AO236" t="e">
        <f t="shared" ca="1" si="620"/>
        <v>#N/A</v>
      </c>
      <c r="AP236" t="e">
        <f t="shared" ca="1" si="620"/>
        <v>#N/A</v>
      </c>
      <c r="AQ236" t="e">
        <f t="shared" ca="1" si="620"/>
        <v>#N/A</v>
      </c>
      <c r="AR236" t="e">
        <f t="shared" ca="1" si="620"/>
        <v>#N/A</v>
      </c>
      <c r="AS236" t="e">
        <f t="shared" ca="1" si="620"/>
        <v>#N/A</v>
      </c>
      <c r="AT236" t="e">
        <f t="shared" ca="1" si="620"/>
        <v>#N/A</v>
      </c>
      <c r="AU236" t="e">
        <f t="shared" ca="1" si="620"/>
        <v>#N/A</v>
      </c>
      <c r="AV236" t="e">
        <f t="shared" ca="1" si="620"/>
        <v>#N/A</v>
      </c>
      <c r="AW236" t="e">
        <f t="shared" ca="1" si="620"/>
        <v>#N/A</v>
      </c>
      <c r="AX236" t="e">
        <f t="shared" ca="1" si="620"/>
        <v>#N/A</v>
      </c>
      <c r="AY236" t="e">
        <f t="shared" ca="1" si="620"/>
        <v>#N/A</v>
      </c>
      <c r="AZ236" t="e">
        <f t="shared" ca="1" si="620"/>
        <v>#N/A</v>
      </c>
      <c r="BA236" t="e">
        <f t="shared" ca="1" si="620"/>
        <v>#N/A</v>
      </c>
      <c r="BB236" s="91" t="e">
        <f t="shared" ca="1" si="620"/>
        <v>#N/A</v>
      </c>
      <c r="BC236" t="e">
        <f t="shared" ca="1" si="620"/>
        <v>#N/A</v>
      </c>
      <c r="BD236" t="e">
        <f t="shared" ca="1" si="621"/>
        <v>#N/A</v>
      </c>
      <c r="BE236" t="e">
        <f t="shared" ca="1" si="621"/>
        <v>#N/A</v>
      </c>
      <c r="BF236" t="e">
        <f t="shared" ca="1" si="621"/>
        <v>#N/A</v>
      </c>
      <c r="BG236" t="e">
        <f t="shared" ca="1" si="621"/>
        <v>#N/A</v>
      </c>
      <c r="BH236" t="e">
        <f t="shared" ca="1" si="621"/>
        <v>#N/A</v>
      </c>
      <c r="BI236" t="e">
        <f t="shared" ca="1" si="621"/>
        <v>#N/A</v>
      </c>
      <c r="BJ236" t="e">
        <f t="shared" ca="1" si="621"/>
        <v>#N/A</v>
      </c>
      <c r="BK236" t="e">
        <f t="shared" ca="1" si="621"/>
        <v>#N/A</v>
      </c>
      <c r="BL236" t="e">
        <f t="shared" ca="1" si="621"/>
        <v>#N/A</v>
      </c>
      <c r="BM236" t="e">
        <f t="shared" ca="1" si="621"/>
        <v>#N/A</v>
      </c>
      <c r="BN236" t="e">
        <f t="shared" ca="1" si="621"/>
        <v>#N/A</v>
      </c>
      <c r="BO236" t="e">
        <f t="shared" ca="1" si="621"/>
        <v>#N/A</v>
      </c>
      <c r="BP236" t="e">
        <f t="shared" ca="1" si="621"/>
        <v>#N/A</v>
      </c>
      <c r="BQ236" t="e">
        <f t="shared" ca="1" si="621"/>
        <v>#N/A</v>
      </c>
      <c r="BR236" t="e">
        <f t="shared" ca="1" si="621"/>
        <v>#N/A</v>
      </c>
      <c r="BS236" t="e">
        <f t="shared" ca="1" si="621"/>
        <v>#N/A</v>
      </c>
      <c r="BT236" t="e">
        <f t="shared" ca="1" si="622"/>
        <v>#N/A</v>
      </c>
      <c r="BU236" t="e">
        <f t="shared" ca="1" si="622"/>
        <v>#N/A</v>
      </c>
      <c r="BV236" t="e">
        <f t="shared" ca="1" si="622"/>
        <v>#N/A</v>
      </c>
      <c r="BW236" t="e">
        <f t="shared" ca="1" si="622"/>
        <v>#N/A</v>
      </c>
      <c r="BX236" t="e">
        <f t="shared" ca="1" si="622"/>
        <v>#N/A</v>
      </c>
      <c r="BY236" t="e">
        <f t="shared" ca="1" si="622"/>
        <v>#N/A</v>
      </c>
      <c r="BZ236" t="e">
        <f t="shared" ca="1" si="622"/>
        <v>#N/A</v>
      </c>
      <c r="CA236" t="e">
        <f t="shared" ca="1" si="622"/>
        <v>#N/A</v>
      </c>
      <c r="CB236" t="e">
        <f t="shared" ca="1" si="622"/>
        <v>#N/A</v>
      </c>
      <c r="CC236" t="e">
        <f t="shared" ca="1" si="622"/>
        <v>#N/A</v>
      </c>
      <c r="CD236" t="e">
        <f t="shared" ca="1" si="622"/>
        <v>#N/A</v>
      </c>
      <c r="CE236" t="e">
        <f t="shared" ca="1" si="622"/>
        <v>#N/A</v>
      </c>
      <c r="CF236" s="91" t="e">
        <f t="shared" ca="1" si="622"/>
        <v>#N/A</v>
      </c>
      <c r="CG236" t="e">
        <f t="shared" ca="1" si="622"/>
        <v>#N/A</v>
      </c>
      <c r="CH236" t="e">
        <f t="shared" ca="1" si="622"/>
        <v>#N/A</v>
      </c>
      <c r="CI236" t="e">
        <f t="shared" ca="1" si="622"/>
        <v>#N/A</v>
      </c>
      <c r="CJ236" t="e">
        <f t="shared" ca="1" si="623"/>
        <v>#N/A</v>
      </c>
      <c r="CK236" t="e">
        <f t="shared" ca="1" si="623"/>
        <v>#N/A</v>
      </c>
      <c r="CL236" t="e">
        <f t="shared" ca="1" si="623"/>
        <v>#N/A</v>
      </c>
      <c r="CM236" t="e">
        <f t="shared" ca="1" si="623"/>
        <v>#N/A</v>
      </c>
      <c r="CN236" t="e">
        <f t="shared" ca="1" si="623"/>
        <v>#N/A</v>
      </c>
      <c r="CO236" t="e">
        <f t="shared" ca="1" si="623"/>
        <v>#N/A</v>
      </c>
      <c r="CP236" t="e">
        <f t="shared" ca="1" si="623"/>
        <v>#N/A</v>
      </c>
      <c r="CQ236" t="e">
        <f t="shared" ca="1" si="623"/>
        <v>#N/A</v>
      </c>
      <c r="CR236" t="e">
        <f t="shared" ca="1" si="623"/>
        <v>#N/A</v>
      </c>
      <c r="CS236" t="e">
        <f t="shared" ca="1" si="623"/>
        <v>#N/A</v>
      </c>
      <c r="CT236" t="e">
        <f t="shared" ca="1" si="623"/>
        <v>#N/A</v>
      </c>
      <c r="CU236" t="e">
        <f t="shared" ca="1" si="623"/>
        <v>#N/A</v>
      </c>
      <c r="CV236" t="e">
        <f t="shared" ca="1" si="623"/>
        <v>#N/A</v>
      </c>
      <c r="CW236" t="e">
        <f t="shared" ca="1" si="623"/>
        <v>#N/A</v>
      </c>
      <c r="CX236" t="e">
        <f t="shared" ca="1" si="623"/>
        <v>#N/A</v>
      </c>
      <c r="CY236" t="e">
        <f t="shared" ca="1" si="623"/>
        <v>#N/A</v>
      </c>
      <c r="CZ236" t="e">
        <f t="shared" ca="1" si="624"/>
        <v>#N/A</v>
      </c>
      <c r="DA236" t="e">
        <f t="shared" ca="1" si="624"/>
        <v>#N/A</v>
      </c>
      <c r="DB236" t="e">
        <f t="shared" ca="1" si="624"/>
        <v>#N/A</v>
      </c>
      <c r="DC236" t="e">
        <f t="shared" ca="1" si="624"/>
        <v>#N/A</v>
      </c>
      <c r="DD236" t="e">
        <f t="shared" ca="1" si="624"/>
        <v>#N/A</v>
      </c>
      <c r="DE236" t="e">
        <f t="shared" ca="1" si="624"/>
        <v>#N/A</v>
      </c>
      <c r="DF236" t="e">
        <f t="shared" ca="1" si="624"/>
        <v>#N/A</v>
      </c>
      <c r="DG236" t="e">
        <f t="shared" ca="1" si="624"/>
        <v>#N/A</v>
      </c>
      <c r="DH236" t="e">
        <f t="shared" ca="1" si="624"/>
        <v>#N/A</v>
      </c>
      <c r="DI236" t="e">
        <f t="shared" ca="1" si="624"/>
        <v>#N/A</v>
      </c>
      <c r="DJ236" s="91" t="e">
        <f t="shared" ca="1" si="624"/>
        <v>#N/A</v>
      </c>
      <c r="DK236" t="e">
        <f t="shared" ca="1" si="624"/>
        <v>#N/A</v>
      </c>
      <c r="DL236" t="e">
        <f t="shared" ca="1" si="624"/>
        <v>#N/A</v>
      </c>
      <c r="DM236" t="e">
        <f t="shared" ca="1" si="624"/>
        <v>#N/A</v>
      </c>
      <c r="DN236" t="e">
        <f t="shared" ca="1" si="624"/>
        <v>#N/A</v>
      </c>
      <c r="DO236" t="e">
        <f t="shared" ca="1" si="624"/>
        <v>#N/A</v>
      </c>
      <c r="DP236" t="e">
        <f t="shared" ca="1" si="625"/>
        <v>#N/A</v>
      </c>
      <c r="DQ236" t="e">
        <f t="shared" ca="1" si="625"/>
        <v>#N/A</v>
      </c>
      <c r="DR236" t="e">
        <f t="shared" ca="1" si="625"/>
        <v>#N/A</v>
      </c>
      <c r="DS236" t="e">
        <f t="shared" ca="1" si="625"/>
        <v>#N/A</v>
      </c>
      <c r="DT236" t="e">
        <f t="shared" ca="1" si="625"/>
        <v>#N/A</v>
      </c>
      <c r="DU236" t="e">
        <f t="shared" ca="1" si="625"/>
        <v>#N/A</v>
      </c>
      <c r="DV236" t="e">
        <f t="shared" ca="1" si="625"/>
        <v>#N/A</v>
      </c>
      <c r="DW236" t="e">
        <f t="shared" ca="1" si="625"/>
        <v>#N/A</v>
      </c>
      <c r="DX236" t="e">
        <f t="shared" ca="1" si="625"/>
        <v>#N/A</v>
      </c>
      <c r="DY236" t="e">
        <f t="shared" ca="1" si="625"/>
        <v>#N/A</v>
      </c>
      <c r="DZ236" t="e">
        <f t="shared" ca="1" si="625"/>
        <v>#N/A</v>
      </c>
      <c r="EA236" t="e">
        <f t="shared" ca="1" si="625"/>
        <v>#N/A</v>
      </c>
      <c r="EB236" t="e">
        <f t="shared" ca="1" si="625"/>
        <v>#N/A</v>
      </c>
      <c r="EC236" t="e">
        <f t="shared" ca="1" si="625"/>
        <v>#N/A</v>
      </c>
      <c r="ED236" t="e">
        <f t="shared" ca="1" si="625"/>
        <v>#N/A</v>
      </c>
      <c r="EE236" t="e">
        <f t="shared" ca="1" si="625"/>
        <v>#N/A</v>
      </c>
      <c r="EF236" t="e">
        <f t="shared" ca="1" si="626"/>
        <v>#N/A</v>
      </c>
      <c r="EG236" t="e">
        <f t="shared" ca="1" si="626"/>
        <v>#N/A</v>
      </c>
      <c r="EH236" t="e">
        <f t="shared" ca="1" si="626"/>
        <v>#N/A</v>
      </c>
      <c r="EI236" t="e">
        <f t="shared" ca="1" si="626"/>
        <v>#N/A</v>
      </c>
      <c r="EJ236" t="e">
        <f t="shared" ca="1" si="626"/>
        <v>#N/A</v>
      </c>
      <c r="EK236" t="e">
        <f t="shared" ca="1" si="626"/>
        <v>#N/A</v>
      </c>
      <c r="EL236" t="e">
        <f t="shared" ca="1" si="626"/>
        <v>#N/A</v>
      </c>
      <c r="EM236" t="e">
        <f t="shared" ca="1" si="626"/>
        <v>#N/A</v>
      </c>
      <c r="EN236" s="91" t="e">
        <f t="shared" ca="1" si="626"/>
        <v>#N/A</v>
      </c>
    </row>
    <row r="237" spans="1:144">
      <c r="A237" t="str">
        <f ca="1"/>
        <v>Superstructure</v>
      </c>
      <c r="B237" t="str">
        <f ca="1"/>
        <v>Secondary beams</v>
      </c>
      <c r="C237">
        <f ca="1"/>
        <v>0</v>
      </c>
      <c r="D237" t="str">
        <f ca="1"/>
        <v/>
      </c>
      <c r="E237">
        <f ca="1"/>
        <v>0</v>
      </c>
      <c r="F237">
        <f ca="1"/>
        <v>0</v>
      </c>
      <c r="G237">
        <f ca="1"/>
        <v>0</v>
      </c>
      <c r="H237" t="str">
        <f ca="1"/>
        <v/>
      </c>
      <c r="I237">
        <f ca="1"/>
        <v>0</v>
      </c>
      <c r="J237" t="str">
        <f ca="1"/>
        <v/>
      </c>
      <c r="K237" t="str">
        <f ca="1"/>
        <v>0</v>
      </c>
      <c r="L237" t="str">
        <f ca="1"/>
        <v>0</v>
      </c>
      <c r="M237" t="str">
        <f ca="1"/>
        <v>0</v>
      </c>
      <c r="X237" s="91" t="e">
        <f t="shared" ca="1" si="619"/>
        <v>#N/A</v>
      </c>
      <c r="Y237" t="e">
        <f t="shared" ca="1" si="619"/>
        <v>#N/A</v>
      </c>
      <c r="Z237" t="e">
        <f t="shared" ca="1" si="619"/>
        <v>#N/A</v>
      </c>
      <c r="AA237" t="e">
        <f t="shared" ca="1" si="619"/>
        <v>#N/A</v>
      </c>
      <c r="AB237" t="e">
        <f t="shared" ca="1" si="619"/>
        <v>#N/A</v>
      </c>
      <c r="AC237" t="e">
        <f t="shared" ca="1" si="619"/>
        <v>#N/A</v>
      </c>
      <c r="AD237" t="e">
        <f t="shared" ca="1" si="619"/>
        <v>#N/A</v>
      </c>
      <c r="AE237" t="e">
        <f t="shared" ca="1" si="619"/>
        <v>#N/A</v>
      </c>
      <c r="AF237" t="e">
        <f t="shared" ca="1" si="619"/>
        <v>#N/A</v>
      </c>
      <c r="AG237" t="e">
        <f t="shared" ca="1" si="619"/>
        <v>#N/A</v>
      </c>
      <c r="AH237" t="e">
        <f t="shared" ca="1" si="619"/>
        <v>#N/A</v>
      </c>
      <c r="AI237" t="e">
        <f t="shared" ca="1" si="619"/>
        <v>#N/A</v>
      </c>
      <c r="AJ237" t="e">
        <f t="shared" ca="1" si="619"/>
        <v>#N/A</v>
      </c>
      <c r="AK237" t="e">
        <f t="shared" ca="1" si="619"/>
        <v>#N/A</v>
      </c>
      <c r="AL237" t="e">
        <f t="shared" ca="1" si="619"/>
        <v>#N/A</v>
      </c>
      <c r="AM237" t="e">
        <f t="shared" ca="1" si="619"/>
        <v>#N/A</v>
      </c>
      <c r="AN237" t="e">
        <f t="shared" ca="1" si="620"/>
        <v>#N/A</v>
      </c>
      <c r="AO237" t="e">
        <f t="shared" ca="1" si="620"/>
        <v>#N/A</v>
      </c>
      <c r="AP237" t="e">
        <f t="shared" ca="1" si="620"/>
        <v>#N/A</v>
      </c>
      <c r="AQ237" t="e">
        <f t="shared" ca="1" si="620"/>
        <v>#N/A</v>
      </c>
      <c r="AR237" t="e">
        <f t="shared" ca="1" si="620"/>
        <v>#N/A</v>
      </c>
      <c r="AS237" t="e">
        <f t="shared" ca="1" si="620"/>
        <v>#N/A</v>
      </c>
      <c r="AT237" t="e">
        <f t="shared" ca="1" si="620"/>
        <v>#N/A</v>
      </c>
      <c r="AU237" t="e">
        <f t="shared" ca="1" si="620"/>
        <v>#N/A</v>
      </c>
      <c r="AV237" t="e">
        <f t="shared" ca="1" si="620"/>
        <v>#N/A</v>
      </c>
      <c r="AW237" t="e">
        <f t="shared" ca="1" si="620"/>
        <v>#N/A</v>
      </c>
      <c r="AX237" t="e">
        <f t="shared" ca="1" si="620"/>
        <v>#N/A</v>
      </c>
      <c r="AY237" t="e">
        <f t="shared" ca="1" si="620"/>
        <v>#N/A</v>
      </c>
      <c r="AZ237" t="e">
        <f t="shared" ca="1" si="620"/>
        <v>#N/A</v>
      </c>
      <c r="BA237" t="e">
        <f t="shared" ca="1" si="620"/>
        <v>#N/A</v>
      </c>
      <c r="BB237" s="91" t="e">
        <f t="shared" ca="1" si="620"/>
        <v>#N/A</v>
      </c>
      <c r="BC237" t="e">
        <f t="shared" ca="1" si="620"/>
        <v>#N/A</v>
      </c>
      <c r="BD237" t="e">
        <f t="shared" ca="1" si="621"/>
        <v>#N/A</v>
      </c>
      <c r="BE237" t="e">
        <f t="shared" ca="1" si="621"/>
        <v>#N/A</v>
      </c>
      <c r="BF237" t="e">
        <f t="shared" ca="1" si="621"/>
        <v>#N/A</v>
      </c>
      <c r="BG237" t="e">
        <f t="shared" ca="1" si="621"/>
        <v>#N/A</v>
      </c>
      <c r="BH237" t="e">
        <f t="shared" ca="1" si="621"/>
        <v>#N/A</v>
      </c>
      <c r="BI237" t="e">
        <f t="shared" ca="1" si="621"/>
        <v>#N/A</v>
      </c>
      <c r="BJ237" t="e">
        <f t="shared" ca="1" si="621"/>
        <v>#N/A</v>
      </c>
      <c r="BK237" t="e">
        <f t="shared" ca="1" si="621"/>
        <v>#N/A</v>
      </c>
      <c r="BL237" t="e">
        <f t="shared" ca="1" si="621"/>
        <v>#N/A</v>
      </c>
      <c r="BM237" t="e">
        <f t="shared" ca="1" si="621"/>
        <v>#N/A</v>
      </c>
      <c r="BN237" t="e">
        <f t="shared" ca="1" si="621"/>
        <v>#N/A</v>
      </c>
      <c r="BO237" t="e">
        <f t="shared" ca="1" si="621"/>
        <v>#N/A</v>
      </c>
      <c r="BP237" t="e">
        <f t="shared" ca="1" si="621"/>
        <v>#N/A</v>
      </c>
      <c r="BQ237" t="e">
        <f t="shared" ca="1" si="621"/>
        <v>#N/A</v>
      </c>
      <c r="BR237" t="e">
        <f t="shared" ca="1" si="621"/>
        <v>#N/A</v>
      </c>
      <c r="BS237" t="e">
        <f t="shared" ca="1" si="621"/>
        <v>#N/A</v>
      </c>
      <c r="BT237" t="e">
        <f t="shared" ca="1" si="622"/>
        <v>#N/A</v>
      </c>
      <c r="BU237" t="e">
        <f t="shared" ca="1" si="622"/>
        <v>#N/A</v>
      </c>
      <c r="BV237" t="e">
        <f t="shared" ca="1" si="622"/>
        <v>#N/A</v>
      </c>
      <c r="BW237" t="e">
        <f t="shared" ca="1" si="622"/>
        <v>#N/A</v>
      </c>
      <c r="BX237" t="e">
        <f t="shared" ca="1" si="622"/>
        <v>#N/A</v>
      </c>
      <c r="BY237" t="e">
        <f t="shared" ca="1" si="622"/>
        <v>#N/A</v>
      </c>
      <c r="BZ237" t="e">
        <f t="shared" ca="1" si="622"/>
        <v>#N/A</v>
      </c>
      <c r="CA237" t="e">
        <f t="shared" ca="1" si="622"/>
        <v>#N/A</v>
      </c>
      <c r="CB237" t="e">
        <f t="shared" ca="1" si="622"/>
        <v>#N/A</v>
      </c>
      <c r="CC237" t="e">
        <f t="shared" ca="1" si="622"/>
        <v>#N/A</v>
      </c>
      <c r="CD237" t="e">
        <f t="shared" ca="1" si="622"/>
        <v>#N/A</v>
      </c>
      <c r="CE237" t="e">
        <f t="shared" ca="1" si="622"/>
        <v>#N/A</v>
      </c>
      <c r="CF237" s="91" t="e">
        <f t="shared" ca="1" si="622"/>
        <v>#N/A</v>
      </c>
      <c r="CG237" t="e">
        <f t="shared" ca="1" si="622"/>
        <v>#N/A</v>
      </c>
      <c r="CH237" t="e">
        <f t="shared" ca="1" si="622"/>
        <v>#N/A</v>
      </c>
      <c r="CI237" t="e">
        <f t="shared" ca="1" si="622"/>
        <v>#N/A</v>
      </c>
      <c r="CJ237" t="e">
        <f t="shared" ca="1" si="623"/>
        <v>#N/A</v>
      </c>
      <c r="CK237" t="e">
        <f t="shared" ca="1" si="623"/>
        <v>#N/A</v>
      </c>
      <c r="CL237" t="e">
        <f t="shared" ca="1" si="623"/>
        <v>#N/A</v>
      </c>
      <c r="CM237" t="e">
        <f t="shared" ca="1" si="623"/>
        <v>#N/A</v>
      </c>
      <c r="CN237" t="e">
        <f t="shared" ca="1" si="623"/>
        <v>#N/A</v>
      </c>
      <c r="CO237" t="e">
        <f t="shared" ca="1" si="623"/>
        <v>#N/A</v>
      </c>
      <c r="CP237" t="e">
        <f t="shared" ca="1" si="623"/>
        <v>#N/A</v>
      </c>
      <c r="CQ237" t="e">
        <f t="shared" ca="1" si="623"/>
        <v>#N/A</v>
      </c>
      <c r="CR237" t="e">
        <f t="shared" ca="1" si="623"/>
        <v>#N/A</v>
      </c>
      <c r="CS237" t="e">
        <f t="shared" ca="1" si="623"/>
        <v>#N/A</v>
      </c>
      <c r="CT237" t="e">
        <f t="shared" ca="1" si="623"/>
        <v>#N/A</v>
      </c>
      <c r="CU237" t="e">
        <f t="shared" ca="1" si="623"/>
        <v>#N/A</v>
      </c>
      <c r="CV237" t="e">
        <f t="shared" ca="1" si="623"/>
        <v>#N/A</v>
      </c>
      <c r="CW237" t="e">
        <f t="shared" ca="1" si="623"/>
        <v>#N/A</v>
      </c>
      <c r="CX237" t="e">
        <f t="shared" ca="1" si="623"/>
        <v>#N/A</v>
      </c>
      <c r="CY237" t="e">
        <f t="shared" ca="1" si="623"/>
        <v>#N/A</v>
      </c>
      <c r="CZ237" t="e">
        <f t="shared" ca="1" si="624"/>
        <v>#N/A</v>
      </c>
      <c r="DA237" t="e">
        <f t="shared" ca="1" si="624"/>
        <v>#N/A</v>
      </c>
      <c r="DB237" t="e">
        <f t="shared" ca="1" si="624"/>
        <v>#N/A</v>
      </c>
      <c r="DC237" t="e">
        <f t="shared" ca="1" si="624"/>
        <v>#N/A</v>
      </c>
      <c r="DD237" t="e">
        <f t="shared" ca="1" si="624"/>
        <v>#N/A</v>
      </c>
      <c r="DE237" t="e">
        <f t="shared" ca="1" si="624"/>
        <v>#N/A</v>
      </c>
      <c r="DF237" t="e">
        <f t="shared" ca="1" si="624"/>
        <v>#N/A</v>
      </c>
      <c r="DG237" t="e">
        <f t="shared" ca="1" si="624"/>
        <v>#N/A</v>
      </c>
      <c r="DH237" t="e">
        <f t="shared" ca="1" si="624"/>
        <v>#N/A</v>
      </c>
      <c r="DI237" t="e">
        <f t="shared" ca="1" si="624"/>
        <v>#N/A</v>
      </c>
      <c r="DJ237" s="91" t="e">
        <f t="shared" ca="1" si="624"/>
        <v>#N/A</v>
      </c>
      <c r="DK237" t="e">
        <f t="shared" ca="1" si="624"/>
        <v>#N/A</v>
      </c>
      <c r="DL237" t="e">
        <f t="shared" ca="1" si="624"/>
        <v>#N/A</v>
      </c>
      <c r="DM237" t="e">
        <f t="shared" ca="1" si="624"/>
        <v>#N/A</v>
      </c>
      <c r="DN237" t="e">
        <f t="shared" ca="1" si="624"/>
        <v>#N/A</v>
      </c>
      <c r="DO237" t="e">
        <f t="shared" ca="1" si="624"/>
        <v>#N/A</v>
      </c>
      <c r="DP237" t="e">
        <f t="shared" ca="1" si="625"/>
        <v>#N/A</v>
      </c>
      <c r="DQ237" t="e">
        <f t="shared" ca="1" si="625"/>
        <v>#N/A</v>
      </c>
      <c r="DR237" t="e">
        <f t="shared" ca="1" si="625"/>
        <v>#N/A</v>
      </c>
      <c r="DS237" t="e">
        <f t="shared" ca="1" si="625"/>
        <v>#N/A</v>
      </c>
      <c r="DT237" t="e">
        <f t="shared" ca="1" si="625"/>
        <v>#N/A</v>
      </c>
      <c r="DU237" t="e">
        <f t="shared" ca="1" si="625"/>
        <v>#N/A</v>
      </c>
      <c r="DV237" t="e">
        <f t="shared" ca="1" si="625"/>
        <v>#N/A</v>
      </c>
      <c r="DW237" t="e">
        <f t="shared" ca="1" si="625"/>
        <v>#N/A</v>
      </c>
      <c r="DX237" t="e">
        <f t="shared" ca="1" si="625"/>
        <v>#N/A</v>
      </c>
      <c r="DY237" t="e">
        <f t="shared" ca="1" si="625"/>
        <v>#N/A</v>
      </c>
      <c r="DZ237" t="e">
        <f t="shared" ca="1" si="625"/>
        <v>#N/A</v>
      </c>
      <c r="EA237" t="e">
        <f t="shared" ca="1" si="625"/>
        <v>#N/A</v>
      </c>
      <c r="EB237" t="e">
        <f t="shared" ca="1" si="625"/>
        <v>#N/A</v>
      </c>
      <c r="EC237" t="e">
        <f t="shared" ca="1" si="625"/>
        <v>#N/A</v>
      </c>
      <c r="ED237" t="e">
        <f t="shared" ca="1" si="625"/>
        <v>#N/A</v>
      </c>
      <c r="EE237" t="e">
        <f t="shared" ca="1" si="625"/>
        <v>#N/A</v>
      </c>
      <c r="EF237" t="e">
        <f t="shared" ca="1" si="626"/>
        <v>#N/A</v>
      </c>
      <c r="EG237" t="e">
        <f t="shared" ca="1" si="626"/>
        <v>#N/A</v>
      </c>
      <c r="EH237" t="e">
        <f t="shared" ca="1" si="626"/>
        <v>#N/A</v>
      </c>
      <c r="EI237" t="e">
        <f t="shared" ca="1" si="626"/>
        <v>#N/A</v>
      </c>
      <c r="EJ237" t="e">
        <f t="shared" ca="1" si="626"/>
        <v>#N/A</v>
      </c>
      <c r="EK237" t="e">
        <f t="shared" ca="1" si="626"/>
        <v>#N/A</v>
      </c>
      <c r="EL237" t="e">
        <f t="shared" ca="1" si="626"/>
        <v>#N/A</v>
      </c>
      <c r="EM237" t="e">
        <f t="shared" ca="1" si="626"/>
        <v>#N/A</v>
      </c>
      <c r="EN237" s="91" t="e">
        <f t="shared" ca="1" si="626"/>
        <v>#N/A</v>
      </c>
    </row>
    <row r="238" spans="1:144">
      <c r="A238" t="str">
        <f ca="1"/>
        <v>Upper floors</v>
      </c>
      <c r="B238" t="str">
        <f ca="1"/>
        <v>Floor slab</v>
      </c>
      <c r="C238">
        <f ca="1"/>
        <v>0</v>
      </c>
      <c r="D238" t="str">
        <f ca="1"/>
        <v/>
      </c>
      <c r="E238">
        <f ca="1"/>
        <v>0</v>
      </c>
      <c r="F238">
        <f ca="1"/>
        <v>0</v>
      </c>
      <c r="G238">
        <f ca="1"/>
        <v>0</v>
      </c>
      <c r="H238" t="str">
        <f ca="1"/>
        <v/>
      </c>
      <c r="I238">
        <f ca="1"/>
        <v>0</v>
      </c>
      <c r="J238" t="str">
        <f ca="1"/>
        <v/>
      </c>
      <c r="K238" t="str">
        <f ca="1"/>
        <v>0</v>
      </c>
      <c r="L238" t="str">
        <f ca="1"/>
        <v>0</v>
      </c>
      <c r="M238" t="str">
        <f ca="1"/>
        <v>0</v>
      </c>
      <c r="X238" s="91" t="e">
        <f t="shared" ca="1" si="619"/>
        <v>#N/A</v>
      </c>
      <c r="Y238" t="e">
        <f t="shared" ca="1" si="619"/>
        <v>#N/A</v>
      </c>
      <c r="Z238" t="e">
        <f t="shared" ca="1" si="619"/>
        <v>#N/A</v>
      </c>
      <c r="AA238" t="e">
        <f t="shared" ca="1" si="619"/>
        <v>#N/A</v>
      </c>
      <c r="AB238" t="e">
        <f t="shared" ca="1" si="619"/>
        <v>#N/A</v>
      </c>
      <c r="AC238" t="e">
        <f t="shared" ca="1" si="619"/>
        <v>#N/A</v>
      </c>
      <c r="AD238" t="e">
        <f t="shared" ca="1" si="619"/>
        <v>#N/A</v>
      </c>
      <c r="AE238" t="e">
        <f t="shared" ca="1" si="619"/>
        <v>#N/A</v>
      </c>
      <c r="AF238" t="e">
        <f t="shared" ca="1" si="619"/>
        <v>#N/A</v>
      </c>
      <c r="AG238" t="e">
        <f t="shared" ca="1" si="619"/>
        <v>#N/A</v>
      </c>
      <c r="AH238" t="e">
        <f t="shared" ca="1" si="619"/>
        <v>#N/A</v>
      </c>
      <c r="AI238" t="e">
        <f t="shared" ca="1" si="619"/>
        <v>#N/A</v>
      </c>
      <c r="AJ238" t="e">
        <f t="shared" ca="1" si="619"/>
        <v>#N/A</v>
      </c>
      <c r="AK238" t="e">
        <f t="shared" ca="1" si="619"/>
        <v>#N/A</v>
      </c>
      <c r="AL238" t="e">
        <f t="shared" ca="1" si="619"/>
        <v>#N/A</v>
      </c>
      <c r="AM238" t="e">
        <f t="shared" ca="1" si="619"/>
        <v>#N/A</v>
      </c>
      <c r="AN238" t="e">
        <f t="shared" ca="1" si="620"/>
        <v>#N/A</v>
      </c>
      <c r="AO238" t="e">
        <f t="shared" ca="1" si="620"/>
        <v>#N/A</v>
      </c>
      <c r="AP238" t="e">
        <f t="shared" ca="1" si="620"/>
        <v>#N/A</v>
      </c>
      <c r="AQ238" t="e">
        <f t="shared" ca="1" si="620"/>
        <v>#N/A</v>
      </c>
      <c r="AR238" t="e">
        <f t="shared" ca="1" si="620"/>
        <v>#N/A</v>
      </c>
      <c r="AS238" t="e">
        <f t="shared" ca="1" si="620"/>
        <v>#N/A</v>
      </c>
      <c r="AT238" t="e">
        <f t="shared" ca="1" si="620"/>
        <v>#N/A</v>
      </c>
      <c r="AU238" t="e">
        <f t="shared" ca="1" si="620"/>
        <v>#N/A</v>
      </c>
      <c r="AV238" t="e">
        <f t="shared" ca="1" si="620"/>
        <v>#N/A</v>
      </c>
      <c r="AW238" t="e">
        <f t="shared" ca="1" si="620"/>
        <v>#N/A</v>
      </c>
      <c r="AX238" t="e">
        <f t="shared" ca="1" si="620"/>
        <v>#N/A</v>
      </c>
      <c r="AY238" t="e">
        <f t="shared" ca="1" si="620"/>
        <v>#N/A</v>
      </c>
      <c r="AZ238" t="e">
        <f t="shared" ca="1" si="620"/>
        <v>#N/A</v>
      </c>
      <c r="BA238" t="e">
        <f t="shared" ca="1" si="620"/>
        <v>#N/A</v>
      </c>
      <c r="BB238" s="91" t="e">
        <f t="shared" ca="1" si="620"/>
        <v>#N/A</v>
      </c>
      <c r="BC238" t="e">
        <f t="shared" ca="1" si="620"/>
        <v>#N/A</v>
      </c>
      <c r="BD238" t="e">
        <f t="shared" ca="1" si="621"/>
        <v>#N/A</v>
      </c>
      <c r="BE238" t="e">
        <f t="shared" ca="1" si="621"/>
        <v>#N/A</v>
      </c>
      <c r="BF238" t="e">
        <f t="shared" ca="1" si="621"/>
        <v>#N/A</v>
      </c>
      <c r="BG238" t="e">
        <f t="shared" ca="1" si="621"/>
        <v>#N/A</v>
      </c>
      <c r="BH238" t="e">
        <f t="shared" ca="1" si="621"/>
        <v>#N/A</v>
      </c>
      <c r="BI238" t="e">
        <f t="shared" ca="1" si="621"/>
        <v>#N/A</v>
      </c>
      <c r="BJ238" t="e">
        <f t="shared" ca="1" si="621"/>
        <v>#N/A</v>
      </c>
      <c r="BK238" t="e">
        <f t="shared" ca="1" si="621"/>
        <v>#N/A</v>
      </c>
      <c r="BL238" t="e">
        <f t="shared" ca="1" si="621"/>
        <v>#N/A</v>
      </c>
      <c r="BM238" t="e">
        <f t="shared" ca="1" si="621"/>
        <v>#N/A</v>
      </c>
      <c r="BN238" t="e">
        <f t="shared" ca="1" si="621"/>
        <v>#N/A</v>
      </c>
      <c r="BO238" t="e">
        <f t="shared" ca="1" si="621"/>
        <v>#N/A</v>
      </c>
      <c r="BP238" t="e">
        <f t="shared" ca="1" si="621"/>
        <v>#N/A</v>
      </c>
      <c r="BQ238" t="e">
        <f t="shared" ca="1" si="621"/>
        <v>#N/A</v>
      </c>
      <c r="BR238" t="e">
        <f t="shared" ca="1" si="621"/>
        <v>#N/A</v>
      </c>
      <c r="BS238" t="e">
        <f t="shared" ca="1" si="621"/>
        <v>#N/A</v>
      </c>
      <c r="BT238" t="e">
        <f t="shared" ca="1" si="622"/>
        <v>#N/A</v>
      </c>
      <c r="BU238" t="e">
        <f t="shared" ca="1" si="622"/>
        <v>#N/A</v>
      </c>
      <c r="BV238" t="e">
        <f t="shared" ca="1" si="622"/>
        <v>#N/A</v>
      </c>
      <c r="BW238" t="e">
        <f t="shared" ca="1" si="622"/>
        <v>#N/A</v>
      </c>
      <c r="BX238" t="e">
        <f t="shared" ca="1" si="622"/>
        <v>#N/A</v>
      </c>
      <c r="BY238" t="e">
        <f t="shared" ca="1" si="622"/>
        <v>#N/A</v>
      </c>
      <c r="BZ238" t="e">
        <f t="shared" ca="1" si="622"/>
        <v>#N/A</v>
      </c>
      <c r="CA238" t="e">
        <f t="shared" ca="1" si="622"/>
        <v>#N/A</v>
      </c>
      <c r="CB238" t="e">
        <f t="shared" ca="1" si="622"/>
        <v>#N/A</v>
      </c>
      <c r="CC238" t="e">
        <f t="shared" ca="1" si="622"/>
        <v>#N/A</v>
      </c>
      <c r="CD238" t="e">
        <f t="shared" ca="1" si="622"/>
        <v>#N/A</v>
      </c>
      <c r="CE238" t="e">
        <f t="shared" ca="1" si="622"/>
        <v>#N/A</v>
      </c>
      <c r="CF238" s="91" t="e">
        <f t="shared" ca="1" si="622"/>
        <v>#N/A</v>
      </c>
      <c r="CG238" t="e">
        <f t="shared" ca="1" si="622"/>
        <v>#N/A</v>
      </c>
      <c r="CH238" t="e">
        <f t="shared" ca="1" si="622"/>
        <v>#N/A</v>
      </c>
      <c r="CI238" t="e">
        <f t="shared" ca="1" si="622"/>
        <v>#N/A</v>
      </c>
      <c r="CJ238" t="e">
        <f t="shared" ca="1" si="623"/>
        <v>#N/A</v>
      </c>
      <c r="CK238" t="e">
        <f t="shared" ca="1" si="623"/>
        <v>#N/A</v>
      </c>
      <c r="CL238" t="e">
        <f t="shared" ca="1" si="623"/>
        <v>#N/A</v>
      </c>
      <c r="CM238" t="e">
        <f t="shared" ca="1" si="623"/>
        <v>#N/A</v>
      </c>
      <c r="CN238" t="e">
        <f t="shared" ca="1" si="623"/>
        <v>#N/A</v>
      </c>
      <c r="CO238" t="e">
        <f t="shared" ca="1" si="623"/>
        <v>#N/A</v>
      </c>
      <c r="CP238" t="e">
        <f t="shared" ca="1" si="623"/>
        <v>#N/A</v>
      </c>
      <c r="CQ238" t="e">
        <f t="shared" ca="1" si="623"/>
        <v>#N/A</v>
      </c>
      <c r="CR238" t="e">
        <f t="shared" ca="1" si="623"/>
        <v>#N/A</v>
      </c>
      <c r="CS238" t="e">
        <f t="shared" ca="1" si="623"/>
        <v>#N/A</v>
      </c>
      <c r="CT238" t="e">
        <f t="shared" ca="1" si="623"/>
        <v>#N/A</v>
      </c>
      <c r="CU238" t="e">
        <f t="shared" ca="1" si="623"/>
        <v>#N/A</v>
      </c>
      <c r="CV238" t="e">
        <f t="shared" ca="1" si="623"/>
        <v>#N/A</v>
      </c>
      <c r="CW238" t="e">
        <f t="shared" ca="1" si="623"/>
        <v>#N/A</v>
      </c>
      <c r="CX238" t="e">
        <f t="shared" ca="1" si="623"/>
        <v>#N/A</v>
      </c>
      <c r="CY238" t="e">
        <f t="shared" ca="1" si="623"/>
        <v>#N/A</v>
      </c>
      <c r="CZ238" t="e">
        <f t="shared" ca="1" si="624"/>
        <v>#N/A</v>
      </c>
      <c r="DA238" t="e">
        <f t="shared" ca="1" si="624"/>
        <v>#N/A</v>
      </c>
      <c r="DB238" t="e">
        <f t="shared" ca="1" si="624"/>
        <v>#N/A</v>
      </c>
      <c r="DC238" t="e">
        <f t="shared" ca="1" si="624"/>
        <v>#N/A</v>
      </c>
      <c r="DD238" t="e">
        <f t="shared" ca="1" si="624"/>
        <v>#N/A</v>
      </c>
      <c r="DE238" t="e">
        <f t="shared" ca="1" si="624"/>
        <v>#N/A</v>
      </c>
      <c r="DF238" t="e">
        <f t="shared" ca="1" si="624"/>
        <v>#N/A</v>
      </c>
      <c r="DG238" t="e">
        <f t="shared" ca="1" si="624"/>
        <v>#N/A</v>
      </c>
      <c r="DH238" t="e">
        <f t="shared" ca="1" si="624"/>
        <v>#N/A</v>
      </c>
      <c r="DI238" t="e">
        <f t="shared" ca="1" si="624"/>
        <v>#N/A</v>
      </c>
      <c r="DJ238" s="91" t="e">
        <f t="shared" ca="1" si="624"/>
        <v>#N/A</v>
      </c>
      <c r="DK238" t="e">
        <f t="shared" ca="1" si="624"/>
        <v>#N/A</v>
      </c>
      <c r="DL238" t="e">
        <f t="shared" ca="1" si="624"/>
        <v>#N/A</v>
      </c>
      <c r="DM238" t="e">
        <f t="shared" ca="1" si="624"/>
        <v>#N/A</v>
      </c>
      <c r="DN238" t="e">
        <f t="shared" ca="1" si="624"/>
        <v>#N/A</v>
      </c>
      <c r="DO238" t="e">
        <f t="shared" ca="1" si="624"/>
        <v>#N/A</v>
      </c>
      <c r="DP238" t="e">
        <f t="shared" ca="1" si="625"/>
        <v>#N/A</v>
      </c>
      <c r="DQ238" t="e">
        <f t="shared" ca="1" si="625"/>
        <v>#N/A</v>
      </c>
      <c r="DR238" t="e">
        <f t="shared" ca="1" si="625"/>
        <v>#N/A</v>
      </c>
      <c r="DS238" t="e">
        <f t="shared" ca="1" si="625"/>
        <v>#N/A</v>
      </c>
      <c r="DT238" t="e">
        <f t="shared" ca="1" si="625"/>
        <v>#N/A</v>
      </c>
      <c r="DU238" t="e">
        <f t="shared" ca="1" si="625"/>
        <v>#N/A</v>
      </c>
      <c r="DV238" t="e">
        <f t="shared" ca="1" si="625"/>
        <v>#N/A</v>
      </c>
      <c r="DW238" t="e">
        <f t="shared" ca="1" si="625"/>
        <v>#N/A</v>
      </c>
      <c r="DX238" t="e">
        <f t="shared" ca="1" si="625"/>
        <v>#N/A</v>
      </c>
      <c r="DY238" t="e">
        <f t="shared" ca="1" si="625"/>
        <v>#N/A</v>
      </c>
      <c r="DZ238" t="e">
        <f t="shared" ca="1" si="625"/>
        <v>#N/A</v>
      </c>
      <c r="EA238" t="e">
        <f t="shared" ca="1" si="625"/>
        <v>#N/A</v>
      </c>
      <c r="EB238" t="e">
        <f t="shared" ca="1" si="625"/>
        <v>#N/A</v>
      </c>
      <c r="EC238" t="e">
        <f t="shared" ca="1" si="625"/>
        <v>#N/A</v>
      </c>
      <c r="ED238" t="e">
        <f t="shared" ca="1" si="625"/>
        <v>#N/A</v>
      </c>
      <c r="EE238" t="e">
        <f t="shared" ca="1" si="625"/>
        <v>#N/A</v>
      </c>
      <c r="EF238" t="e">
        <f t="shared" ca="1" si="626"/>
        <v>#N/A</v>
      </c>
      <c r="EG238" t="e">
        <f t="shared" ca="1" si="626"/>
        <v>#N/A</v>
      </c>
      <c r="EH238" t="e">
        <f t="shared" ca="1" si="626"/>
        <v>#N/A</v>
      </c>
      <c r="EI238" t="e">
        <f t="shared" ca="1" si="626"/>
        <v>#N/A</v>
      </c>
      <c r="EJ238" t="e">
        <f t="shared" ca="1" si="626"/>
        <v>#N/A</v>
      </c>
      <c r="EK238" t="e">
        <f t="shared" ca="1" si="626"/>
        <v>#N/A</v>
      </c>
      <c r="EL238" t="e">
        <f t="shared" ca="1" si="626"/>
        <v>#N/A</v>
      </c>
      <c r="EM238" t="e">
        <f t="shared" ca="1" si="626"/>
        <v>#N/A</v>
      </c>
      <c r="EN238" s="91" t="e">
        <f t="shared" ca="1" si="626"/>
        <v>#N/A</v>
      </c>
    </row>
    <row r="239" spans="1:144">
      <c r="A239" t="str">
        <f ca="1"/>
        <v>Upper floors</v>
      </c>
      <c r="B239" t="str">
        <f ca="1"/>
        <v>Joisted floors</v>
      </c>
      <c r="C239">
        <f ca="1"/>
        <v>0</v>
      </c>
      <c r="D239" t="str">
        <f ca="1"/>
        <v/>
      </c>
      <c r="E239">
        <f ca="1"/>
        <v>0</v>
      </c>
      <c r="F239">
        <f ca="1"/>
        <v>0</v>
      </c>
      <c r="G239">
        <f ca="1"/>
        <v>0</v>
      </c>
      <c r="H239" t="str">
        <f ca="1"/>
        <v/>
      </c>
      <c r="I239">
        <f ca="1"/>
        <v>0</v>
      </c>
      <c r="J239" t="str">
        <f ca="1"/>
        <v/>
      </c>
      <c r="K239" t="str">
        <f ca="1"/>
        <v>0</v>
      </c>
      <c r="L239" t="str">
        <f ca="1"/>
        <v>0</v>
      </c>
      <c r="M239" t="str">
        <f ca="1"/>
        <v>0</v>
      </c>
      <c r="X239" s="91" t="e">
        <f t="shared" ca="1" si="619"/>
        <v>#N/A</v>
      </c>
      <c r="Y239" t="e">
        <f t="shared" ca="1" si="619"/>
        <v>#N/A</v>
      </c>
      <c r="Z239" t="e">
        <f t="shared" ca="1" si="619"/>
        <v>#N/A</v>
      </c>
      <c r="AA239" t="e">
        <f t="shared" ca="1" si="619"/>
        <v>#N/A</v>
      </c>
      <c r="AB239" t="e">
        <f t="shared" ca="1" si="619"/>
        <v>#N/A</v>
      </c>
      <c r="AC239" t="e">
        <f t="shared" ca="1" si="619"/>
        <v>#N/A</v>
      </c>
      <c r="AD239" t="e">
        <f t="shared" ca="1" si="619"/>
        <v>#N/A</v>
      </c>
      <c r="AE239" t="e">
        <f t="shared" ca="1" si="619"/>
        <v>#N/A</v>
      </c>
      <c r="AF239" t="e">
        <f t="shared" ca="1" si="619"/>
        <v>#N/A</v>
      </c>
      <c r="AG239" t="e">
        <f t="shared" ca="1" si="619"/>
        <v>#N/A</v>
      </c>
      <c r="AH239" t="e">
        <f t="shared" ca="1" si="619"/>
        <v>#N/A</v>
      </c>
      <c r="AI239" t="e">
        <f t="shared" ca="1" si="619"/>
        <v>#N/A</v>
      </c>
      <c r="AJ239" t="e">
        <f t="shared" ca="1" si="619"/>
        <v>#N/A</v>
      </c>
      <c r="AK239" t="e">
        <f t="shared" ca="1" si="619"/>
        <v>#N/A</v>
      </c>
      <c r="AL239" t="e">
        <f t="shared" ca="1" si="619"/>
        <v>#N/A</v>
      </c>
      <c r="AM239" t="e">
        <f t="shared" ca="1" si="619"/>
        <v>#N/A</v>
      </c>
      <c r="AN239" t="e">
        <f t="shared" ca="1" si="620"/>
        <v>#N/A</v>
      </c>
      <c r="AO239" t="e">
        <f t="shared" ca="1" si="620"/>
        <v>#N/A</v>
      </c>
      <c r="AP239" t="e">
        <f t="shared" ca="1" si="620"/>
        <v>#N/A</v>
      </c>
      <c r="AQ239" t="e">
        <f t="shared" ca="1" si="620"/>
        <v>#N/A</v>
      </c>
      <c r="AR239" t="e">
        <f t="shared" ca="1" si="620"/>
        <v>#N/A</v>
      </c>
      <c r="AS239" t="e">
        <f t="shared" ca="1" si="620"/>
        <v>#N/A</v>
      </c>
      <c r="AT239" t="e">
        <f t="shared" ca="1" si="620"/>
        <v>#N/A</v>
      </c>
      <c r="AU239" t="e">
        <f t="shared" ca="1" si="620"/>
        <v>#N/A</v>
      </c>
      <c r="AV239" t="e">
        <f t="shared" ca="1" si="620"/>
        <v>#N/A</v>
      </c>
      <c r="AW239" t="e">
        <f t="shared" ca="1" si="620"/>
        <v>#N/A</v>
      </c>
      <c r="AX239" t="e">
        <f t="shared" ca="1" si="620"/>
        <v>#N/A</v>
      </c>
      <c r="AY239" t="e">
        <f t="shared" ca="1" si="620"/>
        <v>#N/A</v>
      </c>
      <c r="AZ239" t="e">
        <f t="shared" ca="1" si="620"/>
        <v>#N/A</v>
      </c>
      <c r="BA239" t="e">
        <f t="shared" ca="1" si="620"/>
        <v>#N/A</v>
      </c>
      <c r="BB239" s="91" t="e">
        <f t="shared" ca="1" si="620"/>
        <v>#N/A</v>
      </c>
      <c r="BC239" t="e">
        <f t="shared" ca="1" si="620"/>
        <v>#N/A</v>
      </c>
      <c r="BD239" t="e">
        <f t="shared" ca="1" si="621"/>
        <v>#N/A</v>
      </c>
      <c r="BE239" t="e">
        <f t="shared" ca="1" si="621"/>
        <v>#N/A</v>
      </c>
      <c r="BF239" t="e">
        <f t="shared" ca="1" si="621"/>
        <v>#N/A</v>
      </c>
      <c r="BG239" t="e">
        <f t="shared" ca="1" si="621"/>
        <v>#N/A</v>
      </c>
      <c r="BH239" t="e">
        <f t="shared" ca="1" si="621"/>
        <v>#N/A</v>
      </c>
      <c r="BI239" t="e">
        <f t="shared" ca="1" si="621"/>
        <v>#N/A</v>
      </c>
      <c r="BJ239" t="e">
        <f t="shared" ca="1" si="621"/>
        <v>#N/A</v>
      </c>
      <c r="BK239" t="e">
        <f t="shared" ca="1" si="621"/>
        <v>#N/A</v>
      </c>
      <c r="BL239" t="e">
        <f t="shared" ca="1" si="621"/>
        <v>#N/A</v>
      </c>
      <c r="BM239" t="e">
        <f t="shared" ca="1" si="621"/>
        <v>#N/A</v>
      </c>
      <c r="BN239" t="e">
        <f t="shared" ca="1" si="621"/>
        <v>#N/A</v>
      </c>
      <c r="BO239" t="e">
        <f t="shared" ca="1" si="621"/>
        <v>#N/A</v>
      </c>
      <c r="BP239" t="e">
        <f t="shared" ca="1" si="621"/>
        <v>#N/A</v>
      </c>
      <c r="BQ239" t="e">
        <f t="shared" ca="1" si="621"/>
        <v>#N/A</v>
      </c>
      <c r="BR239" t="e">
        <f t="shared" ca="1" si="621"/>
        <v>#N/A</v>
      </c>
      <c r="BS239" t="e">
        <f t="shared" ca="1" si="621"/>
        <v>#N/A</v>
      </c>
      <c r="BT239" t="e">
        <f t="shared" ca="1" si="622"/>
        <v>#N/A</v>
      </c>
      <c r="BU239" t="e">
        <f t="shared" ca="1" si="622"/>
        <v>#N/A</v>
      </c>
      <c r="BV239" t="e">
        <f t="shared" ca="1" si="622"/>
        <v>#N/A</v>
      </c>
      <c r="BW239" t="e">
        <f t="shared" ca="1" si="622"/>
        <v>#N/A</v>
      </c>
      <c r="BX239" t="e">
        <f t="shared" ca="1" si="622"/>
        <v>#N/A</v>
      </c>
      <c r="BY239" t="e">
        <f t="shared" ca="1" si="622"/>
        <v>#N/A</v>
      </c>
      <c r="BZ239" t="e">
        <f t="shared" ca="1" si="622"/>
        <v>#N/A</v>
      </c>
      <c r="CA239" t="e">
        <f t="shared" ca="1" si="622"/>
        <v>#N/A</v>
      </c>
      <c r="CB239" t="e">
        <f t="shared" ca="1" si="622"/>
        <v>#N/A</v>
      </c>
      <c r="CC239" t="e">
        <f t="shared" ca="1" si="622"/>
        <v>#N/A</v>
      </c>
      <c r="CD239" t="e">
        <f t="shared" ca="1" si="622"/>
        <v>#N/A</v>
      </c>
      <c r="CE239" t="e">
        <f t="shared" ca="1" si="622"/>
        <v>#N/A</v>
      </c>
      <c r="CF239" s="91" t="e">
        <f t="shared" ca="1" si="622"/>
        <v>#N/A</v>
      </c>
      <c r="CG239" t="e">
        <f t="shared" ca="1" si="622"/>
        <v>#N/A</v>
      </c>
      <c r="CH239" t="e">
        <f t="shared" ca="1" si="622"/>
        <v>#N/A</v>
      </c>
      <c r="CI239" t="e">
        <f t="shared" ca="1" si="622"/>
        <v>#N/A</v>
      </c>
      <c r="CJ239" t="e">
        <f t="shared" ca="1" si="623"/>
        <v>#N/A</v>
      </c>
      <c r="CK239" t="e">
        <f t="shared" ca="1" si="623"/>
        <v>#N/A</v>
      </c>
      <c r="CL239" t="e">
        <f t="shared" ca="1" si="623"/>
        <v>#N/A</v>
      </c>
      <c r="CM239" t="e">
        <f t="shared" ca="1" si="623"/>
        <v>#N/A</v>
      </c>
      <c r="CN239" t="e">
        <f t="shared" ca="1" si="623"/>
        <v>#N/A</v>
      </c>
      <c r="CO239" t="e">
        <f t="shared" ca="1" si="623"/>
        <v>#N/A</v>
      </c>
      <c r="CP239" t="e">
        <f t="shared" ca="1" si="623"/>
        <v>#N/A</v>
      </c>
      <c r="CQ239" t="e">
        <f t="shared" ca="1" si="623"/>
        <v>#N/A</v>
      </c>
      <c r="CR239" t="e">
        <f t="shared" ca="1" si="623"/>
        <v>#N/A</v>
      </c>
      <c r="CS239" t="e">
        <f t="shared" ca="1" si="623"/>
        <v>#N/A</v>
      </c>
      <c r="CT239" t="e">
        <f t="shared" ca="1" si="623"/>
        <v>#N/A</v>
      </c>
      <c r="CU239" t="e">
        <f t="shared" ca="1" si="623"/>
        <v>#N/A</v>
      </c>
      <c r="CV239" t="e">
        <f t="shared" ca="1" si="623"/>
        <v>#N/A</v>
      </c>
      <c r="CW239" t="e">
        <f t="shared" ca="1" si="623"/>
        <v>#N/A</v>
      </c>
      <c r="CX239" t="e">
        <f t="shared" ca="1" si="623"/>
        <v>#N/A</v>
      </c>
      <c r="CY239" t="e">
        <f t="shared" ca="1" si="623"/>
        <v>#N/A</v>
      </c>
      <c r="CZ239" t="e">
        <f t="shared" ca="1" si="624"/>
        <v>#N/A</v>
      </c>
      <c r="DA239" t="e">
        <f t="shared" ca="1" si="624"/>
        <v>#N/A</v>
      </c>
      <c r="DB239" t="e">
        <f t="shared" ca="1" si="624"/>
        <v>#N/A</v>
      </c>
      <c r="DC239" t="e">
        <f t="shared" ca="1" si="624"/>
        <v>#N/A</v>
      </c>
      <c r="DD239" t="e">
        <f t="shared" ca="1" si="624"/>
        <v>#N/A</v>
      </c>
      <c r="DE239" t="e">
        <f t="shared" ca="1" si="624"/>
        <v>#N/A</v>
      </c>
      <c r="DF239" t="e">
        <f t="shared" ca="1" si="624"/>
        <v>#N/A</v>
      </c>
      <c r="DG239" t="e">
        <f t="shared" ca="1" si="624"/>
        <v>#N/A</v>
      </c>
      <c r="DH239" t="e">
        <f t="shared" ca="1" si="624"/>
        <v>#N/A</v>
      </c>
      <c r="DI239" t="e">
        <f t="shared" ca="1" si="624"/>
        <v>#N/A</v>
      </c>
      <c r="DJ239" s="91" t="e">
        <f t="shared" ca="1" si="624"/>
        <v>#N/A</v>
      </c>
      <c r="DK239" t="e">
        <f t="shared" ca="1" si="624"/>
        <v>#N/A</v>
      </c>
      <c r="DL239" t="e">
        <f t="shared" ca="1" si="624"/>
        <v>#N/A</v>
      </c>
      <c r="DM239" t="e">
        <f t="shared" ca="1" si="624"/>
        <v>#N/A</v>
      </c>
      <c r="DN239" t="e">
        <f t="shared" ca="1" si="624"/>
        <v>#N/A</v>
      </c>
      <c r="DO239" t="e">
        <f t="shared" ca="1" si="624"/>
        <v>#N/A</v>
      </c>
      <c r="DP239" t="e">
        <f t="shared" ca="1" si="625"/>
        <v>#N/A</v>
      </c>
      <c r="DQ239" t="e">
        <f t="shared" ca="1" si="625"/>
        <v>#N/A</v>
      </c>
      <c r="DR239" t="e">
        <f t="shared" ca="1" si="625"/>
        <v>#N/A</v>
      </c>
      <c r="DS239" t="e">
        <f t="shared" ca="1" si="625"/>
        <v>#N/A</v>
      </c>
      <c r="DT239" t="e">
        <f t="shared" ca="1" si="625"/>
        <v>#N/A</v>
      </c>
      <c r="DU239" t="e">
        <f t="shared" ca="1" si="625"/>
        <v>#N/A</v>
      </c>
      <c r="DV239" t="e">
        <f t="shared" ca="1" si="625"/>
        <v>#N/A</v>
      </c>
      <c r="DW239" t="e">
        <f t="shared" ca="1" si="625"/>
        <v>#N/A</v>
      </c>
      <c r="DX239" t="e">
        <f t="shared" ca="1" si="625"/>
        <v>#N/A</v>
      </c>
      <c r="DY239" t="e">
        <f t="shared" ca="1" si="625"/>
        <v>#N/A</v>
      </c>
      <c r="DZ239" t="e">
        <f t="shared" ca="1" si="625"/>
        <v>#N/A</v>
      </c>
      <c r="EA239" t="e">
        <f t="shared" ca="1" si="625"/>
        <v>#N/A</v>
      </c>
      <c r="EB239" t="e">
        <f t="shared" ca="1" si="625"/>
        <v>#N/A</v>
      </c>
      <c r="EC239" t="e">
        <f t="shared" ca="1" si="625"/>
        <v>#N/A</v>
      </c>
      <c r="ED239" t="e">
        <f t="shared" ca="1" si="625"/>
        <v>#N/A</v>
      </c>
      <c r="EE239" t="e">
        <f t="shared" ca="1" si="625"/>
        <v>#N/A</v>
      </c>
      <c r="EF239" t="e">
        <f t="shared" ca="1" si="626"/>
        <v>#N/A</v>
      </c>
      <c r="EG239" t="e">
        <f t="shared" ca="1" si="626"/>
        <v>#N/A</v>
      </c>
      <c r="EH239" t="e">
        <f t="shared" ca="1" si="626"/>
        <v>#N/A</v>
      </c>
      <c r="EI239" t="e">
        <f t="shared" ca="1" si="626"/>
        <v>#N/A</v>
      </c>
      <c r="EJ239" t="e">
        <f t="shared" ca="1" si="626"/>
        <v>#N/A</v>
      </c>
      <c r="EK239" t="e">
        <f t="shared" ca="1" si="626"/>
        <v>#N/A</v>
      </c>
      <c r="EL239" t="e">
        <f t="shared" ca="1" si="626"/>
        <v>#N/A</v>
      </c>
      <c r="EM239" t="e">
        <f t="shared" ca="1" si="626"/>
        <v>#N/A</v>
      </c>
      <c r="EN239" s="91" t="e">
        <f t="shared" ca="1" si="626"/>
        <v>#N/A</v>
      </c>
    </row>
    <row r="240" spans="1:144">
      <c r="A240" t="str">
        <f ca="1"/>
        <v>Roof</v>
      </c>
      <c r="B240" t="str">
        <f ca="1"/>
        <v>Roof</v>
      </c>
      <c r="C240">
        <f ca="1"/>
        <v>0</v>
      </c>
      <c r="D240" t="str">
        <f ca="1"/>
        <v/>
      </c>
      <c r="E240">
        <f ca="1"/>
        <v>0</v>
      </c>
      <c r="F240">
        <f ca="1"/>
        <v>0</v>
      </c>
      <c r="G240">
        <f ca="1"/>
        <v>0</v>
      </c>
      <c r="H240" t="str">
        <f ca="1"/>
        <v/>
      </c>
      <c r="I240">
        <f ca="1"/>
        <v>0</v>
      </c>
      <c r="J240" t="str">
        <f ca="1"/>
        <v/>
      </c>
      <c r="K240" t="str">
        <f ca="1"/>
        <v>0</v>
      </c>
      <c r="L240" t="str">
        <f ca="1"/>
        <v>0</v>
      </c>
      <c r="M240" t="str">
        <f ca="1"/>
        <v>0</v>
      </c>
      <c r="X240" s="91" t="e">
        <f t="shared" ca="1" si="619"/>
        <v>#N/A</v>
      </c>
      <c r="Y240" t="e">
        <f t="shared" ca="1" si="619"/>
        <v>#N/A</v>
      </c>
      <c r="Z240" t="e">
        <f t="shared" ca="1" si="619"/>
        <v>#N/A</v>
      </c>
      <c r="AA240" t="e">
        <f t="shared" ca="1" si="619"/>
        <v>#N/A</v>
      </c>
      <c r="AB240" t="e">
        <f t="shared" ca="1" si="619"/>
        <v>#N/A</v>
      </c>
      <c r="AC240" t="e">
        <f t="shared" ca="1" si="619"/>
        <v>#N/A</v>
      </c>
      <c r="AD240" t="e">
        <f t="shared" ca="1" si="619"/>
        <v>#N/A</v>
      </c>
      <c r="AE240" t="e">
        <f t="shared" ca="1" si="619"/>
        <v>#N/A</v>
      </c>
      <c r="AF240" t="e">
        <f t="shared" ca="1" si="619"/>
        <v>#N/A</v>
      </c>
      <c r="AG240" t="e">
        <f t="shared" ca="1" si="619"/>
        <v>#N/A</v>
      </c>
      <c r="AH240" t="e">
        <f t="shared" ca="1" si="619"/>
        <v>#N/A</v>
      </c>
      <c r="AI240" t="e">
        <f t="shared" ca="1" si="619"/>
        <v>#N/A</v>
      </c>
      <c r="AJ240" t="e">
        <f t="shared" ca="1" si="619"/>
        <v>#N/A</v>
      </c>
      <c r="AK240" t="e">
        <f t="shared" ca="1" si="619"/>
        <v>#N/A</v>
      </c>
      <c r="AL240" t="e">
        <f t="shared" ca="1" si="619"/>
        <v>#N/A</v>
      </c>
      <c r="AM240" t="e">
        <f t="shared" ca="1" si="619"/>
        <v>#N/A</v>
      </c>
      <c r="AN240" t="e">
        <f t="shared" ca="1" si="620"/>
        <v>#N/A</v>
      </c>
      <c r="AO240" t="e">
        <f t="shared" ca="1" si="620"/>
        <v>#N/A</v>
      </c>
      <c r="AP240" t="e">
        <f t="shared" ca="1" si="620"/>
        <v>#N/A</v>
      </c>
      <c r="AQ240" t="e">
        <f t="shared" ca="1" si="620"/>
        <v>#N/A</v>
      </c>
      <c r="AR240" t="e">
        <f t="shared" ca="1" si="620"/>
        <v>#N/A</v>
      </c>
      <c r="AS240" t="e">
        <f t="shared" ca="1" si="620"/>
        <v>#N/A</v>
      </c>
      <c r="AT240" t="e">
        <f t="shared" ca="1" si="620"/>
        <v>#N/A</v>
      </c>
      <c r="AU240" t="e">
        <f t="shared" ca="1" si="620"/>
        <v>#N/A</v>
      </c>
      <c r="AV240" t="e">
        <f t="shared" ca="1" si="620"/>
        <v>#N/A</v>
      </c>
      <c r="AW240" t="e">
        <f t="shared" ca="1" si="620"/>
        <v>#N/A</v>
      </c>
      <c r="AX240" t="e">
        <f t="shared" ca="1" si="620"/>
        <v>#N/A</v>
      </c>
      <c r="AY240" t="e">
        <f t="shared" ca="1" si="620"/>
        <v>#N/A</v>
      </c>
      <c r="AZ240" t="e">
        <f t="shared" ca="1" si="620"/>
        <v>#N/A</v>
      </c>
      <c r="BA240" t="e">
        <f t="shared" ca="1" si="620"/>
        <v>#N/A</v>
      </c>
      <c r="BB240" s="91" t="e">
        <f t="shared" ca="1" si="620"/>
        <v>#N/A</v>
      </c>
      <c r="BC240" t="e">
        <f t="shared" ca="1" si="620"/>
        <v>#N/A</v>
      </c>
      <c r="BD240" t="e">
        <f t="shared" ca="1" si="621"/>
        <v>#N/A</v>
      </c>
      <c r="BE240" t="e">
        <f t="shared" ca="1" si="621"/>
        <v>#N/A</v>
      </c>
      <c r="BF240" t="e">
        <f t="shared" ca="1" si="621"/>
        <v>#N/A</v>
      </c>
      <c r="BG240" t="e">
        <f t="shared" ca="1" si="621"/>
        <v>#N/A</v>
      </c>
      <c r="BH240" t="e">
        <f t="shared" ca="1" si="621"/>
        <v>#N/A</v>
      </c>
      <c r="BI240" t="e">
        <f t="shared" ca="1" si="621"/>
        <v>#N/A</v>
      </c>
      <c r="BJ240" t="e">
        <f t="shared" ca="1" si="621"/>
        <v>#N/A</v>
      </c>
      <c r="BK240" t="e">
        <f t="shared" ca="1" si="621"/>
        <v>#N/A</v>
      </c>
      <c r="BL240" t="e">
        <f t="shared" ca="1" si="621"/>
        <v>#N/A</v>
      </c>
      <c r="BM240" t="e">
        <f t="shared" ca="1" si="621"/>
        <v>#N/A</v>
      </c>
      <c r="BN240" t="e">
        <f t="shared" ca="1" si="621"/>
        <v>#N/A</v>
      </c>
      <c r="BO240" t="e">
        <f t="shared" ca="1" si="621"/>
        <v>#N/A</v>
      </c>
      <c r="BP240" t="e">
        <f t="shared" ca="1" si="621"/>
        <v>#N/A</v>
      </c>
      <c r="BQ240" t="e">
        <f t="shared" ca="1" si="621"/>
        <v>#N/A</v>
      </c>
      <c r="BR240" t="e">
        <f t="shared" ca="1" si="621"/>
        <v>#N/A</v>
      </c>
      <c r="BS240" t="e">
        <f t="shared" ca="1" si="621"/>
        <v>#N/A</v>
      </c>
      <c r="BT240" t="e">
        <f t="shared" ca="1" si="622"/>
        <v>#N/A</v>
      </c>
      <c r="BU240" t="e">
        <f t="shared" ca="1" si="622"/>
        <v>#N/A</v>
      </c>
      <c r="BV240" t="e">
        <f t="shared" ca="1" si="622"/>
        <v>#N/A</v>
      </c>
      <c r="BW240" t="e">
        <f t="shared" ca="1" si="622"/>
        <v>#N/A</v>
      </c>
      <c r="BX240" t="e">
        <f t="shared" ca="1" si="622"/>
        <v>#N/A</v>
      </c>
      <c r="BY240" t="e">
        <f t="shared" ca="1" si="622"/>
        <v>#N/A</v>
      </c>
      <c r="BZ240" t="e">
        <f t="shared" ca="1" si="622"/>
        <v>#N/A</v>
      </c>
      <c r="CA240" t="e">
        <f t="shared" ca="1" si="622"/>
        <v>#N/A</v>
      </c>
      <c r="CB240" t="e">
        <f t="shared" ca="1" si="622"/>
        <v>#N/A</v>
      </c>
      <c r="CC240" t="e">
        <f t="shared" ca="1" si="622"/>
        <v>#N/A</v>
      </c>
      <c r="CD240" t="e">
        <f t="shared" ca="1" si="622"/>
        <v>#N/A</v>
      </c>
      <c r="CE240" t="e">
        <f t="shared" ca="1" si="622"/>
        <v>#N/A</v>
      </c>
      <c r="CF240" s="91" t="e">
        <f t="shared" ca="1" si="622"/>
        <v>#N/A</v>
      </c>
      <c r="CG240" t="e">
        <f t="shared" ca="1" si="622"/>
        <v>#N/A</v>
      </c>
      <c r="CH240" t="e">
        <f t="shared" ca="1" si="622"/>
        <v>#N/A</v>
      </c>
      <c r="CI240" t="e">
        <f t="shared" ca="1" si="622"/>
        <v>#N/A</v>
      </c>
      <c r="CJ240" t="e">
        <f t="shared" ca="1" si="623"/>
        <v>#N/A</v>
      </c>
      <c r="CK240" t="e">
        <f t="shared" ca="1" si="623"/>
        <v>#N/A</v>
      </c>
      <c r="CL240" t="e">
        <f t="shared" ca="1" si="623"/>
        <v>#N/A</v>
      </c>
      <c r="CM240" t="e">
        <f t="shared" ca="1" si="623"/>
        <v>#N/A</v>
      </c>
      <c r="CN240" t="e">
        <f t="shared" ca="1" si="623"/>
        <v>#N/A</v>
      </c>
      <c r="CO240" t="e">
        <f t="shared" ca="1" si="623"/>
        <v>#N/A</v>
      </c>
      <c r="CP240" t="e">
        <f t="shared" ca="1" si="623"/>
        <v>#N/A</v>
      </c>
      <c r="CQ240" t="e">
        <f t="shared" ca="1" si="623"/>
        <v>#N/A</v>
      </c>
      <c r="CR240" t="e">
        <f t="shared" ca="1" si="623"/>
        <v>#N/A</v>
      </c>
      <c r="CS240" t="e">
        <f t="shared" ca="1" si="623"/>
        <v>#N/A</v>
      </c>
      <c r="CT240" t="e">
        <f t="shared" ca="1" si="623"/>
        <v>#N/A</v>
      </c>
      <c r="CU240" t="e">
        <f t="shared" ca="1" si="623"/>
        <v>#N/A</v>
      </c>
      <c r="CV240" t="e">
        <f t="shared" ca="1" si="623"/>
        <v>#N/A</v>
      </c>
      <c r="CW240" t="e">
        <f t="shared" ca="1" si="623"/>
        <v>#N/A</v>
      </c>
      <c r="CX240" t="e">
        <f t="shared" ca="1" si="623"/>
        <v>#N/A</v>
      </c>
      <c r="CY240" t="e">
        <f t="shared" ca="1" si="623"/>
        <v>#N/A</v>
      </c>
      <c r="CZ240" t="e">
        <f t="shared" ca="1" si="624"/>
        <v>#N/A</v>
      </c>
      <c r="DA240" t="e">
        <f t="shared" ca="1" si="624"/>
        <v>#N/A</v>
      </c>
      <c r="DB240" t="e">
        <f t="shared" ca="1" si="624"/>
        <v>#N/A</v>
      </c>
      <c r="DC240" t="e">
        <f t="shared" ca="1" si="624"/>
        <v>#N/A</v>
      </c>
      <c r="DD240" t="e">
        <f t="shared" ca="1" si="624"/>
        <v>#N/A</v>
      </c>
      <c r="DE240" t="e">
        <f t="shared" ca="1" si="624"/>
        <v>#N/A</v>
      </c>
      <c r="DF240" t="e">
        <f t="shared" ca="1" si="624"/>
        <v>#N/A</v>
      </c>
      <c r="DG240" t="e">
        <f t="shared" ca="1" si="624"/>
        <v>#N/A</v>
      </c>
      <c r="DH240" t="e">
        <f t="shared" ca="1" si="624"/>
        <v>#N/A</v>
      </c>
      <c r="DI240" t="e">
        <f t="shared" ca="1" si="624"/>
        <v>#N/A</v>
      </c>
      <c r="DJ240" s="91" t="e">
        <f t="shared" ca="1" si="624"/>
        <v>#N/A</v>
      </c>
      <c r="DK240" t="e">
        <f t="shared" ca="1" si="624"/>
        <v>#N/A</v>
      </c>
      <c r="DL240" t="e">
        <f t="shared" ca="1" si="624"/>
        <v>#N/A</v>
      </c>
      <c r="DM240" t="e">
        <f t="shared" ca="1" si="624"/>
        <v>#N/A</v>
      </c>
      <c r="DN240" t="e">
        <f t="shared" ca="1" si="624"/>
        <v>#N/A</v>
      </c>
      <c r="DO240" t="e">
        <f t="shared" ca="1" si="624"/>
        <v>#N/A</v>
      </c>
      <c r="DP240" t="e">
        <f t="shared" ca="1" si="625"/>
        <v>#N/A</v>
      </c>
      <c r="DQ240" t="e">
        <f t="shared" ca="1" si="625"/>
        <v>#N/A</v>
      </c>
      <c r="DR240" t="e">
        <f t="shared" ca="1" si="625"/>
        <v>#N/A</v>
      </c>
      <c r="DS240" t="e">
        <f t="shared" ca="1" si="625"/>
        <v>#N/A</v>
      </c>
      <c r="DT240" t="e">
        <f t="shared" ca="1" si="625"/>
        <v>#N/A</v>
      </c>
      <c r="DU240" t="e">
        <f t="shared" ca="1" si="625"/>
        <v>#N/A</v>
      </c>
      <c r="DV240" t="e">
        <f t="shared" ca="1" si="625"/>
        <v>#N/A</v>
      </c>
      <c r="DW240" t="e">
        <f t="shared" ca="1" si="625"/>
        <v>#N/A</v>
      </c>
      <c r="DX240" t="e">
        <f t="shared" ca="1" si="625"/>
        <v>#N/A</v>
      </c>
      <c r="DY240" t="e">
        <f t="shared" ca="1" si="625"/>
        <v>#N/A</v>
      </c>
      <c r="DZ240" t="e">
        <f t="shared" ca="1" si="625"/>
        <v>#N/A</v>
      </c>
      <c r="EA240" t="e">
        <f t="shared" ca="1" si="625"/>
        <v>#N/A</v>
      </c>
      <c r="EB240" t="e">
        <f t="shared" ca="1" si="625"/>
        <v>#N/A</v>
      </c>
      <c r="EC240" t="e">
        <f t="shared" ca="1" si="625"/>
        <v>#N/A</v>
      </c>
      <c r="ED240" t="e">
        <f t="shared" ca="1" si="625"/>
        <v>#N/A</v>
      </c>
      <c r="EE240" t="e">
        <f t="shared" ca="1" si="625"/>
        <v>#N/A</v>
      </c>
      <c r="EF240" t="e">
        <f t="shared" ca="1" si="626"/>
        <v>#N/A</v>
      </c>
      <c r="EG240" t="e">
        <f t="shared" ca="1" si="626"/>
        <v>#N/A</v>
      </c>
      <c r="EH240" t="e">
        <f t="shared" ca="1" si="626"/>
        <v>#N/A</v>
      </c>
      <c r="EI240" t="e">
        <f t="shared" ca="1" si="626"/>
        <v>#N/A</v>
      </c>
      <c r="EJ240" t="e">
        <f t="shared" ca="1" si="626"/>
        <v>#N/A</v>
      </c>
      <c r="EK240" t="e">
        <f t="shared" ca="1" si="626"/>
        <v>#N/A</v>
      </c>
      <c r="EL240" t="e">
        <f t="shared" ca="1" si="626"/>
        <v>#N/A</v>
      </c>
      <c r="EM240" t="e">
        <f t="shared" ca="1" si="626"/>
        <v>#N/A</v>
      </c>
      <c r="EN240" s="91" t="e">
        <f t="shared" ca="1" si="626"/>
        <v>#N/A</v>
      </c>
    </row>
    <row r="241" spans="1:144">
      <c r="A241" t="str">
        <f ca="1"/>
        <v>Roof</v>
      </c>
      <c r="B241" t="str">
        <f ca="1"/>
        <v>Roof insulation</v>
      </c>
      <c r="C241">
        <f ca="1"/>
        <v>0</v>
      </c>
      <c r="D241" t="str">
        <f ca="1"/>
        <v/>
      </c>
      <c r="E241">
        <f ca="1"/>
        <v>0</v>
      </c>
      <c r="F241">
        <f ca="1"/>
        <v>0</v>
      </c>
      <c r="G241">
        <f ca="1"/>
        <v>0</v>
      </c>
      <c r="H241" t="str">
        <f ca="1"/>
        <v/>
      </c>
      <c r="I241">
        <f ca="1"/>
        <v>0</v>
      </c>
      <c r="J241" t="str">
        <f ca="1"/>
        <v/>
      </c>
      <c r="K241" t="str">
        <f ca="1"/>
        <v>0</v>
      </c>
      <c r="L241" t="str">
        <f ca="1"/>
        <v>0</v>
      </c>
      <c r="M241" t="str">
        <f ca="1"/>
        <v>0</v>
      </c>
      <c r="X241" s="91" t="e">
        <f t="shared" ca="1" si="619"/>
        <v>#N/A</v>
      </c>
      <c r="Y241" t="e">
        <f t="shared" ca="1" si="619"/>
        <v>#N/A</v>
      </c>
      <c r="Z241" t="e">
        <f t="shared" ca="1" si="619"/>
        <v>#N/A</v>
      </c>
      <c r="AA241" t="e">
        <f t="shared" ca="1" si="619"/>
        <v>#N/A</v>
      </c>
      <c r="AB241" t="e">
        <f t="shared" ca="1" si="619"/>
        <v>#N/A</v>
      </c>
      <c r="AC241" t="e">
        <f t="shared" ca="1" si="619"/>
        <v>#N/A</v>
      </c>
      <c r="AD241" t="e">
        <f t="shared" ca="1" si="619"/>
        <v>#N/A</v>
      </c>
      <c r="AE241" t="e">
        <f t="shared" ca="1" si="619"/>
        <v>#N/A</v>
      </c>
      <c r="AF241" t="e">
        <f t="shared" ca="1" si="619"/>
        <v>#N/A</v>
      </c>
      <c r="AG241" t="e">
        <f t="shared" ca="1" si="619"/>
        <v>#N/A</v>
      </c>
      <c r="AH241" t="e">
        <f t="shared" ca="1" si="619"/>
        <v>#N/A</v>
      </c>
      <c r="AI241" t="e">
        <f t="shared" ca="1" si="619"/>
        <v>#N/A</v>
      </c>
      <c r="AJ241" t="e">
        <f t="shared" ca="1" si="619"/>
        <v>#N/A</v>
      </c>
      <c r="AK241" t="e">
        <f t="shared" ca="1" si="619"/>
        <v>#N/A</v>
      </c>
      <c r="AL241" t="e">
        <f t="shared" ca="1" si="619"/>
        <v>#N/A</v>
      </c>
      <c r="AM241" t="e">
        <f t="shared" ca="1" si="619"/>
        <v>#N/A</v>
      </c>
      <c r="AN241" t="e">
        <f t="shared" ca="1" si="620"/>
        <v>#N/A</v>
      </c>
      <c r="AO241" t="e">
        <f t="shared" ca="1" si="620"/>
        <v>#N/A</v>
      </c>
      <c r="AP241" t="e">
        <f t="shared" ca="1" si="620"/>
        <v>#N/A</v>
      </c>
      <c r="AQ241" t="e">
        <f t="shared" ca="1" si="620"/>
        <v>#N/A</v>
      </c>
      <c r="AR241" t="e">
        <f t="shared" ca="1" si="620"/>
        <v>#N/A</v>
      </c>
      <c r="AS241" t="e">
        <f t="shared" ca="1" si="620"/>
        <v>#N/A</v>
      </c>
      <c r="AT241" t="e">
        <f t="shared" ca="1" si="620"/>
        <v>#N/A</v>
      </c>
      <c r="AU241" t="e">
        <f t="shared" ca="1" si="620"/>
        <v>#N/A</v>
      </c>
      <c r="AV241" t="e">
        <f t="shared" ca="1" si="620"/>
        <v>#N/A</v>
      </c>
      <c r="AW241" t="e">
        <f t="shared" ca="1" si="620"/>
        <v>#N/A</v>
      </c>
      <c r="AX241" t="e">
        <f t="shared" ca="1" si="620"/>
        <v>#N/A</v>
      </c>
      <c r="AY241" t="e">
        <f t="shared" ca="1" si="620"/>
        <v>#N/A</v>
      </c>
      <c r="AZ241" t="e">
        <f t="shared" ca="1" si="620"/>
        <v>#N/A</v>
      </c>
      <c r="BA241" t="e">
        <f t="shared" ca="1" si="620"/>
        <v>#N/A</v>
      </c>
      <c r="BB241" s="91" t="e">
        <f t="shared" ca="1" si="620"/>
        <v>#N/A</v>
      </c>
      <c r="BC241" t="e">
        <f t="shared" ca="1" si="620"/>
        <v>#N/A</v>
      </c>
      <c r="BD241" t="e">
        <f t="shared" ca="1" si="621"/>
        <v>#N/A</v>
      </c>
      <c r="BE241" t="e">
        <f t="shared" ca="1" si="621"/>
        <v>#N/A</v>
      </c>
      <c r="BF241" t="e">
        <f t="shared" ca="1" si="621"/>
        <v>#N/A</v>
      </c>
      <c r="BG241" t="e">
        <f t="shared" ca="1" si="621"/>
        <v>#N/A</v>
      </c>
      <c r="BH241" t="e">
        <f t="shared" ca="1" si="621"/>
        <v>#N/A</v>
      </c>
      <c r="BI241" t="e">
        <f t="shared" ca="1" si="621"/>
        <v>#N/A</v>
      </c>
      <c r="BJ241" t="e">
        <f t="shared" ca="1" si="621"/>
        <v>#N/A</v>
      </c>
      <c r="BK241" t="e">
        <f t="shared" ca="1" si="621"/>
        <v>#N/A</v>
      </c>
      <c r="BL241" t="e">
        <f t="shared" ca="1" si="621"/>
        <v>#N/A</v>
      </c>
      <c r="BM241" t="e">
        <f t="shared" ca="1" si="621"/>
        <v>#N/A</v>
      </c>
      <c r="BN241" t="e">
        <f t="shared" ca="1" si="621"/>
        <v>#N/A</v>
      </c>
      <c r="BO241" t="e">
        <f t="shared" ca="1" si="621"/>
        <v>#N/A</v>
      </c>
      <c r="BP241" t="e">
        <f t="shared" ca="1" si="621"/>
        <v>#N/A</v>
      </c>
      <c r="BQ241" t="e">
        <f t="shared" ca="1" si="621"/>
        <v>#N/A</v>
      </c>
      <c r="BR241" t="e">
        <f t="shared" ca="1" si="621"/>
        <v>#N/A</v>
      </c>
      <c r="BS241" t="e">
        <f t="shared" ca="1" si="621"/>
        <v>#N/A</v>
      </c>
      <c r="BT241" t="e">
        <f t="shared" ca="1" si="622"/>
        <v>#N/A</v>
      </c>
      <c r="BU241" t="e">
        <f t="shared" ca="1" si="622"/>
        <v>#N/A</v>
      </c>
      <c r="BV241" t="e">
        <f t="shared" ca="1" si="622"/>
        <v>#N/A</v>
      </c>
      <c r="BW241" t="e">
        <f t="shared" ca="1" si="622"/>
        <v>#N/A</v>
      </c>
      <c r="BX241" t="e">
        <f t="shared" ca="1" si="622"/>
        <v>#N/A</v>
      </c>
      <c r="BY241" t="e">
        <f t="shared" ca="1" si="622"/>
        <v>#N/A</v>
      </c>
      <c r="BZ241" t="e">
        <f t="shared" ca="1" si="622"/>
        <v>#N/A</v>
      </c>
      <c r="CA241" t="e">
        <f t="shared" ca="1" si="622"/>
        <v>#N/A</v>
      </c>
      <c r="CB241" t="e">
        <f t="shared" ca="1" si="622"/>
        <v>#N/A</v>
      </c>
      <c r="CC241" t="e">
        <f t="shared" ca="1" si="622"/>
        <v>#N/A</v>
      </c>
      <c r="CD241" t="e">
        <f t="shared" ca="1" si="622"/>
        <v>#N/A</v>
      </c>
      <c r="CE241" t="e">
        <f t="shared" ca="1" si="622"/>
        <v>#N/A</v>
      </c>
      <c r="CF241" s="91" t="e">
        <f t="shared" ca="1" si="622"/>
        <v>#N/A</v>
      </c>
      <c r="CG241" t="e">
        <f t="shared" ca="1" si="622"/>
        <v>#N/A</v>
      </c>
      <c r="CH241" t="e">
        <f t="shared" ca="1" si="622"/>
        <v>#N/A</v>
      </c>
      <c r="CI241" t="e">
        <f t="shared" ca="1" si="622"/>
        <v>#N/A</v>
      </c>
      <c r="CJ241" t="e">
        <f t="shared" ca="1" si="623"/>
        <v>#N/A</v>
      </c>
      <c r="CK241" t="e">
        <f t="shared" ca="1" si="623"/>
        <v>#N/A</v>
      </c>
      <c r="CL241" t="e">
        <f t="shared" ca="1" si="623"/>
        <v>#N/A</v>
      </c>
      <c r="CM241" t="e">
        <f t="shared" ca="1" si="623"/>
        <v>#N/A</v>
      </c>
      <c r="CN241" t="e">
        <f t="shared" ca="1" si="623"/>
        <v>#N/A</v>
      </c>
      <c r="CO241" t="e">
        <f t="shared" ca="1" si="623"/>
        <v>#N/A</v>
      </c>
      <c r="CP241" t="e">
        <f t="shared" ca="1" si="623"/>
        <v>#N/A</v>
      </c>
      <c r="CQ241" t="e">
        <f t="shared" ca="1" si="623"/>
        <v>#N/A</v>
      </c>
      <c r="CR241" t="e">
        <f t="shared" ca="1" si="623"/>
        <v>#N/A</v>
      </c>
      <c r="CS241" t="e">
        <f t="shared" ca="1" si="623"/>
        <v>#N/A</v>
      </c>
      <c r="CT241" t="e">
        <f t="shared" ca="1" si="623"/>
        <v>#N/A</v>
      </c>
      <c r="CU241" t="e">
        <f t="shared" ca="1" si="623"/>
        <v>#N/A</v>
      </c>
      <c r="CV241" t="e">
        <f t="shared" ca="1" si="623"/>
        <v>#N/A</v>
      </c>
      <c r="CW241" t="e">
        <f t="shared" ca="1" si="623"/>
        <v>#N/A</v>
      </c>
      <c r="CX241" t="e">
        <f t="shared" ca="1" si="623"/>
        <v>#N/A</v>
      </c>
      <c r="CY241" t="e">
        <f t="shared" ca="1" si="623"/>
        <v>#N/A</v>
      </c>
      <c r="CZ241" t="e">
        <f t="shared" ca="1" si="624"/>
        <v>#N/A</v>
      </c>
      <c r="DA241" t="e">
        <f t="shared" ca="1" si="624"/>
        <v>#N/A</v>
      </c>
      <c r="DB241" t="e">
        <f t="shared" ca="1" si="624"/>
        <v>#N/A</v>
      </c>
      <c r="DC241" t="e">
        <f t="shared" ca="1" si="624"/>
        <v>#N/A</v>
      </c>
      <c r="DD241" t="e">
        <f t="shared" ca="1" si="624"/>
        <v>#N/A</v>
      </c>
      <c r="DE241" t="e">
        <f t="shared" ca="1" si="624"/>
        <v>#N/A</v>
      </c>
      <c r="DF241" t="e">
        <f t="shared" ca="1" si="624"/>
        <v>#N/A</v>
      </c>
      <c r="DG241" t="e">
        <f t="shared" ca="1" si="624"/>
        <v>#N/A</v>
      </c>
      <c r="DH241" t="e">
        <f t="shared" ca="1" si="624"/>
        <v>#N/A</v>
      </c>
      <c r="DI241" t="e">
        <f t="shared" ca="1" si="624"/>
        <v>#N/A</v>
      </c>
      <c r="DJ241" s="91" t="e">
        <f t="shared" ca="1" si="624"/>
        <v>#N/A</v>
      </c>
      <c r="DK241" t="e">
        <f t="shared" ca="1" si="624"/>
        <v>#N/A</v>
      </c>
      <c r="DL241" t="e">
        <f t="shared" ca="1" si="624"/>
        <v>#N/A</v>
      </c>
      <c r="DM241" t="e">
        <f t="shared" ca="1" si="624"/>
        <v>#N/A</v>
      </c>
      <c r="DN241" t="e">
        <f t="shared" ca="1" si="624"/>
        <v>#N/A</v>
      </c>
      <c r="DO241" t="e">
        <f t="shared" ca="1" si="624"/>
        <v>#N/A</v>
      </c>
      <c r="DP241" t="e">
        <f t="shared" ca="1" si="625"/>
        <v>#N/A</v>
      </c>
      <c r="DQ241" t="e">
        <f t="shared" ca="1" si="625"/>
        <v>#N/A</v>
      </c>
      <c r="DR241" t="e">
        <f t="shared" ca="1" si="625"/>
        <v>#N/A</v>
      </c>
      <c r="DS241" t="e">
        <f t="shared" ca="1" si="625"/>
        <v>#N/A</v>
      </c>
      <c r="DT241" t="e">
        <f t="shared" ca="1" si="625"/>
        <v>#N/A</v>
      </c>
      <c r="DU241" t="e">
        <f t="shared" ca="1" si="625"/>
        <v>#N/A</v>
      </c>
      <c r="DV241" t="e">
        <f t="shared" ca="1" si="625"/>
        <v>#N/A</v>
      </c>
      <c r="DW241" t="e">
        <f t="shared" ca="1" si="625"/>
        <v>#N/A</v>
      </c>
      <c r="DX241" t="e">
        <f t="shared" ca="1" si="625"/>
        <v>#N/A</v>
      </c>
      <c r="DY241" t="e">
        <f t="shared" ca="1" si="625"/>
        <v>#N/A</v>
      </c>
      <c r="DZ241" t="e">
        <f t="shared" ca="1" si="625"/>
        <v>#N/A</v>
      </c>
      <c r="EA241" t="e">
        <f t="shared" ca="1" si="625"/>
        <v>#N/A</v>
      </c>
      <c r="EB241" t="e">
        <f t="shared" ca="1" si="625"/>
        <v>#N/A</v>
      </c>
      <c r="EC241" t="e">
        <f t="shared" ca="1" si="625"/>
        <v>#N/A</v>
      </c>
      <c r="ED241" t="e">
        <f t="shared" ca="1" si="625"/>
        <v>#N/A</v>
      </c>
      <c r="EE241" t="e">
        <f t="shared" ca="1" si="625"/>
        <v>#N/A</v>
      </c>
      <c r="EF241" t="e">
        <f t="shared" ca="1" si="626"/>
        <v>#N/A</v>
      </c>
      <c r="EG241" t="e">
        <f t="shared" ca="1" si="626"/>
        <v>#N/A</v>
      </c>
      <c r="EH241" t="e">
        <f t="shared" ca="1" si="626"/>
        <v>#N/A</v>
      </c>
      <c r="EI241" t="e">
        <f t="shared" ca="1" si="626"/>
        <v>#N/A</v>
      </c>
      <c r="EJ241" t="e">
        <f t="shared" ca="1" si="626"/>
        <v>#N/A</v>
      </c>
      <c r="EK241" t="e">
        <f t="shared" ca="1" si="626"/>
        <v>#N/A</v>
      </c>
      <c r="EL241" t="e">
        <f t="shared" ca="1" si="626"/>
        <v>#N/A</v>
      </c>
      <c r="EM241" t="e">
        <f t="shared" ca="1" si="626"/>
        <v>#N/A</v>
      </c>
      <c r="EN241" s="91" t="e">
        <f t="shared" ca="1" si="626"/>
        <v>#N/A</v>
      </c>
    </row>
    <row r="242" spans="1:144">
      <c r="A242" t="str">
        <f ca="1"/>
        <v>Roof</v>
      </c>
      <c r="B242" t="str">
        <f ca="1"/>
        <v>Roof finishes</v>
      </c>
      <c r="C242">
        <f ca="1"/>
        <v>0</v>
      </c>
      <c r="D242" t="str">
        <f ca="1"/>
        <v/>
      </c>
      <c r="E242">
        <f ca="1"/>
        <v>0</v>
      </c>
      <c r="F242">
        <f ca="1"/>
        <v>0</v>
      </c>
      <c r="G242">
        <f ca="1"/>
        <v>0</v>
      </c>
      <c r="H242" t="str">
        <f ca="1"/>
        <v/>
      </c>
      <c r="I242">
        <f ca="1"/>
        <v>0</v>
      </c>
      <c r="J242" t="str">
        <f ca="1"/>
        <v/>
      </c>
      <c r="K242" t="str">
        <f ca="1"/>
        <v>0</v>
      </c>
      <c r="L242" t="str">
        <f ca="1"/>
        <v>0</v>
      </c>
      <c r="M242" t="str">
        <f ca="1"/>
        <v>0</v>
      </c>
      <c r="X242" s="91" t="e">
        <f t="shared" ca="1" si="619"/>
        <v>#N/A</v>
      </c>
      <c r="Y242" t="e">
        <f t="shared" ca="1" si="619"/>
        <v>#N/A</v>
      </c>
      <c r="Z242" t="e">
        <f t="shared" ca="1" si="619"/>
        <v>#N/A</v>
      </c>
      <c r="AA242" t="e">
        <f t="shared" ca="1" si="619"/>
        <v>#N/A</v>
      </c>
      <c r="AB242" t="e">
        <f t="shared" ca="1" si="619"/>
        <v>#N/A</v>
      </c>
      <c r="AC242" t="e">
        <f t="shared" ca="1" si="619"/>
        <v>#N/A</v>
      </c>
      <c r="AD242" t="e">
        <f t="shared" ca="1" si="619"/>
        <v>#N/A</v>
      </c>
      <c r="AE242" t="e">
        <f t="shared" ca="1" si="619"/>
        <v>#N/A</v>
      </c>
      <c r="AF242" t="e">
        <f t="shared" ca="1" si="619"/>
        <v>#N/A</v>
      </c>
      <c r="AG242" t="e">
        <f t="shared" ca="1" si="619"/>
        <v>#N/A</v>
      </c>
      <c r="AH242" t="e">
        <f t="shared" ca="1" si="619"/>
        <v>#N/A</v>
      </c>
      <c r="AI242" t="e">
        <f t="shared" ca="1" si="619"/>
        <v>#N/A</v>
      </c>
      <c r="AJ242" t="e">
        <f t="shared" ca="1" si="619"/>
        <v>#N/A</v>
      </c>
      <c r="AK242" t="e">
        <f t="shared" ca="1" si="619"/>
        <v>#N/A</v>
      </c>
      <c r="AL242" t="e">
        <f t="shared" ca="1" si="619"/>
        <v>#N/A</v>
      </c>
      <c r="AM242" t="e">
        <f t="shared" ca="1" si="619"/>
        <v>#N/A</v>
      </c>
      <c r="AN242" t="e">
        <f t="shared" ca="1" si="620"/>
        <v>#N/A</v>
      </c>
      <c r="AO242" t="e">
        <f t="shared" ca="1" si="620"/>
        <v>#N/A</v>
      </c>
      <c r="AP242" t="e">
        <f t="shared" ca="1" si="620"/>
        <v>#N/A</v>
      </c>
      <c r="AQ242" t="e">
        <f t="shared" ca="1" si="620"/>
        <v>#N/A</v>
      </c>
      <c r="AR242" t="e">
        <f t="shared" ca="1" si="620"/>
        <v>#N/A</v>
      </c>
      <c r="AS242" t="e">
        <f t="shared" ca="1" si="620"/>
        <v>#N/A</v>
      </c>
      <c r="AT242" t="e">
        <f t="shared" ca="1" si="620"/>
        <v>#N/A</v>
      </c>
      <c r="AU242" t="e">
        <f t="shared" ca="1" si="620"/>
        <v>#N/A</v>
      </c>
      <c r="AV242" t="e">
        <f t="shared" ca="1" si="620"/>
        <v>#N/A</v>
      </c>
      <c r="AW242" t="e">
        <f t="shared" ca="1" si="620"/>
        <v>#N/A</v>
      </c>
      <c r="AX242" t="e">
        <f t="shared" ca="1" si="620"/>
        <v>#N/A</v>
      </c>
      <c r="AY242" t="e">
        <f t="shared" ca="1" si="620"/>
        <v>#N/A</v>
      </c>
      <c r="AZ242" t="e">
        <f t="shared" ca="1" si="620"/>
        <v>#N/A</v>
      </c>
      <c r="BA242" t="e">
        <f t="shared" ca="1" si="620"/>
        <v>#N/A</v>
      </c>
      <c r="BB242" s="91" t="e">
        <f t="shared" ca="1" si="620"/>
        <v>#N/A</v>
      </c>
      <c r="BC242" t="e">
        <f t="shared" ca="1" si="620"/>
        <v>#N/A</v>
      </c>
      <c r="BD242" t="e">
        <f t="shared" ca="1" si="621"/>
        <v>#N/A</v>
      </c>
      <c r="BE242" t="e">
        <f t="shared" ca="1" si="621"/>
        <v>#N/A</v>
      </c>
      <c r="BF242" t="e">
        <f t="shared" ca="1" si="621"/>
        <v>#N/A</v>
      </c>
      <c r="BG242" t="e">
        <f t="shared" ca="1" si="621"/>
        <v>#N/A</v>
      </c>
      <c r="BH242" t="e">
        <f t="shared" ca="1" si="621"/>
        <v>#N/A</v>
      </c>
      <c r="BI242" t="e">
        <f t="shared" ca="1" si="621"/>
        <v>#N/A</v>
      </c>
      <c r="BJ242" t="e">
        <f t="shared" ca="1" si="621"/>
        <v>#N/A</v>
      </c>
      <c r="BK242" t="e">
        <f t="shared" ca="1" si="621"/>
        <v>#N/A</v>
      </c>
      <c r="BL242" t="e">
        <f t="shared" ca="1" si="621"/>
        <v>#N/A</v>
      </c>
      <c r="BM242" t="e">
        <f t="shared" ca="1" si="621"/>
        <v>#N/A</v>
      </c>
      <c r="BN242" t="e">
        <f t="shared" ca="1" si="621"/>
        <v>#N/A</v>
      </c>
      <c r="BO242" t="e">
        <f t="shared" ca="1" si="621"/>
        <v>#N/A</v>
      </c>
      <c r="BP242" t="e">
        <f t="shared" ca="1" si="621"/>
        <v>#N/A</v>
      </c>
      <c r="BQ242" t="e">
        <f t="shared" ca="1" si="621"/>
        <v>#N/A</v>
      </c>
      <c r="BR242" t="e">
        <f t="shared" ca="1" si="621"/>
        <v>#N/A</v>
      </c>
      <c r="BS242" t="e">
        <f t="shared" ca="1" si="621"/>
        <v>#N/A</v>
      </c>
      <c r="BT242" t="e">
        <f t="shared" ca="1" si="622"/>
        <v>#N/A</v>
      </c>
      <c r="BU242" t="e">
        <f t="shared" ca="1" si="622"/>
        <v>#N/A</v>
      </c>
      <c r="BV242" t="e">
        <f t="shared" ca="1" si="622"/>
        <v>#N/A</v>
      </c>
      <c r="BW242" t="e">
        <f t="shared" ca="1" si="622"/>
        <v>#N/A</v>
      </c>
      <c r="BX242" t="e">
        <f t="shared" ca="1" si="622"/>
        <v>#N/A</v>
      </c>
      <c r="BY242" t="e">
        <f t="shared" ca="1" si="622"/>
        <v>#N/A</v>
      </c>
      <c r="BZ242" t="e">
        <f t="shared" ca="1" si="622"/>
        <v>#N/A</v>
      </c>
      <c r="CA242" t="e">
        <f t="shared" ca="1" si="622"/>
        <v>#N/A</v>
      </c>
      <c r="CB242" t="e">
        <f t="shared" ca="1" si="622"/>
        <v>#N/A</v>
      </c>
      <c r="CC242" t="e">
        <f t="shared" ca="1" si="622"/>
        <v>#N/A</v>
      </c>
      <c r="CD242" t="e">
        <f t="shared" ca="1" si="622"/>
        <v>#N/A</v>
      </c>
      <c r="CE242" t="e">
        <f t="shared" ca="1" si="622"/>
        <v>#N/A</v>
      </c>
      <c r="CF242" s="91" t="e">
        <f t="shared" ca="1" si="622"/>
        <v>#N/A</v>
      </c>
      <c r="CG242" t="e">
        <f t="shared" ca="1" si="622"/>
        <v>#N/A</v>
      </c>
      <c r="CH242" t="e">
        <f t="shared" ca="1" si="622"/>
        <v>#N/A</v>
      </c>
      <c r="CI242" t="e">
        <f t="shared" ca="1" si="622"/>
        <v>#N/A</v>
      </c>
      <c r="CJ242" t="e">
        <f t="shared" ca="1" si="623"/>
        <v>#N/A</v>
      </c>
      <c r="CK242" t="e">
        <f t="shared" ca="1" si="623"/>
        <v>#N/A</v>
      </c>
      <c r="CL242" t="e">
        <f t="shared" ca="1" si="623"/>
        <v>#N/A</v>
      </c>
      <c r="CM242" t="e">
        <f t="shared" ca="1" si="623"/>
        <v>#N/A</v>
      </c>
      <c r="CN242" t="e">
        <f t="shared" ca="1" si="623"/>
        <v>#N/A</v>
      </c>
      <c r="CO242" t="e">
        <f t="shared" ca="1" si="623"/>
        <v>#N/A</v>
      </c>
      <c r="CP242" t="e">
        <f t="shared" ca="1" si="623"/>
        <v>#N/A</v>
      </c>
      <c r="CQ242" t="e">
        <f t="shared" ca="1" si="623"/>
        <v>#N/A</v>
      </c>
      <c r="CR242" t="e">
        <f t="shared" ca="1" si="623"/>
        <v>#N/A</v>
      </c>
      <c r="CS242" t="e">
        <f t="shared" ca="1" si="623"/>
        <v>#N/A</v>
      </c>
      <c r="CT242" t="e">
        <f t="shared" ca="1" si="623"/>
        <v>#N/A</v>
      </c>
      <c r="CU242" t="e">
        <f t="shared" ca="1" si="623"/>
        <v>#N/A</v>
      </c>
      <c r="CV242" t="e">
        <f t="shared" ca="1" si="623"/>
        <v>#N/A</v>
      </c>
      <c r="CW242" t="e">
        <f t="shared" ca="1" si="623"/>
        <v>#N/A</v>
      </c>
      <c r="CX242" t="e">
        <f t="shared" ca="1" si="623"/>
        <v>#N/A</v>
      </c>
      <c r="CY242" t="e">
        <f t="shared" ca="1" si="623"/>
        <v>#N/A</v>
      </c>
      <c r="CZ242" t="e">
        <f t="shared" ca="1" si="624"/>
        <v>#N/A</v>
      </c>
      <c r="DA242" t="e">
        <f t="shared" ca="1" si="624"/>
        <v>#N/A</v>
      </c>
      <c r="DB242" t="e">
        <f t="shared" ca="1" si="624"/>
        <v>#N/A</v>
      </c>
      <c r="DC242" t="e">
        <f t="shared" ca="1" si="624"/>
        <v>#N/A</v>
      </c>
      <c r="DD242" t="e">
        <f t="shared" ca="1" si="624"/>
        <v>#N/A</v>
      </c>
      <c r="DE242" t="e">
        <f t="shared" ca="1" si="624"/>
        <v>#N/A</v>
      </c>
      <c r="DF242" t="e">
        <f t="shared" ca="1" si="624"/>
        <v>#N/A</v>
      </c>
      <c r="DG242" t="e">
        <f t="shared" ca="1" si="624"/>
        <v>#N/A</v>
      </c>
      <c r="DH242" t="e">
        <f t="shared" ca="1" si="624"/>
        <v>#N/A</v>
      </c>
      <c r="DI242" t="e">
        <f t="shared" ca="1" si="624"/>
        <v>#N/A</v>
      </c>
      <c r="DJ242" s="91" t="e">
        <f t="shared" ca="1" si="624"/>
        <v>#N/A</v>
      </c>
      <c r="DK242" t="e">
        <f t="shared" ca="1" si="624"/>
        <v>#N/A</v>
      </c>
      <c r="DL242" t="e">
        <f t="shared" ca="1" si="624"/>
        <v>#N/A</v>
      </c>
      <c r="DM242" t="e">
        <f t="shared" ca="1" si="624"/>
        <v>#N/A</v>
      </c>
      <c r="DN242" t="e">
        <f t="shared" ca="1" si="624"/>
        <v>#N/A</v>
      </c>
      <c r="DO242" t="e">
        <f t="shared" ca="1" si="624"/>
        <v>#N/A</v>
      </c>
      <c r="DP242" t="e">
        <f t="shared" ca="1" si="625"/>
        <v>#N/A</v>
      </c>
      <c r="DQ242" t="e">
        <f t="shared" ca="1" si="625"/>
        <v>#N/A</v>
      </c>
      <c r="DR242" t="e">
        <f t="shared" ca="1" si="625"/>
        <v>#N/A</v>
      </c>
      <c r="DS242" t="e">
        <f t="shared" ca="1" si="625"/>
        <v>#N/A</v>
      </c>
      <c r="DT242" t="e">
        <f t="shared" ca="1" si="625"/>
        <v>#N/A</v>
      </c>
      <c r="DU242" t="e">
        <f t="shared" ca="1" si="625"/>
        <v>#N/A</v>
      </c>
      <c r="DV242" t="e">
        <f t="shared" ca="1" si="625"/>
        <v>#N/A</v>
      </c>
      <c r="DW242" t="e">
        <f t="shared" ca="1" si="625"/>
        <v>#N/A</v>
      </c>
      <c r="DX242" t="e">
        <f t="shared" ca="1" si="625"/>
        <v>#N/A</v>
      </c>
      <c r="DY242" t="e">
        <f t="shared" ca="1" si="625"/>
        <v>#N/A</v>
      </c>
      <c r="DZ242" t="e">
        <f t="shared" ca="1" si="625"/>
        <v>#N/A</v>
      </c>
      <c r="EA242" t="e">
        <f t="shared" ca="1" si="625"/>
        <v>#N/A</v>
      </c>
      <c r="EB242" t="e">
        <f t="shared" ca="1" si="625"/>
        <v>#N/A</v>
      </c>
      <c r="EC242" t="e">
        <f t="shared" ca="1" si="625"/>
        <v>#N/A</v>
      </c>
      <c r="ED242" t="e">
        <f t="shared" ca="1" si="625"/>
        <v>#N/A</v>
      </c>
      <c r="EE242" t="e">
        <f t="shared" ca="1" si="625"/>
        <v>#N/A</v>
      </c>
      <c r="EF242" t="e">
        <f t="shared" ca="1" si="626"/>
        <v>#N/A</v>
      </c>
      <c r="EG242" t="e">
        <f t="shared" ca="1" si="626"/>
        <v>#N/A</v>
      </c>
      <c r="EH242" t="e">
        <f t="shared" ca="1" si="626"/>
        <v>#N/A</v>
      </c>
      <c r="EI242" t="e">
        <f t="shared" ca="1" si="626"/>
        <v>#N/A</v>
      </c>
      <c r="EJ242" t="e">
        <f t="shared" ca="1" si="626"/>
        <v>#N/A</v>
      </c>
      <c r="EK242" t="e">
        <f t="shared" ca="1" si="626"/>
        <v>#N/A</v>
      </c>
      <c r="EL242" t="e">
        <f t="shared" ca="1" si="626"/>
        <v>#N/A</v>
      </c>
      <c r="EM242" t="e">
        <f t="shared" ca="1" si="626"/>
        <v>#N/A</v>
      </c>
      <c r="EN242" s="91" t="e">
        <f t="shared" ca="1" si="626"/>
        <v>#N/A</v>
      </c>
    </row>
    <row r="243" spans="1:144">
      <c r="A243" t="str">
        <f ca="1"/>
        <v>External walls</v>
      </c>
      <c r="B243" t="str">
        <f ca="1"/>
        <v>Facade</v>
      </c>
      <c r="C243">
        <f ca="1"/>
        <v>0</v>
      </c>
      <c r="D243" t="str">
        <f ca="1"/>
        <v/>
      </c>
      <c r="E243">
        <f ca="1"/>
        <v>0</v>
      </c>
      <c r="F243">
        <f ca="1"/>
        <v>0</v>
      </c>
      <c r="G243">
        <f ca="1"/>
        <v>0</v>
      </c>
      <c r="H243" t="str">
        <f ca="1"/>
        <v/>
      </c>
      <c r="I243">
        <f ca="1"/>
        <v>0</v>
      </c>
      <c r="J243" t="str">
        <f ca="1"/>
        <v/>
      </c>
      <c r="K243" t="str">
        <f ca="1"/>
        <v>0</v>
      </c>
      <c r="L243" t="str">
        <f ca="1"/>
        <v>0</v>
      </c>
      <c r="M243" t="str">
        <f ca="1"/>
        <v>0</v>
      </c>
      <c r="X243" s="91" t="e">
        <f t="shared" ca="1" si="619"/>
        <v>#N/A</v>
      </c>
      <c r="Y243" t="e">
        <f t="shared" ca="1" si="619"/>
        <v>#N/A</v>
      </c>
      <c r="Z243" t="e">
        <f t="shared" ca="1" si="619"/>
        <v>#N/A</v>
      </c>
      <c r="AA243" t="e">
        <f t="shared" ca="1" si="619"/>
        <v>#N/A</v>
      </c>
      <c r="AB243" t="e">
        <f t="shared" ca="1" si="619"/>
        <v>#N/A</v>
      </c>
      <c r="AC243" t="e">
        <f t="shared" ca="1" si="619"/>
        <v>#N/A</v>
      </c>
      <c r="AD243" t="e">
        <f t="shared" ca="1" si="619"/>
        <v>#N/A</v>
      </c>
      <c r="AE243" t="e">
        <f t="shared" ca="1" si="619"/>
        <v>#N/A</v>
      </c>
      <c r="AF243" t="e">
        <f t="shared" ca="1" si="619"/>
        <v>#N/A</v>
      </c>
      <c r="AG243" t="e">
        <f t="shared" ca="1" si="619"/>
        <v>#N/A</v>
      </c>
      <c r="AH243" t="e">
        <f t="shared" ca="1" si="619"/>
        <v>#N/A</v>
      </c>
      <c r="AI243" t="e">
        <f t="shared" ca="1" si="619"/>
        <v>#N/A</v>
      </c>
      <c r="AJ243" t="e">
        <f t="shared" ca="1" si="619"/>
        <v>#N/A</v>
      </c>
      <c r="AK243" t="e">
        <f t="shared" ca="1" si="619"/>
        <v>#N/A</v>
      </c>
      <c r="AL243" t="e">
        <f t="shared" ca="1" si="619"/>
        <v>#N/A</v>
      </c>
      <c r="AM243" t="e">
        <f t="shared" ref="X243:AM268" ca="1" si="627">AM$226*$E$224/60*$L243</f>
        <v>#N/A</v>
      </c>
      <c r="AN243" t="e">
        <f t="shared" ca="1" si="620"/>
        <v>#N/A</v>
      </c>
      <c r="AO243" t="e">
        <f t="shared" ca="1" si="620"/>
        <v>#N/A</v>
      </c>
      <c r="AP243" t="e">
        <f t="shared" ca="1" si="620"/>
        <v>#N/A</v>
      </c>
      <c r="AQ243" t="e">
        <f t="shared" ca="1" si="620"/>
        <v>#N/A</v>
      </c>
      <c r="AR243" t="e">
        <f t="shared" ca="1" si="620"/>
        <v>#N/A</v>
      </c>
      <c r="AS243" t="e">
        <f t="shared" ca="1" si="620"/>
        <v>#N/A</v>
      </c>
      <c r="AT243" t="e">
        <f t="shared" ca="1" si="620"/>
        <v>#N/A</v>
      </c>
      <c r="AU243" t="e">
        <f t="shared" ca="1" si="620"/>
        <v>#N/A</v>
      </c>
      <c r="AV243" t="e">
        <f t="shared" ca="1" si="620"/>
        <v>#N/A</v>
      </c>
      <c r="AW243" t="e">
        <f t="shared" ca="1" si="620"/>
        <v>#N/A</v>
      </c>
      <c r="AX243" t="e">
        <f t="shared" ca="1" si="620"/>
        <v>#N/A</v>
      </c>
      <c r="AY243" t="e">
        <f t="shared" ca="1" si="620"/>
        <v>#N/A</v>
      </c>
      <c r="AZ243" t="e">
        <f t="shared" ca="1" si="620"/>
        <v>#N/A</v>
      </c>
      <c r="BA243" t="e">
        <f t="shared" ca="1" si="620"/>
        <v>#N/A</v>
      </c>
      <c r="BB243" s="91" t="e">
        <f t="shared" ca="1" si="620"/>
        <v>#N/A</v>
      </c>
      <c r="BC243" t="e">
        <f t="shared" ref="BC243:BR267" ca="1" si="628">BC$226*$E$224/60*$L243</f>
        <v>#N/A</v>
      </c>
      <c r="BD243" t="e">
        <f t="shared" ca="1" si="628"/>
        <v>#N/A</v>
      </c>
      <c r="BE243" t="e">
        <f t="shared" ca="1" si="628"/>
        <v>#N/A</v>
      </c>
      <c r="BF243" t="e">
        <f t="shared" ca="1" si="628"/>
        <v>#N/A</v>
      </c>
      <c r="BG243" t="e">
        <f t="shared" ca="1" si="628"/>
        <v>#N/A</v>
      </c>
      <c r="BH243" t="e">
        <f t="shared" ca="1" si="628"/>
        <v>#N/A</v>
      </c>
      <c r="BI243" t="e">
        <f t="shared" ca="1" si="628"/>
        <v>#N/A</v>
      </c>
      <c r="BJ243" t="e">
        <f t="shared" ca="1" si="628"/>
        <v>#N/A</v>
      </c>
      <c r="BK243" t="e">
        <f t="shared" ca="1" si="628"/>
        <v>#N/A</v>
      </c>
      <c r="BL243" t="e">
        <f t="shared" ca="1" si="628"/>
        <v>#N/A</v>
      </c>
      <c r="BM243" t="e">
        <f t="shared" ca="1" si="628"/>
        <v>#N/A</v>
      </c>
      <c r="BN243" t="e">
        <f t="shared" ca="1" si="628"/>
        <v>#N/A</v>
      </c>
      <c r="BO243" t="e">
        <f t="shared" ca="1" si="628"/>
        <v>#N/A</v>
      </c>
      <c r="BP243" t="e">
        <f t="shared" ca="1" si="628"/>
        <v>#N/A</v>
      </c>
      <c r="BQ243" t="e">
        <f t="shared" ca="1" si="628"/>
        <v>#N/A</v>
      </c>
      <c r="BR243" t="e">
        <f t="shared" ca="1" si="628"/>
        <v>#N/A</v>
      </c>
      <c r="BS243" t="e">
        <f t="shared" ref="BS243:BS249" ca="1" si="629">BS$226*$E$224/60*$L243</f>
        <v>#N/A</v>
      </c>
      <c r="BT243" t="e">
        <f t="shared" ca="1" si="622"/>
        <v>#N/A</v>
      </c>
      <c r="BU243" t="e">
        <f t="shared" ca="1" si="622"/>
        <v>#N/A</v>
      </c>
      <c r="BV243" t="e">
        <f t="shared" ca="1" si="622"/>
        <v>#N/A</v>
      </c>
      <c r="BW243" t="e">
        <f t="shared" ca="1" si="622"/>
        <v>#N/A</v>
      </c>
      <c r="BX243" t="e">
        <f t="shared" ca="1" si="622"/>
        <v>#N/A</v>
      </c>
      <c r="BY243" t="e">
        <f t="shared" ca="1" si="622"/>
        <v>#N/A</v>
      </c>
      <c r="BZ243" t="e">
        <f t="shared" ca="1" si="622"/>
        <v>#N/A</v>
      </c>
      <c r="CA243" t="e">
        <f t="shared" ca="1" si="622"/>
        <v>#N/A</v>
      </c>
      <c r="CB243" t="e">
        <f t="shared" ca="1" si="622"/>
        <v>#N/A</v>
      </c>
      <c r="CC243" t="e">
        <f t="shared" ca="1" si="622"/>
        <v>#N/A</v>
      </c>
      <c r="CD243" t="e">
        <f t="shared" ca="1" si="622"/>
        <v>#N/A</v>
      </c>
      <c r="CE243" t="e">
        <f t="shared" ca="1" si="622"/>
        <v>#N/A</v>
      </c>
      <c r="CF243" s="91" t="e">
        <f t="shared" ca="1" si="622"/>
        <v>#N/A</v>
      </c>
      <c r="CG243" t="e">
        <f t="shared" ca="1" si="622"/>
        <v>#N/A</v>
      </c>
      <c r="CH243" t="e">
        <f t="shared" ca="1" si="622"/>
        <v>#N/A</v>
      </c>
      <c r="CI243" t="e">
        <f t="shared" ref="CI243:CX267" ca="1" si="630">CI$226*$E$224/60*$L243</f>
        <v>#N/A</v>
      </c>
      <c r="CJ243" t="e">
        <f t="shared" ca="1" si="630"/>
        <v>#N/A</v>
      </c>
      <c r="CK243" t="e">
        <f t="shared" ca="1" si="630"/>
        <v>#N/A</v>
      </c>
      <c r="CL243" t="e">
        <f t="shared" ca="1" si="630"/>
        <v>#N/A</v>
      </c>
      <c r="CM243" t="e">
        <f t="shared" ca="1" si="630"/>
        <v>#N/A</v>
      </c>
      <c r="CN243" t="e">
        <f t="shared" ca="1" si="630"/>
        <v>#N/A</v>
      </c>
      <c r="CO243" t="e">
        <f t="shared" ca="1" si="630"/>
        <v>#N/A</v>
      </c>
      <c r="CP243" t="e">
        <f t="shared" ca="1" si="630"/>
        <v>#N/A</v>
      </c>
      <c r="CQ243" t="e">
        <f t="shared" ca="1" si="630"/>
        <v>#N/A</v>
      </c>
      <c r="CR243" t="e">
        <f t="shared" ca="1" si="630"/>
        <v>#N/A</v>
      </c>
      <c r="CS243" t="e">
        <f t="shared" ca="1" si="630"/>
        <v>#N/A</v>
      </c>
      <c r="CT243" t="e">
        <f t="shared" ca="1" si="630"/>
        <v>#N/A</v>
      </c>
      <c r="CU243" t="e">
        <f t="shared" ca="1" si="630"/>
        <v>#N/A</v>
      </c>
      <c r="CV243" t="e">
        <f t="shared" ca="1" si="630"/>
        <v>#N/A</v>
      </c>
      <c r="CW243" t="e">
        <f t="shared" ca="1" si="630"/>
        <v>#N/A</v>
      </c>
      <c r="CX243" t="e">
        <f t="shared" ca="1" si="630"/>
        <v>#N/A</v>
      </c>
      <c r="CY243" t="e">
        <f t="shared" ref="CY243:CY249" ca="1" si="631">CY$226*$E$224/60*$L243</f>
        <v>#N/A</v>
      </c>
      <c r="CZ243" t="e">
        <f t="shared" ca="1" si="624"/>
        <v>#N/A</v>
      </c>
      <c r="DA243" t="e">
        <f t="shared" ca="1" si="624"/>
        <v>#N/A</v>
      </c>
      <c r="DB243" t="e">
        <f t="shared" ca="1" si="624"/>
        <v>#N/A</v>
      </c>
      <c r="DC243" t="e">
        <f t="shared" ca="1" si="624"/>
        <v>#N/A</v>
      </c>
      <c r="DD243" t="e">
        <f t="shared" ca="1" si="624"/>
        <v>#N/A</v>
      </c>
      <c r="DE243" t="e">
        <f t="shared" ca="1" si="624"/>
        <v>#N/A</v>
      </c>
      <c r="DF243" t="e">
        <f t="shared" ca="1" si="624"/>
        <v>#N/A</v>
      </c>
      <c r="DG243" t="e">
        <f t="shared" ca="1" si="624"/>
        <v>#N/A</v>
      </c>
      <c r="DH243" t="e">
        <f t="shared" ca="1" si="624"/>
        <v>#N/A</v>
      </c>
      <c r="DI243" t="e">
        <f t="shared" ca="1" si="624"/>
        <v>#N/A</v>
      </c>
      <c r="DJ243" s="91" t="e">
        <f t="shared" ca="1" si="624"/>
        <v>#N/A</v>
      </c>
      <c r="DK243" t="e">
        <f t="shared" ca="1" si="624"/>
        <v>#N/A</v>
      </c>
      <c r="DL243" t="e">
        <f t="shared" ca="1" si="624"/>
        <v>#N/A</v>
      </c>
      <c r="DM243" t="e">
        <f t="shared" ca="1" si="624"/>
        <v>#N/A</v>
      </c>
      <c r="DN243" t="e">
        <f t="shared" ca="1" si="624"/>
        <v>#N/A</v>
      </c>
      <c r="DO243" t="e">
        <f t="shared" ref="DO243:ED267" ca="1" si="632">DO$226*$E$224/60*$L243</f>
        <v>#N/A</v>
      </c>
      <c r="DP243" t="e">
        <f t="shared" ca="1" si="632"/>
        <v>#N/A</v>
      </c>
      <c r="DQ243" t="e">
        <f t="shared" ca="1" si="632"/>
        <v>#N/A</v>
      </c>
      <c r="DR243" t="e">
        <f t="shared" ca="1" si="632"/>
        <v>#N/A</v>
      </c>
      <c r="DS243" t="e">
        <f t="shared" ca="1" si="632"/>
        <v>#N/A</v>
      </c>
      <c r="DT243" t="e">
        <f t="shared" ca="1" si="632"/>
        <v>#N/A</v>
      </c>
      <c r="DU243" t="e">
        <f t="shared" ca="1" si="632"/>
        <v>#N/A</v>
      </c>
      <c r="DV243" t="e">
        <f t="shared" ca="1" si="632"/>
        <v>#N/A</v>
      </c>
      <c r="DW243" t="e">
        <f t="shared" ca="1" si="632"/>
        <v>#N/A</v>
      </c>
      <c r="DX243" t="e">
        <f t="shared" ca="1" si="632"/>
        <v>#N/A</v>
      </c>
      <c r="DY243" t="e">
        <f t="shared" ca="1" si="632"/>
        <v>#N/A</v>
      </c>
      <c r="DZ243" t="e">
        <f t="shared" ca="1" si="632"/>
        <v>#N/A</v>
      </c>
      <c r="EA243" t="e">
        <f t="shared" ca="1" si="632"/>
        <v>#N/A</v>
      </c>
      <c r="EB243" t="e">
        <f t="shared" ca="1" si="632"/>
        <v>#N/A</v>
      </c>
      <c r="EC243" t="e">
        <f t="shared" ca="1" si="632"/>
        <v>#N/A</v>
      </c>
      <c r="ED243" t="e">
        <f t="shared" ca="1" si="632"/>
        <v>#N/A</v>
      </c>
      <c r="EE243" t="e">
        <f t="shared" ref="EE243:EE249" ca="1" si="633">EE$226*$E$224/60*$L243</f>
        <v>#N/A</v>
      </c>
      <c r="EF243" t="e">
        <f t="shared" ca="1" si="626"/>
        <v>#N/A</v>
      </c>
      <c r="EG243" t="e">
        <f t="shared" ca="1" si="626"/>
        <v>#N/A</v>
      </c>
      <c r="EH243" t="e">
        <f t="shared" ca="1" si="626"/>
        <v>#N/A</v>
      </c>
      <c r="EI243" t="e">
        <f t="shared" ca="1" si="626"/>
        <v>#N/A</v>
      </c>
      <c r="EJ243" t="e">
        <f t="shared" ca="1" si="626"/>
        <v>#N/A</v>
      </c>
      <c r="EK243" t="e">
        <f t="shared" ca="1" si="626"/>
        <v>#N/A</v>
      </c>
      <c r="EL243" t="e">
        <f t="shared" ca="1" si="626"/>
        <v>#N/A</v>
      </c>
      <c r="EM243" t="e">
        <f t="shared" ca="1" si="626"/>
        <v>#N/A</v>
      </c>
      <c r="EN243" s="91" t="e">
        <f t="shared" ca="1" si="626"/>
        <v>#N/A</v>
      </c>
    </row>
    <row r="244" spans="1:144">
      <c r="A244" t="str">
        <f ca="1"/>
        <v>External walls</v>
      </c>
      <c r="B244" t="str">
        <f ca="1"/>
        <v>Wall insulation</v>
      </c>
      <c r="C244">
        <f ca="1"/>
        <v>0</v>
      </c>
      <c r="D244" t="str">
        <f ca="1"/>
        <v/>
      </c>
      <c r="E244">
        <f ca="1"/>
        <v>0</v>
      </c>
      <c r="F244">
        <f ca="1"/>
        <v>0</v>
      </c>
      <c r="G244">
        <f ca="1"/>
        <v>0</v>
      </c>
      <c r="H244" t="str">
        <f ca="1"/>
        <v/>
      </c>
      <c r="I244">
        <f ca="1"/>
        <v>0</v>
      </c>
      <c r="J244" t="str">
        <f ca="1"/>
        <v/>
      </c>
      <c r="K244" t="str">
        <f ca="1"/>
        <v>0</v>
      </c>
      <c r="L244" t="str">
        <f ca="1"/>
        <v>0</v>
      </c>
      <c r="M244" t="str">
        <f ca="1"/>
        <v>0</v>
      </c>
      <c r="X244" s="91" t="e">
        <f t="shared" ca="1" si="627"/>
        <v>#N/A</v>
      </c>
      <c r="Y244" t="e">
        <f t="shared" ca="1" si="627"/>
        <v>#N/A</v>
      </c>
      <c r="Z244" t="e">
        <f t="shared" ca="1" si="627"/>
        <v>#N/A</v>
      </c>
      <c r="AA244" t="e">
        <f t="shared" ca="1" si="627"/>
        <v>#N/A</v>
      </c>
      <c r="AB244" t="e">
        <f t="shared" ca="1" si="627"/>
        <v>#N/A</v>
      </c>
      <c r="AC244" t="e">
        <f t="shared" ca="1" si="627"/>
        <v>#N/A</v>
      </c>
      <c r="AD244" t="e">
        <f t="shared" ca="1" si="627"/>
        <v>#N/A</v>
      </c>
      <c r="AE244" t="e">
        <f t="shared" ca="1" si="627"/>
        <v>#N/A</v>
      </c>
      <c r="AF244" t="e">
        <f t="shared" ca="1" si="627"/>
        <v>#N/A</v>
      </c>
      <c r="AG244" t="e">
        <f t="shared" ca="1" si="627"/>
        <v>#N/A</v>
      </c>
      <c r="AH244" t="e">
        <f t="shared" ca="1" si="627"/>
        <v>#N/A</v>
      </c>
      <c r="AI244" t="e">
        <f t="shared" ca="1" si="627"/>
        <v>#N/A</v>
      </c>
      <c r="AJ244" t="e">
        <f t="shared" ca="1" si="627"/>
        <v>#N/A</v>
      </c>
      <c r="AK244" t="e">
        <f t="shared" ca="1" si="627"/>
        <v>#N/A</v>
      </c>
      <c r="AL244" t="e">
        <f t="shared" ca="1" si="627"/>
        <v>#N/A</v>
      </c>
      <c r="AM244" t="e">
        <f t="shared" ca="1" si="627"/>
        <v>#N/A</v>
      </c>
      <c r="AN244" t="e">
        <f t="shared" ref="AN244:BC267" ca="1" si="634">AN$226*$E$224/60*$L244</f>
        <v>#N/A</v>
      </c>
      <c r="AO244" t="e">
        <f t="shared" ca="1" si="634"/>
        <v>#N/A</v>
      </c>
      <c r="AP244" t="e">
        <f t="shared" ca="1" si="634"/>
        <v>#N/A</v>
      </c>
      <c r="AQ244" t="e">
        <f t="shared" ca="1" si="634"/>
        <v>#N/A</v>
      </c>
      <c r="AR244" t="e">
        <f t="shared" ca="1" si="634"/>
        <v>#N/A</v>
      </c>
      <c r="AS244" t="e">
        <f t="shared" ca="1" si="634"/>
        <v>#N/A</v>
      </c>
      <c r="AT244" t="e">
        <f t="shared" ca="1" si="634"/>
        <v>#N/A</v>
      </c>
      <c r="AU244" t="e">
        <f t="shared" ca="1" si="634"/>
        <v>#N/A</v>
      </c>
      <c r="AV244" t="e">
        <f t="shared" ca="1" si="634"/>
        <v>#N/A</v>
      </c>
      <c r="AW244" t="e">
        <f t="shared" ca="1" si="634"/>
        <v>#N/A</v>
      </c>
      <c r="AX244" t="e">
        <f t="shared" ca="1" si="634"/>
        <v>#N/A</v>
      </c>
      <c r="AY244" t="e">
        <f t="shared" ca="1" si="634"/>
        <v>#N/A</v>
      </c>
      <c r="AZ244" t="e">
        <f t="shared" ca="1" si="634"/>
        <v>#N/A</v>
      </c>
      <c r="BA244" t="e">
        <f t="shared" ca="1" si="634"/>
        <v>#N/A</v>
      </c>
      <c r="BB244" s="91" t="e">
        <f t="shared" ca="1" si="634"/>
        <v>#N/A</v>
      </c>
      <c r="BC244" t="e">
        <f t="shared" ca="1" si="634"/>
        <v>#N/A</v>
      </c>
      <c r="BD244" t="e">
        <f t="shared" ca="1" si="628"/>
        <v>#N/A</v>
      </c>
      <c r="BE244" t="e">
        <f t="shared" ca="1" si="628"/>
        <v>#N/A</v>
      </c>
      <c r="BF244" t="e">
        <f t="shared" ca="1" si="628"/>
        <v>#N/A</v>
      </c>
      <c r="BG244" t="e">
        <f t="shared" ca="1" si="628"/>
        <v>#N/A</v>
      </c>
      <c r="BH244" t="e">
        <f t="shared" ca="1" si="628"/>
        <v>#N/A</v>
      </c>
      <c r="BI244" t="e">
        <f t="shared" ca="1" si="628"/>
        <v>#N/A</v>
      </c>
      <c r="BJ244" t="e">
        <f t="shared" ca="1" si="628"/>
        <v>#N/A</v>
      </c>
      <c r="BK244" t="e">
        <f t="shared" ca="1" si="628"/>
        <v>#N/A</v>
      </c>
      <c r="BL244" t="e">
        <f t="shared" ca="1" si="628"/>
        <v>#N/A</v>
      </c>
      <c r="BM244" t="e">
        <f t="shared" ca="1" si="628"/>
        <v>#N/A</v>
      </c>
      <c r="BN244" t="e">
        <f t="shared" ca="1" si="628"/>
        <v>#N/A</v>
      </c>
      <c r="BO244" t="e">
        <f t="shared" ca="1" si="628"/>
        <v>#N/A</v>
      </c>
      <c r="BP244" t="e">
        <f t="shared" ca="1" si="628"/>
        <v>#N/A</v>
      </c>
      <c r="BQ244" t="e">
        <f t="shared" ca="1" si="628"/>
        <v>#N/A</v>
      </c>
      <c r="BR244" t="e">
        <f t="shared" ca="1" si="628"/>
        <v>#N/A</v>
      </c>
      <c r="BS244" t="e">
        <f t="shared" ca="1" si="629"/>
        <v>#N/A</v>
      </c>
      <c r="BT244" t="e">
        <f t="shared" ref="BT244:CI267" ca="1" si="635">BT$226*$E$224/60*$L244</f>
        <v>#N/A</v>
      </c>
      <c r="BU244" t="e">
        <f t="shared" ca="1" si="635"/>
        <v>#N/A</v>
      </c>
      <c r="BV244" t="e">
        <f t="shared" ca="1" si="635"/>
        <v>#N/A</v>
      </c>
      <c r="BW244" t="e">
        <f t="shared" ca="1" si="635"/>
        <v>#N/A</v>
      </c>
      <c r="BX244" t="e">
        <f t="shared" ca="1" si="635"/>
        <v>#N/A</v>
      </c>
      <c r="BY244" t="e">
        <f t="shared" ca="1" si="635"/>
        <v>#N/A</v>
      </c>
      <c r="BZ244" t="e">
        <f t="shared" ca="1" si="635"/>
        <v>#N/A</v>
      </c>
      <c r="CA244" t="e">
        <f t="shared" ca="1" si="635"/>
        <v>#N/A</v>
      </c>
      <c r="CB244" t="e">
        <f t="shared" ca="1" si="635"/>
        <v>#N/A</v>
      </c>
      <c r="CC244" t="e">
        <f t="shared" ca="1" si="635"/>
        <v>#N/A</v>
      </c>
      <c r="CD244" t="e">
        <f t="shared" ca="1" si="635"/>
        <v>#N/A</v>
      </c>
      <c r="CE244" t="e">
        <f t="shared" ca="1" si="635"/>
        <v>#N/A</v>
      </c>
      <c r="CF244" s="91" t="e">
        <f t="shared" ca="1" si="635"/>
        <v>#N/A</v>
      </c>
      <c r="CG244" t="e">
        <f t="shared" ca="1" si="635"/>
        <v>#N/A</v>
      </c>
      <c r="CH244" t="e">
        <f t="shared" ca="1" si="635"/>
        <v>#N/A</v>
      </c>
      <c r="CI244" t="e">
        <f t="shared" ca="1" si="635"/>
        <v>#N/A</v>
      </c>
      <c r="CJ244" t="e">
        <f t="shared" ca="1" si="630"/>
        <v>#N/A</v>
      </c>
      <c r="CK244" t="e">
        <f t="shared" ca="1" si="630"/>
        <v>#N/A</v>
      </c>
      <c r="CL244" t="e">
        <f t="shared" ca="1" si="630"/>
        <v>#N/A</v>
      </c>
      <c r="CM244" t="e">
        <f t="shared" ca="1" si="630"/>
        <v>#N/A</v>
      </c>
      <c r="CN244" t="e">
        <f t="shared" ca="1" si="630"/>
        <v>#N/A</v>
      </c>
      <c r="CO244" t="e">
        <f t="shared" ca="1" si="630"/>
        <v>#N/A</v>
      </c>
      <c r="CP244" t="e">
        <f t="shared" ca="1" si="630"/>
        <v>#N/A</v>
      </c>
      <c r="CQ244" t="e">
        <f t="shared" ca="1" si="630"/>
        <v>#N/A</v>
      </c>
      <c r="CR244" t="e">
        <f t="shared" ca="1" si="630"/>
        <v>#N/A</v>
      </c>
      <c r="CS244" t="e">
        <f t="shared" ca="1" si="630"/>
        <v>#N/A</v>
      </c>
      <c r="CT244" t="e">
        <f t="shared" ca="1" si="630"/>
        <v>#N/A</v>
      </c>
      <c r="CU244" t="e">
        <f t="shared" ca="1" si="630"/>
        <v>#N/A</v>
      </c>
      <c r="CV244" t="e">
        <f t="shared" ca="1" si="630"/>
        <v>#N/A</v>
      </c>
      <c r="CW244" t="e">
        <f t="shared" ca="1" si="630"/>
        <v>#N/A</v>
      </c>
      <c r="CX244" t="e">
        <f t="shared" ca="1" si="630"/>
        <v>#N/A</v>
      </c>
      <c r="CY244" t="e">
        <f t="shared" ca="1" si="631"/>
        <v>#N/A</v>
      </c>
      <c r="CZ244" t="e">
        <f t="shared" ref="CZ244:DO268" ca="1" si="636">CZ$226*$E$224/60*$L244</f>
        <v>#N/A</v>
      </c>
      <c r="DA244" t="e">
        <f t="shared" ca="1" si="636"/>
        <v>#N/A</v>
      </c>
      <c r="DB244" t="e">
        <f t="shared" ca="1" si="636"/>
        <v>#N/A</v>
      </c>
      <c r="DC244" t="e">
        <f t="shared" ca="1" si="636"/>
        <v>#N/A</v>
      </c>
      <c r="DD244" t="e">
        <f t="shared" ca="1" si="636"/>
        <v>#N/A</v>
      </c>
      <c r="DE244" t="e">
        <f t="shared" ca="1" si="636"/>
        <v>#N/A</v>
      </c>
      <c r="DF244" t="e">
        <f t="shared" ca="1" si="636"/>
        <v>#N/A</v>
      </c>
      <c r="DG244" t="e">
        <f t="shared" ca="1" si="636"/>
        <v>#N/A</v>
      </c>
      <c r="DH244" t="e">
        <f t="shared" ca="1" si="636"/>
        <v>#N/A</v>
      </c>
      <c r="DI244" t="e">
        <f t="shared" ca="1" si="636"/>
        <v>#N/A</v>
      </c>
      <c r="DJ244" s="91" t="e">
        <f t="shared" ca="1" si="636"/>
        <v>#N/A</v>
      </c>
      <c r="DK244" t="e">
        <f t="shared" ca="1" si="636"/>
        <v>#N/A</v>
      </c>
      <c r="DL244" t="e">
        <f t="shared" ca="1" si="636"/>
        <v>#N/A</v>
      </c>
      <c r="DM244" t="e">
        <f t="shared" ca="1" si="636"/>
        <v>#N/A</v>
      </c>
      <c r="DN244" t="e">
        <f t="shared" ca="1" si="636"/>
        <v>#N/A</v>
      </c>
      <c r="DO244" t="e">
        <f t="shared" ca="1" si="636"/>
        <v>#N/A</v>
      </c>
      <c r="DP244" t="e">
        <f t="shared" ca="1" si="632"/>
        <v>#N/A</v>
      </c>
      <c r="DQ244" t="e">
        <f t="shared" ca="1" si="632"/>
        <v>#N/A</v>
      </c>
      <c r="DR244" t="e">
        <f t="shared" ca="1" si="632"/>
        <v>#N/A</v>
      </c>
      <c r="DS244" t="e">
        <f t="shared" ca="1" si="632"/>
        <v>#N/A</v>
      </c>
      <c r="DT244" t="e">
        <f t="shared" ca="1" si="632"/>
        <v>#N/A</v>
      </c>
      <c r="DU244" t="e">
        <f t="shared" ca="1" si="632"/>
        <v>#N/A</v>
      </c>
      <c r="DV244" t="e">
        <f t="shared" ca="1" si="632"/>
        <v>#N/A</v>
      </c>
      <c r="DW244" t="e">
        <f t="shared" ca="1" si="632"/>
        <v>#N/A</v>
      </c>
      <c r="DX244" t="e">
        <f t="shared" ca="1" si="632"/>
        <v>#N/A</v>
      </c>
      <c r="DY244" t="e">
        <f t="shared" ca="1" si="632"/>
        <v>#N/A</v>
      </c>
      <c r="DZ244" t="e">
        <f t="shared" ca="1" si="632"/>
        <v>#N/A</v>
      </c>
      <c r="EA244" t="e">
        <f t="shared" ca="1" si="632"/>
        <v>#N/A</v>
      </c>
      <c r="EB244" t="e">
        <f t="shared" ca="1" si="632"/>
        <v>#N/A</v>
      </c>
      <c r="EC244" t="e">
        <f t="shared" ca="1" si="632"/>
        <v>#N/A</v>
      </c>
      <c r="ED244" t="e">
        <f t="shared" ca="1" si="632"/>
        <v>#N/A</v>
      </c>
      <c r="EE244" t="e">
        <f t="shared" ca="1" si="633"/>
        <v>#N/A</v>
      </c>
      <c r="EF244" t="e">
        <f t="shared" ca="1" si="626"/>
        <v>#N/A</v>
      </c>
      <c r="EG244" t="e">
        <f t="shared" ca="1" si="626"/>
        <v>#N/A</v>
      </c>
      <c r="EH244" t="e">
        <f t="shared" ca="1" si="626"/>
        <v>#N/A</v>
      </c>
      <c r="EI244" t="e">
        <f t="shared" ca="1" si="626"/>
        <v>#N/A</v>
      </c>
      <c r="EJ244" t="e">
        <f t="shared" ca="1" si="626"/>
        <v>#N/A</v>
      </c>
      <c r="EK244" t="e">
        <f t="shared" ca="1" si="626"/>
        <v>#N/A</v>
      </c>
      <c r="EL244" t="e">
        <f t="shared" ca="1" si="626"/>
        <v>#N/A</v>
      </c>
      <c r="EM244" t="e">
        <f t="shared" ca="1" si="626"/>
        <v>#N/A</v>
      </c>
      <c r="EN244" s="91" t="e">
        <f t="shared" ca="1" si="626"/>
        <v>#N/A</v>
      </c>
    </row>
    <row r="245" spans="1:144">
      <c r="A245" t="str">
        <f ca="1"/>
        <v>Windows</v>
      </c>
      <c r="B245" t="str">
        <f ca="1"/>
        <v>Glazing</v>
      </c>
      <c r="C245">
        <f ca="1"/>
        <v>0</v>
      </c>
      <c r="D245" t="str">
        <f ca="1"/>
        <v/>
      </c>
      <c r="E245">
        <f ca="1"/>
        <v>0</v>
      </c>
      <c r="F245">
        <f ca="1"/>
        <v>0</v>
      </c>
      <c r="G245">
        <f ca="1"/>
        <v>0</v>
      </c>
      <c r="H245" t="str">
        <f ca="1"/>
        <v/>
      </c>
      <c r="I245">
        <f ca="1"/>
        <v>0</v>
      </c>
      <c r="J245" t="str">
        <f ca="1"/>
        <v/>
      </c>
      <c r="K245" t="str">
        <f ca="1"/>
        <v>0</v>
      </c>
      <c r="L245" t="str">
        <f ca="1"/>
        <v>0</v>
      </c>
      <c r="M245" t="str">
        <f ca="1"/>
        <v>0</v>
      </c>
      <c r="X245" s="91" t="e">
        <f t="shared" ca="1" si="627"/>
        <v>#N/A</v>
      </c>
      <c r="Y245" t="e">
        <f t="shared" ca="1" si="627"/>
        <v>#N/A</v>
      </c>
      <c r="Z245" t="e">
        <f t="shared" ca="1" si="627"/>
        <v>#N/A</v>
      </c>
      <c r="AA245" t="e">
        <f t="shared" ca="1" si="627"/>
        <v>#N/A</v>
      </c>
      <c r="AB245" t="e">
        <f t="shared" ca="1" si="627"/>
        <v>#N/A</v>
      </c>
      <c r="AC245" t="e">
        <f t="shared" ca="1" si="627"/>
        <v>#N/A</v>
      </c>
      <c r="AD245" t="e">
        <f t="shared" ca="1" si="627"/>
        <v>#N/A</v>
      </c>
      <c r="AE245" t="e">
        <f t="shared" ca="1" si="627"/>
        <v>#N/A</v>
      </c>
      <c r="AF245" t="e">
        <f t="shared" ca="1" si="627"/>
        <v>#N/A</v>
      </c>
      <c r="AG245" t="e">
        <f t="shared" ca="1" si="627"/>
        <v>#N/A</v>
      </c>
      <c r="AH245" t="e">
        <f t="shared" ca="1" si="627"/>
        <v>#N/A</v>
      </c>
      <c r="AI245" t="e">
        <f t="shared" ca="1" si="627"/>
        <v>#N/A</v>
      </c>
      <c r="AJ245" t="e">
        <f t="shared" ca="1" si="627"/>
        <v>#N/A</v>
      </c>
      <c r="AK245" t="e">
        <f t="shared" ca="1" si="627"/>
        <v>#N/A</v>
      </c>
      <c r="AL245" t="e">
        <f t="shared" ca="1" si="627"/>
        <v>#N/A</v>
      </c>
      <c r="AM245" t="e">
        <f t="shared" ca="1" si="627"/>
        <v>#N/A</v>
      </c>
      <c r="AN245" t="e">
        <f t="shared" ca="1" si="634"/>
        <v>#N/A</v>
      </c>
      <c r="AO245" t="e">
        <f t="shared" ca="1" si="634"/>
        <v>#N/A</v>
      </c>
      <c r="AP245" t="e">
        <f t="shared" ca="1" si="634"/>
        <v>#N/A</v>
      </c>
      <c r="AQ245" t="e">
        <f t="shared" ca="1" si="634"/>
        <v>#N/A</v>
      </c>
      <c r="AR245" t="e">
        <f t="shared" ca="1" si="634"/>
        <v>#N/A</v>
      </c>
      <c r="AS245" t="e">
        <f t="shared" ca="1" si="634"/>
        <v>#N/A</v>
      </c>
      <c r="AT245" t="e">
        <f t="shared" ca="1" si="634"/>
        <v>#N/A</v>
      </c>
      <c r="AU245" t="e">
        <f t="shared" ca="1" si="634"/>
        <v>#N/A</v>
      </c>
      <c r="AV245" t="e">
        <f t="shared" ca="1" si="634"/>
        <v>#N/A</v>
      </c>
      <c r="AW245" t="e">
        <f t="shared" ca="1" si="634"/>
        <v>#N/A</v>
      </c>
      <c r="AX245" t="e">
        <f t="shared" ca="1" si="634"/>
        <v>#N/A</v>
      </c>
      <c r="AY245" t="e">
        <f t="shared" ca="1" si="634"/>
        <v>#N/A</v>
      </c>
      <c r="AZ245" t="e">
        <f t="shared" ca="1" si="634"/>
        <v>#N/A</v>
      </c>
      <c r="BA245" t="e">
        <f t="shared" ca="1" si="634"/>
        <v>#N/A</v>
      </c>
      <c r="BB245" s="91" t="e">
        <f t="shared" ca="1" si="634"/>
        <v>#N/A</v>
      </c>
      <c r="BC245" t="e">
        <f t="shared" ca="1" si="634"/>
        <v>#N/A</v>
      </c>
      <c r="BD245" t="e">
        <f t="shared" ca="1" si="628"/>
        <v>#N/A</v>
      </c>
      <c r="BE245" t="e">
        <f t="shared" ca="1" si="628"/>
        <v>#N/A</v>
      </c>
      <c r="BF245" t="e">
        <f t="shared" ca="1" si="628"/>
        <v>#N/A</v>
      </c>
      <c r="BG245" t="e">
        <f t="shared" ca="1" si="628"/>
        <v>#N/A</v>
      </c>
      <c r="BH245" t="e">
        <f t="shared" ca="1" si="628"/>
        <v>#N/A</v>
      </c>
      <c r="BI245" t="e">
        <f t="shared" ca="1" si="628"/>
        <v>#N/A</v>
      </c>
      <c r="BJ245" t="e">
        <f t="shared" ca="1" si="628"/>
        <v>#N/A</v>
      </c>
      <c r="BK245" t="e">
        <f t="shared" ca="1" si="628"/>
        <v>#N/A</v>
      </c>
      <c r="BL245" t="e">
        <f t="shared" ca="1" si="628"/>
        <v>#N/A</v>
      </c>
      <c r="BM245" t="e">
        <f t="shared" ca="1" si="628"/>
        <v>#N/A</v>
      </c>
      <c r="BN245" t="e">
        <f t="shared" ca="1" si="628"/>
        <v>#N/A</v>
      </c>
      <c r="BO245" t="e">
        <f t="shared" ca="1" si="628"/>
        <v>#N/A</v>
      </c>
      <c r="BP245" t="e">
        <f t="shared" ca="1" si="628"/>
        <v>#N/A</v>
      </c>
      <c r="BQ245" t="e">
        <f t="shared" ca="1" si="628"/>
        <v>#N/A</v>
      </c>
      <c r="BR245" t="e">
        <f t="shared" ca="1" si="628"/>
        <v>#N/A</v>
      </c>
      <c r="BS245" t="e">
        <f t="shared" ca="1" si="629"/>
        <v>#N/A</v>
      </c>
      <c r="BT245" t="e">
        <f t="shared" ca="1" si="635"/>
        <v>#N/A</v>
      </c>
      <c r="BU245" t="e">
        <f t="shared" ca="1" si="635"/>
        <v>#N/A</v>
      </c>
      <c r="BV245" t="e">
        <f t="shared" ca="1" si="635"/>
        <v>#N/A</v>
      </c>
      <c r="BW245" t="e">
        <f t="shared" ca="1" si="635"/>
        <v>#N/A</v>
      </c>
      <c r="BX245" t="e">
        <f t="shared" ca="1" si="635"/>
        <v>#N/A</v>
      </c>
      <c r="BY245" t="e">
        <f t="shared" ca="1" si="635"/>
        <v>#N/A</v>
      </c>
      <c r="BZ245" t="e">
        <f t="shared" ca="1" si="635"/>
        <v>#N/A</v>
      </c>
      <c r="CA245" t="e">
        <f t="shared" ca="1" si="635"/>
        <v>#N/A</v>
      </c>
      <c r="CB245" t="e">
        <f t="shared" ca="1" si="635"/>
        <v>#N/A</v>
      </c>
      <c r="CC245" t="e">
        <f t="shared" ca="1" si="635"/>
        <v>#N/A</v>
      </c>
      <c r="CD245" t="e">
        <f t="shared" ca="1" si="635"/>
        <v>#N/A</v>
      </c>
      <c r="CE245" t="e">
        <f t="shared" ca="1" si="635"/>
        <v>#N/A</v>
      </c>
      <c r="CF245" s="91" t="e">
        <f t="shared" ca="1" si="635"/>
        <v>#N/A</v>
      </c>
      <c r="CG245" t="e">
        <f t="shared" ca="1" si="635"/>
        <v>#N/A</v>
      </c>
      <c r="CH245" t="e">
        <f t="shared" ca="1" si="635"/>
        <v>#N/A</v>
      </c>
      <c r="CI245" t="e">
        <f t="shared" ca="1" si="635"/>
        <v>#N/A</v>
      </c>
      <c r="CJ245" t="e">
        <f t="shared" ca="1" si="630"/>
        <v>#N/A</v>
      </c>
      <c r="CK245" t="e">
        <f t="shared" ca="1" si="630"/>
        <v>#N/A</v>
      </c>
      <c r="CL245" t="e">
        <f t="shared" ca="1" si="630"/>
        <v>#N/A</v>
      </c>
      <c r="CM245" t="e">
        <f t="shared" ca="1" si="630"/>
        <v>#N/A</v>
      </c>
      <c r="CN245" t="e">
        <f t="shared" ca="1" si="630"/>
        <v>#N/A</v>
      </c>
      <c r="CO245" t="e">
        <f t="shared" ca="1" si="630"/>
        <v>#N/A</v>
      </c>
      <c r="CP245" t="e">
        <f t="shared" ca="1" si="630"/>
        <v>#N/A</v>
      </c>
      <c r="CQ245" t="e">
        <f t="shared" ca="1" si="630"/>
        <v>#N/A</v>
      </c>
      <c r="CR245" t="e">
        <f t="shared" ca="1" si="630"/>
        <v>#N/A</v>
      </c>
      <c r="CS245" t="e">
        <f t="shared" ca="1" si="630"/>
        <v>#N/A</v>
      </c>
      <c r="CT245" t="e">
        <f t="shared" ca="1" si="630"/>
        <v>#N/A</v>
      </c>
      <c r="CU245" t="e">
        <f t="shared" ca="1" si="630"/>
        <v>#N/A</v>
      </c>
      <c r="CV245" t="e">
        <f t="shared" ca="1" si="630"/>
        <v>#N/A</v>
      </c>
      <c r="CW245" t="e">
        <f t="shared" ca="1" si="630"/>
        <v>#N/A</v>
      </c>
      <c r="CX245" t="e">
        <f t="shared" ca="1" si="630"/>
        <v>#N/A</v>
      </c>
      <c r="CY245" t="e">
        <f t="shared" ca="1" si="631"/>
        <v>#N/A</v>
      </c>
      <c r="CZ245" t="e">
        <f t="shared" ca="1" si="636"/>
        <v>#N/A</v>
      </c>
      <c r="DA245" t="e">
        <f t="shared" ca="1" si="636"/>
        <v>#N/A</v>
      </c>
      <c r="DB245" t="e">
        <f t="shared" ca="1" si="636"/>
        <v>#N/A</v>
      </c>
      <c r="DC245" t="e">
        <f t="shared" ca="1" si="636"/>
        <v>#N/A</v>
      </c>
      <c r="DD245" t="e">
        <f t="shared" ca="1" si="636"/>
        <v>#N/A</v>
      </c>
      <c r="DE245" t="e">
        <f t="shared" ca="1" si="636"/>
        <v>#N/A</v>
      </c>
      <c r="DF245" t="e">
        <f t="shared" ca="1" si="636"/>
        <v>#N/A</v>
      </c>
      <c r="DG245" t="e">
        <f t="shared" ca="1" si="636"/>
        <v>#N/A</v>
      </c>
      <c r="DH245" t="e">
        <f t="shared" ca="1" si="636"/>
        <v>#N/A</v>
      </c>
      <c r="DI245" t="e">
        <f t="shared" ca="1" si="636"/>
        <v>#N/A</v>
      </c>
      <c r="DJ245" s="91" t="e">
        <f t="shared" ca="1" si="636"/>
        <v>#N/A</v>
      </c>
      <c r="DK245" t="e">
        <f t="shared" ca="1" si="636"/>
        <v>#N/A</v>
      </c>
      <c r="DL245" t="e">
        <f t="shared" ca="1" si="636"/>
        <v>#N/A</v>
      </c>
      <c r="DM245" t="e">
        <f t="shared" ca="1" si="636"/>
        <v>#N/A</v>
      </c>
      <c r="DN245" t="e">
        <f t="shared" ca="1" si="636"/>
        <v>#N/A</v>
      </c>
      <c r="DO245" t="e">
        <f t="shared" ca="1" si="636"/>
        <v>#N/A</v>
      </c>
      <c r="DP245" t="e">
        <f t="shared" ca="1" si="632"/>
        <v>#N/A</v>
      </c>
      <c r="DQ245" t="e">
        <f t="shared" ca="1" si="632"/>
        <v>#N/A</v>
      </c>
      <c r="DR245" t="e">
        <f t="shared" ca="1" si="632"/>
        <v>#N/A</v>
      </c>
      <c r="DS245" t="e">
        <f t="shared" ca="1" si="632"/>
        <v>#N/A</v>
      </c>
      <c r="DT245" t="e">
        <f t="shared" ca="1" si="632"/>
        <v>#N/A</v>
      </c>
      <c r="DU245" t="e">
        <f t="shared" ca="1" si="632"/>
        <v>#N/A</v>
      </c>
      <c r="DV245" t="e">
        <f t="shared" ca="1" si="632"/>
        <v>#N/A</v>
      </c>
      <c r="DW245" t="e">
        <f t="shared" ca="1" si="632"/>
        <v>#N/A</v>
      </c>
      <c r="DX245" t="e">
        <f t="shared" ca="1" si="632"/>
        <v>#N/A</v>
      </c>
      <c r="DY245" t="e">
        <f t="shared" ca="1" si="632"/>
        <v>#N/A</v>
      </c>
      <c r="DZ245" t="e">
        <f t="shared" ca="1" si="632"/>
        <v>#N/A</v>
      </c>
      <c r="EA245" t="e">
        <f t="shared" ca="1" si="632"/>
        <v>#N/A</v>
      </c>
      <c r="EB245" t="e">
        <f t="shared" ca="1" si="632"/>
        <v>#N/A</v>
      </c>
      <c r="EC245" t="e">
        <f t="shared" ca="1" si="632"/>
        <v>#N/A</v>
      </c>
      <c r="ED245" t="e">
        <f t="shared" ca="1" si="632"/>
        <v>#N/A</v>
      </c>
      <c r="EE245" t="e">
        <f t="shared" ca="1" si="633"/>
        <v>#N/A</v>
      </c>
      <c r="EF245" t="e">
        <f t="shared" ca="1" si="626"/>
        <v>#N/A</v>
      </c>
      <c r="EG245" t="e">
        <f t="shared" ca="1" si="626"/>
        <v>#N/A</v>
      </c>
      <c r="EH245" t="e">
        <f t="shared" ca="1" si="626"/>
        <v>#N/A</v>
      </c>
      <c r="EI245" t="e">
        <f t="shared" ca="1" si="626"/>
        <v>#N/A</v>
      </c>
      <c r="EJ245" t="e">
        <f t="shared" ca="1" si="626"/>
        <v>#N/A</v>
      </c>
      <c r="EK245" t="e">
        <f t="shared" ca="1" si="626"/>
        <v>#N/A</v>
      </c>
      <c r="EL245" t="e">
        <f t="shared" ca="1" si="626"/>
        <v>#N/A</v>
      </c>
      <c r="EM245" t="e">
        <f t="shared" ca="1" si="626"/>
        <v>#N/A</v>
      </c>
      <c r="EN245" s="91" t="e">
        <f t="shared" ca="1" si="626"/>
        <v>#N/A</v>
      </c>
    </row>
    <row r="246" spans="1:144">
      <c r="A246" t="str">
        <f ca="1"/>
        <v>Windows</v>
      </c>
      <c r="B246" t="str">
        <f ca="1"/>
        <v>Window frames</v>
      </c>
      <c r="C246">
        <f ca="1"/>
        <v>0</v>
      </c>
      <c r="D246" t="str">
        <f ca="1"/>
        <v/>
      </c>
      <c r="E246">
        <f ca="1"/>
        <v>0</v>
      </c>
      <c r="F246">
        <f ca="1"/>
        <v>0</v>
      </c>
      <c r="G246">
        <f ca="1"/>
        <v>0</v>
      </c>
      <c r="H246" t="str">
        <f ca="1"/>
        <v/>
      </c>
      <c r="I246">
        <f ca="1"/>
        <v>0</v>
      </c>
      <c r="J246" t="str">
        <f ca="1"/>
        <v/>
      </c>
      <c r="K246" t="str">
        <f ca="1"/>
        <v>0</v>
      </c>
      <c r="L246" t="str">
        <f ca="1"/>
        <v>0</v>
      </c>
      <c r="M246" t="str">
        <f ca="1"/>
        <v>0</v>
      </c>
      <c r="X246" s="91" t="e">
        <f t="shared" ca="1" si="627"/>
        <v>#N/A</v>
      </c>
      <c r="Y246" t="e">
        <f t="shared" ca="1" si="627"/>
        <v>#N/A</v>
      </c>
      <c r="Z246" t="e">
        <f t="shared" ca="1" si="627"/>
        <v>#N/A</v>
      </c>
      <c r="AA246" t="e">
        <f t="shared" ca="1" si="627"/>
        <v>#N/A</v>
      </c>
      <c r="AB246" t="e">
        <f t="shared" ca="1" si="627"/>
        <v>#N/A</v>
      </c>
      <c r="AC246" t="e">
        <f t="shared" ca="1" si="627"/>
        <v>#N/A</v>
      </c>
      <c r="AD246" t="e">
        <f t="shared" ca="1" si="627"/>
        <v>#N/A</v>
      </c>
      <c r="AE246" t="e">
        <f t="shared" ca="1" si="627"/>
        <v>#N/A</v>
      </c>
      <c r="AF246" t="e">
        <f t="shared" ca="1" si="627"/>
        <v>#N/A</v>
      </c>
      <c r="AG246" t="e">
        <f t="shared" ca="1" si="627"/>
        <v>#N/A</v>
      </c>
      <c r="AH246" t="e">
        <f t="shared" ca="1" si="627"/>
        <v>#N/A</v>
      </c>
      <c r="AI246" t="e">
        <f t="shared" ca="1" si="627"/>
        <v>#N/A</v>
      </c>
      <c r="AJ246" t="e">
        <f t="shared" ca="1" si="627"/>
        <v>#N/A</v>
      </c>
      <c r="AK246" t="e">
        <f t="shared" ca="1" si="627"/>
        <v>#N/A</v>
      </c>
      <c r="AL246" t="e">
        <f t="shared" ca="1" si="627"/>
        <v>#N/A</v>
      </c>
      <c r="AM246" t="e">
        <f t="shared" ca="1" si="627"/>
        <v>#N/A</v>
      </c>
      <c r="AN246" t="e">
        <f t="shared" ca="1" si="634"/>
        <v>#N/A</v>
      </c>
      <c r="AO246" t="e">
        <f t="shared" ca="1" si="634"/>
        <v>#N/A</v>
      </c>
      <c r="AP246" t="e">
        <f t="shared" ca="1" si="634"/>
        <v>#N/A</v>
      </c>
      <c r="AQ246" t="e">
        <f t="shared" ca="1" si="634"/>
        <v>#N/A</v>
      </c>
      <c r="AR246" t="e">
        <f t="shared" ca="1" si="634"/>
        <v>#N/A</v>
      </c>
      <c r="AS246" t="e">
        <f t="shared" ca="1" si="634"/>
        <v>#N/A</v>
      </c>
      <c r="AT246" t="e">
        <f t="shared" ca="1" si="634"/>
        <v>#N/A</v>
      </c>
      <c r="AU246" t="e">
        <f t="shared" ca="1" si="634"/>
        <v>#N/A</v>
      </c>
      <c r="AV246" t="e">
        <f t="shared" ca="1" si="634"/>
        <v>#N/A</v>
      </c>
      <c r="AW246" t="e">
        <f t="shared" ca="1" si="634"/>
        <v>#N/A</v>
      </c>
      <c r="AX246" t="e">
        <f t="shared" ca="1" si="634"/>
        <v>#N/A</v>
      </c>
      <c r="AY246" t="e">
        <f t="shared" ca="1" si="634"/>
        <v>#N/A</v>
      </c>
      <c r="AZ246" t="e">
        <f t="shared" ca="1" si="634"/>
        <v>#N/A</v>
      </c>
      <c r="BA246" t="e">
        <f t="shared" ca="1" si="634"/>
        <v>#N/A</v>
      </c>
      <c r="BB246" s="91" t="e">
        <f t="shared" ca="1" si="634"/>
        <v>#N/A</v>
      </c>
      <c r="BC246" t="e">
        <f t="shared" ca="1" si="634"/>
        <v>#N/A</v>
      </c>
      <c r="BD246" t="e">
        <f t="shared" ca="1" si="628"/>
        <v>#N/A</v>
      </c>
      <c r="BE246" t="e">
        <f t="shared" ca="1" si="628"/>
        <v>#N/A</v>
      </c>
      <c r="BF246" t="e">
        <f t="shared" ca="1" si="628"/>
        <v>#N/A</v>
      </c>
      <c r="BG246" t="e">
        <f t="shared" ca="1" si="628"/>
        <v>#N/A</v>
      </c>
      <c r="BH246" t="e">
        <f t="shared" ca="1" si="628"/>
        <v>#N/A</v>
      </c>
      <c r="BI246" t="e">
        <f t="shared" ca="1" si="628"/>
        <v>#N/A</v>
      </c>
      <c r="BJ246" t="e">
        <f t="shared" ca="1" si="628"/>
        <v>#N/A</v>
      </c>
      <c r="BK246" t="e">
        <f t="shared" ca="1" si="628"/>
        <v>#N/A</v>
      </c>
      <c r="BL246" t="e">
        <f t="shared" ca="1" si="628"/>
        <v>#N/A</v>
      </c>
      <c r="BM246" t="e">
        <f t="shared" ca="1" si="628"/>
        <v>#N/A</v>
      </c>
      <c r="BN246" t="e">
        <f t="shared" ca="1" si="628"/>
        <v>#N/A</v>
      </c>
      <c r="BO246" t="e">
        <f t="shared" ca="1" si="628"/>
        <v>#N/A</v>
      </c>
      <c r="BP246" t="e">
        <f t="shared" ca="1" si="628"/>
        <v>#N/A</v>
      </c>
      <c r="BQ246" t="e">
        <f t="shared" ca="1" si="628"/>
        <v>#N/A</v>
      </c>
      <c r="BR246" t="e">
        <f t="shared" ca="1" si="628"/>
        <v>#N/A</v>
      </c>
      <c r="BS246" t="e">
        <f t="shared" ca="1" si="629"/>
        <v>#N/A</v>
      </c>
      <c r="BT246" t="e">
        <f t="shared" ca="1" si="635"/>
        <v>#N/A</v>
      </c>
      <c r="BU246" t="e">
        <f t="shared" ca="1" si="635"/>
        <v>#N/A</v>
      </c>
      <c r="BV246" t="e">
        <f t="shared" ca="1" si="635"/>
        <v>#N/A</v>
      </c>
      <c r="BW246" t="e">
        <f t="shared" ca="1" si="635"/>
        <v>#N/A</v>
      </c>
      <c r="BX246" t="e">
        <f t="shared" ca="1" si="635"/>
        <v>#N/A</v>
      </c>
      <c r="BY246" t="e">
        <f t="shared" ca="1" si="635"/>
        <v>#N/A</v>
      </c>
      <c r="BZ246" t="e">
        <f t="shared" ca="1" si="635"/>
        <v>#N/A</v>
      </c>
      <c r="CA246" t="e">
        <f t="shared" ca="1" si="635"/>
        <v>#N/A</v>
      </c>
      <c r="CB246" t="e">
        <f t="shared" ca="1" si="635"/>
        <v>#N/A</v>
      </c>
      <c r="CC246" t="e">
        <f t="shared" ca="1" si="635"/>
        <v>#N/A</v>
      </c>
      <c r="CD246" t="e">
        <f t="shared" ca="1" si="635"/>
        <v>#N/A</v>
      </c>
      <c r="CE246" t="e">
        <f t="shared" ca="1" si="635"/>
        <v>#N/A</v>
      </c>
      <c r="CF246" s="91" t="e">
        <f t="shared" ca="1" si="635"/>
        <v>#N/A</v>
      </c>
      <c r="CG246" t="e">
        <f t="shared" ca="1" si="635"/>
        <v>#N/A</v>
      </c>
      <c r="CH246" t="e">
        <f t="shared" ca="1" si="635"/>
        <v>#N/A</v>
      </c>
      <c r="CI246" t="e">
        <f t="shared" ca="1" si="635"/>
        <v>#N/A</v>
      </c>
      <c r="CJ246" t="e">
        <f t="shared" ca="1" si="630"/>
        <v>#N/A</v>
      </c>
      <c r="CK246" t="e">
        <f t="shared" ca="1" si="630"/>
        <v>#N/A</v>
      </c>
      <c r="CL246" t="e">
        <f t="shared" ca="1" si="630"/>
        <v>#N/A</v>
      </c>
      <c r="CM246" t="e">
        <f t="shared" ca="1" si="630"/>
        <v>#N/A</v>
      </c>
      <c r="CN246" t="e">
        <f t="shared" ca="1" si="630"/>
        <v>#N/A</v>
      </c>
      <c r="CO246" t="e">
        <f t="shared" ca="1" si="630"/>
        <v>#N/A</v>
      </c>
      <c r="CP246" t="e">
        <f t="shared" ca="1" si="630"/>
        <v>#N/A</v>
      </c>
      <c r="CQ246" t="e">
        <f t="shared" ca="1" si="630"/>
        <v>#N/A</v>
      </c>
      <c r="CR246" t="e">
        <f t="shared" ca="1" si="630"/>
        <v>#N/A</v>
      </c>
      <c r="CS246" t="e">
        <f t="shared" ca="1" si="630"/>
        <v>#N/A</v>
      </c>
      <c r="CT246" t="e">
        <f t="shared" ca="1" si="630"/>
        <v>#N/A</v>
      </c>
      <c r="CU246" t="e">
        <f t="shared" ca="1" si="630"/>
        <v>#N/A</v>
      </c>
      <c r="CV246" t="e">
        <f t="shared" ca="1" si="630"/>
        <v>#N/A</v>
      </c>
      <c r="CW246" t="e">
        <f t="shared" ca="1" si="630"/>
        <v>#N/A</v>
      </c>
      <c r="CX246" t="e">
        <f t="shared" ca="1" si="630"/>
        <v>#N/A</v>
      </c>
      <c r="CY246" t="e">
        <f t="shared" ca="1" si="631"/>
        <v>#N/A</v>
      </c>
      <c r="CZ246" t="e">
        <f t="shared" ca="1" si="636"/>
        <v>#N/A</v>
      </c>
      <c r="DA246" t="e">
        <f t="shared" ca="1" si="636"/>
        <v>#N/A</v>
      </c>
      <c r="DB246" t="e">
        <f t="shared" ca="1" si="636"/>
        <v>#N/A</v>
      </c>
      <c r="DC246" t="e">
        <f t="shared" ca="1" si="636"/>
        <v>#N/A</v>
      </c>
      <c r="DD246" t="e">
        <f t="shared" ca="1" si="636"/>
        <v>#N/A</v>
      </c>
      <c r="DE246" t="e">
        <f t="shared" ca="1" si="636"/>
        <v>#N/A</v>
      </c>
      <c r="DF246" t="e">
        <f t="shared" ca="1" si="636"/>
        <v>#N/A</v>
      </c>
      <c r="DG246" t="e">
        <f t="shared" ca="1" si="636"/>
        <v>#N/A</v>
      </c>
      <c r="DH246" t="e">
        <f t="shared" ca="1" si="636"/>
        <v>#N/A</v>
      </c>
      <c r="DI246" t="e">
        <f t="shared" ca="1" si="636"/>
        <v>#N/A</v>
      </c>
      <c r="DJ246" s="91" t="e">
        <f t="shared" ca="1" si="636"/>
        <v>#N/A</v>
      </c>
      <c r="DK246" t="e">
        <f t="shared" ca="1" si="636"/>
        <v>#N/A</v>
      </c>
      <c r="DL246" t="e">
        <f t="shared" ca="1" si="636"/>
        <v>#N/A</v>
      </c>
      <c r="DM246" t="e">
        <f t="shared" ca="1" si="636"/>
        <v>#N/A</v>
      </c>
      <c r="DN246" t="e">
        <f t="shared" ca="1" si="636"/>
        <v>#N/A</v>
      </c>
      <c r="DO246" t="e">
        <f t="shared" ca="1" si="636"/>
        <v>#N/A</v>
      </c>
      <c r="DP246" t="e">
        <f t="shared" ca="1" si="632"/>
        <v>#N/A</v>
      </c>
      <c r="DQ246" t="e">
        <f t="shared" ca="1" si="632"/>
        <v>#N/A</v>
      </c>
      <c r="DR246" t="e">
        <f t="shared" ca="1" si="632"/>
        <v>#N/A</v>
      </c>
      <c r="DS246" t="e">
        <f t="shared" ca="1" si="632"/>
        <v>#N/A</v>
      </c>
      <c r="DT246" t="e">
        <f t="shared" ca="1" si="632"/>
        <v>#N/A</v>
      </c>
      <c r="DU246" t="e">
        <f t="shared" ca="1" si="632"/>
        <v>#N/A</v>
      </c>
      <c r="DV246" t="e">
        <f t="shared" ca="1" si="632"/>
        <v>#N/A</v>
      </c>
      <c r="DW246" t="e">
        <f t="shared" ca="1" si="632"/>
        <v>#N/A</v>
      </c>
      <c r="DX246" t="e">
        <f t="shared" ca="1" si="632"/>
        <v>#N/A</v>
      </c>
      <c r="DY246" t="e">
        <f t="shared" ca="1" si="632"/>
        <v>#N/A</v>
      </c>
      <c r="DZ246" t="e">
        <f t="shared" ca="1" si="632"/>
        <v>#N/A</v>
      </c>
      <c r="EA246" t="e">
        <f t="shared" ca="1" si="632"/>
        <v>#N/A</v>
      </c>
      <c r="EB246" t="e">
        <f t="shared" ca="1" si="632"/>
        <v>#N/A</v>
      </c>
      <c r="EC246" t="e">
        <f t="shared" ca="1" si="632"/>
        <v>#N/A</v>
      </c>
      <c r="ED246" t="e">
        <f t="shared" ca="1" si="632"/>
        <v>#N/A</v>
      </c>
      <c r="EE246" t="e">
        <f t="shared" ca="1" si="633"/>
        <v>#N/A</v>
      </c>
      <c r="EF246" t="e">
        <f t="shared" ca="1" si="626"/>
        <v>#N/A</v>
      </c>
      <c r="EG246" t="e">
        <f t="shared" ca="1" si="626"/>
        <v>#N/A</v>
      </c>
      <c r="EH246" t="e">
        <f t="shared" ca="1" si="626"/>
        <v>#N/A</v>
      </c>
      <c r="EI246" t="e">
        <f t="shared" ca="1" si="626"/>
        <v>#N/A</v>
      </c>
      <c r="EJ246" t="e">
        <f t="shared" ca="1" si="626"/>
        <v>#N/A</v>
      </c>
      <c r="EK246" t="e">
        <f t="shared" ca="1" si="626"/>
        <v>#N/A</v>
      </c>
      <c r="EL246" t="e">
        <f t="shared" ca="1" si="626"/>
        <v>#N/A</v>
      </c>
      <c r="EM246" t="e">
        <f t="shared" ca="1" si="626"/>
        <v>#N/A</v>
      </c>
      <c r="EN246" s="91" t="e">
        <f t="shared" ca="1" si="626"/>
        <v>#N/A</v>
      </c>
    </row>
    <row r="247" spans="1:144">
      <c r="A247" t="str">
        <f ca="1"/>
        <v>Internal walls</v>
      </c>
      <c r="B247" t="str">
        <f ca="1"/>
        <v>Partitions</v>
      </c>
      <c r="C247">
        <f ca="1"/>
        <v>0</v>
      </c>
      <c r="D247" t="str">
        <f ca="1"/>
        <v/>
      </c>
      <c r="E247">
        <f ca="1"/>
        <v>0</v>
      </c>
      <c r="F247">
        <f ca="1"/>
        <v>0</v>
      </c>
      <c r="G247">
        <f ca="1"/>
        <v>0</v>
      </c>
      <c r="H247" t="str">
        <f ca="1"/>
        <v/>
      </c>
      <c r="I247">
        <f ca="1"/>
        <v>0</v>
      </c>
      <c r="J247" t="str">
        <f ca="1"/>
        <v/>
      </c>
      <c r="K247" t="str">
        <f ca="1"/>
        <v>0</v>
      </c>
      <c r="L247" t="str">
        <f ca="1"/>
        <v>0</v>
      </c>
      <c r="M247" t="str">
        <f ca="1"/>
        <v>0</v>
      </c>
      <c r="X247" s="91" t="e">
        <f t="shared" ca="1" si="627"/>
        <v>#N/A</v>
      </c>
      <c r="Y247" t="e">
        <f t="shared" ca="1" si="627"/>
        <v>#N/A</v>
      </c>
      <c r="Z247" t="e">
        <f t="shared" ca="1" si="627"/>
        <v>#N/A</v>
      </c>
      <c r="AA247" t="e">
        <f t="shared" ca="1" si="627"/>
        <v>#N/A</v>
      </c>
      <c r="AB247" t="e">
        <f t="shared" ca="1" si="627"/>
        <v>#N/A</v>
      </c>
      <c r="AC247" t="e">
        <f t="shared" ca="1" si="627"/>
        <v>#N/A</v>
      </c>
      <c r="AD247" t="e">
        <f t="shared" ca="1" si="627"/>
        <v>#N/A</v>
      </c>
      <c r="AE247" t="e">
        <f t="shared" ca="1" si="627"/>
        <v>#N/A</v>
      </c>
      <c r="AF247" t="e">
        <f t="shared" ca="1" si="627"/>
        <v>#N/A</v>
      </c>
      <c r="AG247" t="e">
        <f t="shared" ca="1" si="627"/>
        <v>#N/A</v>
      </c>
      <c r="AH247" t="e">
        <f t="shared" ca="1" si="627"/>
        <v>#N/A</v>
      </c>
      <c r="AI247" t="e">
        <f t="shared" ca="1" si="627"/>
        <v>#N/A</v>
      </c>
      <c r="AJ247" t="e">
        <f t="shared" ca="1" si="627"/>
        <v>#N/A</v>
      </c>
      <c r="AK247" t="e">
        <f t="shared" ca="1" si="627"/>
        <v>#N/A</v>
      </c>
      <c r="AL247" t="e">
        <f t="shared" ca="1" si="627"/>
        <v>#N/A</v>
      </c>
      <c r="AM247" t="e">
        <f t="shared" ca="1" si="627"/>
        <v>#N/A</v>
      </c>
      <c r="AN247" t="e">
        <f t="shared" ca="1" si="634"/>
        <v>#N/A</v>
      </c>
      <c r="AO247" t="e">
        <f t="shared" ca="1" si="634"/>
        <v>#N/A</v>
      </c>
      <c r="AP247" t="e">
        <f t="shared" ca="1" si="634"/>
        <v>#N/A</v>
      </c>
      <c r="AQ247" t="e">
        <f t="shared" ca="1" si="634"/>
        <v>#N/A</v>
      </c>
      <c r="AR247" t="e">
        <f t="shared" ca="1" si="634"/>
        <v>#N/A</v>
      </c>
      <c r="AS247" t="e">
        <f t="shared" ca="1" si="634"/>
        <v>#N/A</v>
      </c>
      <c r="AT247" t="e">
        <f t="shared" ca="1" si="634"/>
        <v>#N/A</v>
      </c>
      <c r="AU247" t="e">
        <f t="shared" ca="1" si="634"/>
        <v>#N/A</v>
      </c>
      <c r="AV247" t="e">
        <f t="shared" ca="1" si="634"/>
        <v>#N/A</v>
      </c>
      <c r="AW247" t="e">
        <f t="shared" ca="1" si="634"/>
        <v>#N/A</v>
      </c>
      <c r="AX247" t="e">
        <f t="shared" ca="1" si="634"/>
        <v>#N/A</v>
      </c>
      <c r="AY247" t="e">
        <f t="shared" ca="1" si="634"/>
        <v>#N/A</v>
      </c>
      <c r="AZ247" t="e">
        <f t="shared" ca="1" si="634"/>
        <v>#N/A</v>
      </c>
      <c r="BA247" t="e">
        <f t="shared" ca="1" si="634"/>
        <v>#N/A</v>
      </c>
      <c r="BB247" s="91" t="e">
        <f t="shared" ca="1" si="634"/>
        <v>#N/A</v>
      </c>
      <c r="BC247" t="e">
        <f t="shared" ca="1" si="634"/>
        <v>#N/A</v>
      </c>
      <c r="BD247" t="e">
        <f t="shared" ca="1" si="628"/>
        <v>#N/A</v>
      </c>
      <c r="BE247" t="e">
        <f t="shared" ca="1" si="628"/>
        <v>#N/A</v>
      </c>
      <c r="BF247" t="e">
        <f t="shared" ca="1" si="628"/>
        <v>#N/A</v>
      </c>
      <c r="BG247" t="e">
        <f t="shared" ca="1" si="628"/>
        <v>#N/A</v>
      </c>
      <c r="BH247" t="e">
        <f t="shared" ca="1" si="628"/>
        <v>#N/A</v>
      </c>
      <c r="BI247" t="e">
        <f t="shared" ca="1" si="628"/>
        <v>#N/A</v>
      </c>
      <c r="BJ247" t="e">
        <f t="shared" ca="1" si="628"/>
        <v>#N/A</v>
      </c>
      <c r="BK247" t="e">
        <f t="shared" ca="1" si="628"/>
        <v>#N/A</v>
      </c>
      <c r="BL247" t="e">
        <f t="shared" ca="1" si="628"/>
        <v>#N/A</v>
      </c>
      <c r="BM247" t="e">
        <f t="shared" ca="1" si="628"/>
        <v>#N/A</v>
      </c>
      <c r="BN247" t="e">
        <f t="shared" ca="1" si="628"/>
        <v>#N/A</v>
      </c>
      <c r="BO247" t="e">
        <f t="shared" ca="1" si="628"/>
        <v>#N/A</v>
      </c>
      <c r="BP247" t="e">
        <f t="shared" ca="1" si="628"/>
        <v>#N/A</v>
      </c>
      <c r="BQ247" t="e">
        <f t="shared" ca="1" si="628"/>
        <v>#N/A</v>
      </c>
      <c r="BR247" t="e">
        <f t="shared" ca="1" si="628"/>
        <v>#N/A</v>
      </c>
      <c r="BS247" t="e">
        <f t="shared" ca="1" si="629"/>
        <v>#N/A</v>
      </c>
      <c r="BT247" t="e">
        <f t="shared" ca="1" si="635"/>
        <v>#N/A</v>
      </c>
      <c r="BU247" t="e">
        <f t="shared" ca="1" si="635"/>
        <v>#N/A</v>
      </c>
      <c r="BV247" t="e">
        <f t="shared" ca="1" si="635"/>
        <v>#N/A</v>
      </c>
      <c r="BW247" t="e">
        <f t="shared" ca="1" si="635"/>
        <v>#N/A</v>
      </c>
      <c r="BX247" t="e">
        <f t="shared" ca="1" si="635"/>
        <v>#N/A</v>
      </c>
      <c r="BY247" t="e">
        <f t="shared" ca="1" si="635"/>
        <v>#N/A</v>
      </c>
      <c r="BZ247" t="e">
        <f t="shared" ca="1" si="635"/>
        <v>#N/A</v>
      </c>
      <c r="CA247" t="e">
        <f t="shared" ca="1" si="635"/>
        <v>#N/A</v>
      </c>
      <c r="CB247" t="e">
        <f t="shared" ca="1" si="635"/>
        <v>#N/A</v>
      </c>
      <c r="CC247" t="e">
        <f t="shared" ca="1" si="635"/>
        <v>#N/A</v>
      </c>
      <c r="CD247" t="e">
        <f t="shared" ca="1" si="635"/>
        <v>#N/A</v>
      </c>
      <c r="CE247" t="e">
        <f t="shared" ca="1" si="635"/>
        <v>#N/A</v>
      </c>
      <c r="CF247" s="91" t="e">
        <f t="shared" ca="1" si="635"/>
        <v>#N/A</v>
      </c>
      <c r="CG247" t="e">
        <f t="shared" ca="1" si="635"/>
        <v>#N/A</v>
      </c>
      <c r="CH247" t="e">
        <f t="shared" ca="1" si="635"/>
        <v>#N/A</v>
      </c>
      <c r="CI247" t="e">
        <f t="shared" ca="1" si="635"/>
        <v>#N/A</v>
      </c>
      <c r="CJ247" t="e">
        <f t="shared" ca="1" si="630"/>
        <v>#N/A</v>
      </c>
      <c r="CK247" t="e">
        <f t="shared" ca="1" si="630"/>
        <v>#N/A</v>
      </c>
      <c r="CL247" t="e">
        <f t="shared" ca="1" si="630"/>
        <v>#N/A</v>
      </c>
      <c r="CM247" t="e">
        <f t="shared" ca="1" si="630"/>
        <v>#N/A</v>
      </c>
      <c r="CN247" t="e">
        <f t="shared" ca="1" si="630"/>
        <v>#N/A</v>
      </c>
      <c r="CO247" t="e">
        <f t="shared" ca="1" si="630"/>
        <v>#N/A</v>
      </c>
      <c r="CP247" t="e">
        <f t="shared" ca="1" si="630"/>
        <v>#N/A</v>
      </c>
      <c r="CQ247" t="e">
        <f t="shared" ca="1" si="630"/>
        <v>#N/A</v>
      </c>
      <c r="CR247" t="e">
        <f t="shared" ca="1" si="630"/>
        <v>#N/A</v>
      </c>
      <c r="CS247" t="e">
        <f t="shared" ca="1" si="630"/>
        <v>#N/A</v>
      </c>
      <c r="CT247" t="e">
        <f t="shared" ca="1" si="630"/>
        <v>#N/A</v>
      </c>
      <c r="CU247" t="e">
        <f t="shared" ca="1" si="630"/>
        <v>#N/A</v>
      </c>
      <c r="CV247" t="e">
        <f t="shared" ca="1" si="630"/>
        <v>#N/A</v>
      </c>
      <c r="CW247" t="e">
        <f t="shared" ca="1" si="630"/>
        <v>#N/A</v>
      </c>
      <c r="CX247" t="e">
        <f t="shared" ca="1" si="630"/>
        <v>#N/A</v>
      </c>
      <c r="CY247" t="e">
        <f t="shared" ca="1" si="631"/>
        <v>#N/A</v>
      </c>
      <c r="CZ247" t="e">
        <f t="shared" ca="1" si="636"/>
        <v>#N/A</v>
      </c>
      <c r="DA247" t="e">
        <f t="shared" ca="1" si="636"/>
        <v>#N/A</v>
      </c>
      <c r="DB247" t="e">
        <f t="shared" ca="1" si="636"/>
        <v>#N/A</v>
      </c>
      <c r="DC247" t="e">
        <f t="shared" ca="1" si="636"/>
        <v>#N/A</v>
      </c>
      <c r="DD247" t="e">
        <f t="shared" ca="1" si="636"/>
        <v>#N/A</v>
      </c>
      <c r="DE247" t="e">
        <f t="shared" ca="1" si="636"/>
        <v>#N/A</v>
      </c>
      <c r="DF247" t="e">
        <f t="shared" ca="1" si="636"/>
        <v>#N/A</v>
      </c>
      <c r="DG247" t="e">
        <f t="shared" ca="1" si="636"/>
        <v>#N/A</v>
      </c>
      <c r="DH247" t="e">
        <f t="shared" ca="1" si="636"/>
        <v>#N/A</v>
      </c>
      <c r="DI247" t="e">
        <f t="shared" ca="1" si="636"/>
        <v>#N/A</v>
      </c>
      <c r="DJ247" s="91" t="e">
        <f t="shared" ca="1" si="636"/>
        <v>#N/A</v>
      </c>
      <c r="DK247" t="e">
        <f t="shared" ca="1" si="636"/>
        <v>#N/A</v>
      </c>
      <c r="DL247" t="e">
        <f t="shared" ca="1" si="636"/>
        <v>#N/A</v>
      </c>
      <c r="DM247" t="e">
        <f t="shared" ca="1" si="636"/>
        <v>#N/A</v>
      </c>
      <c r="DN247" t="e">
        <f t="shared" ca="1" si="636"/>
        <v>#N/A</v>
      </c>
      <c r="DO247" t="e">
        <f t="shared" ca="1" si="636"/>
        <v>#N/A</v>
      </c>
      <c r="DP247" t="e">
        <f t="shared" ca="1" si="632"/>
        <v>#N/A</v>
      </c>
      <c r="DQ247" t="e">
        <f t="shared" ca="1" si="632"/>
        <v>#N/A</v>
      </c>
      <c r="DR247" t="e">
        <f t="shared" ca="1" si="632"/>
        <v>#N/A</v>
      </c>
      <c r="DS247" t="e">
        <f t="shared" ca="1" si="632"/>
        <v>#N/A</v>
      </c>
      <c r="DT247" t="e">
        <f t="shared" ca="1" si="632"/>
        <v>#N/A</v>
      </c>
      <c r="DU247" t="e">
        <f t="shared" ca="1" si="632"/>
        <v>#N/A</v>
      </c>
      <c r="DV247" t="e">
        <f t="shared" ca="1" si="632"/>
        <v>#N/A</v>
      </c>
      <c r="DW247" t="e">
        <f t="shared" ca="1" si="632"/>
        <v>#N/A</v>
      </c>
      <c r="DX247" t="e">
        <f t="shared" ca="1" si="632"/>
        <v>#N/A</v>
      </c>
      <c r="DY247" t="e">
        <f t="shared" ca="1" si="632"/>
        <v>#N/A</v>
      </c>
      <c r="DZ247" t="e">
        <f t="shared" ca="1" si="632"/>
        <v>#N/A</v>
      </c>
      <c r="EA247" t="e">
        <f t="shared" ca="1" si="632"/>
        <v>#N/A</v>
      </c>
      <c r="EB247" t="e">
        <f t="shared" ca="1" si="632"/>
        <v>#N/A</v>
      </c>
      <c r="EC247" t="e">
        <f t="shared" ca="1" si="632"/>
        <v>#N/A</v>
      </c>
      <c r="ED247" t="e">
        <f t="shared" ca="1" si="632"/>
        <v>#N/A</v>
      </c>
      <c r="EE247" t="e">
        <f t="shared" ca="1" si="633"/>
        <v>#N/A</v>
      </c>
      <c r="EF247" t="e">
        <f t="shared" ca="1" si="626"/>
        <v>#N/A</v>
      </c>
      <c r="EG247" t="e">
        <f t="shared" ca="1" si="626"/>
        <v>#N/A</v>
      </c>
      <c r="EH247" t="e">
        <f t="shared" ca="1" si="626"/>
        <v>#N/A</v>
      </c>
      <c r="EI247" t="e">
        <f t="shared" ca="1" si="626"/>
        <v>#N/A</v>
      </c>
      <c r="EJ247" t="e">
        <f t="shared" ca="1" si="626"/>
        <v>#N/A</v>
      </c>
      <c r="EK247" t="e">
        <f t="shared" ca="1" si="626"/>
        <v>#N/A</v>
      </c>
      <c r="EL247" t="e">
        <f t="shared" ca="1" si="626"/>
        <v>#N/A</v>
      </c>
      <c r="EM247" t="e">
        <f t="shared" ca="1" si="626"/>
        <v>#N/A</v>
      </c>
      <c r="EN247" s="91" t="e">
        <f t="shared" ca="1" si="626"/>
        <v>#N/A</v>
      </c>
    </row>
    <row r="248" spans="1:144">
      <c r="A248" t="str">
        <f ca="1"/>
        <v>Internal finishes</v>
      </c>
      <c r="B248" t="str">
        <f ca="1"/>
        <v>Ceilings</v>
      </c>
      <c r="C248">
        <f ca="1"/>
        <v>0</v>
      </c>
      <c r="D248" t="str">
        <f ca="1"/>
        <v/>
      </c>
      <c r="E248">
        <f ca="1"/>
        <v>0</v>
      </c>
      <c r="F248">
        <f ca="1"/>
        <v>0</v>
      </c>
      <c r="G248">
        <f ca="1"/>
        <v>0</v>
      </c>
      <c r="H248" t="str">
        <f ca="1"/>
        <v/>
      </c>
      <c r="I248">
        <f ca="1"/>
        <v>0</v>
      </c>
      <c r="J248" t="str">
        <f ca="1"/>
        <v/>
      </c>
      <c r="K248" t="str">
        <f ca="1"/>
        <v>0</v>
      </c>
      <c r="L248" t="str">
        <f ca="1"/>
        <v>0</v>
      </c>
      <c r="M248" t="str">
        <f ca="1"/>
        <v>0</v>
      </c>
      <c r="X248" s="91" t="e">
        <f t="shared" ca="1" si="627"/>
        <v>#N/A</v>
      </c>
      <c r="Y248" t="e">
        <f t="shared" ca="1" si="627"/>
        <v>#N/A</v>
      </c>
      <c r="Z248" t="e">
        <f t="shared" ca="1" si="627"/>
        <v>#N/A</v>
      </c>
      <c r="AA248" t="e">
        <f t="shared" ca="1" si="627"/>
        <v>#N/A</v>
      </c>
      <c r="AB248" t="e">
        <f t="shared" ca="1" si="627"/>
        <v>#N/A</v>
      </c>
      <c r="AC248" t="e">
        <f t="shared" ca="1" si="627"/>
        <v>#N/A</v>
      </c>
      <c r="AD248" t="e">
        <f t="shared" ca="1" si="627"/>
        <v>#N/A</v>
      </c>
      <c r="AE248" t="e">
        <f t="shared" ca="1" si="627"/>
        <v>#N/A</v>
      </c>
      <c r="AF248" t="e">
        <f t="shared" ca="1" si="627"/>
        <v>#N/A</v>
      </c>
      <c r="AG248" t="e">
        <f t="shared" ca="1" si="627"/>
        <v>#N/A</v>
      </c>
      <c r="AH248" t="e">
        <f t="shared" ca="1" si="627"/>
        <v>#N/A</v>
      </c>
      <c r="AI248" t="e">
        <f t="shared" ca="1" si="627"/>
        <v>#N/A</v>
      </c>
      <c r="AJ248" t="e">
        <f t="shared" ca="1" si="627"/>
        <v>#N/A</v>
      </c>
      <c r="AK248" t="e">
        <f t="shared" ca="1" si="627"/>
        <v>#N/A</v>
      </c>
      <c r="AL248" t="e">
        <f t="shared" ca="1" si="627"/>
        <v>#N/A</v>
      </c>
      <c r="AM248" t="e">
        <f t="shared" ca="1" si="627"/>
        <v>#N/A</v>
      </c>
      <c r="AN248" t="e">
        <f t="shared" ca="1" si="634"/>
        <v>#N/A</v>
      </c>
      <c r="AO248" t="e">
        <f t="shared" ca="1" si="634"/>
        <v>#N/A</v>
      </c>
      <c r="AP248" t="e">
        <f t="shared" ca="1" si="634"/>
        <v>#N/A</v>
      </c>
      <c r="AQ248" t="e">
        <f t="shared" ca="1" si="634"/>
        <v>#N/A</v>
      </c>
      <c r="AR248" t="e">
        <f t="shared" ca="1" si="634"/>
        <v>#N/A</v>
      </c>
      <c r="AS248" t="e">
        <f t="shared" ca="1" si="634"/>
        <v>#N/A</v>
      </c>
      <c r="AT248" t="e">
        <f t="shared" ca="1" si="634"/>
        <v>#N/A</v>
      </c>
      <c r="AU248" t="e">
        <f t="shared" ca="1" si="634"/>
        <v>#N/A</v>
      </c>
      <c r="AV248" t="e">
        <f t="shared" ca="1" si="634"/>
        <v>#N/A</v>
      </c>
      <c r="AW248" t="e">
        <f t="shared" ca="1" si="634"/>
        <v>#N/A</v>
      </c>
      <c r="AX248" t="e">
        <f t="shared" ca="1" si="634"/>
        <v>#N/A</v>
      </c>
      <c r="AY248" t="e">
        <f t="shared" ca="1" si="634"/>
        <v>#N/A</v>
      </c>
      <c r="AZ248" t="e">
        <f t="shared" ca="1" si="634"/>
        <v>#N/A</v>
      </c>
      <c r="BA248" t="e">
        <f t="shared" ca="1" si="634"/>
        <v>#N/A</v>
      </c>
      <c r="BB248" s="91" t="e">
        <f t="shared" ca="1" si="634"/>
        <v>#N/A</v>
      </c>
      <c r="BC248" t="e">
        <f t="shared" ca="1" si="634"/>
        <v>#N/A</v>
      </c>
      <c r="BD248" t="e">
        <f t="shared" ca="1" si="628"/>
        <v>#N/A</v>
      </c>
      <c r="BE248" t="e">
        <f t="shared" ca="1" si="628"/>
        <v>#N/A</v>
      </c>
      <c r="BF248" t="e">
        <f t="shared" ca="1" si="628"/>
        <v>#N/A</v>
      </c>
      <c r="BG248" t="e">
        <f t="shared" ca="1" si="628"/>
        <v>#N/A</v>
      </c>
      <c r="BH248" t="e">
        <f t="shared" ca="1" si="628"/>
        <v>#N/A</v>
      </c>
      <c r="BI248" t="e">
        <f t="shared" ca="1" si="628"/>
        <v>#N/A</v>
      </c>
      <c r="BJ248" t="e">
        <f t="shared" ca="1" si="628"/>
        <v>#N/A</v>
      </c>
      <c r="BK248" t="e">
        <f t="shared" ca="1" si="628"/>
        <v>#N/A</v>
      </c>
      <c r="BL248" t="e">
        <f t="shared" ca="1" si="628"/>
        <v>#N/A</v>
      </c>
      <c r="BM248" t="e">
        <f t="shared" ca="1" si="628"/>
        <v>#N/A</v>
      </c>
      <c r="BN248" t="e">
        <f t="shared" ca="1" si="628"/>
        <v>#N/A</v>
      </c>
      <c r="BO248" t="e">
        <f t="shared" ca="1" si="628"/>
        <v>#N/A</v>
      </c>
      <c r="BP248" t="e">
        <f t="shared" ca="1" si="628"/>
        <v>#N/A</v>
      </c>
      <c r="BQ248" t="e">
        <f t="shared" ca="1" si="628"/>
        <v>#N/A</v>
      </c>
      <c r="BR248" t="e">
        <f t="shared" ca="1" si="628"/>
        <v>#N/A</v>
      </c>
      <c r="BS248" t="e">
        <f t="shared" ca="1" si="629"/>
        <v>#N/A</v>
      </c>
      <c r="BT248" t="e">
        <f t="shared" ca="1" si="635"/>
        <v>#N/A</v>
      </c>
      <c r="BU248" t="e">
        <f t="shared" ca="1" si="635"/>
        <v>#N/A</v>
      </c>
      <c r="BV248" t="e">
        <f t="shared" ca="1" si="635"/>
        <v>#N/A</v>
      </c>
      <c r="BW248" t="e">
        <f t="shared" ca="1" si="635"/>
        <v>#N/A</v>
      </c>
      <c r="BX248" t="e">
        <f t="shared" ca="1" si="635"/>
        <v>#N/A</v>
      </c>
      <c r="BY248" t="e">
        <f t="shared" ca="1" si="635"/>
        <v>#N/A</v>
      </c>
      <c r="BZ248" t="e">
        <f t="shared" ca="1" si="635"/>
        <v>#N/A</v>
      </c>
      <c r="CA248" t="e">
        <f t="shared" ca="1" si="635"/>
        <v>#N/A</v>
      </c>
      <c r="CB248" t="e">
        <f t="shared" ca="1" si="635"/>
        <v>#N/A</v>
      </c>
      <c r="CC248" t="e">
        <f t="shared" ca="1" si="635"/>
        <v>#N/A</v>
      </c>
      <c r="CD248" t="e">
        <f t="shared" ca="1" si="635"/>
        <v>#N/A</v>
      </c>
      <c r="CE248" t="e">
        <f t="shared" ca="1" si="635"/>
        <v>#N/A</v>
      </c>
      <c r="CF248" s="91" t="e">
        <f t="shared" ca="1" si="635"/>
        <v>#N/A</v>
      </c>
      <c r="CG248" t="e">
        <f t="shared" ca="1" si="635"/>
        <v>#N/A</v>
      </c>
      <c r="CH248" t="e">
        <f t="shared" ca="1" si="635"/>
        <v>#N/A</v>
      </c>
      <c r="CI248" t="e">
        <f t="shared" ca="1" si="635"/>
        <v>#N/A</v>
      </c>
      <c r="CJ248" t="e">
        <f t="shared" ca="1" si="630"/>
        <v>#N/A</v>
      </c>
      <c r="CK248" t="e">
        <f t="shared" ca="1" si="630"/>
        <v>#N/A</v>
      </c>
      <c r="CL248" t="e">
        <f t="shared" ca="1" si="630"/>
        <v>#N/A</v>
      </c>
      <c r="CM248" t="e">
        <f t="shared" ca="1" si="630"/>
        <v>#N/A</v>
      </c>
      <c r="CN248" t="e">
        <f t="shared" ca="1" si="630"/>
        <v>#N/A</v>
      </c>
      <c r="CO248" t="e">
        <f t="shared" ca="1" si="630"/>
        <v>#N/A</v>
      </c>
      <c r="CP248" t="e">
        <f t="shared" ca="1" si="630"/>
        <v>#N/A</v>
      </c>
      <c r="CQ248" t="e">
        <f t="shared" ca="1" si="630"/>
        <v>#N/A</v>
      </c>
      <c r="CR248" t="e">
        <f t="shared" ca="1" si="630"/>
        <v>#N/A</v>
      </c>
      <c r="CS248" t="e">
        <f t="shared" ca="1" si="630"/>
        <v>#N/A</v>
      </c>
      <c r="CT248" t="e">
        <f t="shared" ca="1" si="630"/>
        <v>#N/A</v>
      </c>
      <c r="CU248" t="e">
        <f t="shared" ca="1" si="630"/>
        <v>#N/A</v>
      </c>
      <c r="CV248" t="e">
        <f t="shared" ca="1" si="630"/>
        <v>#N/A</v>
      </c>
      <c r="CW248" t="e">
        <f t="shared" ca="1" si="630"/>
        <v>#N/A</v>
      </c>
      <c r="CX248" t="e">
        <f t="shared" ca="1" si="630"/>
        <v>#N/A</v>
      </c>
      <c r="CY248" t="e">
        <f t="shared" ca="1" si="631"/>
        <v>#N/A</v>
      </c>
      <c r="CZ248" t="e">
        <f t="shared" ca="1" si="636"/>
        <v>#N/A</v>
      </c>
      <c r="DA248" t="e">
        <f t="shared" ca="1" si="636"/>
        <v>#N/A</v>
      </c>
      <c r="DB248" t="e">
        <f t="shared" ca="1" si="636"/>
        <v>#N/A</v>
      </c>
      <c r="DC248" t="e">
        <f t="shared" ca="1" si="636"/>
        <v>#N/A</v>
      </c>
      <c r="DD248" t="e">
        <f t="shared" ca="1" si="636"/>
        <v>#N/A</v>
      </c>
      <c r="DE248" t="e">
        <f t="shared" ca="1" si="636"/>
        <v>#N/A</v>
      </c>
      <c r="DF248" t="e">
        <f t="shared" ca="1" si="636"/>
        <v>#N/A</v>
      </c>
      <c r="DG248" t="e">
        <f t="shared" ca="1" si="636"/>
        <v>#N/A</v>
      </c>
      <c r="DH248" t="e">
        <f t="shared" ca="1" si="636"/>
        <v>#N/A</v>
      </c>
      <c r="DI248" t="e">
        <f t="shared" ca="1" si="636"/>
        <v>#N/A</v>
      </c>
      <c r="DJ248" s="91" t="e">
        <f t="shared" ca="1" si="636"/>
        <v>#N/A</v>
      </c>
      <c r="DK248" t="e">
        <f t="shared" ca="1" si="636"/>
        <v>#N/A</v>
      </c>
      <c r="DL248" t="e">
        <f t="shared" ca="1" si="636"/>
        <v>#N/A</v>
      </c>
      <c r="DM248" t="e">
        <f t="shared" ca="1" si="636"/>
        <v>#N/A</v>
      </c>
      <c r="DN248" t="e">
        <f t="shared" ca="1" si="636"/>
        <v>#N/A</v>
      </c>
      <c r="DO248" t="e">
        <f t="shared" ca="1" si="636"/>
        <v>#N/A</v>
      </c>
      <c r="DP248" t="e">
        <f t="shared" ca="1" si="632"/>
        <v>#N/A</v>
      </c>
      <c r="DQ248" t="e">
        <f t="shared" ca="1" si="632"/>
        <v>#N/A</v>
      </c>
      <c r="DR248" t="e">
        <f t="shared" ca="1" si="632"/>
        <v>#N/A</v>
      </c>
      <c r="DS248" t="e">
        <f t="shared" ca="1" si="632"/>
        <v>#N/A</v>
      </c>
      <c r="DT248" t="e">
        <f t="shared" ca="1" si="632"/>
        <v>#N/A</v>
      </c>
      <c r="DU248" t="e">
        <f t="shared" ca="1" si="632"/>
        <v>#N/A</v>
      </c>
      <c r="DV248" t="e">
        <f t="shared" ca="1" si="632"/>
        <v>#N/A</v>
      </c>
      <c r="DW248" t="e">
        <f t="shared" ca="1" si="632"/>
        <v>#N/A</v>
      </c>
      <c r="DX248" t="e">
        <f t="shared" ca="1" si="632"/>
        <v>#N/A</v>
      </c>
      <c r="DY248" t="e">
        <f t="shared" ca="1" si="632"/>
        <v>#N/A</v>
      </c>
      <c r="DZ248" t="e">
        <f t="shared" ca="1" si="632"/>
        <v>#N/A</v>
      </c>
      <c r="EA248" t="e">
        <f t="shared" ca="1" si="632"/>
        <v>#N/A</v>
      </c>
      <c r="EB248" t="e">
        <f t="shared" ca="1" si="632"/>
        <v>#N/A</v>
      </c>
      <c r="EC248" t="e">
        <f t="shared" ca="1" si="632"/>
        <v>#N/A</v>
      </c>
      <c r="ED248" t="e">
        <f t="shared" ca="1" si="632"/>
        <v>#N/A</v>
      </c>
      <c r="EE248" t="e">
        <f t="shared" ca="1" si="633"/>
        <v>#N/A</v>
      </c>
      <c r="EF248" t="e">
        <f t="shared" ca="1" si="626"/>
        <v>#N/A</v>
      </c>
      <c r="EG248" t="e">
        <f t="shared" ca="1" si="626"/>
        <v>#N/A</v>
      </c>
      <c r="EH248" t="e">
        <f t="shared" ca="1" si="626"/>
        <v>#N/A</v>
      </c>
      <c r="EI248" t="e">
        <f t="shared" ca="1" si="626"/>
        <v>#N/A</v>
      </c>
      <c r="EJ248" t="e">
        <f t="shared" ca="1" si="626"/>
        <v>#N/A</v>
      </c>
      <c r="EK248" t="e">
        <f t="shared" ca="1" si="626"/>
        <v>#N/A</v>
      </c>
      <c r="EL248" t="e">
        <f t="shared" ca="1" si="626"/>
        <v>#N/A</v>
      </c>
      <c r="EM248" t="e">
        <f t="shared" ca="1" si="626"/>
        <v>#N/A</v>
      </c>
      <c r="EN248" s="91" t="e">
        <f t="shared" ca="1" si="626"/>
        <v>#N/A</v>
      </c>
    </row>
    <row r="249" spans="1:144">
      <c r="A249" t="str">
        <f ca="1"/>
        <v>Internal finishes</v>
      </c>
      <c r="B249" t="str">
        <f ca="1"/>
        <v>Floors</v>
      </c>
      <c r="C249">
        <f ca="1"/>
        <v>0</v>
      </c>
      <c r="D249" t="str">
        <f ca="1"/>
        <v/>
      </c>
      <c r="E249">
        <f ca="1"/>
        <v>0</v>
      </c>
      <c r="F249">
        <f ca="1"/>
        <v>0</v>
      </c>
      <c r="G249">
        <f ca="1"/>
        <v>0</v>
      </c>
      <c r="H249" t="str">
        <f ca="1"/>
        <v/>
      </c>
      <c r="I249">
        <f ca="1"/>
        <v>0</v>
      </c>
      <c r="J249" t="str">
        <f ca="1"/>
        <v/>
      </c>
      <c r="K249" t="str">
        <f ca="1"/>
        <v>0</v>
      </c>
      <c r="L249" t="str">
        <f ca="1"/>
        <v>0</v>
      </c>
      <c r="M249" t="str">
        <f ca="1"/>
        <v>0</v>
      </c>
      <c r="X249" s="91" t="e">
        <f t="shared" ca="1" si="627"/>
        <v>#N/A</v>
      </c>
      <c r="Y249" t="e">
        <f t="shared" ca="1" si="627"/>
        <v>#N/A</v>
      </c>
      <c r="Z249" t="e">
        <f t="shared" ca="1" si="627"/>
        <v>#N/A</v>
      </c>
      <c r="AA249" t="e">
        <f t="shared" ca="1" si="627"/>
        <v>#N/A</v>
      </c>
      <c r="AB249" t="e">
        <f t="shared" ca="1" si="627"/>
        <v>#N/A</v>
      </c>
      <c r="AC249" t="e">
        <f t="shared" ca="1" si="627"/>
        <v>#N/A</v>
      </c>
      <c r="AD249" t="e">
        <f t="shared" ca="1" si="627"/>
        <v>#N/A</v>
      </c>
      <c r="AE249" t="e">
        <f t="shared" ca="1" si="627"/>
        <v>#N/A</v>
      </c>
      <c r="AF249" t="e">
        <f t="shared" ca="1" si="627"/>
        <v>#N/A</v>
      </c>
      <c r="AG249" t="e">
        <f t="shared" ca="1" si="627"/>
        <v>#N/A</v>
      </c>
      <c r="AH249" t="e">
        <f t="shared" ca="1" si="627"/>
        <v>#N/A</v>
      </c>
      <c r="AI249" t="e">
        <f t="shared" ca="1" si="627"/>
        <v>#N/A</v>
      </c>
      <c r="AJ249" t="e">
        <f t="shared" ca="1" si="627"/>
        <v>#N/A</v>
      </c>
      <c r="AK249" t="e">
        <f t="shared" ca="1" si="627"/>
        <v>#N/A</v>
      </c>
      <c r="AL249" t="e">
        <f t="shared" ca="1" si="627"/>
        <v>#N/A</v>
      </c>
      <c r="AM249" t="e">
        <f t="shared" ca="1" si="627"/>
        <v>#N/A</v>
      </c>
      <c r="AN249" t="e">
        <f t="shared" ca="1" si="634"/>
        <v>#N/A</v>
      </c>
      <c r="AO249" t="e">
        <f t="shared" ca="1" si="634"/>
        <v>#N/A</v>
      </c>
      <c r="AP249" t="e">
        <f t="shared" ca="1" si="634"/>
        <v>#N/A</v>
      </c>
      <c r="AQ249" t="e">
        <f t="shared" ca="1" si="634"/>
        <v>#N/A</v>
      </c>
      <c r="AR249" t="e">
        <f t="shared" ca="1" si="634"/>
        <v>#N/A</v>
      </c>
      <c r="AS249" t="e">
        <f t="shared" ca="1" si="634"/>
        <v>#N/A</v>
      </c>
      <c r="AT249" t="e">
        <f t="shared" ca="1" si="634"/>
        <v>#N/A</v>
      </c>
      <c r="AU249" t="e">
        <f t="shared" ca="1" si="634"/>
        <v>#N/A</v>
      </c>
      <c r="AV249" t="e">
        <f t="shared" ca="1" si="634"/>
        <v>#N/A</v>
      </c>
      <c r="AW249" t="e">
        <f t="shared" ca="1" si="634"/>
        <v>#N/A</v>
      </c>
      <c r="AX249" t="e">
        <f t="shared" ca="1" si="634"/>
        <v>#N/A</v>
      </c>
      <c r="AY249" t="e">
        <f t="shared" ca="1" si="634"/>
        <v>#N/A</v>
      </c>
      <c r="AZ249" t="e">
        <f t="shared" ca="1" si="634"/>
        <v>#N/A</v>
      </c>
      <c r="BA249" t="e">
        <f t="shared" ca="1" si="634"/>
        <v>#N/A</v>
      </c>
      <c r="BB249" s="91" t="e">
        <f t="shared" ca="1" si="634"/>
        <v>#N/A</v>
      </c>
      <c r="BC249" t="e">
        <f t="shared" ca="1" si="634"/>
        <v>#N/A</v>
      </c>
      <c r="BD249" t="e">
        <f t="shared" ca="1" si="628"/>
        <v>#N/A</v>
      </c>
      <c r="BE249" t="e">
        <f t="shared" ca="1" si="628"/>
        <v>#N/A</v>
      </c>
      <c r="BF249" t="e">
        <f t="shared" ca="1" si="628"/>
        <v>#N/A</v>
      </c>
      <c r="BG249" t="e">
        <f t="shared" ca="1" si="628"/>
        <v>#N/A</v>
      </c>
      <c r="BH249" t="e">
        <f t="shared" ca="1" si="628"/>
        <v>#N/A</v>
      </c>
      <c r="BI249" t="e">
        <f t="shared" ca="1" si="628"/>
        <v>#N/A</v>
      </c>
      <c r="BJ249" t="e">
        <f t="shared" ca="1" si="628"/>
        <v>#N/A</v>
      </c>
      <c r="BK249" t="e">
        <f t="shared" ca="1" si="628"/>
        <v>#N/A</v>
      </c>
      <c r="BL249" t="e">
        <f t="shared" ca="1" si="628"/>
        <v>#N/A</v>
      </c>
      <c r="BM249" t="e">
        <f t="shared" ca="1" si="628"/>
        <v>#N/A</v>
      </c>
      <c r="BN249" t="e">
        <f t="shared" ca="1" si="628"/>
        <v>#N/A</v>
      </c>
      <c r="BO249" t="e">
        <f t="shared" ca="1" si="628"/>
        <v>#N/A</v>
      </c>
      <c r="BP249" t="e">
        <f t="shared" ca="1" si="628"/>
        <v>#N/A</v>
      </c>
      <c r="BQ249" t="e">
        <f t="shared" ca="1" si="628"/>
        <v>#N/A</v>
      </c>
      <c r="BR249" t="e">
        <f t="shared" ca="1" si="628"/>
        <v>#N/A</v>
      </c>
      <c r="BS249" t="e">
        <f t="shared" ca="1" si="629"/>
        <v>#N/A</v>
      </c>
      <c r="BT249" t="e">
        <f t="shared" ca="1" si="635"/>
        <v>#N/A</v>
      </c>
      <c r="BU249" t="e">
        <f t="shared" ca="1" si="635"/>
        <v>#N/A</v>
      </c>
      <c r="BV249" t="e">
        <f t="shared" ca="1" si="635"/>
        <v>#N/A</v>
      </c>
      <c r="BW249" t="e">
        <f t="shared" ca="1" si="635"/>
        <v>#N/A</v>
      </c>
      <c r="BX249" t="e">
        <f t="shared" ca="1" si="635"/>
        <v>#N/A</v>
      </c>
      <c r="BY249" t="e">
        <f t="shared" ca="1" si="635"/>
        <v>#N/A</v>
      </c>
      <c r="BZ249" t="e">
        <f t="shared" ca="1" si="635"/>
        <v>#N/A</v>
      </c>
      <c r="CA249" t="e">
        <f t="shared" ca="1" si="635"/>
        <v>#N/A</v>
      </c>
      <c r="CB249" t="e">
        <f t="shared" ca="1" si="635"/>
        <v>#N/A</v>
      </c>
      <c r="CC249" t="e">
        <f t="shared" ca="1" si="635"/>
        <v>#N/A</v>
      </c>
      <c r="CD249" t="e">
        <f t="shared" ca="1" si="635"/>
        <v>#N/A</v>
      </c>
      <c r="CE249" t="e">
        <f t="shared" ca="1" si="635"/>
        <v>#N/A</v>
      </c>
      <c r="CF249" s="91" t="e">
        <f t="shared" ca="1" si="635"/>
        <v>#N/A</v>
      </c>
      <c r="CG249" t="e">
        <f t="shared" ca="1" si="635"/>
        <v>#N/A</v>
      </c>
      <c r="CH249" t="e">
        <f t="shared" ca="1" si="635"/>
        <v>#N/A</v>
      </c>
      <c r="CI249" t="e">
        <f t="shared" ca="1" si="635"/>
        <v>#N/A</v>
      </c>
      <c r="CJ249" t="e">
        <f t="shared" ca="1" si="630"/>
        <v>#N/A</v>
      </c>
      <c r="CK249" t="e">
        <f t="shared" ca="1" si="630"/>
        <v>#N/A</v>
      </c>
      <c r="CL249" t="e">
        <f t="shared" ca="1" si="630"/>
        <v>#N/A</v>
      </c>
      <c r="CM249" t="e">
        <f t="shared" ca="1" si="630"/>
        <v>#N/A</v>
      </c>
      <c r="CN249" t="e">
        <f t="shared" ca="1" si="630"/>
        <v>#N/A</v>
      </c>
      <c r="CO249" t="e">
        <f t="shared" ca="1" si="630"/>
        <v>#N/A</v>
      </c>
      <c r="CP249" t="e">
        <f t="shared" ca="1" si="630"/>
        <v>#N/A</v>
      </c>
      <c r="CQ249" t="e">
        <f t="shared" ca="1" si="630"/>
        <v>#N/A</v>
      </c>
      <c r="CR249" t="e">
        <f t="shared" ca="1" si="630"/>
        <v>#N/A</v>
      </c>
      <c r="CS249" t="e">
        <f t="shared" ca="1" si="630"/>
        <v>#N/A</v>
      </c>
      <c r="CT249" t="e">
        <f t="shared" ca="1" si="630"/>
        <v>#N/A</v>
      </c>
      <c r="CU249" t="e">
        <f t="shared" ca="1" si="630"/>
        <v>#N/A</v>
      </c>
      <c r="CV249" t="e">
        <f t="shared" ca="1" si="630"/>
        <v>#N/A</v>
      </c>
      <c r="CW249" t="e">
        <f t="shared" ca="1" si="630"/>
        <v>#N/A</v>
      </c>
      <c r="CX249" t="e">
        <f t="shared" ca="1" si="630"/>
        <v>#N/A</v>
      </c>
      <c r="CY249" t="e">
        <f t="shared" ca="1" si="631"/>
        <v>#N/A</v>
      </c>
      <c r="CZ249" t="e">
        <f t="shared" ca="1" si="636"/>
        <v>#N/A</v>
      </c>
      <c r="DA249" t="e">
        <f t="shared" ca="1" si="636"/>
        <v>#N/A</v>
      </c>
      <c r="DB249" t="e">
        <f t="shared" ca="1" si="636"/>
        <v>#N/A</v>
      </c>
      <c r="DC249" t="e">
        <f t="shared" ca="1" si="636"/>
        <v>#N/A</v>
      </c>
      <c r="DD249" t="e">
        <f t="shared" ca="1" si="636"/>
        <v>#N/A</v>
      </c>
      <c r="DE249" t="e">
        <f t="shared" ca="1" si="636"/>
        <v>#N/A</v>
      </c>
      <c r="DF249" t="e">
        <f t="shared" ca="1" si="636"/>
        <v>#N/A</v>
      </c>
      <c r="DG249" t="e">
        <f t="shared" ca="1" si="636"/>
        <v>#N/A</v>
      </c>
      <c r="DH249" t="e">
        <f t="shared" ca="1" si="636"/>
        <v>#N/A</v>
      </c>
      <c r="DI249" t="e">
        <f t="shared" ca="1" si="636"/>
        <v>#N/A</v>
      </c>
      <c r="DJ249" s="91" t="e">
        <f t="shared" ca="1" si="636"/>
        <v>#N/A</v>
      </c>
      <c r="DK249" t="e">
        <f t="shared" ca="1" si="636"/>
        <v>#N/A</v>
      </c>
      <c r="DL249" t="e">
        <f t="shared" ca="1" si="636"/>
        <v>#N/A</v>
      </c>
      <c r="DM249" t="e">
        <f t="shared" ca="1" si="636"/>
        <v>#N/A</v>
      </c>
      <c r="DN249" t="e">
        <f t="shared" ca="1" si="636"/>
        <v>#N/A</v>
      </c>
      <c r="DO249" t="e">
        <f t="shared" ca="1" si="636"/>
        <v>#N/A</v>
      </c>
      <c r="DP249" t="e">
        <f t="shared" ca="1" si="632"/>
        <v>#N/A</v>
      </c>
      <c r="DQ249" t="e">
        <f t="shared" ca="1" si="632"/>
        <v>#N/A</v>
      </c>
      <c r="DR249" t="e">
        <f t="shared" ca="1" si="632"/>
        <v>#N/A</v>
      </c>
      <c r="DS249" t="e">
        <f t="shared" ca="1" si="632"/>
        <v>#N/A</v>
      </c>
      <c r="DT249" t="e">
        <f t="shared" ca="1" si="632"/>
        <v>#N/A</v>
      </c>
      <c r="DU249" t="e">
        <f t="shared" ca="1" si="632"/>
        <v>#N/A</v>
      </c>
      <c r="DV249" t="e">
        <f t="shared" ca="1" si="632"/>
        <v>#N/A</v>
      </c>
      <c r="DW249" t="e">
        <f t="shared" ca="1" si="632"/>
        <v>#N/A</v>
      </c>
      <c r="DX249" t="e">
        <f t="shared" ca="1" si="632"/>
        <v>#N/A</v>
      </c>
      <c r="DY249" t="e">
        <f t="shared" ca="1" si="632"/>
        <v>#N/A</v>
      </c>
      <c r="DZ249" t="e">
        <f t="shared" ca="1" si="632"/>
        <v>#N/A</v>
      </c>
      <c r="EA249" t="e">
        <f t="shared" ca="1" si="632"/>
        <v>#N/A</v>
      </c>
      <c r="EB249" t="e">
        <f t="shared" ca="1" si="632"/>
        <v>#N/A</v>
      </c>
      <c r="EC249" t="e">
        <f t="shared" ca="1" si="632"/>
        <v>#N/A</v>
      </c>
      <c r="ED249" t="e">
        <f t="shared" ca="1" si="632"/>
        <v>#N/A</v>
      </c>
      <c r="EE249" t="e">
        <f t="shared" ca="1" si="633"/>
        <v>#N/A</v>
      </c>
      <c r="EF249" t="e">
        <f t="shared" ca="1" si="626"/>
        <v>#N/A</v>
      </c>
      <c r="EG249" t="e">
        <f t="shared" ca="1" si="626"/>
        <v>#N/A</v>
      </c>
      <c r="EH249" t="e">
        <f t="shared" ca="1" si="626"/>
        <v>#N/A</v>
      </c>
      <c r="EI249" t="e">
        <f t="shared" ca="1" si="626"/>
        <v>#N/A</v>
      </c>
      <c r="EJ249" t="e">
        <f t="shared" ca="1" si="626"/>
        <v>#N/A</v>
      </c>
      <c r="EK249" t="e">
        <f t="shared" ca="1" si="626"/>
        <v>#N/A</v>
      </c>
      <c r="EL249" t="e">
        <f t="shared" ca="1" si="626"/>
        <v>#N/A</v>
      </c>
      <c r="EM249" t="e">
        <f t="shared" ca="1" si="626"/>
        <v>#N/A</v>
      </c>
      <c r="EN249" s="91" t="e">
        <f t="shared" ca="1" si="626"/>
        <v>#N/A</v>
      </c>
    </row>
    <row r="250" spans="1:144">
      <c r="A250" t="str">
        <f ca="1"/>
        <v>Services</v>
      </c>
      <c r="B250" t="str">
        <f ca="1"/>
        <v>Services</v>
      </c>
      <c r="C250">
        <f ca="1"/>
        <v>0</v>
      </c>
      <c r="D250" t="str">
        <f ca="1"/>
        <v/>
      </c>
      <c r="E250">
        <f ca="1"/>
        <v>0</v>
      </c>
      <c r="F250">
        <f ca="1"/>
        <v>0</v>
      </c>
      <c r="G250">
        <f ca="1"/>
        <v>0</v>
      </c>
      <c r="H250" t="str">
        <f ca="1"/>
        <v/>
      </c>
      <c r="I250">
        <f ca="1"/>
        <v>0</v>
      </c>
      <c r="J250" t="str">
        <f ca="1"/>
        <v/>
      </c>
      <c r="K250" t="str">
        <f ca="1"/>
        <v>0</v>
      </c>
      <c r="L250" t="str">
        <f ca="1"/>
        <v>0</v>
      </c>
      <c r="M250" t="str">
        <f ca="1"/>
        <v>0</v>
      </c>
      <c r="X250" s="91" t="e">
        <f t="shared" ref="X250:X258" ca="1" si="637">X$226*$E$224/60*$L250</f>
        <v>#N/A</v>
      </c>
      <c r="Y250" t="e">
        <f t="shared" ref="Y250:Y258" ca="1" si="638">Y$226*$E$224/60*$L250</f>
        <v>#N/A</v>
      </c>
      <c r="Z250" t="e">
        <f t="shared" ref="Z250:Z258" ca="1" si="639">Z$226*$E$224/60*$L250</f>
        <v>#N/A</v>
      </c>
      <c r="AA250" t="e">
        <f t="shared" ref="AA250:AA258" ca="1" si="640">AA$226*$E$224/60*$L250</f>
        <v>#N/A</v>
      </c>
      <c r="AB250" t="e">
        <f t="shared" ref="AB250:AB258" ca="1" si="641">AB$226*$E$224/60*$L250</f>
        <v>#N/A</v>
      </c>
      <c r="AC250" t="e">
        <f t="shared" ref="AC250:AC258" ca="1" si="642">AC$226*$E$224/60*$L250</f>
        <v>#N/A</v>
      </c>
      <c r="AD250" t="e">
        <f t="shared" ref="AD250:AD258" ca="1" si="643">AD$226*$E$224/60*$L250</f>
        <v>#N/A</v>
      </c>
      <c r="AE250" t="e">
        <f t="shared" ref="AE250:AE258" ca="1" si="644">AE$226*$E$224/60*$L250</f>
        <v>#N/A</v>
      </c>
      <c r="AF250" t="e">
        <f t="shared" ref="AF250:AF258" ca="1" si="645">AF$226*$E$224/60*$L250</f>
        <v>#N/A</v>
      </c>
      <c r="AG250" t="e">
        <f t="shared" ref="AG250:AG258" ca="1" si="646">AG$226*$E$224/60*$L250</f>
        <v>#N/A</v>
      </c>
      <c r="AH250" t="e">
        <f t="shared" ref="AH250:AH258" ca="1" si="647">AH$226*$E$224/60*$L250</f>
        <v>#N/A</v>
      </c>
      <c r="AI250" t="e">
        <f t="shared" ref="AI250:AI258" ca="1" si="648">AI$226*$E$224/60*$L250</f>
        <v>#N/A</v>
      </c>
      <c r="AJ250" t="e">
        <f t="shared" ref="AJ250:AJ258" ca="1" si="649">AJ$226*$E$224/60*$L250</f>
        <v>#N/A</v>
      </c>
      <c r="AK250" t="e">
        <f t="shared" ref="AK250:AK258" ca="1" si="650">AK$226*$E$224/60*$L250</f>
        <v>#N/A</v>
      </c>
      <c r="AL250" t="e">
        <f t="shared" ref="AL250:AL258" ca="1" si="651">AL$226*$E$224/60*$L250</f>
        <v>#N/A</v>
      </c>
      <c r="AM250" t="e">
        <f t="shared" ref="AM250:AM258" ca="1" si="652">AM$226*$E$224/60*$L250</f>
        <v>#N/A</v>
      </c>
      <c r="AN250" t="e">
        <f t="shared" ref="AN250:AN258" ca="1" si="653">AN$226*$E$224/60*$L250</f>
        <v>#N/A</v>
      </c>
      <c r="AO250" t="e">
        <f t="shared" ref="AO250:AO258" ca="1" si="654">AO$226*$E$224/60*$L250</f>
        <v>#N/A</v>
      </c>
      <c r="AP250" t="e">
        <f t="shared" ref="AP250:AP258" ca="1" si="655">AP$226*$E$224/60*$L250</f>
        <v>#N/A</v>
      </c>
      <c r="AQ250" t="e">
        <f t="shared" ref="AQ250:AQ258" ca="1" si="656">AQ$226*$E$224/60*$L250</f>
        <v>#N/A</v>
      </c>
      <c r="AR250" t="e">
        <f t="shared" ref="AR250:AR258" ca="1" si="657">AR$226*$E$224/60*$L250</f>
        <v>#N/A</v>
      </c>
      <c r="AS250" t="e">
        <f t="shared" ref="AS250:AS258" ca="1" si="658">AS$226*$E$224/60*$L250</f>
        <v>#N/A</v>
      </c>
      <c r="AT250" t="e">
        <f t="shared" ref="AT250:AT258" ca="1" si="659">AT$226*$E$224/60*$L250</f>
        <v>#N/A</v>
      </c>
      <c r="AU250" t="e">
        <f t="shared" ref="AU250:AU258" ca="1" si="660">AU$226*$E$224/60*$L250</f>
        <v>#N/A</v>
      </c>
      <c r="AV250" t="e">
        <f t="shared" ref="AV250:AV258" ca="1" si="661">AV$226*$E$224/60*$L250</f>
        <v>#N/A</v>
      </c>
      <c r="AW250" t="e">
        <f t="shared" ref="AW250:AW258" ca="1" si="662">AW$226*$E$224/60*$L250</f>
        <v>#N/A</v>
      </c>
      <c r="AX250" t="e">
        <f t="shared" ref="AX250:AX258" ca="1" si="663">AX$226*$E$224/60*$L250</f>
        <v>#N/A</v>
      </c>
      <c r="AY250" t="e">
        <f t="shared" ref="AY250:AY258" ca="1" si="664">AY$226*$E$224/60*$L250</f>
        <v>#N/A</v>
      </c>
      <c r="AZ250" t="e">
        <f t="shared" ref="AZ250:AZ258" ca="1" si="665">AZ$226*$E$224/60*$L250</f>
        <v>#N/A</v>
      </c>
      <c r="BA250" t="e">
        <f t="shared" ref="BA250:BA258" ca="1" si="666">BA$226*$E$224/60*$L250</f>
        <v>#N/A</v>
      </c>
      <c r="BB250" s="91" t="e">
        <f t="shared" ref="BB250:BB258" ca="1" si="667">BB$226*$E$224/60*$L250</f>
        <v>#N/A</v>
      </c>
      <c r="BC250" t="e">
        <f t="shared" ref="BC250:BC258" ca="1" si="668">BC$226*$E$224/60*$L250</f>
        <v>#N/A</v>
      </c>
      <c r="BD250" t="e">
        <f t="shared" ref="BD250:BD258" ca="1" si="669">BD$226*$E$224/60*$L250</f>
        <v>#N/A</v>
      </c>
      <c r="BE250" t="e">
        <f t="shared" ref="BE250:BE258" ca="1" si="670">BE$226*$E$224/60*$L250</f>
        <v>#N/A</v>
      </c>
      <c r="BF250" t="e">
        <f t="shared" ref="BF250:BF258" ca="1" si="671">BF$226*$E$224/60*$L250</f>
        <v>#N/A</v>
      </c>
      <c r="BG250" t="e">
        <f t="shared" ref="BG250:BG258" ca="1" si="672">BG$226*$E$224/60*$L250</f>
        <v>#N/A</v>
      </c>
      <c r="BH250" t="e">
        <f t="shared" ref="BH250:BH258" ca="1" si="673">BH$226*$E$224/60*$L250</f>
        <v>#N/A</v>
      </c>
      <c r="BI250" t="e">
        <f t="shared" ref="BI250:BI258" ca="1" si="674">BI$226*$E$224/60*$L250</f>
        <v>#N/A</v>
      </c>
      <c r="BJ250" t="e">
        <f t="shared" ref="BJ250:BJ258" ca="1" si="675">BJ$226*$E$224/60*$L250</f>
        <v>#N/A</v>
      </c>
      <c r="BK250" t="e">
        <f t="shared" ref="BK250:BK258" ca="1" si="676">BK$226*$E$224/60*$L250</f>
        <v>#N/A</v>
      </c>
      <c r="BL250" t="e">
        <f t="shared" ref="BL250:BL258" ca="1" si="677">BL$226*$E$224/60*$L250</f>
        <v>#N/A</v>
      </c>
      <c r="BM250" t="e">
        <f t="shared" ref="BM250:BM258" ca="1" si="678">BM$226*$E$224/60*$L250</f>
        <v>#N/A</v>
      </c>
      <c r="BN250" t="e">
        <f t="shared" ref="BN250:BN258" ca="1" si="679">BN$226*$E$224/60*$L250</f>
        <v>#N/A</v>
      </c>
      <c r="BO250" t="e">
        <f t="shared" ref="BO250:BO258" ca="1" si="680">BO$226*$E$224/60*$L250</f>
        <v>#N/A</v>
      </c>
      <c r="BP250" t="e">
        <f t="shared" ref="BP250:BP258" ca="1" si="681">BP$226*$E$224/60*$L250</f>
        <v>#N/A</v>
      </c>
      <c r="BQ250" t="e">
        <f t="shared" ref="BQ250:BQ258" ca="1" si="682">BQ$226*$E$224/60*$L250</f>
        <v>#N/A</v>
      </c>
      <c r="BR250" t="e">
        <f t="shared" ref="BR250:BR258" ca="1" si="683">BR$226*$E$224/60*$L250</f>
        <v>#N/A</v>
      </c>
      <c r="BS250" t="e">
        <f t="shared" ref="BS250:BS258" ca="1" si="684">BS$226*$E$224/60*$L250</f>
        <v>#N/A</v>
      </c>
      <c r="BT250" t="e">
        <f t="shared" ref="BT250:BT258" ca="1" si="685">BT$226*$E$224/60*$L250</f>
        <v>#N/A</v>
      </c>
      <c r="BU250" t="e">
        <f t="shared" ref="BU250:BU258" ca="1" si="686">BU$226*$E$224/60*$L250</f>
        <v>#N/A</v>
      </c>
      <c r="BV250" t="e">
        <f t="shared" ref="BV250:BV258" ca="1" si="687">BV$226*$E$224/60*$L250</f>
        <v>#N/A</v>
      </c>
      <c r="BW250" t="e">
        <f t="shared" ref="BW250:BW258" ca="1" si="688">BW$226*$E$224/60*$L250</f>
        <v>#N/A</v>
      </c>
      <c r="BX250" t="e">
        <f t="shared" ref="BX250:BX258" ca="1" si="689">BX$226*$E$224/60*$L250</f>
        <v>#N/A</v>
      </c>
      <c r="BY250" t="e">
        <f t="shared" ref="BY250:BY258" ca="1" si="690">BY$226*$E$224/60*$L250</f>
        <v>#N/A</v>
      </c>
      <c r="BZ250" t="e">
        <f t="shared" ref="BZ250:BZ258" ca="1" si="691">BZ$226*$E$224/60*$L250</f>
        <v>#N/A</v>
      </c>
      <c r="CA250" t="e">
        <f t="shared" ref="CA250:CA258" ca="1" si="692">CA$226*$E$224/60*$L250</f>
        <v>#N/A</v>
      </c>
      <c r="CB250" t="e">
        <f t="shared" ref="CB250:CB258" ca="1" si="693">CB$226*$E$224/60*$L250</f>
        <v>#N/A</v>
      </c>
      <c r="CC250" t="e">
        <f t="shared" ref="CC250:CC258" ca="1" si="694">CC$226*$E$224/60*$L250</f>
        <v>#N/A</v>
      </c>
      <c r="CD250" t="e">
        <f t="shared" ref="CD250:CD258" ca="1" si="695">CD$226*$E$224/60*$L250</f>
        <v>#N/A</v>
      </c>
      <c r="CE250" t="e">
        <f t="shared" ref="CE250:CE258" ca="1" si="696">CE$226*$E$224/60*$L250</f>
        <v>#N/A</v>
      </c>
      <c r="CF250" s="91" t="e">
        <f t="shared" ref="CF250:CF258" ca="1" si="697">CF$226*$E$224/60*$L250</f>
        <v>#N/A</v>
      </c>
      <c r="CG250" t="e">
        <f t="shared" ref="CG250:CG258" ca="1" si="698">CG$226*$E$224/60*$L250</f>
        <v>#N/A</v>
      </c>
      <c r="CH250" t="e">
        <f t="shared" ref="CH250:CH258" ca="1" si="699">CH$226*$E$224/60*$L250</f>
        <v>#N/A</v>
      </c>
      <c r="CI250" t="e">
        <f t="shared" ref="CI250:CI258" ca="1" si="700">CI$226*$E$224/60*$L250</f>
        <v>#N/A</v>
      </c>
      <c r="CJ250" t="e">
        <f t="shared" ref="CJ250:CJ258" ca="1" si="701">CJ$226*$E$224/60*$L250</f>
        <v>#N/A</v>
      </c>
      <c r="CK250" t="e">
        <f t="shared" ref="CK250:CK258" ca="1" si="702">CK$226*$E$224/60*$L250</f>
        <v>#N/A</v>
      </c>
      <c r="CL250" t="e">
        <f t="shared" ref="CL250:CL258" ca="1" si="703">CL$226*$E$224/60*$L250</f>
        <v>#N/A</v>
      </c>
      <c r="CM250" t="e">
        <f t="shared" ref="CM250:CM258" ca="1" si="704">CM$226*$E$224/60*$L250</f>
        <v>#N/A</v>
      </c>
      <c r="CN250" t="e">
        <f t="shared" ref="CN250:CN258" ca="1" si="705">CN$226*$E$224/60*$L250</f>
        <v>#N/A</v>
      </c>
      <c r="CO250" t="e">
        <f t="shared" ref="CO250:CO258" ca="1" si="706">CO$226*$E$224/60*$L250</f>
        <v>#N/A</v>
      </c>
      <c r="CP250" t="e">
        <f t="shared" ref="CP250:CP258" ca="1" si="707">CP$226*$E$224/60*$L250</f>
        <v>#N/A</v>
      </c>
      <c r="CQ250" t="e">
        <f t="shared" ref="CQ250:CQ258" ca="1" si="708">CQ$226*$E$224/60*$L250</f>
        <v>#N/A</v>
      </c>
      <c r="CR250" t="e">
        <f t="shared" ref="CR250:CR258" ca="1" si="709">CR$226*$E$224/60*$L250</f>
        <v>#N/A</v>
      </c>
      <c r="CS250" t="e">
        <f t="shared" ref="CS250:CS258" ca="1" si="710">CS$226*$E$224/60*$L250</f>
        <v>#N/A</v>
      </c>
      <c r="CT250" t="e">
        <f t="shared" ref="CT250:CT258" ca="1" si="711">CT$226*$E$224/60*$L250</f>
        <v>#N/A</v>
      </c>
      <c r="CU250" t="e">
        <f t="shared" ref="CU250:CU258" ca="1" si="712">CU$226*$E$224/60*$L250</f>
        <v>#N/A</v>
      </c>
      <c r="CV250" t="e">
        <f t="shared" ref="CV250:CV258" ca="1" si="713">CV$226*$E$224/60*$L250</f>
        <v>#N/A</v>
      </c>
      <c r="CW250" t="e">
        <f t="shared" ref="CW250:CW258" ca="1" si="714">CW$226*$E$224/60*$L250</f>
        <v>#N/A</v>
      </c>
      <c r="CX250" t="e">
        <f t="shared" ref="CX250:CX258" ca="1" si="715">CX$226*$E$224/60*$L250</f>
        <v>#N/A</v>
      </c>
      <c r="CY250" t="e">
        <f t="shared" ref="CY250:CY258" ca="1" si="716">CY$226*$E$224/60*$L250</f>
        <v>#N/A</v>
      </c>
      <c r="CZ250" t="e">
        <f t="shared" ref="CZ250:CZ258" ca="1" si="717">CZ$226*$E$224/60*$L250</f>
        <v>#N/A</v>
      </c>
      <c r="DA250" t="e">
        <f t="shared" ref="DA250:DA258" ca="1" si="718">DA$226*$E$224/60*$L250</f>
        <v>#N/A</v>
      </c>
      <c r="DB250" t="e">
        <f t="shared" ref="DB250:DB258" ca="1" si="719">DB$226*$E$224/60*$L250</f>
        <v>#N/A</v>
      </c>
      <c r="DC250" t="e">
        <f t="shared" ref="DC250:DC258" ca="1" si="720">DC$226*$E$224/60*$L250</f>
        <v>#N/A</v>
      </c>
      <c r="DD250" t="e">
        <f t="shared" ref="DD250:DD258" ca="1" si="721">DD$226*$E$224/60*$L250</f>
        <v>#N/A</v>
      </c>
      <c r="DE250" t="e">
        <f t="shared" ref="DE250:DE258" ca="1" si="722">DE$226*$E$224/60*$L250</f>
        <v>#N/A</v>
      </c>
      <c r="DF250" t="e">
        <f t="shared" ref="DF250:DF258" ca="1" si="723">DF$226*$E$224/60*$L250</f>
        <v>#N/A</v>
      </c>
      <c r="DG250" t="e">
        <f t="shared" ref="DG250:DG258" ca="1" si="724">DG$226*$E$224/60*$L250</f>
        <v>#N/A</v>
      </c>
      <c r="DH250" t="e">
        <f t="shared" ref="DH250:DH258" ca="1" si="725">DH$226*$E$224/60*$L250</f>
        <v>#N/A</v>
      </c>
      <c r="DI250" t="e">
        <f t="shared" ref="DI250:DI258" ca="1" si="726">DI$226*$E$224/60*$L250</f>
        <v>#N/A</v>
      </c>
      <c r="DJ250" s="91" t="e">
        <f t="shared" ref="DJ250:DJ258" ca="1" si="727">DJ$226*$E$224/60*$L250</f>
        <v>#N/A</v>
      </c>
      <c r="DK250" t="e">
        <f t="shared" ref="DK250:DK258" ca="1" si="728">DK$226*$E$224/60*$L250</f>
        <v>#N/A</v>
      </c>
      <c r="DL250" t="e">
        <f t="shared" ref="DL250:DL258" ca="1" si="729">DL$226*$E$224/60*$L250</f>
        <v>#N/A</v>
      </c>
      <c r="DM250" t="e">
        <f t="shared" ref="DM250:DM258" ca="1" si="730">DM$226*$E$224/60*$L250</f>
        <v>#N/A</v>
      </c>
      <c r="DN250" t="e">
        <f t="shared" ref="DN250:DN258" ca="1" si="731">DN$226*$E$224/60*$L250</f>
        <v>#N/A</v>
      </c>
      <c r="DO250" t="e">
        <f t="shared" ref="DO250:DO258" ca="1" si="732">DO$226*$E$224/60*$L250</f>
        <v>#N/A</v>
      </c>
      <c r="DP250" t="e">
        <f t="shared" ref="DP250:DP258" ca="1" si="733">DP$226*$E$224/60*$L250</f>
        <v>#N/A</v>
      </c>
      <c r="DQ250" t="e">
        <f t="shared" ref="DQ250:DQ258" ca="1" si="734">DQ$226*$E$224/60*$L250</f>
        <v>#N/A</v>
      </c>
      <c r="DR250" t="e">
        <f t="shared" ref="DR250:DR258" ca="1" si="735">DR$226*$E$224/60*$L250</f>
        <v>#N/A</v>
      </c>
      <c r="DS250" t="e">
        <f t="shared" ref="DS250:DS258" ca="1" si="736">DS$226*$E$224/60*$L250</f>
        <v>#N/A</v>
      </c>
      <c r="DT250" t="e">
        <f t="shared" ref="DT250:DT258" ca="1" si="737">DT$226*$E$224/60*$L250</f>
        <v>#N/A</v>
      </c>
      <c r="DU250" t="e">
        <f t="shared" ref="DU250:DU258" ca="1" si="738">DU$226*$E$224/60*$L250</f>
        <v>#N/A</v>
      </c>
      <c r="DV250" t="e">
        <f t="shared" ref="DV250:DV258" ca="1" si="739">DV$226*$E$224/60*$L250</f>
        <v>#N/A</v>
      </c>
      <c r="DW250" t="e">
        <f t="shared" ref="DW250:DW258" ca="1" si="740">DW$226*$E$224/60*$L250</f>
        <v>#N/A</v>
      </c>
      <c r="DX250" t="e">
        <f t="shared" ref="DX250:DX258" ca="1" si="741">DX$226*$E$224/60*$L250</f>
        <v>#N/A</v>
      </c>
      <c r="DY250" t="e">
        <f t="shared" ref="DY250:DY258" ca="1" si="742">DY$226*$E$224/60*$L250</f>
        <v>#N/A</v>
      </c>
      <c r="DZ250" t="e">
        <f t="shared" ref="DZ250:DZ258" ca="1" si="743">DZ$226*$E$224/60*$L250</f>
        <v>#N/A</v>
      </c>
      <c r="EA250" t="e">
        <f t="shared" ref="EA250:EA258" ca="1" si="744">EA$226*$E$224/60*$L250</f>
        <v>#N/A</v>
      </c>
      <c r="EB250" t="e">
        <f t="shared" ref="EB250:EB258" ca="1" si="745">EB$226*$E$224/60*$L250</f>
        <v>#N/A</v>
      </c>
      <c r="EC250" t="e">
        <f t="shared" ref="EC250:EC258" ca="1" si="746">EC$226*$E$224/60*$L250</f>
        <v>#N/A</v>
      </c>
      <c r="ED250" t="e">
        <f t="shared" ref="ED250:ED258" ca="1" si="747">ED$226*$E$224/60*$L250</f>
        <v>#N/A</v>
      </c>
      <c r="EE250" t="e">
        <f t="shared" ref="EE250:EE258" ca="1" si="748">EE$226*$E$224/60*$L250</f>
        <v>#N/A</v>
      </c>
      <c r="EF250" t="e">
        <f t="shared" ref="EF250:EF258" ca="1" si="749">EF$226*$E$224/60*$L250</f>
        <v>#N/A</v>
      </c>
      <c r="EG250" t="e">
        <f t="shared" ref="EG250:EG258" ca="1" si="750">EG$226*$E$224/60*$L250</f>
        <v>#N/A</v>
      </c>
      <c r="EH250" t="e">
        <f t="shared" ref="EH250:EH258" ca="1" si="751">EH$226*$E$224/60*$L250</f>
        <v>#N/A</v>
      </c>
      <c r="EI250" t="e">
        <f t="shared" ref="EI250:EI258" ca="1" si="752">EI$226*$E$224/60*$L250</f>
        <v>#N/A</v>
      </c>
      <c r="EJ250" t="e">
        <f t="shared" ref="EJ250:EJ258" ca="1" si="753">EJ$226*$E$224/60*$L250</f>
        <v>#N/A</v>
      </c>
      <c r="EK250" t="e">
        <f t="shared" ref="EK250:EK258" ca="1" si="754">EK$226*$E$224/60*$L250</f>
        <v>#N/A</v>
      </c>
      <c r="EL250" t="e">
        <f t="shared" ref="EL250:EL258" ca="1" si="755">EL$226*$E$224/60*$L250</f>
        <v>#N/A</v>
      </c>
      <c r="EM250" t="e">
        <f t="shared" ref="EM250:EM258" ca="1" si="756">EM$226*$E$224/60*$L250</f>
        <v>#N/A</v>
      </c>
      <c r="EN250" s="91" t="e">
        <f t="shared" ref="EN250:EN258" ca="1" si="757">EN$226*$E$224/60*$L250</f>
        <v>#N/A</v>
      </c>
    </row>
    <row r="251" spans="1:144">
      <c r="A251">
        <f ca="1"/>
        <v>0</v>
      </c>
      <c r="B251">
        <f ca="1"/>
        <v>0</v>
      </c>
      <c r="C251">
        <f ca="1"/>
        <v>0</v>
      </c>
      <c r="D251" t="str">
        <f ca="1"/>
        <v/>
      </c>
      <c r="E251">
        <f ca="1"/>
        <v>0</v>
      </c>
      <c r="F251">
        <f ca="1"/>
        <v>0</v>
      </c>
      <c r="G251">
        <f ca="1"/>
        <v>0</v>
      </c>
      <c r="H251" t="str">
        <f ca="1"/>
        <v/>
      </c>
      <c r="I251">
        <f ca="1"/>
        <v>0</v>
      </c>
      <c r="J251" t="str">
        <f ca="1"/>
        <v/>
      </c>
      <c r="K251" t="str">
        <f ca="1"/>
        <v>0</v>
      </c>
      <c r="L251" t="str">
        <f ca="1"/>
        <v>0</v>
      </c>
      <c r="M251" t="str">
        <f ca="1"/>
        <v>0</v>
      </c>
      <c r="X251" s="91" t="e">
        <f t="shared" ca="1" si="637"/>
        <v>#N/A</v>
      </c>
      <c r="Y251" t="e">
        <f t="shared" ca="1" si="638"/>
        <v>#N/A</v>
      </c>
      <c r="Z251" t="e">
        <f t="shared" ca="1" si="639"/>
        <v>#N/A</v>
      </c>
      <c r="AA251" t="e">
        <f t="shared" ca="1" si="640"/>
        <v>#N/A</v>
      </c>
      <c r="AB251" t="e">
        <f t="shared" ca="1" si="641"/>
        <v>#N/A</v>
      </c>
      <c r="AC251" t="e">
        <f t="shared" ca="1" si="642"/>
        <v>#N/A</v>
      </c>
      <c r="AD251" t="e">
        <f t="shared" ca="1" si="643"/>
        <v>#N/A</v>
      </c>
      <c r="AE251" t="e">
        <f t="shared" ca="1" si="644"/>
        <v>#N/A</v>
      </c>
      <c r="AF251" t="e">
        <f t="shared" ca="1" si="645"/>
        <v>#N/A</v>
      </c>
      <c r="AG251" t="e">
        <f t="shared" ca="1" si="646"/>
        <v>#N/A</v>
      </c>
      <c r="AH251" t="e">
        <f t="shared" ca="1" si="647"/>
        <v>#N/A</v>
      </c>
      <c r="AI251" t="e">
        <f t="shared" ca="1" si="648"/>
        <v>#N/A</v>
      </c>
      <c r="AJ251" t="e">
        <f t="shared" ca="1" si="649"/>
        <v>#N/A</v>
      </c>
      <c r="AK251" t="e">
        <f t="shared" ca="1" si="650"/>
        <v>#N/A</v>
      </c>
      <c r="AL251" t="e">
        <f t="shared" ca="1" si="651"/>
        <v>#N/A</v>
      </c>
      <c r="AM251" t="e">
        <f t="shared" ca="1" si="652"/>
        <v>#N/A</v>
      </c>
      <c r="AN251" t="e">
        <f t="shared" ca="1" si="653"/>
        <v>#N/A</v>
      </c>
      <c r="AO251" t="e">
        <f t="shared" ca="1" si="654"/>
        <v>#N/A</v>
      </c>
      <c r="AP251" t="e">
        <f t="shared" ca="1" si="655"/>
        <v>#N/A</v>
      </c>
      <c r="AQ251" t="e">
        <f t="shared" ca="1" si="656"/>
        <v>#N/A</v>
      </c>
      <c r="AR251" t="e">
        <f t="shared" ca="1" si="657"/>
        <v>#N/A</v>
      </c>
      <c r="AS251" t="e">
        <f t="shared" ca="1" si="658"/>
        <v>#N/A</v>
      </c>
      <c r="AT251" t="e">
        <f t="shared" ca="1" si="659"/>
        <v>#N/A</v>
      </c>
      <c r="AU251" t="e">
        <f t="shared" ca="1" si="660"/>
        <v>#N/A</v>
      </c>
      <c r="AV251" t="e">
        <f t="shared" ca="1" si="661"/>
        <v>#N/A</v>
      </c>
      <c r="AW251" t="e">
        <f t="shared" ca="1" si="662"/>
        <v>#N/A</v>
      </c>
      <c r="AX251" t="e">
        <f t="shared" ca="1" si="663"/>
        <v>#N/A</v>
      </c>
      <c r="AY251" t="e">
        <f t="shared" ca="1" si="664"/>
        <v>#N/A</v>
      </c>
      <c r="AZ251" t="e">
        <f t="shared" ca="1" si="665"/>
        <v>#N/A</v>
      </c>
      <c r="BA251" t="e">
        <f t="shared" ca="1" si="666"/>
        <v>#N/A</v>
      </c>
      <c r="BB251" s="91" t="e">
        <f t="shared" ca="1" si="667"/>
        <v>#N/A</v>
      </c>
      <c r="BC251" t="e">
        <f t="shared" ca="1" si="668"/>
        <v>#N/A</v>
      </c>
      <c r="BD251" t="e">
        <f t="shared" ca="1" si="669"/>
        <v>#N/A</v>
      </c>
      <c r="BE251" t="e">
        <f t="shared" ca="1" si="670"/>
        <v>#N/A</v>
      </c>
      <c r="BF251" t="e">
        <f t="shared" ca="1" si="671"/>
        <v>#N/A</v>
      </c>
      <c r="BG251" t="e">
        <f t="shared" ca="1" si="672"/>
        <v>#N/A</v>
      </c>
      <c r="BH251" t="e">
        <f t="shared" ca="1" si="673"/>
        <v>#N/A</v>
      </c>
      <c r="BI251" t="e">
        <f t="shared" ca="1" si="674"/>
        <v>#N/A</v>
      </c>
      <c r="BJ251" t="e">
        <f t="shared" ca="1" si="675"/>
        <v>#N/A</v>
      </c>
      <c r="BK251" t="e">
        <f t="shared" ca="1" si="676"/>
        <v>#N/A</v>
      </c>
      <c r="BL251" t="e">
        <f t="shared" ca="1" si="677"/>
        <v>#N/A</v>
      </c>
      <c r="BM251" t="e">
        <f t="shared" ca="1" si="678"/>
        <v>#N/A</v>
      </c>
      <c r="BN251" t="e">
        <f t="shared" ca="1" si="679"/>
        <v>#N/A</v>
      </c>
      <c r="BO251" t="e">
        <f t="shared" ca="1" si="680"/>
        <v>#N/A</v>
      </c>
      <c r="BP251" t="e">
        <f t="shared" ca="1" si="681"/>
        <v>#N/A</v>
      </c>
      <c r="BQ251" t="e">
        <f t="shared" ca="1" si="682"/>
        <v>#N/A</v>
      </c>
      <c r="BR251" t="e">
        <f t="shared" ca="1" si="683"/>
        <v>#N/A</v>
      </c>
      <c r="BS251" t="e">
        <f t="shared" ca="1" si="684"/>
        <v>#N/A</v>
      </c>
      <c r="BT251" t="e">
        <f t="shared" ca="1" si="685"/>
        <v>#N/A</v>
      </c>
      <c r="BU251" t="e">
        <f t="shared" ca="1" si="686"/>
        <v>#N/A</v>
      </c>
      <c r="BV251" t="e">
        <f t="shared" ca="1" si="687"/>
        <v>#N/A</v>
      </c>
      <c r="BW251" t="e">
        <f t="shared" ca="1" si="688"/>
        <v>#N/A</v>
      </c>
      <c r="BX251" t="e">
        <f t="shared" ca="1" si="689"/>
        <v>#N/A</v>
      </c>
      <c r="BY251" t="e">
        <f t="shared" ca="1" si="690"/>
        <v>#N/A</v>
      </c>
      <c r="BZ251" t="e">
        <f t="shared" ca="1" si="691"/>
        <v>#N/A</v>
      </c>
      <c r="CA251" t="e">
        <f t="shared" ca="1" si="692"/>
        <v>#N/A</v>
      </c>
      <c r="CB251" t="e">
        <f t="shared" ca="1" si="693"/>
        <v>#N/A</v>
      </c>
      <c r="CC251" t="e">
        <f t="shared" ca="1" si="694"/>
        <v>#N/A</v>
      </c>
      <c r="CD251" t="e">
        <f t="shared" ca="1" si="695"/>
        <v>#N/A</v>
      </c>
      <c r="CE251" t="e">
        <f t="shared" ca="1" si="696"/>
        <v>#N/A</v>
      </c>
      <c r="CF251" s="91" t="e">
        <f t="shared" ca="1" si="697"/>
        <v>#N/A</v>
      </c>
      <c r="CG251" t="e">
        <f t="shared" ca="1" si="698"/>
        <v>#N/A</v>
      </c>
      <c r="CH251" t="e">
        <f t="shared" ca="1" si="699"/>
        <v>#N/A</v>
      </c>
      <c r="CI251" t="e">
        <f t="shared" ca="1" si="700"/>
        <v>#N/A</v>
      </c>
      <c r="CJ251" t="e">
        <f t="shared" ca="1" si="701"/>
        <v>#N/A</v>
      </c>
      <c r="CK251" t="e">
        <f t="shared" ca="1" si="702"/>
        <v>#N/A</v>
      </c>
      <c r="CL251" t="e">
        <f t="shared" ca="1" si="703"/>
        <v>#N/A</v>
      </c>
      <c r="CM251" t="e">
        <f t="shared" ca="1" si="704"/>
        <v>#N/A</v>
      </c>
      <c r="CN251" t="e">
        <f t="shared" ca="1" si="705"/>
        <v>#N/A</v>
      </c>
      <c r="CO251" t="e">
        <f t="shared" ca="1" si="706"/>
        <v>#N/A</v>
      </c>
      <c r="CP251" t="e">
        <f t="shared" ca="1" si="707"/>
        <v>#N/A</v>
      </c>
      <c r="CQ251" t="e">
        <f t="shared" ca="1" si="708"/>
        <v>#N/A</v>
      </c>
      <c r="CR251" t="e">
        <f t="shared" ca="1" si="709"/>
        <v>#N/A</v>
      </c>
      <c r="CS251" t="e">
        <f t="shared" ca="1" si="710"/>
        <v>#N/A</v>
      </c>
      <c r="CT251" t="e">
        <f t="shared" ca="1" si="711"/>
        <v>#N/A</v>
      </c>
      <c r="CU251" t="e">
        <f t="shared" ca="1" si="712"/>
        <v>#N/A</v>
      </c>
      <c r="CV251" t="e">
        <f t="shared" ca="1" si="713"/>
        <v>#N/A</v>
      </c>
      <c r="CW251" t="e">
        <f t="shared" ca="1" si="714"/>
        <v>#N/A</v>
      </c>
      <c r="CX251" t="e">
        <f t="shared" ca="1" si="715"/>
        <v>#N/A</v>
      </c>
      <c r="CY251" t="e">
        <f t="shared" ca="1" si="716"/>
        <v>#N/A</v>
      </c>
      <c r="CZ251" t="e">
        <f t="shared" ca="1" si="717"/>
        <v>#N/A</v>
      </c>
      <c r="DA251" t="e">
        <f t="shared" ca="1" si="718"/>
        <v>#N/A</v>
      </c>
      <c r="DB251" t="e">
        <f t="shared" ca="1" si="719"/>
        <v>#N/A</v>
      </c>
      <c r="DC251" t="e">
        <f t="shared" ca="1" si="720"/>
        <v>#N/A</v>
      </c>
      <c r="DD251" t="e">
        <f t="shared" ca="1" si="721"/>
        <v>#N/A</v>
      </c>
      <c r="DE251" t="e">
        <f t="shared" ca="1" si="722"/>
        <v>#N/A</v>
      </c>
      <c r="DF251" t="e">
        <f t="shared" ca="1" si="723"/>
        <v>#N/A</v>
      </c>
      <c r="DG251" t="e">
        <f t="shared" ca="1" si="724"/>
        <v>#N/A</v>
      </c>
      <c r="DH251" t="e">
        <f t="shared" ca="1" si="725"/>
        <v>#N/A</v>
      </c>
      <c r="DI251" t="e">
        <f t="shared" ca="1" si="726"/>
        <v>#N/A</v>
      </c>
      <c r="DJ251" s="91" t="e">
        <f t="shared" ca="1" si="727"/>
        <v>#N/A</v>
      </c>
      <c r="DK251" t="e">
        <f t="shared" ca="1" si="728"/>
        <v>#N/A</v>
      </c>
      <c r="DL251" t="e">
        <f t="shared" ca="1" si="729"/>
        <v>#N/A</v>
      </c>
      <c r="DM251" t="e">
        <f t="shared" ca="1" si="730"/>
        <v>#N/A</v>
      </c>
      <c r="DN251" t="e">
        <f t="shared" ca="1" si="731"/>
        <v>#N/A</v>
      </c>
      <c r="DO251" t="e">
        <f t="shared" ca="1" si="732"/>
        <v>#N/A</v>
      </c>
      <c r="DP251" t="e">
        <f t="shared" ca="1" si="733"/>
        <v>#N/A</v>
      </c>
      <c r="DQ251" t="e">
        <f t="shared" ca="1" si="734"/>
        <v>#N/A</v>
      </c>
      <c r="DR251" t="e">
        <f t="shared" ca="1" si="735"/>
        <v>#N/A</v>
      </c>
      <c r="DS251" t="e">
        <f t="shared" ca="1" si="736"/>
        <v>#N/A</v>
      </c>
      <c r="DT251" t="e">
        <f t="shared" ca="1" si="737"/>
        <v>#N/A</v>
      </c>
      <c r="DU251" t="e">
        <f t="shared" ca="1" si="738"/>
        <v>#N/A</v>
      </c>
      <c r="DV251" t="e">
        <f t="shared" ca="1" si="739"/>
        <v>#N/A</v>
      </c>
      <c r="DW251" t="e">
        <f t="shared" ca="1" si="740"/>
        <v>#N/A</v>
      </c>
      <c r="DX251" t="e">
        <f t="shared" ca="1" si="741"/>
        <v>#N/A</v>
      </c>
      <c r="DY251" t="e">
        <f t="shared" ca="1" si="742"/>
        <v>#N/A</v>
      </c>
      <c r="DZ251" t="e">
        <f t="shared" ca="1" si="743"/>
        <v>#N/A</v>
      </c>
      <c r="EA251" t="e">
        <f t="shared" ca="1" si="744"/>
        <v>#N/A</v>
      </c>
      <c r="EB251" t="e">
        <f t="shared" ca="1" si="745"/>
        <v>#N/A</v>
      </c>
      <c r="EC251" t="e">
        <f t="shared" ca="1" si="746"/>
        <v>#N/A</v>
      </c>
      <c r="ED251" t="e">
        <f t="shared" ca="1" si="747"/>
        <v>#N/A</v>
      </c>
      <c r="EE251" t="e">
        <f t="shared" ca="1" si="748"/>
        <v>#N/A</v>
      </c>
      <c r="EF251" t="e">
        <f t="shared" ca="1" si="749"/>
        <v>#N/A</v>
      </c>
      <c r="EG251" t="e">
        <f t="shared" ca="1" si="750"/>
        <v>#N/A</v>
      </c>
      <c r="EH251" t="e">
        <f t="shared" ca="1" si="751"/>
        <v>#N/A</v>
      </c>
      <c r="EI251" t="e">
        <f t="shared" ca="1" si="752"/>
        <v>#N/A</v>
      </c>
      <c r="EJ251" t="e">
        <f t="shared" ca="1" si="753"/>
        <v>#N/A</v>
      </c>
      <c r="EK251" t="e">
        <f t="shared" ca="1" si="754"/>
        <v>#N/A</v>
      </c>
      <c r="EL251" t="e">
        <f t="shared" ca="1" si="755"/>
        <v>#N/A</v>
      </c>
      <c r="EM251" t="e">
        <f t="shared" ca="1" si="756"/>
        <v>#N/A</v>
      </c>
      <c r="EN251" s="91" t="e">
        <f t="shared" ca="1" si="757"/>
        <v>#N/A</v>
      </c>
    </row>
    <row r="252" spans="1:144">
      <c r="A252">
        <f ca="1"/>
        <v>0</v>
      </c>
      <c r="B252">
        <f ca="1"/>
        <v>0</v>
      </c>
      <c r="C252">
        <f ca="1"/>
        <v>0</v>
      </c>
      <c r="D252" t="str">
        <f ca="1"/>
        <v/>
      </c>
      <c r="E252">
        <f ca="1"/>
        <v>0</v>
      </c>
      <c r="F252">
        <f ca="1"/>
        <v>0</v>
      </c>
      <c r="G252">
        <f ca="1"/>
        <v>0</v>
      </c>
      <c r="H252" t="str">
        <f ca="1"/>
        <v/>
      </c>
      <c r="I252">
        <f ca="1"/>
        <v>0</v>
      </c>
      <c r="J252" t="str">
        <f ca="1"/>
        <v/>
      </c>
      <c r="K252" t="str">
        <f ca="1"/>
        <v>0</v>
      </c>
      <c r="L252" t="str">
        <f ca="1"/>
        <v>0</v>
      </c>
      <c r="M252" t="str">
        <f ca="1"/>
        <v>0</v>
      </c>
      <c r="X252" s="91" t="e">
        <f t="shared" ca="1" si="637"/>
        <v>#N/A</v>
      </c>
      <c r="Y252" t="e">
        <f t="shared" ca="1" si="638"/>
        <v>#N/A</v>
      </c>
      <c r="Z252" t="e">
        <f t="shared" ca="1" si="639"/>
        <v>#N/A</v>
      </c>
      <c r="AA252" t="e">
        <f t="shared" ca="1" si="640"/>
        <v>#N/A</v>
      </c>
      <c r="AB252" t="e">
        <f t="shared" ca="1" si="641"/>
        <v>#N/A</v>
      </c>
      <c r="AC252" t="e">
        <f t="shared" ca="1" si="642"/>
        <v>#N/A</v>
      </c>
      <c r="AD252" t="e">
        <f t="shared" ca="1" si="643"/>
        <v>#N/A</v>
      </c>
      <c r="AE252" t="e">
        <f t="shared" ca="1" si="644"/>
        <v>#N/A</v>
      </c>
      <c r="AF252" t="e">
        <f t="shared" ca="1" si="645"/>
        <v>#N/A</v>
      </c>
      <c r="AG252" t="e">
        <f t="shared" ca="1" si="646"/>
        <v>#N/A</v>
      </c>
      <c r="AH252" t="e">
        <f t="shared" ca="1" si="647"/>
        <v>#N/A</v>
      </c>
      <c r="AI252" t="e">
        <f t="shared" ca="1" si="648"/>
        <v>#N/A</v>
      </c>
      <c r="AJ252" t="e">
        <f t="shared" ca="1" si="649"/>
        <v>#N/A</v>
      </c>
      <c r="AK252" t="e">
        <f t="shared" ca="1" si="650"/>
        <v>#N/A</v>
      </c>
      <c r="AL252" t="e">
        <f t="shared" ca="1" si="651"/>
        <v>#N/A</v>
      </c>
      <c r="AM252" t="e">
        <f t="shared" ca="1" si="652"/>
        <v>#N/A</v>
      </c>
      <c r="AN252" t="e">
        <f t="shared" ca="1" si="653"/>
        <v>#N/A</v>
      </c>
      <c r="AO252" t="e">
        <f t="shared" ca="1" si="654"/>
        <v>#N/A</v>
      </c>
      <c r="AP252" t="e">
        <f t="shared" ca="1" si="655"/>
        <v>#N/A</v>
      </c>
      <c r="AQ252" t="e">
        <f t="shared" ca="1" si="656"/>
        <v>#N/A</v>
      </c>
      <c r="AR252" t="e">
        <f t="shared" ca="1" si="657"/>
        <v>#N/A</v>
      </c>
      <c r="AS252" t="e">
        <f t="shared" ca="1" si="658"/>
        <v>#N/A</v>
      </c>
      <c r="AT252" t="e">
        <f t="shared" ca="1" si="659"/>
        <v>#N/A</v>
      </c>
      <c r="AU252" t="e">
        <f t="shared" ca="1" si="660"/>
        <v>#N/A</v>
      </c>
      <c r="AV252" t="e">
        <f t="shared" ca="1" si="661"/>
        <v>#N/A</v>
      </c>
      <c r="AW252" t="e">
        <f t="shared" ca="1" si="662"/>
        <v>#N/A</v>
      </c>
      <c r="AX252" t="e">
        <f t="shared" ca="1" si="663"/>
        <v>#N/A</v>
      </c>
      <c r="AY252" t="e">
        <f t="shared" ca="1" si="664"/>
        <v>#N/A</v>
      </c>
      <c r="AZ252" t="e">
        <f t="shared" ca="1" si="665"/>
        <v>#N/A</v>
      </c>
      <c r="BA252" t="e">
        <f t="shared" ca="1" si="666"/>
        <v>#N/A</v>
      </c>
      <c r="BB252" s="91" t="e">
        <f t="shared" ca="1" si="667"/>
        <v>#N/A</v>
      </c>
      <c r="BC252" t="e">
        <f t="shared" ca="1" si="668"/>
        <v>#N/A</v>
      </c>
      <c r="BD252" t="e">
        <f t="shared" ca="1" si="669"/>
        <v>#N/A</v>
      </c>
      <c r="BE252" t="e">
        <f t="shared" ca="1" si="670"/>
        <v>#N/A</v>
      </c>
      <c r="BF252" t="e">
        <f t="shared" ca="1" si="671"/>
        <v>#N/A</v>
      </c>
      <c r="BG252" t="e">
        <f t="shared" ca="1" si="672"/>
        <v>#N/A</v>
      </c>
      <c r="BH252" t="e">
        <f t="shared" ca="1" si="673"/>
        <v>#N/A</v>
      </c>
      <c r="BI252" t="e">
        <f t="shared" ca="1" si="674"/>
        <v>#N/A</v>
      </c>
      <c r="BJ252" t="e">
        <f t="shared" ca="1" si="675"/>
        <v>#N/A</v>
      </c>
      <c r="BK252" t="e">
        <f t="shared" ca="1" si="676"/>
        <v>#N/A</v>
      </c>
      <c r="BL252" t="e">
        <f t="shared" ca="1" si="677"/>
        <v>#N/A</v>
      </c>
      <c r="BM252" t="e">
        <f t="shared" ca="1" si="678"/>
        <v>#N/A</v>
      </c>
      <c r="BN252" t="e">
        <f t="shared" ca="1" si="679"/>
        <v>#N/A</v>
      </c>
      <c r="BO252" t="e">
        <f t="shared" ca="1" si="680"/>
        <v>#N/A</v>
      </c>
      <c r="BP252" t="e">
        <f t="shared" ca="1" si="681"/>
        <v>#N/A</v>
      </c>
      <c r="BQ252" t="e">
        <f t="shared" ca="1" si="682"/>
        <v>#N/A</v>
      </c>
      <c r="BR252" t="e">
        <f t="shared" ca="1" si="683"/>
        <v>#N/A</v>
      </c>
      <c r="BS252" t="e">
        <f t="shared" ca="1" si="684"/>
        <v>#N/A</v>
      </c>
      <c r="BT252" t="e">
        <f t="shared" ca="1" si="685"/>
        <v>#N/A</v>
      </c>
      <c r="BU252" t="e">
        <f t="shared" ca="1" si="686"/>
        <v>#N/A</v>
      </c>
      <c r="BV252" t="e">
        <f t="shared" ca="1" si="687"/>
        <v>#N/A</v>
      </c>
      <c r="BW252" t="e">
        <f t="shared" ca="1" si="688"/>
        <v>#N/A</v>
      </c>
      <c r="BX252" t="e">
        <f t="shared" ca="1" si="689"/>
        <v>#N/A</v>
      </c>
      <c r="BY252" t="e">
        <f t="shared" ca="1" si="690"/>
        <v>#N/A</v>
      </c>
      <c r="BZ252" t="e">
        <f t="shared" ca="1" si="691"/>
        <v>#N/A</v>
      </c>
      <c r="CA252" t="e">
        <f t="shared" ca="1" si="692"/>
        <v>#N/A</v>
      </c>
      <c r="CB252" t="e">
        <f t="shared" ca="1" si="693"/>
        <v>#N/A</v>
      </c>
      <c r="CC252" t="e">
        <f t="shared" ca="1" si="694"/>
        <v>#N/A</v>
      </c>
      <c r="CD252" t="e">
        <f t="shared" ca="1" si="695"/>
        <v>#N/A</v>
      </c>
      <c r="CE252" t="e">
        <f t="shared" ca="1" si="696"/>
        <v>#N/A</v>
      </c>
      <c r="CF252" s="91" t="e">
        <f t="shared" ca="1" si="697"/>
        <v>#N/A</v>
      </c>
      <c r="CG252" t="e">
        <f t="shared" ca="1" si="698"/>
        <v>#N/A</v>
      </c>
      <c r="CH252" t="e">
        <f t="shared" ca="1" si="699"/>
        <v>#N/A</v>
      </c>
      <c r="CI252" t="e">
        <f t="shared" ca="1" si="700"/>
        <v>#N/A</v>
      </c>
      <c r="CJ252" t="e">
        <f t="shared" ca="1" si="701"/>
        <v>#N/A</v>
      </c>
      <c r="CK252" t="e">
        <f t="shared" ca="1" si="702"/>
        <v>#N/A</v>
      </c>
      <c r="CL252" t="e">
        <f t="shared" ca="1" si="703"/>
        <v>#N/A</v>
      </c>
      <c r="CM252" t="e">
        <f t="shared" ca="1" si="704"/>
        <v>#N/A</v>
      </c>
      <c r="CN252" t="e">
        <f t="shared" ca="1" si="705"/>
        <v>#N/A</v>
      </c>
      <c r="CO252" t="e">
        <f t="shared" ca="1" si="706"/>
        <v>#N/A</v>
      </c>
      <c r="CP252" t="e">
        <f t="shared" ca="1" si="707"/>
        <v>#N/A</v>
      </c>
      <c r="CQ252" t="e">
        <f t="shared" ca="1" si="708"/>
        <v>#N/A</v>
      </c>
      <c r="CR252" t="e">
        <f t="shared" ca="1" si="709"/>
        <v>#N/A</v>
      </c>
      <c r="CS252" t="e">
        <f t="shared" ca="1" si="710"/>
        <v>#N/A</v>
      </c>
      <c r="CT252" t="e">
        <f t="shared" ca="1" si="711"/>
        <v>#N/A</v>
      </c>
      <c r="CU252" t="e">
        <f t="shared" ca="1" si="712"/>
        <v>#N/A</v>
      </c>
      <c r="CV252" t="e">
        <f t="shared" ca="1" si="713"/>
        <v>#N/A</v>
      </c>
      <c r="CW252" t="e">
        <f t="shared" ca="1" si="714"/>
        <v>#N/A</v>
      </c>
      <c r="CX252" t="e">
        <f t="shared" ca="1" si="715"/>
        <v>#N/A</v>
      </c>
      <c r="CY252" t="e">
        <f t="shared" ca="1" si="716"/>
        <v>#N/A</v>
      </c>
      <c r="CZ252" t="e">
        <f t="shared" ca="1" si="717"/>
        <v>#N/A</v>
      </c>
      <c r="DA252" t="e">
        <f t="shared" ca="1" si="718"/>
        <v>#N/A</v>
      </c>
      <c r="DB252" t="e">
        <f t="shared" ca="1" si="719"/>
        <v>#N/A</v>
      </c>
      <c r="DC252" t="e">
        <f t="shared" ca="1" si="720"/>
        <v>#N/A</v>
      </c>
      <c r="DD252" t="e">
        <f t="shared" ca="1" si="721"/>
        <v>#N/A</v>
      </c>
      <c r="DE252" t="e">
        <f t="shared" ca="1" si="722"/>
        <v>#N/A</v>
      </c>
      <c r="DF252" t="e">
        <f t="shared" ca="1" si="723"/>
        <v>#N/A</v>
      </c>
      <c r="DG252" t="e">
        <f t="shared" ca="1" si="724"/>
        <v>#N/A</v>
      </c>
      <c r="DH252" t="e">
        <f t="shared" ca="1" si="725"/>
        <v>#N/A</v>
      </c>
      <c r="DI252" t="e">
        <f t="shared" ca="1" si="726"/>
        <v>#N/A</v>
      </c>
      <c r="DJ252" s="91" t="e">
        <f t="shared" ca="1" si="727"/>
        <v>#N/A</v>
      </c>
      <c r="DK252" t="e">
        <f t="shared" ca="1" si="728"/>
        <v>#N/A</v>
      </c>
      <c r="DL252" t="e">
        <f t="shared" ca="1" si="729"/>
        <v>#N/A</v>
      </c>
      <c r="DM252" t="e">
        <f t="shared" ca="1" si="730"/>
        <v>#N/A</v>
      </c>
      <c r="DN252" t="e">
        <f t="shared" ca="1" si="731"/>
        <v>#N/A</v>
      </c>
      <c r="DO252" t="e">
        <f t="shared" ca="1" si="732"/>
        <v>#N/A</v>
      </c>
      <c r="DP252" t="e">
        <f t="shared" ca="1" si="733"/>
        <v>#N/A</v>
      </c>
      <c r="DQ252" t="e">
        <f t="shared" ca="1" si="734"/>
        <v>#N/A</v>
      </c>
      <c r="DR252" t="e">
        <f t="shared" ca="1" si="735"/>
        <v>#N/A</v>
      </c>
      <c r="DS252" t="e">
        <f t="shared" ca="1" si="736"/>
        <v>#N/A</v>
      </c>
      <c r="DT252" t="e">
        <f t="shared" ca="1" si="737"/>
        <v>#N/A</v>
      </c>
      <c r="DU252" t="e">
        <f t="shared" ca="1" si="738"/>
        <v>#N/A</v>
      </c>
      <c r="DV252" t="e">
        <f t="shared" ca="1" si="739"/>
        <v>#N/A</v>
      </c>
      <c r="DW252" t="e">
        <f t="shared" ca="1" si="740"/>
        <v>#N/A</v>
      </c>
      <c r="DX252" t="e">
        <f t="shared" ca="1" si="741"/>
        <v>#N/A</v>
      </c>
      <c r="DY252" t="e">
        <f t="shared" ca="1" si="742"/>
        <v>#N/A</v>
      </c>
      <c r="DZ252" t="e">
        <f t="shared" ca="1" si="743"/>
        <v>#N/A</v>
      </c>
      <c r="EA252" t="e">
        <f t="shared" ca="1" si="744"/>
        <v>#N/A</v>
      </c>
      <c r="EB252" t="e">
        <f t="shared" ca="1" si="745"/>
        <v>#N/A</v>
      </c>
      <c r="EC252" t="e">
        <f t="shared" ca="1" si="746"/>
        <v>#N/A</v>
      </c>
      <c r="ED252" t="e">
        <f t="shared" ca="1" si="747"/>
        <v>#N/A</v>
      </c>
      <c r="EE252" t="e">
        <f t="shared" ca="1" si="748"/>
        <v>#N/A</v>
      </c>
      <c r="EF252" t="e">
        <f t="shared" ca="1" si="749"/>
        <v>#N/A</v>
      </c>
      <c r="EG252" t="e">
        <f t="shared" ca="1" si="750"/>
        <v>#N/A</v>
      </c>
      <c r="EH252" t="e">
        <f t="shared" ca="1" si="751"/>
        <v>#N/A</v>
      </c>
      <c r="EI252" t="e">
        <f t="shared" ca="1" si="752"/>
        <v>#N/A</v>
      </c>
      <c r="EJ252" t="e">
        <f t="shared" ca="1" si="753"/>
        <v>#N/A</v>
      </c>
      <c r="EK252" t="e">
        <f t="shared" ca="1" si="754"/>
        <v>#N/A</v>
      </c>
      <c r="EL252" t="e">
        <f t="shared" ca="1" si="755"/>
        <v>#N/A</v>
      </c>
      <c r="EM252" t="e">
        <f t="shared" ca="1" si="756"/>
        <v>#N/A</v>
      </c>
      <c r="EN252" s="91" t="e">
        <f t="shared" ca="1" si="757"/>
        <v>#N/A</v>
      </c>
    </row>
    <row r="253" spans="1:144">
      <c r="A253">
        <f ca="1"/>
        <v>0</v>
      </c>
      <c r="B253">
        <f ca="1"/>
        <v>0</v>
      </c>
      <c r="C253">
        <f ca="1"/>
        <v>0</v>
      </c>
      <c r="D253" t="str">
        <f ca="1"/>
        <v/>
      </c>
      <c r="E253">
        <f ca="1"/>
        <v>0</v>
      </c>
      <c r="F253">
        <f ca="1"/>
        <v>0</v>
      </c>
      <c r="G253">
        <f ca="1"/>
        <v>0</v>
      </c>
      <c r="H253" t="str">
        <f ca="1"/>
        <v/>
      </c>
      <c r="I253">
        <f ca="1"/>
        <v>0</v>
      </c>
      <c r="J253" t="str">
        <f ca="1"/>
        <v/>
      </c>
      <c r="K253" t="str">
        <f ca="1"/>
        <v>0</v>
      </c>
      <c r="L253" t="str">
        <f ca="1"/>
        <v>0</v>
      </c>
      <c r="M253" t="str">
        <f ca="1"/>
        <v>0</v>
      </c>
      <c r="X253" s="91" t="e">
        <f t="shared" ca="1" si="637"/>
        <v>#N/A</v>
      </c>
      <c r="Y253" t="e">
        <f t="shared" ca="1" si="638"/>
        <v>#N/A</v>
      </c>
      <c r="Z253" t="e">
        <f t="shared" ca="1" si="639"/>
        <v>#N/A</v>
      </c>
      <c r="AA253" t="e">
        <f t="shared" ca="1" si="640"/>
        <v>#N/A</v>
      </c>
      <c r="AB253" t="e">
        <f t="shared" ca="1" si="641"/>
        <v>#N/A</v>
      </c>
      <c r="AC253" t="e">
        <f t="shared" ca="1" si="642"/>
        <v>#N/A</v>
      </c>
      <c r="AD253" t="e">
        <f t="shared" ca="1" si="643"/>
        <v>#N/A</v>
      </c>
      <c r="AE253" t="e">
        <f t="shared" ca="1" si="644"/>
        <v>#N/A</v>
      </c>
      <c r="AF253" t="e">
        <f t="shared" ca="1" si="645"/>
        <v>#N/A</v>
      </c>
      <c r="AG253" t="e">
        <f t="shared" ca="1" si="646"/>
        <v>#N/A</v>
      </c>
      <c r="AH253" t="e">
        <f t="shared" ca="1" si="647"/>
        <v>#N/A</v>
      </c>
      <c r="AI253" t="e">
        <f t="shared" ca="1" si="648"/>
        <v>#N/A</v>
      </c>
      <c r="AJ253" t="e">
        <f t="shared" ca="1" si="649"/>
        <v>#N/A</v>
      </c>
      <c r="AK253" t="e">
        <f t="shared" ca="1" si="650"/>
        <v>#N/A</v>
      </c>
      <c r="AL253" t="e">
        <f t="shared" ca="1" si="651"/>
        <v>#N/A</v>
      </c>
      <c r="AM253" t="e">
        <f t="shared" ca="1" si="652"/>
        <v>#N/A</v>
      </c>
      <c r="AN253" t="e">
        <f t="shared" ca="1" si="653"/>
        <v>#N/A</v>
      </c>
      <c r="AO253" t="e">
        <f t="shared" ca="1" si="654"/>
        <v>#N/A</v>
      </c>
      <c r="AP253" t="e">
        <f t="shared" ca="1" si="655"/>
        <v>#N/A</v>
      </c>
      <c r="AQ253" t="e">
        <f t="shared" ca="1" si="656"/>
        <v>#N/A</v>
      </c>
      <c r="AR253" t="e">
        <f t="shared" ca="1" si="657"/>
        <v>#N/A</v>
      </c>
      <c r="AS253" t="e">
        <f t="shared" ca="1" si="658"/>
        <v>#N/A</v>
      </c>
      <c r="AT253" t="e">
        <f t="shared" ca="1" si="659"/>
        <v>#N/A</v>
      </c>
      <c r="AU253" t="e">
        <f t="shared" ca="1" si="660"/>
        <v>#N/A</v>
      </c>
      <c r="AV253" t="e">
        <f t="shared" ca="1" si="661"/>
        <v>#N/A</v>
      </c>
      <c r="AW253" t="e">
        <f t="shared" ca="1" si="662"/>
        <v>#N/A</v>
      </c>
      <c r="AX253" t="e">
        <f t="shared" ca="1" si="663"/>
        <v>#N/A</v>
      </c>
      <c r="AY253" t="e">
        <f t="shared" ca="1" si="664"/>
        <v>#N/A</v>
      </c>
      <c r="AZ253" t="e">
        <f t="shared" ca="1" si="665"/>
        <v>#N/A</v>
      </c>
      <c r="BA253" t="e">
        <f t="shared" ca="1" si="666"/>
        <v>#N/A</v>
      </c>
      <c r="BB253" s="91" t="e">
        <f t="shared" ca="1" si="667"/>
        <v>#N/A</v>
      </c>
      <c r="BC253" t="e">
        <f t="shared" ca="1" si="668"/>
        <v>#N/A</v>
      </c>
      <c r="BD253" t="e">
        <f t="shared" ca="1" si="669"/>
        <v>#N/A</v>
      </c>
      <c r="BE253" t="e">
        <f t="shared" ca="1" si="670"/>
        <v>#N/A</v>
      </c>
      <c r="BF253" t="e">
        <f t="shared" ca="1" si="671"/>
        <v>#N/A</v>
      </c>
      <c r="BG253" t="e">
        <f t="shared" ca="1" si="672"/>
        <v>#N/A</v>
      </c>
      <c r="BH253" t="e">
        <f t="shared" ca="1" si="673"/>
        <v>#N/A</v>
      </c>
      <c r="BI253" t="e">
        <f t="shared" ca="1" si="674"/>
        <v>#N/A</v>
      </c>
      <c r="BJ253" t="e">
        <f t="shared" ca="1" si="675"/>
        <v>#N/A</v>
      </c>
      <c r="BK253" t="e">
        <f t="shared" ca="1" si="676"/>
        <v>#N/A</v>
      </c>
      <c r="BL253" t="e">
        <f t="shared" ca="1" si="677"/>
        <v>#N/A</v>
      </c>
      <c r="BM253" t="e">
        <f t="shared" ca="1" si="678"/>
        <v>#N/A</v>
      </c>
      <c r="BN253" t="e">
        <f t="shared" ca="1" si="679"/>
        <v>#N/A</v>
      </c>
      <c r="BO253" t="e">
        <f t="shared" ca="1" si="680"/>
        <v>#N/A</v>
      </c>
      <c r="BP253" t="e">
        <f t="shared" ca="1" si="681"/>
        <v>#N/A</v>
      </c>
      <c r="BQ253" t="e">
        <f t="shared" ca="1" si="682"/>
        <v>#N/A</v>
      </c>
      <c r="BR253" t="e">
        <f t="shared" ca="1" si="683"/>
        <v>#N/A</v>
      </c>
      <c r="BS253" t="e">
        <f t="shared" ca="1" si="684"/>
        <v>#N/A</v>
      </c>
      <c r="BT253" t="e">
        <f t="shared" ca="1" si="685"/>
        <v>#N/A</v>
      </c>
      <c r="BU253" t="e">
        <f t="shared" ca="1" si="686"/>
        <v>#N/A</v>
      </c>
      <c r="BV253" t="e">
        <f t="shared" ca="1" si="687"/>
        <v>#N/A</v>
      </c>
      <c r="BW253" t="e">
        <f t="shared" ca="1" si="688"/>
        <v>#N/A</v>
      </c>
      <c r="BX253" t="e">
        <f t="shared" ca="1" si="689"/>
        <v>#N/A</v>
      </c>
      <c r="BY253" t="e">
        <f t="shared" ca="1" si="690"/>
        <v>#N/A</v>
      </c>
      <c r="BZ253" t="e">
        <f t="shared" ca="1" si="691"/>
        <v>#N/A</v>
      </c>
      <c r="CA253" t="e">
        <f t="shared" ca="1" si="692"/>
        <v>#N/A</v>
      </c>
      <c r="CB253" t="e">
        <f t="shared" ca="1" si="693"/>
        <v>#N/A</v>
      </c>
      <c r="CC253" t="e">
        <f t="shared" ca="1" si="694"/>
        <v>#N/A</v>
      </c>
      <c r="CD253" t="e">
        <f t="shared" ca="1" si="695"/>
        <v>#N/A</v>
      </c>
      <c r="CE253" t="e">
        <f t="shared" ca="1" si="696"/>
        <v>#N/A</v>
      </c>
      <c r="CF253" s="91" t="e">
        <f t="shared" ca="1" si="697"/>
        <v>#N/A</v>
      </c>
      <c r="CG253" t="e">
        <f t="shared" ca="1" si="698"/>
        <v>#N/A</v>
      </c>
      <c r="CH253" t="e">
        <f t="shared" ca="1" si="699"/>
        <v>#N/A</v>
      </c>
      <c r="CI253" t="e">
        <f t="shared" ca="1" si="700"/>
        <v>#N/A</v>
      </c>
      <c r="CJ253" t="e">
        <f t="shared" ca="1" si="701"/>
        <v>#N/A</v>
      </c>
      <c r="CK253" t="e">
        <f t="shared" ca="1" si="702"/>
        <v>#N/A</v>
      </c>
      <c r="CL253" t="e">
        <f t="shared" ca="1" si="703"/>
        <v>#N/A</v>
      </c>
      <c r="CM253" t="e">
        <f t="shared" ca="1" si="704"/>
        <v>#N/A</v>
      </c>
      <c r="CN253" t="e">
        <f t="shared" ca="1" si="705"/>
        <v>#N/A</v>
      </c>
      <c r="CO253" t="e">
        <f t="shared" ca="1" si="706"/>
        <v>#N/A</v>
      </c>
      <c r="CP253" t="e">
        <f t="shared" ca="1" si="707"/>
        <v>#N/A</v>
      </c>
      <c r="CQ253" t="e">
        <f t="shared" ca="1" si="708"/>
        <v>#N/A</v>
      </c>
      <c r="CR253" t="e">
        <f t="shared" ca="1" si="709"/>
        <v>#N/A</v>
      </c>
      <c r="CS253" t="e">
        <f t="shared" ca="1" si="710"/>
        <v>#N/A</v>
      </c>
      <c r="CT253" t="e">
        <f t="shared" ca="1" si="711"/>
        <v>#N/A</v>
      </c>
      <c r="CU253" t="e">
        <f t="shared" ca="1" si="712"/>
        <v>#N/A</v>
      </c>
      <c r="CV253" t="e">
        <f t="shared" ca="1" si="713"/>
        <v>#N/A</v>
      </c>
      <c r="CW253" t="e">
        <f t="shared" ca="1" si="714"/>
        <v>#N/A</v>
      </c>
      <c r="CX253" t="e">
        <f t="shared" ca="1" si="715"/>
        <v>#N/A</v>
      </c>
      <c r="CY253" t="e">
        <f t="shared" ca="1" si="716"/>
        <v>#N/A</v>
      </c>
      <c r="CZ253" t="e">
        <f t="shared" ca="1" si="717"/>
        <v>#N/A</v>
      </c>
      <c r="DA253" t="e">
        <f t="shared" ca="1" si="718"/>
        <v>#N/A</v>
      </c>
      <c r="DB253" t="e">
        <f t="shared" ca="1" si="719"/>
        <v>#N/A</v>
      </c>
      <c r="DC253" t="e">
        <f t="shared" ca="1" si="720"/>
        <v>#N/A</v>
      </c>
      <c r="DD253" t="e">
        <f t="shared" ca="1" si="721"/>
        <v>#N/A</v>
      </c>
      <c r="DE253" t="e">
        <f t="shared" ca="1" si="722"/>
        <v>#N/A</v>
      </c>
      <c r="DF253" t="e">
        <f t="shared" ca="1" si="723"/>
        <v>#N/A</v>
      </c>
      <c r="DG253" t="e">
        <f t="shared" ca="1" si="724"/>
        <v>#N/A</v>
      </c>
      <c r="DH253" t="e">
        <f t="shared" ca="1" si="725"/>
        <v>#N/A</v>
      </c>
      <c r="DI253" t="e">
        <f t="shared" ca="1" si="726"/>
        <v>#N/A</v>
      </c>
      <c r="DJ253" s="91" t="e">
        <f t="shared" ca="1" si="727"/>
        <v>#N/A</v>
      </c>
      <c r="DK253" t="e">
        <f t="shared" ca="1" si="728"/>
        <v>#N/A</v>
      </c>
      <c r="DL253" t="e">
        <f t="shared" ca="1" si="729"/>
        <v>#N/A</v>
      </c>
      <c r="DM253" t="e">
        <f t="shared" ca="1" si="730"/>
        <v>#N/A</v>
      </c>
      <c r="DN253" t="e">
        <f t="shared" ca="1" si="731"/>
        <v>#N/A</v>
      </c>
      <c r="DO253" t="e">
        <f t="shared" ca="1" si="732"/>
        <v>#N/A</v>
      </c>
      <c r="DP253" t="e">
        <f t="shared" ca="1" si="733"/>
        <v>#N/A</v>
      </c>
      <c r="DQ253" t="e">
        <f t="shared" ca="1" si="734"/>
        <v>#N/A</v>
      </c>
      <c r="DR253" t="e">
        <f t="shared" ca="1" si="735"/>
        <v>#N/A</v>
      </c>
      <c r="DS253" t="e">
        <f t="shared" ca="1" si="736"/>
        <v>#N/A</v>
      </c>
      <c r="DT253" t="e">
        <f t="shared" ca="1" si="737"/>
        <v>#N/A</v>
      </c>
      <c r="DU253" t="e">
        <f t="shared" ca="1" si="738"/>
        <v>#N/A</v>
      </c>
      <c r="DV253" t="e">
        <f t="shared" ca="1" si="739"/>
        <v>#N/A</v>
      </c>
      <c r="DW253" t="e">
        <f t="shared" ca="1" si="740"/>
        <v>#N/A</v>
      </c>
      <c r="DX253" t="e">
        <f t="shared" ca="1" si="741"/>
        <v>#N/A</v>
      </c>
      <c r="DY253" t="e">
        <f t="shared" ca="1" si="742"/>
        <v>#N/A</v>
      </c>
      <c r="DZ253" t="e">
        <f t="shared" ca="1" si="743"/>
        <v>#N/A</v>
      </c>
      <c r="EA253" t="e">
        <f t="shared" ca="1" si="744"/>
        <v>#N/A</v>
      </c>
      <c r="EB253" t="e">
        <f t="shared" ca="1" si="745"/>
        <v>#N/A</v>
      </c>
      <c r="EC253" t="e">
        <f t="shared" ca="1" si="746"/>
        <v>#N/A</v>
      </c>
      <c r="ED253" t="e">
        <f t="shared" ca="1" si="747"/>
        <v>#N/A</v>
      </c>
      <c r="EE253" t="e">
        <f t="shared" ca="1" si="748"/>
        <v>#N/A</v>
      </c>
      <c r="EF253" t="e">
        <f t="shared" ca="1" si="749"/>
        <v>#N/A</v>
      </c>
      <c r="EG253" t="e">
        <f t="shared" ca="1" si="750"/>
        <v>#N/A</v>
      </c>
      <c r="EH253" t="e">
        <f t="shared" ca="1" si="751"/>
        <v>#N/A</v>
      </c>
      <c r="EI253" t="e">
        <f t="shared" ca="1" si="752"/>
        <v>#N/A</v>
      </c>
      <c r="EJ253" t="e">
        <f t="shared" ca="1" si="753"/>
        <v>#N/A</v>
      </c>
      <c r="EK253" t="e">
        <f t="shared" ca="1" si="754"/>
        <v>#N/A</v>
      </c>
      <c r="EL253" t="e">
        <f t="shared" ca="1" si="755"/>
        <v>#N/A</v>
      </c>
      <c r="EM253" t="e">
        <f t="shared" ca="1" si="756"/>
        <v>#N/A</v>
      </c>
      <c r="EN253" s="91" t="e">
        <f t="shared" ca="1" si="757"/>
        <v>#N/A</v>
      </c>
    </row>
    <row r="254" spans="1:144">
      <c r="A254">
        <f ca="1"/>
        <v>0</v>
      </c>
      <c r="B254">
        <f ca="1"/>
        <v>0</v>
      </c>
      <c r="C254">
        <f ca="1"/>
        <v>0</v>
      </c>
      <c r="D254" t="str">
        <f ca="1"/>
        <v/>
      </c>
      <c r="E254">
        <f ca="1"/>
        <v>0</v>
      </c>
      <c r="F254">
        <f ca="1"/>
        <v>0</v>
      </c>
      <c r="G254">
        <f ca="1"/>
        <v>0</v>
      </c>
      <c r="H254" t="str">
        <f ca="1"/>
        <v/>
      </c>
      <c r="I254">
        <f ca="1"/>
        <v>0</v>
      </c>
      <c r="J254" t="str">
        <f ca="1"/>
        <v/>
      </c>
      <c r="K254" t="str">
        <f ca="1"/>
        <v>0</v>
      </c>
      <c r="L254" t="str">
        <f ca="1"/>
        <v>0</v>
      </c>
      <c r="M254" t="str">
        <f ca="1"/>
        <v>0</v>
      </c>
      <c r="X254" s="91" t="e">
        <f t="shared" ca="1" si="637"/>
        <v>#N/A</v>
      </c>
      <c r="Y254" t="e">
        <f t="shared" ca="1" si="638"/>
        <v>#N/A</v>
      </c>
      <c r="Z254" t="e">
        <f t="shared" ca="1" si="639"/>
        <v>#N/A</v>
      </c>
      <c r="AA254" t="e">
        <f t="shared" ca="1" si="640"/>
        <v>#N/A</v>
      </c>
      <c r="AB254" t="e">
        <f t="shared" ca="1" si="641"/>
        <v>#N/A</v>
      </c>
      <c r="AC254" t="e">
        <f t="shared" ca="1" si="642"/>
        <v>#N/A</v>
      </c>
      <c r="AD254" t="e">
        <f t="shared" ca="1" si="643"/>
        <v>#N/A</v>
      </c>
      <c r="AE254" t="e">
        <f t="shared" ca="1" si="644"/>
        <v>#N/A</v>
      </c>
      <c r="AF254" t="e">
        <f t="shared" ca="1" si="645"/>
        <v>#N/A</v>
      </c>
      <c r="AG254" t="e">
        <f t="shared" ca="1" si="646"/>
        <v>#N/A</v>
      </c>
      <c r="AH254" t="e">
        <f t="shared" ca="1" si="647"/>
        <v>#N/A</v>
      </c>
      <c r="AI254" t="e">
        <f t="shared" ca="1" si="648"/>
        <v>#N/A</v>
      </c>
      <c r="AJ254" t="e">
        <f t="shared" ca="1" si="649"/>
        <v>#N/A</v>
      </c>
      <c r="AK254" t="e">
        <f t="shared" ca="1" si="650"/>
        <v>#N/A</v>
      </c>
      <c r="AL254" t="e">
        <f t="shared" ca="1" si="651"/>
        <v>#N/A</v>
      </c>
      <c r="AM254" t="e">
        <f t="shared" ca="1" si="652"/>
        <v>#N/A</v>
      </c>
      <c r="AN254" t="e">
        <f t="shared" ca="1" si="653"/>
        <v>#N/A</v>
      </c>
      <c r="AO254" t="e">
        <f t="shared" ca="1" si="654"/>
        <v>#N/A</v>
      </c>
      <c r="AP254" t="e">
        <f t="shared" ca="1" si="655"/>
        <v>#N/A</v>
      </c>
      <c r="AQ254" t="e">
        <f t="shared" ca="1" si="656"/>
        <v>#N/A</v>
      </c>
      <c r="AR254" t="e">
        <f t="shared" ca="1" si="657"/>
        <v>#N/A</v>
      </c>
      <c r="AS254" t="e">
        <f t="shared" ca="1" si="658"/>
        <v>#N/A</v>
      </c>
      <c r="AT254" t="e">
        <f t="shared" ca="1" si="659"/>
        <v>#N/A</v>
      </c>
      <c r="AU254" t="e">
        <f t="shared" ca="1" si="660"/>
        <v>#N/A</v>
      </c>
      <c r="AV254" t="e">
        <f t="shared" ca="1" si="661"/>
        <v>#N/A</v>
      </c>
      <c r="AW254" t="e">
        <f t="shared" ca="1" si="662"/>
        <v>#N/A</v>
      </c>
      <c r="AX254" t="e">
        <f t="shared" ca="1" si="663"/>
        <v>#N/A</v>
      </c>
      <c r="AY254" t="e">
        <f t="shared" ca="1" si="664"/>
        <v>#N/A</v>
      </c>
      <c r="AZ254" t="e">
        <f t="shared" ca="1" si="665"/>
        <v>#N/A</v>
      </c>
      <c r="BA254" t="e">
        <f t="shared" ca="1" si="666"/>
        <v>#N/A</v>
      </c>
      <c r="BB254" s="91" t="e">
        <f t="shared" ca="1" si="667"/>
        <v>#N/A</v>
      </c>
      <c r="BC254" t="e">
        <f t="shared" ca="1" si="668"/>
        <v>#N/A</v>
      </c>
      <c r="BD254" t="e">
        <f t="shared" ca="1" si="669"/>
        <v>#N/A</v>
      </c>
      <c r="BE254" t="e">
        <f t="shared" ca="1" si="670"/>
        <v>#N/A</v>
      </c>
      <c r="BF254" t="e">
        <f t="shared" ca="1" si="671"/>
        <v>#N/A</v>
      </c>
      <c r="BG254" t="e">
        <f t="shared" ca="1" si="672"/>
        <v>#N/A</v>
      </c>
      <c r="BH254" t="e">
        <f t="shared" ca="1" si="673"/>
        <v>#N/A</v>
      </c>
      <c r="BI254" t="e">
        <f t="shared" ca="1" si="674"/>
        <v>#N/A</v>
      </c>
      <c r="BJ254" t="e">
        <f t="shared" ca="1" si="675"/>
        <v>#N/A</v>
      </c>
      <c r="BK254" t="e">
        <f t="shared" ca="1" si="676"/>
        <v>#N/A</v>
      </c>
      <c r="BL254" t="e">
        <f t="shared" ca="1" si="677"/>
        <v>#N/A</v>
      </c>
      <c r="BM254" t="e">
        <f t="shared" ca="1" si="678"/>
        <v>#N/A</v>
      </c>
      <c r="BN254" t="e">
        <f t="shared" ca="1" si="679"/>
        <v>#N/A</v>
      </c>
      <c r="BO254" t="e">
        <f t="shared" ca="1" si="680"/>
        <v>#N/A</v>
      </c>
      <c r="BP254" t="e">
        <f t="shared" ca="1" si="681"/>
        <v>#N/A</v>
      </c>
      <c r="BQ254" t="e">
        <f t="shared" ca="1" si="682"/>
        <v>#N/A</v>
      </c>
      <c r="BR254" t="e">
        <f t="shared" ca="1" si="683"/>
        <v>#N/A</v>
      </c>
      <c r="BS254" t="e">
        <f t="shared" ca="1" si="684"/>
        <v>#N/A</v>
      </c>
      <c r="BT254" t="e">
        <f t="shared" ca="1" si="685"/>
        <v>#N/A</v>
      </c>
      <c r="BU254" t="e">
        <f t="shared" ca="1" si="686"/>
        <v>#N/A</v>
      </c>
      <c r="BV254" t="e">
        <f t="shared" ca="1" si="687"/>
        <v>#N/A</v>
      </c>
      <c r="BW254" t="e">
        <f t="shared" ca="1" si="688"/>
        <v>#N/A</v>
      </c>
      <c r="BX254" t="e">
        <f t="shared" ca="1" si="689"/>
        <v>#N/A</v>
      </c>
      <c r="BY254" t="e">
        <f t="shared" ca="1" si="690"/>
        <v>#N/A</v>
      </c>
      <c r="BZ254" t="e">
        <f t="shared" ca="1" si="691"/>
        <v>#N/A</v>
      </c>
      <c r="CA254" t="e">
        <f t="shared" ca="1" si="692"/>
        <v>#N/A</v>
      </c>
      <c r="CB254" t="e">
        <f t="shared" ca="1" si="693"/>
        <v>#N/A</v>
      </c>
      <c r="CC254" t="e">
        <f t="shared" ca="1" si="694"/>
        <v>#N/A</v>
      </c>
      <c r="CD254" t="e">
        <f t="shared" ca="1" si="695"/>
        <v>#N/A</v>
      </c>
      <c r="CE254" t="e">
        <f t="shared" ca="1" si="696"/>
        <v>#N/A</v>
      </c>
      <c r="CF254" s="91" t="e">
        <f t="shared" ca="1" si="697"/>
        <v>#N/A</v>
      </c>
      <c r="CG254" t="e">
        <f t="shared" ca="1" si="698"/>
        <v>#N/A</v>
      </c>
      <c r="CH254" t="e">
        <f t="shared" ca="1" si="699"/>
        <v>#N/A</v>
      </c>
      <c r="CI254" t="e">
        <f t="shared" ca="1" si="700"/>
        <v>#N/A</v>
      </c>
      <c r="CJ254" t="e">
        <f t="shared" ca="1" si="701"/>
        <v>#N/A</v>
      </c>
      <c r="CK254" t="e">
        <f t="shared" ca="1" si="702"/>
        <v>#N/A</v>
      </c>
      <c r="CL254" t="e">
        <f t="shared" ca="1" si="703"/>
        <v>#N/A</v>
      </c>
      <c r="CM254" t="e">
        <f t="shared" ca="1" si="704"/>
        <v>#N/A</v>
      </c>
      <c r="CN254" t="e">
        <f t="shared" ca="1" si="705"/>
        <v>#N/A</v>
      </c>
      <c r="CO254" t="e">
        <f t="shared" ca="1" si="706"/>
        <v>#N/A</v>
      </c>
      <c r="CP254" t="e">
        <f t="shared" ca="1" si="707"/>
        <v>#N/A</v>
      </c>
      <c r="CQ254" t="e">
        <f t="shared" ca="1" si="708"/>
        <v>#N/A</v>
      </c>
      <c r="CR254" t="e">
        <f t="shared" ca="1" si="709"/>
        <v>#N/A</v>
      </c>
      <c r="CS254" t="e">
        <f t="shared" ca="1" si="710"/>
        <v>#N/A</v>
      </c>
      <c r="CT254" t="e">
        <f t="shared" ca="1" si="711"/>
        <v>#N/A</v>
      </c>
      <c r="CU254" t="e">
        <f t="shared" ca="1" si="712"/>
        <v>#N/A</v>
      </c>
      <c r="CV254" t="e">
        <f t="shared" ca="1" si="713"/>
        <v>#N/A</v>
      </c>
      <c r="CW254" t="e">
        <f t="shared" ca="1" si="714"/>
        <v>#N/A</v>
      </c>
      <c r="CX254" t="e">
        <f t="shared" ca="1" si="715"/>
        <v>#N/A</v>
      </c>
      <c r="CY254" t="e">
        <f t="shared" ca="1" si="716"/>
        <v>#N/A</v>
      </c>
      <c r="CZ254" t="e">
        <f t="shared" ca="1" si="717"/>
        <v>#N/A</v>
      </c>
      <c r="DA254" t="e">
        <f t="shared" ca="1" si="718"/>
        <v>#N/A</v>
      </c>
      <c r="DB254" t="e">
        <f t="shared" ca="1" si="719"/>
        <v>#N/A</v>
      </c>
      <c r="DC254" t="e">
        <f t="shared" ca="1" si="720"/>
        <v>#N/A</v>
      </c>
      <c r="DD254" t="e">
        <f t="shared" ca="1" si="721"/>
        <v>#N/A</v>
      </c>
      <c r="DE254" t="e">
        <f t="shared" ca="1" si="722"/>
        <v>#N/A</v>
      </c>
      <c r="DF254" t="e">
        <f t="shared" ca="1" si="723"/>
        <v>#N/A</v>
      </c>
      <c r="DG254" t="e">
        <f t="shared" ca="1" si="724"/>
        <v>#N/A</v>
      </c>
      <c r="DH254" t="e">
        <f t="shared" ca="1" si="725"/>
        <v>#N/A</v>
      </c>
      <c r="DI254" t="e">
        <f t="shared" ca="1" si="726"/>
        <v>#N/A</v>
      </c>
      <c r="DJ254" s="91" t="e">
        <f t="shared" ca="1" si="727"/>
        <v>#N/A</v>
      </c>
      <c r="DK254" t="e">
        <f t="shared" ca="1" si="728"/>
        <v>#N/A</v>
      </c>
      <c r="DL254" t="e">
        <f t="shared" ca="1" si="729"/>
        <v>#N/A</v>
      </c>
      <c r="DM254" t="e">
        <f t="shared" ca="1" si="730"/>
        <v>#N/A</v>
      </c>
      <c r="DN254" t="e">
        <f t="shared" ca="1" si="731"/>
        <v>#N/A</v>
      </c>
      <c r="DO254" t="e">
        <f t="shared" ca="1" si="732"/>
        <v>#N/A</v>
      </c>
      <c r="DP254" t="e">
        <f t="shared" ca="1" si="733"/>
        <v>#N/A</v>
      </c>
      <c r="DQ254" t="e">
        <f t="shared" ca="1" si="734"/>
        <v>#N/A</v>
      </c>
      <c r="DR254" t="e">
        <f t="shared" ca="1" si="735"/>
        <v>#N/A</v>
      </c>
      <c r="DS254" t="e">
        <f t="shared" ca="1" si="736"/>
        <v>#N/A</v>
      </c>
      <c r="DT254" t="e">
        <f t="shared" ca="1" si="737"/>
        <v>#N/A</v>
      </c>
      <c r="DU254" t="e">
        <f t="shared" ca="1" si="738"/>
        <v>#N/A</v>
      </c>
      <c r="DV254" t="e">
        <f t="shared" ca="1" si="739"/>
        <v>#N/A</v>
      </c>
      <c r="DW254" t="e">
        <f t="shared" ca="1" si="740"/>
        <v>#N/A</v>
      </c>
      <c r="DX254" t="e">
        <f t="shared" ca="1" si="741"/>
        <v>#N/A</v>
      </c>
      <c r="DY254" t="e">
        <f t="shared" ca="1" si="742"/>
        <v>#N/A</v>
      </c>
      <c r="DZ254" t="e">
        <f t="shared" ca="1" si="743"/>
        <v>#N/A</v>
      </c>
      <c r="EA254" t="e">
        <f t="shared" ca="1" si="744"/>
        <v>#N/A</v>
      </c>
      <c r="EB254" t="e">
        <f t="shared" ca="1" si="745"/>
        <v>#N/A</v>
      </c>
      <c r="EC254" t="e">
        <f t="shared" ca="1" si="746"/>
        <v>#N/A</v>
      </c>
      <c r="ED254" t="e">
        <f t="shared" ca="1" si="747"/>
        <v>#N/A</v>
      </c>
      <c r="EE254" t="e">
        <f t="shared" ca="1" si="748"/>
        <v>#N/A</v>
      </c>
      <c r="EF254" t="e">
        <f t="shared" ca="1" si="749"/>
        <v>#N/A</v>
      </c>
      <c r="EG254" t="e">
        <f t="shared" ca="1" si="750"/>
        <v>#N/A</v>
      </c>
      <c r="EH254" t="e">
        <f t="shared" ca="1" si="751"/>
        <v>#N/A</v>
      </c>
      <c r="EI254" t="e">
        <f t="shared" ca="1" si="752"/>
        <v>#N/A</v>
      </c>
      <c r="EJ254" t="e">
        <f t="shared" ca="1" si="753"/>
        <v>#N/A</v>
      </c>
      <c r="EK254" t="e">
        <f t="shared" ca="1" si="754"/>
        <v>#N/A</v>
      </c>
      <c r="EL254" t="e">
        <f t="shared" ca="1" si="755"/>
        <v>#N/A</v>
      </c>
      <c r="EM254" t="e">
        <f t="shared" ca="1" si="756"/>
        <v>#N/A</v>
      </c>
      <c r="EN254" s="91" t="e">
        <f t="shared" ca="1" si="757"/>
        <v>#N/A</v>
      </c>
    </row>
    <row r="255" spans="1:144">
      <c r="A255">
        <f ca="1"/>
        <v>0</v>
      </c>
      <c r="B255">
        <f ca="1"/>
        <v>0</v>
      </c>
      <c r="C255">
        <f ca="1"/>
        <v>0</v>
      </c>
      <c r="D255" t="str">
        <f ca="1"/>
        <v/>
      </c>
      <c r="E255">
        <f ca="1"/>
        <v>0</v>
      </c>
      <c r="F255">
        <f ca="1"/>
        <v>0</v>
      </c>
      <c r="G255">
        <f ca="1"/>
        <v>0</v>
      </c>
      <c r="H255" t="str">
        <f ca="1"/>
        <v/>
      </c>
      <c r="I255">
        <f ca="1"/>
        <v>0</v>
      </c>
      <c r="J255" t="str">
        <f ca="1"/>
        <v/>
      </c>
      <c r="K255" t="str">
        <f ca="1"/>
        <v>0</v>
      </c>
      <c r="L255" t="str">
        <f ca="1"/>
        <v>0</v>
      </c>
      <c r="M255" t="str">
        <f ca="1"/>
        <v>0</v>
      </c>
      <c r="X255" s="91" t="e">
        <f t="shared" ca="1" si="637"/>
        <v>#N/A</v>
      </c>
      <c r="Y255" t="e">
        <f t="shared" ca="1" si="638"/>
        <v>#N/A</v>
      </c>
      <c r="Z255" t="e">
        <f t="shared" ca="1" si="639"/>
        <v>#N/A</v>
      </c>
      <c r="AA255" t="e">
        <f t="shared" ca="1" si="640"/>
        <v>#N/A</v>
      </c>
      <c r="AB255" t="e">
        <f t="shared" ca="1" si="641"/>
        <v>#N/A</v>
      </c>
      <c r="AC255" t="e">
        <f t="shared" ca="1" si="642"/>
        <v>#N/A</v>
      </c>
      <c r="AD255" t="e">
        <f t="shared" ca="1" si="643"/>
        <v>#N/A</v>
      </c>
      <c r="AE255" t="e">
        <f t="shared" ca="1" si="644"/>
        <v>#N/A</v>
      </c>
      <c r="AF255" t="e">
        <f t="shared" ca="1" si="645"/>
        <v>#N/A</v>
      </c>
      <c r="AG255" t="e">
        <f t="shared" ca="1" si="646"/>
        <v>#N/A</v>
      </c>
      <c r="AH255" t="e">
        <f t="shared" ca="1" si="647"/>
        <v>#N/A</v>
      </c>
      <c r="AI255" t="e">
        <f t="shared" ca="1" si="648"/>
        <v>#N/A</v>
      </c>
      <c r="AJ255" t="e">
        <f t="shared" ca="1" si="649"/>
        <v>#N/A</v>
      </c>
      <c r="AK255" t="e">
        <f t="shared" ca="1" si="650"/>
        <v>#N/A</v>
      </c>
      <c r="AL255" t="e">
        <f t="shared" ca="1" si="651"/>
        <v>#N/A</v>
      </c>
      <c r="AM255" t="e">
        <f t="shared" ca="1" si="652"/>
        <v>#N/A</v>
      </c>
      <c r="AN255" t="e">
        <f t="shared" ca="1" si="653"/>
        <v>#N/A</v>
      </c>
      <c r="AO255" t="e">
        <f t="shared" ca="1" si="654"/>
        <v>#N/A</v>
      </c>
      <c r="AP255" t="e">
        <f t="shared" ca="1" si="655"/>
        <v>#N/A</v>
      </c>
      <c r="AQ255" t="e">
        <f t="shared" ca="1" si="656"/>
        <v>#N/A</v>
      </c>
      <c r="AR255" t="e">
        <f t="shared" ca="1" si="657"/>
        <v>#N/A</v>
      </c>
      <c r="AS255" t="e">
        <f t="shared" ca="1" si="658"/>
        <v>#N/A</v>
      </c>
      <c r="AT255" t="e">
        <f t="shared" ca="1" si="659"/>
        <v>#N/A</v>
      </c>
      <c r="AU255" t="e">
        <f t="shared" ca="1" si="660"/>
        <v>#N/A</v>
      </c>
      <c r="AV255" t="e">
        <f t="shared" ca="1" si="661"/>
        <v>#N/A</v>
      </c>
      <c r="AW255" t="e">
        <f t="shared" ca="1" si="662"/>
        <v>#N/A</v>
      </c>
      <c r="AX255" t="e">
        <f t="shared" ca="1" si="663"/>
        <v>#N/A</v>
      </c>
      <c r="AY255" t="e">
        <f t="shared" ca="1" si="664"/>
        <v>#N/A</v>
      </c>
      <c r="AZ255" t="e">
        <f t="shared" ca="1" si="665"/>
        <v>#N/A</v>
      </c>
      <c r="BA255" t="e">
        <f t="shared" ca="1" si="666"/>
        <v>#N/A</v>
      </c>
      <c r="BB255" s="91" t="e">
        <f t="shared" ca="1" si="667"/>
        <v>#N/A</v>
      </c>
      <c r="BC255" t="e">
        <f t="shared" ca="1" si="668"/>
        <v>#N/A</v>
      </c>
      <c r="BD255" t="e">
        <f t="shared" ca="1" si="669"/>
        <v>#N/A</v>
      </c>
      <c r="BE255" t="e">
        <f t="shared" ca="1" si="670"/>
        <v>#N/A</v>
      </c>
      <c r="BF255" t="e">
        <f t="shared" ca="1" si="671"/>
        <v>#N/A</v>
      </c>
      <c r="BG255" t="e">
        <f t="shared" ca="1" si="672"/>
        <v>#N/A</v>
      </c>
      <c r="BH255" t="e">
        <f t="shared" ca="1" si="673"/>
        <v>#N/A</v>
      </c>
      <c r="BI255" t="e">
        <f t="shared" ca="1" si="674"/>
        <v>#N/A</v>
      </c>
      <c r="BJ255" t="e">
        <f t="shared" ca="1" si="675"/>
        <v>#N/A</v>
      </c>
      <c r="BK255" t="e">
        <f t="shared" ca="1" si="676"/>
        <v>#N/A</v>
      </c>
      <c r="BL255" t="e">
        <f t="shared" ca="1" si="677"/>
        <v>#N/A</v>
      </c>
      <c r="BM255" t="e">
        <f t="shared" ca="1" si="678"/>
        <v>#N/A</v>
      </c>
      <c r="BN255" t="e">
        <f t="shared" ca="1" si="679"/>
        <v>#N/A</v>
      </c>
      <c r="BO255" t="e">
        <f t="shared" ca="1" si="680"/>
        <v>#N/A</v>
      </c>
      <c r="BP255" t="e">
        <f t="shared" ca="1" si="681"/>
        <v>#N/A</v>
      </c>
      <c r="BQ255" t="e">
        <f t="shared" ca="1" si="682"/>
        <v>#N/A</v>
      </c>
      <c r="BR255" t="e">
        <f t="shared" ca="1" si="683"/>
        <v>#N/A</v>
      </c>
      <c r="BS255" t="e">
        <f t="shared" ca="1" si="684"/>
        <v>#N/A</v>
      </c>
      <c r="BT255" t="e">
        <f t="shared" ca="1" si="685"/>
        <v>#N/A</v>
      </c>
      <c r="BU255" t="e">
        <f t="shared" ca="1" si="686"/>
        <v>#N/A</v>
      </c>
      <c r="BV255" t="e">
        <f t="shared" ca="1" si="687"/>
        <v>#N/A</v>
      </c>
      <c r="BW255" t="e">
        <f t="shared" ca="1" si="688"/>
        <v>#N/A</v>
      </c>
      <c r="BX255" t="e">
        <f t="shared" ca="1" si="689"/>
        <v>#N/A</v>
      </c>
      <c r="BY255" t="e">
        <f t="shared" ca="1" si="690"/>
        <v>#N/A</v>
      </c>
      <c r="BZ255" t="e">
        <f t="shared" ca="1" si="691"/>
        <v>#N/A</v>
      </c>
      <c r="CA255" t="e">
        <f t="shared" ca="1" si="692"/>
        <v>#N/A</v>
      </c>
      <c r="CB255" t="e">
        <f t="shared" ca="1" si="693"/>
        <v>#N/A</v>
      </c>
      <c r="CC255" t="e">
        <f t="shared" ca="1" si="694"/>
        <v>#N/A</v>
      </c>
      <c r="CD255" t="e">
        <f t="shared" ca="1" si="695"/>
        <v>#N/A</v>
      </c>
      <c r="CE255" t="e">
        <f t="shared" ca="1" si="696"/>
        <v>#N/A</v>
      </c>
      <c r="CF255" s="91" t="e">
        <f t="shared" ca="1" si="697"/>
        <v>#N/A</v>
      </c>
      <c r="CG255" t="e">
        <f t="shared" ca="1" si="698"/>
        <v>#N/A</v>
      </c>
      <c r="CH255" t="e">
        <f t="shared" ca="1" si="699"/>
        <v>#N/A</v>
      </c>
      <c r="CI255" t="e">
        <f t="shared" ca="1" si="700"/>
        <v>#N/A</v>
      </c>
      <c r="CJ255" t="e">
        <f t="shared" ca="1" si="701"/>
        <v>#N/A</v>
      </c>
      <c r="CK255" t="e">
        <f t="shared" ca="1" si="702"/>
        <v>#N/A</v>
      </c>
      <c r="CL255" t="e">
        <f t="shared" ca="1" si="703"/>
        <v>#N/A</v>
      </c>
      <c r="CM255" t="e">
        <f t="shared" ca="1" si="704"/>
        <v>#N/A</v>
      </c>
      <c r="CN255" t="e">
        <f t="shared" ca="1" si="705"/>
        <v>#N/A</v>
      </c>
      <c r="CO255" t="e">
        <f t="shared" ca="1" si="706"/>
        <v>#N/A</v>
      </c>
      <c r="CP255" t="e">
        <f t="shared" ca="1" si="707"/>
        <v>#N/A</v>
      </c>
      <c r="CQ255" t="e">
        <f t="shared" ca="1" si="708"/>
        <v>#N/A</v>
      </c>
      <c r="CR255" t="e">
        <f t="shared" ca="1" si="709"/>
        <v>#N/A</v>
      </c>
      <c r="CS255" t="e">
        <f t="shared" ca="1" si="710"/>
        <v>#N/A</v>
      </c>
      <c r="CT255" t="e">
        <f t="shared" ca="1" si="711"/>
        <v>#N/A</v>
      </c>
      <c r="CU255" t="e">
        <f t="shared" ca="1" si="712"/>
        <v>#N/A</v>
      </c>
      <c r="CV255" t="e">
        <f t="shared" ca="1" si="713"/>
        <v>#N/A</v>
      </c>
      <c r="CW255" t="e">
        <f t="shared" ca="1" si="714"/>
        <v>#N/A</v>
      </c>
      <c r="CX255" t="e">
        <f t="shared" ca="1" si="715"/>
        <v>#N/A</v>
      </c>
      <c r="CY255" t="e">
        <f t="shared" ca="1" si="716"/>
        <v>#N/A</v>
      </c>
      <c r="CZ255" t="e">
        <f t="shared" ca="1" si="717"/>
        <v>#N/A</v>
      </c>
      <c r="DA255" t="e">
        <f t="shared" ca="1" si="718"/>
        <v>#N/A</v>
      </c>
      <c r="DB255" t="e">
        <f t="shared" ca="1" si="719"/>
        <v>#N/A</v>
      </c>
      <c r="DC255" t="e">
        <f t="shared" ca="1" si="720"/>
        <v>#N/A</v>
      </c>
      <c r="DD255" t="e">
        <f t="shared" ca="1" si="721"/>
        <v>#N/A</v>
      </c>
      <c r="DE255" t="e">
        <f t="shared" ca="1" si="722"/>
        <v>#N/A</v>
      </c>
      <c r="DF255" t="e">
        <f t="shared" ca="1" si="723"/>
        <v>#N/A</v>
      </c>
      <c r="DG255" t="e">
        <f t="shared" ca="1" si="724"/>
        <v>#N/A</v>
      </c>
      <c r="DH255" t="e">
        <f t="shared" ca="1" si="725"/>
        <v>#N/A</v>
      </c>
      <c r="DI255" t="e">
        <f t="shared" ca="1" si="726"/>
        <v>#N/A</v>
      </c>
      <c r="DJ255" s="91" t="e">
        <f t="shared" ca="1" si="727"/>
        <v>#N/A</v>
      </c>
      <c r="DK255" t="e">
        <f t="shared" ca="1" si="728"/>
        <v>#N/A</v>
      </c>
      <c r="DL255" t="e">
        <f t="shared" ca="1" si="729"/>
        <v>#N/A</v>
      </c>
      <c r="DM255" t="e">
        <f t="shared" ca="1" si="730"/>
        <v>#N/A</v>
      </c>
      <c r="DN255" t="e">
        <f t="shared" ca="1" si="731"/>
        <v>#N/A</v>
      </c>
      <c r="DO255" t="e">
        <f t="shared" ca="1" si="732"/>
        <v>#N/A</v>
      </c>
      <c r="DP255" t="e">
        <f t="shared" ca="1" si="733"/>
        <v>#N/A</v>
      </c>
      <c r="DQ255" t="e">
        <f t="shared" ca="1" si="734"/>
        <v>#N/A</v>
      </c>
      <c r="DR255" t="e">
        <f t="shared" ca="1" si="735"/>
        <v>#N/A</v>
      </c>
      <c r="DS255" t="e">
        <f t="shared" ca="1" si="736"/>
        <v>#N/A</v>
      </c>
      <c r="DT255" t="e">
        <f t="shared" ca="1" si="737"/>
        <v>#N/A</v>
      </c>
      <c r="DU255" t="e">
        <f t="shared" ca="1" si="738"/>
        <v>#N/A</v>
      </c>
      <c r="DV255" t="e">
        <f t="shared" ca="1" si="739"/>
        <v>#N/A</v>
      </c>
      <c r="DW255" t="e">
        <f t="shared" ca="1" si="740"/>
        <v>#N/A</v>
      </c>
      <c r="DX255" t="e">
        <f t="shared" ca="1" si="741"/>
        <v>#N/A</v>
      </c>
      <c r="DY255" t="e">
        <f t="shared" ca="1" si="742"/>
        <v>#N/A</v>
      </c>
      <c r="DZ255" t="e">
        <f t="shared" ca="1" si="743"/>
        <v>#N/A</v>
      </c>
      <c r="EA255" t="e">
        <f t="shared" ca="1" si="744"/>
        <v>#N/A</v>
      </c>
      <c r="EB255" t="e">
        <f t="shared" ca="1" si="745"/>
        <v>#N/A</v>
      </c>
      <c r="EC255" t="e">
        <f t="shared" ca="1" si="746"/>
        <v>#N/A</v>
      </c>
      <c r="ED255" t="e">
        <f t="shared" ca="1" si="747"/>
        <v>#N/A</v>
      </c>
      <c r="EE255" t="e">
        <f t="shared" ca="1" si="748"/>
        <v>#N/A</v>
      </c>
      <c r="EF255" t="e">
        <f t="shared" ca="1" si="749"/>
        <v>#N/A</v>
      </c>
      <c r="EG255" t="e">
        <f t="shared" ca="1" si="750"/>
        <v>#N/A</v>
      </c>
      <c r="EH255" t="e">
        <f t="shared" ca="1" si="751"/>
        <v>#N/A</v>
      </c>
      <c r="EI255" t="e">
        <f t="shared" ca="1" si="752"/>
        <v>#N/A</v>
      </c>
      <c r="EJ255" t="e">
        <f t="shared" ca="1" si="753"/>
        <v>#N/A</v>
      </c>
      <c r="EK255" t="e">
        <f t="shared" ca="1" si="754"/>
        <v>#N/A</v>
      </c>
      <c r="EL255" t="e">
        <f t="shared" ca="1" si="755"/>
        <v>#N/A</v>
      </c>
      <c r="EM255" t="e">
        <f t="shared" ca="1" si="756"/>
        <v>#N/A</v>
      </c>
      <c r="EN255" s="91" t="e">
        <f t="shared" ca="1" si="757"/>
        <v>#N/A</v>
      </c>
    </row>
    <row r="256" spans="1:144">
      <c r="A256">
        <f ca="1"/>
        <v>0</v>
      </c>
      <c r="B256">
        <f ca="1"/>
        <v>0</v>
      </c>
      <c r="C256">
        <f ca="1"/>
        <v>0</v>
      </c>
      <c r="D256" t="str">
        <f ca="1"/>
        <v/>
      </c>
      <c r="E256">
        <f ca="1"/>
        <v>0</v>
      </c>
      <c r="F256">
        <f ca="1"/>
        <v>0</v>
      </c>
      <c r="G256">
        <f ca="1"/>
        <v>0</v>
      </c>
      <c r="H256" t="str">
        <f ca="1"/>
        <v/>
      </c>
      <c r="I256">
        <f ca="1"/>
        <v>0</v>
      </c>
      <c r="J256" t="str">
        <f ca="1"/>
        <v/>
      </c>
      <c r="K256" t="str">
        <f ca="1"/>
        <v>0</v>
      </c>
      <c r="L256" t="str">
        <f ca="1"/>
        <v>0</v>
      </c>
      <c r="M256" t="str">
        <f ca="1"/>
        <v>0</v>
      </c>
      <c r="X256" s="91" t="e">
        <f t="shared" ca="1" si="637"/>
        <v>#N/A</v>
      </c>
      <c r="Y256" t="e">
        <f t="shared" ca="1" si="638"/>
        <v>#N/A</v>
      </c>
      <c r="Z256" t="e">
        <f t="shared" ca="1" si="639"/>
        <v>#N/A</v>
      </c>
      <c r="AA256" t="e">
        <f t="shared" ca="1" si="640"/>
        <v>#N/A</v>
      </c>
      <c r="AB256" t="e">
        <f t="shared" ca="1" si="641"/>
        <v>#N/A</v>
      </c>
      <c r="AC256" t="e">
        <f t="shared" ca="1" si="642"/>
        <v>#N/A</v>
      </c>
      <c r="AD256" t="e">
        <f t="shared" ca="1" si="643"/>
        <v>#N/A</v>
      </c>
      <c r="AE256" t="e">
        <f t="shared" ca="1" si="644"/>
        <v>#N/A</v>
      </c>
      <c r="AF256" t="e">
        <f t="shared" ca="1" si="645"/>
        <v>#N/A</v>
      </c>
      <c r="AG256" t="e">
        <f t="shared" ca="1" si="646"/>
        <v>#N/A</v>
      </c>
      <c r="AH256" t="e">
        <f t="shared" ca="1" si="647"/>
        <v>#N/A</v>
      </c>
      <c r="AI256" t="e">
        <f t="shared" ca="1" si="648"/>
        <v>#N/A</v>
      </c>
      <c r="AJ256" t="e">
        <f t="shared" ca="1" si="649"/>
        <v>#N/A</v>
      </c>
      <c r="AK256" t="e">
        <f t="shared" ca="1" si="650"/>
        <v>#N/A</v>
      </c>
      <c r="AL256" t="e">
        <f t="shared" ca="1" si="651"/>
        <v>#N/A</v>
      </c>
      <c r="AM256" t="e">
        <f t="shared" ca="1" si="652"/>
        <v>#N/A</v>
      </c>
      <c r="AN256" t="e">
        <f t="shared" ca="1" si="653"/>
        <v>#N/A</v>
      </c>
      <c r="AO256" t="e">
        <f t="shared" ca="1" si="654"/>
        <v>#N/A</v>
      </c>
      <c r="AP256" t="e">
        <f t="shared" ca="1" si="655"/>
        <v>#N/A</v>
      </c>
      <c r="AQ256" t="e">
        <f t="shared" ca="1" si="656"/>
        <v>#N/A</v>
      </c>
      <c r="AR256" t="e">
        <f t="shared" ca="1" si="657"/>
        <v>#N/A</v>
      </c>
      <c r="AS256" t="e">
        <f t="shared" ca="1" si="658"/>
        <v>#N/A</v>
      </c>
      <c r="AT256" t="e">
        <f t="shared" ca="1" si="659"/>
        <v>#N/A</v>
      </c>
      <c r="AU256" t="e">
        <f t="shared" ca="1" si="660"/>
        <v>#N/A</v>
      </c>
      <c r="AV256" t="e">
        <f t="shared" ca="1" si="661"/>
        <v>#N/A</v>
      </c>
      <c r="AW256" t="e">
        <f t="shared" ca="1" si="662"/>
        <v>#N/A</v>
      </c>
      <c r="AX256" t="e">
        <f t="shared" ca="1" si="663"/>
        <v>#N/A</v>
      </c>
      <c r="AY256" t="e">
        <f t="shared" ca="1" si="664"/>
        <v>#N/A</v>
      </c>
      <c r="AZ256" t="e">
        <f t="shared" ca="1" si="665"/>
        <v>#N/A</v>
      </c>
      <c r="BA256" t="e">
        <f t="shared" ca="1" si="666"/>
        <v>#N/A</v>
      </c>
      <c r="BB256" s="91" t="e">
        <f t="shared" ca="1" si="667"/>
        <v>#N/A</v>
      </c>
      <c r="BC256" t="e">
        <f t="shared" ca="1" si="668"/>
        <v>#N/A</v>
      </c>
      <c r="BD256" t="e">
        <f t="shared" ca="1" si="669"/>
        <v>#N/A</v>
      </c>
      <c r="BE256" t="e">
        <f t="shared" ca="1" si="670"/>
        <v>#N/A</v>
      </c>
      <c r="BF256" t="e">
        <f t="shared" ca="1" si="671"/>
        <v>#N/A</v>
      </c>
      <c r="BG256" t="e">
        <f t="shared" ca="1" si="672"/>
        <v>#N/A</v>
      </c>
      <c r="BH256" t="e">
        <f t="shared" ca="1" si="673"/>
        <v>#N/A</v>
      </c>
      <c r="BI256" t="e">
        <f t="shared" ca="1" si="674"/>
        <v>#N/A</v>
      </c>
      <c r="BJ256" t="e">
        <f t="shared" ca="1" si="675"/>
        <v>#N/A</v>
      </c>
      <c r="BK256" t="e">
        <f t="shared" ca="1" si="676"/>
        <v>#N/A</v>
      </c>
      <c r="BL256" t="e">
        <f t="shared" ca="1" si="677"/>
        <v>#N/A</v>
      </c>
      <c r="BM256" t="e">
        <f t="shared" ca="1" si="678"/>
        <v>#N/A</v>
      </c>
      <c r="BN256" t="e">
        <f t="shared" ca="1" si="679"/>
        <v>#N/A</v>
      </c>
      <c r="BO256" t="e">
        <f t="shared" ca="1" si="680"/>
        <v>#N/A</v>
      </c>
      <c r="BP256" t="e">
        <f t="shared" ca="1" si="681"/>
        <v>#N/A</v>
      </c>
      <c r="BQ256" t="e">
        <f t="shared" ca="1" si="682"/>
        <v>#N/A</v>
      </c>
      <c r="BR256" t="e">
        <f t="shared" ca="1" si="683"/>
        <v>#N/A</v>
      </c>
      <c r="BS256" t="e">
        <f t="shared" ca="1" si="684"/>
        <v>#N/A</v>
      </c>
      <c r="BT256" t="e">
        <f t="shared" ca="1" si="685"/>
        <v>#N/A</v>
      </c>
      <c r="BU256" t="e">
        <f t="shared" ca="1" si="686"/>
        <v>#N/A</v>
      </c>
      <c r="BV256" t="e">
        <f t="shared" ca="1" si="687"/>
        <v>#N/A</v>
      </c>
      <c r="BW256" t="e">
        <f t="shared" ca="1" si="688"/>
        <v>#N/A</v>
      </c>
      <c r="BX256" t="e">
        <f t="shared" ca="1" si="689"/>
        <v>#N/A</v>
      </c>
      <c r="BY256" t="e">
        <f t="shared" ca="1" si="690"/>
        <v>#N/A</v>
      </c>
      <c r="BZ256" t="e">
        <f t="shared" ca="1" si="691"/>
        <v>#N/A</v>
      </c>
      <c r="CA256" t="e">
        <f t="shared" ca="1" si="692"/>
        <v>#N/A</v>
      </c>
      <c r="CB256" t="e">
        <f t="shared" ca="1" si="693"/>
        <v>#N/A</v>
      </c>
      <c r="CC256" t="e">
        <f t="shared" ca="1" si="694"/>
        <v>#N/A</v>
      </c>
      <c r="CD256" t="e">
        <f t="shared" ca="1" si="695"/>
        <v>#N/A</v>
      </c>
      <c r="CE256" t="e">
        <f t="shared" ca="1" si="696"/>
        <v>#N/A</v>
      </c>
      <c r="CF256" s="91" t="e">
        <f t="shared" ca="1" si="697"/>
        <v>#N/A</v>
      </c>
      <c r="CG256" t="e">
        <f t="shared" ca="1" si="698"/>
        <v>#N/A</v>
      </c>
      <c r="CH256" t="e">
        <f t="shared" ca="1" si="699"/>
        <v>#N/A</v>
      </c>
      <c r="CI256" t="e">
        <f t="shared" ca="1" si="700"/>
        <v>#N/A</v>
      </c>
      <c r="CJ256" t="e">
        <f t="shared" ca="1" si="701"/>
        <v>#N/A</v>
      </c>
      <c r="CK256" t="e">
        <f t="shared" ca="1" si="702"/>
        <v>#N/A</v>
      </c>
      <c r="CL256" t="e">
        <f t="shared" ca="1" si="703"/>
        <v>#N/A</v>
      </c>
      <c r="CM256" t="e">
        <f t="shared" ca="1" si="704"/>
        <v>#N/A</v>
      </c>
      <c r="CN256" t="e">
        <f t="shared" ca="1" si="705"/>
        <v>#N/A</v>
      </c>
      <c r="CO256" t="e">
        <f t="shared" ca="1" si="706"/>
        <v>#N/A</v>
      </c>
      <c r="CP256" t="e">
        <f t="shared" ca="1" si="707"/>
        <v>#N/A</v>
      </c>
      <c r="CQ256" t="e">
        <f t="shared" ca="1" si="708"/>
        <v>#N/A</v>
      </c>
      <c r="CR256" t="e">
        <f t="shared" ca="1" si="709"/>
        <v>#N/A</v>
      </c>
      <c r="CS256" t="e">
        <f t="shared" ca="1" si="710"/>
        <v>#N/A</v>
      </c>
      <c r="CT256" t="e">
        <f t="shared" ca="1" si="711"/>
        <v>#N/A</v>
      </c>
      <c r="CU256" t="e">
        <f t="shared" ca="1" si="712"/>
        <v>#N/A</v>
      </c>
      <c r="CV256" t="e">
        <f t="shared" ca="1" si="713"/>
        <v>#N/A</v>
      </c>
      <c r="CW256" t="e">
        <f t="shared" ca="1" si="714"/>
        <v>#N/A</v>
      </c>
      <c r="CX256" t="e">
        <f t="shared" ca="1" si="715"/>
        <v>#N/A</v>
      </c>
      <c r="CY256" t="e">
        <f t="shared" ca="1" si="716"/>
        <v>#N/A</v>
      </c>
      <c r="CZ256" t="e">
        <f t="shared" ca="1" si="717"/>
        <v>#N/A</v>
      </c>
      <c r="DA256" t="e">
        <f t="shared" ca="1" si="718"/>
        <v>#N/A</v>
      </c>
      <c r="DB256" t="e">
        <f t="shared" ca="1" si="719"/>
        <v>#N/A</v>
      </c>
      <c r="DC256" t="e">
        <f t="shared" ca="1" si="720"/>
        <v>#N/A</v>
      </c>
      <c r="DD256" t="e">
        <f t="shared" ca="1" si="721"/>
        <v>#N/A</v>
      </c>
      <c r="DE256" t="e">
        <f t="shared" ca="1" si="722"/>
        <v>#N/A</v>
      </c>
      <c r="DF256" t="e">
        <f t="shared" ca="1" si="723"/>
        <v>#N/A</v>
      </c>
      <c r="DG256" t="e">
        <f t="shared" ca="1" si="724"/>
        <v>#N/A</v>
      </c>
      <c r="DH256" t="e">
        <f t="shared" ca="1" si="725"/>
        <v>#N/A</v>
      </c>
      <c r="DI256" t="e">
        <f t="shared" ca="1" si="726"/>
        <v>#N/A</v>
      </c>
      <c r="DJ256" s="91" t="e">
        <f t="shared" ca="1" si="727"/>
        <v>#N/A</v>
      </c>
      <c r="DK256" t="e">
        <f t="shared" ca="1" si="728"/>
        <v>#N/A</v>
      </c>
      <c r="DL256" t="e">
        <f t="shared" ca="1" si="729"/>
        <v>#N/A</v>
      </c>
      <c r="DM256" t="e">
        <f t="shared" ca="1" si="730"/>
        <v>#N/A</v>
      </c>
      <c r="DN256" t="e">
        <f t="shared" ca="1" si="731"/>
        <v>#N/A</v>
      </c>
      <c r="DO256" t="e">
        <f t="shared" ca="1" si="732"/>
        <v>#N/A</v>
      </c>
      <c r="DP256" t="e">
        <f t="shared" ca="1" si="733"/>
        <v>#N/A</v>
      </c>
      <c r="DQ256" t="e">
        <f t="shared" ca="1" si="734"/>
        <v>#N/A</v>
      </c>
      <c r="DR256" t="e">
        <f t="shared" ca="1" si="735"/>
        <v>#N/A</v>
      </c>
      <c r="DS256" t="e">
        <f t="shared" ca="1" si="736"/>
        <v>#N/A</v>
      </c>
      <c r="DT256" t="e">
        <f t="shared" ca="1" si="737"/>
        <v>#N/A</v>
      </c>
      <c r="DU256" t="e">
        <f t="shared" ca="1" si="738"/>
        <v>#N/A</v>
      </c>
      <c r="DV256" t="e">
        <f t="shared" ca="1" si="739"/>
        <v>#N/A</v>
      </c>
      <c r="DW256" t="e">
        <f t="shared" ca="1" si="740"/>
        <v>#N/A</v>
      </c>
      <c r="DX256" t="e">
        <f t="shared" ca="1" si="741"/>
        <v>#N/A</v>
      </c>
      <c r="DY256" t="e">
        <f t="shared" ca="1" si="742"/>
        <v>#N/A</v>
      </c>
      <c r="DZ256" t="e">
        <f t="shared" ca="1" si="743"/>
        <v>#N/A</v>
      </c>
      <c r="EA256" t="e">
        <f t="shared" ca="1" si="744"/>
        <v>#N/A</v>
      </c>
      <c r="EB256" t="e">
        <f t="shared" ca="1" si="745"/>
        <v>#N/A</v>
      </c>
      <c r="EC256" t="e">
        <f t="shared" ca="1" si="746"/>
        <v>#N/A</v>
      </c>
      <c r="ED256" t="e">
        <f t="shared" ca="1" si="747"/>
        <v>#N/A</v>
      </c>
      <c r="EE256" t="e">
        <f t="shared" ca="1" si="748"/>
        <v>#N/A</v>
      </c>
      <c r="EF256" t="e">
        <f t="shared" ca="1" si="749"/>
        <v>#N/A</v>
      </c>
      <c r="EG256" t="e">
        <f t="shared" ca="1" si="750"/>
        <v>#N/A</v>
      </c>
      <c r="EH256" t="e">
        <f t="shared" ca="1" si="751"/>
        <v>#N/A</v>
      </c>
      <c r="EI256" t="e">
        <f t="shared" ca="1" si="752"/>
        <v>#N/A</v>
      </c>
      <c r="EJ256" t="e">
        <f t="shared" ca="1" si="753"/>
        <v>#N/A</v>
      </c>
      <c r="EK256" t="e">
        <f t="shared" ca="1" si="754"/>
        <v>#N/A</v>
      </c>
      <c r="EL256" t="e">
        <f t="shared" ca="1" si="755"/>
        <v>#N/A</v>
      </c>
      <c r="EM256" t="e">
        <f t="shared" ca="1" si="756"/>
        <v>#N/A</v>
      </c>
      <c r="EN256" s="91" t="e">
        <f t="shared" ca="1" si="757"/>
        <v>#N/A</v>
      </c>
    </row>
    <row r="257" spans="1:144">
      <c r="A257">
        <f ca="1"/>
        <v>0</v>
      </c>
      <c r="B257">
        <f ca="1"/>
        <v>0</v>
      </c>
      <c r="C257">
        <f ca="1"/>
        <v>0</v>
      </c>
      <c r="D257" t="str">
        <f ca="1"/>
        <v/>
      </c>
      <c r="E257">
        <f ca="1"/>
        <v>0</v>
      </c>
      <c r="F257">
        <f ca="1"/>
        <v>0</v>
      </c>
      <c r="G257">
        <f ca="1"/>
        <v>0</v>
      </c>
      <c r="H257" t="str">
        <f ca="1"/>
        <v/>
      </c>
      <c r="I257">
        <f ca="1"/>
        <v>0</v>
      </c>
      <c r="J257" t="str">
        <f ca="1"/>
        <v/>
      </c>
      <c r="K257" t="str">
        <f ca="1"/>
        <v>0</v>
      </c>
      <c r="L257" t="str">
        <f ca="1"/>
        <v>0</v>
      </c>
      <c r="M257" t="str">
        <f ca="1"/>
        <v>0</v>
      </c>
      <c r="X257" s="91" t="e">
        <f t="shared" ca="1" si="637"/>
        <v>#N/A</v>
      </c>
      <c r="Y257" t="e">
        <f t="shared" ca="1" si="638"/>
        <v>#N/A</v>
      </c>
      <c r="Z257" t="e">
        <f t="shared" ca="1" si="639"/>
        <v>#N/A</v>
      </c>
      <c r="AA257" t="e">
        <f t="shared" ca="1" si="640"/>
        <v>#N/A</v>
      </c>
      <c r="AB257" t="e">
        <f t="shared" ca="1" si="641"/>
        <v>#N/A</v>
      </c>
      <c r="AC257" t="e">
        <f t="shared" ca="1" si="642"/>
        <v>#N/A</v>
      </c>
      <c r="AD257" t="e">
        <f t="shared" ca="1" si="643"/>
        <v>#N/A</v>
      </c>
      <c r="AE257" t="e">
        <f t="shared" ca="1" si="644"/>
        <v>#N/A</v>
      </c>
      <c r="AF257" t="e">
        <f t="shared" ca="1" si="645"/>
        <v>#N/A</v>
      </c>
      <c r="AG257" t="e">
        <f t="shared" ca="1" si="646"/>
        <v>#N/A</v>
      </c>
      <c r="AH257" t="e">
        <f t="shared" ca="1" si="647"/>
        <v>#N/A</v>
      </c>
      <c r="AI257" t="e">
        <f t="shared" ca="1" si="648"/>
        <v>#N/A</v>
      </c>
      <c r="AJ257" t="e">
        <f t="shared" ca="1" si="649"/>
        <v>#N/A</v>
      </c>
      <c r="AK257" t="e">
        <f t="shared" ca="1" si="650"/>
        <v>#N/A</v>
      </c>
      <c r="AL257" t="e">
        <f t="shared" ca="1" si="651"/>
        <v>#N/A</v>
      </c>
      <c r="AM257" t="e">
        <f t="shared" ca="1" si="652"/>
        <v>#N/A</v>
      </c>
      <c r="AN257" t="e">
        <f t="shared" ca="1" si="653"/>
        <v>#N/A</v>
      </c>
      <c r="AO257" t="e">
        <f t="shared" ca="1" si="654"/>
        <v>#N/A</v>
      </c>
      <c r="AP257" t="e">
        <f t="shared" ca="1" si="655"/>
        <v>#N/A</v>
      </c>
      <c r="AQ257" t="e">
        <f t="shared" ca="1" si="656"/>
        <v>#N/A</v>
      </c>
      <c r="AR257" t="e">
        <f t="shared" ca="1" si="657"/>
        <v>#N/A</v>
      </c>
      <c r="AS257" t="e">
        <f t="shared" ca="1" si="658"/>
        <v>#N/A</v>
      </c>
      <c r="AT257" t="e">
        <f t="shared" ca="1" si="659"/>
        <v>#N/A</v>
      </c>
      <c r="AU257" t="e">
        <f t="shared" ca="1" si="660"/>
        <v>#N/A</v>
      </c>
      <c r="AV257" t="e">
        <f t="shared" ca="1" si="661"/>
        <v>#N/A</v>
      </c>
      <c r="AW257" t="e">
        <f t="shared" ca="1" si="662"/>
        <v>#N/A</v>
      </c>
      <c r="AX257" t="e">
        <f t="shared" ca="1" si="663"/>
        <v>#N/A</v>
      </c>
      <c r="AY257" t="e">
        <f t="shared" ca="1" si="664"/>
        <v>#N/A</v>
      </c>
      <c r="AZ257" t="e">
        <f t="shared" ca="1" si="665"/>
        <v>#N/A</v>
      </c>
      <c r="BA257" t="e">
        <f t="shared" ca="1" si="666"/>
        <v>#N/A</v>
      </c>
      <c r="BB257" s="91" t="e">
        <f t="shared" ca="1" si="667"/>
        <v>#N/A</v>
      </c>
      <c r="BC257" t="e">
        <f t="shared" ca="1" si="668"/>
        <v>#N/A</v>
      </c>
      <c r="BD257" t="e">
        <f t="shared" ca="1" si="669"/>
        <v>#N/A</v>
      </c>
      <c r="BE257" t="e">
        <f t="shared" ca="1" si="670"/>
        <v>#N/A</v>
      </c>
      <c r="BF257" t="e">
        <f t="shared" ca="1" si="671"/>
        <v>#N/A</v>
      </c>
      <c r="BG257" t="e">
        <f t="shared" ca="1" si="672"/>
        <v>#N/A</v>
      </c>
      <c r="BH257" t="e">
        <f t="shared" ca="1" si="673"/>
        <v>#N/A</v>
      </c>
      <c r="BI257" t="e">
        <f t="shared" ca="1" si="674"/>
        <v>#N/A</v>
      </c>
      <c r="BJ257" t="e">
        <f t="shared" ca="1" si="675"/>
        <v>#N/A</v>
      </c>
      <c r="BK257" t="e">
        <f t="shared" ca="1" si="676"/>
        <v>#N/A</v>
      </c>
      <c r="BL257" t="e">
        <f t="shared" ca="1" si="677"/>
        <v>#N/A</v>
      </c>
      <c r="BM257" t="e">
        <f t="shared" ca="1" si="678"/>
        <v>#N/A</v>
      </c>
      <c r="BN257" t="e">
        <f t="shared" ca="1" si="679"/>
        <v>#N/A</v>
      </c>
      <c r="BO257" t="e">
        <f t="shared" ca="1" si="680"/>
        <v>#N/A</v>
      </c>
      <c r="BP257" t="e">
        <f t="shared" ca="1" si="681"/>
        <v>#N/A</v>
      </c>
      <c r="BQ257" t="e">
        <f t="shared" ca="1" si="682"/>
        <v>#N/A</v>
      </c>
      <c r="BR257" t="e">
        <f t="shared" ca="1" si="683"/>
        <v>#N/A</v>
      </c>
      <c r="BS257" t="e">
        <f t="shared" ca="1" si="684"/>
        <v>#N/A</v>
      </c>
      <c r="BT257" t="e">
        <f t="shared" ca="1" si="685"/>
        <v>#N/A</v>
      </c>
      <c r="BU257" t="e">
        <f t="shared" ca="1" si="686"/>
        <v>#N/A</v>
      </c>
      <c r="BV257" t="e">
        <f t="shared" ca="1" si="687"/>
        <v>#N/A</v>
      </c>
      <c r="BW257" t="e">
        <f t="shared" ca="1" si="688"/>
        <v>#N/A</v>
      </c>
      <c r="BX257" t="e">
        <f t="shared" ca="1" si="689"/>
        <v>#N/A</v>
      </c>
      <c r="BY257" t="e">
        <f t="shared" ca="1" si="690"/>
        <v>#N/A</v>
      </c>
      <c r="BZ257" t="e">
        <f t="shared" ca="1" si="691"/>
        <v>#N/A</v>
      </c>
      <c r="CA257" t="e">
        <f t="shared" ca="1" si="692"/>
        <v>#N/A</v>
      </c>
      <c r="CB257" t="e">
        <f t="shared" ca="1" si="693"/>
        <v>#N/A</v>
      </c>
      <c r="CC257" t="e">
        <f t="shared" ca="1" si="694"/>
        <v>#N/A</v>
      </c>
      <c r="CD257" t="e">
        <f t="shared" ca="1" si="695"/>
        <v>#N/A</v>
      </c>
      <c r="CE257" t="e">
        <f t="shared" ca="1" si="696"/>
        <v>#N/A</v>
      </c>
      <c r="CF257" s="91" t="e">
        <f t="shared" ca="1" si="697"/>
        <v>#N/A</v>
      </c>
      <c r="CG257" t="e">
        <f t="shared" ca="1" si="698"/>
        <v>#N/A</v>
      </c>
      <c r="CH257" t="e">
        <f t="shared" ca="1" si="699"/>
        <v>#N/A</v>
      </c>
      <c r="CI257" t="e">
        <f t="shared" ca="1" si="700"/>
        <v>#N/A</v>
      </c>
      <c r="CJ257" t="e">
        <f t="shared" ca="1" si="701"/>
        <v>#N/A</v>
      </c>
      <c r="CK257" t="e">
        <f t="shared" ca="1" si="702"/>
        <v>#N/A</v>
      </c>
      <c r="CL257" t="e">
        <f t="shared" ca="1" si="703"/>
        <v>#N/A</v>
      </c>
      <c r="CM257" t="e">
        <f t="shared" ca="1" si="704"/>
        <v>#N/A</v>
      </c>
      <c r="CN257" t="e">
        <f t="shared" ca="1" si="705"/>
        <v>#N/A</v>
      </c>
      <c r="CO257" t="e">
        <f t="shared" ca="1" si="706"/>
        <v>#N/A</v>
      </c>
      <c r="CP257" t="e">
        <f t="shared" ca="1" si="707"/>
        <v>#N/A</v>
      </c>
      <c r="CQ257" t="e">
        <f t="shared" ca="1" si="708"/>
        <v>#N/A</v>
      </c>
      <c r="CR257" t="e">
        <f t="shared" ca="1" si="709"/>
        <v>#N/A</v>
      </c>
      <c r="CS257" t="e">
        <f t="shared" ca="1" si="710"/>
        <v>#N/A</v>
      </c>
      <c r="CT257" t="e">
        <f t="shared" ca="1" si="711"/>
        <v>#N/A</v>
      </c>
      <c r="CU257" t="e">
        <f t="shared" ca="1" si="712"/>
        <v>#N/A</v>
      </c>
      <c r="CV257" t="e">
        <f t="shared" ca="1" si="713"/>
        <v>#N/A</v>
      </c>
      <c r="CW257" t="e">
        <f t="shared" ca="1" si="714"/>
        <v>#N/A</v>
      </c>
      <c r="CX257" t="e">
        <f t="shared" ca="1" si="715"/>
        <v>#N/A</v>
      </c>
      <c r="CY257" t="e">
        <f t="shared" ca="1" si="716"/>
        <v>#N/A</v>
      </c>
      <c r="CZ257" t="e">
        <f t="shared" ca="1" si="717"/>
        <v>#N/A</v>
      </c>
      <c r="DA257" t="e">
        <f t="shared" ca="1" si="718"/>
        <v>#N/A</v>
      </c>
      <c r="DB257" t="e">
        <f t="shared" ca="1" si="719"/>
        <v>#N/A</v>
      </c>
      <c r="DC257" t="e">
        <f t="shared" ca="1" si="720"/>
        <v>#N/A</v>
      </c>
      <c r="DD257" t="e">
        <f t="shared" ca="1" si="721"/>
        <v>#N/A</v>
      </c>
      <c r="DE257" t="e">
        <f t="shared" ca="1" si="722"/>
        <v>#N/A</v>
      </c>
      <c r="DF257" t="e">
        <f t="shared" ca="1" si="723"/>
        <v>#N/A</v>
      </c>
      <c r="DG257" t="e">
        <f t="shared" ca="1" si="724"/>
        <v>#N/A</v>
      </c>
      <c r="DH257" t="e">
        <f t="shared" ca="1" si="725"/>
        <v>#N/A</v>
      </c>
      <c r="DI257" t="e">
        <f t="shared" ca="1" si="726"/>
        <v>#N/A</v>
      </c>
      <c r="DJ257" s="91" t="e">
        <f t="shared" ca="1" si="727"/>
        <v>#N/A</v>
      </c>
      <c r="DK257" t="e">
        <f t="shared" ca="1" si="728"/>
        <v>#N/A</v>
      </c>
      <c r="DL257" t="e">
        <f t="shared" ca="1" si="729"/>
        <v>#N/A</v>
      </c>
      <c r="DM257" t="e">
        <f t="shared" ca="1" si="730"/>
        <v>#N/A</v>
      </c>
      <c r="DN257" t="e">
        <f t="shared" ca="1" si="731"/>
        <v>#N/A</v>
      </c>
      <c r="DO257" t="e">
        <f t="shared" ca="1" si="732"/>
        <v>#N/A</v>
      </c>
      <c r="DP257" t="e">
        <f t="shared" ca="1" si="733"/>
        <v>#N/A</v>
      </c>
      <c r="DQ257" t="e">
        <f t="shared" ca="1" si="734"/>
        <v>#N/A</v>
      </c>
      <c r="DR257" t="e">
        <f t="shared" ca="1" si="735"/>
        <v>#N/A</v>
      </c>
      <c r="DS257" t="e">
        <f t="shared" ca="1" si="736"/>
        <v>#N/A</v>
      </c>
      <c r="DT257" t="e">
        <f t="shared" ca="1" si="737"/>
        <v>#N/A</v>
      </c>
      <c r="DU257" t="e">
        <f t="shared" ca="1" si="738"/>
        <v>#N/A</v>
      </c>
      <c r="DV257" t="e">
        <f t="shared" ca="1" si="739"/>
        <v>#N/A</v>
      </c>
      <c r="DW257" t="e">
        <f t="shared" ca="1" si="740"/>
        <v>#N/A</v>
      </c>
      <c r="DX257" t="e">
        <f t="shared" ca="1" si="741"/>
        <v>#N/A</v>
      </c>
      <c r="DY257" t="e">
        <f t="shared" ca="1" si="742"/>
        <v>#N/A</v>
      </c>
      <c r="DZ257" t="e">
        <f t="shared" ca="1" si="743"/>
        <v>#N/A</v>
      </c>
      <c r="EA257" t="e">
        <f t="shared" ca="1" si="744"/>
        <v>#N/A</v>
      </c>
      <c r="EB257" t="e">
        <f t="shared" ca="1" si="745"/>
        <v>#N/A</v>
      </c>
      <c r="EC257" t="e">
        <f t="shared" ca="1" si="746"/>
        <v>#N/A</v>
      </c>
      <c r="ED257" t="e">
        <f t="shared" ca="1" si="747"/>
        <v>#N/A</v>
      </c>
      <c r="EE257" t="e">
        <f t="shared" ca="1" si="748"/>
        <v>#N/A</v>
      </c>
      <c r="EF257" t="e">
        <f t="shared" ca="1" si="749"/>
        <v>#N/A</v>
      </c>
      <c r="EG257" t="e">
        <f t="shared" ca="1" si="750"/>
        <v>#N/A</v>
      </c>
      <c r="EH257" t="e">
        <f t="shared" ca="1" si="751"/>
        <v>#N/A</v>
      </c>
      <c r="EI257" t="e">
        <f t="shared" ca="1" si="752"/>
        <v>#N/A</v>
      </c>
      <c r="EJ257" t="e">
        <f t="shared" ca="1" si="753"/>
        <v>#N/A</v>
      </c>
      <c r="EK257" t="e">
        <f t="shared" ca="1" si="754"/>
        <v>#N/A</v>
      </c>
      <c r="EL257" t="e">
        <f t="shared" ca="1" si="755"/>
        <v>#N/A</v>
      </c>
      <c r="EM257" t="e">
        <f t="shared" ca="1" si="756"/>
        <v>#N/A</v>
      </c>
      <c r="EN257" s="91" t="e">
        <f t="shared" ca="1" si="757"/>
        <v>#N/A</v>
      </c>
    </row>
    <row r="258" spans="1:144">
      <c r="A258">
        <f ca="1"/>
        <v>0</v>
      </c>
      <c r="B258">
        <f ca="1"/>
        <v>0</v>
      </c>
      <c r="C258">
        <f ca="1"/>
        <v>0</v>
      </c>
      <c r="D258" t="str">
        <f ca="1"/>
        <v/>
      </c>
      <c r="E258">
        <f ca="1"/>
        <v>0</v>
      </c>
      <c r="F258">
        <f ca="1"/>
        <v>0</v>
      </c>
      <c r="G258">
        <f ca="1"/>
        <v>0</v>
      </c>
      <c r="H258" t="str">
        <f ca="1"/>
        <v/>
      </c>
      <c r="I258">
        <f ca="1"/>
        <v>0</v>
      </c>
      <c r="J258" t="str">
        <f ca="1"/>
        <v/>
      </c>
      <c r="K258" t="str">
        <f ca="1"/>
        <v>0</v>
      </c>
      <c r="L258" t="str">
        <f ca="1"/>
        <v>0</v>
      </c>
      <c r="M258" t="str">
        <f ca="1"/>
        <v>0</v>
      </c>
      <c r="X258" s="91" t="e">
        <f t="shared" ca="1" si="637"/>
        <v>#N/A</v>
      </c>
      <c r="Y258" t="e">
        <f t="shared" ca="1" si="638"/>
        <v>#N/A</v>
      </c>
      <c r="Z258" t="e">
        <f t="shared" ca="1" si="639"/>
        <v>#N/A</v>
      </c>
      <c r="AA258" t="e">
        <f t="shared" ca="1" si="640"/>
        <v>#N/A</v>
      </c>
      <c r="AB258" t="e">
        <f t="shared" ca="1" si="641"/>
        <v>#N/A</v>
      </c>
      <c r="AC258" t="e">
        <f t="shared" ca="1" si="642"/>
        <v>#N/A</v>
      </c>
      <c r="AD258" t="e">
        <f t="shared" ca="1" si="643"/>
        <v>#N/A</v>
      </c>
      <c r="AE258" t="e">
        <f t="shared" ca="1" si="644"/>
        <v>#N/A</v>
      </c>
      <c r="AF258" t="e">
        <f t="shared" ca="1" si="645"/>
        <v>#N/A</v>
      </c>
      <c r="AG258" t="e">
        <f t="shared" ca="1" si="646"/>
        <v>#N/A</v>
      </c>
      <c r="AH258" t="e">
        <f t="shared" ca="1" si="647"/>
        <v>#N/A</v>
      </c>
      <c r="AI258" t="e">
        <f t="shared" ca="1" si="648"/>
        <v>#N/A</v>
      </c>
      <c r="AJ258" t="e">
        <f t="shared" ca="1" si="649"/>
        <v>#N/A</v>
      </c>
      <c r="AK258" t="e">
        <f t="shared" ca="1" si="650"/>
        <v>#N/A</v>
      </c>
      <c r="AL258" t="e">
        <f t="shared" ca="1" si="651"/>
        <v>#N/A</v>
      </c>
      <c r="AM258" t="e">
        <f t="shared" ca="1" si="652"/>
        <v>#N/A</v>
      </c>
      <c r="AN258" t="e">
        <f t="shared" ca="1" si="653"/>
        <v>#N/A</v>
      </c>
      <c r="AO258" t="e">
        <f t="shared" ca="1" si="654"/>
        <v>#N/A</v>
      </c>
      <c r="AP258" t="e">
        <f t="shared" ca="1" si="655"/>
        <v>#N/A</v>
      </c>
      <c r="AQ258" t="e">
        <f t="shared" ca="1" si="656"/>
        <v>#N/A</v>
      </c>
      <c r="AR258" t="e">
        <f t="shared" ca="1" si="657"/>
        <v>#N/A</v>
      </c>
      <c r="AS258" t="e">
        <f t="shared" ca="1" si="658"/>
        <v>#N/A</v>
      </c>
      <c r="AT258" t="e">
        <f t="shared" ca="1" si="659"/>
        <v>#N/A</v>
      </c>
      <c r="AU258" t="e">
        <f t="shared" ca="1" si="660"/>
        <v>#N/A</v>
      </c>
      <c r="AV258" t="e">
        <f t="shared" ca="1" si="661"/>
        <v>#N/A</v>
      </c>
      <c r="AW258" t="e">
        <f t="shared" ca="1" si="662"/>
        <v>#N/A</v>
      </c>
      <c r="AX258" t="e">
        <f t="shared" ca="1" si="663"/>
        <v>#N/A</v>
      </c>
      <c r="AY258" t="e">
        <f t="shared" ca="1" si="664"/>
        <v>#N/A</v>
      </c>
      <c r="AZ258" t="e">
        <f t="shared" ca="1" si="665"/>
        <v>#N/A</v>
      </c>
      <c r="BA258" t="e">
        <f t="shared" ca="1" si="666"/>
        <v>#N/A</v>
      </c>
      <c r="BB258" s="91" t="e">
        <f t="shared" ca="1" si="667"/>
        <v>#N/A</v>
      </c>
      <c r="BC258" t="e">
        <f t="shared" ca="1" si="668"/>
        <v>#N/A</v>
      </c>
      <c r="BD258" t="e">
        <f t="shared" ca="1" si="669"/>
        <v>#N/A</v>
      </c>
      <c r="BE258" t="e">
        <f t="shared" ca="1" si="670"/>
        <v>#N/A</v>
      </c>
      <c r="BF258" t="e">
        <f t="shared" ca="1" si="671"/>
        <v>#N/A</v>
      </c>
      <c r="BG258" t="e">
        <f t="shared" ca="1" si="672"/>
        <v>#N/A</v>
      </c>
      <c r="BH258" t="e">
        <f t="shared" ca="1" si="673"/>
        <v>#N/A</v>
      </c>
      <c r="BI258" t="e">
        <f t="shared" ca="1" si="674"/>
        <v>#N/A</v>
      </c>
      <c r="BJ258" t="e">
        <f t="shared" ca="1" si="675"/>
        <v>#N/A</v>
      </c>
      <c r="BK258" t="e">
        <f t="shared" ca="1" si="676"/>
        <v>#N/A</v>
      </c>
      <c r="BL258" t="e">
        <f t="shared" ca="1" si="677"/>
        <v>#N/A</v>
      </c>
      <c r="BM258" t="e">
        <f t="shared" ca="1" si="678"/>
        <v>#N/A</v>
      </c>
      <c r="BN258" t="e">
        <f t="shared" ca="1" si="679"/>
        <v>#N/A</v>
      </c>
      <c r="BO258" t="e">
        <f t="shared" ca="1" si="680"/>
        <v>#N/A</v>
      </c>
      <c r="BP258" t="e">
        <f t="shared" ca="1" si="681"/>
        <v>#N/A</v>
      </c>
      <c r="BQ258" t="e">
        <f t="shared" ca="1" si="682"/>
        <v>#N/A</v>
      </c>
      <c r="BR258" t="e">
        <f t="shared" ca="1" si="683"/>
        <v>#N/A</v>
      </c>
      <c r="BS258" t="e">
        <f t="shared" ca="1" si="684"/>
        <v>#N/A</v>
      </c>
      <c r="BT258" t="e">
        <f t="shared" ca="1" si="685"/>
        <v>#N/A</v>
      </c>
      <c r="BU258" t="e">
        <f t="shared" ca="1" si="686"/>
        <v>#N/A</v>
      </c>
      <c r="BV258" t="e">
        <f t="shared" ca="1" si="687"/>
        <v>#N/A</v>
      </c>
      <c r="BW258" t="e">
        <f t="shared" ca="1" si="688"/>
        <v>#N/A</v>
      </c>
      <c r="BX258" t="e">
        <f t="shared" ca="1" si="689"/>
        <v>#N/A</v>
      </c>
      <c r="BY258" t="e">
        <f t="shared" ca="1" si="690"/>
        <v>#N/A</v>
      </c>
      <c r="BZ258" t="e">
        <f t="shared" ca="1" si="691"/>
        <v>#N/A</v>
      </c>
      <c r="CA258" t="e">
        <f t="shared" ca="1" si="692"/>
        <v>#N/A</v>
      </c>
      <c r="CB258" t="e">
        <f t="shared" ca="1" si="693"/>
        <v>#N/A</v>
      </c>
      <c r="CC258" t="e">
        <f t="shared" ca="1" si="694"/>
        <v>#N/A</v>
      </c>
      <c r="CD258" t="e">
        <f t="shared" ca="1" si="695"/>
        <v>#N/A</v>
      </c>
      <c r="CE258" t="e">
        <f t="shared" ca="1" si="696"/>
        <v>#N/A</v>
      </c>
      <c r="CF258" s="91" t="e">
        <f t="shared" ca="1" si="697"/>
        <v>#N/A</v>
      </c>
      <c r="CG258" t="e">
        <f t="shared" ca="1" si="698"/>
        <v>#N/A</v>
      </c>
      <c r="CH258" t="e">
        <f t="shared" ca="1" si="699"/>
        <v>#N/A</v>
      </c>
      <c r="CI258" t="e">
        <f t="shared" ca="1" si="700"/>
        <v>#N/A</v>
      </c>
      <c r="CJ258" t="e">
        <f t="shared" ca="1" si="701"/>
        <v>#N/A</v>
      </c>
      <c r="CK258" t="e">
        <f t="shared" ca="1" si="702"/>
        <v>#N/A</v>
      </c>
      <c r="CL258" t="e">
        <f t="shared" ca="1" si="703"/>
        <v>#N/A</v>
      </c>
      <c r="CM258" t="e">
        <f t="shared" ca="1" si="704"/>
        <v>#N/A</v>
      </c>
      <c r="CN258" t="e">
        <f t="shared" ca="1" si="705"/>
        <v>#N/A</v>
      </c>
      <c r="CO258" t="e">
        <f t="shared" ca="1" si="706"/>
        <v>#N/A</v>
      </c>
      <c r="CP258" t="e">
        <f t="shared" ca="1" si="707"/>
        <v>#N/A</v>
      </c>
      <c r="CQ258" t="e">
        <f t="shared" ca="1" si="708"/>
        <v>#N/A</v>
      </c>
      <c r="CR258" t="e">
        <f t="shared" ca="1" si="709"/>
        <v>#N/A</v>
      </c>
      <c r="CS258" t="e">
        <f t="shared" ca="1" si="710"/>
        <v>#N/A</v>
      </c>
      <c r="CT258" t="e">
        <f t="shared" ca="1" si="711"/>
        <v>#N/A</v>
      </c>
      <c r="CU258" t="e">
        <f t="shared" ca="1" si="712"/>
        <v>#N/A</v>
      </c>
      <c r="CV258" t="e">
        <f t="shared" ca="1" si="713"/>
        <v>#N/A</v>
      </c>
      <c r="CW258" t="e">
        <f t="shared" ca="1" si="714"/>
        <v>#N/A</v>
      </c>
      <c r="CX258" t="e">
        <f t="shared" ca="1" si="715"/>
        <v>#N/A</v>
      </c>
      <c r="CY258" t="e">
        <f t="shared" ca="1" si="716"/>
        <v>#N/A</v>
      </c>
      <c r="CZ258" t="e">
        <f t="shared" ca="1" si="717"/>
        <v>#N/A</v>
      </c>
      <c r="DA258" t="e">
        <f t="shared" ca="1" si="718"/>
        <v>#N/A</v>
      </c>
      <c r="DB258" t="e">
        <f t="shared" ca="1" si="719"/>
        <v>#N/A</v>
      </c>
      <c r="DC258" t="e">
        <f t="shared" ca="1" si="720"/>
        <v>#N/A</v>
      </c>
      <c r="DD258" t="e">
        <f t="shared" ca="1" si="721"/>
        <v>#N/A</v>
      </c>
      <c r="DE258" t="e">
        <f t="shared" ca="1" si="722"/>
        <v>#N/A</v>
      </c>
      <c r="DF258" t="e">
        <f t="shared" ca="1" si="723"/>
        <v>#N/A</v>
      </c>
      <c r="DG258" t="e">
        <f t="shared" ca="1" si="724"/>
        <v>#N/A</v>
      </c>
      <c r="DH258" t="e">
        <f t="shared" ca="1" si="725"/>
        <v>#N/A</v>
      </c>
      <c r="DI258" t="e">
        <f t="shared" ca="1" si="726"/>
        <v>#N/A</v>
      </c>
      <c r="DJ258" s="91" t="e">
        <f t="shared" ca="1" si="727"/>
        <v>#N/A</v>
      </c>
      <c r="DK258" t="e">
        <f t="shared" ca="1" si="728"/>
        <v>#N/A</v>
      </c>
      <c r="DL258" t="e">
        <f t="shared" ca="1" si="729"/>
        <v>#N/A</v>
      </c>
      <c r="DM258" t="e">
        <f t="shared" ca="1" si="730"/>
        <v>#N/A</v>
      </c>
      <c r="DN258" t="e">
        <f t="shared" ca="1" si="731"/>
        <v>#N/A</v>
      </c>
      <c r="DO258" t="e">
        <f t="shared" ca="1" si="732"/>
        <v>#N/A</v>
      </c>
      <c r="DP258" t="e">
        <f t="shared" ca="1" si="733"/>
        <v>#N/A</v>
      </c>
      <c r="DQ258" t="e">
        <f t="shared" ca="1" si="734"/>
        <v>#N/A</v>
      </c>
      <c r="DR258" t="e">
        <f t="shared" ca="1" si="735"/>
        <v>#N/A</v>
      </c>
      <c r="DS258" t="e">
        <f t="shared" ca="1" si="736"/>
        <v>#N/A</v>
      </c>
      <c r="DT258" t="e">
        <f t="shared" ca="1" si="737"/>
        <v>#N/A</v>
      </c>
      <c r="DU258" t="e">
        <f t="shared" ca="1" si="738"/>
        <v>#N/A</v>
      </c>
      <c r="DV258" t="e">
        <f t="shared" ca="1" si="739"/>
        <v>#N/A</v>
      </c>
      <c r="DW258" t="e">
        <f t="shared" ca="1" si="740"/>
        <v>#N/A</v>
      </c>
      <c r="DX258" t="e">
        <f t="shared" ca="1" si="741"/>
        <v>#N/A</v>
      </c>
      <c r="DY258" t="e">
        <f t="shared" ca="1" si="742"/>
        <v>#N/A</v>
      </c>
      <c r="DZ258" t="e">
        <f t="shared" ca="1" si="743"/>
        <v>#N/A</v>
      </c>
      <c r="EA258" t="e">
        <f t="shared" ca="1" si="744"/>
        <v>#N/A</v>
      </c>
      <c r="EB258" t="e">
        <f t="shared" ca="1" si="745"/>
        <v>#N/A</v>
      </c>
      <c r="EC258" t="e">
        <f t="shared" ca="1" si="746"/>
        <v>#N/A</v>
      </c>
      <c r="ED258" t="e">
        <f t="shared" ca="1" si="747"/>
        <v>#N/A</v>
      </c>
      <c r="EE258" t="e">
        <f t="shared" ca="1" si="748"/>
        <v>#N/A</v>
      </c>
      <c r="EF258" t="e">
        <f t="shared" ca="1" si="749"/>
        <v>#N/A</v>
      </c>
      <c r="EG258" t="e">
        <f t="shared" ca="1" si="750"/>
        <v>#N/A</v>
      </c>
      <c r="EH258" t="e">
        <f t="shared" ca="1" si="751"/>
        <v>#N/A</v>
      </c>
      <c r="EI258" t="e">
        <f t="shared" ca="1" si="752"/>
        <v>#N/A</v>
      </c>
      <c r="EJ258" t="e">
        <f t="shared" ca="1" si="753"/>
        <v>#N/A</v>
      </c>
      <c r="EK258" t="e">
        <f t="shared" ca="1" si="754"/>
        <v>#N/A</v>
      </c>
      <c r="EL258" t="e">
        <f t="shared" ca="1" si="755"/>
        <v>#N/A</v>
      </c>
      <c r="EM258" t="e">
        <f t="shared" ca="1" si="756"/>
        <v>#N/A</v>
      </c>
      <c r="EN258" s="91" t="e">
        <f t="shared" ca="1" si="757"/>
        <v>#N/A</v>
      </c>
    </row>
    <row r="259" spans="1:144">
      <c r="A259">
        <f ca="1"/>
        <v>0</v>
      </c>
      <c r="B259">
        <f ca="1"/>
        <v>0</v>
      </c>
      <c r="C259">
        <f ca="1"/>
        <v>0</v>
      </c>
      <c r="D259" t="str">
        <f ca="1"/>
        <v/>
      </c>
      <c r="E259">
        <f ca="1"/>
        <v>0</v>
      </c>
      <c r="F259">
        <f ca="1"/>
        <v>0</v>
      </c>
      <c r="G259">
        <f ca="1"/>
        <v>0</v>
      </c>
      <c r="H259" t="str">
        <f ca="1"/>
        <v/>
      </c>
      <c r="I259">
        <f ca="1"/>
        <v>0</v>
      </c>
      <c r="J259" t="str">
        <f ca="1"/>
        <v/>
      </c>
      <c r="K259" t="str">
        <f ca="1"/>
        <v>0</v>
      </c>
      <c r="L259" t="str">
        <f ca="1"/>
        <v>0</v>
      </c>
      <c r="M259" t="str">
        <f ca="1"/>
        <v>0</v>
      </c>
      <c r="X259" s="91" t="e">
        <f t="shared" ca="1" si="627"/>
        <v>#N/A</v>
      </c>
      <c r="Y259" t="e">
        <f t="shared" ca="1" si="627"/>
        <v>#N/A</v>
      </c>
      <c r="Z259" t="e">
        <f t="shared" ca="1" si="627"/>
        <v>#N/A</v>
      </c>
      <c r="AA259" t="e">
        <f t="shared" ca="1" si="627"/>
        <v>#N/A</v>
      </c>
      <c r="AB259" t="e">
        <f t="shared" ca="1" si="627"/>
        <v>#N/A</v>
      </c>
      <c r="AC259" t="e">
        <f t="shared" ca="1" si="627"/>
        <v>#N/A</v>
      </c>
      <c r="AD259" t="e">
        <f t="shared" ca="1" si="627"/>
        <v>#N/A</v>
      </c>
      <c r="AE259" t="e">
        <f t="shared" ca="1" si="627"/>
        <v>#N/A</v>
      </c>
      <c r="AF259" t="e">
        <f t="shared" ca="1" si="627"/>
        <v>#N/A</v>
      </c>
      <c r="AG259" t="e">
        <f t="shared" ca="1" si="627"/>
        <v>#N/A</v>
      </c>
      <c r="AH259" t="e">
        <f t="shared" ca="1" si="627"/>
        <v>#N/A</v>
      </c>
      <c r="AI259" t="e">
        <f t="shared" ca="1" si="627"/>
        <v>#N/A</v>
      </c>
      <c r="AJ259" t="e">
        <f t="shared" ca="1" si="627"/>
        <v>#N/A</v>
      </c>
      <c r="AK259" t="e">
        <f t="shared" ca="1" si="627"/>
        <v>#N/A</v>
      </c>
      <c r="AL259" t="e">
        <f t="shared" ca="1" si="627"/>
        <v>#N/A</v>
      </c>
      <c r="AM259" t="e">
        <f t="shared" ca="1" si="627"/>
        <v>#N/A</v>
      </c>
      <c r="AN259" t="e">
        <f t="shared" ca="1" si="634"/>
        <v>#N/A</v>
      </c>
      <c r="AO259" t="e">
        <f t="shared" ca="1" si="634"/>
        <v>#N/A</v>
      </c>
      <c r="AP259" t="e">
        <f t="shared" ca="1" si="634"/>
        <v>#N/A</v>
      </c>
      <c r="AQ259" t="e">
        <f t="shared" ca="1" si="634"/>
        <v>#N/A</v>
      </c>
      <c r="AR259" t="e">
        <f t="shared" ca="1" si="634"/>
        <v>#N/A</v>
      </c>
      <c r="AS259" t="e">
        <f t="shared" ca="1" si="634"/>
        <v>#N/A</v>
      </c>
      <c r="AT259" t="e">
        <f t="shared" ca="1" si="634"/>
        <v>#N/A</v>
      </c>
      <c r="AU259" t="e">
        <f t="shared" ca="1" si="634"/>
        <v>#N/A</v>
      </c>
      <c r="AV259" t="e">
        <f t="shared" ca="1" si="634"/>
        <v>#N/A</v>
      </c>
      <c r="AW259" t="e">
        <f t="shared" ca="1" si="634"/>
        <v>#N/A</v>
      </c>
      <c r="AX259" t="e">
        <f t="shared" ca="1" si="634"/>
        <v>#N/A</v>
      </c>
      <c r="AY259" t="e">
        <f t="shared" ca="1" si="634"/>
        <v>#N/A</v>
      </c>
      <c r="AZ259" t="e">
        <f t="shared" ca="1" si="634"/>
        <v>#N/A</v>
      </c>
      <c r="BA259" t="e">
        <f t="shared" ca="1" si="634"/>
        <v>#N/A</v>
      </c>
      <c r="BB259" s="91" t="e">
        <f t="shared" ca="1" si="634"/>
        <v>#N/A</v>
      </c>
      <c r="BC259" t="e">
        <f t="shared" ca="1" si="634"/>
        <v>#N/A</v>
      </c>
      <c r="BD259" t="e">
        <f t="shared" ca="1" si="628"/>
        <v>#N/A</v>
      </c>
      <c r="BE259" t="e">
        <f t="shared" ca="1" si="628"/>
        <v>#N/A</v>
      </c>
      <c r="BF259" t="e">
        <f t="shared" ca="1" si="628"/>
        <v>#N/A</v>
      </c>
      <c r="BG259" t="e">
        <f t="shared" ca="1" si="628"/>
        <v>#N/A</v>
      </c>
      <c r="BH259" t="e">
        <f t="shared" ca="1" si="628"/>
        <v>#N/A</v>
      </c>
      <c r="BI259" t="e">
        <f t="shared" ca="1" si="628"/>
        <v>#N/A</v>
      </c>
      <c r="BJ259" t="e">
        <f t="shared" ca="1" si="628"/>
        <v>#N/A</v>
      </c>
      <c r="BK259" t="e">
        <f t="shared" ca="1" si="628"/>
        <v>#N/A</v>
      </c>
      <c r="BL259" t="e">
        <f t="shared" ca="1" si="628"/>
        <v>#N/A</v>
      </c>
      <c r="BM259" t="e">
        <f t="shared" ca="1" si="628"/>
        <v>#N/A</v>
      </c>
      <c r="BN259" t="e">
        <f t="shared" ca="1" si="628"/>
        <v>#N/A</v>
      </c>
      <c r="BO259" t="e">
        <f t="shared" ca="1" si="628"/>
        <v>#N/A</v>
      </c>
      <c r="BP259" t="e">
        <f t="shared" ca="1" si="628"/>
        <v>#N/A</v>
      </c>
      <c r="BQ259" t="e">
        <f t="shared" ca="1" si="628"/>
        <v>#N/A</v>
      </c>
      <c r="BR259" t="e">
        <f t="shared" ca="1" si="628"/>
        <v>#N/A</v>
      </c>
      <c r="BS259" t="e">
        <f t="shared" ref="BS259:BS266" ca="1" si="758">BS$226*$E$224/60*$L259</f>
        <v>#N/A</v>
      </c>
      <c r="BT259" t="e">
        <f t="shared" ca="1" si="635"/>
        <v>#N/A</v>
      </c>
      <c r="BU259" t="e">
        <f t="shared" ca="1" si="635"/>
        <v>#N/A</v>
      </c>
      <c r="BV259" t="e">
        <f t="shared" ca="1" si="635"/>
        <v>#N/A</v>
      </c>
      <c r="BW259" t="e">
        <f t="shared" ca="1" si="635"/>
        <v>#N/A</v>
      </c>
      <c r="BX259" t="e">
        <f t="shared" ca="1" si="635"/>
        <v>#N/A</v>
      </c>
      <c r="BY259" t="e">
        <f t="shared" ca="1" si="635"/>
        <v>#N/A</v>
      </c>
      <c r="BZ259" t="e">
        <f t="shared" ca="1" si="635"/>
        <v>#N/A</v>
      </c>
      <c r="CA259" t="e">
        <f t="shared" ca="1" si="635"/>
        <v>#N/A</v>
      </c>
      <c r="CB259" t="e">
        <f t="shared" ca="1" si="635"/>
        <v>#N/A</v>
      </c>
      <c r="CC259" t="e">
        <f t="shared" ca="1" si="635"/>
        <v>#N/A</v>
      </c>
      <c r="CD259" t="e">
        <f t="shared" ca="1" si="635"/>
        <v>#N/A</v>
      </c>
      <c r="CE259" t="e">
        <f t="shared" ca="1" si="635"/>
        <v>#N/A</v>
      </c>
      <c r="CF259" s="91" t="e">
        <f t="shared" ca="1" si="635"/>
        <v>#N/A</v>
      </c>
      <c r="CG259" t="e">
        <f t="shared" ca="1" si="635"/>
        <v>#N/A</v>
      </c>
      <c r="CH259" t="e">
        <f t="shared" ca="1" si="635"/>
        <v>#N/A</v>
      </c>
      <c r="CI259" t="e">
        <f t="shared" ca="1" si="635"/>
        <v>#N/A</v>
      </c>
      <c r="CJ259" t="e">
        <f t="shared" ca="1" si="630"/>
        <v>#N/A</v>
      </c>
      <c r="CK259" t="e">
        <f t="shared" ca="1" si="630"/>
        <v>#N/A</v>
      </c>
      <c r="CL259" t="e">
        <f t="shared" ca="1" si="630"/>
        <v>#N/A</v>
      </c>
      <c r="CM259" t="e">
        <f t="shared" ca="1" si="630"/>
        <v>#N/A</v>
      </c>
      <c r="CN259" t="e">
        <f t="shared" ca="1" si="630"/>
        <v>#N/A</v>
      </c>
      <c r="CO259" t="e">
        <f t="shared" ca="1" si="630"/>
        <v>#N/A</v>
      </c>
      <c r="CP259" t="e">
        <f t="shared" ca="1" si="630"/>
        <v>#N/A</v>
      </c>
      <c r="CQ259" t="e">
        <f t="shared" ca="1" si="630"/>
        <v>#N/A</v>
      </c>
      <c r="CR259" t="e">
        <f t="shared" ca="1" si="630"/>
        <v>#N/A</v>
      </c>
      <c r="CS259" t="e">
        <f t="shared" ca="1" si="630"/>
        <v>#N/A</v>
      </c>
      <c r="CT259" t="e">
        <f t="shared" ca="1" si="630"/>
        <v>#N/A</v>
      </c>
      <c r="CU259" t="e">
        <f t="shared" ca="1" si="630"/>
        <v>#N/A</v>
      </c>
      <c r="CV259" t="e">
        <f t="shared" ca="1" si="630"/>
        <v>#N/A</v>
      </c>
      <c r="CW259" t="e">
        <f t="shared" ca="1" si="630"/>
        <v>#N/A</v>
      </c>
      <c r="CX259" t="e">
        <f t="shared" ca="1" si="630"/>
        <v>#N/A</v>
      </c>
      <c r="CY259" t="e">
        <f t="shared" ref="CY259:CY266" ca="1" si="759">CY$226*$E$224/60*$L259</f>
        <v>#N/A</v>
      </c>
      <c r="CZ259" t="e">
        <f t="shared" ca="1" si="636"/>
        <v>#N/A</v>
      </c>
      <c r="DA259" t="e">
        <f t="shared" ca="1" si="636"/>
        <v>#N/A</v>
      </c>
      <c r="DB259" t="e">
        <f t="shared" ca="1" si="636"/>
        <v>#N/A</v>
      </c>
      <c r="DC259" t="e">
        <f t="shared" ca="1" si="636"/>
        <v>#N/A</v>
      </c>
      <c r="DD259" t="e">
        <f t="shared" ca="1" si="636"/>
        <v>#N/A</v>
      </c>
      <c r="DE259" t="e">
        <f t="shared" ca="1" si="636"/>
        <v>#N/A</v>
      </c>
      <c r="DF259" t="e">
        <f t="shared" ca="1" si="636"/>
        <v>#N/A</v>
      </c>
      <c r="DG259" t="e">
        <f t="shared" ca="1" si="636"/>
        <v>#N/A</v>
      </c>
      <c r="DH259" t="e">
        <f t="shared" ca="1" si="636"/>
        <v>#N/A</v>
      </c>
      <c r="DI259" t="e">
        <f t="shared" ca="1" si="636"/>
        <v>#N/A</v>
      </c>
      <c r="DJ259" s="91" t="e">
        <f t="shared" ca="1" si="636"/>
        <v>#N/A</v>
      </c>
      <c r="DK259" t="e">
        <f t="shared" ca="1" si="636"/>
        <v>#N/A</v>
      </c>
      <c r="DL259" t="e">
        <f t="shared" ca="1" si="636"/>
        <v>#N/A</v>
      </c>
      <c r="DM259" t="e">
        <f t="shared" ca="1" si="636"/>
        <v>#N/A</v>
      </c>
      <c r="DN259" t="e">
        <f t="shared" ca="1" si="636"/>
        <v>#N/A</v>
      </c>
      <c r="DO259" t="e">
        <f t="shared" ca="1" si="636"/>
        <v>#N/A</v>
      </c>
      <c r="DP259" t="e">
        <f t="shared" ca="1" si="632"/>
        <v>#N/A</v>
      </c>
      <c r="DQ259" t="e">
        <f t="shared" ca="1" si="632"/>
        <v>#N/A</v>
      </c>
      <c r="DR259" t="e">
        <f t="shared" ca="1" si="632"/>
        <v>#N/A</v>
      </c>
      <c r="DS259" t="e">
        <f t="shared" ca="1" si="632"/>
        <v>#N/A</v>
      </c>
      <c r="DT259" t="e">
        <f t="shared" ca="1" si="632"/>
        <v>#N/A</v>
      </c>
      <c r="DU259" t="e">
        <f t="shared" ca="1" si="632"/>
        <v>#N/A</v>
      </c>
      <c r="DV259" t="e">
        <f t="shared" ca="1" si="632"/>
        <v>#N/A</v>
      </c>
      <c r="DW259" t="e">
        <f t="shared" ca="1" si="632"/>
        <v>#N/A</v>
      </c>
      <c r="DX259" t="e">
        <f t="shared" ca="1" si="632"/>
        <v>#N/A</v>
      </c>
      <c r="DY259" t="e">
        <f t="shared" ca="1" si="632"/>
        <v>#N/A</v>
      </c>
      <c r="DZ259" t="e">
        <f t="shared" ca="1" si="632"/>
        <v>#N/A</v>
      </c>
      <c r="EA259" t="e">
        <f t="shared" ca="1" si="632"/>
        <v>#N/A</v>
      </c>
      <c r="EB259" t="e">
        <f t="shared" ca="1" si="632"/>
        <v>#N/A</v>
      </c>
      <c r="EC259" t="e">
        <f t="shared" ca="1" si="632"/>
        <v>#N/A</v>
      </c>
      <c r="ED259" t="e">
        <f t="shared" ca="1" si="632"/>
        <v>#N/A</v>
      </c>
      <c r="EE259" t="e">
        <f t="shared" ref="EE259:EE266" ca="1" si="760">EE$226*$E$224/60*$L259</f>
        <v>#N/A</v>
      </c>
      <c r="EF259" t="e">
        <f t="shared" ca="1" si="626"/>
        <v>#N/A</v>
      </c>
      <c r="EG259" t="e">
        <f t="shared" ca="1" si="626"/>
        <v>#N/A</v>
      </c>
      <c r="EH259" t="e">
        <f t="shared" ca="1" si="626"/>
        <v>#N/A</v>
      </c>
      <c r="EI259" t="e">
        <f t="shared" ca="1" si="626"/>
        <v>#N/A</v>
      </c>
      <c r="EJ259" t="e">
        <f t="shared" ca="1" si="626"/>
        <v>#N/A</v>
      </c>
      <c r="EK259" t="e">
        <f t="shared" ca="1" si="626"/>
        <v>#N/A</v>
      </c>
      <c r="EL259" t="e">
        <f t="shared" ca="1" si="626"/>
        <v>#N/A</v>
      </c>
      <c r="EM259" t="e">
        <f t="shared" ca="1" si="626"/>
        <v>#N/A</v>
      </c>
      <c r="EN259" s="91" t="e">
        <f t="shared" ca="1" si="626"/>
        <v>#N/A</v>
      </c>
    </row>
    <row r="260" spans="1:144">
      <c r="A260">
        <f ca="1"/>
        <v>0</v>
      </c>
      <c r="B260">
        <f ca="1"/>
        <v>0</v>
      </c>
      <c r="C260">
        <f ca="1"/>
        <v>0</v>
      </c>
      <c r="D260" t="str">
        <f ca="1"/>
        <v/>
      </c>
      <c r="E260">
        <f ca="1"/>
        <v>0</v>
      </c>
      <c r="F260">
        <f ca="1"/>
        <v>0</v>
      </c>
      <c r="G260">
        <f ca="1"/>
        <v>0</v>
      </c>
      <c r="H260" t="str">
        <f ca="1"/>
        <v/>
      </c>
      <c r="I260">
        <f ca="1"/>
        <v>0</v>
      </c>
      <c r="J260" t="str">
        <f ca="1"/>
        <v/>
      </c>
      <c r="K260" t="str">
        <f ca="1"/>
        <v>0</v>
      </c>
      <c r="L260" t="str">
        <f ca="1"/>
        <v>0</v>
      </c>
      <c r="M260" t="str">
        <f ca="1"/>
        <v>0</v>
      </c>
      <c r="X260" s="91" t="e">
        <f t="shared" ca="1" si="627"/>
        <v>#N/A</v>
      </c>
      <c r="Y260" t="e">
        <f t="shared" ca="1" si="627"/>
        <v>#N/A</v>
      </c>
      <c r="Z260" t="e">
        <f t="shared" ca="1" si="627"/>
        <v>#N/A</v>
      </c>
      <c r="AA260" t="e">
        <f t="shared" ca="1" si="627"/>
        <v>#N/A</v>
      </c>
      <c r="AB260" t="e">
        <f t="shared" ca="1" si="627"/>
        <v>#N/A</v>
      </c>
      <c r="AC260" t="e">
        <f t="shared" ca="1" si="627"/>
        <v>#N/A</v>
      </c>
      <c r="AD260" t="e">
        <f t="shared" ca="1" si="627"/>
        <v>#N/A</v>
      </c>
      <c r="AE260" t="e">
        <f t="shared" ca="1" si="627"/>
        <v>#N/A</v>
      </c>
      <c r="AF260" t="e">
        <f t="shared" ca="1" si="627"/>
        <v>#N/A</v>
      </c>
      <c r="AG260" t="e">
        <f t="shared" ca="1" si="627"/>
        <v>#N/A</v>
      </c>
      <c r="AH260" t="e">
        <f t="shared" ca="1" si="627"/>
        <v>#N/A</v>
      </c>
      <c r="AI260" t="e">
        <f t="shared" ca="1" si="627"/>
        <v>#N/A</v>
      </c>
      <c r="AJ260" t="e">
        <f t="shared" ca="1" si="627"/>
        <v>#N/A</v>
      </c>
      <c r="AK260" t="e">
        <f t="shared" ca="1" si="627"/>
        <v>#N/A</v>
      </c>
      <c r="AL260" t="e">
        <f t="shared" ca="1" si="627"/>
        <v>#N/A</v>
      </c>
      <c r="AM260" t="e">
        <f t="shared" ca="1" si="627"/>
        <v>#N/A</v>
      </c>
      <c r="AN260" t="e">
        <f t="shared" ca="1" si="634"/>
        <v>#N/A</v>
      </c>
      <c r="AO260" t="e">
        <f t="shared" ca="1" si="634"/>
        <v>#N/A</v>
      </c>
      <c r="AP260" t="e">
        <f t="shared" ca="1" si="634"/>
        <v>#N/A</v>
      </c>
      <c r="AQ260" t="e">
        <f t="shared" ca="1" si="634"/>
        <v>#N/A</v>
      </c>
      <c r="AR260" t="e">
        <f t="shared" ca="1" si="634"/>
        <v>#N/A</v>
      </c>
      <c r="AS260" t="e">
        <f t="shared" ca="1" si="634"/>
        <v>#N/A</v>
      </c>
      <c r="AT260" t="e">
        <f t="shared" ca="1" si="634"/>
        <v>#N/A</v>
      </c>
      <c r="AU260" t="e">
        <f t="shared" ca="1" si="634"/>
        <v>#N/A</v>
      </c>
      <c r="AV260" t="e">
        <f t="shared" ca="1" si="634"/>
        <v>#N/A</v>
      </c>
      <c r="AW260" t="e">
        <f t="shared" ca="1" si="634"/>
        <v>#N/A</v>
      </c>
      <c r="AX260" t="e">
        <f t="shared" ca="1" si="634"/>
        <v>#N/A</v>
      </c>
      <c r="AY260" t="e">
        <f t="shared" ca="1" si="634"/>
        <v>#N/A</v>
      </c>
      <c r="AZ260" t="e">
        <f t="shared" ca="1" si="634"/>
        <v>#N/A</v>
      </c>
      <c r="BA260" t="e">
        <f t="shared" ca="1" si="634"/>
        <v>#N/A</v>
      </c>
      <c r="BB260" s="91" t="e">
        <f t="shared" ca="1" si="634"/>
        <v>#N/A</v>
      </c>
      <c r="BC260" t="e">
        <f t="shared" ca="1" si="634"/>
        <v>#N/A</v>
      </c>
      <c r="BD260" t="e">
        <f t="shared" ca="1" si="628"/>
        <v>#N/A</v>
      </c>
      <c r="BE260" t="e">
        <f t="shared" ca="1" si="628"/>
        <v>#N/A</v>
      </c>
      <c r="BF260" t="e">
        <f t="shared" ca="1" si="628"/>
        <v>#N/A</v>
      </c>
      <c r="BG260" t="e">
        <f t="shared" ca="1" si="628"/>
        <v>#N/A</v>
      </c>
      <c r="BH260" t="e">
        <f t="shared" ca="1" si="628"/>
        <v>#N/A</v>
      </c>
      <c r="BI260" t="e">
        <f t="shared" ca="1" si="628"/>
        <v>#N/A</v>
      </c>
      <c r="BJ260" t="e">
        <f t="shared" ca="1" si="628"/>
        <v>#N/A</v>
      </c>
      <c r="BK260" t="e">
        <f t="shared" ca="1" si="628"/>
        <v>#N/A</v>
      </c>
      <c r="BL260" t="e">
        <f t="shared" ca="1" si="628"/>
        <v>#N/A</v>
      </c>
      <c r="BM260" t="e">
        <f t="shared" ca="1" si="628"/>
        <v>#N/A</v>
      </c>
      <c r="BN260" t="e">
        <f t="shared" ca="1" si="628"/>
        <v>#N/A</v>
      </c>
      <c r="BO260" t="e">
        <f t="shared" ca="1" si="628"/>
        <v>#N/A</v>
      </c>
      <c r="BP260" t="e">
        <f t="shared" ca="1" si="628"/>
        <v>#N/A</v>
      </c>
      <c r="BQ260" t="e">
        <f t="shared" ca="1" si="628"/>
        <v>#N/A</v>
      </c>
      <c r="BR260" t="e">
        <f t="shared" ca="1" si="628"/>
        <v>#N/A</v>
      </c>
      <c r="BS260" t="e">
        <f t="shared" ca="1" si="758"/>
        <v>#N/A</v>
      </c>
      <c r="BT260" t="e">
        <f t="shared" ca="1" si="635"/>
        <v>#N/A</v>
      </c>
      <c r="BU260" t="e">
        <f t="shared" ca="1" si="635"/>
        <v>#N/A</v>
      </c>
      <c r="BV260" t="e">
        <f t="shared" ca="1" si="635"/>
        <v>#N/A</v>
      </c>
      <c r="BW260" t="e">
        <f t="shared" ca="1" si="635"/>
        <v>#N/A</v>
      </c>
      <c r="BX260" t="e">
        <f t="shared" ca="1" si="635"/>
        <v>#N/A</v>
      </c>
      <c r="BY260" t="e">
        <f t="shared" ca="1" si="635"/>
        <v>#N/A</v>
      </c>
      <c r="BZ260" t="e">
        <f t="shared" ca="1" si="635"/>
        <v>#N/A</v>
      </c>
      <c r="CA260" t="e">
        <f t="shared" ca="1" si="635"/>
        <v>#N/A</v>
      </c>
      <c r="CB260" t="e">
        <f t="shared" ca="1" si="635"/>
        <v>#N/A</v>
      </c>
      <c r="CC260" t="e">
        <f t="shared" ca="1" si="635"/>
        <v>#N/A</v>
      </c>
      <c r="CD260" t="e">
        <f t="shared" ca="1" si="635"/>
        <v>#N/A</v>
      </c>
      <c r="CE260" t="e">
        <f t="shared" ca="1" si="635"/>
        <v>#N/A</v>
      </c>
      <c r="CF260" s="91" t="e">
        <f t="shared" ca="1" si="635"/>
        <v>#N/A</v>
      </c>
      <c r="CG260" t="e">
        <f t="shared" ca="1" si="635"/>
        <v>#N/A</v>
      </c>
      <c r="CH260" t="e">
        <f t="shared" ca="1" si="635"/>
        <v>#N/A</v>
      </c>
      <c r="CI260" t="e">
        <f t="shared" ca="1" si="635"/>
        <v>#N/A</v>
      </c>
      <c r="CJ260" t="e">
        <f t="shared" ca="1" si="630"/>
        <v>#N/A</v>
      </c>
      <c r="CK260" t="e">
        <f t="shared" ca="1" si="630"/>
        <v>#N/A</v>
      </c>
      <c r="CL260" t="e">
        <f t="shared" ca="1" si="630"/>
        <v>#N/A</v>
      </c>
      <c r="CM260" t="e">
        <f t="shared" ca="1" si="630"/>
        <v>#N/A</v>
      </c>
      <c r="CN260" t="e">
        <f t="shared" ca="1" si="630"/>
        <v>#N/A</v>
      </c>
      <c r="CO260" t="e">
        <f t="shared" ca="1" si="630"/>
        <v>#N/A</v>
      </c>
      <c r="CP260" t="e">
        <f t="shared" ca="1" si="630"/>
        <v>#N/A</v>
      </c>
      <c r="CQ260" t="e">
        <f t="shared" ca="1" si="630"/>
        <v>#N/A</v>
      </c>
      <c r="CR260" t="e">
        <f t="shared" ca="1" si="630"/>
        <v>#N/A</v>
      </c>
      <c r="CS260" t="e">
        <f t="shared" ca="1" si="630"/>
        <v>#N/A</v>
      </c>
      <c r="CT260" t="e">
        <f t="shared" ca="1" si="630"/>
        <v>#N/A</v>
      </c>
      <c r="CU260" t="e">
        <f t="shared" ca="1" si="630"/>
        <v>#N/A</v>
      </c>
      <c r="CV260" t="e">
        <f t="shared" ca="1" si="630"/>
        <v>#N/A</v>
      </c>
      <c r="CW260" t="e">
        <f t="shared" ca="1" si="630"/>
        <v>#N/A</v>
      </c>
      <c r="CX260" t="e">
        <f t="shared" ca="1" si="630"/>
        <v>#N/A</v>
      </c>
      <c r="CY260" t="e">
        <f t="shared" ca="1" si="759"/>
        <v>#N/A</v>
      </c>
      <c r="CZ260" t="e">
        <f t="shared" ca="1" si="636"/>
        <v>#N/A</v>
      </c>
      <c r="DA260" t="e">
        <f t="shared" ca="1" si="636"/>
        <v>#N/A</v>
      </c>
      <c r="DB260" t="e">
        <f t="shared" ca="1" si="636"/>
        <v>#N/A</v>
      </c>
      <c r="DC260" t="e">
        <f t="shared" ca="1" si="636"/>
        <v>#N/A</v>
      </c>
      <c r="DD260" t="e">
        <f t="shared" ca="1" si="636"/>
        <v>#N/A</v>
      </c>
      <c r="DE260" t="e">
        <f t="shared" ca="1" si="636"/>
        <v>#N/A</v>
      </c>
      <c r="DF260" t="e">
        <f t="shared" ca="1" si="636"/>
        <v>#N/A</v>
      </c>
      <c r="DG260" t="e">
        <f t="shared" ca="1" si="636"/>
        <v>#N/A</v>
      </c>
      <c r="DH260" t="e">
        <f t="shared" ca="1" si="636"/>
        <v>#N/A</v>
      </c>
      <c r="DI260" t="e">
        <f t="shared" ca="1" si="636"/>
        <v>#N/A</v>
      </c>
      <c r="DJ260" s="91" t="e">
        <f t="shared" ca="1" si="636"/>
        <v>#N/A</v>
      </c>
      <c r="DK260" t="e">
        <f t="shared" ca="1" si="636"/>
        <v>#N/A</v>
      </c>
      <c r="DL260" t="e">
        <f t="shared" ca="1" si="636"/>
        <v>#N/A</v>
      </c>
      <c r="DM260" t="e">
        <f t="shared" ca="1" si="636"/>
        <v>#N/A</v>
      </c>
      <c r="DN260" t="e">
        <f t="shared" ca="1" si="636"/>
        <v>#N/A</v>
      </c>
      <c r="DO260" t="e">
        <f t="shared" ca="1" si="636"/>
        <v>#N/A</v>
      </c>
      <c r="DP260" t="e">
        <f t="shared" ca="1" si="632"/>
        <v>#N/A</v>
      </c>
      <c r="DQ260" t="e">
        <f t="shared" ca="1" si="632"/>
        <v>#N/A</v>
      </c>
      <c r="DR260" t="e">
        <f t="shared" ca="1" si="632"/>
        <v>#N/A</v>
      </c>
      <c r="DS260" t="e">
        <f t="shared" ca="1" si="632"/>
        <v>#N/A</v>
      </c>
      <c r="DT260" t="e">
        <f t="shared" ca="1" si="632"/>
        <v>#N/A</v>
      </c>
      <c r="DU260" t="e">
        <f t="shared" ca="1" si="632"/>
        <v>#N/A</v>
      </c>
      <c r="DV260" t="e">
        <f t="shared" ca="1" si="632"/>
        <v>#N/A</v>
      </c>
      <c r="DW260" t="e">
        <f t="shared" ca="1" si="632"/>
        <v>#N/A</v>
      </c>
      <c r="DX260" t="e">
        <f t="shared" ca="1" si="632"/>
        <v>#N/A</v>
      </c>
      <c r="DY260" t="e">
        <f t="shared" ca="1" si="632"/>
        <v>#N/A</v>
      </c>
      <c r="DZ260" t="e">
        <f t="shared" ca="1" si="632"/>
        <v>#N/A</v>
      </c>
      <c r="EA260" t="e">
        <f t="shared" ca="1" si="632"/>
        <v>#N/A</v>
      </c>
      <c r="EB260" t="e">
        <f t="shared" ca="1" si="632"/>
        <v>#N/A</v>
      </c>
      <c r="EC260" t="e">
        <f t="shared" ca="1" si="632"/>
        <v>#N/A</v>
      </c>
      <c r="ED260" t="e">
        <f t="shared" ca="1" si="632"/>
        <v>#N/A</v>
      </c>
      <c r="EE260" t="e">
        <f t="shared" ca="1" si="760"/>
        <v>#N/A</v>
      </c>
      <c r="EF260" t="e">
        <f t="shared" ca="1" si="626"/>
        <v>#N/A</v>
      </c>
      <c r="EG260" t="e">
        <f t="shared" ca="1" si="626"/>
        <v>#N/A</v>
      </c>
      <c r="EH260" t="e">
        <f t="shared" ca="1" si="626"/>
        <v>#N/A</v>
      </c>
      <c r="EI260" t="e">
        <f t="shared" ca="1" si="626"/>
        <v>#N/A</v>
      </c>
      <c r="EJ260" t="e">
        <f t="shared" ca="1" si="626"/>
        <v>#N/A</v>
      </c>
      <c r="EK260" t="e">
        <f t="shared" ca="1" si="626"/>
        <v>#N/A</v>
      </c>
      <c r="EL260" t="e">
        <f t="shared" ca="1" si="626"/>
        <v>#N/A</v>
      </c>
      <c r="EM260" t="e">
        <f t="shared" ca="1" si="626"/>
        <v>#N/A</v>
      </c>
      <c r="EN260" s="91" t="e">
        <f t="shared" ca="1" si="626"/>
        <v>#N/A</v>
      </c>
    </row>
    <row r="261" spans="1:144">
      <c r="A261">
        <f ca="1"/>
        <v>0</v>
      </c>
      <c r="B261">
        <f ca="1"/>
        <v>0</v>
      </c>
      <c r="C261">
        <f ca="1"/>
        <v>0</v>
      </c>
      <c r="D261" t="str">
        <f ca="1"/>
        <v/>
      </c>
      <c r="E261">
        <f ca="1"/>
        <v>0</v>
      </c>
      <c r="F261">
        <f ca="1"/>
        <v>0</v>
      </c>
      <c r="G261">
        <f ca="1"/>
        <v>0</v>
      </c>
      <c r="H261" t="str">
        <f ca="1"/>
        <v/>
      </c>
      <c r="I261">
        <f ca="1"/>
        <v>0</v>
      </c>
      <c r="J261" t="str">
        <f ca="1"/>
        <v/>
      </c>
      <c r="K261" t="str">
        <f ca="1"/>
        <v>0</v>
      </c>
      <c r="L261" t="str">
        <f ca="1"/>
        <v>0</v>
      </c>
      <c r="M261" t="str">
        <f ca="1"/>
        <v>0</v>
      </c>
      <c r="X261" s="91" t="e">
        <f t="shared" ca="1" si="627"/>
        <v>#N/A</v>
      </c>
      <c r="Y261" t="e">
        <f t="shared" ca="1" si="627"/>
        <v>#N/A</v>
      </c>
      <c r="Z261" t="e">
        <f t="shared" ca="1" si="627"/>
        <v>#N/A</v>
      </c>
      <c r="AA261" t="e">
        <f t="shared" ca="1" si="627"/>
        <v>#N/A</v>
      </c>
      <c r="AB261" t="e">
        <f t="shared" ca="1" si="627"/>
        <v>#N/A</v>
      </c>
      <c r="AC261" t="e">
        <f t="shared" ca="1" si="627"/>
        <v>#N/A</v>
      </c>
      <c r="AD261" t="e">
        <f t="shared" ca="1" si="627"/>
        <v>#N/A</v>
      </c>
      <c r="AE261" t="e">
        <f t="shared" ca="1" si="627"/>
        <v>#N/A</v>
      </c>
      <c r="AF261" t="e">
        <f t="shared" ca="1" si="627"/>
        <v>#N/A</v>
      </c>
      <c r="AG261" t="e">
        <f t="shared" ca="1" si="627"/>
        <v>#N/A</v>
      </c>
      <c r="AH261" t="e">
        <f t="shared" ca="1" si="627"/>
        <v>#N/A</v>
      </c>
      <c r="AI261" t="e">
        <f t="shared" ca="1" si="627"/>
        <v>#N/A</v>
      </c>
      <c r="AJ261" t="e">
        <f t="shared" ca="1" si="627"/>
        <v>#N/A</v>
      </c>
      <c r="AK261" t="e">
        <f t="shared" ca="1" si="627"/>
        <v>#N/A</v>
      </c>
      <c r="AL261" t="e">
        <f t="shared" ca="1" si="627"/>
        <v>#N/A</v>
      </c>
      <c r="AM261" t="e">
        <f t="shared" ca="1" si="627"/>
        <v>#N/A</v>
      </c>
      <c r="AN261" t="e">
        <f t="shared" ca="1" si="634"/>
        <v>#N/A</v>
      </c>
      <c r="AO261" t="e">
        <f t="shared" ca="1" si="634"/>
        <v>#N/A</v>
      </c>
      <c r="AP261" t="e">
        <f t="shared" ca="1" si="634"/>
        <v>#N/A</v>
      </c>
      <c r="AQ261" t="e">
        <f t="shared" ca="1" si="634"/>
        <v>#N/A</v>
      </c>
      <c r="AR261" t="e">
        <f t="shared" ca="1" si="634"/>
        <v>#N/A</v>
      </c>
      <c r="AS261" t="e">
        <f t="shared" ca="1" si="634"/>
        <v>#N/A</v>
      </c>
      <c r="AT261" t="e">
        <f t="shared" ca="1" si="634"/>
        <v>#N/A</v>
      </c>
      <c r="AU261" t="e">
        <f t="shared" ca="1" si="634"/>
        <v>#N/A</v>
      </c>
      <c r="AV261" t="e">
        <f t="shared" ca="1" si="634"/>
        <v>#N/A</v>
      </c>
      <c r="AW261" t="e">
        <f t="shared" ca="1" si="634"/>
        <v>#N/A</v>
      </c>
      <c r="AX261" t="e">
        <f t="shared" ca="1" si="634"/>
        <v>#N/A</v>
      </c>
      <c r="AY261" t="e">
        <f t="shared" ca="1" si="634"/>
        <v>#N/A</v>
      </c>
      <c r="AZ261" t="e">
        <f t="shared" ca="1" si="634"/>
        <v>#N/A</v>
      </c>
      <c r="BA261" t="e">
        <f t="shared" ca="1" si="634"/>
        <v>#N/A</v>
      </c>
      <c r="BB261" s="91" t="e">
        <f t="shared" ca="1" si="634"/>
        <v>#N/A</v>
      </c>
      <c r="BC261" t="e">
        <f t="shared" ca="1" si="634"/>
        <v>#N/A</v>
      </c>
      <c r="BD261" t="e">
        <f t="shared" ca="1" si="628"/>
        <v>#N/A</v>
      </c>
      <c r="BE261" t="e">
        <f t="shared" ca="1" si="628"/>
        <v>#N/A</v>
      </c>
      <c r="BF261" t="e">
        <f t="shared" ca="1" si="628"/>
        <v>#N/A</v>
      </c>
      <c r="BG261" t="e">
        <f t="shared" ca="1" si="628"/>
        <v>#N/A</v>
      </c>
      <c r="BH261" t="e">
        <f t="shared" ca="1" si="628"/>
        <v>#N/A</v>
      </c>
      <c r="BI261" t="e">
        <f t="shared" ca="1" si="628"/>
        <v>#N/A</v>
      </c>
      <c r="BJ261" t="e">
        <f t="shared" ca="1" si="628"/>
        <v>#N/A</v>
      </c>
      <c r="BK261" t="e">
        <f t="shared" ca="1" si="628"/>
        <v>#N/A</v>
      </c>
      <c r="BL261" t="e">
        <f t="shared" ca="1" si="628"/>
        <v>#N/A</v>
      </c>
      <c r="BM261" t="e">
        <f t="shared" ca="1" si="628"/>
        <v>#N/A</v>
      </c>
      <c r="BN261" t="e">
        <f t="shared" ca="1" si="628"/>
        <v>#N/A</v>
      </c>
      <c r="BO261" t="e">
        <f t="shared" ca="1" si="628"/>
        <v>#N/A</v>
      </c>
      <c r="BP261" t="e">
        <f t="shared" ca="1" si="628"/>
        <v>#N/A</v>
      </c>
      <c r="BQ261" t="e">
        <f t="shared" ca="1" si="628"/>
        <v>#N/A</v>
      </c>
      <c r="BR261" t="e">
        <f t="shared" ca="1" si="628"/>
        <v>#N/A</v>
      </c>
      <c r="BS261" t="e">
        <f t="shared" ca="1" si="758"/>
        <v>#N/A</v>
      </c>
      <c r="BT261" t="e">
        <f t="shared" ca="1" si="635"/>
        <v>#N/A</v>
      </c>
      <c r="BU261" t="e">
        <f t="shared" ca="1" si="635"/>
        <v>#N/A</v>
      </c>
      <c r="BV261" t="e">
        <f t="shared" ca="1" si="635"/>
        <v>#N/A</v>
      </c>
      <c r="BW261" t="e">
        <f t="shared" ca="1" si="635"/>
        <v>#N/A</v>
      </c>
      <c r="BX261" t="e">
        <f t="shared" ca="1" si="635"/>
        <v>#N/A</v>
      </c>
      <c r="BY261" t="e">
        <f t="shared" ca="1" si="635"/>
        <v>#N/A</v>
      </c>
      <c r="BZ261" t="e">
        <f t="shared" ca="1" si="635"/>
        <v>#N/A</v>
      </c>
      <c r="CA261" t="e">
        <f t="shared" ca="1" si="635"/>
        <v>#N/A</v>
      </c>
      <c r="CB261" t="e">
        <f t="shared" ca="1" si="635"/>
        <v>#N/A</v>
      </c>
      <c r="CC261" t="e">
        <f t="shared" ca="1" si="635"/>
        <v>#N/A</v>
      </c>
      <c r="CD261" t="e">
        <f t="shared" ca="1" si="635"/>
        <v>#N/A</v>
      </c>
      <c r="CE261" t="e">
        <f t="shared" ca="1" si="635"/>
        <v>#N/A</v>
      </c>
      <c r="CF261" s="91" t="e">
        <f t="shared" ca="1" si="635"/>
        <v>#N/A</v>
      </c>
      <c r="CG261" t="e">
        <f t="shared" ca="1" si="635"/>
        <v>#N/A</v>
      </c>
      <c r="CH261" t="e">
        <f t="shared" ca="1" si="635"/>
        <v>#N/A</v>
      </c>
      <c r="CI261" t="e">
        <f t="shared" ca="1" si="635"/>
        <v>#N/A</v>
      </c>
      <c r="CJ261" t="e">
        <f t="shared" ca="1" si="630"/>
        <v>#N/A</v>
      </c>
      <c r="CK261" t="e">
        <f t="shared" ca="1" si="630"/>
        <v>#N/A</v>
      </c>
      <c r="CL261" t="e">
        <f t="shared" ca="1" si="630"/>
        <v>#N/A</v>
      </c>
      <c r="CM261" t="e">
        <f t="shared" ca="1" si="630"/>
        <v>#N/A</v>
      </c>
      <c r="CN261" t="e">
        <f t="shared" ca="1" si="630"/>
        <v>#N/A</v>
      </c>
      <c r="CO261" t="e">
        <f t="shared" ca="1" si="630"/>
        <v>#N/A</v>
      </c>
      <c r="CP261" t="e">
        <f t="shared" ca="1" si="630"/>
        <v>#N/A</v>
      </c>
      <c r="CQ261" t="e">
        <f t="shared" ca="1" si="630"/>
        <v>#N/A</v>
      </c>
      <c r="CR261" t="e">
        <f t="shared" ca="1" si="630"/>
        <v>#N/A</v>
      </c>
      <c r="CS261" t="e">
        <f t="shared" ca="1" si="630"/>
        <v>#N/A</v>
      </c>
      <c r="CT261" t="e">
        <f t="shared" ca="1" si="630"/>
        <v>#N/A</v>
      </c>
      <c r="CU261" t="e">
        <f t="shared" ca="1" si="630"/>
        <v>#N/A</v>
      </c>
      <c r="CV261" t="e">
        <f t="shared" ca="1" si="630"/>
        <v>#N/A</v>
      </c>
      <c r="CW261" t="e">
        <f t="shared" ca="1" si="630"/>
        <v>#N/A</v>
      </c>
      <c r="CX261" t="e">
        <f t="shared" ca="1" si="630"/>
        <v>#N/A</v>
      </c>
      <c r="CY261" t="e">
        <f t="shared" ca="1" si="759"/>
        <v>#N/A</v>
      </c>
      <c r="CZ261" t="e">
        <f t="shared" ca="1" si="636"/>
        <v>#N/A</v>
      </c>
      <c r="DA261" t="e">
        <f t="shared" ca="1" si="636"/>
        <v>#N/A</v>
      </c>
      <c r="DB261" t="e">
        <f t="shared" ca="1" si="636"/>
        <v>#N/A</v>
      </c>
      <c r="DC261" t="e">
        <f t="shared" ca="1" si="636"/>
        <v>#N/A</v>
      </c>
      <c r="DD261" t="e">
        <f t="shared" ca="1" si="636"/>
        <v>#N/A</v>
      </c>
      <c r="DE261" t="e">
        <f t="shared" ca="1" si="636"/>
        <v>#N/A</v>
      </c>
      <c r="DF261" t="e">
        <f t="shared" ca="1" si="636"/>
        <v>#N/A</v>
      </c>
      <c r="DG261" t="e">
        <f t="shared" ca="1" si="636"/>
        <v>#N/A</v>
      </c>
      <c r="DH261" t="e">
        <f t="shared" ca="1" si="636"/>
        <v>#N/A</v>
      </c>
      <c r="DI261" t="e">
        <f t="shared" ca="1" si="636"/>
        <v>#N/A</v>
      </c>
      <c r="DJ261" s="91" t="e">
        <f t="shared" ca="1" si="636"/>
        <v>#N/A</v>
      </c>
      <c r="DK261" t="e">
        <f t="shared" ca="1" si="636"/>
        <v>#N/A</v>
      </c>
      <c r="DL261" t="e">
        <f t="shared" ca="1" si="636"/>
        <v>#N/A</v>
      </c>
      <c r="DM261" t="e">
        <f t="shared" ca="1" si="636"/>
        <v>#N/A</v>
      </c>
      <c r="DN261" t="e">
        <f t="shared" ca="1" si="636"/>
        <v>#N/A</v>
      </c>
      <c r="DO261" t="e">
        <f t="shared" ca="1" si="636"/>
        <v>#N/A</v>
      </c>
      <c r="DP261" t="e">
        <f t="shared" ca="1" si="632"/>
        <v>#N/A</v>
      </c>
      <c r="DQ261" t="e">
        <f t="shared" ca="1" si="632"/>
        <v>#N/A</v>
      </c>
      <c r="DR261" t="e">
        <f t="shared" ca="1" si="632"/>
        <v>#N/A</v>
      </c>
      <c r="DS261" t="e">
        <f t="shared" ca="1" si="632"/>
        <v>#N/A</v>
      </c>
      <c r="DT261" t="e">
        <f t="shared" ca="1" si="632"/>
        <v>#N/A</v>
      </c>
      <c r="DU261" t="e">
        <f t="shared" ca="1" si="632"/>
        <v>#N/A</v>
      </c>
      <c r="DV261" t="e">
        <f t="shared" ca="1" si="632"/>
        <v>#N/A</v>
      </c>
      <c r="DW261" t="e">
        <f t="shared" ca="1" si="632"/>
        <v>#N/A</v>
      </c>
      <c r="DX261" t="e">
        <f t="shared" ca="1" si="632"/>
        <v>#N/A</v>
      </c>
      <c r="DY261" t="e">
        <f t="shared" ca="1" si="632"/>
        <v>#N/A</v>
      </c>
      <c r="DZ261" t="e">
        <f t="shared" ca="1" si="632"/>
        <v>#N/A</v>
      </c>
      <c r="EA261" t="e">
        <f t="shared" ca="1" si="632"/>
        <v>#N/A</v>
      </c>
      <c r="EB261" t="e">
        <f t="shared" ca="1" si="632"/>
        <v>#N/A</v>
      </c>
      <c r="EC261" t="e">
        <f t="shared" ca="1" si="632"/>
        <v>#N/A</v>
      </c>
      <c r="ED261" t="e">
        <f t="shared" ca="1" si="632"/>
        <v>#N/A</v>
      </c>
      <c r="EE261" t="e">
        <f t="shared" ca="1" si="760"/>
        <v>#N/A</v>
      </c>
      <c r="EF261" t="e">
        <f t="shared" ca="1" si="626"/>
        <v>#N/A</v>
      </c>
      <c r="EG261" t="e">
        <f t="shared" ca="1" si="626"/>
        <v>#N/A</v>
      </c>
      <c r="EH261" t="e">
        <f t="shared" ca="1" si="626"/>
        <v>#N/A</v>
      </c>
      <c r="EI261" t="e">
        <f t="shared" ca="1" si="626"/>
        <v>#N/A</v>
      </c>
      <c r="EJ261" t="e">
        <f t="shared" ca="1" si="626"/>
        <v>#N/A</v>
      </c>
      <c r="EK261" t="e">
        <f t="shared" ca="1" si="626"/>
        <v>#N/A</v>
      </c>
      <c r="EL261" t="e">
        <f t="shared" ca="1" si="626"/>
        <v>#N/A</v>
      </c>
      <c r="EM261" t="e">
        <f t="shared" ca="1" si="626"/>
        <v>#N/A</v>
      </c>
      <c r="EN261" s="91" t="e">
        <f t="shared" ca="1" si="626"/>
        <v>#N/A</v>
      </c>
    </row>
    <row r="262" spans="1:144">
      <c r="A262">
        <f ca="1"/>
        <v>0</v>
      </c>
      <c r="B262">
        <f ca="1"/>
        <v>0</v>
      </c>
      <c r="C262">
        <f ca="1"/>
        <v>0</v>
      </c>
      <c r="D262" t="str">
        <f ca="1"/>
        <v/>
      </c>
      <c r="E262">
        <f ca="1"/>
        <v>0</v>
      </c>
      <c r="F262">
        <f ca="1"/>
        <v>0</v>
      </c>
      <c r="G262">
        <f ca="1"/>
        <v>0</v>
      </c>
      <c r="H262" t="str">
        <f ca="1"/>
        <v/>
      </c>
      <c r="I262">
        <f ca="1"/>
        <v>0</v>
      </c>
      <c r="J262" t="str">
        <f ca="1"/>
        <v/>
      </c>
      <c r="K262" t="str">
        <f ca="1"/>
        <v>0</v>
      </c>
      <c r="L262" t="str">
        <f ca="1"/>
        <v>0</v>
      </c>
      <c r="M262" t="str">
        <f ca="1"/>
        <v>0</v>
      </c>
      <c r="X262" s="91" t="e">
        <f t="shared" ca="1" si="627"/>
        <v>#N/A</v>
      </c>
      <c r="Y262" t="e">
        <f t="shared" ca="1" si="627"/>
        <v>#N/A</v>
      </c>
      <c r="Z262" t="e">
        <f t="shared" ca="1" si="627"/>
        <v>#N/A</v>
      </c>
      <c r="AA262" t="e">
        <f t="shared" ca="1" si="627"/>
        <v>#N/A</v>
      </c>
      <c r="AB262" t="e">
        <f t="shared" ca="1" si="627"/>
        <v>#N/A</v>
      </c>
      <c r="AC262" t="e">
        <f t="shared" ca="1" si="627"/>
        <v>#N/A</v>
      </c>
      <c r="AD262" t="e">
        <f t="shared" ca="1" si="627"/>
        <v>#N/A</v>
      </c>
      <c r="AE262" t="e">
        <f t="shared" ca="1" si="627"/>
        <v>#N/A</v>
      </c>
      <c r="AF262" t="e">
        <f t="shared" ca="1" si="627"/>
        <v>#N/A</v>
      </c>
      <c r="AG262" t="e">
        <f t="shared" ca="1" si="627"/>
        <v>#N/A</v>
      </c>
      <c r="AH262" t="e">
        <f t="shared" ca="1" si="627"/>
        <v>#N/A</v>
      </c>
      <c r="AI262" t="e">
        <f t="shared" ca="1" si="627"/>
        <v>#N/A</v>
      </c>
      <c r="AJ262" t="e">
        <f t="shared" ca="1" si="627"/>
        <v>#N/A</v>
      </c>
      <c r="AK262" t="e">
        <f t="shared" ca="1" si="627"/>
        <v>#N/A</v>
      </c>
      <c r="AL262" t="e">
        <f t="shared" ca="1" si="627"/>
        <v>#N/A</v>
      </c>
      <c r="AM262" t="e">
        <f t="shared" ca="1" si="627"/>
        <v>#N/A</v>
      </c>
      <c r="AN262" t="e">
        <f t="shared" ca="1" si="634"/>
        <v>#N/A</v>
      </c>
      <c r="AO262" t="e">
        <f t="shared" ca="1" si="634"/>
        <v>#N/A</v>
      </c>
      <c r="AP262" t="e">
        <f t="shared" ca="1" si="634"/>
        <v>#N/A</v>
      </c>
      <c r="AQ262" t="e">
        <f t="shared" ca="1" si="634"/>
        <v>#N/A</v>
      </c>
      <c r="AR262" t="e">
        <f t="shared" ca="1" si="634"/>
        <v>#N/A</v>
      </c>
      <c r="AS262" t="e">
        <f t="shared" ca="1" si="634"/>
        <v>#N/A</v>
      </c>
      <c r="AT262" t="e">
        <f t="shared" ca="1" si="634"/>
        <v>#N/A</v>
      </c>
      <c r="AU262" t="e">
        <f t="shared" ca="1" si="634"/>
        <v>#N/A</v>
      </c>
      <c r="AV262" t="e">
        <f t="shared" ca="1" si="634"/>
        <v>#N/A</v>
      </c>
      <c r="AW262" t="e">
        <f t="shared" ca="1" si="634"/>
        <v>#N/A</v>
      </c>
      <c r="AX262" t="e">
        <f t="shared" ca="1" si="634"/>
        <v>#N/A</v>
      </c>
      <c r="AY262" t="e">
        <f t="shared" ca="1" si="634"/>
        <v>#N/A</v>
      </c>
      <c r="AZ262" t="e">
        <f t="shared" ca="1" si="634"/>
        <v>#N/A</v>
      </c>
      <c r="BA262" t="e">
        <f t="shared" ca="1" si="634"/>
        <v>#N/A</v>
      </c>
      <c r="BB262" s="91" t="e">
        <f t="shared" ca="1" si="634"/>
        <v>#N/A</v>
      </c>
      <c r="BC262" t="e">
        <f t="shared" ca="1" si="634"/>
        <v>#N/A</v>
      </c>
      <c r="BD262" t="e">
        <f t="shared" ca="1" si="628"/>
        <v>#N/A</v>
      </c>
      <c r="BE262" t="e">
        <f t="shared" ca="1" si="628"/>
        <v>#N/A</v>
      </c>
      <c r="BF262" t="e">
        <f t="shared" ca="1" si="628"/>
        <v>#N/A</v>
      </c>
      <c r="BG262" t="e">
        <f t="shared" ca="1" si="628"/>
        <v>#N/A</v>
      </c>
      <c r="BH262" t="e">
        <f t="shared" ca="1" si="628"/>
        <v>#N/A</v>
      </c>
      <c r="BI262" t="e">
        <f t="shared" ca="1" si="628"/>
        <v>#N/A</v>
      </c>
      <c r="BJ262" t="e">
        <f t="shared" ca="1" si="628"/>
        <v>#N/A</v>
      </c>
      <c r="BK262" t="e">
        <f t="shared" ca="1" si="628"/>
        <v>#N/A</v>
      </c>
      <c r="BL262" t="e">
        <f t="shared" ca="1" si="628"/>
        <v>#N/A</v>
      </c>
      <c r="BM262" t="e">
        <f t="shared" ca="1" si="628"/>
        <v>#N/A</v>
      </c>
      <c r="BN262" t="e">
        <f t="shared" ca="1" si="628"/>
        <v>#N/A</v>
      </c>
      <c r="BO262" t="e">
        <f t="shared" ca="1" si="628"/>
        <v>#N/A</v>
      </c>
      <c r="BP262" t="e">
        <f t="shared" ca="1" si="628"/>
        <v>#N/A</v>
      </c>
      <c r="BQ262" t="e">
        <f t="shared" ca="1" si="628"/>
        <v>#N/A</v>
      </c>
      <c r="BR262" t="e">
        <f t="shared" ca="1" si="628"/>
        <v>#N/A</v>
      </c>
      <c r="BS262" t="e">
        <f t="shared" ca="1" si="758"/>
        <v>#N/A</v>
      </c>
      <c r="BT262" t="e">
        <f t="shared" ca="1" si="635"/>
        <v>#N/A</v>
      </c>
      <c r="BU262" t="e">
        <f t="shared" ca="1" si="635"/>
        <v>#N/A</v>
      </c>
      <c r="BV262" t="e">
        <f t="shared" ca="1" si="635"/>
        <v>#N/A</v>
      </c>
      <c r="BW262" t="e">
        <f t="shared" ca="1" si="635"/>
        <v>#N/A</v>
      </c>
      <c r="BX262" t="e">
        <f t="shared" ca="1" si="635"/>
        <v>#N/A</v>
      </c>
      <c r="BY262" t="e">
        <f t="shared" ca="1" si="635"/>
        <v>#N/A</v>
      </c>
      <c r="BZ262" t="e">
        <f t="shared" ca="1" si="635"/>
        <v>#N/A</v>
      </c>
      <c r="CA262" t="e">
        <f t="shared" ca="1" si="635"/>
        <v>#N/A</v>
      </c>
      <c r="CB262" t="e">
        <f t="shared" ca="1" si="635"/>
        <v>#N/A</v>
      </c>
      <c r="CC262" t="e">
        <f t="shared" ca="1" si="635"/>
        <v>#N/A</v>
      </c>
      <c r="CD262" t="e">
        <f t="shared" ca="1" si="635"/>
        <v>#N/A</v>
      </c>
      <c r="CE262" t="e">
        <f t="shared" ca="1" si="635"/>
        <v>#N/A</v>
      </c>
      <c r="CF262" s="91" t="e">
        <f t="shared" ca="1" si="635"/>
        <v>#N/A</v>
      </c>
      <c r="CG262" t="e">
        <f t="shared" ca="1" si="635"/>
        <v>#N/A</v>
      </c>
      <c r="CH262" t="e">
        <f t="shared" ca="1" si="635"/>
        <v>#N/A</v>
      </c>
      <c r="CI262" t="e">
        <f t="shared" ca="1" si="635"/>
        <v>#N/A</v>
      </c>
      <c r="CJ262" t="e">
        <f t="shared" ca="1" si="630"/>
        <v>#N/A</v>
      </c>
      <c r="CK262" t="e">
        <f t="shared" ca="1" si="630"/>
        <v>#N/A</v>
      </c>
      <c r="CL262" t="e">
        <f t="shared" ca="1" si="630"/>
        <v>#N/A</v>
      </c>
      <c r="CM262" t="e">
        <f t="shared" ca="1" si="630"/>
        <v>#N/A</v>
      </c>
      <c r="CN262" t="e">
        <f t="shared" ca="1" si="630"/>
        <v>#N/A</v>
      </c>
      <c r="CO262" t="e">
        <f t="shared" ca="1" si="630"/>
        <v>#N/A</v>
      </c>
      <c r="CP262" t="e">
        <f t="shared" ca="1" si="630"/>
        <v>#N/A</v>
      </c>
      <c r="CQ262" t="e">
        <f t="shared" ca="1" si="630"/>
        <v>#N/A</v>
      </c>
      <c r="CR262" t="e">
        <f t="shared" ca="1" si="630"/>
        <v>#N/A</v>
      </c>
      <c r="CS262" t="e">
        <f t="shared" ca="1" si="630"/>
        <v>#N/A</v>
      </c>
      <c r="CT262" t="e">
        <f t="shared" ca="1" si="630"/>
        <v>#N/A</v>
      </c>
      <c r="CU262" t="e">
        <f t="shared" ca="1" si="630"/>
        <v>#N/A</v>
      </c>
      <c r="CV262" t="e">
        <f t="shared" ca="1" si="630"/>
        <v>#N/A</v>
      </c>
      <c r="CW262" t="e">
        <f t="shared" ca="1" si="630"/>
        <v>#N/A</v>
      </c>
      <c r="CX262" t="e">
        <f t="shared" ca="1" si="630"/>
        <v>#N/A</v>
      </c>
      <c r="CY262" t="e">
        <f t="shared" ca="1" si="759"/>
        <v>#N/A</v>
      </c>
      <c r="CZ262" t="e">
        <f t="shared" ca="1" si="636"/>
        <v>#N/A</v>
      </c>
      <c r="DA262" t="e">
        <f t="shared" ca="1" si="636"/>
        <v>#N/A</v>
      </c>
      <c r="DB262" t="e">
        <f t="shared" ca="1" si="636"/>
        <v>#N/A</v>
      </c>
      <c r="DC262" t="e">
        <f t="shared" ca="1" si="636"/>
        <v>#N/A</v>
      </c>
      <c r="DD262" t="e">
        <f t="shared" ca="1" si="636"/>
        <v>#N/A</v>
      </c>
      <c r="DE262" t="e">
        <f t="shared" ca="1" si="636"/>
        <v>#N/A</v>
      </c>
      <c r="DF262" t="e">
        <f t="shared" ca="1" si="636"/>
        <v>#N/A</v>
      </c>
      <c r="DG262" t="e">
        <f t="shared" ca="1" si="636"/>
        <v>#N/A</v>
      </c>
      <c r="DH262" t="e">
        <f t="shared" ca="1" si="636"/>
        <v>#N/A</v>
      </c>
      <c r="DI262" t="e">
        <f t="shared" ca="1" si="636"/>
        <v>#N/A</v>
      </c>
      <c r="DJ262" s="91" t="e">
        <f t="shared" ca="1" si="636"/>
        <v>#N/A</v>
      </c>
      <c r="DK262" t="e">
        <f t="shared" ca="1" si="636"/>
        <v>#N/A</v>
      </c>
      <c r="DL262" t="e">
        <f t="shared" ca="1" si="636"/>
        <v>#N/A</v>
      </c>
      <c r="DM262" t="e">
        <f t="shared" ca="1" si="636"/>
        <v>#N/A</v>
      </c>
      <c r="DN262" t="e">
        <f t="shared" ca="1" si="636"/>
        <v>#N/A</v>
      </c>
      <c r="DO262" t="e">
        <f t="shared" ca="1" si="636"/>
        <v>#N/A</v>
      </c>
      <c r="DP262" t="e">
        <f t="shared" ca="1" si="632"/>
        <v>#N/A</v>
      </c>
      <c r="DQ262" t="e">
        <f t="shared" ca="1" si="632"/>
        <v>#N/A</v>
      </c>
      <c r="DR262" t="e">
        <f t="shared" ca="1" si="632"/>
        <v>#N/A</v>
      </c>
      <c r="DS262" t="e">
        <f t="shared" ca="1" si="632"/>
        <v>#N/A</v>
      </c>
      <c r="DT262" t="e">
        <f t="shared" ca="1" si="632"/>
        <v>#N/A</v>
      </c>
      <c r="DU262" t="e">
        <f t="shared" ca="1" si="632"/>
        <v>#N/A</v>
      </c>
      <c r="DV262" t="e">
        <f t="shared" ca="1" si="632"/>
        <v>#N/A</v>
      </c>
      <c r="DW262" t="e">
        <f t="shared" ca="1" si="632"/>
        <v>#N/A</v>
      </c>
      <c r="DX262" t="e">
        <f t="shared" ca="1" si="632"/>
        <v>#N/A</v>
      </c>
      <c r="DY262" t="e">
        <f t="shared" ca="1" si="632"/>
        <v>#N/A</v>
      </c>
      <c r="DZ262" t="e">
        <f t="shared" ca="1" si="632"/>
        <v>#N/A</v>
      </c>
      <c r="EA262" t="e">
        <f t="shared" ca="1" si="632"/>
        <v>#N/A</v>
      </c>
      <c r="EB262" t="e">
        <f t="shared" ca="1" si="632"/>
        <v>#N/A</v>
      </c>
      <c r="EC262" t="e">
        <f t="shared" ca="1" si="632"/>
        <v>#N/A</v>
      </c>
      <c r="ED262" t="e">
        <f t="shared" ca="1" si="632"/>
        <v>#N/A</v>
      </c>
      <c r="EE262" t="e">
        <f t="shared" ca="1" si="760"/>
        <v>#N/A</v>
      </c>
      <c r="EF262" t="e">
        <f t="shared" ca="1" si="626"/>
        <v>#N/A</v>
      </c>
      <c r="EG262" t="e">
        <f t="shared" ca="1" si="626"/>
        <v>#N/A</v>
      </c>
      <c r="EH262" t="e">
        <f t="shared" ca="1" si="626"/>
        <v>#N/A</v>
      </c>
      <c r="EI262" t="e">
        <f t="shared" ca="1" si="626"/>
        <v>#N/A</v>
      </c>
      <c r="EJ262" t="e">
        <f t="shared" ca="1" si="626"/>
        <v>#N/A</v>
      </c>
      <c r="EK262" t="e">
        <f t="shared" ca="1" si="626"/>
        <v>#N/A</v>
      </c>
      <c r="EL262" t="e">
        <f t="shared" ca="1" si="626"/>
        <v>#N/A</v>
      </c>
      <c r="EM262" t="e">
        <f t="shared" ca="1" si="626"/>
        <v>#N/A</v>
      </c>
      <c r="EN262" s="91" t="e">
        <f t="shared" ca="1" si="626"/>
        <v>#N/A</v>
      </c>
    </row>
    <row r="263" spans="1:144">
      <c r="A263">
        <f ca="1"/>
        <v>0</v>
      </c>
      <c r="B263">
        <f ca="1"/>
        <v>0</v>
      </c>
      <c r="C263">
        <f ca="1"/>
        <v>0</v>
      </c>
      <c r="D263" t="str">
        <f ca="1"/>
        <v/>
      </c>
      <c r="E263">
        <f ca="1"/>
        <v>0</v>
      </c>
      <c r="F263">
        <f ca="1"/>
        <v>0</v>
      </c>
      <c r="G263">
        <f ca="1"/>
        <v>0</v>
      </c>
      <c r="H263" t="str">
        <f ca="1"/>
        <v/>
      </c>
      <c r="I263">
        <f ca="1"/>
        <v>0</v>
      </c>
      <c r="J263" t="str">
        <f ca="1"/>
        <v/>
      </c>
      <c r="K263" t="str">
        <f ca="1"/>
        <v>0</v>
      </c>
      <c r="L263" t="str">
        <f ca="1"/>
        <v>0</v>
      </c>
      <c r="M263" t="str">
        <f ca="1"/>
        <v>0</v>
      </c>
      <c r="X263" s="91" t="e">
        <f t="shared" ca="1" si="627"/>
        <v>#N/A</v>
      </c>
      <c r="Y263" t="e">
        <f t="shared" ca="1" si="627"/>
        <v>#N/A</v>
      </c>
      <c r="Z263" t="e">
        <f t="shared" ca="1" si="627"/>
        <v>#N/A</v>
      </c>
      <c r="AA263" t="e">
        <f t="shared" ca="1" si="627"/>
        <v>#N/A</v>
      </c>
      <c r="AB263" t="e">
        <f t="shared" ca="1" si="627"/>
        <v>#N/A</v>
      </c>
      <c r="AC263" t="e">
        <f t="shared" ca="1" si="627"/>
        <v>#N/A</v>
      </c>
      <c r="AD263" t="e">
        <f t="shared" ca="1" si="627"/>
        <v>#N/A</v>
      </c>
      <c r="AE263" t="e">
        <f t="shared" ca="1" si="627"/>
        <v>#N/A</v>
      </c>
      <c r="AF263" t="e">
        <f t="shared" ca="1" si="627"/>
        <v>#N/A</v>
      </c>
      <c r="AG263" t="e">
        <f t="shared" ca="1" si="627"/>
        <v>#N/A</v>
      </c>
      <c r="AH263" t="e">
        <f t="shared" ca="1" si="627"/>
        <v>#N/A</v>
      </c>
      <c r="AI263" t="e">
        <f t="shared" ca="1" si="627"/>
        <v>#N/A</v>
      </c>
      <c r="AJ263" t="e">
        <f t="shared" ca="1" si="627"/>
        <v>#N/A</v>
      </c>
      <c r="AK263" t="e">
        <f t="shared" ca="1" si="627"/>
        <v>#N/A</v>
      </c>
      <c r="AL263" t="e">
        <f t="shared" ca="1" si="627"/>
        <v>#N/A</v>
      </c>
      <c r="AM263" t="e">
        <f t="shared" ca="1" si="627"/>
        <v>#N/A</v>
      </c>
      <c r="AN263" t="e">
        <f t="shared" ca="1" si="634"/>
        <v>#N/A</v>
      </c>
      <c r="AO263" t="e">
        <f t="shared" ca="1" si="634"/>
        <v>#N/A</v>
      </c>
      <c r="AP263" t="e">
        <f t="shared" ca="1" si="634"/>
        <v>#N/A</v>
      </c>
      <c r="AQ263" t="e">
        <f t="shared" ca="1" si="634"/>
        <v>#N/A</v>
      </c>
      <c r="AR263" t="e">
        <f t="shared" ca="1" si="634"/>
        <v>#N/A</v>
      </c>
      <c r="AS263" t="e">
        <f t="shared" ca="1" si="634"/>
        <v>#N/A</v>
      </c>
      <c r="AT263" t="e">
        <f t="shared" ca="1" si="634"/>
        <v>#N/A</v>
      </c>
      <c r="AU263" t="e">
        <f t="shared" ca="1" si="634"/>
        <v>#N/A</v>
      </c>
      <c r="AV263" t="e">
        <f t="shared" ca="1" si="634"/>
        <v>#N/A</v>
      </c>
      <c r="AW263" t="e">
        <f t="shared" ca="1" si="634"/>
        <v>#N/A</v>
      </c>
      <c r="AX263" t="e">
        <f t="shared" ca="1" si="634"/>
        <v>#N/A</v>
      </c>
      <c r="AY263" t="e">
        <f t="shared" ca="1" si="634"/>
        <v>#N/A</v>
      </c>
      <c r="AZ263" t="e">
        <f t="shared" ca="1" si="634"/>
        <v>#N/A</v>
      </c>
      <c r="BA263" t="e">
        <f t="shared" ca="1" si="634"/>
        <v>#N/A</v>
      </c>
      <c r="BB263" s="91" t="e">
        <f t="shared" ca="1" si="634"/>
        <v>#N/A</v>
      </c>
      <c r="BC263" t="e">
        <f t="shared" ca="1" si="634"/>
        <v>#N/A</v>
      </c>
      <c r="BD263" t="e">
        <f t="shared" ca="1" si="628"/>
        <v>#N/A</v>
      </c>
      <c r="BE263" t="e">
        <f t="shared" ca="1" si="628"/>
        <v>#N/A</v>
      </c>
      <c r="BF263" t="e">
        <f t="shared" ca="1" si="628"/>
        <v>#N/A</v>
      </c>
      <c r="BG263" t="e">
        <f t="shared" ca="1" si="628"/>
        <v>#N/A</v>
      </c>
      <c r="BH263" t="e">
        <f t="shared" ca="1" si="628"/>
        <v>#N/A</v>
      </c>
      <c r="BI263" t="e">
        <f t="shared" ca="1" si="628"/>
        <v>#N/A</v>
      </c>
      <c r="BJ263" t="e">
        <f t="shared" ca="1" si="628"/>
        <v>#N/A</v>
      </c>
      <c r="BK263" t="e">
        <f t="shared" ca="1" si="628"/>
        <v>#N/A</v>
      </c>
      <c r="BL263" t="e">
        <f t="shared" ca="1" si="628"/>
        <v>#N/A</v>
      </c>
      <c r="BM263" t="e">
        <f t="shared" ca="1" si="628"/>
        <v>#N/A</v>
      </c>
      <c r="BN263" t="e">
        <f t="shared" ca="1" si="628"/>
        <v>#N/A</v>
      </c>
      <c r="BO263" t="e">
        <f t="shared" ca="1" si="628"/>
        <v>#N/A</v>
      </c>
      <c r="BP263" t="e">
        <f t="shared" ca="1" si="628"/>
        <v>#N/A</v>
      </c>
      <c r="BQ263" t="e">
        <f t="shared" ca="1" si="628"/>
        <v>#N/A</v>
      </c>
      <c r="BR263" t="e">
        <f t="shared" ca="1" si="628"/>
        <v>#N/A</v>
      </c>
      <c r="BS263" t="e">
        <f t="shared" ca="1" si="758"/>
        <v>#N/A</v>
      </c>
      <c r="BT263" t="e">
        <f t="shared" ca="1" si="635"/>
        <v>#N/A</v>
      </c>
      <c r="BU263" t="e">
        <f t="shared" ca="1" si="635"/>
        <v>#N/A</v>
      </c>
      <c r="BV263" t="e">
        <f t="shared" ca="1" si="635"/>
        <v>#N/A</v>
      </c>
      <c r="BW263" t="e">
        <f t="shared" ca="1" si="635"/>
        <v>#N/A</v>
      </c>
      <c r="BX263" t="e">
        <f t="shared" ca="1" si="635"/>
        <v>#N/A</v>
      </c>
      <c r="BY263" t="e">
        <f t="shared" ca="1" si="635"/>
        <v>#N/A</v>
      </c>
      <c r="BZ263" t="e">
        <f t="shared" ca="1" si="635"/>
        <v>#N/A</v>
      </c>
      <c r="CA263" t="e">
        <f t="shared" ca="1" si="635"/>
        <v>#N/A</v>
      </c>
      <c r="CB263" t="e">
        <f t="shared" ca="1" si="635"/>
        <v>#N/A</v>
      </c>
      <c r="CC263" t="e">
        <f t="shared" ca="1" si="635"/>
        <v>#N/A</v>
      </c>
      <c r="CD263" t="e">
        <f t="shared" ca="1" si="635"/>
        <v>#N/A</v>
      </c>
      <c r="CE263" t="e">
        <f t="shared" ca="1" si="635"/>
        <v>#N/A</v>
      </c>
      <c r="CF263" s="91" t="e">
        <f t="shared" ca="1" si="635"/>
        <v>#N/A</v>
      </c>
      <c r="CG263" t="e">
        <f t="shared" ca="1" si="635"/>
        <v>#N/A</v>
      </c>
      <c r="CH263" t="e">
        <f t="shared" ca="1" si="635"/>
        <v>#N/A</v>
      </c>
      <c r="CI263" t="e">
        <f t="shared" ca="1" si="635"/>
        <v>#N/A</v>
      </c>
      <c r="CJ263" t="e">
        <f t="shared" ca="1" si="630"/>
        <v>#N/A</v>
      </c>
      <c r="CK263" t="e">
        <f t="shared" ca="1" si="630"/>
        <v>#N/A</v>
      </c>
      <c r="CL263" t="e">
        <f t="shared" ca="1" si="630"/>
        <v>#N/A</v>
      </c>
      <c r="CM263" t="e">
        <f t="shared" ca="1" si="630"/>
        <v>#N/A</v>
      </c>
      <c r="CN263" t="e">
        <f t="shared" ca="1" si="630"/>
        <v>#N/A</v>
      </c>
      <c r="CO263" t="e">
        <f t="shared" ca="1" si="630"/>
        <v>#N/A</v>
      </c>
      <c r="CP263" t="e">
        <f t="shared" ca="1" si="630"/>
        <v>#N/A</v>
      </c>
      <c r="CQ263" t="e">
        <f t="shared" ca="1" si="630"/>
        <v>#N/A</v>
      </c>
      <c r="CR263" t="e">
        <f t="shared" ca="1" si="630"/>
        <v>#N/A</v>
      </c>
      <c r="CS263" t="e">
        <f t="shared" ca="1" si="630"/>
        <v>#N/A</v>
      </c>
      <c r="CT263" t="e">
        <f t="shared" ca="1" si="630"/>
        <v>#N/A</v>
      </c>
      <c r="CU263" t="e">
        <f t="shared" ca="1" si="630"/>
        <v>#N/A</v>
      </c>
      <c r="CV263" t="e">
        <f t="shared" ca="1" si="630"/>
        <v>#N/A</v>
      </c>
      <c r="CW263" t="e">
        <f t="shared" ca="1" si="630"/>
        <v>#N/A</v>
      </c>
      <c r="CX263" t="e">
        <f t="shared" ca="1" si="630"/>
        <v>#N/A</v>
      </c>
      <c r="CY263" t="e">
        <f t="shared" ca="1" si="759"/>
        <v>#N/A</v>
      </c>
      <c r="CZ263" t="e">
        <f t="shared" ca="1" si="636"/>
        <v>#N/A</v>
      </c>
      <c r="DA263" t="e">
        <f t="shared" ca="1" si="636"/>
        <v>#N/A</v>
      </c>
      <c r="DB263" t="e">
        <f t="shared" ca="1" si="636"/>
        <v>#N/A</v>
      </c>
      <c r="DC263" t="e">
        <f t="shared" ca="1" si="636"/>
        <v>#N/A</v>
      </c>
      <c r="DD263" t="e">
        <f t="shared" ca="1" si="636"/>
        <v>#N/A</v>
      </c>
      <c r="DE263" t="e">
        <f t="shared" ca="1" si="636"/>
        <v>#N/A</v>
      </c>
      <c r="DF263" t="e">
        <f t="shared" ca="1" si="636"/>
        <v>#N/A</v>
      </c>
      <c r="DG263" t="e">
        <f t="shared" ca="1" si="636"/>
        <v>#N/A</v>
      </c>
      <c r="DH263" t="e">
        <f t="shared" ca="1" si="636"/>
        <v>#N/A</v>
      </c>
      <c r="DI263" t="e">
        <f t="shared" ca="1" si="636"/>
        <v>#N/A</v>
      </c>
      <c r="DJ263" s="91" t="e">
        <f t="shared" ca="1" si="636"/>
        <v>#N/A</v>
      </c>
      <c r="DK263" t="e">
        <f t="shared" ca="1" si="636"/>
        <v>#N/A</v>
      </c>
      <c r="DL263" t="e">
        <f t="shared" ca="1" si="636"/>
        <v>#N/A</v>
      </c>
      <c r="DM263" t="e">
        <f t="shared" ca="1" si="636"/>
        <v>#N/A</v>
      </c>
      <c r="DN263" t="e">
        <f t="shared" ca="1" si="636"/>
        <v>#N/A</v>
      </c>
      <c r="DO263" t="e">
        <f t="shared" ca="1" si="636"/>
        <v>#N/A</v>
      </c>
      <c r="DP263" t="e">
        <f t="shared" ca="1" si="632"/>
        <v>#N/A</v>
      </c>
      <c r="DQ263" t="e">
        <f t="shared" ca="1" si="632"/>
        <v>#N/A</v>
      </c>
      <c r="DR263" t="e">
        <f t="shared" ca="1" si="632"/>
        <v>#N/A</v>
      </c>
      <c r="DS263" t="e">
        <f t="shared" ca="1" si="632"/>
        <v>#N/A</v>
      </c>
      <c r="DT263" t="e">
        <f t="shared" ca="1" si="632"/>
        <v>#N/A</v>
      </c>
      <c r="DU263" t="e">
        <f t="shared" ca="1" si="632"/>
        <v>#N/A</v>
      </c>
      <c r="DV263" t="e">
        <f t="shared" ca="1" si="632"/>
        <v>#N/A</v>
      </c>
      <c r="DW263" t="e">
        <f t="shared" ca="1" si="632"/>
        <v>#N/A</v>
      </c>
      <c r="DX263" t="e">
        <f t="shared" ca="1" si="632"/>
        <v>#N/A</v>
      </c>
      <c r="DY263" t="e">
        <f t="shared" ca="1" si="632"/>
        <v>#N/A</v>
      </c>
      <c r="DZ263" t="e">
        <f t="shared" ca="1" si="632"/>
        <v>#N/A</v>
      </c>
      <c r="EA263" t="e">
        <f t="shared" ca="1" si="632"/>
        <v>#N/A</v>
      </c>
      <c r="EB263" t="e">
        <f t="shared" ca="1" si="632"/>
        <v>#N/A</v>
      </c>
      <c r="EC263" t="e">
        <f t="shared" ca="1" si="632"/>
        <v>#N/A</v>
      </c>
      <c r="ED263" t="e">
        <f t="shared" ca="1" si="632"/>
        <v>#N/A</v>
      </c>
      <c r="EE263" t="e">
        <f t="shared" ca="1" si="760"/>
        <v>#N/A</v>
      </c>
      <c r="EF263" t="e">
        <f t="shared" ca="1" si="626"/>
        <v>#N/A</v>
      </c>
      <c r="EG263" t="e">
        <f t="shared" ca="1" si="626"/>
        <v>#N/A</v>
      </c>
      <c r="EH263" t="e">
        <f t="shared" ca="1" si="626"/>
        <v>#N/A</v>
      </c>
      <c r="EI263" t="e">
        <f t="shared" ca="1" si="626"/>
        <v>#N/A</v>
      </c>
      <c r="EJ263" t="e">
        <f t="shared" ca="1" si="626"/>
        <v>#N/A</v>
      </c>
      <c r="EK263" t="e">
        <f t="shared" ca="1" si="626"/>
        <v>#N/A</v>
      </c>
      <c r="EL263" t="e">
        <f t="shared" ca="1" si="626"/>
        <v>#N/A</v>
      </c>
      <c r="EM263" t="e">
        <f t="shared" ca="1" si="626"/>
        <v>#N/A</v>
      </c>
      <c r="EN263" s="91" t="e">
        <f t="shared" ca="1" si="626"/>
        <v>#N/A</v>
      </c>
    </row>
    <row r="264" spans="1:144">
      <c r="A264">
        <f ca="1"/>
        <v>0</v>
      </c>
      <c r="B264">
        <f ca="1"/>
        <v>0</v>
      </c>
      <c r="C264">
        <f ca="1"/>
        <v>0</v>
      </c>
      <c r="D264" t="str">
        <f ca="1"/>
        <v/>
      </c>
      <c r="E264">
        <f ca="1"/>
        <v>0</v>
      </c>
      <c r="F264">
        <f ca="1"/>
        <v>0</v>
      </c>
      <c r="G264">
        <f ca="1"/>
        <v>0</v>
      </c>
      <c r="H264" t="str">
        <f ca="1"/>
        <v/>
      </c>
      <c r="I264">
        <f ca="1"/>
        <v>0</v>
      </c>
      <c r="J264" t="str">
        <f ca="1"/>
        <v/>
      </c>
      <c r="K264" t="str">
        <f ca="1"/>
        <v>0</v>
      </c>
      <c r="L264" t="str">
        <f ca="1"/>
        <v>0</v>
      </c>
      <c r="M264" t="str">
        <f ca="1"/>
        <v>0</v>
      </c>
      <c r="X264" s="91" t="e">
        <f t="shared" ca="1" si="627"/>
        <v>#N/A</v>
      </c>
      <c r="Y264" t="e">
        <f t="shared" ca="1" si="627"/>
        <v>#N/A</v>
      </c>
      <c r="Z264" t="e">
        <f t="shared" ca="1" si="627"/>
        <v>#N/A</v>
      </c>
      <c r="AA264" t="e">
        <f t="shared" ca="1" si="627"/>
        <v>#N/A</v>
      </c>
      <c r="AB264" t="e">
        <f t="shared" ca="1" si="627"/>
        <v>#N/A</v>
      </c>
      <c r="AC264" t="e">
        <f t="shared" ca="1" si="627"/>
        <v>#N/A</v>
      </c>
      <c r="AD264" t="e">
        <f t="shared" ca="1" si="627"/>
        <v>#N/A</v>
      </c>
      <c r="AE264" t="e">
        <f t="shared" ca="1" si="627"/>
        <v>#N/A</v>
      </c>
      <c r="AF264" t="e">
        <f t="shared" ca="1" si="627"/>
        <v>#N/A</v>
      </c>
      <c r="AG264" t="e">
        <f t="shared" ca="1" si="627"/>
        <v>#N/A</v>
      </c>
      <c r="AH264" t="e">
        <f t="shared" ca="1" si="627"/>
        <v>#N/A</v>
      </c>
      <c r="AI264" t="e">
        <f t="shared" ca="1" si="627"/>
        <v>#N/A</v>
      </c>
      <c r="AJ264" t="e">
        <f t="shared" ca="1" si="627"/>
        <v>#N/A</v>
      </c>
      <c r="AK264" t="e">
        <f t="shared" ca="1" si="627"/>
        <v>#N/A</v>
      </c>
      <c r="AL264" t="e">
        <f t="shared" ca="1" si="627"/>
        <v>#N/A</v>
      </c>
      <c r="AM264" t="e">
        <f t="shared" ca="1" si="627"/>
        <v>#N/A</v>
      </c>
      <c r="AN264" t="e">
        <f t="shared" ca="1" si="634"/>
        <v>#N/A</v>
      </c>
      <c r="AO264" t="e">
        <f t="shared" ca="1" si="634"/>
        <v>#N/A</v>
      </c>
      <c r="AP264" t="e">
        <f t="shared" ca="1" si="634"/>
        <v>#N/A</v>
      </c>
      <c r="AQ264" t="e">
        <f t="shared" ca="1" si="634"/>
        <v>#N/A</v>
      </c>
      <c r="AR264" t="e">
        <f t="shared" ca="1" si="634"/>
        <v>#N/A</v>
      </c>
      <c r="AS264" t="e">
        <f t="shared" ca="1" si="634"/>
        <v>#N/A</v>
      </c>
      <c r="AT264" t="e">
        <f t="shared" ca="1" si="634"/>
        <v>#N/A</v>
      </c>
      <c r="AU264" t="e">
        <f t="shared" ca="1" si="634"/>
        <v>#N/A</v>
      </c>
      <c r="AV264" t="e">
        <f t="shared" ca="1" si="634"/>
        <v>#N/A</v>
      </c>
      <c r="AW264" t="e">
        <f t="shared" ca="1" si="634"/>
        <v>#N/A</v>
      </c>
      <c r="AX264" t="e">
        <f t="shared" ca="1" si="634"/>
        <v>#N/A</v>
      </c>
      <c r="AY264" t="e">
        <f t="shared" ca="1" si="634"/>
        <v>#N/A</v>
      </c>
      <c r="AZ264" t="e">
        <f t="shared" ca="1" si="634"/>
        <v>#N/A</v>
      </c>
      <c r="BA264" t="e">
        <f t="shared" ca="1" si="634"/>
        <v>#N/A</v>
      </c>
      <c r="BB264" s="91" t="e">
        <f t="shared" ca="1" si="634"/>
        <v>#N/A</v>
      </c>
      <c r="BC264" t="e">
        <f t="shared" ca="1" si="634"/>
        <v>#N/A</v>
      </c>
      <c r="BD264" t="e">
        <f t="shared" ca="1" si="628"/>
        <v>#N/A</v>
      </c>
      <c r="BE264" t="e">
        <f t="shared" ca="1" si="628"/>
        <v>#N/A</v>
      </c>
      <c r="BF264" t="e">
        <f t="shared" ca="1" si="628"/>
        <v>#N/A</v>
      </c>
      <c r="BG264" t="e">
        <f t="shared" ca="1" si="628"/>
        <v>#N/A</v>
      </c>
      <c r="BH264" t="e">
        <f t="shared" ca="1" si="628"/>
        <v>#N/A</v>
      </c>
      <c r="BI264" t="e">
        <f t="shared" ca="1" si="628"/>
        <v>#N/A</v>
      </c>
      <c r="BJ264" t="e">
        <f t="shared" ca="1" si="628"/>
        <v>#N/A</v>
      </c>
      <c r="BK264" t="e">
        <f t="shared" ca="1" si="628"/>
        <v>#N/A</v>
      </c>
      <c r="BL264" t="e">
        <f t="shared" ca="1" si="628"/>
        <v>#N/A</v>
      </c>
      <c r="BM264" t="e">
        <f t="shared" ca="1" si="628"/>
        <v>#N/A</v>
      </c>
      <c r="BN264" t="e">
        <f t="shared" ca="1" si="628"/>
        <v>#N/A</v>
      </c>
      <c r="BO264" t="e">
        <f t="shared" ca="1" si="628"/>
        <v>#N/A</v>
      </c>
      <c r="BP264" t="e">
        <f t="shared" ca="1" si="628"/>
        <v>#N/A</v>
      </c>
      <c r="BQ264" t="e">
        <f t="shared" ca="1" si="628"/>
        <v>#N/A</v>
      </c>
      <c r="BR264" t="e">
        <f t="shared" ca="1" si="628"/>
        <v>#N/A</v>
      </c>
      <c r="BS264" t="e">
        <f t="shared" ca="1" si="758"/>
        <v>#N/A</v>
      </c>
      <c r="BT264" t="e">
        <f t="shared" ca="1" si="635"/>
        <v>#N/A</v>
      </c>
      <c r="BU264" t="e">
        <f t="shared" ca="1" si="635"/>
        <v>#N/A</v>
      </c>
      <c r="BV264" t="e">
        <f t="shared" ca="1" si="635"/>
        <v>#N/A</v>
      </c>
      <c r="BW264" t="e">
        <f t="shared" ca="1" si="635"/>
        <v>#N/A</v>
      </c>
      <c r="BX264" t="e">
        <f t="shared" ca="1" si="635"/>
        <v>#N/A</v>
      </c>
      <c r="BY264" t="e">
        <f t="shared" ca="1" si="635"/>
        <v>#N/A</v>
      </c>
      <c r="BZ264" t="e">
        <f t="shared" ca="1" si="635"/>
        <v>#N/A</v>
      </c>
      <c r="CA264" t="e">
        <f t="shared" ca="1" si="635"/>
        <v>#N/A</v>
      </c>
      <c r="CB264" t="e">
        <f t="shared" ca="1" si="635"/>
        <v>#N/A</v>
      </c>
      <c r="CC264" t="e">
        <f t="shared" ca="1" si="635"/>
        <v>#N/A</v>
      </c>
      <c r="CD264" t="e">
        <f t="shared" ca="1" si="635"/>
        <v>#N/A</v>
      </c>
      <c r="CE264" t="e">
        <f t="shared" ca="1" si="635"/>
        <v>#N/A</v>
      </c>
      <c r="CF264" s="91" t="e">
        <f t="shared" ca="1" si="635"/>
        <v>#N/A</v>
      </c>
      <c r="CG264" t="e">
        <f t="shared" ca="1" si="635"/>
        <v>#N/A</v>
      </c>
      <c r="CH264" t="e">
        <f t="shared" ca="1" si="635"/>
        <v>#N/A</v>
      </c>
      <c r="CI264" t="e">
        <f t="shared" ca="1" si="635"/>
        <v>#N/A</v>
      </c>
      <c r="CJ264" t="e">
        <f t="shared" ca="1" si="630"/>
        <v>#N/A</v>
      </c>
      <c r="CK264" t="e">
        <f t="shared" ca="1" si="630"/>
        <v>#N/A</v>
      </c>
      <c r="CL264" t="e">
        <f t="shared" ca="1" si="630"/>
        <v>#N/A</v>
      </c>
      <c r="CM264" t="e">
        <f t="shared" ca="1" si="630"/>
        <v>#N/A</v>
      </c>
      <c r="CN264" t="e">
        <f t="shared" ca="1" si="630"/>
        <v>#N/A</v>
      </c>
      <c r="CO264" t="e">
        <f t="shared" ca="1" si="630"/>
        <v>#N/A</v>
      </c>
      <c r="CP264" t="e">
        <f t="shared" ca="1" si="630"/>
        <v>#N/A</v>
      </c>
      <c r="CQ264" t="e">
        <f t="shared" ca="1" si="630"/>
        <v>#N/A</v>
      </c>
      <c r="CR264" t="e">
        <f t="shared" ca="1" si="630"/>
        <v>#N/A</v>
      </c>
      <c r="CS264" t="e">
        <f t="shared" ca="1" si="630"/>
        <v>#N/A</v>
      </c>
      <c r="CT264" t="e">
        <f t="shared" ca="1" si="630"/>
        <v>#N/A</v>
      </c>
      <c r="CU264" t="e">
        <f t="shared" ca="1" si="630"/>
        <v>#N/A</v>
      </c>
      <c r="CV264" t="e">
        <f t="shared" ca="1" si="630"/>
        <v>#N/A</v>
      </c>
      <c r="CW264" t="e">
        <f t="shared" ca="1" si="630"/>
        <v>#N/A</v>
      </c>
      <c r="CX264" t="e">
        <f t="shared" ca="1" si="630"/>
        <v>#N/A</v>
      </c>
      <c r="CY264" t="e">
        <f t="shared" ca="1" si="759"/>
        <v>#N/A</v>
      </c>
      <c r="CZ264" t="e">
        <f t="shared" ca="1" si="636"/>
        <v>#N/A</v>
      </c>
      <c r="DA264" t="e">
        <f t="shared" ca="1" si="636"/>
        <v>#N/A</v>
      </c>
      <c r="DB264" t="e">
        <f t="shared" ca="1" si="636"/>
        <v>#N/A</v>
      </c>
      <c r="DC264" t="e">
        <f t="shared" ca="1" si="636"/>
        <v>#N/A</v>
      </c>
      <c r="DD264" t="e">
        <f t="shared" ca="1" si="636"/>
        <v>#N/A</v>
      </c>
      <c r="DE264" t="e">
        <f t="shared" ca="1" si="636"/>
        <v>#N/A</v>
      </c>
      <c r="DF264" t="e">
        <f t="shared" ca="1" si="636"/>
        <v>#N/A</v>
      </c>
      <c r="DG264" t="e">
        <f t="shared" ca="1" si="636"/>
        <v>#N/A</v>
      </c>
      <c r="DH264" t="e">
        <f t="shared" ca="1" si="636"/>
        <v>#N/A</v>
      </c>
      <c r="DI264" t="e">
        <f t="shared" ca="1" si="636"/>
        <v>#N/A</v>
      </c>
      <c r="DJ264" s="91" t="e">
        <f t="shared" ca="1" si="636"/>
        <v>#N/A</v>
      </c>
      <c r="DK264" t="e">
        <f t="shared" ca="1" si="636"/>
        <v>#N/A</v>
      </c>
      <c r="DL264" t="e">
        <f t="shared" ca="1" si="636"/>
        <v>#N/A</v>
      </c>
      <c r="DM264" t="e">
        <f t="shared" ca="1" si="636"/>
        <v>#N/A</v>
      </c>
      <c r="DN264" t="e">
        <f t="shared" ca="1" si="636"/>
        <v>#N/A</v>
      </c>
      <c r="DO264" t="e">
        <f t="shared" ca="1" si="636"/>
        <v>#N/A</v>
      </c>
      <c r="DP264" t="e">
        <f t="shared" ca="1" si="632"/>
        <v>#N/A</v>
      </c>
      <c r="DQ264" t="e">
        <f t="shared" ca="1" si="632"/>
        <v>#N/A</v>
      </c>
      <c r="DR264" t="e">
        <f t="shared" ca="1" si="632"/>
        <v>#N/A</v>
      </c>
      <c r="DS264" t="e">
        <f t="shared" ca="1" si="632"/>
        <v>#N/A</v>
      </c>
      <c r="DT264" t="e">
        <f t="shared" ca="1" si="632"/>
        <v>#N/A</v>
      </c>
      <c r="DU264" t="e">
        <f t="shared" ca="1" si="632"/>
        <v>#N/A</v>
      </c>
      <c r="DV264" t="e">
        <f t="shared" ca="1" si="632"/>
        <v>#N/A</v>
      </c>
      <c r="DW264" t="e">
        <f t="shared" ca="1" si="632"/>
        <v>#N/A</v>
      </c>
      <c r="DX264" t="e">
        <f t="shared" ca="1" si="632"/>
        <v>#N/A</v>
      </c>
      <c r="DY264" t="e">
        <f t="shared" ca="1" si="632"/>
        <v>#N/A</v>
      </c>
      <c r="DZ264" t="e">
        <f t="shared" ca="1" si="632"/>
        <v>#N/A</v>
      </c>
      <c r="EA264" t="e">
        <f t="shared" ca="1" si="632"/>
        <v>#N/A</v>
      </c>
      <c r="EB264" t="e">
        <f t="shared" ca="1" si="632"/>
        <v>#N/A</v>
      </c>
      <c r="EC264" t="e">
        <f t="shared" ca="1" si="632"/>
        <v>#N/A</v>
      </c>
      <c r="ED264" t="e">
        <f t="shared" ca="1" si="632"/>
        <v>#N/A</v>
      </c>
      <c r="EE264" t="e">
        <f t="shared" ca="1" si="760"/>
        <v>#N/A</v>
      </c>
      <c r="EF264" t="e">
        <f t="shared" ca="1" si="626"/>
        <v>#N/A</v>
      </c>
      <c r="EG264" t="e">
        <f t="shared" ca="1" si="626"/>
        <v>#N/A</v>
      </c>
      <c r="EH264" t="e">
        <f t="shared" ca="1" si="626"/>
        <v>#N/A</v>
      </c>
      <c r="EI264" t="e">
        <f t="shared" ca="1" si="626"/>
        <v>#N/A</v>
      </c>
      <c r="EJ264" t="e">
        <f t="shared" ca="1" si="626"/>
        <v>#N/A</v>
      </c>
      <c r="EK264" t="e">
        <f t="shared" ca="1" si="626"/>
        <v>#N/A</v>
      </c>
      <c r="EL264" t="e">
        <f t="shared" ca="1" si="626"/>
        <v>#N/A</v>
      </c>
      <c r="EM264" t="e">
        <f t="shared" ca="1" si="626"/>
        <v>#N/A</v>
      </c>
      <c r="EN264" s="91" t="e">
        <f t="shared" ca="1" si="626"/>
        <v>#N/A</v>
      </c>
    </row>
    <row r="265" spans="1:144">
      <c r="A265">
        <f ca="1"/>
        <v>0</v>
      </c>
      <c r="B265">
        <f ca="1"/>
        <v>0</v>
      </c>
      <c r="C265">
        <f ca="1"/>
        <v>0</v>
      </c>
      <c r="D265" t="str">
        <f ca="1"/>
        <v/>
      </c>
      <c r="E265">
        <f ca="1"/>
        <v>0</v>
      </c>
      <c r="F265">
        <f ca="1"/>
        <v>0</v>
      </c>
      <c r="G265">
        <f ca="1"/>
        <v>0</v>
      </c>
      <c r="H265" t="str">
        <f ca="1"/>
        <v/>
      </c>
      <c r="I265">
        <f ca="1"/>
        <v>0</v>
      </c>
      <c r="J265" t="str">
        <f ca="1"/>
        <v/>
      </c>
      <c r="K265" t="str">
        <f ca="1"/>
        <v>0</v>
      </c>
      <c r="L265" t="str">
        <f ca="1"/>
        <v>0</v>
      </c>
      <c r="M265" t="str">
        <f ca="1"/>
        <v>0</v>
      </c>
      <c r="X265" s="91" t="e">
        <f t="shared" ca="1" si="627"/>
        <v>#N/A</v>
      </c>
      <c r="Y265" t="e">
        <f t="shared" ca="1" si="627"/>
        <v>#N/A</v>
      </c>
      <c r="Z265" t="e">
        <f t="shared" ca="1" si="627"/>
        <v>#N/A</v>
      </c>
      <c r="AA265" t="e">
        <f t="shared" ca="1" si="627"/>
        <v>#N/A</v>
      </c>
      <c r="AB265" t="e">
        <f t="shared" ca="1" si="627"/>
        <v>#N/A</v>
      </c>
      <c r="AC265" t="e">
        <f t="shared" ca="1" si="627"/>
        <v>#N/A</v>
      </c>
      <c r="AD265" t="e">
        <f t="shared" ca="1" si="627"/>
        <v>#N/A</v>
      </c>
      <c r="AE265" t="e">
        <f t="shared" ca="1" si="627"/>
        <v>#N/A</v>
      </c>
      <c r="AF265" t="e">
        <f t="shared" ca="1" si="627"/>
        <v>#N/A</v>
      </c>
      <c r="AG265" t="e">
        <f t="shared" ca="1" si="627"/>
        <v>#N/A</v>
      </c>
      <c r="AH265" t="e">
        <f t="shared" ca="1" si="627"/>
        <v>#N/A</v>
      </c>
      <c r="AI265" t="e">
        <f t="shared" ca="1" si="627"/>
        <v>#N/A</v>
      </c>
      <c r="AJ265" t="e">
        <f t="shared" ca="1" si="627"/>
        <v>#N/A</v>
      </c>
      <c r="AK265" t="e">
        <f t="shared" ca="1" si="627"/>
        <v>#N/A</v>
      </c>
      <c r="AL265" t="e">
        <f t="shared" ca="1" si="627"/>
        <v>#N/A</v>
      </c>
      <c r="AM265" t="e">
        <f t="shared" ca="1" si="627"/>
        <v>#N/A</v>
      </c>
      <c r="AN265" t="e">
        <f t="shared" ca="1" si="634"/>
        <v>#N/A</v>
      </c>
      <c r="AO265" t="e">
        <f t="shared" ca="1" si="634"/>
        <v>#N/A</v>
      </c>
      <c r="AP265" t="e">
        <f t="shared" ca="1" si="634"/>
        <v>#N/A</v>
      </c>
      <c r="AQ265" t="e">
        <f t="shared" ca="1" si="634"/>
        <v>#N/A</v>
      </c>
      <c r="AR265" t="e">
        <f t="shared" ca="1" si="634"/>
        <v>#N/A</v>
      </c>
      <c r="AS265" t="e">
        <f t="shared" ca="1" si="634"/>
        <v>#N/A</v>
      </c>
      <c r="AT265" t="e">
        <f t="shared" ca="1" si="634"/>
        <v>#N/A</v>
      </c>
      <c r="AU265" t="e">
        <f t="shared" ca="1" si="634"/>
        <v>#N/A</v>
      </c>
      <c r="AV265" t="e">
        <f t="shared" ca="1" si="634"/>
        <v>#N/A</v>
      </c>
      <c r="AW265" t="e">
        <f t="shared" ca="1" si="634"/>
        <v>#N/A</v>
      </c>
      <c r="AX265" t="e">
        <f t="shared" ca="1" si="634"/>
        <v>#N/A</v>
      </c>
      <c r="AY265" t="e">
        <f t="shared" ca="1" si="634"/>
        <v>#N/A</v>
      </c>
      <c r="AZ265" t="e">
        <f t="shared" ca="1" si="634"/>
        <v>#N/A</v>
      </c>
      <c r="BA265" t="e">
        <f t="shared" ca="1" si="634"/>
        <v>#N/A</v>
      </c>
      <c r="BB265" s="91" t="e">
        <f t="shared" ca="1" si="634"/>
        <v>#N/A</v>
      </c>
      <c r="BC265" t="e">
        <f t="shared" ca="1" si="634"/>
        <v>#N/A</v>
      </c>
      <c r="BD265" t="e">
        <f t="shared" ca="1" si="628"/>
        <v>#N/A</v>
      </c>
      <c r="BE265" t="e">
        <f t="shared" ca="1" si="628"/>
        <v>#N/A</v>
      </c>
      <c r="BF265" t="e">
        <f t="shared" ca="1" si="628"/>
        <v>#N/A</v>
      </c>
      <c r="BG265" t="e">
        <f t="shared" ca="1" si="628"/>
        <v>#N/A</v>
      </c>
      <c r="BH265" t="e">
        <f t="shared" ca="1" si="628"/>
        <v>#N/A</v>
      </c>
      <c r="BI265" t="e">
        <f t="shared" ca="1" si="628"/>
        <v>#N/A</v>
      </c>
      <c r="BJ265" t="e">
        <f t="shared" ca="1" si="628"/>
        <v>#N/A</v>
      </c>
      <c r="BK265" t="e">
        <f t="shared" ca="1" si="628"/>
        <v>#N/A</v>
      </c>
      <c r="BL265" t="e">
        <f t="shared" ca="1" si="628"/>
        <v>#N/A</v>
      </c>
      <c r="BM265" t="e">
        <f t="shared" ca="1" si="628"/>
        <v>#N/A</v>
      </c>
      <c r="BN265" t="e">
        <f t="shared" ca="1" si="628"/>
        <v>#N/A</v>
      </c>
      <c r="BO265" t="e">
        <f t="shared" ca="1" si="628"/>
        <v>#N/A</v>
      </c>
      <c r="BP265" t="e">
        <f t="shared" ca="1" si="628"/>
        <v>#N/A</v>
      </c>
      <c r="BQ265" t="e">
        <f t="shared" ca="1" si="628"/>
        <v>#N/A</v>
      </c>
      <c r="BR265" t="e">
        <f t="shared" ca="1" si="628"/>
        <v>#N/A</v>
      </c>
      <c r="BS265" t="e">
        <f t="shared" ca="1" si="758"/>
        <v>#N/A</v>
      </c>
      <c r="BT265" t="e">
        <f t="shared" ca="1" si="635"/>
        <v>#N/A</v>
      </c>
      <c r="BU265" t="e">
        <f t="shared" ca="1" si="635"/>
        <v>#N/A</v>
      </c>
      <c r="BV265" t="e">
        <f t="shared" ca="1" si="635"/>
        <v>#N/A</v>
      </c>
      <c r="BW265" t="e">
        <f t="shared" ca="1" si="635"/>
        <v>#N/A</v>
      </c>
      <c r="BX265" t="e">
        <f t="shared" ca="1" si="635"/>
        <v>#N/A</v>
      </c>
      <c r="BY265" t="e">
        <f t="shared" ca="1" si="635"/>
        <v>#N/A</v>
      </c>
      <c r="BZ265" t="e">
        <f t="shared" ca="1" si="635"/>
        <v>#N/A</v>
      </c>
      <c r="CA265" t="e">
        <f t="shared" ca="1" si="635"/>
        <v>#N/A</v>
      </c>
      <c r="CB265" t="e">
        <f t="shared" ca="1" si="635"/>
        <v>#N/A</v>
      </c>
      <c r="CC265" t="e">
        <f t="shared" ca="1" si="635"/>
        <v>#N/A</v>
      </c>
      <c r="CD265" t="e">
        <f t="shared" ca="1" si="635"/>
        <v>#N/A</v>
      </c>
      <c r="CE265" t="e">
        <f t="shared" ca="1" si="635"/>
        <v>#N/A</v>
      </c>
      <c r="CF265" s="91" t="e">
        <f t="shared" ca="1" si="635"/>
        <v>#N/A</v>
      </c>
      <c r="CG265" t="e">
        <f t="shared" ca="1" si="635"/>
        <v>#N/A</v>
      </c>
      <c r="CH265" t="e">
        <f t="shared" ca="1" si="635"/>
        <v>#N/A</v>
      </c>
      <c r="CI265" t="e">
        <f t="shared" ca="1" si="635"/>
        <v>#N/A</v>
      </c>
      <c r="CJ265" t="e">
        <f t="shared" ca="1" si="630"/>
        <v>#N/A</v>
      </c>
      <c r="CK265" t="e">
        <f t="shared" ca="1" si="630"/>
        <v>#N/A</v>
      </c>
      <c r="CL265" t="e">
        <f t="shared" ca="1" si="630"/>
        <v>#N/A</v>
      </c>
      <c r="CM265" t="e">
        <f t="shared" ca="1" si="630"/>
        <v>#N/A</v>
      </c>
      <c r="CN265" t="e">
        <f t="shared" ca="1" si="630"/>
        <v>#N/A</v>
      </c>
      <c r="CO265" t="e">
        <f t="shared" ca="1" si="630"/>
        <v>#N/A</v>
      </c>
      <c r="CP265" t="e">
        <f t="shared" ca="1" si="630"/>
        <v>#N/A</v>
      </c>
      <c r="CQ265" t="e">
        <f t="shared" ca="1" si="630"/>
        <v>#N/A</v>
      </c>
      <c r="CR265" t="e">
        <f t="shared" ca="1" si="630"/>
        <v>#N/A</v>
      </c>
      <c r="CS265" t="e">
        <f t="shared" ca="1" si="630"/>
        <v>#N/A</v>
      </c>
      <c r="CT265" t="e">
        <f t="shared" ca="1" si="630"/>
        <v>#N/A</v>
      </c>
      <c r="CU265" t="e">
        <f t="shared" ca="1" si="630"/>
        <v>#N/A</v>
      </c>
      <c r="CV265" t="e">
        <f t="shared" ca="1" si="630"/>
        <v>#N/A</v>
      </c>
      <c r="CW265" t="e">
        <f t="shared" ca="1" si="630"/>
        <v>#N/A</v>
      </c>
      <c r="CX265" t="e">
        <f t="shared" ca="1" si="630"/>
        <v>#N/A</v>
      </c>
      <c r="CY265" t="e">
        <f t="shared" ca="1" si="759"/>
        <v>#N/A</v>
      </c>
      <c r="CZ265" t="e">
        <f t="shared" ca="1" si="636"/>
        <v>#N/A</v>
      </c>
      <c r="DA265" t="e">
        <f t="shared" ca="1" si="636"/>
        <v>#N/A</v>
      </c>
      <c r="DB265" t="e">
        <f t="shared" ca="1" si="636"/>
        <v>#N/A</v>
      </c>
      <c r="DC265" t="e">
        <f t="shared" ca="1" si="636"/>
        <v>#N/A</v>
      </c>
      <c r="DD265" t="e">
        <f t="shared" ca="1" si="636"/>
        <v>#N/A</v>
      </c>
      <c r="DE265" t="e">
        <f t="shared" ca="1" si="636"/>
        <v>#N/A</v>
      </c>
      <c r="DF265" t="e">
        <f t="shared" ca="1" si="636"/>
        <v>#N/A</v>
      </c>
      <c r="DG265" t="e">
        <f t="shared" ca="1" si="636"/>
        <v>#N/A</v>
      </c>
      <c r="DH265" t="e">
        <f t="shared" ca="1" si="636"/>
        <v>#N/A</v>
      </c>
      <c r="DI265" t="e">
        <f t="shared" ca="1" si="636"/>
        <v>#N/A</v>
      </c>
      <c r="DJ265" s="91" t="e">
        <f t="shared" ca="1" si="636"/>
        <v>#N/A</v>
      </c>
      <c r="DK265" t="e">
        <f t="shared" ca="1" si="636"/>
        <v>#N/A</v>
      </c>
      <c r="DL265" t="e">
        <f t="shared" ca="1" si="636"/>
        <v>#N/A</v>
      </c>
      <c r="DM265" t="e">
        <f t="shared" ca="1" si="636"/>
        <v>#N/A</v>
      </c>
      <c r="DN265" t="e">
        <f t="shared" ca="1" si="636"/>
        <v>#N/A</v>
      </c>
      <c r="DO265" t="e">
        <f t="shared" ca="1" si="636"/>
        <v>#N/A</v>
      </c>
      <c r="DP265" t="e">
        <f t="shared" ca="1" si="632"/>
        <v>#N/A</v>
      </c>
      <c r="DQ265" t="e">
        <f t="shared" ca="1" si="632"/>
        <v>#N/A</v>
      </c>
      <c r="DR265" t="e">
        <f t="shared" ca="1" si="632"/>
        <v>#N/A</v>
      </c>
      <c r="DS265" t="e">
        <f t="shared" ca="1" si="632"/>
        <v>#N/A</v>
      </c>
      <c r="DT265" t="e">
        <f t="shared" ca="1" si="632"/>
        <v>#N/A</v>
      </c>
      <c r="DU265" t="e">
        <f t="shared" ca="1" si="632"/>
        <v>#N/A</v>
      </c>
      <c r="DV265" t="e">
        <f t="shared" ca="1" si="632"/>
        <v>#N/A</v>
      </c>
      <c r="DW265" t="e">
        <f t="shared" ca="1" si="632"/>
        <v>#N/A</v>
      </c>
      <c r="DX265" t="e">
        <f t="shared" ca="1" si="632"/>
        <v>#N/A</v>
      </c>
      <c r="DY265" t="e">
        <f t="shared" ca="1" si="632"/>
        <v>#N/A</v>
      </c>
      <c r="DZ265" t="e">
        <f t="shared" ca="1" si="632"/>
        <v>#N/A</v>
      </c>
      <c r="EA265" t="e">
        <f t="shared" ca="1" si="632"/>
        <v>#N/A</v>
      </c>
      <c r="EB265" t="e">
        <f t="shared" ca="1" si="632"/>
        <v>#N/A</v>
      </c>
      <c r="EC265" t="e">
        <f t="shared" ca="1" si="632"/>
        <v>#N/A</v>
      </c>
      <c r="ED265" t="e">
        <f t="shared" ca="1" si="632"/>
        <v>#N/A</v>
      </c>
      <c r="EE265" t="e">
        <f t="shared" ca="1" si="760"/>
        <v>#N/A</v>
      </c>
      <c r="EF265" t="e">
        <f t="shared" ca="1" si="626"/>
        <v>#N/A</v>
      </c>
      <c r="EG265" t="e">
        <f t="shared" ca="1" si="626"/>
        <v>#N/A</v>
      </c>
      <c r="EH265" t="e">
        <f t="shared" ca="1" si="626"/>
        <v>#N/A</v>
      </c>
      <c r="EI265" t="e">
        <f t="shared" ref="EI265:EN265" ca="1" si="761">EI$226*$E$224/60*$L265</f>
        <v>#N/A</v>
      </c>
      <c r="EJ265" t="e">
        <f t="shared" ca="1" si="761"/>
        <v>#N/A</v>
      </c>
      <c r="EK265" t="e">
        <f t="shared" ca="1" si="761"/>
        <v>#N/A</v>
      </c>
      <c r="EL265" t="e">
        <f t="shared" ca="1" si="761"/>
        <v>#N/A</v>
      </c>
      <c r="EM265" t="e">
        <f t="shared" ca="1" si="761"/>
        <v>#N/A</v>
      </c>
      <c r="EN265" s="91" t="e">
        <f t="shared" ca="1" si="761"/>
        <v>#N/A</v>
      </c>
    </row>
    <row r="266" spans="1:144">
      <c r="A266">
        <f ca="1"/>
        <v>0</v>
      </c>
      <c r="B266">
        <f ca="1"/>
        <v>0</v>
      </c>
      <c r="C266">
        <f ca="1"/>
        <v>0</v>
      </c>
      <c r="D266" t="str">
        <f ca="1"/>
        <v/>
      </c>
      <c r="E266">
        <f ca="1"/>
        <v>0</v>
      </c>
      <c r="F266">
        <f ca="1"/>
        <v>0</v>
      </c>
      <c r="G266">
        <f ca="1"/>
        <v>0</v>
      </c>
      <c r="H266" t="str">
        <f ca="1"/>
        <v/>
      </c>
      <c r="I266">
        <f ca="1"/>
        <v>0</v>
      </c>
      <c r="J266" t="str">
        <f ca="1"/>
        <v/>
      </c>
      <c r="K266" t="str">
        <f ca="1"/>
        <v>0</v>
      </c>
      <c r="L266" t="str">
        <f ca="1"/>
        <v>0</v>
      </c>
      <c r="M266" t="str">
        <f ca="1"/>
        <v>0</v>
      </c>
      <c r="X266" s="91" t="e">
        <f t="shared" ca="1" si="627"/>
        <v>#N/A</v>
      </c>
      <c r="Y266" t="e">
        <f t="shared" ca="1" si="627"/>
        <v>#N/A</v>
      </c>
      <c r="Z266" t="e">
        <f t="shared" ca="1" si="627"/>
        <v>#N/A</v>
      </c>
      <c r="AA266" t="e">
        <f t="shared" ca="1" si="627"/>
        <v>#N/A</v>
      </c>
      <c r="AB266" t="e">
        <f t="shared" ca="1" si="627"/>
        <v>#N/A</v>
      </c>
      <c r="AC266" t="e">
        <f t="shared" ca="1" si="627"/>
        <v>#N/A</v>
      </c>
      <c r="AD266" t="e">
        <f t="shared" ca="1" si="627"/>
        <v>#N/A</v>
      </c>
      <c r="AE266" t="e">
        <f t="shared" ca="1" si="627"/>
        <v>#N/A</v>
      </c>
      <c r="AF266" t="e">
        <f t="shared" ca="1" si="627"/>
        <v>#N/A</v>
      </c>
      <c r="AG266" t="e">
        <f t="shared" ca="1" si="627"/>
        <v>#N/A</v>
      </c>
      <c r="AH266" t="e">
        <f t="shared" ca="1" si="627"/>
        <v>#N/A</v>
      </c>
      <c r="AI266" t="e">
        <f t="shared" ca="1" si="627"/>
        <v>#N/A</v>
      </c>
      <c r="AJ266" t="e">
        <f t="shared" ca="1" si="627"/>
        <v>#N/A</v>
      </c>
      <c r="AK266" t="e">
        <f t="shared" ca="1" si="627"/>
        <v>#N/A</v>
      </c>
      <c r="AL266" t="e">
        <f t="shared" ca="1" si="627"/>
        <v>#N/A</v>
      </c>
      <c r="AM266" t="e">
        <f t="shared" ca="1" si="627"/>
        <v>#N/A</v>
      </c>
      <c r="AN266" t="e">
        <f t="shared" ca="1" si="634"/>
        <v>#N/A</v>
      </c>
      <c r="AO266" t="e">
        <f t="shared" ca="1" si="634"/>
        <v>#N/A</v>
      </c>
      <c r="AP266" t="e">
        <f t="shared" ca="1" si="634"/>
        <v>#N/A</v>
      </c>
      <c r="AQ266" t="e">
        <f t="shared" ca="1" si="634"/>
        <v>#N/A</v>
      </c>
      <c r="AR266" t="e">
        <f t="shared" ca="1" si="634"/>
        <v>#N/A</v>
      </c>
      <c r="AS266" t="e">
        <f t="shared" ca="1" si="634"/>
        <v>#N/A</v>
      </c>
      <c r="AT266" t="e">
        <f t="shared" ca="1" si="634"/>
        <v>#N/A</v>
      </c>
      <c r="AU266" t="e">
        <f t="shared" ca="1" si="634"/>
        <v>#N/A</v>
      </c>
      <c r="AV266" t="e">
        <f t="shared" ca="1" si="634"/>
        <v>#N/A</v>
      </c>
      <c r="AW266" t="e">
        <f t="shared" ca="1" si="634"/>
        <v>#N/A</v>
      </c>
      <c r="AX266" t="e">
        <f t="shared" ca="1" si="634"/>
        <v>#N/A</v>
      </c>
      <c r="AY266" t="e">
        <f t="shared" ca="1" si="634"/>
        <v>#N/A</v>
      </c>
      <c r="AZ266" t="e">
        <f t="shared" ca="1" si="634"/>
        <v>#N/A</v>
      </c>
      <c r="BA266" t="e">
        <f t="shared" ca="1" si="634"/>
        <v>#N/A</v>
      </c>
      <c r="BB266" s="91" t="e">
        <f t="shared" ca="1" si="634"/>
        <v>#N/A</v>
      </c>
      <c r="BC266" t="e">
        <f t="shared" ca="1" si="634"/>
        <v>#N/A</v>
      </c>
      <c r="BD266" t="e">
        <f t="shared" ca="1" si="628"/>
        <v>#N/A</v>
      </c>
      <c r="BE266" t="e">
        <f t="shared" ca="1" si="628"/>
        <v>#N/A</v>
      </c>
      <c r="BF266" t="e">
        <f t="shared" ca="1" si="628"/>
        <v>#N/A</v>
      </c>
      <c r="BG266" t="e">
        <f t="shared" ca="1" si="628"/>
        <v>#N/A</v>
      </c>
      <c r="BH266" t="e">
        <f t="shared" ca="1" si="628"/>
        <v>#N/A</v>
      </c>
      <c r="BI266" t="e">
        <f t="shared" ca="1" si="628"/>
        <v>#N/A</v>
      </c>
      <c r="BJ266" t="e">
        <f t="shared" ca="1" si="628"/>
        <v>#N/A</v>
      </c>
      <c r="BK266" t="e">
        <f t="shared" ca="1" si="628"/>
        <v>#N/A</v>
      </c>
      <c r="BL266" t="e">
        <f t="shared" ca="1" si="628"/>
        <v>#N/A</v>
      </c>
      <c r="BM266" t="e">
        <f t="shared" ca="1" si="628"/>
        <v>#N/A</v>
      </c>
      <c r="BN266" t="e">
        <f t="shared" ca="1" si="628"/>
        <v>#N/A</v>
      </c>
      <c r="BO266" t="e">
        <f t="shared" ca="1" si="628"/>
        <v>#N/A</v>
      </c>
      <c r="BP266" t="e">
        <f t="shared" ca="1" si="628"/>
        <v>#N/A</v>
      </c>
      <c r="BQ266" t="e">
        <f t="shared" ca="1" si="628"/>
        <v>#N/A</v>
      </c>
      <c r="BR266" t="e">
        <f t="shared" ca="1" si="628"/>
        <v>#N/A</v>
      </c>
      <c r="BS266" t="e">
        <f t="shared" ca="1" si="758"/>
        <v>#N/A</v>
      </c>
      <c r="BT266" t="e">
        <f t="shared" ca="1" si="635"/>
        <v>#N/A</v>
      </c>
      <c r="BU266" t="e">
        <f t="shared" ca="1" si="635"/>
        <v>#N/A</v>
      </c>
      <c r="BV266" t="e">
        <f t="shared" ca="1" si="635"/>
        <v>#N/A</v>
      </c>
      <c r="BW266" t="e">
        <f t="shared" ca="1" si="635"/>
        <v>#N/A</v>
      </c>
      <c r="BX266" t="e">
        <f t="shared" ca="1" si="635"/>
        <v>#N/A</v>
      </c>
      <c r="BY266" t="e">
        <f t="shared" ca="1" si="635"/>
        <v>#N/A</v>
      </c>
      <c r="BZ266" t="e">
        <f t="shared" ca="1" si="635"/>
        <v>#N/A</v>
      </c>
      <c r="CA266" t="e">
        <f t="shared" ca="1" si="635"/>
        <v>#N/A</v>
      </c>
      <c r="CB266" t="e">
        <f t="shared" ca="1" si="635"/>
        <v>#N/A</v>
      </c>
      <c r="CC266" t="e">
        <f t="shared" ca="1" si="635"/>
        <v>#N/A</v>
      </c>
      <c r="CD266" t="e">
        <f t="shared" ca="1" si="635"/>
        <v>#N/A</v>
      </c>
      <c r="CE266" t="e">
        <f t="shared" ca="1" si="635"/>
        <v>#N/A</v>
      </c>
      <c r="CF266" s="91" t="e">
        <f t="shared" ca="1" si="635"/>
        <v>#N/A</v>
      </c>
      <c r="CG266" t="e">
        <f t="shared" ca="1" si="635"/>
        <v>#N/A</v>
      </c>
      <c r="CH266" t="e">
        <f t="shared" ca="1" si="635"/>
        <v>#N/A</v>
      </c>
      <c r="CI266" t="e">
        <f t="shared" ca="1" si="635"/>
        <v>#N/A</v>
      </c>
      <c r="CJ266" t="e">
        <f t="shared" ca="1" si="630"/>
        <v>#N/A</v>
      </c>
      <c r="CK266" t="e">
        <f t="shared" ca="1" si="630"/>
        <v>#N/A</v>
      </c>
      <c r="CL266" t="e">
        <f t="shared" ca="1" si="630"/>
        <v>#N/A</v>
      </c>
      <c r="CM266" t="e">
        <f t="shared" ca="1" si="630"/>
        <v>#N/A</v>
      </c>
      <c r="CN266" t="e">
        <f t="shared" ca="1" si="630"/>
        <v>#N/A</v>
      </c>
      <c r="CO266" t="e">
        <f t="shared" ca="1" si="630"/>
        <v>#N/A</v>
      </c>
      <c r="CP266" t="e">
        <f t="shared" ca="1" si="630"/>
        <v>#N/A</v>
      </c>
      <c r="CQ266" t="e">
        <f t="shared" ca="1" si="630"/>
        <v>#N/A</v>
      </c>
      <c r="CR266" t="e">
        <f t="shared" ca="1" si="630"/>
        <v>#N/A</v>
      </c>
      <c r="CS266" t="e">
        <f t="shared" ca="1" si="630"/>
        <v>#N/A</v>
      </c>
      <c r="CT266" t="e">
        <f t="shared" ca="1" si="630"/>
        <v>#N/A</v>
      </c>
      <c r="CU266" t="e">
        <f t="shared" ca="1" si="630"/>
        <v>#N/A</v>
      </c>
      <c r="CV266" t="e">
        <f t="shared" ca="1" si="630"/>
        <v>#N/A</v>
      </c>
      <c r="CW266" t="e">
        <f t="shared" ca="1" si="630"/>
        <v>#N/A</v>
      </c>
      <c r="CX266" t="e">
        <f t="shared" ca="1" si="630"/>
        <v>#N/A</v>
      </c>
      <c r="CY266" t="e">
        <f t="shared" ca="1" si="759"/>
        <v>#N/A</v>
      </c>
      <c r="CZ266" t="e">
        <f t="shared" ca="1" si="636"/>
        <v>#N/A</v>
      </c>
      <c r="DA266" t="e">
        <f t="shared" ca="1" si="636"/>
        <v>#N/A</v>
      </c>
      <c r="DB266" t="e">
        <f t="shared" ca="1" si="636"/>
        <v>#N/A</v>
      </c>
      <c r="DC266" t="e">
        <f t="shared" ca="1" si="636"/>
        <v>#N/A</v>
      </c>
      <c r="DD266" t="e">
        <f t="shared" ca="1" si="636"/>
        <v>#N/A</v>
      </c>
      <c r="DE266" t="e">
        <f t="shared" ca="1" si="636"/>
        <v>#N/A</v>
      </c>
      <c r="DF266" t="e">
        <f t="shared" ca="1" si="636"/>
        <v>#N/A</v>
      </c>
      <c r="DG266" t="e">
        <f t="shared" ca="1" si="636"/>
        <v>#N/A</v>
      </c>
      <c r="DH266" t="e">
        <f t="shared" ca="1" si="636"/>
        <v>#N/A</v>
      </c>
      <c r="DI266" t="e">
        <f t="shared" ca="1" si="636"/>
        <v>#N/A</v>
      </c>
      <c r="DJ266" s="91" t="e">
        <f t="shared" ca="1" si="636"/>
        <v>#N/A</v>
      </c>
      <c r="DK266" t="e">
        <f t="shared" ca="1" si="636"/>
        <v>#N/A</v>
      </c>
      <c r="DL266" t="e">
        <f t="shared" ca="1" si="636"/>
        <v>#N/A</v>
      </c>
      <c r="DM266" t="e">
        <f t="shared" ca="1" si="636"/>
        <v>#N/A</v>
      </c>
      <c r="DN266" t="e">
        <f t="shared" ca="1" si="636"/>
        <v>#N/A</v>
      </c>
      <c r="DO266" t="e">
        <f t="shared" ca="1" si="636"/>
        <v>#N/A</v>
      </c>
      <c r="DP266" t="e">
        <f t="shared" ca="1" si="632"/>
        <v>#N/A</v>
      </c>
      <c r="DQ266" t="e">
        <f t="shared" ca="1" si="632"/>
        <v>#N/A</v>
      </c>
      <c r="DR266" t="e">
        <f t="shared" ca="1" si="632"/>
        <v>#N/A</v>
      </c>
      <c r="DS266" t="e">
        <f t="shared" ca="1" si="632"/>
        <v>#N/A</v>
      </c>
      <c r="DT266" t="e">
        <f t="shared" ca="1" si="632"/>
        <v>#N/A</v>
      </c>
      <c r="DU266" t="e">
        <f t="shared" ca="1" si="632"/>
        <v>#N/A</v>
      </c>
      <c r="DV266" t="e">
        <f t="shared" ca="1" si="632"/>
        <v>#N/A</v>
      </c>
      <c r="DW266" t="e">
        <f t="shared" ca="1" si="632"/>
        <v>#N/A</v>
      </c>
      <c r="DX266" t="e">
        <f t="shared" ca="1" si="632"/>
        <v>#N/A</v>
      </c>
      <c r="DY266" t="e">
        <f t="shared" ca="1" si="632"/>
        <v>#N/A</v>
      </c>
      <c r="DZ266" t="e">
        <f t="shared" ca="1" si="632"/>
        <v>#N/A</v>
      </c>
      <c r="EA266" t="e">
        <f t="shared" ca="1" si="632"/>
        <v>#N/A</v>
      </c>
      <c r="EB266" t="e">
        <f t="shared" ca="1" si="632"/>
        <v>#N/A</v>
      </c>
      <c r="EC266" t="e">
        <f t="shared" ca="1" si="632"/>
        <v>#N/A</v>
      </c>
      <c r="ED266" t="e">
        <f t="shared" ca="1" si="632"/>
        <v>#N/A</v>
      </c>
      <c r="EE266" t="e">
        <f t="shared" ca="1" si="760"/>
        <v>#N/A</v>
      </c>
      <c r="EF266" t="e">
        <f t="shared" ref="EF266:EN266" ca="1" si="762">EF$226*$E$224/60*$L266</f>
        <v>#N/A</v>
      </c>
      <c r="EG266" t="e">
        <f t="shared" ca="1" si="762"/>
        <v>#N/A</v>
      </c>
      <c r="EH266" t="e">
        <f t="shared" ca="1" si="762"/>
        <v>#N/A</v>
      </c>
      <c r="EI266" t="e">
        <f t="shared" ca="1" si="762"/>
        <v>#N/A</v>
      </c>
      <c r="EJ266" t="e">
        <f t="shared" ca="1" si="762"/>
        <v>#N/A</v>
      </c>
      <c r="EK266" t="e">
        <f t="shared" ca="1" si="762"/>
        <v>#N/A</v>
      </c>
      <c r="EL266" t="e">
        <f t="shared" ca="1" si="762"/>
        <v>#N/A</v>
      </c>
      <c r="EM266" t="e">
        <f t="shared" ca="1" si="762"/>
        <v>#N/A</v>
      </c>
      <c r="EN266" s="91" t="e">
        <f t="shared" ca="1" si="762"/>
        <v>#N/A</v>
      </c>
    </row>
    <row r="267" spans="1:144">
      <c r="A267">
        <f ca="1"/>
        <v>0</v>
      </c>
      <c r="B267">
        <f ca="1"/>
        <v>0</v>
      </c>
      <c r="C267">
        <f ca="1"/>
        <v>0</v>
      </c>
      <c r="D267" t="str">
        <f ca="1"/>
        <v/>
      </c>
      <c r="E267">
        <f ca="1"/>
        <v>0</v>
      </c>
      <c r="F267">
        <f ca="1"/>
        <v>0</v>
      </c>
      <c r="G267">
        <f ca="1"/>
        <v>0</v>
      </c>
      <c r="H267" t="str">
        <f ca="1"/>
        <v/>
      </c>
      <c r="I267">
        <f ca="1"/>
        <v>0</v>
      </c>
      <c r="J267" t="str">
        <f ca="1"/>
        <v/>
      </c>
      <c r="K267" t="str">
        <f ca="1"/>
        <v>0</v>
      </c>
      <c r="L267" t="str">
        <f ca="1"/>
        <v>0</v>
      </c>
      <c r="M267" t="str">
        <f ca="1"/>
        <v>0</v>
      </c>
      <c r="X267" s="91" t="e">
        <f t="shared" ca="1" si="627"/>
        <v>#N/A</v>
      </c>
      <c r="Y267" t="e">
        <f t="shared" ca="1" si="627"/>
        <v>#N/A</v>
      </c>
      <c r="Z267" t="e">
        <f t="shared" ca="1" si="627"/>
        <v>#N/A</v>
      </c>
      <c r="AA267" t="e">
        <f t="shared" ca="1" si="627"/>
        <v>#N/A</v>
      </c>
      <c r="AB267" t="e">
        <f t="shared" ca="1" si="627"/>
        <v>#N/A</v>
      </c>
      <c r="AC267" t="e">
        <f t="shared" ca="1" si="627"/>
        <v>#N/A</v>
      </c>
      <c r="AD267" t="e">
        <f t="shared" ca="1" si="627"/>
        <v>#N/A</v>
      </c>
      <c r="AE267" t="e">
        <f t="shared" ca="1" si="627"/>
        <v>#N/A</v>
      </c>
      <c r="AF267" t="e">
        <f t="shared" ca="1" si="627"/>
        <v>#N/A</v>
      </c>
      <c r="AG267" t="e">
        <f t="shared" ca="1" si="627"/>
        <v>#N/A</v>
      </c>
      <c r="AH267" t="e">
        <f t="shared" ca="1" si="627"/>
        <v>#N/A</v>
      </c>
      <c r="AI267" t="e">
        <f t="shared" ca="1" si="627"/>
        <v>#N/A</v>
      </c>
      <c r="AJ267" t="e">
        <f t="shared" ca="1" si="627"/>
        <v>#N/A</v>
      </c>
      <c r="AK267" t="e">
        <f t="shared" ca="1" si="627"/>
        <v>#N/A</v>
      </c>
      <c r="AL267" t="e">
        <f t="shared" ca="1" si="627"/>
        <v>#N/A</v>
      </c>
      <c r="AM267" t="e">
        <f t="shared" ca="1" si="627"/>
        <v>#N/A</v>
      </c>
      <c r="AN267" t="e">
        <f t="shared" ca="1" si="634"/>
        <v>#N/A</v>
      </c>
      <c r="AO267" t="e">
        <f t="shared" ca="1" si="634"/>
        <v>#N/A</v>
      </c>
      <c r="AP267" t="e">
        <f t="shared" ca="1" si="634"/>
        <v>#N/A</v>
      </c>
      <c r="AQ267" t="e">
        <f t="shared" ca="1" si="634"/>
        <v>#N/A</v>
      </c>
      <c r="AR267" t="e">
        <f t="shared" ca="1" si="634"/>
        <v>#N/A</v>
      </c>
      <c r="AS267" t="e">
        <f t="shared" ca="1" si="634"/>
        <v>#N/A</v>
      </c>
      <c r="AT267" t="e">
        <f t="shared" ca="1" si="634"/>
        <v>#N/A</v>
      </c>
      <c r="AU267" t="e">
        <f t="shared" ca="1" si="634"/>
        <v>#N/A</v>
      </c>
      <c r="AV267" t="e">
        <f t="shared" ca="1" si="634"/>
        <v>#N/A</v>
      </c>
      <c r="AW267" t="e">
        <f t="shared" ca="1" si="634"/>
        <v>#N/A</v>
      </c>
      <c r="AX267" t="e">
        <f t="shared" ca="1" si="634"/>
        <v>#N/A</v>
      </c>
      <c r="AY267" t="e">
        <f t="shared" ca="1" si="634"/>
        <v>#N/A</v>
      </c>
      <c r="AZ267" t="e">
        <f t="shared" ca="1" si="634"/>
        <v>#N/A</v>
      </c>
      <c r="BA267" t="e">
        <f t="shared" ca="1" si="634"/>
        <v>#N/A</v>
      </c>
      <c r="BB267" s="91" t="e">
        <f t="shared" ca="1" si="634"/>
        <v>#N/A</v>
      </c>
      <c r="BC267" t="e">
        <f t="shared" ca="1" si="634"/>
        <v>#N/A</v>
      </c>
      <c r="BD267" t="e">
        <f t="shared" ca="1" si="628"/>
        <v>#N/A</v>
      </c>
      <c r="BE267" t="e">
        <f t="shared" ca="1" si="628"/>
        <v>#N/A</v>
      </c>
      <c r="BF267" t="e">
        <f t="shared" ca="1" si="628"/>
        <v>#N/A</v>
      </c>
      <c r="BG267" t="e">
        <f t="shared" ca="1" si="628"/>
        <v>#N/A</v>
      </c>
      <c r="BH267" t="e">
        <f t="shared" ca="1" si="628"/>
        <v>#N/A</v>
      </c>
      <c r="BI267" t="e">
        <f t="shared" ca="1" si="628"/>
        <v>#N/A</v>
      </c>
      <c r="BJ267" t="e">
        <f t="shared" ca="1" si="628"/>
        <v>#N/A</v>
      </c>
      <c r="BK267" t="e">
        <f t="shared" ca="1" si="628"/>
        <v>#N/A</v>
      </c>
      <c r="BL267" t="e">
        <f t="shared" ca="1" si="628"/>
        <v>#N/A</v>
      </c>
      <c r="BM267" t="e">
        <f t="shared" ca="1" si="628"/>
        <v>#N/A</v>
      </c>
      <c r="BN267" t="e">
        <f t="shared" ca="1" si="628"/>
        <v>#N/A</v>
      </c>
      <c r="BO267" t="e">
        <f t="shared" ca="1" si="628"/>
        <v>#N/A</v>
      </c>
      <c r="BP267" t="e">
        <f t="shared" ca="1" si="628"/>
        <v>#N/A</v>
      </c>
      <c r="BQ267" t="e">
        <f t="shared" ca="1" si="628"/>
        <v>#N/A</v>
      </c>
      <c r="BR267" t="e">
        <f t="shared" ca="1" si="628"/>
        <v>#N/A</v>
      </c>
      <c r="BS267" t="e">
        <f t="shared" ref="BS267:CH267" ca="1" si="763">BS$226*$E$224/60*$L267</f>
        <v>#N/A</v>
      </c>
      <c r="BT267" t="e">
        <f t="shared" ca="1" si="763"/>
        <v>#N/A</v>
      </c>
      <c r="BU267" t="e">
        <f t="shared" ca="1" si="763"/>
        <v>#N/A</v>
      </c>
      <c r="BV267" t="e">
        <f t="shared" ca="1" si="763"/>
        <v>#N/A</v>
      </c>
      <c r="BW267" t="e">
        <f t="shared" ca="1" si="763"/>
        <v>#N/A</v>
      </c>
      <c r="BX267" t="e">
        <f t="shared" ca="1" si="763"/>
        <v>#N/A</v>
      </c>
      <c r="BY267" t="e">
        <f t="shared" ca="1" si="763"/>
        <v>#N/A</v>
      </c>
      <c r="BZ267" t="e">
        <f t="shared" ca="1" si="763"/>
        <v>#N/A</v>
      </c>
      <c r="CA267" t="e">
        <f t="shared" ca="1" si="763"/>
        <v>#N/A</v>
      </c>
      <c r="CB267" t="e">
        <f t="shared" ca="1" si="763"/>
        <v>#N/A</v>
      </c>
      <c r="CC267" t="e">
        <f t="shared" ca="1" si="763"/>
        <v>#N/A</v>
      </c>
      <c r="CD267" t="e">
        <f t="shared" ca="1" si="763"/>
        <v>#N/A</v>
      </c>
      <c r="CE267" t="e">
        <f t="shared" ca="1" si="763"/>
        <v>#N/A</v>
      </c>
      <c r="CF267" s="91" t="e">
        <f t="shared" ca="1" si="763"/>
        <v>#N/A</v>
      </c>
      <c r="CG267" t="e">
        <f t="shared" ca="1" si="763"/>
        <v>#N/A</v>
      </c>
      <c r="CH267" t="e">
        <f t="shared" ca="1" si="763"/>
        <v>#N/A</v>
      </c>
      <c r="CI267" t="e">
        <f t="shared" ca="1" si="635"/>
        <v>#N/A</v>
      </c>
      <c r="CJ267" t="e">
        <f t="shared" ca="1" si="630"/>
        <v>#N/A</v>
      </c>
      <c r="CK267" t="e">
        <f t="shared" ca="1" si="630"/>
        <v>#N/A</v>
      </c>
      <c r="CL267" t="e">
        <f t="shared" ca="1" si="630"/>
        <v>#N/A</v>
      </c>
      <c r="CM267" t="e">
        <f t="shared" ca="1" si="630"/>
        <v>#N/A</v>
      </c>
      <c r="CN267" t="e">
        <f t="shared" ca="1" si="630"/>
        <v>#N/A</v>
      </c>
      <c r="CO267" t="e">
        <f t="shared" ca="1" si="630"/>
        <v>#N/A</v>
      </c>
      <c r="CP267" t="e">
        <f t="shared" ca="1" si="630"/>
        <v>#N/A</v>
      </c>
      <c r="CQ267" t="e">
        <f t="shared" ca="1" si="630"/>
        <v>#N/A</v>
      </c>
      <c r="CR267" t="e">
        <f t="shared" ca="1" si="630"/>
        <v>#N/A</v>
      </c>
      <c r="CS267" t="e">
        <f t="shared" ca="1" si="630"/>
        <v>#N/A</v>
      </c>
      <c r="CT267" t="e">
        <f t="shared" ca="1" si="630"/>
        <v>#N/A</v>
      </c>
      <c r="CU267" t="e">
        <f t="shared" ca="1" si="630"/>
        <v>#N/A</v>
      </c>
      <c r="CV267" t="e">
        <f t="shared" ca="1" si="630"/>
        <v>#N/A</v>
      </c>
      <c r="CW267" t="e">
        <f t="shared" ca="1" si="630"/>
        <v>#N/A</v>
      </c>
      <c r="CX267" t="e">
        <f t="shared" ca="1" si="630"/>
        <v>#N/A</v>
      </c>
      <c r="CY267" t="e">
        <f t="shared" ref="AN267:CY271" ca="1" si="764">CY$226*$E$224/60*$L267</f>
        <v>#N/A</v>
      </c>
      <c r="CZ267" t="e">
        <f t="shared" ca="1" si="636"/>
        <v>#N/A</v>
      </c>
      <c r="DA267" t="e">
        <f t="shared" ca="1" si="636"/>
        <v>#N/A</v>
      </c>
      <c r="DB267" t="e">
        <f t="shared" ca="1" si="636"/>
        <v>#N/A</v>
      </c>
      <c r="DC267" t="e">
        <f t="shared" ca="1" si="636"/>
        <v>#N/A</v>
      </c>
      <c r="DD267" t="e">
        <f t="shared" ca="1" si="636"/>
        <v>#N/A</v>
      </c>
      <c r="DE267" t="e">
        <f t="shared" ca="1" si="636"/>
        <v>#N/A</v>
      </c>
      <c r="DF267" t="e">
        <f t="shared" ca="1" si="636"/>
        <v>#N/A</v>
      </c>
      <c r="DG267" t="e">
        <f t="shared" ca="1" si="636"/>
        <v>#N/A</v>
      </c>
      <c r="DH267" t="e">
        <f t="shared" ca="1" si="636"/>
        <v>#N/A</v>
      </c>
      <c r="DI267" t="e">
        <f t="shared" ca="1" si="636"/>
        <v>#N/A</v>
      </c>
      <c r="DJ267" s="91" t="e">
        <f t="shared" ca="1" si="636"/>
        <v>#N/A</v>
      </c>
      <c r="DK267" t="e">
        <f t="shared" ca="1" si="636"/>
        <v>#N/A</v>
      </c>
      <c r="DL267" t="e">
        <f t="shared" ca="1" si="636"/>
        <v>#N/A</v>
      </c>
      <c r="DM267" t="e">
        <f t="shared" ca="1" si="636"/>
        <v>#N/A</v>
      </c>
      <c r="DN267" t="e">
        <f t="shared" ca="1" si="636"/>
        <v>#N/A</v>
      </c>
      <c r="DO267" t="e">
        <f t="shared" ca="1" si="636"/>
        <v>#N/A</v>
      </c>
      <c r="DP267" t="e">
        <f t="shared" ca="1" si="632"/>
        <v>#N/A</v>
      </c>
      <c r="DQ267" t="e">
        <f t="shared" ca="1" si="632"/>
        <v>#N/A</v>
      </c>
      <c r="DR267" t="e">
        <f t="shared" ca="1" si="632"/>
        <v>#N/A</v>
      </c>
      <c r="DS267" t="e">
        <f t="shared" ca="1" si="632"/>
        <v>#N/A</v>
      </c>
      <c r="DT267" t="e">
        <f t="shared" ca="1" si="632"/>
        <v>#N/A</v>
      </c>
      <c r="DU267" t="e">
        <f t="shared" ca="1" si="632"/>
        <v>#N/A</v>
      </c>
      <c r="DV267" t="e">
        <f t="shared" ca="1" si="632"/>
        <v>#N/A</v>
      </c>
      <c r="DW267" t="e">
        <f t="shared" ca="1" si="632"/>
        <v>#N/A</v>
      </c>
      <c r="DX267" t="e">
        <f t="shared" ca="1" si="632"/>
        <v>#N/A</v>
      </c>
      <c r="DY267" t="e">
        <f t="shared" ca="1" si="632"/>
        <v>#N/A</v>
      </c>
      <c r="DZ267" t="e">
        <f t="shared" ca="1" si="632"/>
        <v>#N/A</v>
      </c>
      <c r="EA267" t="e">
        <f t="shared" ca="1" si="632"/>
        <v>#N/A</v>
      </c>
      <c r="EB267" t="e">
        <f t="shared" ca="1" si="632"/>
        <v>#N/A</v>
      </c>
      <c r="EC267" t="e">
        <f t="shared" ca="1" si="632"/>
        <v>#N/A</v>
      </c>
      <c r="ED267" t="e">
        <f t="shared" ca="1" si="632"/>
        <v>#N/A</v>
      </c>
      <c r="EE267" t="e">
        <f t="shared" ref="EE267:EN276" ca="1" si="765">EE$226*$E$224/60*$L267</f>
        <v>#N/A</v>
      </c>
      <c r="EF267" t="e">
        <f t="shared" ca="1" si="765"/>
        <v>#N/A</v>
      </c>
      <c r="EG267" t="e">
        <f t="shared" ca="1" si="765"/>
        <v>#N/A</v>
      </c>
      <c r="EH267" t="e">
        <f t="shared" ca="1" si="765"/>
        <v>#N/A</v>
      </c>
      <c r="EI267" t="e">
        <f t="shared" ca="1" si="765"/>
        <v>#N/A</v>
      </c>
      <c r="EJ267" t="e">
        <f t="shared" ca="1" si="765"/>
        <v>#N/A</v>
      </c>
      <c r="EK267" t="e">
        <f t="shared" ca="1" si="765"/>
        <v>#N/A</v>
      </c>
      <c r="EL267" t="e">
        <f t="shared" ca="1" si="765"/>
        <v>#N/A</v>
      </c>
      <c r="EM267" t="e">
        <f t="shared" ca="1" si="765"/>
        <v>#N/A</v>
      </c>
      <c r="EN267" s="91" t="e">
        <f t="shared" ca="1" si="765"/>
        <v>#N/A</v>
      </c>
    </row>
    <row r="268" spans="1:144">
      <c r="A268">
        <f ca="1"/>
        <v>0</v>
      </c>
      <c r="B268">
        <f ca="1"/>
        <v>0</v>
      </c>
      <c r="C268">
        <f ca="1"/>
        <v>0</v>
      </c>
      <c r="D268" t="str">
        <f ca="1"/>
        <v/>
      </c>
      <c r="E268">
        <f ca="1"/>
        <v>0</v>
      </c>
      <c r="F268">
        <f ca="1"/>
        <v>0</v>
      </c>
      <c r="G268">
        <f ca="1"/>
        <v>0</v>
      </c>
      <c r="H268" t="str">
        <f ca="1"/>
        <v/>
      </c>
      <c r="I268">
        <f ca="1"/>
        <v>0</v>
      </c>
      <c r="J268" t="str">
        <f ca="1"/>
        <v/>
      </c>
      <c r="K268" t="str">
        <f ca="1"/>
        <v>0</v>
      </c>
      <c r="L268" t="str">
        <f ca="1"/>
        <v>0</v>
      </c>
      <c r="M268" t="str">
        <f ca="1"/>
        <v>0</v>
      </c>
      <c r="X268" s="91" t="e">
        <f t="shared" ca="1" si="627"/>
        <v>#N/A</v>
      </c>
      <c r="Y268" t="e">
        <f t="shared" ca="1" si="627"/>
        <v>#N/A</v>
      </c>
      <c r="Z268" t="e">
        <f t="shared" ca="1" si="627"/>
        <v>#N/A</v>
      </c>
      <c r="AA268" t="e">
        <f t="shared" ca="1" si="627"/>
        <v>#N/A</v>
      </c>
      <c r="AB268" t="e">
        <f t="shared" ca="1" si="627"/>
        <v>#N/A</v>
      </c>
      <c r="AC268" t="e">
        <f t="shared" ca="1" si="627"/>
        <v>#N/A</v>
      </c>
      <c r="AD268" t="e">
        <f t="shared" ca="1" si="627"/>
        <v>#N/A</v>
      </c>
      <c r="AE268" t="e">
        <f t="shared" ca="1" si="627"/>
        <v>#N/A</v>
      </c>
      <c r="AF268" t="e">
        <f t="shared" ca="1" si="627"/>
        <v>#N/A</v>
      </c>
      <c r="AG268" t="e">
        <f t="shared" ca="1" si="627"/>
        <v>#N/A</v>
      </c>
      <c r="AH268" t="e">
        <f t="shared" ca="1" si="627"/>
        <v>#N/A</v>
      </c>
      <c r="AI268" t="e">
        <f t="shared" ca="1" si="627"/>
        <v>#N/A</v>
      </c>
      <c r="AJ268" t="e">
        <f t="shared" ca="1" si="627"/>
        <v>#N/A</v>
      </c>
      <c r="AK268" t="e">
        <f t="shared" ca="1" si="627"/>
        <v>#N/A</v>
      </c>
      <c r="AL268" t="e">
        <f t="shared" ref="X268:AM276" ca="1" si="766">AL$226*$E$224/60*$L268</f>
        <v>#N/A</v>
      </c>
      <c r="AM268" t="e">
        <f t="shared" ca="1" si="766"/>
        <v>#N/A</v>
      </c>
      <c r="AN268" t="e">
        <f t="shared" ca="1" si="764"/>
        <v>#N/A</v>
      </c>
      <c r="AO268" t="e">
        <f t="shared" ca="1" si="764"/>
        <v>#N/A</v>
      </c>
      <c r="AP268" t="e">
        <f t="shared" ca="1" si="764"/>
        <v>#N/A</v>
      </c>
      <c r="AQ268" t="e">
        <f t="shared" ca="1" si="764"/>
        <v>#N/A</v>
      </c>
      <c r="AR268" t="e">
        <f t="shared" ca="1" si="764"/>
        <v>#N/A</v>
      </c>
      <c r="AS268" t="e">
        <f t="shared" ca="1" si="764"/>
        <v>#N/A</v>
      </c>
      <c r="AT268" t="e">
        <f t="shared" ca="1" si="764"/>
        <v>#N/A</v>
      </c>
      <c r="AU268" t="e">
        <f t="shared" ca="1" si="764"/>
        <v>#N/A</v>
      </c>
      <c r="AV268" t="e">
        <f t="shared" ca="1" si="764"/>
        <v>#N/A</v>
      </c>
      <c r="AW268" t="e">
        <f t="shared" ca="1" si="764"/>
        <v>#N/A</v>
      </c>
      <c r="AX268" t="e">
        <f t="shared" ca="1" si="764"/>
        <v>#N/A</v>
      </c>
      <c r="AY268" t="e">
        <f t="shared" ca="1" si="764"/>
        <v>#N/A</v>
      </c>
      <c r="AZ268" t="e">
        <f t="shared" ca="1" si="764"/>
        <v>#N/A</v>
      </c>
      <c r="BA268" t="e">
        <f t="shared" ca="1" si="764"/>
        <v>#N/A</v>
      </c>
      <c r="BB268" s="91" t="e">
        <f t="shared" ca="1" si="764"/>
        <v>#N/A</v>
      </c>
      <c r="BC268" t="e">
        <f t="shared" ca="1" si="764"/>
        <v>#N/A</v>
      </c>
      <c r="BD268" t="e">
        <f t="shared" ca="1" si="764"/>
        <v>#N/A</v>
      </c>
      <c r="BE268" t="e">
        <f t="shared" ca="1" si="764"/>
        <v>#N/A</v>
      </c>
      <c r="BF268" t="e">
        <f t="shared" ca="1" si="764"/>
        <v>#N/A</v>
      </c>
      <c r="BG268" t="e">
        <f t="shared" ca="1" si="764"/>
        <v>#N/A</v>
      </c>
      <c r="BH268" t="e">
        <f t="shared" ca="1" si="764"/>
        <v>#N/A</v>
      </c>
      <c r="BI268" t="e">
        <f t="shared" ca="1" si="764"/>
        <v>#N/A</v>
      </c>
      <c r="BJ268" t="e">
        <f t="shared" ca="1" si="764"/>
        <v>#N/A</v>
      </c>
      <c r="BK268" t="e">
        <f t="shared" ca="1" si="764"/>
        <v>#N/A</v>
      </c>
      <c r="BL268" t="e">
        <f t="shared" ca="1" si="764"/>
        <v>#N/A</v>
      </c>
      <c r="BM268" t="e">
        <f t="shared" ca="1" si="764"/>
        <v>#N/A</v>
      </c>
      <c r="BN268" t="e">
        <f t="shared" ca="1" si="764"/>
        <v>#N/A</v>
      </c>
      <c r="BO268" t="e">
        <f t="shared" ca="1" si="764"/>
        <v>#N/A</v>
      </c>
      <c r="BP268" t="e">
        <f t="shared" ca="1" si="764"/>
        <v>#N/A</v>
      </c>
      <c r="BQ268" t="e">
        <f t="shared" ca="1" si="764"/>
        <v>#N/A</v>
      </c>
      <c r="BR268" t="e">
        <f t="shared" ca="1" si="764"/>
        <v>#N/A</v>
      </c>
      <c r="BS268" t="e">
        <f t="shared" ca="1" si="764"/>
        <v>#N/A</v>
      </c>
      <c r="BT268" t="e">
        <f t="shared" ca="1" si="764"/>
        <v>#N/A</v>
      </c>
      <c r="BU268" t="e">
        <f t="shared" ca="1" si="764"/>
        <v>#N/A</v>
      </c>
      <c r="BV268" t="e">
        <f t="shared" ca="1" si="764"/>
        <v>#N/A</v>
      </c>
      <c r="BW268" t="e">
        <f t="shared" ca="1" si="764"/>
        <v>#N/A</v>
      </c>
      <c r="BX268" t="e">
        <f t="shared" ca="1" si="764"/>
        <v>#N/A</v>
      </c>
      <c r="BY268" t="e">
        <f t="shared" ca="1" si="764"/>
        <v>#N/A</v>
      </c>
      <c r="BZ268" t="e">
        <f t="shared" ca="1" si="764"/>
        <v>#N/A</v>
      </c>
      <c r="CA268" t="e">
        <f t="shared" ca="1" si="764"/>
        <v>#N/A</v>
      </c>
      <c r="CB268" t="e">
        <f t="shared" ca="1" si="764"/>
        <v>#N/A</v>
      </c>
      <c r="CC268" t="e">
        <f t="shared" ca="1" si="764"/>
        <v>#N/A</v>
      </c>
      <c r="CD268" t="e">
        <f t="shared" ca="1" si="764"/>
        <v>#N/A</v>
      </c>
      <c r="CE268" t="e">
        <f t="shared" ca="1" si="764"/>
        <v>#N/A</v>
      </c>
      <c r="CF268" s="91" t="e">
        <f t="shared" ca="1" si="764"/>
        <v>#N/A</v>
      </c>
      <c r="CG268" t="e">
        <f t="shared" ca="1" si="764"/>
        <v>#N/A</v>
      </c>
      <c r="CH268" t="e">
        <f t="shared" ca="1" si="764"/>
        <v>#N/A</v>
      </c>
      <c r="CI268" t="e">
        <f t="shared" ca="1" si="764"/>
        <v>#N/A</v>
      </c>
      <c r="CJ268" t="e">
        <f t="shared" ca="1" si="764"/>
        <v>#N/A</v>
      </c>
      <c r="CK268" t="e">
        <f t="shared" ca="1" si="764"/>
        <v>#N/A</v>
      </c>
      <c r="CL268" t="e">
        <f t="shared" ca="1" si="764"/>
        <v>#N/A</v>
      </c>
      <c r="CM268" t="e">
        <f t="shared" ca="1" si="764"/>
        <v>#N/A</v>
      </c>
      <c r="CN268" t="e">
        <f t="shared" ca="1" si="764"/>
        <v>#N/A</v>
      </c>
      <c r="CO268" t="e">
        <f t="shared" ca="1" si="764"/>
        <v>#N/A</v>
      </c>
      <c r="CP268" t="e">
        <f t="shared" ca="1" si="764"/>
        <v>#N/A</v>
      </c>
      <c r="CQ268" t="e">
        <f t="shared" ca="1" si="764"/>
        <v>#N/A</v>
      </c>
      <c r="CR268" t="e">
        <f t="shared" ca="1" si="764"/>
        <v>#N/A</v>
      </c>
      <c r="CS268" t="e">
        <f t="shared" ca="1" si="764"/>
        <v>#N/A</v>
      </c>
      <c r="CT268" t="e">
        <f t="shared" ca="1" si="764"/>
        <v>#N/A</v>
      </c>
      <c r="CU268" t="e">
        <f t="shared" ca="1" si="764"/>
        <v>#N/A</v>
      </c>
      <c r="CV268" t="e">
        <f t="shared" ca="1" si="764"/>
        <v>#N/A</v>
      </c>
      <c r="CW268" t="e">
        <f t="shared" ca="1" si="764"/>
        <v>#N/A</v>
      </c>
      <c r="CX268" t="e">
        <f t="shared" ca="1" si="764"/>
        <v>#N/A</v>
      </c>
      <c r="CY268" t="e">
        <f t="shared" ca="1" si="764"/>
        <v>#N/A</v>
      </c>
      <c r="CZ268" t="e">
        <f t="shared" ca="1" si="636"/>
        <v>#N/A</v>
      </c>
      <c r="DA268" t="e">
        <f t="shared" ca="1" si="636"/>
        <v>#N/A</v>
      </c>
      <c r="DB268" t="e">
        <f t="shared" ca="1" si="636"/>
        <v>#N/A</v>
      </c>
      <c r="DC268" t="e">
        <f t="shared" ca="1" si="636"/>
        <v>#N/A</v>
      </c>
      <c r="DD268" t="e">
        <f t="shared" ca="1" si="636"/>
        <v>#N/A</v>
      </c>
      <c r="DE268" t="e">
        <f t="shared" ca="1" si="636"/>
        <v>#N/A</v>
      </c>
      <c r="DF268" t="e">
        <f t="shared" ca="1" si="636"/>
        <v>#N/A</v>
      </c>
      <c r="DG268" t="e">
        <f t="shared" ca="1" si="636"/>
        <v>#N/A</v>
      </c>
      <c r="DH268" t="e">
        <f t="shared" ca="1" si="636"/>
        <v>#N/A</v>
      </c>
      <c r="DI268" t="e">
        <f t="shared" ca="1" si="636"/>
        <v>#N/A</v>
      </c>
      <c r="DJ268" s="91" t="e">
        <f t="shared" ca="1" si="636"/>
        <v>#N/A</v>
      </c>
      <c r="DK268" t="e">
        <f t="shared" ca="1" si="636"/>
        <v>#N/A</v>
      </c>
      <c r="DL268" t="e">
        <f t="shared" ca="1" si="636"/>
        <v>#N/A</v>
      </c>
      <c r="DM268" t="e">
        <f t="shared" ca="1" si="636"/>
        <v>#N/A</v>
      </c>
      <c r="DN268" t="e">
        <f t="shared" ca="1" si="636"/>
        <v>#N/A</v>
      </c>
      <c r="DO268" t="e">
        <f t="shared" ref="DO268:ED276" ca="1" si="767">DO$226*$E$224/60*$L268</f>
        <v>#N/A</v>
      </c>
      <c r="DP268" t="e">
        <f t="shared" ca="1" si="767"/>
        <v>#N/A</v>
      </c>
      <c r="DQ268" t="e">
        <f t="shared" ca="1" si="767"/>
        <v>#N/A</v>
      </c>
      <c r="DR268" t="e">
        <f t="shared" ca="1" si="767"/>
        <v>#N/A</v>
      </c>
      <c r="DS268" t="e">
        <f t="shared" ca="1" si="767"/>
        <v>#N/A</v>
      </c>
      <c r="DT268" t="e">
        <f t="shared" ca="1" si="767"/>
        <v>#N/A</v>
      </c>
      <c r="DU268" t="e">
        <f t="shared" ca="1" si="767"/>
        <v>#N/A</v>
      </c>
      <c r="DV268" t="e">
        <f t="shared" ca="1" si="767"/>
        <v>#N/A</v>
      </c>
      <c r="DW268" t="e">
        <f t="shared" ca="1" si="767"/>
        <v>#N/A</v>
      </c>
      <c r="DX268" t="e">
        <f t="shared" ca="1" si="767"/>
        <v>#N/A</v>
      </c>
      <c r="DY268" t="e">
        <f t="shared" ca="1" si="767"/>
        <v>#N/A</v>
      </c>
      <c r="DZ268" t="e">
        <f t="shared" ca="1" si="767"/>
        <v>#N/A</v>
      </c>
      <c r="EA268" t="e">
        <f t="shared" ca="1" si="767"/>
        <v>#N/A</v>
      </c>
      <c r="EB268" t="e">
        <f t="shared" ca="1" si="767"/>
        <v>#N/A</v>
      </c>
      <c r="EC268" t="e">
        <f t="shared" ca="1" si="767"/>
        <v>#N/A</v>
      </c>
      <c r="ED268" t="e">
        <f t="shared" ca="1" si="767"/>
        <v>#N/A</v>
      </c>
      <c r="EE268" t="e">
        <f t="shared" ca="1" si="765"/>
        <v>#N/A</v>
      </c>
      <c r="EF268" t="e">
        <f t="shared" ca="1" si="765"/>
        <v>#N/A</v>
      </c>
      <c r="EG268" t="e">
        <f t="shared" ca="1" si="765"/>
        <v>#N/A</v>
      </c>
      <c r="EH268" t="e">
        <f t="shared" ca="1" si="765"/>
        <v>#N/A</v>
      </c>
      <c r="EI268" t="e">
        <f t="shared" ca="1" si="765"/>
        <v>#N/A</v>
      </c>
      <c r="EJ268" t="e">
        <f t="shared" ca="1" si="765"/>
        <v>#N/A</v>
      </c>
      <c r="EK268" t="e">
        <f t="shared" ca="1" si="765"/>
        <v>#N/A</v>
      </c>
      <c r="EL268" t="e">
        <f t="shared" ca="1" si="765"/>
        <v>#N/A</v>
      </c>
      <c r="EM268" t="e">
        <f t="shared" ca="1" si="765"/>
        <v>#N/A</v>
      </c>
      <c r="EN268" s="91" t="e">
        <f t="shared" ca="1" si="765"/>
        <v>#N/A</v>
      </c>
    </row>
    <row r="269" spans="1:144">
      <c r="A269">
        <f ca="1"/>
        <v>0</v>
      </c>
      <c r="B269">
        <f ca="1"/>
        <v>0</v>
      </c>
      <c r="C269">
        <f ca="1"/>
        <v>0</v>
      </c>
      <c r="D269" t="str">
        <f ca="1"/>
        <v/>
      </c>
      <c r="E269">
        <f ca="1"/>
        <v>0</v>
      </c>
      <c r="F269">
        <f ca="1"/>
        <v>0</v>
      </c>
      <c r="G269">
        <f ca="1"/>
        <v>0</v>
      </c>
      <c r="H269" t="str">
        <f ca="1"/>
        <v/>
      </c>
      <c r="I269">
        <f ca="1"/>
        <v>0</v>
      </c>
      <c r="J269" t="str">
        <f ca="1"/>
        <v/>
      </c>
      <c r="K269" t="str">
        <f ca="1"/>
        <v>0</v>
      </c>
      <c r="L269" t="str">
        <f ca="1"/>
        <v>0</v>
      </c>
      <c r="M269" t="str">
        <f ca="1"/>
        <v>0</v>
      </c>
      <c r="X269" s="91" t="e">
        <f t="shared" ca="1" si="766"/>
        <v>#N/A</v>
      </c>
      <c r="Y269" t="e">
        <f t="shared" ca="1" si="766"/>
        <v>#N/A</v>
      </c>
      <c r="Z269" t="e">
        <f t="shared" ca="1" si="766"/>
        <v>#N/A</v>
      </c>
      <c r="AA269" t="e">
        <f t="shared" ca="1" si="766"/>
        <v>#N/A</v>
      </c>
      <c r="AB269" t="e">
        <f t="shared" ca="1" si="766"/>
        <v>#N/A</v>
      </c>
      <c r="AC269" t="e">
        <f t="shared" ca="1" si="766"/>
        <v>#N/A</v>
      </c>
      <c r="AD269" t="e">
        <f t="shared" ca="1" si="766"/>
        <v>#N/A</v>
      </c>
      <c r="AE269" t="e">
        <f t="shared" ca="1" si="766"/>
        <v>#N/A</v>
      </c>
      <c r="AF269" t="e">
        <f t="shared" ca="1" si="766"/>
        <v>#N/A</v>
      </c>
      <c r="AG269" t="e">
        <f t="shared" ca="1" si="766"/>
        <v>#N/A</v>
      </c>
      <c r="AH269" t="e">
        <f t="shared" ca="1" si="766"/>
        <v>#N/A</v>
      </c>
      <c r="AI269" t="e">
        <f t="shared" ca="1" si="766"/>
        <v>#N/A</v>
      </c>
      <c r="AJ269" t="e">
        <f t="shared" ca="1" si="766"/>
        <v>#N/A</v>
      </c>
      <c r="AK269" t="e">
        <f t="shared" ca="1" si="766"/>
        <v>#N/A</v>
      </c>
      <c r="AL269" t="e">
        <f t="shared" ca="1" si="766"/>
        <v>#N/A</v>
      </c>
      <c r="AM269" t="e">
        <f t="shared" ca="1" si="766"/>
        <v>#N/A</v>
      </c>
      <c r="AN269" t="e">
        <f t="shared" ca="1" si="764"/>
        <v>#N/A</v>
      </c>
      <c r="AO269" t="e">
        <f t="shared" ca="1" si="764"/>
        <v>#N/A</v>
      </c>
      <c r="AP269" t="e">
        <f t="shared" ca="1" si="764"/>
        <v>#N/A</v>
      </c>
      <c r="AQ269" t="e">
        <f t="shared" ca="1" si="764"/>
        <v>#N/A</v>
      </c>
      <c r="AR269" t="e">
        <f t="shared" ca="1" si="764"/>
        <v>#N/A</v>
      </c>
      <c r="AS269" t="e">
        <f t="shared" ca="1" si="764"/>
        <v>#N/A</v>
      </c>
      <c r="AT269" t="e">
        <f t="shared" ca="1" si="764"/>
        <v>#N/A</v>
      </c>
      <c r="AU269" t="e">
        <f t="shared" ca="1" si="764"/>
        <v>#N/A</v>
      </c>
      <c r="AV269" t="e">
        <f t="shared" ca="1" si="764"/>
        <v>#N/A</v>
      </c>
      <c r="AW269" t="e">
        <f t="shared" ca="1" si="764"/>
        <v>#N/A</v>
      </c>
      <c r="AX269" t="e">
        <f t="shared" ca="1" si="764"/>
        <v>#N/A</v>
      </c>
      <c r="AY269" t="e">
        <f t="shared" ca="1" si="764"/>
        <v>#N/A</v>
      </c>
      <c r="AZ269" t="e">
        <f t="shared" ca="1" si="764"/>
        <v>#N/A</v>
      </c>
      <c r="BA269" t="e">
        <f t="shared" ca="1" si="764"/>
        <v>#N/A</v>
      </c>
      <c r="BB269" s="91" t="e">
        <f t="shared" ca="1" si="764"/>
        <v>#N/A</v>
      </c>
      <c r="BC269" t="e">
        <f t="shared" ca="1" si="764"/>
        <v>#N/A</v>
      </c>
      <c r="BD269" t="e">
        <f t="shared" ca="1" si="764"/>
        <v>#N/A</v>
      </c>
      <c r="BE269" t="e">
        <f t="shared" ca="1" si="764"/>
        <v>#N/A</v>
      </c>
      <c r="BF269" t="e">
        <f t="shared" ca="1" si="764"/>
        <v>#N/A</v>
      </c>
      <c r="BG269" t="e">
        <f t="shared" ca="1" si="764"/>
        <v>#N/A</v>
      </c>
      <c r="BH269" t="e">
        <f t="shared" ca="1" si="764"/>
        <v>#N/A</v>
      </c>
      <c r="BI269" t="e">
        <f t="shared" ca="1" si="764"/>
        <v>#N/A</v>
      </c>
      <c r="BJ269" t="e">
        <f t="shared" ca="1" si="764"/>
        <v>#N/A</v>
      </c>
      <c r="BK269" t="e">
        <f t="shared" ca="1" si="764"/>
        <v>#N/A</v>
      </c>
      <c r="BL269" t="e">
        <f t="shared" ca="1" si="764"/>
        <v>#N/A</v>
      </c>
      <c r="BM269" t="e">
        <f t="shared" ca="1" si="764"/>
        <v>#N/A</v>
      </c>
      <c r="BN269" t="e">
        <f t="shared" ca="1" si="764"/>
        <v>#N/A</v>
      </c>
      <c r="BO269" t="e">
        <f t="shared" ca="1" si="764"/>
        <v>#N/A</v>
      </c>
      <c r="BP269" t="e">
        <f t="shared" ca="1" si="764"/>
        <v>#N/A</v>
      </c>
      <c r="BQ269" t="e">
        <f t="shared" ca="1" si="764"/>
        <v>#N/A</v>
      </c>
      <c r="BR269" t="e">
        <f t="shared" ca="1" si="764"/>
        <v>#N/A</v>
      </c>
      <c r="BS269" t="e">
        <f t="shared" ca="1" si="764"/>
        <v>#N/A</v>
      </c>
      <c r="BT269" t="e">
        <f t="shared" ca="1" si="764"/>
        <v>#N/A</v>
      </c>
      <c r="BU269" t="e">
        <f t="shared" ca="1" si="764"/>
        <v>#N/A</v>
      </c>
      <c r="BV269" t="e">
        <f t="shared" ca="1" si="764"/>
        <v>#N/A</v>
      </c>
      <c r="BW269" t="e">
        <f t="shared" ca="1" si="764"/>
        <v>#N/A</v>
      </c>
      <c r="BX269" t="e">
        <f t="shared" ca="1" si="764"/>
        <v>#N/A</v>
      </c>
      <c r="BY269" t="e">
        <f t="shared" ca="1" si="764"/>
        <v>#N/A</v>
      </c>
      <c r="BZ269" t="e">
        <f t="shared" ca="1" si="764"/>
        <v>#N/A</v>
      </c>
      <c r="CA269" t="e">
        <f t="shared" ca="1" si="764"/>
        <v>#N/A</v>
      </c>
      <c r="CB269" t="e">
        <f t="shared" ca="1" si="764"/>
        <v>#N/A</v>
      </c>
      <c r="CC269" t="e">
        <f t="shared" ca="1" si="764"/>
        <v>#N/A</v>
      </c>
      <c r="CD269" t="e">
        <f t="shared" ca="1" si="764"/>
        <v>#N/A</v>
      </c>
      <c r="CE269" t="e">
        <f t="shared" ca="1" si="764"/>
        <v>#N/A</v>
      </c>
      <c r="CF269" s="91" t="e">
        <f t="shared" ca="1" si="764"/>
        <v>#N/A</v>
      </c>
      <c r="CG269" t="e">
        <f t="shared" ca="1" si="764"/>
        <v>#N/A</v>
      </c>
      <c r="CH269" t="e">
        <f t="shared" ca="1" si="764"/>
        <v>#N/A</v>
      </c>
      <c r="CI269" t="e">
        <f t="shared" ca="1" si="764"/>
        <v>#N/A</v>
      </c>
      <c r="CJ269" t="e">
        <f t="shared" ca="1" si="764"/>
        <v>#N/A</v>
      </c>
      <c r="CK269" t="e">
        <f t="shared" ca="1" si="764"/>
        <v>#N/A</v>
      </c>
      <c r="CL269" t="e">
        <f t="shared" ca="1" si="764"/>
        <v>#N/A</v>
      </c>
      <c r="CM269" t="e">
        <f t="shared" ca="1" si="764"/>
        <v>#N/A</v>
      </c>
      <c r="CN269" t="e">
        <f t="shared" ca="1" si="764"/>
        <v>#N/A</v>
      </c>
      <c r="CO269" t="e">
        <f t="shared" ca="1" si="764"/>
        <v>#N/A</v>
      </c>
      <c r="CP269" t="e">
        <f t="shared" ca="1" si="764"/>
        <v>#N/A</v>
      </c>
      <c r="CQ269" t="e">
        <f t="shared" ca="1" si="764"/>
        <v>#N/A</v>
      </c>
      <c r="CR269" t="e">
        <f t="shared" ca="1" si="764"/>
        <v>#N/A</v>
      </c>
      <c r="CS269" t="e">
        <f t="shared" ca="1" si="764"/>
        <v>#N/A</v>
      </c>
      <c r="CT269" t="e">
        <f t="shared" ca="1" si="764"/>
        <v>#N/A</v>
      </c>
      <c r="CU269" t="e">
        <f t="shared" ca="1" si="764"/>
        <v>#N/A</v>
      </c>
      <c r="CV269" t="e">
        <f t="shared" ca="1" si="764"/>
        <v>#N/A</v>
      </c>
      <c r="CW269" t="e">
        <f t="shared" ca="1" si="764"/>
        <v>#N/A</v>
      </c>
      <c r="CX269" t="e">
        <f t="shared" ca="1" si="764"/>
        <v>#N/A</v>
      </c>
      <c r="CY269" t="e">
        <f t="shared" ca="1" si="764"/>
        <v>#N/A</v>
      </c>
      <c r="CZ269" t="e">
        <f t="shared" ref="CZ269:DO276" ca="1" si="768">CZ$226*$E$224/60*$L269</f>
        <v>#N/A</v>
      </c>
      <c r="DA269" t="e">
        <f t="shared" ca="1" si="768"/>
        <v>#N/A</v>
      </c>
      <c r="DB269" t="e">
        <f t="shared" ca="1" si="768"/>
        <v>#N/A</v>
      </c>
      <c r="DC269" t="e">
        <f t="shared" ca="1" si="768"/>
        <v>#N/A</v>
      </c>
      <c r="DD269" t="e">
        <f t="shared" ca="1" si="768"/>
        <v>#N/A</v>
      </c>
      <c r="DE269" t="e">
        <f t="shared" ca="1" si="768"/>
        <v>#N/A</v>
      </c>
      <c r="DF269" t="e">
        <f t="shared" ca="1" si="768"/>
        <v>#N/A</v>
      </c>
      <c r="DG269" t="e">
        <f t="shared" ca="1" si="768"/>
        <v>#N/A</v>
      </c>
      <c r="DH269" t="e">
        <f t="shared" ca="1" si="768"/>
        <v>#N/A</v>
      </c>
      <c r="DI269" t="e">
        <f t="shared" ca="1" si="768"/>
        <v>#N/A</v>
      </c>
      <c r="DJ269" s="91" t="e">
        <f t="shared" ca="1" si="768"/>
        <v>#N/A</v>
      </c>
      <c r="DK269" t="e">
        <f t="shared" ca="1" si="768"/>
        <v>#N/A</v>
      </c>
      <c r="DL269" t="e">
        <f t="shared" ca="1" si="768"/>
        <v>#N/A</v>
      </c>
      <c r="DM269" t="e">
        <f t="shared" ca="1" si="768"/>
        <v>#N/A</v>
      </c>
      <c r="DN269" t="e">
        <f t="shared" ca="1" si="768"/>
        <v>#N/A</v>
      </c>
      <c r="DO269" t="e">
        <f t="shared" ca="1" si="768"/>
        <v>#N/A</v>
      </c>
      <c r="DP269" t="e">
        <f t="shared" ca="1" si="767"/>
        <v>#N/A</v>
      </c>
      <c r="DQ269" t="e">
        <f t="shared" ca="1" si="767"/>
        <v>#N/A</v>
      </c>
      <c r="DR269" t="e">
        <f t="shared" ca="1" si="767"/>
        <v>#N/A</v>
      </c>
      <c r="DS269" t="e">
        <f t="shared" ca="1" si="767"/>
        <v>#N/A</v>
      </c>
      <c r="DT269" t="e">
        <f t="shared" ca="1" si="767"/>
        <v>#N/A</v>
      </c>
      <c r="DU269" t="e">
        <f t="shared" ca="1" si="767"/>
        <v>#N/A</v>
      </c>
      <c r="DV269" t="e">
        <f t="shared" ca="1" si="767"/>
        <v>#N/A</v>
      </c>
      <c r="DW269" t="e">
        <f t="shared" ca="1" si="767"/>
        <v>#N/A</v>
      </c>
      <c r="DX269" t="e">
        <f t="shared" ca="1" si="767"/>
        <v>#N/A</v>
      </c>
      <c r="DY269" t="e">
        <f t="shared" ca="1" si="767"/>
        <v>#N/A</v>
      </c>
      <c r="DZ269" t="e">
        <f t="shared" ca="1" si="767"/>
        <v>#N/A</v>
      </c>
      <c r="EA269" t="e">
        <f t="shared" ca="1" si="767"/>
        <v>#N/A</v>
      </c>
      <c r="EB269" t="e">
        <f t="shared" ca="1" si="767"/>
        <v>#N/A</v>
      </c>
      <c r="EC269" t="e">
        <f t="shared" ca="1" si="767"/>
        <v>#N/A</v>
      </c>
      <c r="ED269" t="e">
        <f t="shared" ca="1" si="767"/>
        <v>#N/A</v>
      </c>
      <c r="EE269" t="e">
        <f t="shared" ca="1" si="765"/>
        <v>#N/A</v>
      </c>
      <c r="EF269" t="e">
        <f t="shared" ca="1" si="765"/>
        <v>#N/A</v>
      </c>
      <c r="EG269" t="e">
        <f t="shared" ca="1" si="765"/>
        <v>#N/A</v>
      </c>
      <c r="EH269" t="e">
        <f t="shared" ca="1" si="765"/>
        <v>#N/A</v>
      </c>
      <c r="EI269" t="e">
        <f t="shared" ca="1" si="765"/>
        <v>#N/A</v>
      </c>
      <c r="EJ269" t="e">
        <f t="shared" ca="1" si="765"/>
        <v>#N/A</v>
      </c>
      <c r="EK269" t="e">
        <f t="shared" ca="1" si="765"/>
        <v>#N/A</v>
      </c>
      <c r="EL269" t="e">
        <f t="shared" ca="1" si="765"/>
        <v>#N/A</v>
      </c>
      <c r="EM269" t="e">
        <f t="shared" ca="1" si="765"/>
        <v>#N/A</v>
      </c>
      <c r="EN269" s="91" t="e">
        <f t="shared" ca="1" si="765"/>
        <v>#N/A</v>
      </c>
    </row>
    <row r="270" spans="1:144">
      <c r="A270">
        <f ca="1"/>
        <v>0</v>
      </c>
      <c r="B270">
        <f ca="1"/>
        <v>0</v>
      </c>
      <c r="C270">
        <f ca="1"/>
        <v>0</v>
      </c>
      <c r="D270" t="str">
        <f ca="1"/>
        <v/>
      </c>
      <c r="E270">
        <f ca="1"/>
        <v>0</v>
      </c>
      <c r="F270">
        <f ca="1"/>
        <v>0</v>
      </c>
      <c r="G270">
        <f ca="1"/>
        <v>0</v>
      </c>
      <c r="H270" t="str">
        <f ca="1"/>
        <v/>
      </c>
      <c r="I270">
        <f ca="1"/>
        <v>0</v>
      </c>
      <c r="J270" t="str">
        <f ca="1"/>
        <v/>
      </c>
      <c r="K270" t="str">
        <f ca="1"/>
        <v>0</v>
      </c>
      <c r="L270" t="str">
        <f ca="1"/>
        <v>0</v>
      </c>
      <c r="M270" t="str">
        <f ca="1"/>
        <v>0</v>
      </c>
      <c r="X270" s="91" t="e">
        <f t="shared" ca="1" si="766"/>
        <v>#N/A</v>
      </c>
      <c r="Y270" t="e">
        <f t="shared" ca="1" si="766"/>
        <v>#N/A</v>
      </c>
      <c r="Z270" t="e">
        <f t="shared" ca="1" si="766"/>
        <v>#N/A</v>
      </c>
      <c r="AA270" t="e">
        <f t="shared" ca="1" si="766"/>
        <v>#N/A</v>
      </c>
      <c r="AB270" t="e">
        <f t="shared" ca="1" si="766"/>
        <v>#N/A</v>
      </c>
      <c r="AC270" t="e">
        <f t="shared" ca="1" si="766"/>
        <v>#N/A</v>
      </c>
      <c r="AD270" t="e">
        <f t="shared" ca="1" si="766"/>
        <v>#N/A</v>
      </c>
      <c r="AE270" t="e">
        <f t="shared" ca="1" si="766"/>
        <v>#N/A</v>
      </c>
      <c r="AF270" t="e">
        <f t="shared" ca="1" si="766"/>
        <v>#N/A</v>
      </c>
      <c r="AG270" t="e">
        <f t="shared" ca="1" si="766"/>
        <v>#N/A</v>
      </c>
      <c r="AH270" t="e">
        <f t="shared" ca="1" si="766"/>
        <v>#N/A</v>
      </c>
      <c r="AI270" t="e">
        <f t="shared" ca="1" si="766"/>
        <v>#N/A</v>
      </c>
      <c r="AJ270" t="e">
        <f t="shared" ca="1" si="766"/>
        <v>#N/A</v>
      </c>
      <c r="AK270" t="e">
        <f t="shared" ca="1" si="766"/>
        <v>#N/A</v>
      </c>
      <c r="AL270" t="e">
        <f t="shared" ca="1" si="766"/>
        <v>#N/A</v>
      </c>
      <c r="AM270" t="e">
        <f t="shared" ca="1" si="766"/>
        <v>#N/A</v>
      </c>
      <c r="AN270" t="e">
        <f t="shared" ca="1" si="764"/>
        <v>#N/A</v>
      </c>
      <c r="AO270" t="e">
        <f t="shared" ca="1" si="764"/>
        <v>#N/A</v>
      </c>
      <c r="AP270" t="e">
        <f t="shared" ca="1" si="764"/>
        <v>#N/A</v>
      </c>
      <c r="AQ270" t="e">
        <f t="shared" ca="1" si="764"/>
        <v>#N/A</v>
      </c>
      <c r="AR270" t="e">
        <f t="shared" ca="1" si="764"/>
        <v>#N/A</v>
      </c>
      <c r="AS270" t="e">
        <f t="shared" ca="1" si="764"/>
        <v>#N/A</v>
      </c>
      <c r="AT270" t="e">
        <f t="shared" ca="1" si="764"/>
        <v>#N/A</v>
      </c>
      <c r="AU270" t="e">
        <f t="shared" ca="1" si="764"/>
        <v>#N/A</v>
      </c>
      <c r="AV270" t="e">
        <f t="shared" ca="1" si="764"/>
        <v>#N/A</v>
      </c>
      <c r="AW270" t="e">
        <f t="shared" ca="1" si="764"/>
        <v>#N/A</v>
      </c>
      <c r="AX270" t="e">
        <f t="shared" ca="1" si="764"/>
        <v>#N/A</v>
      </c>
      <c r="AY270" t="e">
        <f t="shared" ca="1" si="764"/>
        <v>#N/A</v>
      </c>
      <c r="AZ270" t="e">
        <f t="shared" ca="1" si="764"/>
        <v>#N/A</v>
      </c>
      <c r="BA270" t="e">
        <f t="shared" ca="1" si="764"/>
        <v>#N/A</v>
      </c>
      <c r="BB270" s="91" t="e">
        <f t="shared" ca="1" si="764"/>
        <v>#N/A</v>
      </c>
      <c r="BC270" t="e">
        <f t="shared" ca="1" si="764"/>
        <v>#N/A</v>
      </c>
      <c r="BD270" t="e">
        <f t="shared" ca="1" si="764"/>
        <v>#N/A</v>
      </c>
      <c r="BE270" t="e">
        <f t="shared" ca="1" si="764"/>
        <v>#N/A</v>
      </c>
      <c r="BF270" t="e">
        <f t="shared" ca="1" si="764"/>
        <v>#N/A</v>
      </c>
      <c r="BG270" t="e">
        <f t="shared" ca="1" si="764"/>
        <v>#N/A</v>
      </c>
      <c r="BH270" t="e">
        <f t="shared" ca="1" si="764"/>
        <v>#N/A</v>
      </c>
      <c r="BI270" t="e">
        <f t="shared" ca="1" si="764"/>
        <v>#N/A</v>
      </c>
      <c r="BJ270" t="e">
        <f t="shared" ca="1" si="764"/>
        <v>#N/A</v>
      </c>
      <c r="BK270" t="e">
        <f t="shared" ca="1" si="764"/>
        <v>#N/A</v>
      </c>
      <c r="BL270" t="e">
        <f t="shared" ca="1" si="764"/>
        <v>#N/A</v>
      </c>
      <c r="BM270" t="e">
        <f t="shared" ca="1" si="764"/>
        <v>#N/A</v>
      </c>
      <c r="BN270" t="e">
        <f t="shared" ca="1" si="764"/>
        <v>#N/A</v>
      </c>
      <c r="BO270" t="e">
        <f t="shared" ca="1" si="764"/>
        <v>#N/A</v>
      </c>
      <c r="BP270" t="e">
        <f t="shared" ca="1" si="764"/>
        <v>#N/A</v>
      </c>
      <c r="BQ270" t="e">
        <f t="shared" ca="1" si="764"/>
        <v>#N/A</v>
      </c>
      <c r="BR270" t="e">
        <f t="shared" ca="1" si="764"/>
        <v>#N/A</v>
      </c>
      <c r="BS270" t="e">
        <f t="shared" ca="1" si="764"/>
        <v>#N/A</v>
      </c>
      <c r="BT270" t="e">
        <f t="shared" ca="1" si="764"/>
        <v>#N/A</v>
      </c>
      <c r="BU270" t="e">
        <f t="shared" ca="1" si="764"/>
        <v>#N/A</v>
      </c>
      <c r="BV270" t="e">
        <f t="shared" ca="1" si="764"/>
        <v>#N/A</v>
      </c>
      <c r="BW270" t="e">
        <f t="shared" ca="1" si="764"/>
        <v>#N/A</v>
      </c>
      <c r="BX270" t="e">
        <f t="shared" ca="1" si="764"/>
        <v>#N/A</v>
      </c>
      <c r="BY270" t="e">
        <f t="shared" ca="1" si="764"/>
        <v>#N/A</v>
      </c>
      <c r="BZ270" t="e">
        <f t="shared" ca="1" si="764"/>
        <v>#N/A</v>
      </c>
      <c r="CA270" t="e">
        <f t="shared" ca="1" si="764"/>
        <v>#N/A</v>
      </c>
      <c r="CB270" t="e">
        <f t="shared" ca="1" si="764"/>
        <v>#N/A</v>
      </c>
      <c r="CC270" t="e">
        <f t="shared" ca="1" si="764"/>
        <v>#N/A</v>
      </c>
      <c r="CD270" t="e">
        <f t="shared" ca="1" si="764"/>
        <v>#N/A</v>
      </c>
      <c r="CE270" t="e">
        <f t="shared" ca="1" si="764"/>
        <v>#N/A</v>
      </c>
      <c r="CF270" s="91" t="e">
        <f t="shared" ca="1" si="764"/>
        <v>#N/A</v>
      </c>
      <c r="CG270" t="e">
        <f t="shared" ca="1" si="764"/>
        <v>#N/A</v>
      </c>
      <c r="CH270" t="e">
        <f t="shared" ca="1" si="764"/>
        <v>#N/A</v>
      </c>
      <c r="CI270" t="e">
        <f t="shared" ca="1" si="764"/>
        <v>#N/A</v>
      </c>
      <c r="CJ270" t="e">
        <f t="shared" ca="1" si="764"/>
        <v>#N/A</v>
      </c>
      <c r="CK270" t="e">
        <f t="shared" ca="1" si="764"/>
        <v>#N/A</v>
      </c>
      <c r="CL270" t="e">
        <f t="shared" ca="1" si="764"/>
        <v>#N/A</v>
      </c>
      <c r="CM270" t="e">
        <f t="shared" ca="1" si="764"/>
        <v>#N/A</v>
      </c>
      <c r="CN270" t="e">
        <f t="shared" ca="1" si="764"/>
        <v>#N/A</v>
      </c>
      <c r="CO270" t="e">
        <f t="shared" ca="1" si="764"/>
        <v>#N/A</v>
      </c>
      <c r="CP270" t="e">
        <f t="shared" ca="1" si="764"/>
        <v>#N/A</v>
      </c>
      <c r="CQ270" t="e">
        <f t="shared" ca="1" si="764"/>
        <v>#N/A</v>
      </c>
      <c r="CR270" t="e">
        <f t="shared" ca="1" si="764"/>
        <v>#N/A</v>
      </c>
      <c r="CS270" t="e">
        <f t="shared" ca="1" si="764"/>
        <v>#N/A</v>
      </c>
      <c r="CT270" t="e">
        <f t="shared" ca="1" si="764"/>
        <v>#N/A</v>
      </c>
      <c r="CU270" t="e">
        <f t="shared" ca="1" si="764"/>
        <v>#N/A</v>
      </c>
      <c r="CV270" t="e">
        <f t="shared" ca="1" si="764"/>
        <v>#N/A</v>
      </c>
      <c r="CW270" t="e">
        <f t="shared" ca="1" si="764"/>
        <v>#N/A</v>
      </c>
      <c r="CX270" t="e">
        <f t="shared" ca="1" si="764"/>
        <v>#N/A</v>
      </c>
      <c r="CY270" t="e">
        <f t="shared" ca="1" si="764"/>
        <v>#N/A</v>
      </c>
      <c r="CZ270" t="e">
        <f t="shared" ca="1" si="768"/>
        <v>#N/A</v>
      </c>
      <c r="DA270" t="e">
        <f t="shared" ca="1" si="768"/>
        <v>#N/A</v>
      </c>
      <c r="DB270" t="e">
        <f t="shared" ca="1" si="768"/>
        <v>#N/A</v>
      </c>
      <c r="DC270" t="e">
        <f t="shared" ca="1" si="768"/>
        <v>#N/A</v>
      </c>
      <c r="DD270" t="e">
        <f t="shared" ca="1" si="768"/>
        <v>#N/A</v>
      </c>
      <c r="DE270" t="e">
        <f t="shared" ca="1" si="768"/>
        <v>#N/A</v>
      </c>
      <c r="DF270" t="e">
        <f t="shared" ca="1" si="768"/>
        <v>#N/A</v>
      </c>
      <c r="DG270" t="e">
        <f t="shared" ca="1" si="768"/>
        <v>#N/A</v>
      </c>
      <c r="DH270" t="e">
        <f t="shared" ca="1" si="768"/>
        <v>#N/A</v>
      </c>
      <c r="DI270" t="e">
        <f t="shared" ca="1" si="768"/>
        <v>#N/A</v>
      </c>
      <c r="DJ270" s="91" t="e">
        <f t="shared" ca="1" si="768"/>
        <v>#N/A</v>
      </c>
      <c r="DK270" t="e">
        <f t="shared" ca="1" si="768"/>
        <v>#N/A</v>
      </c>
      <c r="DL270" t="e">
        <f t="shared" ca="1" si="768"/>
        <v>#N/A</v>
      </c>
      <c r="DM270" t="e">
        <f t="shared" ca="1" si="768"/>
        <v>#N/A</v>
      </c>
      <c r="DN270" t="e">
        <f t="shared" ca="1" si="768"/>
        <v>#N/A</v>
      </c>
      <c r="DO270" t="e">
        <f t="shared" ca="1" si="768"/>
        <v>#N/A</v>
      </c>
      <c r="DP270" t="e">
        <f t="shared" ca="1" si="767"/>
        <v>#N/A</v>
      </c>
      <c r="DQ270" t="e">
        <f t="shared" ca="1" si="767"/>
        <v>#N/A</v>
      </c>
      <c r="DR270" t="e">
        <f t="shared" ca="1" si="767"/>
        <v>#N/A</v>
      </c>
      <c r="DS270" t="e">
        <f t="shared" ca="1" si="767"/>
        <v>#N/A</v>
      </c>
      <c r="DT270" t="e">
        <f t="shared" ca="1" si="767"/>
        <v>#N/A</v>
      </c>
      <c r="DU270" t="e">
        <f t="shared" ca="1" si="767"/>
        <v>#N/A</v>
      </c>
      <c r="DV270" t="e">
        <f t="shared" ca="1" si="767"/>
        <v>#N/A</v>
      </c>
      <c r="DW270" t="e">
        <f t="shared" ca="1" si="767"/>
        <v>#N/A</v>
      </c>
      <c r="DX270" t="e">
        <f t="shared" ca="1" si="767"/>
        <v>#N/A</v>
      </c>
      <c r="DY270" t="e">
        <f t="shared" ca="1" si="767"/>
        <v>#N/A</v>
      </c>
      <c r="DZ270" t="e">
        <f t="shared" ca="1" si="767"/>
        <v>#N/A</v>
      </c>
      <c r="EA270" t="e">
        <f t="shared" ca="1" si="767"/>
        <v>#N/A</v>
      </c>
      <c r="EB270" t="e">
        <f t="shared" ca="1" si="767"/>
        <v>#N/A</v>
      </c>
      <c r="EC270" t="e">
        <f t="shared" ca="1" si="767"/>
        <v>#N/A</v>
      </c>
      <c r="ED270" t="e">
        <f t="shared" ca="1" si="767"/>
        <v>#N/A</v>
      </c>
      <c r="EE270" t="e">
        <f t="shared" ca="1" si="765"/>
        <v>#N/A</v>
      </c>
      <c r="EF270" t="e">
        <f t="shared" ca="1" si="765"/>
        <v>#N/A</v>
      </c>
      <c r="EG270" t="e">
        <f t="shared" ca="1" si="765"/>
        <v>#N/A</v>
      </c>
      <c r="EH270" t="e">
        <f t="shared" ca="1" si="765"/>
        <v>#N/A</v>
      </c>
      <c r="EI270" t="e">
        <f t="shared" ca="1" si="765"/>
        <v>#N/A</v>
      </c>
      <c r="EJ270" t="e">
        <f t="shared" ca="1" si="765"/>
        <v>#N/A</v>
      </c>
      <c r="EK270" t="e">
        <f t="shared" ca="1" si="765"/>
        <v>#N/A</v>
      </c>
      <c r="EL270" t="e">
        <f t="shared" ca="1" si="765"/>
        <v>#N/A</v>
      </c>
      <c r="EM270" t="e">
        <f t="shared" ca="1" si="765"/>
        <v>#N/A</v>
      </c>
      <c r="EN270" s="91" t="e">
        <f t="shared" ca="1" si="765"/>
        <v>#N/A</v>
      </c>
    </row>
    <row r="271" spans="1:144">
      <c r="A271">
        <f ca="1"/>
        <v>0</v>
      </c>
      <c r="B271">
        <f ca="1"/>
        <v>0</v>
      </c>
      <c r="C271">
        <f ca="1"/>
        <v>0</v>
      </c>
      <c r="D271" t="str">
        <f ca="1"/>
        <v/>
      </c>
      <c r="E271">
        <f ca="1"/>
        <v>0</v>
      </c>
      <c r="F271">
        <f ca="1"/>
        <v>0</v>
      </c>
      <c r="G271">
        <f ca="1"/>
        <v>0</v>
      </c>
      <c r="H271" t="str">
        <f ca="1"/>
        <v/>
      </c>
      <c r="I271">
        <f ca="1"/>
        <v>0</v>
      </c>
      <c r="J271" t="str">
        <f ca="1"/>
        <v/>
      </c>
      <c r="K271" t="str">
        <f ca="1"/>
        <v>0</v>
      </c>
      <c r="L271" t="str">
        <f ca="1"/>
        <v>0</v>
      </c>
      <c r="M271" t="str">
        <f ca="1"/>
        <v>0</v>
      </c>
      <c r="X271" s="91" t="e">
        <f t="shared" ca="1" si="766"/>
        <v>#N/A</v>
      </c>
      <c r="Y271" t="e">
        <f t="shared" ca="1" si="766"/>
        <v>#N/A</v>
      </c>
      <c r="Z271" t="e">
        <f t="shared" ca="1" si="766"/>
        <v>#N/A</v>
      </c>
      <c r="AA271" t="e">
        <f t="shared" ca="1" si="766"/>
        <v>#N/A</v>
      </c>
      <c r="AB271" t="e">
        <f t="shared" ca="1" si="766"/>
        <v>#N/A</v>
      </c>
      <c r="AC271" t="e">
        <f t="shared" ca="1" si="766"/>
        <v>#N/A</v>
      </c>
      <c r="AD271" t="e">
        <f t="shared" ca="1" si="766"/>
        <v>#N/A</v>
      </c>
      <c r="AE271" t="e">
        <f t="shared" ca="1" si="766"/>
        <v>#N/A</v>
      </c>
      <c r="AF271" t="e">
        <f t="shared" ca="1" si="766"/>
        <v>#N/A</v>
      </c>
      <c r="AG271" t="e">
        <f t="shared" ca="1" si="766"/>
        <v>#N/A</v>
      </c>
      <c r="AH271" t="e">
        <f t="shared" ca="1" si="766"/>
        <v>#N/A</v>
      </c>
      <c r="AI271" t="e">
        <f t="shared" ca="1" si="766"/>
        <v>#N/A</v>
      </c>
      <c r="AJ271" t="e">
        <f t="shared" ca="1" si="766"/>
        <v>#N/A</v>
      </c>
      <c r="AK271" t="e">
        <f t="shared" ca="1" si="766"/>
        <v>#N/A</v>
      </c>
      <c r="AL271" t="e">
        <f t="shared" ca="1" si="766"/>
        <v>#N/A</v>
      </c>
      <c r="AM271" t="e">
        <f t="shared" ca="1" si="766"/>
        <v>#N/A</v>
      </c>
      <c r="AN271" t="e">
        <f t="shared" ca="1" si="764"/>
        <v>#N/A</v>
      </c>
      <c r="AO271" t="e">
        <f t="shared" ca="1" si="764"/>
        <v>#N/A</v>
      </c>
      <c r="AP271" t="e">
        <f t="shared" ca="1" si="764"/>
        <v>#N/A</v>
      </c>
      <c r="AQ271" t="e">
        <f t="shared" ca="1" si="764"/>
        <v>#N/A</v>
      </c>
      <c r="AR271" t="e">
        <f t="shared" ca="1" si="764"/>
        <v>#N/A</v>
      </c>
      <c r="AS271" t="e">
        <f t="shared" ca="1" si="764"/>
        <v>#N/A</v>
      </c>
      <c r="AT271" t="e">
        <f t="shared" ca="1" si="764"/>
        <v>#N/A</v>
      </c>
      <c r="AU271" t="e">
        <f t="shared" ca="1" si="764"/>
        <v>#N/A</v>
      </c>
      <c r="AV271" t="e">
        <f t="shared" ca="1" si="764"/>
        <v>#N/A</v>
      </c>
      <c r="AW271" t="e">
        <f t="shared" ca="1" si="764"/>
        <v>#N/A</v>
      </c>
      <c r="AX271" t="e">
        <f t="shared" ca="1" si="764"/>
        <v>#N/A</v>
      </c>
      <c r="AY271" t="e">
        <f t="shared" ca="1" si="764"/>
        <v>#N/A</v>
      </c>
      <c r="AZ271" t="e">
        <f t="shared" ca="1" si="764"/>
        <v>#N/A</v>
      </c>
      <c r="BA271" t="e">
        <f t="shared" ca="1" si="764"/>
        <v>#N/A</v>
      </c>
      <c r="BB271" s="91" t="e">
        <f t="shared" ca="1" si="764"/>
        <v>#N/A</v>
      </c>
      <c r="BC271" t="e">
        <f t="shared" ca="1" si="764"/>
        <v>#N/A</v>
      </c>
      <c r="BD271" t="e">
        <f t="shared" ca="1" si="764"/>
        <v>#N/A</v>
      </c>
      <c r="BE271" t="e">
        <f t="shared" ca="1" si="764"/>
        <v>#N/A</v>
      </c>
      <c r="BF271" t="e">
        <f t="shared" ca="1" si="764"/>
        <v>#N/A</v>
      </c>
      <c r="BG271" t="e">
        <f t="shared" ca="1" si="764"/>
        <v>#N/A</v>
      </c>
      <c r="BH271" t="e">
        <f t="shared" ca="1" si="764"/>
        <v>#N/A</v>
      </c>
      <c r="BI271" t="e">
        <f t="shared" ca="1" si="764"/>
        <v>#N/A</v>
      </c>
      <c r="BJ271" t="e">
        <f t="shared" ca="1" si="764"/>
        <v>#N/A</v>
      </c>
      <c r="BK271" t="e">
        <f t="shared" ca="1" si="764"/>
        <v>#N/A</v>
      </c>
      <c r="BL271" t="e">
        <f t="shared" ca="1" si="764"/>
        <v>#N/A</v>
      </c>
      <c r="BM271" t="e">
        <f t="shared" ca="1" si="764"/>
        <v>#N/A</v>
      </c>
      <c r="BN271" t="e">
        <f t="shared" ca="1" si="764"/>
        <v>#N/A</v>
      </c>
      <c r="BO271" t="e">
        <f t="shared" ca="1" si="764"/>
        <v>#N/A</v>
      </c>
      <c r="BP271" t="e">
        <f t="shared" ca="1" si="764"/>
        <v>#N/A</v>
      </c>
      <c r="BQ271" t="e">
        <f t="shared" ca="1" si="764"/>
        <v>#N/A</v>
      </c>
      <c r="BR271" t="e">
        <f t="shared" ca="1" si="764"/>
        <v>#N/A</v>
      </c>
      <c r="BS271" t="e">
        <f t="shared" ca="1" si="764"/>
        <v>#N/A</v>
      </c>
      <c r="BT271" t="e">
        <f t="shared" ca="1" si="764"/>
        <v>#N/A</v>
      </c>
      <c r="BU271" t="e">
        <f t="shared" ca="1" si="764"/>
        <v>#N/A</v>
      </c>
      <c r="BV271" t="e">
        <f t="shared" ca="1" si="764"/>
        <v>#N/A</v>
      </c>
      <c r="BW271" t="e">
        <f t="shared" ca="1" si="764"/>
        <v>#N/A</v>
      </c>
      <c r="BX271" t="e">
        <f t="shared" ca="1" si="764"/>
        <v>#N/A</v>
      </c>
      <c r="BY271" t="e">
        <f t="shared" ca="1" si="764"/>
        <v>#N/A</v>
      </c>
      <c r="BZ271" t="e">
        <f t="shared" ca="1" si="764"/>
        <v>#N/A</v>
      </c>
      <c r="CA271" t="e">
        <f t="shared" ca="1" si="764"/>
        <v>#N/A</v>
      </c>
      <c r="CB271" t="e">
        <f t="shared" ca="1" si="764"/>
        <v>#N/A</v>
      </c>
      <c r="CC271" t="e">
        <f t="shared" ca="1" si="764"/>
        <v>#N/A</v>
      </c>
      <c r="CD271" t="e">
        <f t="shared" ca="1" si="764"/>
        <v>#N/A</v>
      </c>
      <c r="CE271" t="e">
        <f t="shared" ca="1" si="764"/>
        <v>#N/A</v>
      </c>
      <c r="CF271" s="91" t="e">
        <f t="shared" ca="1" si="764"/>
        <v>#N/A</v>
      </c>
      <c r="CG271" t="e">
        <f t="shared" ca="1" si="764"/>
        <v>#N/A</v>
      </c>
      <c r="CH271" t="e">
        <f t="shared" ca="1" si="764"/>
        <v>#N/A</v>
      </c>
      <c r="CI271" t="e">
        <f t="shared" ca="1" si="764"/>
        <v>#N/A</v>
      </c>
      <c r="CJ271" t="e">
        <f t="shared" ca="1" si="764"/>
        <v>#N/A</v>
      </c>
      <c r="CK271" t="e">
        <f t="shared" ca="1" si="764"/>
        <v>#N/A</v>
      </c>
      <c r="CL271" t="e">
        <f t="shared" ca="1" si="764"/>
        <v>#N/A</v>
      </c>
      <c r="CM271" t="e">
        <f t="shared" ca="1" si="764"/>
        <v>#N/A</v>
      </c>
      <c r="CN271" t="e">
        <f t="shared" ca="1" si="764"/>
        <v>#N/A</v>
      </c>
      <c r="CO271" t="e">
        <f t="shared" ca="1" si="764"/>
        <v>#N/A</v>
      </c>
      <c r="CP271" t="e">
        <f t="shared" ca="1" si="764"/>
        <v>#N/A</v>
      </c>
      <c r="CQ271" t="e">
        <f t="shared" ca="1" si="764"/>
        <v>#N/A</v>
      </c>
      <c r="CR271" t="e">
        <f t="shared" ca="1" si="764"/>
        <v>#N/A</v>
      </c>
      <c r="CS271" t="e">
        <f t="shared" ca="1" si="764"/>
        <v>#N/A</v>
      </c>
      <c r="CT271" t="e">
        <f t="shared" ca="1" si="764"/>
        <v>#N/A</v>
      </c>
      <c r="CU271" t="e">
        <f t="shared" ca="1" si="764"/>
        <v>#N/A</v>
      </c>
      <c r="CV271" t="e">
        <f t="shared" ca="1" si="764"/>
        <v>#N/A</v>
      </c>
      <c r="CW271" t="e">
        <f t="shared" ca="1" si="764"/>
        <v>#N/A</v>
      </c>
      <c r="CX271" t="e">
        <f ca="1">CX$226*$E$224/60*$L271</f>
        <v>#N/A</v>
      </c>
      <c r="CY271" t="e">
        <f ca="1">CY$226*$E$224/60*$L271</f>
        <v>#N/A</v>
      </c>
      <c r="CZ271" t="e">
        <f t="shared" ca="1" si="768"/>
        <v>#N/A</v>
      </c>
      <c r="DA271" t="e">
        <f t="shared" ca="1" si="768"/>
        <v>#N/A</v>
      </c>
      <c r="DB271" t="e">
        <f t="shared" ca="1" si="768"/>
        <v>#N/A</v>
      </c>
      <c r="DC271" t="e">
        <f t="shared" ca="1" si="768"/>
        <v>#N/A</v>
      </c>
      <c r="DD271" t="e">
        <f t="shared" ca="1" si="768"/>
        <v>#N/A</v>
      </c>
      <c r="DE271" t="e">
        <f t="shared" ca="1" si="768"/>
        <v>#N/A</v>
      </c>
      <c r="DF271" t="e">
        <f t="shared" ca="1" si="768"/>
        <v>#N/A</v>
      </c>
      <c r="DG271" t="e">
        <f t="shared" ca="1" si="768"/>
        <v>#N/A</v>
      </c>
      <c r="DH271" t="e">
        <f t="shared" ca="1" si="768"/>
        <v>#N/A</v>
      </c>
      <c r="DI271" t="e">
        <f t="shared" ca="1" si="768"/>
        <v>#N/A</v>
      </c>
      <c r="DJ271" s="91" t="e">
        <f t="shared" ca="1" si="768"/>
        <v>#N/A</v>
      </c>
      <c r="DK271" t="e">
        <f t="shared" ca="1" si="768"/>
        <v>#N/A</v>
      </c>
      <c r="DL271" t="e">
        <f t="shared" ca="1" si="768"/>
        <v>#N/A</v>
      </c>
      <c r="DM271" t="e">
        <f t="shared" ca="1" si="768"/>
        <v>#N/A</v>
      </c>
      <c r="DN271" t="e">
        <f t="shared" ca="1" si="768"/>
        <v>#N/A</v>
      </c>
      <c r="DO271" t="e">
        <f t="shared" ca="1" si="768"/>
        <v>#N/A</v>
      </c>
      <c r="DP271" t="e">
        <f t="shared" ca="1" si="767"/>
        <v>#N/A</v>
      </c>
      <c r="DQ271" t="e">
        <f t="shared" ca="1" si="767"/>
        <v>#N/A</v>
      </c>
      <c r="DR271" t="e">
        <f t="shared" ca="1" si="767"/>
        <v>#N/A</v>
      </c>
      <c r="DS271" t="e">
        <f t="shared" ca="1" si="767"/>
        <v>#N/A</v>
      </c>
      <c r="DT271" t="e">
        <f t="shared" ca="1" si="767"/>
        <v>#N/A</v>
      </c>
      <c r="DU271" t="e">
        <f t="shared" ca="1" si="767"/>
        <v>#N/A</v>
      </c>
      <c r="DV271" t="e">
        <f t="shared" ca="1" si="767"/>
        <v>#N/A</v>
      </c>
      <c r="DW271" t="e">
        <f t="shared" ca="1" si="767"/>
        <v>#N/A</v>
      </c>
      <c r="DX271" t="e">
        <f t="shared" ca="1" si="767"/>
        <v>#N/A</v>
      </c>
      <c r="DY271" t="e">
        <f t="shared" ca="1" si="767"/>
        <v>#N/A</v>
      </c>
      <c r="DZ271" t="e">
        <f t="shared" ca="1" si="767"/>
        <v>#N/A</v>
      </c>
      <c r="EA271" t="e">
        <f t="shared" ca="1" si="767"/>
        <v>#N/A</v>
      </c>
      <c r="EB271" t="e">
        <f t="shared" ca="1" si="767"/>
        <v>#N/A</v>
      </c>
      <c r="EC271" t="e">
        <f t="shared" ca="1" si="767"/>
        <v>#N/A</v>
      </c>
      <c r="ED271" t="e">
        <f t="shared" ca="1" si="767"/>
        <v>#N/A</v>
      </c>
      <c r="EE271" t="e">
        <f t="shared" ca="1" si="765"/>
        <v>#N/A</v>
      </c>
      <c r="EF271" t="e">
        <f t="shared" ca="1" si="765"/>
        <v>#N/A</v>
      </c>
      <c r="EG271" t="e">
        <f t="shared" ca="1" si="765"/>
        <v>#N/A</v>
      </c>
      <c r="EH271" t="e">
        <f t="shared" ca="1" si="765"/>
        <v>#N/A</v>
      </c>
      <c r="EI271" t="e">
        <f t="shared" ca="1" si="765"/>
        <v>#N/A</v>
      </c>
      <c r="EJ271" t="e">
        <f t="shared" ca="1" si="765"/>
        <v>#N/A</v>
      </c>
      <c r="EK271" t="e">
        <f t="shared" ca="1" si="765"/>
        <v>#N/A</v>
      </c>
      <c r="EL271" t="e">
        <f t="shared" ca="1" si="765"/>
        <v>#N/A</v>
      </c>
      <c r="EM271" t="e">
        <f t="shared" ca="1" si="765"/>
        <v>#N/A</v>
      </c>
      <c r="EN271" s="91" t="e">
        <f t="shared" ca="1" si="765"/>
        <v>#N/A</v>
      </c>
    </row>
    <row r="272" spans="1:144">
      <c r="A272">
        <f ca="1"/>
        <v>0</v>
      </c>
      <c r="B272">
        <f ca="1"/>
        <v>0</v>
      </c>
      <c r="C272">
        <f ca="1"/>
        <v>0</v>
      </c>
      <c r="D272" t="str">
        <f ca="1"/>
        <v/>
      </c>
      <c r="E272">
        <f ca="1"/>
        <v>0</v>
      </c>
      <c r="F272">
        <f ca="1"/>
        <v>0</v>
      </c>
      <c r="G272">
        <f ca="1"/>
        <v>0</v>
      </c>
      <c r="H272" t="str">
        <f ca="1"/>
        <v/>
      </c>
      <c r="I272">
        <f ca="1"/>
        <v>0</v>
      </c>
      <c r="J272" t="str">
        <f ca="1"/>
        <v/>
      </c>
      <c r="K272" t="str">
        <f ca="1"/>
        <v>0</v>
      </c>
      <c r="L272" t="str">
        <f ca="1"/>
        <v>0</v>
      </c>
      <c r="M272" t="str">
        <f ca="1"/>
        <v>0</v>
      </c>
      <c r="X272" s="91" t="e">
        <f t="shared" ca="1" si="766"/>
        <v>#N/A</v>
      </c>
      <c r="Y272" t="e">
        <f t="shared" ca="1" si="766"/>
        <v>#N/A</v>
      </c>
      <c r="Z272" t="e">
        <f t="shared" ca="1" si="766"/>
        <v>#N/A</v>
      </c>
      <c r="AA272" t="e">
        <f t="shared" ca="1" si="766"/>
        <v>#N/A</v>
      </c>
      <c r="AB272" t="e">
        <f t="shared" ca="1" si="766"/>
        <v>#N/A</v>
      </c>
      <c r="AC272" t="e">
        <f t="shared" ca="1" si="766"/>
        <v>#N/A</v>
      </c>
      <c r="AD272" t="e">
        <f t="shared" ca="1" si="766"/>
        <v>#N/A</v>
      </c>
      <c r="AE272" t="e">
        <f t="shared" ca="1" si="766"/>
        <v>#N/A</v>
      </c>
      <c r="AF272" t="e">
        <f t="shared" ca="1" si="766"/>
        <v>#N/A</v>
      </c>
      <c r="AG272" t="e">
        <f t="shared" ca="1" si="766"/>
        <v>#N/A</v>
      </c>
      <c r="AH272" t="e">
        <f t="shared" ca="1" si="766"/>
        <v>#N/A</v>
      </c>
      <c r="AI272" t="e">
        <f t="shared" ca="1" si="766"/>
        <v>#N/A</v>
      </c>
      <c r="AJ272" t="e">
        <f t="shared" ca="1" si="766"/>
        <v>#N/A</v>
      </c>
      <c r="AK272" t="e">
        <f t="shared" ca="1" si="766"/>
        <v>#N/A</v>
      </c>
      <c r="AL272" t="e">
        <f t="shared" ca="1" si="766"/>
        <v>#N/A</v>
      </c>
      <c r="AM272" t="e">
        <f t="shared" ca="1" si="766"/>
        <v>#N/A</v>
      </c>
      <c r="AN272" t="e">
        <f t="shared" ref="AN272:BC276" ca="1" si="769">AN$226*$E$224/60*$L272</f>
        <v>#N/A</v>
      </c>
      <c r="AO272" t="e">
        <f t="shared" ca="1" si="769"/>
        <v>#N/A</v>
      </c>
      <c r="AP272" t="e">
        <f t="shared" ca="1" si="769"/>
        <v>#N/A</v>
      </c>
      <c r="AQ272" t="e">
        <f t="shared" ca="1" si="769"/>
        <v>#N/A</v>
      </c>
      <c r="AR272" t="e">
        <f t="shared" ca="1" si="769"/>
        <v>#N/A</v>
      </c>
      <c r="AS272" t="e">
        <f t="shared" ca="1" si="769"/>
        <v>#N/A</v>
      </c>
      <c r="AT272" t="e">
        <f t="shared" ca="1" si="769"/>
        <v>#N/A</v>
      </c>
      <c r="AU272" t="e">
        <f t="shared" ca="1" si="769"/>
        <v>#N/A</v>
      </c>
      <c r="AV272" t="e">
        <f t="shared" ca="1" si="769"/>
        <v>#N/A</v>
      </c>
      <c r="AW272" t="e">
        <f t="shared" ca="1" si="769"/>
        <v>#N/A</v>
      </c>
      <c r="AX272" t="e">
        <f t="shared" ca="1" si="769"/>
        <v>#N/A</v>
      </c>
      <c r="AY272" t="e">
        <f t="shared" ca="1" si="769"/>
        <v>#N/A</v>
      </c>
      <c r="AZ272" t="e">
        <f t="shared" ca="1" si="769"/>
        <v>#N/A</v>
      </c>
      <c r="BA272" t="e">
        <f t="shared" ca="1" si="769"/>
        <v>#N/A</v>
      </c>
      <c r="BB272" s="91" t="e">
        <f t="shared" ca="1" si="769"/>
        <v>#N/A</v>
      </c>
      <c r="BC272" t="e">
        <f t="shared" ca="1" si="769"/>
        <v>#N/A</v>
      </c>
      <c r="BD272" t="e">
        <f t="shared" ref="BD272:BS276" ca="1" si="770">BD$226*$E$224/60*$L272</f>
        <v>#N/A</v>
      </c>
      <c r="BE272" t="e">
        <f t="shared" ca="1" si="770"/>
        <v>#N/A</v>
      </c>
      <c r="BF272" t="e">
        <f t="shared" ca="1" si="770"/>
        <v>#N/A</v>
      </c>
      <c r="BG272" t="e">
        <f t="shared" ca="1" si="770"/>
        <v>#N/A</v>
      </c>
      <c r="BH272" t="e">
        <f t="shared" ca="1" si="770"/>
        <v>#N/A</v>
      </c>
      <c r="BI272" t="e">
        <f t="shared" ca="1" si="770"/>
        <v>#N/A</v>
      </c>
      <c r="BJ272" t="e">
        <f t="shared" ca="1" si="770"/>
        <v>#N/A</v>
      </c>
      <c r="BK272" t="e">
        <f t="shared" ca="1" si="770"/>
        <v>#N/A</v>
      </c>
      <c r="BL272" t="e">
        <f t="shared" ca="1" si="770"/>
        <v>#N/A</v>
      </c>
      <c r="BM272" t="e">
        <f t="shared" ca="1" si="770"/>
        <v>#N/A</v>
      </c>
      <c r="BN272" t="e">
        <f t="shared" ca="1" si="770"/>
        <v>#N/A</v>
      </c>
      <c r="BO272" t="e">
        <f t="shared" ca="1" si="770"/>
        <v>#N/A</v>
      </c>
      <c r="BP272" t="e">
        <f t="shared" ca="1" si="770"/>
        <v>#N/A</v>
      </c>
      <c r="BQ272" t="e">
        <f t="shared" ca="1" si="770"/>
        <v>#N/A</v>
      </c>
      <c r="BR272" t="e">
        <f t="shared" ca="1" si="770"/>
        <v>#N/A</v>
      </c>
      <c r="BS272" t="e">
        <f t="shared" ca="1" si="770"/>
        <v>#N/A</v>
      </c>
      <c r="BT272" t="e">
        <f t="shared" ref="BT272:CI276" ca="1" si="771">BT$226*$E$224/60*$L272</f>
        <v>#N/A</v>
      </c>
      <c r="BU272" t="e">
        <f t="shared" ca="1" si="771"/>
        <v>#N/A</v>
      </c>
      <c r="BV272" t="e">
        <f t="shared" ca="1" si="771"/>
        <v>#N/A</v>
      </c>
      <c r="BW272" t="e">
        <f t="shared" ca="1" si="771"/>
        <v>#N/A</v>
      </c>
      <c r="BX272" t="e">
        <f t="shared" ca="1" si="771"/>
        <v>#N/A</v>
      </c>
      <c r="BY272" t="e">
        <f t="shared" ca="1" si="771"/>
        <v>#N/A</v>
      </c>
      <c r="BZ272" t="e">
        <f t="shared" ca="1" si="771"/>
        <v>#N/A</v>
      </c>
      <c r="CA272" t="e">
        <f t="shared" ca="1" si="771"/>
        <v>#N/A</v>
      </c>
      <c r="CB272" t="e">
        <f t="shared" ca="1" si="771"/>
        <v>#N/A</v>
      </c>
      <c r="CC272" t="e">
        <f t="shared" ca="1" si="771"/>
        <v>#N/A</v>
      </c>
      <c r="CD272" t="e">
        <f t="shared" ca="1" si="771"/>
        <v>#N/A</v>
      </c>
      <c r="CE272" t="e">
        <f t="shared" ca="1" si="771"/>
        <v>#N/A</v>
      </c>
      <c r="CF272" s="91" t="e">
        <f t="shared" ca="1" si="771"/>
        <v>#N/A</v>
      </c>
      <c r="CG272" t="e">
        <f t="shared" ca="1" si="771"/>
        <v>#N/A</v>
      </c>
      <c r="CH272" t="e">
        <f t="shared" ca="1" si="771"/>
        <v>#N/A</v>
      </c>
      <c r="CI272" t="e">
        <f t="shared" ca="1" si="771"/>
        <v>#N/A</v>
      </c>
      <c r="CJ272" t="e">
        <f t="shared" ref="CJ272:CY276" ca="1" si="772">CJ$226*$E$224/60*$L272</f>
        <v>#N/A</v>
      </c>
      <c r="CK272" t="e">
        <f t="shared" ca="1" si="772"/>
        <v>#N/A</v>
      </c>
      <c r="CL272" t="e">
        <f t="shared" ca="1" si="772"/>
        <v>#N/A</v>
      </c>
      <c r="CM272" t="e">
        <f t="shared" ca="1" si="772"/>
        <v>#N/A</v>
      </c>
      <c r="CN272" t="e">
        <f t="shared" ca="1" si="772"/>
        <v>#N/A</v>
      </c>
      <c r="CO272" t="e">
        <f t="shared" ca="1" si="772"/>
        <v>#N/A</v>
      </c>
      <c r="CP272" t="e">
        <f t="shared" ca="1" si="772"/>
        <v>#N/A</v>
      </c>
      <c r="CQ272" t="e">
        <f t="shared" ca="1" si="772"/>
        <v>#N/A</v>
      </c>
      <c r="CR272" t="e">
        <f t="shared" ca="1" si="772"/>
        <v>#N/A</v>
      </c>
      <c r="CS272" t="e">
        <f t="shared" ca="1" si="772"/>
        <v>#N/A</v>
      </c>
      <c r="CT272" t="e">
        <f t="shared" ca="1" si="772"/>
        <v>#N/A</v>
      </c>
      <c r="CU272" t="e">
        <f t="shared" ca="1" si="772"/>
        <v>#N/A</v>
      </c>
      <c r="CV272" t="e">
        <f t="shared" ca="1" si="772"/>
        <v>#N/A</v>
      </c>
      <c r="CW272" t="e">
        <f t="shared" ca="1" si="772"/>
        <v>#N/A</v>
      </c>
      <c r="CX272" t="e">
        <f t="shared" ca="1" si="772"/>
        <v>#N/A</v>
      </c>
      <c r="CY272" t="e">
        <f t="shared" ca="1" si="772"/>
        <v>#N/A</v>
      </c>
      <c r="CZ272" t="e">
        <f t="shared" ca="1" si="768"/>
        <v>#N/A</v>
      </c>
      <c r="DA272" t="e">
        <f t="shared" ca="1" si="768"/>
        <v>#N/A</v>
      </c>
      <c r="DB272" t="e">
        <f t="shared" ca="1" si="768"/>
        <v>#N/A</v>
      </c>
      <c r="DC272" t="e">
        <f t="shared" ca="1" si="768"/>
        <v>#N/A</v>
      </c>
      <c r="DD272" t="e">
        <f t="shared" ca="1" si="768"/>
        <v>#N/A</v>
      </c>
      <c r="DE272" t="e">
        <f t="shared" ca="1" si="768"/>
        <v>#N/A</v>
      </c>
      <c r="DF272" t="e">
        <f t="shared" ca="1" si="768"/>
        <v>#N/A</v>
      </c>
      <c r="DG272" t="e">
        <f t="shared" ca="1" si="768"/>
        <v>#N/A</v>
      </c>
      <c r="DH272" t="e">
        <f t="shared" ca="1" si="768"/>
        <v>#N/A</v>
      </c>
      <c r="DI272" t="e">
        <f t="shared" ca="1" si="768"/>
        <v>#N/A</v>
      </c>
      <c r="DJ272" s="91" t="e">
        <f t="shared" ca="1" si="768"/>
        <v>#N/A</v>
      </c>
      <c r="DK272" t="e">
        <f t="shared" ca="1" si="768"/>
        <v>#N/A</v>
      </c>
      <c r="DL272" t="e">
        <f t="shared" ca="1" si="768"/>
        <v>#N/A</v>
      </c>
      <c r="DM272" t="e">
        <f t="shared" ca="1" si="768"/>
        <v>#N/A</v>
      </c>
      <c r="DN272" t="e">
        <f t="shared" ca="1" si="768"/>
        <v>#N/A</v>
      </c>
      <c r="DO272" t="e">
        <f t="shared" ca="1" si="768"/>
        <v>#N/A</v>
      </c>
      <c r="DP272" t="e">
        <f t="shared" ca="1" si="767"/>
        <v>#N/A</v>
      </c>
      <c r="DQ272" t="e">
        <f t="shared" ca="1" si="767"/>
        <v>#N/A</v>
      </c>
      <c r="DR272" t="e">
        <f t="shared" ca="1" si="767"/>
        <v>#N/A</v>
      </c>
      <c r="DS272" t="e">
        <f t="shared" ca="1" si="767"/>
        <v>#N/A</v>
      </c>
      <c r="DT272" t="e">
        <f t="shared" ca="1" si="767"/>
        <v>#N/A</v>
      </c>
      <c r="DU272" t="e">
        <f t="shared" ca="1" si="767"/>
        <v>#N/A</v>
      </c>
      <c r="DV272" t="e">
        <f t="shared" ca="1" si="767"/>
        <v>#N/A</v>
      </c>
      <c r="DW272" t="e">
        <f t="shared" ca="1" si="767"/>
        <v>#N/A</v>
      </c>
      <c r="DX272" t="e">
        <f t="shared" ca="1" si="767"/>
        <v>#N/A</v>
      </c>
      <c r="DY272" t="e">
        <f t="shared" ca="1" si="767"/>
        <v>#N/A</v>
      </c>
      <c r="DZ272" t="e">
        <f t="shared" ca="1" si="767"/>
        <v>#N/A</v>
      </c>
      <c r="EA272" t="e">
        <f t="shared" ca="1" si="767"/>
        <v>#N/A</v>
      </c>
      <c r="EB272" t="e">
        <f t="shared" ca="1" si="767"/>
        <v>#N/A</v>
      </c>
      <c r="EC272" t="e">
        <f t="shared" ca="1" si="767"/>
        <v>#N/A</v>
      </c>
      <c r="ED272" t="e">
        <f t="shared" ca="1" si="767"/>
        <v>#N/A</v>
      </c>
      <c r="EE272" t="e">
        <f t="shared" ca="1" si="765"/>
        <v>#N/A</v>
      </c>
      <c r="EF272" t="e">
        <f t="shared" ca="1" si="765"/>
        <v>#N/A</v>
      </c>
      <c r="EG272" t="e">
        <f t="shared" ca="1" si="765"/>
        <v>#N/A</v>
      </c>
      <c r="EH272" t="e">
        <f t="shared" ca="1" si="765"/>
        <v>#N/A</v>
      </c>
      <c r="EI272" t="e">
        <f t="shared" ca="1" si="765"/>
        <v>#N/A</v>
      </c>
      <c r="EJ272" t="e">
        <f t="shared" ca="1" si="765"/>
        <v>#N/A</v>
      </c>
      <c r="EK272" t="e">
        <f t="shared" ca="1" si="765"/>
        <v>#N/A</v>
      </c>
      <c r="EL272" t="e">
        <f t="shared" ca="1" si="765"/>
        <v>#N/A</v>
      </c>
      <c r="EM272" t="e">
        <f t="shared" ca="1" si="765"/>
        <v>#N/A</v>
      </c>
      <c r="EN272" s="91" t="e">
        <f t="shared" ca="1" si="765"/>
        <v>#N/A</v>
      </c>
    </row>
    <row r="273" spans="1:144">
      <c r="A273">
        <f ca="1"/>
        <v>0</v>
      </c>
      <c r="B273">
        <f ca="1"/>
        <v>0</v>
      </c>
      <c r="C273">
        <f ca="1"/>
        <v>0</v>
      </c>
      <c r="D273" t="str">
        <f ca="1"/>
        <v/>
      </c>
      <c r="E273">
        <f ca="1"/>
        <v>0</v>
      </c>
      <c r="F273">
        <f ca="1"/>
        <v>0</v>
      </c>
      <c r="G273">
        <f ca="1"/>
        <v>0</v>
      </c>
      <c r="H273" t="str">
        <f ca="1"/>
        <v/>
      </c>
      <c r="I273">
        <f ca="1"/>
        <v>0</v>
      </c>
      <c r="J273" t="str">
        <f ca="1"/>
        <v/>
      </c>
      <c r="K273" t="str">
        <f ca="1"/>
        <v>0</v>
      </c>
      <c r="L273" t="str">
        <f ca="1"/>
        <v>0</v>
      </c>
      <c r="M273" t="str">
        <f ca="1"/>
        <v>0</v>
      </c>
      <c r="X273" s="91" t="e">
        <f t="shared" ca="1" si="766"/>
        <v>#N/A</v>
      </c>
      <c r="Y273" t="e">
        <f t="shared" ca="1" si="766"/>
        <v>#N/A</v>
      </c>
      <c r="Z273" t="e">
        <f t="shared" ca="1" si="766"/>
        <v>#N/A</v>
      </c>
      <c r="AA273" t="e">
        <f t="shared" ca="1" si="766"/>
        <v>#N/A</v>
      </c>
      <c r="AB273" t="e">
        <f t="shared" ca="1" si="766"/>
        <v>#N/A</v>
      </c>
      <c r="AC273" t="e">
        <f t="shared" ca="1" si="766"/>
        <v>#N/A</v>
      </c>
      <c r="AD273" t="e">
        <f t="shared" ca="1" si="766"/>
        <v>#N/A</v>
      </c>
      <c r="AE273" t="e">
        <f t="shared" ca="1" si="766"/>
        <v>#N/A</v>
      </c>
      <c r="AF273" t="e">
        <f t="shared" ca="1" si="766"/>
        <v>#N/A</v>
      </c>
      <c r="AG273" t="e">
        <f t="shared" ca="1" si="766"/>
        <v>#N/A</v>
      </c>
      <c r="AH273" t="e">
        <f t="shared" ca="1" si="766"/>
        <v>#N/A</v>
      </c>
      <c r="AI273" t="e">
        <f t="shared" ca="1" si="766"/>
        <v>#N/A</v>
      </c>
      <c r="AJ273" t="e">
        <f t="shared" ca="1" si="766"/>
        <v>#N/A</v>
      </c>
      <c r="AK273" t="e">
        <f t="shared" ca="1" si="766"/>
        <v>#N/A</v>
      </c>
      <c r="AL273" t="e">
        <f t="shared" ca="1" si="766"/>
        <v>#N/A</v>
      </c>
      <c r="AM273" t="e">
        <f t="shared" ca="1" si="766"/>
        <v>#N/A</v>
      </c>
      <c r="AN273" t="e">
        <f t="shared" ca="1" si="769"/>
        <v>#N/A</v>
      </c>
      <c r="AO273" t="e">
        <f t="shared" ca="1" si="769"/>
        <v>#N/A</v>
      </c>
      <c r="AP273" t="e">
        <f t="shared" ca="1" si="769"/>
        <v>#N/A</v>
      </c>
      <c r="AQ273" t="e">
        <f t="shared" ca="1" si="769"/>
        <v>#N/A</v>
      </c>
      <c r="AR273" t="e">
        <f t="shared" ca="1" si="769"/>
        <v>#N/A</v>
      </c>
      <c r="AS273" t="e">
        <f t="shared" ca="1" si="769"/>
        <v>#N/A</v>
      </c>
      <c r="AT273" t="e">
        <f t="shared" ca="1" si="769"/>
        <v>#N/A</v>
      </c>
      <c r="AU273" t="e">
        <f t="shared" ca="1" si="769"/>
        <v>#N/A</v>
      </c>
      <c r="AV273" t="e">
        <f t="shared" ca="1" si="769"/>
        <v>#N/A</v>
      </c>
      <c r="AW273" t="e">
        <f t="shared" ca="1" si="769"/>
        <v>#N/A</v>
      </c>
      <c r="AX273" t="e">
        <f t="shared" ca="1" si="769"/>
        <v>#N/A</v>
      </c>
      <c r="AY273" t="e">
        <f t="shared" ca="1" si="769"/>
        <v>#N/A</v>
      </c>
      <c r="AZ273" t="e">
        <f t="shared" ca="1" si="769"/>
        <v>#N/A</v>
      </c>
      <c r="BA273" t="e">
        <f t="shared" ca="1" si="769"/>
        <v>#N/A</v>
      </c>
      <c r="BB273" s="91" t="e">
        <f t="shared" ca="1" si="769"/>
        <v>#N/A</v>
      </c>
      <c r="BC273" t="e">
        <f t="shared" ca="1" si="769"/>
        <v>#N/A</v>
      </c>
      <c r="BD273" t="e">
        <f t="shared" ca="1" si="770"/>
        <v>#N/A</v>
      </c>
      <c r="BE273" t="e">
        <f t="shared" ca="1" si="770"/>
        <v>#N/A</v>
      </c>
      <c r="BF273" t="e">
        <f t="shared" ca="1" si="770"/>
        <v>#N/A</v>
      </c>
      <c r="BG273" t="e">
        <f t="shared" ca="1" si="770"/>
        <v>#N/A</v>
      </c>
      <c r="BH273" t="e">
        <f t="shared" ca="1" si="770"/>
        <v>#N/A</v>
      </c>
      <c r="BI273" t="e">
        <f t="shared" ca="1" si="770"/>
        <v>#N/A</v>
      </c>
      <c r="BJ273" t="e">
        <f t="shared" ca="1" si="770"/>
        <v>#N/A</v>
      </c>
      <c r="BK273" t="e">
        <f t="shared" ca="1" si="770"/>
        <v>#N/A</v>
      </c>
      <c r="BL273" t="e">
        <f t="shared" ca="1" si="770"/>
        <v>#N/A</v>
      </c>
      <c r="BM273" t="e">
        <f t="shared" ca="1" si="770"/>
        <v>#N/A</v>
      </c>
      <c r="BN273" t="e">
        <f t="shared" ca="1" si="770"/>
        <v>#N/A</v>
      </c>
      <c r="BO273" t="e">
        <f t="shared" ca="1" si="770"/>
        <v>#N/A</v>
      </c>
      <c r="BP273" t="e">
        <f t="shared" ca="1" si="770"/>
        <v>#N/A</v>
      </c>
      <c r="BQ273" t="e">
        <f t="shared" ca="1" si="770"/>
        <v>#N/A</v>
      </c>
      <c r="BR273" t="e">
        <f t="shared" ca="1" si="770"/>
        <v>#N/A</v>
      </c>
      <c r="BS273" t="e">
        <f t="shared" ca="1" si="770"/>
        <v>#N/A</v>
      </c>
      <c r="BT273" t="e">
        <f t="shared" ca="1" si="771"/>
        <v>#N/A</v>
      </c>
      <c r="BU273" t="e">
        <f t="shared" ca="1" si="771"/>
        <v>#N/A</v>
      </c>
      <c r="BV273" t="e">
        <f t="shared" ca="1" si="771"/>
        <v>#N/A</v>
      </c>
      <c r="BW273" t="e">
        <f t="shared" ca="1" si="771"/>
        <v>#N/A</v>
      </c>
      <c r="BX273" t="e">
        <f t="shared" ca="1" si="771"/>
        <v>#N/A</v>
      </c>
      <c r="BY273" t="e">
        <f t="shared" ca="1" si="771"/>
        <v>#N/A</v>
      </c>
      <c r="BZ273" t="e">
        <f t="shared" ca="1" si="771"/>
        <v>#N/A</v>
      </c>
      <c r="CA273" t="e">
        <f t="shared" ca="1" si="771"/>
        <v>#N/A</v>
      </c>
      <c r="CB273" t="e">
        <f t="shared" ca="1" si="771"/>
        <v>#N/A</v>
      </c>
      <c r="CC273" t="e">
        <f t="shared" ca="1" si="771"/>
        <v>#N/A</v>
      </c>
      <c r="CD273" t="e">
        <f t="shared" ca="1" si="771"/>
        <v>#N/A</v>
      </c>
      <c r="CE273" t="e">
        <f t="shared" ca="1" si="771"/>
        <v>#N/A</v>
      </c>
      <c r="CF273" s="91" t="e">
        <f t="shared" ca="1" si="771"/>
        <v>#N/A</v>
      </c>
      <c r="CG273" t="e">
        <f t="shared" ca="1" si="771"/>
        <v>#N/A</v>
      </c>
      <c r="CH273" t="e">
        <f t="shared" ca="1" si="771"/>
        <v>#N/A</v>
      </c>
      <c r="CI273" t="e">
        <f t="shared" ca="1" si="771"/>
        <v>#N/A</v>
      </c>
      <c r="CJ273" t="e">
        <f t="shared" ca="1" si="772"/>
        <v>#N/A</v>
      </c>
      <c r="CK273" t="e">
        <f t="shared" ca="1" si="772"/>
        <v>#N/A</v>
      </c>
      <c r="CL273" t="e">
        <f t="shared" ca="1" si="772"/>
        <v>#N/A</v>
      </c>
      <c r="CM273" t="e">
        <f t="shared" ca="1" si="772"/>
        <v>#N/A</v>
      </c>
      <c r="CN273" t="e">
        <f t="shared" ca="1" si="772"/>
        <v>#N/A</v>
      </c>
      <c r="CO273" t="e">
        <f t="shared" ca="1" si="772"/>
        <v>#N/A</v>
      </c>
      <c r="CP273" t="e">
        <f t="shared" ca="1" si="772"/>
        <v>#N/A</v>
      </c>
      <c r="CQ273" t="e">
        <f t="shared" ca="1" si="772"/>
        <v>#N/A</v>
      </c>
      <c r="CR273" t="e">
        <f t="shared" ca="1" si="772"/>
        <v>#N/A</v>
      </c>
      <c r="CS273" t="e">
        <f t="shared" ca="1" si="772"/>
        <v>#N/A</v>
      </c>
      <c r="CT273" t="e">
        <f t="shared" ca="1" si="772"/>
        <v>#N/A</v>
      </c>
      <c r="CU273" t="e">
        <f t="shared" ca="1" si="772"/>
        <v>#N/A</v>
      </c>
      <c r="CV273" t="e">
        <f t="shared" ca="1" si="772"/>
        <v>#N/A</v>
      </c>
      <c r="CW273" t="e">
        <f t="shared" ca="1" si="772"/>
        <v>#N/A</v>
      </c>
      <c r="CX273" t="e">
        <f t="shared" ca="1" si="772"/>
        <v>#N/A</v>
      </c>
      <c r="CY273" t="e">
        <f t="shared" ca="1" si="772"/>
        <v>#N/A</v>
      </c>
      <c r="CZ273" t="e">
        <f t="shared" ca="1" si="768"/>
        <v>#N/A</v>
      </c>
      <c r="DA273" t="e">
        <f t="shared" ca="1" si="768"/>
        <v>#N/A</v>
      </c>
      <c r="DB273" t="e">
        <f t="shared" ca="1" si="768"/>
        <v>#N/A</v>
      </c>
      <c r="DC273" t="e">
        <f t="shared" ca="1" si="768"/>
        <v>#N/A</v>
      </c>
      <c r="DD273" t="e">
        <f t="shared" ca="1" si="768"/>
        <v>#N/A</v>
      </c>
      <c r="DE273" t="e">
        <f t="shared" ca="1" si="768"/>
        <v>#N/A</v>
      </c>
      <c r="DF273" t="e">
        <f t="shared" ca="1" si="768"/>
        <v>#N/A</v>
      </c>
      <c r="DG273" t="e">
        <f t="shared" ca="1" si="768"/>
        <v>#N/A</v>
      </c>
      <c r="DH273" t="e">
        <f t="shared" ca="1" si="768"/>
        <v>#N/A</v>
      </c>
      <c r="DI273" t="e">
        <f t="shared" ca="1" si="768"/>
        <v>#N/A</v>
      </c>
      <c r="DJ273" s="91" t="e">
        <f t="shared" ca="1" si="768"/>
        <v>#N/A</v>
      </c>
      <c r="DK273" t="e">
        <f t="shared" ca="1" si="768"/>
        <v>#N/A</v>
      </c>
      <c r="DL273" t="e">
        <f t="shared" ca="1" si="768"/>
        <v>#N/A</v>
      </c>
      <c r="DM273" t="e">
        <f t="shared" ca="1" si="768"/>
        <v>#N/A</v>
      </c>
      <c r="DN273" t="e">
        <f t="shared" ca="1" si="768"/>
        <v>#N/A</v>
      </c>
      <c r="DO273" t="e">
        <f t="shared" ca="1" si="768"/>
        <v>#N/A</v>
      </c>
      <c r="DP273" t="e">
        <f t="shared" ca="1" si="767"/>
        <v>#N/A</v>
      </c>
      <c r="DQ273" t="e">
        <f t="shared" ca="1" si="767"/>
        <v>#N/A</v>
      </c>
      <c r="DR273" t="e">
        <f t="shared" ca="1" si="767"/>
        <v>#N/A</v>
      </c>
      <c r="DS273" t="e">
        <f t="shared" ca="1" si="767"/>
        <v>#N/A</v>
      </c>
      <c r="DT273" t="e">
        <f t="shared" ca="1" si="767"/>
        <v>#N/A</v>
      </c>
      <c r="DU273" t="e">
        <f t="shared" ca="1" si="767"/>
        <v>#N/A</v>
      </c>
      <c r="DV273" t="e">
        <f t="shared" ca="1" si="767"/>
        <v>#N/A</v>
      </c>
      <c r="DW273" t="e">
        <f t="shared" ca="1" si="767"/>
        <v>#N/A</v>
      </c>
      <c r="DX273" t="e">
        <f t="shared" ca="1" si="767"/>
        <v>#N/A</v>
      </c>
      <c r="DY273" t="e">
        <f t="shared" ca="1" si="767"/>
        <v>#N/A</v>
      </c>
      <c r="DZ273" t="e">
        <f t="shared" ca="1" si="767"/>
        <v>#N/A</v>
      </c>
      <c r="EA273" t="e">
        <f t="shared" ca="1" si="767"/>
        <v>#N/A</v>
      </c>
      <c r="EB273" t="e">
        <f t="shared" ca="1" si="767"/>
        <v>#N/A</v>
      </c>
      <c r="EC273" t="e">
        <f t="shared" ca="1" si="767"/>
        <v>#N/A</v>
      </c>
      <c r="ED273" t="e">
        <f t="shared" ca="1" si="767"/>
        <v>#N/A</v>
      </c>
      <c r="EE273" t="e">
        <f t="shared" ca="1" si="765"/>
        <v>#N/A</v>
      </c>
      <c r="EF273" t="e">
        <f t="shared" ca="1" si="765"/>
        <v>#N/A</v>
      </c>
      <c r="EG273" t="e">
        <f t="shared" ca="1" si="765"/>
        <v>#N/A</v>
      </c>
      <c r="EH273" t="e">
        <f t="shared" ca="1" si="765"/>
        <v>#N/A</v>
      </c>
      <c r="EI273" t="e">
        <f t="shared" ca="1" si="765"/>
        <v>#N/A</v>
      </c>
      <c r="EJ273" t="e">
        <f t="shared" ca="1" si="765"/>
        <v>#N/A</v>
      </c>
      <c r="EK273" t="e">
        <f t="shared" ca="1" si="765"/>
        <v>#N/A</v>
      </c>
      <c r="EL273" t="e">
        <f t="shared" ca="1" si="765"/>
        <v>#N/A</v>
      </c>
      <c r="EM273" t="e">
        <f t="shared" ca="1" si="765"/>
        <v>#N/A</v>
      </c>
      <c r="EN273" s="91" t="e">
        <f t="shared" ca="1" si="765"/>
        <v>#N/A</v>
      </c>
    </row>
    <row r="274" spans="1:144">
      <c r="A274">
        <f ca="1"/>
        <v>0</v>
      </c>
      <c r="B274">
        <f ca="1"/>
        <v>0</v>
      </c>
      <c r="C274">
        <f ca="1"/>
        <v>0</v>
      </c>
      <c r="D274" t="str">
        <f ca="1"/>
        <v/>
      </c>
      <c r="E274">
        <f ca="1"/>
        <v>0</v>
      </c>
      <c r="F274">
        <f ca="1"/>
        <v>0</v>
      </c>
      <c r="G274">
        <f ca="1"/>
        <v>0</v>
      </c>
      <c r="H274" t="str">
        <f ca="1"/>
        <v/>
      </c>
      <c r="I274">
        <f ca="1"/>
        <v>0</v>
      </c>
      <c r="J274" t="str">
        <f ca="1"/>
        <v/>
      </c>
      <c r="K274" t="str">
        <f ca="1"/>
        <v>0</v>
      </c>
      <c r="L274" t="str">
        <f ca="1"/>
        <v>0</v>
      </c>
      <c r="M274" t="str">
        <f ca="1"/>
        <v>0</v>
      </c>
      <c r="X274" s="91" t="e">
        <f t="shared" ca="1" si="766"/>
        <v>#N/A</v>
      </c>
      <c r="Y274" t="e">
        <f t="shared" ca="1" si="766"/>
        <v>#N/A</v>
      </c>
      <c r="Z274" t="e">
        <f t="shared" ca="1" si="766"/>
        <v>#N/A</v>
      </c>
      <c r="AA274" t="e">
        <f t="shared" ca="1" si="766"/>
        <v>#N/A</v>
      </c>
      <c r="AB274" t="e">
        <f t="shared" ca="1" si="766"/>
        <v>#N/A</v>
      </c>
      <c r="AC274" t="e">
        <f t="shared" ca="1" si="766"/>
        <v>#N/A</v>
      </c>
      <c r="AD274" t="e">
        <f t="shared" ca="1" si="766"/>
        <v>#N/A</v>
      </c>
      <c r="AE274" t="e">
        <f t="shared" ca="1" si="766"/>
        <v>#N/A</v>
      </c>
      <c r="AF274" t="e">
        <f t="shared" ca="1" si="766"/>
        <v>#N/A</v>
      </c>
      <c r="AG274" t="e">
        <f t="shared" ca="1" si="766"/>
        <v>#N/A</v>
      </c>
      <c r="AH274" t="e">
        <f t="shared" ca="1" si="766"/>
        <v>#N/A</v>
      </c>
      <c r="AI274" t="e">
        <f t="shared" ca="1" si="766"/>
        <v>#N/A</v>
      </c>
      <c r="AJ274" t="e">
        <f t="shared" ca="1" si="766"/>
        <v>#N/A</v>
      </c>
      <c r="AK274" t="e">
        <f t="shared" ca="1" si="766"/>
        <v>#N/A</v>
      </c>
      <c r="AL274" t="e">
        <f t="shared" ca="1" si="766"/>
        <v>#N/A</v>
      </c>
      <c r="AM274" t="e">
        <f t="shared" ca="1" si="766"/>
        <v>#N/A</v>
      </c>
      <c r="AN274" t="e">
        <f t="shared" ca="1" si="769"/>
        <v>#N/A</v>
      </c>
      <c r="AO274" t="e">
        <f t="shared" ca="1" si="769"/>
        <v>#N/A</v>
      </c>
      <c r="AP274" t="e">
        <f t="shared" ca="1" si="769"/>
        <v>#N/A</v>
      </c>
      <c r="AQ274" t="e">
        <f t="shared" ca="1" si="769"/>
        <v>#N/A</v>
      </c>
      <c r="AR274" t="e">
        <f t="shared" ca="1" si="769"/>
        <v>#N/A</v>
      </c>
      <c r="AS274" t="e">
        <f t="shared" ca="1" si="769"/>
        <v>#N/A</v>
      </c>
      <c r="AT274" t="e">
        <f t="shared" ca="1" si="769"/>
        <v>#N/A</v>
      </c>
      <c r="AU274" t="e">
        <f t="shared" ca="1" si="769"/>
        <v>#N/A</v>
      </c>
      <c r="AV274" t="e">
        <f t="shared" ca="1" si="769"/>
        <v>#N/A</v>
      </c>
      <c r="AW274" t="e">
        <f t="shared" ca="1" si="769"/>
        <v>#N/A</v>
      </c>
      <c r="AX274" t="e">
        <f t="shared" ca="1" si="769"/>
        <v>#N/A</v>
      </c>
      <c r="AY274" t="e">
        <f t="shared" ca="1" si="769"/>
        <v>#N/A</v>
      </c>
      <c r="AZ274" t="e">
        <f t="shared" ca="1" si="769"/>
        <v>#N/A</v>
      </c>
      <c r="BA274" t="e">
        <f t="shared" ca="1" si="769"/>
        <v>#N/A</v>
      </c>
      <c r="BB274" s="91" t="e">
        <f t="shared" ca="1" si="769"/>
        <v>#N/A</v>
      </c>
      <c r="BC274" t="e">
        <f t="shared" ca="1" si="769"/>
        <v>#N/A</v>
      </c>
      <c r="BD274" t="e">
        <f t="shared" ca="1" si="770"/>
        <v>#N/A</v>
      </c>
      <c r="BE274" t="e">
        <f t="shared" ca="1" si="770"/>
        <v>#N/A</v>
      </c>
      <c r="BF274" t="e">
        <f t="shared" ca="1" si="770"/>
        <v>#N/A</v>
      </c>
      <c r="BG274" t="e">
        <f t="shared" ca="1" si="770"/>
        <v>#N/A</v>
      </c>
      <c r="BH274" t="e">
        <f t="shared" ca="1" si="770"/>
        <v>#N/A</v>
      </c>
      <c r="BI274" t="e">
        <f t="shared" ca="1" si="770"/>
        <v>#N/A</v>
      </c>
      <c r="BJ274" t="e">
        <f t="shared" ca="1" si="770"/>
        <v>#N/A</v>
      </c>
      <c r="BK274" t="e">
        <f t="shared" ca="1" si="770"/>
        <v>#N/A</v>
      </c>
      <c r="BL274" t="e">
        <f t="shared" ca="1" si="770"/>
        <v>#N/A</v>
      </c>
      <c r="BM274" t="e">
        <f t="shared" ca="1" si="770"/>
        <v>#N/A</v>
      </c>
      <c r="BN274" t="e">
        <f t="shared" ca="1" si="770"/>
        <v>#N/A</v>
      </c>
      <c r="BO274" t="e">
        <f t="shared" ca="1" si="770"/>
        <v>#N/A</v>
      </c>
      <c r="BP274" t="e">
        <f t="shared" ca="1" si="770"/>
        <v>#N/A</v>
      </c>
      <c r="BQ274" t="e">
        <f t="shared" ca="1" si="770"/>
        <v>#N/A</v>
      </c>
      <c r="BR274" t="e">
        <f t="shared" ca="1" si="770"/>
        <v>#N/A</v>
      </c>
      <c r="BS274" t="e">
        <f t="shared" ca="1" si="770"/>
        <v>#N/A</v>
      </c>
      <c r="BT274" t="e">
        <f t="shared" ca="1" si="771"/>
        <v>#N/A</v>
      </c>
      <c r="BU274" t="e">
        <f t="shared" ca="1" si="771"/>
        <v>#N/A</v>
      </c>
      <c r="BV274" t="e">
        <f t="shared" ca="1" si="771"/>
        <v>#N/A</v>
      </c>
      <c r="BW274" t="e">
        <f t="shared" ca="1" si="771"/>
        <v>#N/A</v>
      </c>
      <c r="BX274" t="e">
        <f t="shared" ca="1" si="771"/>
        <v>#N/A</v>
      </c>
      <c r="BY274" t="e">
        <f t="shared" ca="1" si="771"/>
        <v>#N/A</v>
      </c>
      <c r="BZ274" t="e">
        <f t="shared" ca="1" si="771"/>
        <v>#N/A</v>
      </c>
      <c r="CA274" t="e">
        <f t="shared" ca="1" si="771"/>
        <v>#N/A</v>
      </c>
      <c r="CB274" t="e">
        <f t="shared" ca="1" si="771"/>
        <v>#N/A</v>
      </c>
      <c r="CC274" t="e">
        <f t="shared" ca="1" si="771"/>
        <v>#N/A</v>
      </c>
      <c r="CD274" t="e">
        <f t="shared" ca="1" si="771"/>
        <v>#N/A</v>
      </c>
      <c r="CE274" t="e">
        <f t="shared" ca="1" si="771"/>
        <v>#N/A</v>
      </c>
      <c r="CF274" s="91" t="e">
        <f t="shared" ca="1" si="771"/>
        <v>#N/A</v>
      </c>
      <c r="CG274" t="e">
        <f t="shared" ca="1" si="771"/>
        <v>#N/A</v>
      </c>
      <c r="CH274" t="e">
        <f t="shared" ca="1" si="771"/>
        <v>#N/A</v>
      </c>
      <c r="CI274" t="e">
        <f t="shared" ca="1" si="771"/>
        <v>#N/A</v>
      </c>
      <c r="CJ274" t="e">
        <f t="shared" ca="1" si="772"/>
        <v>#N/A</v>
      </c>
      <c r="CK274" t="e">
        <f t="shared" ca="1" si="772"/>
        <v>#N/A</v>
      </c>
      <c r="CL274" t="e">
        <f t="shared" ca="1" si="772"/>
        <v>#N/A</v>
      </c>
      <c r="CM274" t="e">
        <f t="shared" ca="1" si="772"/>
        <v>#N/A</v>
      </c>
      <c r="CN274" t="e">
        <f t="shared" ca="1" si="772"/>
        <v>#N/A</v>
      </c>
      <c r="CO274" t="e">
        <f t="shared" ca="1" si="772"/>
        <v>#N/A</v>
      </c>
      <c r="CP274" t="e">
        <f t="shared" ca="1" si="772"/>
        <v>#N/A</v>
      </c>
      <c r="CQ274" t="e">
        <f t="shared" ca="1" si="772"/>
        <v>#N/A</v>
      </c>
      <c r="CR274" t="e">
        <f t="shared" ca="1" si="772"/>
        <v>#N/A</v>
      </c>
      <c r="CS274" t="e">
        <f t="shared" ca="1" si="772"/>
        <v>#N/A</v>
      </c>
      <c r="CT274" t="e">
        <f t="shared" ca="1" si="772"/>
        <v>#N/A</v>
      </c>
      <c r="CU274" t="e">
        <f t="shared" ca="1" si="772"/>
        <v>#N/A</v>
      </c>
      <c r="CV274" t="e">
        <f t="shared" ca="1" si="772"/>
        <v>#N/A</v>
      </c>
      <c r="CW274" t="e">
        <f t="shared" ca="1" si="772"/>
        <v>#N/A</v>
      </c>
      <c r="CX274" t="e">
        <f t="shared" ca="1" si="772"/>
        <v>#N/A</v>
      </c>
      <c r="CY274" t="e">
        <f t="shared" ca="1" si="772"/>
        <v>#N/A</v>
      </c>
      <c r="CZ274" t="e">
        <f t="shared" ca="1" si="768"/>
        <v>#N/A</v>
      </c>
      <c r="DA274" t="e">
        <f t="shared" ca="1" si="768"/>
        <v>#N/A</v>
      </c>
      <c r="DB274" t="e">
        <f t="shared" ca="1" si="768"/>
        <v>#N/A</v>
      </c>
      <c r="DC274" t="e">
        <f t="shared" ca="1" si="768"/>
        <v>#N/A</v>
      </c>
      <c r="DD274" t="e">
        <f t="shared" ca="1" si="768"/>
        <v>#N/A</v>
      </c>
      <c r="DE274" t="e">
        <f t="shared" ca="1" si="768"/>
        <v>#N/A</v>
      </c>
      <c r="DF274" t="e">
        <f t="shared" ca="1" si="768"/>
        <v>#N/A</v>
      </c>
      <c r="DG274" t="e">
        <f t="shared" ca="1" si="768"/>
        <v>#N/A</v>
      </c>
      <c r="DH274" t="e">
        <f t="shared" ca="1" si="768"/>
        <v>#N/A</v>
      </c>
      <c r="DI274" t="e">
        <f t="shared" ca="1" si="768"/>
        <v>#N/A</v>
      </c>
      <c r="DJ274" s="91" t="e">
        <f t="shared" ca="1" si="768"/>
        <v>#N/A</v>
      </c>
      <c r="DK274" t="e">
        <f t="shared" ca="1" si="768"/>
        <v>#N/A</v>
      </c>
      <c r="DL274" t="e">
        <f t="shared" ca="1" si="768"/>
        <v>#N/A</v>
      </c>
      <c r="DM274" t="e">
        <f t="shared" ca="1" si="768"/>
        <v>#N/A</v>
      </c>
      <c r="DN274" t="e">
        <f t="shared" ca="1" si="768"/>
        <v>#N/A</v>
      </c>
      <c r="DO274" t="e">
        <f t="shared" ca="1" si="768"/>
        <v>#N/A</v>
      </c>
      <c r="DP274" t="e">
        <f t="shared" ca="1" si="767"/>
        <v>#N/A</v>
      </c>
      <c r="DQ274" t="e">
        <f t="shared" ca="1" si="767"/>
        <v>#N/A</v>
      </c>
      <c r="DR274" t="e">
        <f t="shared" ca="1" si="767"/>
        <v>#N/A</v>
      </c>
      <c r="DS274" t="e">
        <f t="shared" ca="1" si="767"/>
        <v>#N/A</v>
      </c>
      <c r="DT274" t="e">
        <f t="shared" ca="1" si="767"/>
        <v>#N/A</v>
      </c>
      <c r="DU274" t="e">
        <f t="shared" ca="1" si="767"/>
        <v>#N/A</v>
      </c>
      <c r="DV274" t="e">
        <f t="shared" ca="1" si="767"/>
        <v>#N/A</v>
      </c>
      <c r="DW274" t="e">
        <f t="shared" ca="1" si="767"/>
        <v>#N/A</v>
      </c>
      <c r="DX274" t="e">
        <f t="shared" ca="1" si="767"/>
        <v>#N/A</v>
      </c>
      <c r="DY274" t="e">
        <f t="shared" ca="1" si="767"/>
        <v>#N/A</v>
      </c>
      <c r="DZ274" t="e">
        <f t="shared" ca="1" si="767"/>
        <v>#N/A</v>
      </c>
      <c r="EA274" t="e">
        <f t="shared" ca="1" si="767"/>
        <v>#N/A</v>
      </c>
      <c r="EB274" t="e">
        <f t="shared" ca="1" si="767"/>
        <v>#N/A</v>
      </c>
      <c r="EC274" t="e">
        <f t="shared" ca="1" si="767"/>
        <v>#N/A</v>
      </c>
      <c r="ED274" t="e">
        <f t="shared" ca="1" si="767"/>
        <v>#N/A</v>
      </c>
      <c r="EE274" t="e">
        <f t="shared" ca="1" si="765"/>
        <v>#N/A</v>
      </c>
      <c r="EF274" t="e">
        <f t="shared" ca="1" si="765"/>
        <v>#N/A</v>
      </c>
      <c r="EG274" t="e">
        <f t="shared" ca="1" si="765"/>
        <v>#N/A</v>
      </c>
      <c r="EH274" t="e">
        <f t="shared" ca="1" si="765"/>
        <v>#N/A</v>
      </c>
      <c r="EI274" t="e">
        <f t="shared" ca="1" si="765"/>
        <v>#N/A</v>
      </c>
      <c r="EJ274" t="e">
        <f t="shared" ca="1" si="765"/>
        <v>#N/A</v>
      </c>
      <c r="EK274" t="e">
        <f t="shared" ca="1" si="765"/>
        <v>#N/A</v>
      </c>
      <c r="EL274" t="e">
        <f t="shared" ca="1" si="765"/>
        <v>#N/A</v>
      </c>
      <c r="EM274" t="e">
        <f t="shared" ca="1" si="765"/>
        <v>#N/A</v>
      </c>
      <c r="EN274" s="91" t="e">
        <f t="shared" ca="1" si="765"/>
        <v>#N/A</v>
      </c>
    </row>
    <row r="275" spans="1:144">
      <c r="A275">
        <f ca="1"/>
        <v>0</v>
      </c>
      <c r="B275">
        <f ca="1"/>
        <v>0</v>
      </c>
      <c r="C275">
        <f ca="1"/>
        <v>0</v>
      </c>
      <c r="D275" t="str">
        <f ca="1"/>
        <v/>
      </c>
      <c r="E275">
        <f ca="1"/>
        <v>0</v>
      </c>
      <c r="F275">
        <f ca="1"/>
        <v>0</v>
      </c>
      <c r="G275">
        <f ca="1"/>
        <v>0</v>
      </c>
      <c r="H275" t="str">
        <f ca="1"/>
        <v/>
      </c>
      <c r="I275">
        <f ca="1"/>
        <v>0</v>
      </c>
      <c r="J275" t="str">
        <f ca="1"/>
        <v/>
      </c>
      <c r="K275" t="str">
        <f ca="1"/>
        <v>0</v>
      </c>
      <c r="L275" t="str">
        <f ca="1"/>
        <v>0</v>
      </c>
      <c r="M275" t="str">
        <f ca="1"/>
        <v>0</v>
      </c>
      <c r="X275" s="91" t="e">
        <f t="shared" ca="1" si="766"/>
        <v>#N/A</v>
      </c>
      <c r="Y275" t="e">
        <f t="shared" ca="1" si="766"/>
        <v>#N/A</v>
      </c>
      <c r="Z275" t="e">
        <f t="shared" ca="1" si="766"/>
        <v>#N/A</v>
      </c>
      <c r="AA275" t="e">
        <f t="shared" ca="1" si="766"/>
        <v>#N/A</v>
      </c>
      <c r="AB275" t="e">
        <f t="shared" ca="1" si="766"/>
        <v>#N/A</v>
      </c>
      <c r="AC275" t="e">
        <f t="shared" ca="1" si="766"/>
        <v>#N/A</v>
      </c>
      <c r="AD275" t="e">
        <f t="shared" ca="1" si="766"/>
        <v>#N/A</v>
      </c>
      <c r="AE275" t="e">
        <f t="shared" ca="1" si="766"/>
        <v>#N/A</v>
      </c>
      <c r="AF275" t="e">
        <f t="shared" ca="1" si="766"/>
        <v>#N/A</v>
      </c>
      <c r="AG275" t="e">
        <f t="shared" ca="1" si="766"/>
        <v>#N/A</v>
      </c>
      <c r="AH275" t="e">
        <f t="shared" ca="1" si="766"/>
        <v>#N/A</v>
      </c>
      <c r="AI275" t="e">
        <f t="shared" ca="1" si="766"/>
        <v>#N/A</v>
      </c>
      <c r="AJ275" t="e">
        <f t="shared" ca="1" si="766"/>
        <v>#N/A</v>
      </c>
      <c r="AK275" t="e">
        <f t="shared" ca="1" si="766"/>
        <v>#N/A</v>
      </c>
      <c r="AL275" t="e">
        <f t="shared" ca="1" si="766"/>
        <v>#N/A</v>
      </c>
      <c r="AM275" t="e">
        <f t="shared" ca="1" si="766"/>
        <v>#N/A</v>
      </c>
      <c r="AN275" t="e">
        <f t="shared" ca="1" si="769"/>
        <v>#N/A</v>
      </c>
      <c r="AO275" t="e">
        <f t="shared" ca="1" si="769"/>
        <v>#N/A</v>
      </c>
      <c r="AP275" t="e">
        <f t="shared" ca="1" si="769"/>
        <v>#N/A</v>
      </c>
      <c r="AQ275" t="e">
        <f t="shared" ca="1" si="769"/>
        <v>#N/A</v>
      </c>
      <c r="AR275" t="e">
        <f t="shared" ca="1" si="769"/>
        <v>#N/A</v>
      </c>
      <c r="AS275" t="e">
        <f t="shared" ca="1" si="769"/>
        <v>#N/A</v>
      </c>
      <c r="AT275" t="e">
        <f t="shared" ca="1" si="769"/>
        <v>#N/A</v>
      </c>
      <c r="AU275" t="e">
        <f t="shared" ca="1" si="769"/>
        <v>#N/A</v>
      </c>
      <c r="AV275" t="e">
        <f t="shared" ca="1" si="769"/>
        <v>#N/A</v>
      </c>
      <c r="AW275" t="e">
        <f t="shared" ca="1" si="769"/>
        <v>#N/A</v>
      </c>
      <c r="AX275" t="e">
        <f t="shared" ca="1" si="769"/>
        <v>#N/A</v>
      </c>
      <c r="AY275" t="e">
        <f t="shared" ca="1" si="769"/>
        <v>#N/A</v>
      </c>
      <c r="AZ275" t="e">
        <f t="shared" ca="1" si="769"/>
        <v>#N/A</v>
      </c>
      <c r="BA275" t="e">
        <f t="shared" ca="1" si="769"/>
        <v>#N/A</v>
      </c>
      <c r="BB275" s="91" t="e">
        <f t="shared" ca="1" si="769"/>
        <v>#N/A</v>
      </c>
      <c r="BC275" t="e">
        <f t="shared" ca="1" si="769"/>
        <v>#N/A</v>
      </c>
      <c r="BD275" t="e">
        <f t="shared" ca="1" si="770"/>
        <v>#N/A</v>
      </c>
      <c r="BE275" t="e">
        <f t="shared" ca="1" si="770"/>
        <v>#N/A</v>
      </c>
      <c r="BF275" t="e">
        <f t="shared" ca="1" si="770"/>
        <v>#N/A</v>
      </c>
      <c r="BG275" t="e">
        <f t="shared" ca="1" si="770"/>
        <v>#N/A</v>
      </c>
      <c r="BH275" t="e">
        <f t="shared" ca="1" si="770"/>
        <v>#N/A</v>
      </c>
      <c r="BI275" t="e">
        <f t="shared" ca="1" si="770"/>
        <v>#N/A</v>
      </c>
      <c r="BJ275" t="e">
        <f t="shared" ca="1" si="770"/>
        <v>#N/A</v>
      </c>
      <c r="BK275" t="e">
        <f t="shared" ca="1" si="770"/>
        <v>#N/A</v>
      </c>
      <c r="BL275" t="e">
        <f t="shared" ca="1" si="770"/>
        <v>#N/A</v>
      </c>
      <c r="BM275" t="e">
        <f t="shared" ca="1" si="770"/>
        <v>#N/A</v>
      </c>
      <c r="BN275" t="e">
        <f t="shared" ca="1" si="770"/>
        <v>#N/A</v>
      </c>
      <c r="BO275" t="e">
        <f t="shared" ca="1" si="770"/>
        <v>#N/A</v>
      </c>
      <c r="BP275" t="e">
        <f t="shared" ca="1" si="770"/>
        <v>#N/A</v>
      </c>
      <c r="BQ275" t="e">
        <f t="shared" ca="1" si="770"/>
        <v>#N/A</v>
      </c>
      <c r="BR275" t="e">
        <f t="shared" ca="1" si="770"/>
        <v>#N/A</v>
      </c>
      <c r="BS275" t="e">
        <f t="shared" ca="1" si="770"/>
        <v>#N/A</v>
      </c>
      <c r="BT275" t="e">
        <f t="shared" ca="1" si="771"/>
        <v>#N/A</v>
      </c>
      <c r="BU275" t="e">
        <f t="shared" ca="1" si="771"/>
        <v>#N/A</v>
      </c>
      <c r="BV275" t="e">
        <f t="shared" ca="1" si="771"/>
        <v>#N/A</v>
      </c>
      <c r="BW275" t="e">
        <f t="shared" ca="1" si="771"/>
        <v>#N/A</v>
      </c>
      <c r="BX275" t="e">
        <f t="shared" ca="1" si="771"/>
        <v>#N/A</v>
      </c>
      <c r="BY275" t="e">
        <f t="shared" ca="1" si="771"/>
        <v>#N/A</v>
      </c>
      <c r="BZ275" t="e">
        <f t="shared" ca="1" si="771"/>
        <v>#N/A</v>
      </c>
      <c r="CA275" t="e">
        <f t="shared" ca="1" si="771"/>
        <v>#N/A</v>
      </c>
      <c r="CB275" t="e">
        <f t="shared" ca="1" si="771"/>
        <v>#N/A</v>
      </c>
      <c r="CC275" t="e">
        <f t="shared" ca="1" si="771"/>
        <v>#N/A</v>
      </c>
      <c r="CD275" t="e">
        <f t="shared" ca="1" si="771"/>
        <v>#N/A</v>
      </c>
      <c r="CE275" t="e">
        <f t="shared" ca="1" si="771"/>
        <v>#N/A</v>
      </c>
      <c r="CF275" s="91" t="e">
        <f t="shared" ca="1" si="771"/>
        <v>#N/A</v>
      </c>
      <c r="CG275" t="e">
        <f t="shared" ca="1" si="771"/>
        <v>#N/A</v>
      </c>
      <c r="CH275" t="e">
        <f t="shared" ca="1" si="771"/>
        <v>#N/A</v>
      </c>
      <c r="CI275" t="e">
        <f t="shared" ca="1" si="771"/>
        <v>#N/A</v>
      </c>
      <c r="CJ275" t="e">
        <f t="shared" ca="1" si="772"/>
        <v>#N/A</v>
      </c>
      <c r="CK275" t="e">
        <f t="shared" ca="1" si="772"/>
        <v>#N/A</v>
      </c>
      <c r="CL275" t="e">
        <f t="shared" ca="1" si="772"/>
        <v>#N/A</v>
      </c>
      <c r="CM275" t="e">
        <f t="shared" ca="1" si="772"/>
        <v>#N/A</v>
      </c>
      <c r="CN275" t="e">
        <f t="shared" ca="1" si="772"/>
        <v>#N/A</v>
      </c>
      <c r="CO275" t="e">
        <f t="shared" ca="1" si="772"/>
        <v>#N/A</v>
      </c>
      <c r="CP275" t="e">
        <f t="shared" ca="1" si="772"/>
        <v>#N/A</v>
      </c>
      <c r="CQ275" t="e">
        <f t="shared" ca="1" si="772"/>
        <v>#N/A</v>
      </c>
      <c r="CR275" t="e">
        <f t="shared" ca="1" si="772"/>
        <v>#N/A</v>
      </c>
      <c r="CS275" t="e">
        <f t="shared" ca="1" si="772"/>
        <v>#N/A</v>
      </c>
      <c r="CT275" t="e">
        <f t="shared" ca="1" si="772"/>
        <v>#N/A</v>
      </c>
      <c r="CU275" t="e">
        <f t="shared" ca="1" si="772"/>
        <v>#N/A</v>
      </c>
      <c r="CV275" t="e">
        <f t="shared" ca="1" si="772"/>
        <v>#N/A</v>
      </c>
      <c r="CW275" t="e">
        <f t="shared" ca="1" si="772"/>
        <v>#N/A</v>
      </c>
      <c r="CX275" t="e">
        <f t="shared" ca="1" si="772"/>
        <v>#N/A</v>
      </c>
      <c r="CY275" t="e">
        <f t="shared" ca="1" si="772"/>
        <v>#N/A</v>
      </c>
      <c r="CZ275" t="e">
        <f t="shared" ca="1" si="768"/>
        <v>#N/A</v>
      </c>
      <c r="DA275" t="e">
        <f t="shared" ca="1" si="768"/>
        <v>#N/A</v>
      </c>
      <c r="DB275" t="e">
        <f t="shared" ca="1" si="768"/>
        <v>#N/A</v>
      </c>
      <c r="DC275" t="e">
        <f t="shared" ca="1" si="768"/>
        <v>#N/A</v>
      </c>
      <c r="DD275" t="e">
        <f t="shared" ca="1" si="768"/>
        <v>#N/A</v>
      </c>
      <c r="DE275" t="e">
        <f t="shared" ca="1" si="768"/>
        <v>#N/A</v>
      </c>
      <c r="DF275" t="e">
        <f t="shared" ca="1" si="768"/>
        <v>#N/A</v>
      </c>
      <c r="DG275" t="e">
        <f t="shared" ca="1" si="768"/>
        <v>#N/A</v>
      </c>
      <c r="DH275" t="e">
        <f t="shared" ca="1" si="768"/>
        <v>#N/A</v>
      </c>
      <c r="DI275" t="e">
        <f t="shared" ca="1" si="768"/>
        <v>#N/A</v>
      </c>
      <c r="DJ275" s="91" t="e">
        <f t="shared" ca="1" si="768"/>
        <v>#N/A</v>
      </c>
      <c r="DK275" t="e">
        <f t="shared" ca="1" si="768"/>
        <v>#N/A</v>
      </c>
      <c r="DL275" t="e">
        <f t="shared" ca="1" si="768"/>
        <v>#N/A</v>
      </c>
      <c r="DM275" t="e">
        <f t="shared" ca="1" si="768"/>
        <v>#N/A</v>
      </c>
      <c r="DN275" t="e">
        <f t="shared" ca="1" si="768"/>
        <v>#N/A</v>
      </c>
      <c r="DO275" t="e">
        <f t="shared" ca="1" si="768"/>
        <v>#N/A</v>
      </c>
      <c r="DP275" t="e">
        <f t="shared" ca="1" si="767"/>
        <v>#N/A</v>
      </c>
      <c r="DQ275" t="e">
        <f t="shared" ca="1" si="767"/>
        <v>#N/A</v>
      </c>
      <c r="DR275" t="e">
        <f t="shared" ca="1" si="767"/>
        <v>#N/A</v>
      </c>
      <c r="DS275" t="e">
        <f t="shared" ca="1" si="767"/>
        <v>#N/A</v>
      </c>
      <c r="DT275" t="e">
        <f t="shared" ca="1" si="767"/>
        <v>#N/A</v>
      </c>
      <c r="DU275" t="e">
        <f t="shared" ca="1" si="767"/>
        <v>#N/A</v>
      </c>
      <c r="DV275" t="e">
        <f t="shared" ca="1" si="767"/>
        <v>#N/A</v>
      </c>
      <c r="DW275" t="e">
        <f t="shared" ca="1" si="767"/>
        <v>#N/A</v>
      </c>
      <c r="DX275" t="e">
        <f t="shared" ca="1" si="767"/>
        <v>#N/A</v>
      </c>
      <c r="DY275" t="e">
        <f t="shared" ca="1" si="767"/>
        <v>#N/A</v>
      </c>
      <c r="DZ275" t="e">
        <f t="shared" ca="1" si="767"/>
        <v>#N/A</v>
      </c>
      <c r="EA275" t="e">
        <f t="shared" ca="1" si="767"/>
        <v>#N/A</v>
      </c>
      <c r="EB275" t="e">
        <f t="shared" ca="1" si="767"/>
        <v>#N/A</v>
      </c>
      <c r="EC275" t="e">
        <f t="shared" ca="1" si="767"/>
        <v>#N/A</v>
      </c>
      <c r="ED275" t="e">
        <f t="shared" ca="1" si="767"/>
        <v>#N/A</v>
      </c>
      <c r="EE275" t="e">
        <f t="shared" ca="1" si="765"/>
        <v>#N/A</v>
      </c>
      <c r="EF275" t="e">
        <f t="shared" ca="1" si="765"/>
        <v>#N/A</v>
      </c>
      <c r="EG275" t="e">
        <f t="shared" ca="1" si="765"/>
        <v>#N/A</v>
      </c>
      <c r="EH275" t="e">
        <f t="shared" ca="1" si="765"/>
        <v>#N/A</v>
      </c>
      <c r="EI275" t="e">
        <f t="shared" ca="1" si="765"/>
        <v>#N/A</v>
      </c>
      <c r="EJ275" t="e">
        <f t="shared" ca="1" si="765"/>
        <v>#N/A</v>
      </c>
      <c r="EK275" t="e">
        <f t="shared" ca="1" si="765"/>
        <v>#N/A</v>
      </c>
      <c r="EL275" t="e">
        <f t="shared" ca="1" si="765"/>
        <v>#N/A</v>
      </c>
      <c r="EM275" t="e">
        <f t="shared" ca="1" si="765"/>
        <v>#N/A</v>
      </c>
      <c r="EN275" s="91" t="e">
        <f t="shared" ca="1" si="765"/>
        <v>#N/A</v>
      </c>
    </row>
    <row r="276" spans="1:144">
      <c r="A276">
        <f ca="1"/>
        <v>0</v>
      </c>
      <c r="B276">
        <f ca="1"/>
        <v>0</v>
      </c>
      <c r="C276">
        <f ca="1"/>
        <v>0</v>
      </c>
      <c r="D276" t="str">
        <f ca="1"/>
        <v/>
      </c>
      <c r="E276">
        <f ca="1"/>
        <v>0</v>
      </c>
      <c r="F276">
        <f ca="1"/>
        <v>0</v>
      </c>
      <c r="G276">
        <f ca="1"/>
        <v>0</v>
      </c>
      <c r="H276" t="str">
        <f ca="1"/>
        <v/>
      </c>
      <c r="I276">
        <f ca="1"/>
        <v>0</v>
      </c>
      <c r="J276" t="str">
        <f ca="1"/>
        <v/>
      </c>
      <c r="K276" t="str">
        <f ca="1"/>
        <v>0</v>
      </c>
      <c r="L276" t="str">
        <f ca="1"/>
        <v>0</v>
      </c>
      <c r="M276" t="str">
        <f ca="1"/>
        <v>0</v>
      </c>
      <c r="X276" s="91" t="e">
        <f t="shared" ca="1" si="766"/>
        <v>#N/A</v>
      </c>
      <c r="Y276" t="e">
        <f t="shared" ca="1" si="766"/>
        <v>#N/A</v>
      </c>
      <c r="Z276" t="e">
        <f t="shared" ca="1" si="766"/>
        <v>#N/A</v>
      </c>
      <c r="AA276" t="e">
        <f t="shared" ca="1" si="766"/>
        <v>#N/A</v>
      </c>
      <c r="AB276" t="e">
        <f t="shared" ca="1" si="766"/>
        <v>#N/A</v>
      </c>
      <c r="AC276" t="e">
        <f t="shared" ca="1" si="766"/>
        <v>#N/A</v>
      </c>
      <c r="AD276" t="e">
        <f t="shared" ca="1" si="766"/>
        <v>#N/A</v>
      </c>
      <c r="AE276" t="e">
        <f t="shared" ca="1" si="766"/>
        <v>#N/A</v>
      </c>
      <c r="AF276" t="e">
        <f t="shared" ca="1" si="766"/>
        <v>#N/A</v>
      </c>
      <c r="AG276" t="e">
        <f t="shared" ca="1" si="766"/>
        <v>#N/A</v>
      </c>
      <c r="AH276" t="e">
        <f t="shared" ca="1" si="766"/>
        <v>#N/A</v>
      </c>
      <c r="AI276" t="e">
        <f t="shared" ca="1" si="766"/>
        <v>#N/A</v>
      </c>
      <c r="AJ276" t="e">
        <f t="shared" ca="1" si="766"/>
        <v>#N/A</v>
      </c>
      <c r="AK276" t="e">
        <f t="shared" ca="1" si="766"/>
        <v>#N/A</v>
      </c>
      <c r="AL276" t="e">
        <f t="shared" ca="1" si="766"/>
        <v>#N/A</v>
      </c>
      <c r="AM276" t="e">
        <f t="shared" ca="1" si="766"/>
        <v>#N/A</v>
      </c>
      <c r="AN276" t="e">
        <f t="shared" ca="1" si="769"/>
        <v>#N/A</v>
      </c>
      <c r="AO276" t="e">
        <f t="shared" ca="1" si="769"/>
        <v>#N/A</v>
      </c>
      <c r="AP276" t="e">
        <f t="shared" ca="1" si="769"/>
        <v>#N/A</v>
      </c>
      <c r="AQ276" t="e">
        <f t="shared" ca="1" si="769"/>
        <v>#N/A</v>
      </c>
      <c r="AR276" t="e">
        <f t="shared" ca="1" si="769"/>
        <v>#N/A</v>
      </c>
      <c r="AS276" t="e">
        <f t="shared" ca="1" si="769"/>
        <v>#N/A</v>
      </c>
      <c r="AT276" t="e">
        <f t="shared" ca="1" si="769"/>
        <v>#N/A</v>
      </c>
      <c r="AU276" t="e">
        <f t="shared" ca="1" si="769"/>
        <v>#N/A</v>
      </c>
      <c r="AV276" t="e">
        <f t="shared" ca="1" si="769"/>
        <v>#N/A</v>
      </c>
      <c r="AW276" t="e">
        <f t="shared" ca="1" si="769"/>
        <v>#N/A</v>
      </c>
      <c r="AX276" t="e">
        <f t="shared" ca="1" si="769"/>
        <v>#N/A</v>
      </c>
      <c r="AY276" t="e">
        <f t="shared" ca="1" si="769"/>
        <v>#N/A</v>
      </c>
      <c r="AZ276" t="e">
        <f t="shared" ca="1" si="769"/>
        <v>#N/A</v>
      </c>
      <c r="BA276" t="e">
        <f t="shared" ca="1" si="769"/>
        <v>#N/A</v>
      </c>
      <c r="BB276" s="91" t="e">
        <f t="shared" ca="1" si="769"/>
        <v>#N/A</v>
      </c>
      <c r="BC276" t="e">
        <f t="shared" ca="1" si="769"/>
        <v>#N/A</v>
      </c>
      <c r="BD276" t="e">
        <f t="shared" ca="1" si="770"/>
        <v>#N/A</v>
      </c>
      <c r="BE276" t="e">
        <f t="shared" ca="1" si="770"/>
        <v>#N/A</v>
      </c>
      <c r="BF276" t="e">
        <f t="shared" ca="1" si="770"/>
        <v>#N/A</v>
      </c>
      <c r="BG276" t="e">
        <f t="shared" ca="1" si="770"/>
        <v>#N/A</v>
      </c>
      <c r="BH276" t="e">
        <f t="shared" ca="1" si="770"/>
        <v>#N/A</v>
      </c>
      <c r="BI276" t="e">
        <f t="shared" ca="1" si="770"/>
        <v>#N/A</v>
      </c>
      <c r="BJ276" t="e">
        <f t="shared" ca="1" si="770"/>
        <v>#N/A</v>
      </c>
      <c r="BK276" t="e">
        <f t="shared" ca="1" si="770"/>
        <v>#N/A</v>
      </c>
      <c r="BL276" t="e">
        <f t="shared" ca="1" si="770"/>
        <v>#N/A</v>
      </c>
      <c r="BM276" t="e">
        <f t="shared" ca="1" si="770"/>
        <v>#N/A</v>
      </c>
      <c r="BN276" t="e">
        <f t="shared" ca="1" si="770"/>
        <v>#N/A</v>
      </c>
      <c r="BO276" t="e">
        <f t="shared" ca="1" si="770"/>
        <v>#N/A</v>
      </c>
      <c r="BP276" t="e">
        <f t="shared" ca="1" si="770"/>
        <v>#N/A</v>
      </c>
      <c r="BQ276" t="e">
        <f t="shared" ca="1" si="770"/>
        <v>#N/A</v>
      </c>
      <c r="BR276" t="e">
        <f t="shared" ca="1" si="770"/>
        <v>#N/A</v>
      </c>
      <c r="BS276" t="e">
        <f t="shared" ca="1" si="770"/>
        <v>#N/A</v>
      </c>
      <c r="BT276" t="e">
        <f t="shared" ca="1" si="771"/>
        <v>#N/A</v>
      </c>
      <c r="BU276" t="e">
        <f t="shared" ca="1" si="771"/>
        <v>#N/A</v>
      </c>
      <c r="BV276" t="e">
        <f t="shared" ca="1" si="771"/>
        <v>#N/A</v>
      </c>
      <c r="BW276" t="e">
        <f t="shared" ca="1" si="771"/>
        <v>#N/A</v>
      </c>
      <c r="BX276" t="e">
        <f t="shared" ca="1" si="771"/>
        <v>#N/A</v>
      </c>
      <c r="BY276" t="e">
        <f t="shared" ca="1" si="771"/>
        <v>#N/A</v>
      </c>
      <c r="BZ276" t="e">
        <f t="shared" ca="1" si="771"/>
        <v>#N/A</v>
      </c>
      <c r="CA276" t="e">
        <f t="shared" ca="1" si="771"/>
        <v>#N/A</v>
      </c>
      <c r="CB276" t="e">
        <f t="shared" ca="1" si="771"/>
        <v>#N/A</v>
      </c>
      <c r="CC276" t="e">
        <f t="shared" ca="1" si="771"/>
        <v>#N/A</v>
      </c>
      <c r="CD276" t="e">
        <f t="shared" ca="1" si="771"/>
        <v>#N/A</v>
      </c>
      <c r="CE276" t="e">
        <f t="shared" ca="1" si="771"/>
        <v>#N/A</v>
      </c>
      <c r="CF276" s="91" t="e">
        <f t="shared" ca="1" si="771"/>
        <v>#N/A</v>
      </c>
      <c r="CG276" t="e">
        <f t="shared" ca="1" si="771"/>
        <v>#N/A</v>
      </c>
      <c r="CH276" t="e">
        <f t="shared" ca="1" si="771"/>
        <v>#N/A</v>
      </c>
      <c r="CI276" t="e">
        <f t="shared" ca="1" si="771"/>
        <v>#N/A</v>
      </c>
      <c r="CJ276" t="e">
        <f t="shared" ca="1" si="772"/>
        <v>#N/A</v>
      </c>
      <c r="CK276" t="e">
        <f t="shared" ca="1" si="772"/>
        <v>#N/A</v>
      </c>
      <c r="CL276" t="e">
        <f t="shared" ca="1" si="772"/>
        <v>#N/A</v>
      </c>
      <c r="CM276" t="e">
        <f t="shared" ca="1" si="772"/>
        <v>#N/A</v>
      </c>
      <c r="CN276" t="e">
        <f t="shared" ca="1" si="772"/>
        <v>#N/A</v>
      </c>
      <c r="CO276" t="e">
        <f t="shared" ca="1" si="772"/>
        <v>#N/A</v>
      </c>
      <c r="CP276" t="e">
        <f t="shared" ca="1" si="772"/>
        <v>#N/A</v>
      </c>
      <c r="CQ276" t="e">
        <f t="shared" ca="1" si="772"/>
        <v>#N/A</v>
      </c>
      <c r="CR276" t="e">
        <f t="shared" ca="1" si="772"/>
        <v>#N/A</v>
      </c>
      <c r="CS276" t="e">
        <f t="shared" ca="1" si="772"/>
        <v>#N/A</v>
      </c>
      <c r="CT276" t="e">
        <f t="shared" ca="1" si="772"/>
        <v>#N/A</v>
      </c>
      <c r="CU276" t="e">
        <f t="shared" ca="1" si="772"/>
        <v>#N/A</v>
      </c>
      <c r="CV276" t="e">
        <f t="shared" ca="1" si="772"/>
        <v>#N/A</v>
      </c>
      <c r="CW276" t="e">
        <f t="shared" ca="1" si="772"/>
        <v>#N/A</v>
      </c>
      <c r="CX276" t="e">
        <f t="shared" ca="1" si="772"/>
        <v>#N/A</v>
      </c>
      <c r="CY276" t="e">
        <f t="shared" ca="1" si="772"/>
        <v>#N/A</v>
      </c>
      <c r="CZ276" t="e">
        <f t="shared" ca="1" si="768"/>
        <v>#N/A</v>
      </c>
      <c r="DA276" t="e">
        <f t="shared" ca="1" si="768"/>
        <v>#N/A</v>
      </c>
      <c r="DB276" t="e">
        <f t="shared" ca="1" si="768"/>
        <v>#N/A</v>
      </c>
      <c r="DC276" t="e">
        <f t="shared" ca="1" si="768"/>
        <v>#N/A</v>
      </c>
      <c r="DD276" t="e">
        <f t="shared" ca="1" si="768"/>
        <v>#N/A</v>
      </c>
      <c r="DE276" t="e">
        <f t="shared" ca="1" si="768"/>
        <v>#N/A</v>
      </c>
      <c r="DF276" t="e">
        <f t="shared" ca="1" si="768"/>
        <v>#N/A</v>
      </c>
      <c r="DG276" t="e">
        <f t="shared" ca="1" si="768"/>
        <v>#N/A</v>
      </c>
      <c r="DH276" t="e">
        <f t="shared" ca="1" si="768"/>
        <v>#N/A</v>
      </c>
      <c r="DI276" t="e">
        <f t="shared" ca="1" si="768"/>
        <v>#N/A</v>
      </c>
      <c r="DJ276" s="91" t="e">
        <f t="shared" ca="1" si="768"/>
        <v>#N/A</v>
      </c>
      <c r="DK276" t="e">
        <f t="shared" ca="1" si="768"/>
        <v>#N/A</v>
      </c>
      <c r="DL276" t="e">
        <f t="shared" ca="1" si="768"/>
        <v>#N/A</v>
      </c>
      <c r="DM276" t="e">
        <f t="shared" ca="1" si="768"/>
        <v>#N/A</v>
      </c>
      <c r="DN276" t="e">
        <f t="shared" ca="1" si="768"/>
        <v>#N/A</v>
      </c>
      <c r="DO276" t="e">
        <f t="shared" ca="1" si="768"/>
        <v>#N/A</v>
      </c>
      <c r="DP276" t="e">
        <f t="shared" ca="1" si="767"/>
        <v>#N/A</v>
      </c>
      <c r="DQ276" t="e">
        <f t="shared" ca="1" si="767"/>
        <v>#N/A</v>
      </c>
      <c r="DR276" t="e">
        <f t="shared" ca="1" si="767"/>
        <v>#N/A</v>
      </c>
      <c r="DS276" t="e">
        <f t="shared" ca="1" si="767"/>
        <v>#N/A</v>
      </c>
      <c r="DT276" t="e">
        <f t="shared" ca="1" si="767"/>
        <v>#N/A</v>
      </c>
      <c r="DU276" t="e">
        <f t="shared" ca="1" si="767"/>
        <v>#N/A</v>
      </c>
      <c r="DV276" t="e">
        <f t="shared" ca="1" si="767"/>
        <v>#N/A</v>
      </c>
      <c r="DW276" t="e">
        <f t="shared" ca="1" si="767"/>
        <v>#N/A</v>
      </c>
      <c r="DX276" t="e">
        <f t="shared" ca="1" si="767"/>
        <v>#N/A</v>
      </c>
      <c r="DY276" t="e">
        <f t="shared" ca="1" si="767"/>
        <v>#N/A</v>
      </c>
      <c r="DZ276" t="e">
        <f t="shared" ca="1" si="767"/>
        <v>#N/A</v>
      </c>
      <c r="EA276" t="e">
        <f t="shared" ca="1" si="767"/>
        <v>#N/A</v>
      </c>
      <c r="EB276" t="e">
        <f t="shared" ca="1" si="767"/>
        <v>#N/A</v>
      </c>
      <c r="EC276" t="e">
        <f t="shared" ca="1" si="767"/>
        <v>#N/A</v>
      </c>
      <c r="ED276" t="e">
        <f t="shared" ca="1" si="767"/>
        <v>#N/A</v>
      </c>
      <c r="EE276" t="e">
        <f t="shared" ca="1" si="765"/>
        <v>#N/A</v>
      </c>
      <c r="EF276" t="e">
        <f t="shared" ca="1" si="765"/>
        <v>#N/A</v>
      </c>
      <c r="EG276" t="e">
        <f t="shared" ca="1" si="765"/>
        <v>#N/A</v>
      </c>
      <c r="EH276" t="e">
        <f t="shared" ca="1" si="765"/>
        <v>#N/A</v>
      </c>
      <c r="EI276" t="e">
        <f t="shared" ca="1" si="765"/>
        <v>#N/A</v>
      </c>
      <c r="EJ276" t="e">
        <f t="shared" ca="1" si="765"/>
        <v>#N/A</v>
      </c>
      <c r="EK276" t="e">
        <f t="shared" ca="1" si="765"/>
        <v>#N/A</v>
      </c>
      <c r="EL276" t="e">
        <f t="shared" ca="1" si="765"/>
        <v>#N/A</v>
      </c>
      <c r="EM276" t="e">
        <f t="shared" ca="1" si="765"/>
        <v>#N/A</v>
      </c>
      <c r="EN276" s="91" t="e">
        <f t="shared" ca="1" si="765"/>
        <v>#N/A</v>
      </c>
    </row>
    <row r="278" spans="1:144" s="39" customFormat="1">
      <c r="A278" s="39" t="s">
        <v>291</v>
      </c>
      <c r="B278" s="39" t="s">
        <v>435</v>
      </c>
      <c r="E278" s="39" t="e">
        <f>VLOOKUP(Details_Subsector,Subsector_Information[],21,0)</f>
        <v>#N/A</v>
      </c>
    </row>
    <row r="280" spans="1:144" ht="30" customHeight="1">
      <c r="A280" t="str" cm="1">
        <f t="array" ref="A280:M280">Embodied_Input[#Headers]</f>
        <v>Building Aspect</v>
      </c>
      <c r="B280" t="str">
        <v>Building Element</v>
      </c>
      <c r="C280" t="str">
        <v>Material</v>
      </c>
      <c r="D280" t="str">
        <v>Existing fabric?</v>
      </c>
      <c r="E280" t="str">
        <v>Age if existing?</v>
      </c>
      <c r="F280" t="str">
        <v>Adjustment Factor (%)</v>
      </c>
      <c r="G280" t="str">
        <v>Component Life (years)</v>
      </c>
      <c r="H280" t="str">
        <v>Designed for disassembly?</v>
      </c>
      <c r="I280" t="str">
        <v>Estimated Quantity</v>
      </c>
      <c r="J280" t="str">
        <v>Units</v>
      </c>
      <c r="K280" t="str">
        <v>Self-weight (kN)</v>
      </c>
      <c r="L280" t="str">
        <v>A1 - A3</v>
      </c>
      <c r="M280" t="str">
        <v>A1 - A3 Biogenic</v>
      </c>
      <c r="X280" s="91" t="s">
        <v>441</v>
      </c>
      <c r="Y280" t="s">
        <v>442</v>
      </c>
      <c r="Z280" t="s">
        <v>443</v>
      </c>
      <c r="AA280" t="s">
        <v>444</v>
      </c>
      <c r="AB280" t="s">
        <v>445</v>
      </c>
      <c r="AC280" t="s">
        <v>446</v>
      </c>
      <c r="AD280" t="s">
        <v>447</v>
      </c>
      <c r="AE280" t="s">
        <v>448</v>
      </c>
      <c r="AF280" t="s">
        <v>449</v>
      </c>
      <c r="AG280" t="s">
        <v>450</v>
      </c>
      <c r="AH280" t="s">
        <v>451</v>
      </c>
      <c r="AI280" t="s">
        <v>452</v>
      </c>
      <c r="AJ280" t="s">
        <v>453</v>
      </c>
      <c r="AK280" t="s">
        <v>454</v>
      </c>
      <c r="AL280" t="s">
        <v>455</v>
      </c>
      <c r="AM280" t="s">
        <v>456</v>
      </c>
      <c r="AN280" t="s">
        <v>457</v>
      </c>
      <c r="AO280" t="s">
        <v>458</v>
      </c>
      <c r="AP280" t="s">
        <v>459</v>
      </c>
      <c r="AQ280" t="s">
        <v>460</v>
      </c>
      <c r="AR280" t="s">
        <v>461</v>
      </c>
      <c r="AS280" t="s">
        <v>462</v>
      </c>
      <c r="AT280" t="s">
        <v>463</v>
      </c>
      <c r="AU280" t="s">
        <v>464</v>
      </c>
      <c r="AV280" t="s">
        <v>465</v>
      </c>
      <c r="AW280" t="s">
        <v>466</v>
      </c>
      <c r="AX280" t="s">
        <v>467</v>
      </c>
      <c r="AY280" t="s">
        <v>468</v>
      </c>
      <c r="AZ280" t="s">
        <v>469</v>
      </c>
      <c r="BA280" t="s">
        <v>470</v>
      </c>
      <c r="BB280" s="91" t="s">
        <v>471</v>
      </c>
      <c r="BC280" t="s">
        <v>472</v>
      </c>
      <c r="BD280" t="s">
        <v>473</v>
      </c>
      <c r="BE280" t="s">
        <v>474</v>
      </c>
      <c r="BF280" t="s">
        <v>475</v>
      </c>
      <c r="BG280" t="s">
        <v>476</v>
      </c>
      <c r="BH280" t="s">
        <v>477</v>
      </c>
      <c r="BI280" t="s">
        <v>478</v>
      </c>
      <c r="BJ280" t="s">
        <v>479</v>
      </c>
      <c r="BK280" t="s">
        <v>480</v>
      </c>
      <c r="BL280" t="s">
        <v>481</v>
      </c>
      <c r="BM280" t="s">
        <v>482</v>
      </c>
      <c r="BN280" t="s">
        <v>483</v>
      </c>
      <c r="BO280" t="s">
        <v>484</v>
      </c>
      <c r="BP280" t="s">
        <v>485</v>
      </c>
      <c r="BQ280" t="s">
        <v>486</v>
      </c>
      <c r="BR280" t="s">
        <v>487</v>
      </c>
      <c r="BS280" t="s">
        <v>488</v>
      </c>
      <c r="BT280" t="s">
        <v>489</v>
      </c>
      <c r="BU280" t="s">
        <v>490</v>
      </c>
      <c r="BV280" t="s">
        <v>491</v>
      </c>
      <c r="BW280" t="s">
        <v>492</v>
      </c>
      <c r="BX280" t="s">
        <v>493</v>
      </c>
      <c r="BY280" t="s">
        <v>494</v>
      </c>
      <c r="BZ280" t="s">
        <v>495</v>
      </c>
      <c r="CA280" t="s">
        <v>496</v>
      </c>
      <c r="CB280" t="s">
        <v>497</v>
      </c>
      <c r="CC280" t="s">
        <v>498</v>
      </c>
      <c r="CD280" t="s">
        <v>499</v>
      </c>
      <c r="CE280" t="s">
        <v>500</v>
      </c>
      <c r="CF280" s="91" t="s">
        <v>501</v>
      </c>
      <c r="CG280" t="s">
        <v>502</v>
      </c>
      <c r="CH280" t="s">
        <v>503</v>
      </c>
      <c r="CI280" t="s">
        <v>504</v>
      </c>
      <c r="CJ280" t="s">
        <v>505</v>
      </c>
      <c r="CK280" t="s">
        <v>506</v>
      </c>
      <c r="CL280" t="s">
        <v>507</v>
      </c>
      <c r="CM280" t="s">
        <v>508</v>
      </c>
      <c r="CN280" t="s">
        <v>509</v>
      </c>
      <c r="CO280" t="s">
        <v>510</v>
      </c>
      <c r="CP280" t="s">
        <v>511</v>
      </c>
      <c r="CQ280" t="s">
        <v>512</v>
      </c>
      <c r="CR280" t="s">
        <v>513</v>
      </c>
      <c r="CS280" t="s">
        <v>514</v>
      </c>
      <c r="CT280" t="s">
        <v>515</v>
      </c>
      <c r="CU280" t="s">
        <v>516</v>
      </c>
      <c r="CV280" t="s">
        <v>517</v>
      </c>
      <c r="CW280" t="s">
        <v>518</v>
      </c>
      <c r="CX280" t="s">
        <v>519</v>
      </c>
      <c r="CY280" t="s">
        <v>520</v>
      </c>
      <c r="CZ280" t="s">
        <v>521</v>
      </c>
      <c r="DA280" t="s">
        <v>522</v>
      </c>
      <c r="DB280" t="s">
        <v>523</v>
      </c>
      <c r="DC280" t="s">
        <v>524</v>
      </c>
      <c r="DD280" t="s">
        <v>525</v>
      </c>
      <c r="DE280" t="s">
        <v>526</v>
      </c>
      <c r="DF280" t="s">
        <v>527</v>
      </c>
      <c r="DG280" t="s">
        <v>528</v>
      </c>
      <c r="DH280" t="s">
        <v>529</v>
      </c>
      <c r="DI280" t="s">
        <v>530</v>
      </c>
      <c r="DJ280" s="91" t="s">
        <v>531</v>
      </c>
      <c r="DK280" t="s">
        <v>532</v>
      </c>
      <c r="DL280" t="s">
        <v>533</v>
      </c>
      <c r="DM280" t="s">
        <v>534</v>
      </c>
      <c r="DN280" t="s">
        <v>535</v>
      </c>
      <c r="DO280" t="s">
        <v>536</v>
      </c>
      <c r="DP280" t="s">
        <v>537</v>
      </c>
      <c r="DQ280" t="s">
        <v>538</v>
      </c>
      <c r="DR280" t="s">
        <v>539</v>
      </c>
      <c r="DS280" t="s">
        <v>540</v>
      </c>
      <c r="DT280" t="s">
        <v>541</v>
      </c>
      <c r="DU280" t="s">
        <v>542</v>
      </c>
      <c r="DV280" t="s">
        <v>543</v>
      </c>
      <c r="DW280" t="s">
        <v>544</v>
      </c>
      <c r="DX280" t="s">
        <v>545</v>
      </c>
      <c r="DY280" t="s">
        <v>546</v>
      </c>
      <c r="DZ280" t="s">
        <v>547</v>
      </c>
      <c r="EA280" t="s">
        <v>548</v>
      </c>
      <c r="EB280" t="s">
        <v>549</v>
      </c>
      <c r="EC280" t="s">
        <v>550</v>
      </c>
      <c r="ED280" t="s">
        <v>551</v>
      </c>
      <c r="EE280" t="s">
        <v>552</v>
      </c>
      <c r="EF280" t="s">
        <v>553</v>
      </c>
      <c r="EG280" t="s">
        <v>554</v>
      </c>
      <c r="EH280" t="s">
        <v>555</v>
      </c>
      <c r="EI280" t="s">
        <v>556</v>
      </c>
      <c r="EJ280" t="s">
        <v>557</v>
      </c>
      <c r="EK280" t="s">
        <v>558</v>
      </c>
      <c r="EL280" t="s">
        <v>559</v>
      </c>
      <c r="EM280" t="s">
        <v>560</v>
      </c>
      <c r="EN280" s="91" t="s">
        <v>561</v>
      </c>
    </row>
    <row r="281" spans="1:144">
      <c r="A281" t="str" cm="1">
        <f t="array" aca="1" ref="A281:M330" ca="1">Embodied_Input[]</f>
        <v>Substructure</v>
      </c>
      <c r="B281" t="str">
        <f ca="1"/>
        <v>Piles</v>
      </c>
      <c r="C281">
        <f ca="1"/>
        <v>0</v>
      </c>
      <c r="D281" t="str">
        <f ca="1"/>
        <v/>
      </c>
      <c r="E281">
        <f ca="1"/>
        <v>0</v>
      </c>
      <c r="F281">
        <f ca="1"/>
        <v>0</v>
      </c>
      <c r="G281">
        <f ca="1"/>
        <v>0</v>
      </c>
      <c r="H281" t="str">
        <f ca="1"/>
        <v/>
      </c>
      <c r="I281">
        <f ca="1"/>
        <v>0</v>
      </c>
      <c r="J281" t="str">
        <f ca="1"/>
        <v/>
      </c>
      <c r="K281">
        <f ca="1"/>
        <v>0</v>
      </c>
      <c r="L281" t="str">
        <f ca="1"/>
        <v>0</v>
      </c>
      <c r="M281" t="str">
        <f ca="1"/>
        <v>0</v>
      </c>
      <c r="X281" s="91" t="e">
        <f t="shared" ref="X281:AM281" ca="1" si="773">X$280*$E$278/60*$L281</f>
        <v>#N/A</v>
      </c>
      <c r="Y281" t="e">
        <f t="shared" ca="1" si="773"/>
        <v>#N/A</v>
      </c>
      <c r="Z281" t="e">
        <f t="shared" ca="1" si="773"/>
        <v>#N/A</v>
      </c>
      <c r="AA281" t="e">
        <f t="shared" ca="1" si="773"/>
        <v>#N/A</v>
      </c>
      <c r="AB281" t="e">
        <f t="shared" ca="1" si="773"/>
        <v>#N/A</v>
      </c>
      <c r="AC281" t="e">
        <f t="shared" ca="1" si="773"/>
        <v>#N/A</v>
      </c>
      <c r="AD281" t="e">
        <f t="shared" ca="1" si="773"/>
        <v>#N/A</v>
      </c>
      <c r="AE281" t="e">
        <f t="shared" ca="1" si="773"/>
        <v>#N/A</v>
      </c>
      <c r="AF281" t="e">
        <f t="shared" ca="1" si="773"/>
        <v>#N/A</v>
      </c>
      <c r="AG281" t="e">
        <f t="shared" ca="1" si="773"/>
        <v>#N/A</v>
      </c>
      <c r="AH281" t="e">
        <f t="shared" ca="1" si="773"/>
        <v>#N/A</v>
      </c>
      <c r="AI281" t="e">
        <f t="shared" ca="1" si="773"/>
        <v>#N/A</v>
      </c>
      <c r="AJ281" t="e">
        <f t="shared" ca="1" si="773"/>
        <v>#N/A</v>
      </c>
      <c r="AK281" t="e">
        <f t="shared" ca="1" si="773"/>
        <v>#N/A</v>
      </c>
      <c r="AL281" t="e">
        <f t="shared" ca="1" si="773"/>
        <v>#N/A</v>
      </c>
      <c r="AM281" t="e">
        <f t="shared" ca="1" si="773"/>
        <v>#N/A</v>
      </c>
      <c r="AN281" t="e">
        <f t="shared" ref="AN281:CY281" ca="1" si="774">AN$280*$E$278/60*$L281</f>
        <v>#N/A</v>
      </c>
      <c r="AO281" t="e">
        <f t="shared" ca="1" si="774"/>
        <v>#N/A</v>
      </c>
      <c r="AP281" t="e">
        <f t="shared" ca="1" si="774"/>
        <v>#N/A</v>
      </c>
      <c r="AQ281" t="e">
        <f t="shared" ca="1" si="774"/>
        <v>#N/A</v>
      </c>
      <c r="AR281" t="e">
        <f t="shared" ca="1" si="774"/>
        <v>#N/A</v>
      </c>
      <c r="AS281" t="e">
        <f t="shared" ca="1" si="774"/>
        <v>#N/A</v>
      </c>
      <c r="AT281" t="e">
        <f t="shared" ca="1" si="774"/>
        <v>#N/A</v>
      </c>
      <c r="AU281" t="e">
        <f t="shared" ca="1" si="774"/>
        <v>#N/A</v>
      </c>
      <c r="AV281" t="e">
        <f t="shared" ca="1" si="774"/>
        <v>#N/A</v>
      </c>
      <c r="AW281" t="e">
        <f t="shared" ca="1" si="774"/>
        <v>#N/A</v>
      </c>
      <c r="AX281" t="e">
        <f t="shared" ca="1" si="774"/>
        <v>#N/A</v>
      </c>
      <c r="AY281" t="e">
        <f t="shared" ca="1" si="774"/>
        <v>#N/A</v>
      </c>
      <c r="AZ281" t="e">
        <f t="shared" ca="1" si="774"/>
        <v>#N/A</v>
      </c>
      <c r="BA281" t="e">
        <f t="shared" ca="1" si="774"/>
        <v>#N/A</v>
      </c>
      <c r="BB281" s="91" t="e">
        <f t="shared" ca="1" si="774"/>
        <v>#N/A</v>
      </c>
      <c r="BC281" t="e">
        <f t="shared" ca="1" si="774"/>
        <v>#N/A</v>
      </c>
      <c r="BD281" t="e">
        <f t="shared" ca="1" si="774"/>
        <v>#N/A</v>
      </c>
      <c r="BE281" t="e">
        <f t="shared" ca="1" si="774"/>
        <v>#N/A</v>
      </c>
      <c r="BF281" t="e">
        <f t="shared" ca="1" si="774"/>
        <v>#N/A</v>
      </c>
      <c r="BG281" t="e">
        <f t="shared" ca="1" si="774"/>
        <v>#N/A</v>
      </c>
      <c r="BH281" t="e">
        <f t="shared" ca="1" si="774"/>
        <v>#N/A</v>
      </c>
      <c r="BI281" t="e">
        <f t="shared" ca="1" si="774"/>
        <v>#N/A</v>
      </c>
      <c r="BJ281" t="e">
        <f t="shared" ca="1" si="774"/>
        <v>#N/A</v>
      </c>
      <c r="BK281" t="e">
        <f t="shared" ca="1" si="774"/>
        <v>#N/A</v>
      </c>
      <c r="BL281" t="e">
        <f t="shared" ca="1" si="774"/>
        <v>#N/A</v>
      </c>
      <c r="BM281" t="e">
        <f t="shared" ca="1" si="774"/>
        <v>#N/A</v>
      </c>
      <c r="BN281" t="e">
        <f t="shared" ca="1" si="774"/>
        <v>#N/A</v>
      </c>
      <c r="BO281" t="e">
        <f t="shared" ca="1" si="774"/>
        <v>#N/A</v>
      </c>
      <c r="BP281" t="e">
        <f t="shared" ca="1" si="774"/>
        <v>#N/A</v>
      </c>
      <c r="BQ281" t="e">
        <f t="shared" ca="1" si="774"/>
        <v>#N/A</v>
      </c>
      <c r="BR281" t="e">
        <f t="shared" ca="1" si="774"/>
        <v>#N/A</v>
      </c>
      <c r="BS281" t="e">
        <f t="shared" ca="1" si="774"/>
        <v>#N/A</v>
      </c>
      <c r="BT281" t="e">
        <f t="shared" ca="1" si="774"/>
        <v>#N/A</v>
      </c>
      <c r="BU281" t="e">
        <f t="shared" ca="1" si="774"/>
        <v>#N/A</v>
      </c>
      <c r="BV281" t="e">
        <f t="shared" ca="1" si="774"/>
        <v>#N/A</v>
      </c>
      <c r="BW281" t="e">
        <f t="shared" ca="1" si="774"/>
        <v>#N/A</v>
      </c>
      <c r="BX281" t="e">
        <f t="shared" ca="1" si="774"/>
        <v>#N/A</v>
      </c>
      <c r="BY281" t="e">
        <f t="shared" ca="1" si="774"/>
        <v>#N/A</v>
      </c>
      <c r="BZ281" t="e">
        <f t="shared" ca="1" si="774"/>
        <v>#N/A</v>
      </c>
      <c r="CA281" t="e">
        <f t="shared" ca="1" si="774"/>
        <v>#N/A</v>
      </c>
      <c r="CB281" t="e">
        <f t="shared" ca="1" si="774"/>
        <v>#N/A</v>
      </c>
      <c r="CC281" t="e">
        <f t="shared" ca="1" si="774"/>
        <v>#N/A</v>
      </c>
      <c r="CD281" t="e">
        <f t="shared" ca="1" si="774"/>
        <v>#N/A</v>
      </c>
      <c r="CE281" t="e">
        <f t="shared" ca="1" si="774"/>
        <v>#N/A</v>
      </c>
      <c r="CF281" s="91" t="e">
        <f t="shared" ca="1" si="774"/>
        <v>#N/A</v>
      </c>
      <c r="CG281" t="e">
        <f t="shared" ca="1" si="774"/>
        <v>#N/A</v>
      </c>
      <c r="CH281" t="e">
        <f t="shared" ca="1" si="774"/>
        <v>#N/A</v>
      </c>
      <c r="CI281" t="e">
        <f t="shared" ca="1" si="774"/>
        <v>#N/A</v>
      </c>
      <c r="CJ281" t="e">
        <f t="shared" ca="1" si="774"/>
        <v>#N/A</v>
      </c>
      <c r="CK281" t="e">
        <f t="shared" ca="1" si="774"/>
        <v>#N/A</v>
      </c>
      <c r="CL281" t="e">
        <f t="shared" ca="1" si="774"/>
        <v>#N/A</v>
      </c>
      <c r="CM281" t="e">
        <f t="shared" ca="1" si="774"/>
        <v>#N/A</v>
      </c>
      <c r="CN281" t="e">
        <f t="shared" ca="1" si="774"/>
        <v>#N/A</v>
      </c>
      <c r="CO281" t="e">
        <f t="shared" ca="1" si="774"/>
        <v>#N/A</v>
      </c>
      <c r="CP281" t="e">
        <f t="shared" ca="1" si="774"/>
        <v>#N/A</v>
      </c>
      <c r="CQ281" t="e">
        <f t="shared" ca="1" si="774"/>
        <v>#N/A</v>
      </c>
      <c r="CR281" t="e">
        <f t="shared" ca="1" si="774"/>
        <v>#N/A</v>
      </c>
      <c r="CS281" t="e">
        <f t="shared" ca="1" si="774"/>
        <v>#N/A</v>
      </c>
      <c r="CT281" t="e">
        <f t="shared" ca="1" si="774"/>
        <v>#N/A</v>
      </c>
      <c r="CU281" t="e">
        <f t="shared" ca="1" si="774"/>
        <v>#N/A</v>
      </c>
      <c r="CV281" t="e">
        <f t="shared" ca="1" si="774"/>
        <v>#N/A</v>
      </c>
      <c r="CW281" t="e">
        <f t="shared" ca="1" si="774"/>
        <v>#N/A</v>
      </c>
      <c r="CX281" t="e">
        <f t="shared" ca="1" si="774"/>
        <v>#N/A</v>
      </c>
      <c r="CY281" t="e">
        <f t="shared" ca="1" si="774"/>
        <v>#N/A</v>
      </c>
      <c r="CZ281" t="e">
        <f t="shared" ref="CZ281:EN281" ca="1" si="775">CZ$280*$E$278/60*$L281</f>
        <v>#N/A</v>
      </c>
      <c r="DA281" t="e">
        <f t="shared" ca="1" si="775"/>
        <v>#N/A</v>
      </c>
      <c r="DB281" t="e">
        <f t="shared" ca="1" si="775"/>
        <v>#N/A</v>
      </c>
      <c r="DC281" t="e">
        <f t="shared" ca="1" si="775"/>
        <v>#N/A</v>
      </c>
      <c r="DD281" t="e">
        <f t="shared" ca="1" si="775"/>
        <v>#N/A</v>
      </c>
      <c r="DE281" t="e">
        <f t="shared" ca="1" si="775"/>
        <v>#N/A</v>
      </c>
      <c r="DF281" t="e">
        <f t="shared" ca="1" si="775"/>
        <v>#N/A</v>
      </c>
      <c r="DG281" t="e">
        <f t="shared" ca="1" si="775"/>
        <v>#N/A</v>
      </c>
      <c r="DH281" t="e">
        <f t="shared" ca="1" si="775"/>
        <v>#N/A</v>
      </c>
      <c r="DI281" t="e">
        <f t="shared" ca="1" si="775"/>
        <v>#N/A</v>
      </c>
      <c r="DJ281" s="91" t="e">
        <f t="shared" ca="1" si="775"/>
        <v>#N/A</v>
      </c>
      <c r="DK281" t="e">
        <f t="shared" ca="1" si="775"/>
        <v>#N/A</v>
      </c>
      <c r="DL281" t="e">
        <f t="shared" ca="1" si="775"/>
        <v>#N/A</v>
      </c>
      <c r="DM281" t="e">
        <f t="shared" ca="1" si="775"/>
        <v>#N/A</v>
      </c>
      <c r="DN281" t="e">
        <f t="shared" ca="1" si="775"/>
        <v>#N/A</v>
      </c>
      <c r="DO281" t="e">
        <f t="shared" ca="1" si="775"/>
        <v>#N/A</v>
      </c>
      <c r="DP281" t="e">
        <f t="shared" ca="1" si="775"/>
        <v>#N/A</v>
      </c>
      <c r="DQ281" t="e">
        <f t="shared" ca="1" si="775"/>
        <v>#N/A</v>
      </c>
      <c r="DR281" t="e">
        <f t="shared" ca="1" si="775"/>
        <v>#N/A</v>
      </c>
      <c r="DS281" t="e">
        <f t="shared" ca="1" si="775"/>
        <v>#N/A</v>
      </c>
      <c r="DT281" t="e">
        <f t="shared" ca="1" si="775"/>
        <v>#N/A</v>
      </c>
      <c r="DU281" t="e">
        <f t="shared" ca="1" si="775"/>
        <v>#N/A</v>
      </c>
      <c r="DV281" t="e">
        <f t="shared" ca="1" si="775"/>
        <v>#N/A</v>
      </c>
      <c r="DW281" t="e">
        <f t="shared" ca="1" si="775"/>
        <v>#N/A</v>
      </c>
      <c r="DX281" t="e">
        <f t="shared" ca="1" si="775"/>
        <v>#N/A</v>
      </c>
      <c r="DY281" t="e">
        <f t="shared" ca="1" si="775"/>
        <v>#N/A</v>
      </c>
      <c r="DZ281" t="e">
        <f t="shared" ca="1" si="775"/>
        <v>#N/A</v>
      </c>
      <c r="EA281" t="e">
        <f t="shared" ca="1" si="775"/>
        <v>#N/A</v>
      </c>
      <c r="EB281" t="e">
        <f t="shared" ca="1" si="775"/>
        <v>#N/A</v>
      </c>
      <c r="EC281" t="e">
        <f t="shared" ca="1" si="775"/>
        <v>#N/A</v>
      </c>
      <c r="ED281" t="e">
        <f t="shared" ca="1" si="775"/>
        <v>#N/A</v>
      </c>
      <c r="EE281" t="e">
        <f t="shared" ca="1" si="775"/>
        <v>#N/A</v>
      </c>
      <c r="EF281" t="e">
        <f t="shared" ca="1" si="775"/>
        <v>#N/A</v>
      </c>
      <c r="EG281" t="e">
        <f t="shared" ca="1" si="775"/>
        <v>#N/A</v>
      </c>
      <c r="EH281" t="e">
        <f t="shared" ca="1" si="775"/>
        <v>#N/A</v>
      </c>
      <c r="EI281" t="e">
        <f t="shared" ca="1" si="775"/>
        <v>#N/A</v>
      </c>
      <c r="EJ281" t="e">
        <f t="shared" ca="1" si="775"/>
        <v>#N/A</v>
      </c>
      <c r="EK281" t="e">
        <f t="shared" ca="1" si="775"/>
        <v>#N/A</v>
      </c>
      <c r="EL281" t="e">
        <f t="shared" ca="1" si="775"/>
        <v>#N/A</v>
      </c>
      <c r="EM281" t="e">
        <f t="shared" ca="1" si="775"/>
        <v>#N/A</v>
      </c>
      <c r="EN281" s="91" t="e">
        <f t="shared" ca="1" si="775"/>
        <v>#N/A</v>
      </c>
    </row>
    <row r="282" spans="1:144">
      <c r="A282" t="str">
        <f ca="1"/>
        <v>Substructure</v>
      </c>
      <c r="B282" t="str">
        <f ca="1"/>
        <v>Pile caps</v>
      </c>
      <c r="C282">
        <f ca="1"/>
        <v>0</v>
      </c>
      <c r="D282" t="str">
        <f ca="1"/>
        <v/>
      </c>
      <c r="E282">
        <f ca="1"/>
        <v>0</v>
      </c>
      <c r="F282">
        <f ca="1"/>
        <v>0</v>
      </c>
      <c r="G282">
        <f ca="1"/>
        <v>0</v>
      </c>
      <c r="H282" t="str">
        <f ca="1"/>
        <v/>
      </c>
      <c r="I282">
        <f ca="1"/>
        <v>0</v>
      </c>
      <c r="J282" t="str">
        <f ca="1"/>
        <v/>
      </c>
      <c r="K282" t="str">
        <f ca="1"/>
        <v>0</v>
      </c>
      <c r="L282" t="str">
        <f ca="1"/>
        <v>0</v>
      </c>
      <c r="M282" t="str">
        <f ca="1"/>
        <v>0</v>
      </c>
      <c r="X282" s="91" t="e">
        <f t="shared" ref="X282:AM297" ca="1" si="776">X$280*$E$278/60*$L282</f>
        <v>#N/A</v>
      </c>
      <c r="Y282" t="e">
        <f t="shared" ca="1" si="776"/>
        <v>#N/A</v>
      </c>
      <c r="Z282" t="e">
        <f t="shared" ca="1" si="776"/>
        <v>#N/A</v>
      </c>
      <c r="AA282" t="e">
        <f t="shared" ca="1" si="776"/>
        <v>#N/A</v>
      </c>
      <c r="AB282" t="e">
        <f t="shared" ca="1" si="776"/>
        <v>#N/A</v>
      </c>
      <c r="AC282" t="e">
        <f t="shared" ca="1" si="776"/>
        <v>#N/A</v>
      </c>
      <c r="AD282" t="e">
        <f t="shared" ca="1" si="776"/>
        <v>#N/A</v>
      </c>
      <c r="AE282" t="e">
        <f t="shared" ca="1" si="776"/>
        <v>#N/A</v>
      </c>
      <c r="AF282" t="e">
        <f t="shared" ca="1" si="776"/>
        <v>#N/A</v>
      </c>
      <c r="AG282" t="e">
        <f t="shared" ca="1" si="776"/>
        <v>#N/A</v>
      </c>
      <c r="AH282" t="e">
        <f t="shared" ca="1" si="776"/>
        <v>#N/A</v>
      </c>
      <c r="AI282" t="e">
        <f t="shared" ca="1" si="776"/>
        <v>#N/A</v>
      </c>
      <c r="AJ282" t="e">
        <f t="shared" ca="1" si="776"/>
        <v>#N/A</v>
      </c>
      <c r="AK282" t="e">
        <f t="shared" ca="1" si="776"/>
        <v>#N/A</v>
      </c>
      <c r="AL282" t="e">
        <f t="shared" ca="1" si="776"/>
        <v>#N/A</v>
      </c>
      <c r="AM282" t="e">
        <f t="shared" ca="1" si="776"/>
        <v>#N/A</v>
      </c>
      <c r="AN282" t="e">
        <f t="shared" ref="AN282:BC297" ca="1" si="777">AN$280*$E$278/60*$L282</f>
        <v>#N/A</v>
      </c>
      <c r="AO282" t="e">
        <f t="shared" ca="1" si="777"/>
        <v>#N/A</v>
      </c>
      <c r="AP282" t="e">
        <f t="shared" ca="1" si="777"/>
        <v>#N/A</v>
      </c>
      <c r="AQ282" t="e">
        <f t="shared" ca="1" si="777"/>
        <v>#N/A</v>
      </c>
      <c r="AR282" t="e">
        <f t="shared" ca="1" si="777"/>
        <v>#N/A</v>
      </c>
      <c r="AS282" t="e">
        <f t="shared" ca="1" si="777"/>
        <v>#N/A</v>
      </c>
      <c r="AT282" t="e">
        <f t="shared" ca="1" si="777"/>
        <v>#N/A</v>
      </c>
      <c r="AU282" t="e">
        <f t="shared" ca="1" si="777"/>
        <v>#N/A</v>
      </c>
      <c r="AV282" t="e">
        <f t="shared" ca="1" si="777"/>
        <v>#N/A</v>
      </c>
      <c r="AW282" t="e">
        <f t="shared" ca="1" si="777"/>
        <v>#N/A</v>
      </c>
      <c r="AX282" t="e">
        <f t="shared" ca="1" si="777"/>
        <v>#N/A</v>
      </c>
      <c r="AY282" t="e">
        <f t="shared" ca="1" si="777"/>
        <v>#N/A</v>
      </c>
      <c r="AZ282" t="e">
        <f t="shared" ca="1" si="777"/>
        <v>#N/A</v>
      </c>
      <c r="BA282" t="e">
        <f t="shared" ca="1" si="777"/>
        <v>#N/A</v>
      </c>
      <c r="BB282" s="91" t="e">
        <f t="shared" ca="1" si="777"/>
        <v>#N/A</v>
      </c>
      <c r="BC282" t="e">
        <f t="shared" ca="1" si="777"/>
        <v>#N/A</v>
      </c>
      <c r="BD282" t="e">
        <f t="shared" ref="BD282:BS296" ca="1" si="778">BD$280*$E$278/60*$L282</f>
        <v>#N/A</v>
      </c>
      <c r="BE282" t="e">
        <f t="shared" ca="1" si="778"/>
        <v>#N/A</v>
      </c>
      <c r="BF282" t="e">
        <f t="shared" ca="1" si="778"/>
        <v>#N/A</v>
      </c>
      <c r="BG282" t="e">
        <f t="shared" ca="1" si="778"/>
        <v>#N/A</v>
      </c>
      <c r="BH282" t="e">
        <f t="shared" ca="1" si="778"/>
        <v>#N/A</v>
      </c>
      <c r="BI282" t="e">
        <f t="shared" ca="1" si="778"/>
        <v>#N/A</v>
      </c>
      <c r="BJ282" t="e">
        <f t="shared" ca="1" si="778"/>
        <v>#N/A</v>
      </c>
      <c r="BK282" t="e">
        <f t="shared" ca="1" si="778"/>
        <v>#N/A</v>
      </c>
      <c r="BL282" t="e">
        <f t="shared" ca="1" si="778"/>
        <v>#N/A</v>
      </c>
      <c r="BM282" t="e">
        <f t="shared" ca="1" si="778"/>
        <v>#N/A</v>
      </c>
      <c r="BN282" t="e">
        <f t="shared" ca="1" si="778"/>
        <v>#N/A</v>
      </c>
      <c r="BO282" t="e">
        <f t="shared" ca="1" si="778"/>
        <v>#N/A</v>
      </c>
      <c r="BP282" t="e">
        <f t="shared" ca="1" si="778"/>
        <v>#N/A</v>
      </c>
      <c r="BQ282" t="e">
        <f t="shared" ca="1" si="778"/>
        <v>#N/A</v>
      </c>
      <c r="BR282" t="e">
        <f t="shared" ca="1" si="778"/>
        <v>#N/A</v>
      </c>
      <c r="BS282" t="e">
        <f t="shared" ca="1" si="778"/>
        <v>#N/A</v>
      </c>
      <c r="BT282" t="e">
        <f t="shared" ref="BT282:CI297" ca="1" si="779">BT$280*$E$278/60*$L282</f>
        <v>#N/A</v>
      </c>
      <c r="BU282" t="e">
        <f t="shared" ca="1" si="779"/>
        <v>#N/A</v>
      </c>
      <c r="BV282" t="e">
        <f t="shared" ca="1" si="779"/>
        <v>#N/A</v>
      </c>
      <c r="BW282" t="e">
        <f t="shared" ca="1" si="779"/>
        <v>#N/A</v>
      </c>
      <c r="BX282" t="e">
        <f t="shared" ca="1" si="779"/>
        <v>#N/A</v>
      </c>
      <c r="BY282" t="e">
        <f t="shared" ca="1" si="779"/>
        <v>#N/A</v>
      </c>
      <c r="BZ282" t="e">
        <f t="shared" ca="1" si="779"/>
        <v>#N/A</v>
      </c>
      <c r="CA282" t="e">
        <f t="shared" ca="1" si="779"/>
        <v>#N/A</v>
      </c>
      <c r="CB282" t="e">
        <f t="shared" ca="1" si="779"/>
        <v>#N/A</v>
      </c>
      <c r="CC282" t="e">
        <f t="shared" ca="1" si="779"/>
        <v>#N/A</v>
      </c>
      <c r="CD282" t="e">
        <f t="shared" ca="1" si="779"/>
        <v>#N/A</v>
      </c>
      <c r="CE282" t="e">
        <f t="shared" ca="1" si="779"/>
        <v>#N/A</v>
      </c>
      <c r="CF282" s="91" t="e">
        <f t="shared" ca="1" si="779"/>
        <v>#N/A</v>
      </c>
      <c r="CG282" t="e">
        <f t="shared" ca="1" si="779"/>
        <v>#N/A</v>
      </c>
      <c r="CH282" t="e">
        <f t="shared" ca="1" si="779"/>
        <v>#N/A</v>
      </c>
      <c r="CI282" t="e">
        <f t="shared" ca="1" si="779"/>
        <v>#N/A</v>
      </c>
      <c r="CJ282" t="e">
        <f t="shared" ref="CJ282:CY296" ca="1" si="780">CJ$280*$E$278/60*$L282</f>
        <v>#N/A</v>
      </c>
      <c r="CK282" t="e">
        <f t="shared" ca="1" si="780"/>
        <v>#N/A</v>
      </c>
      <c r="CL282" t="e">
        <f t="shared" ca="1" si="780"/>
        <v>#N/A</v>
      </c>
      <c r="CM282" t="e">
        <f t="shared" ca="1" si="780"/>
        <v>#N/A</v>
      </c>
      <c r="CN282" t="e">
        <f t="shared" ca="1" si="780"/>
        <v>#N/A</v>
      </c>
      <c r="CO282" t="e">
        <f t="shared" ca="1" si="780"/>
        <v>#N/A</v>
      </c>
      <c r="CP282" t="e">
        <f t="shared" ca="1" si="780"/>
        <v>#N/A</v>
      </c>
      <c r="CQ282" t="e">
        <f t="shared" ca="1" si="780"/>
        <v>#N/A</v>
      </c>
      <c r="CR282" t="e">
        <f t="shared" ca="1" si="780"/>
        <v>#N/A</v>
      </c>
      <c r="CS282" t="e">
        <f t="shared" ca="1" si="780"/>
        <v>#N/A</v>
      </c>
      <c r="CT282" t="e">
        <f t="shared" ca="1" si="780"/>
        <v>#N/A</v>
      </c>
      <c r="CU282" t="e">
        <f t="shared" ca="1" si="780"/>
        <v>#N/A</v>
      </c>
      <c r="CV282" t="e">
        <f t="shared" ca="1" si="780"/>
        <v>#N/A</v>
      </c>
      <c r="CW282" t="e">
        <f t="shared" ca="1" si="780"/>
        <v>#N/A</v>
      </c>
      <c r="CX282" t="e">
        <f t="shared" ca="1" si="780"/>
        <v>#N/A</v>
      </c>
      <c r="CY282" t="e">
        <f t="shared" ca="1" si="780"/>
        <v>#N/A</v>
      </c>
      <c r="CZ282" t="e">
        <f t="shared" ref="CZ282:DO297" ca="1" si="781">CZ$280*$E$278/60*$L282</f>
        <v>#N/A</v>
      </c>
      <c r="DA282" t="e">
        <f t="shared" ca="1" si="781"/>
        <v>#N/A</v>
      </c>
      <c r="DB282" t="e">
        <f t="shared" ca="1" si="781"/>
        <v>#N/A</v>
      </c>
      <c r="DC282" t="e">
        <f t="shared" ca="1" si="781"/>
        <v>#N/A</v>
      </c>
      <c r="DD282" t="e">
        <f t="shared" ca="1" si="781"/>
        <v>#N/A</v>
      </c>
      <c r="DE282" t="e">
        <f t="shared" ca="1" si="781"/>
        <v>#N/A</v>
      </c>
      <c r="DF282" t="e">
        <f t="shared" ca="1" si="781"/>
        <v>#N/A</v>
      </c>
      <c r="DG282" t="e">
        <f t="shared" ca="1" si="781"/>
        <v>#N/A</v>
      </c>
      <c r="DH282" t="e">
        <f t="shared" ca="1" si="781"/>
        <v>#N/A</v>
      </c>
      <c r="DI282" t="e">
        <f t="shared" ca="1" si="781"/>
        <v>#N/A</v>
      </c>
      <c r="DJ282" s="91" t="e">
        <f t="shared" ca="1" si="781"/>
        <v>#N/A</v>
      </c>
      <c r="DK282" t="e">
        <f t="shared" ca="1" si="781"/>
        <v>#N/A</v>
      </c>
      <c r="DL282" t="e">
        <f t="shared" ca="1" si="781"/>
        <v>#N/A</v>
      </c>
      <c r="DM282" t="e">
        <f t="shared" ca="1" si="781"/>
        <v>#N/A</v>
      </c>
      <c r="DN282" t="e">
        <f t="shared" ca="1" si="781"/>
        <v>#N/A</v>
      </c>
      <c r="DO282" t="e">
        <f t="shared" ca="1" si="781"/>
        <v>#N/A</v>
      </c>
      <c r="DP282" t="e">
        <f t="shared" ref="DP282:EE296" ca="1" si="782">DP$280*$E$278/60*$L282</f>
        <v>#N/A</v>
      </c>
      <c r="DQ282" t="e">
        <f t="shared" ca="1" si="782"/>
        <v>#N/A</v>
      </c>
      <c r="DR282" t="e">
        <f t="shared" ca="1" si="782"/>
        <v>#N/A</v>
      </c>
      <c r="DS282" t="e">
        <f t="shared" ca="1" si="782"/>
        <v>#N/A</v>
      </c>
      <c r="DT282" t="e">
        <f t="shared" ca="1" si="782"/>
        <v>#N/A</v>
      </c>
      <c r="DU282" t="e">
        <f t="shared" ca="1" si="782"/>
        <v>#N/A</v>
      </c>
      <c r="DV282" t="e">
        <f t="shared" ca="1" si="782"/>
        <v>#N/A</v>
      </c>
      <c r="DW282" t="e">
        <f t="shared" ca="1" si="782"/>
        <v>#N/A</v>
      </c>
      <c r="DX282" t="e">
        <f t="shared" ca="1" si="782"/>
        <v>#N/A</v>
      </c>
      <c r="DY282" t="e">
        <f t="shared" ca="1" si="782"/>
        <v>#N/A</v>
      </c>
      <c r="DZ282" t="e">
        <f t="shared" ca="1" si="782"/>
        <v>#N/A</v>
      </c>
      <c r="EA282" t="e">
        <f t="shared" ca="1" si="782"/>
        <v>#N/A</v>
      </c>
      <c r="EB282" t="e">
        <f t="shared" ca="1" si="782"/>
        <v>#N/A</v>
      </c>
      <c r="EC282" t="e">
        <f t="shared" ca="1" si="782"/>
        <v>#N/A</v>
      </c>
      <c r="ED282" t="e">
        <f t="shared" ca="1" si="782"/>
        <v>#N/A</v>
      </c>
      <c r="EE282" t="e">
        <f t="shared" ca="1" si="782"/>
        <v>#N/A</v>
      </c>
      <c r="EF282" t="e">
        <f t="shared" ref="EF282:EN319" ca="1" si="783">EF$280*$E$278/60*$L282</f>
        <v>#N/A</v>
      </c>
      <c r="EG282" t="e">
        <f t="shared" ca="1" si="783"/>
        <v>#N/A</v>
      </c>
      <c r="EH282" t="e">
        <f t="shared" ca="1" si="783"/>
        <v>#N/A</v>
      </c>
      <c r="EI282" t="e">
        <f t="shared" ca="1" si="783"/>
        <v>#N/A</v>
      </c>
      <c r="EJ282" t="e">
        <f t="shared" ca="1" si="783"/>
        <v>#N/A</v>
      </c>
      <c r="EK282" t="e">
        <f t="shared" ca="1" si="783"/>
        <v>#N/A</v>
      </c>
      <c r="EL282" t="e">
        <f t="shared" ca="1" si="783"/>
        <v>#N/A</v>
      </c>
      <c r="EM282" t="e">
        <f t="shared" ca="1" si="783"/>
        <v>#N/A</v>
      </c>
      <c r="EN282" s="91" t="e">
        <f t="shared" ca="1" si="783"/>
        <v>#N/A</v>
      </c>
    </row>
    <row r="283" spans="1:144">
      <c r="A283" t="str">
        <f ca="1"/>
        <v>Substructure</v>
      </c>
      <c r="B283" t="str">
        <f ca="1"/>
        <v>Capping beams</v>
      </c>
      <c r="C283">
        <f ca="1"/>
        <v>0</v>
      </c>
      <c r="D283" t="str">
        <f ca="1"/>
        <v/>
      </c>
      <c r="E283">
        <f ca="1"/>
        <v>0</v>
      </c>
      <c r="F283">
        <f ca="1"/>
        <v>0</v>
      </c>
      <c r="G283">
        <f ca="1"/>
        <v>0</v>
      </c>
      <c r="H283" t="str">
        <f ca="1"/>
        <v/>
      </c>
      <c r="I283">
        <f ca="1"/>
        <v>0</v>
      </c>
      <c r="J283" t="str">
        <f ca="1"/>
        <v/>
      </c>
      <c r="K283" t="str">
        <f ca="1"/>
        <v>0</v>
      </c>
      <c r="L283" t="str">
        <f ca="1"/>
        <v>0</v>
      </c>
      <c r="M283" t="str">
        <f ca="1"/>
        <v>0</v>
      </c>
      <c r="X283" s="91" t="e">
        <f t="shared" ca="1" si="776"/>
        <v>#N/A</v>
      </c>
      <c r="Y283" t="e">
        <f t="shared" ca="1" si="776"/>
        <v>#N/A</v>
      </c>
      <c r="Z283" t="e">
        <f t="shared" ca="1" si="776"/>
        <v>#N/A</v>
      </c>
      <c r="AA283" t="e">
        <f t="shared" ca="1" si="776"/>
        <v>#N/A</v>
      </c>
      <c r="AB283" t="e">
        <f t="shared" ca="1" si="776"/>
        <v>#N/A</v>
      </c>
      <c r="AC283" t="e">
        <f t="shared" ca="1" si="776"/>
        <v>#N/A</v>
      </c>
      <c r="AD283" t="e">
        <f t="shared" ca="1" si="776"/>
        <v>#N/A</v>
      </c>
      <c r="AE283" t="e">
        <f t="shared" ca="1" si="776"/>
        <v>#N/A</v>
      </c>
      <c r="AF283" t="e">
        <f t="shared" ca="1" si="776"/>
        <v>#N/A</v>
      </c>
      <c r="AG283" t="e">
        <f t="shared" ca="1" si="776"/>
        <v>#N/A</v>
      </c>
      <c r="AH283" t="e">
        <f t="shared" ca="1" si="776"/>
        <v>#N/A</v>
      </c>
      <c r="AI283" t="e">
        <f t="shared" ca="1" si="776"/>
        <v>#N/A</v>
      </c>
      <c r="AJ283" t="e">
        <f t="shared" ca="1" si="776"/>
        <v>#N/A</v>
      </c>
      <c r="AK283" t="e">
        <f t="shared" ca="1" si="776"/>
        <v>#N/A</v>
      </c>
      <c r="AL283" t="e">
        <f t="shared" ca="1" si="776"/>
        <v>#N/A</v>
      </c>
      <c r="AM283" t="e">
        <f t="shared" ca="1" si="776"/>
        <v>#N/A</v>
      </c>
      <c r="AN283" t="e">
        <f t="shared" ca="1" si="777"/>
        <v>#N/A</v>
      </c>
      <c r="AO283" t="e">
        <f t="shared" ca="1" si="777"/>
        <v>#N/A</v>
      </c>
      <c r="AP283" t="e">
        <f t="shared" ca="1" si="777"/>
        <v>#N/A</v>
      </c>
      <c r="AQ283" t="e">
        <f t="shared" ca="1" si="777"/>
        <v>#N/A</v>
      </c>
      <c r="AR283" t="e">
        <f t="shared" ca="1" si="777"/>
        <v>#N/A</v>
      </c>
      <c r="AS283" t="e">
        <f t="shared" ca="1" si="777"/>
        <v>#N/A</v>
      </c>
      <c r="AT283" t="e">
        <f t="shared" ca="1" si="777"/>
        <v>#N/A</v>
      </c>
      <c r="AU283" t="e">
        <f t="shared" ca="1" si="777"/>
        <v>#N/A</v>
      </c>
      <c r="AV283" t="e">
        <f t="shared" ca="1" si="777"/>
        <v>#N/A</v>
      </c>
      <c r="AW283" t="e">
        <f t="shared" ca="1" si="777"/>
        <v>#N/A</v>
      </c>
      <c r="AX283" t="e">
        <f t="shared" ca="1" si="777"/>
        <v>#N/A</v>
      </c>
      <c r="AY283" t="e">
        <f t="shared" ca="1" si="777"/>
        <v>#N/A</v>
      </c>
      <c r="AZ283" t="e">
        <f t="shared" ca="1" si="777"/>
        <v>#N/A</v>
      </c>
      <c r="BA283" t="e">
        <f t="shared" ca="1" si="777"/>
        <v>#N/A</v>
      </c>
      <c r="BB283" s="91" t="e">
        <f t="shared" ca="1" si="777"/>
        <v>#N/A</v>
      </c>
      <c r="BC283" t="e">
        <f t="shared" ca="1" si="777"/>
        <v>#N/A</v>
      </c>
      <c r="BD283" t="e">
        <f t="shared" ca="1" si="778"/>
        <v>#N/A</v>
      </c>
      <c r="BE283" t="e">
        <f t="shared" ca="1" si="778"/>
        <v>#N/A</v>
      </c>
      <c r="BF283" t="e">
        <f t="shared" ca="1" si="778"/>
        <v>#N/A</v>
      </c>
      <c r="BG283" t="e">
        <f t="shared" ca="1" si="778"/>
        <v>#N/A</v>
      </c>
      <c r="BH283" t="e">
        <f t="shared" ca="1" si="778"/>
        <v>#N/A</v>
      </c>
      <c r="BI283" t="e">
        <f t="shared" ca="1" si="778"/>
        <v>#N/A</v>
      </c>
      <c r="BJ283" t="e">
        <f t="shared" ca="1" si="778"/>
        <v>#N/A</v>
      </c>
      <c r="BK283" t="e">
        <f t="shared" ca="1" si="778"/>
        <v>#N/A</v>
      </c>
      <c r="BL283" t="e">
        <f t="shared" ca="1" si="778"/>
        <v>#N/A</v>
      </c>
      <c r="BM283" t="e">
        <f t="shared" ca="1" si="778"/>
        <v>#N/A</v>
      </c>
      <c r="BN283" t="e">
        <f t="shared" ca="1" si="778"/>
        <v>#N/A</v>
      </c>
      <c r="BO283" t="e">
        <f t="shared" ca="1" si="778"/>
        <v>#N/A</v>
      </c>
      <c r="BP283" t="e">
        <f t="shared" ca="1" si="778"/>
        <v>#N/A</v>
      </c>
      <c r="BQ283" t="e">
        <f t="shared" ca="1" si="778"/>
        <v>#N/A</v>
      </c>
      <c r="BR283" t="e">
        <f t="shared" ca="1" si="778"/>
        <v>#N/A</v>
      </c>
      <c r="BS283" t="e">
        <f t="shared" ca="1" si="778"/>
        <v>#N/A</v>
      </c>
      <c r="BT283" t="e">
        <f t="shared" ca="1" si="779"/>
        <v>#N/A</v>
      </c>
      <c r="BU283" t="e">
        <f t="shared" ca="1" si="779"/>
        <v>#N/A</v>
      </c>
      <c r="BV283" t="e">
        <f t="shared" ca="1" si="779"/>
        <v>#N/A</v>
      </c>
      <c r="BW283" t="e">
        <f t="shared" ca="1" si="779"/>
        <v>#N/A</v>
      </c>
      <c r="BX283" t="e">
        <f t="shared" ca="1" si="779"/>
        <v>#N/A</v>
      </c>
      <c r="BY283" t="e">
        <f t="shared" ca="1" si="779"/>
        <v>#N/A</v>
      </c>
      <c r="BZ283" t="e">
        <f t="shared" ca="1" si="779"/>
        <v>#N/A</v>
      </c>
      <c r="CA283" t="e">
        <f t="shared" ca="1" si="779"/>
        <v>#N/A</v>
      </c>
      <c r="CB283" t="e">
        <f t="shared" ca="1" si="779"/>
        <v>#N/A</v>
      </c>
      <c r="CC283" t="e">
        <f t="shared" ca="1" si="779"/>
        <v>#N/A</v>
      </c>
      <c r="CD283" t="e">
        <f t="shared" ca="1" si="779"/>
        <v>#N/A</v>
      </c>
      <c r="CE283" t="e">
        <f t="shared" ca="1" si="779"/>
        <v>#N/A</v>
      </c>
      <c r="CF283" s="91" t="e">
        <f t="shared" ca="1" si="779"/>
        <v>#N/A</v>
      </c>
      <c r="CG283" t="e">
        <f t="shared" ca="1" si="779"/>
        <v>#N/A</v>
      </c>
      <c r="CH283" t="e">
        <f t="shared" ca="1" si="779"/>
        <v>#N/A</v>
      </c>
      <c r="CI283" t="e">
        <f t="shared" ca="1" si="779"/>
        <v>#N/A</v>
      </c>
      <c r="CJ283" t="e">
        <f t="shared" ca="1" si="780"/>
        <v>#N/A</v>
      </c>
      <c r="CK283" t="e">
        <f t="shared" ca="1" si="780"/>
        <v>#N/A</v>
      </c>
      <c r="CL283" t="e">
        <f t="shared" ca="1" si="780"/>
        <v>#N/A</v>
      </c>
      <c r="CM283" t="e">
        <f t="shared" ca="1" si="780"/>
        <v>#N/A</v>
      </c>
      <c r="CN283" t="e">
        <f t="shared" ca="1" si="780"/>
        <v>#N/A</v>
      </c>
      <c r="CO283" t="e">
        <f t="shared" ca="1" si="780"/>
        <v>#N/A</v>
      </c>
      <c r="CP283" t="e">
        <f t="shared" ca="1" si="780"/>
        <v>#N/A</v>
      </c>
      <c r="CQ283" t="e">
        <f t="shared" ca="1" si="780"/>
        <v>#N/A</v>
      </c>
      <c r="CR283" t="e">
        <f t="shared" ca="1" si="780"/>
        <v>#N/A</v>
      </c>
      <c r="CS283" t="e">
        <f t="shared" ca="1" si="780"/>
        <v>#N/A</v>
      </c>
      <c r="CT283" t="e">
        <f t="shared" ca="1" si="780"/>
        <v>#N/A</v>
      </c>
      <c r="CU283" t="e">
        <f t="shared" ca="1" si="780"/>
        <v>#N/A</v>
      </c>
      <c r="CV283" t="e">
        <f t="shared" ca="1" si="780"/>
        <v>#N/A</v>
      </c>
      <c r="CW283" t="e">
        <f t="shared" ca="1" si="780"/>
        <v>#N/A</v>
      </c>
      <c r="CX283" t="e">
        <f t="shared" ca="1" si="780"/>
        <v>#N/A</v>
      </c>
      <c r="CY283" t="e">
        <f t="shared" ca="1" si="780"/>
        <v>#N/A</v>
      </c>
      <c r="CZ283" t="e">
        <f t="shared" ca="1" si="781"/>
        <v>#N/A</v>
      </c>
      <c r="DA283" t="e">
        <f t="shared" ca="1" si="781"/>
        <v>#N/A</v>
      </c>
      <c r="DB283" t="e">
        <f t="shared" ca="1" si="781"/>
        <v>#N/A</v>
      </c>
      <c r="DC283" t="e">
        <f t="shared" ca="1" si="781"/>
        <v>#N/A</v>
      </c>
      <c r="DD283" t="e">
        <f t="shared" ca="1" si="781"/>
        <v>#N/A</v>
      </c>
      <c r="DE283" t="e">
        <f t="shared" ca="1" si="781"/>
        <v>#N/A</v>
      </c>
      <c r="DF283" t="e">
        <f t="shared" ca="1" si="781"/>
        <v>#N/A</v>
      </c>
      <c r="DG283" t="e">
        <f t="shared" ca="1" si="781"/>
        <v>#N/A</v>
      </c>
      <c r="DH283" t="e">
        <f t="shared" ca="1" si="781"/>
        <v>#N/A</v>
      </c>
      <c r="DI283" t="e">
        <f t="shared" ca="1" si="781"/>
        <v>#N/A</v>
      </c>
      <c r="DJ283" s="91" t="e">
        <f t="shared" ca="1" si="781"/>
        <v>#N/A</v>
      </c>
      <c r="DK283" t="e">
        <f t="shared" ca="1" si="781"/>
        <v>#N/A</v>
      </c>
      <c r="DL283" t="e">
        <f t="shared" ca="1" si="781"/>
        <v>#N/A</v>
      </c>
      <c r="DM283" t="e">
        <f t="shared" ca="1" si="781"/>
        <v>#N/A</v>
      </c>
      <c r="DN283" t="e">
        <f t="shared" ca="1" si="781"/>
        <v>#N/A</v>
      </c>
      <c r="DO283" t="e">
        <f t="shared" ca="1" si="781"/>
        <v>#N/A</v>
      </c>
      <c r="DP283" t="e">
        <f t="shared" ca="1" si="782"/>
        <v>#N/A</v>
      </c>
      <c r="DQ283" t="e">
        <f t="shared" ca="1" si="782"/>
        <v>#N/A</v>
      </c>
      <c r="DR283" t="e">
        <f t="shared" ca="1" si="782"/>
        <v>#N/A</v>
      </c>
      <c r="DS283" t="e">
        <f t="shared" ca="1" si="782"/>
        <v>#N/A</v>
      </c>
      <c r="DT283" t="e">
        <f t="shared" ca="1" si="782"/>
        <v>#N/A</v>
      </c>
      <c r="DU283" t="e">
        <f t="shared" ca="1" si="782"/>
        <v>#N/A</v>
      </c>
      <c r="DV283" t="e">
        <f t="shared" ca="1" si="782"/>
        <v>#N/A</v>
      </c>
      <c r="DW283" t="e">
        <f t="shared" ca="1" si="782"/>
        <v>#N/A</v>
      </c>
      <c r="DX283" t="e">
        <f t="shared" ca="1" si="782"/>
        <v>#N/A</v>
      </c>
      <c r="DY283" t="e">
        <f t="shared" ca="1" si="782"/>
        <v>#N/A</v>
      </c>
      <c r="DZ283" t="e">
        <f t="shared" ca="1" si="782"/>
        <v>#N/A</v>
      </c>
      <c r="EA283" t="e">
        <f t="shared" ca="1" si="782"/>
        <v>#N/A</v>
      </c>
      <c r="EB283" t="e">
        <f t="shared" ca="1" si="782"/>
        <v>#N/A</v>
      </c>
      <c r="EC283" t="e">
        <f t="shared" ca="1" si="782"/>
        <v>#N/A</v>
      </c>
      <c r="ED283" t="e">
        <f t="shared" ca="1" si="782"/>
        <v>#N/A</v>
      </c>
      <c r="EE283" t="e">
        <f t="shared" ca="1" si="782"/>
        <v>#N/A</v>
      </c>
      <c r="EF283" t="e">
        <f t="shared" ca="1" si="783"/>
        <v>#N/A</v>
      </c>
      <c r="EG283" t="e">
        <f t="shared" ca="1" si="783"/>
        <v>#N/A</v>
      </c>
      <c r="EH283" t="e">
        <f t="shared" ca="1" si="783"/>
        <v>#N/A</v>
      </c>
      <c r="EI283" t="e">
        <f t="shared" ca="1" si="783"/>
        <v>#N/A</v>
      </c>
      <c r="EJ283" t="e">
        <f t="shared" ca="1" si="783"/>
        <v>#N/A</v>
      </c>
      <c r="EK283" t="e">
        <f t="shared" ca="1" si="783"/>
        <v>#N/A</v>
      </c>
      <c r="EL283" t="e">
        <f t="shared" ca="1" si="783"/>
        <v>#N/A</v>
      </c>
      <c r="EM283" t="e">
        <f t="shared" ca="1" si="783"/>
        <v>#N/A</v>
      </c>
      <c r="EN283" s="91" t="e">
        <f t="shared" ca="1" si="783"/>
        <v>#N/A</v>
      </c>
    </row>
    <row r="284" spans="1:144">
      <c r="A284" t="str">
        <f ca="1"/>
        <v>Substructure</v>
      </c>
      <c r="B284" t="str">
        <f ca="1"/>
        <v>Raft</v>
      </c>
      <c r="C284">
        <f ca="1"/>
        <v>0</v>
      </c>
      <c r="D284" t="str">
        <f ca="1"/>
        <v/>
      </c>
      <c r="E284">
        <f ca="1"/>
        <v>0</v>
      </c>
      <c r="F284">
        <f ca="1"/>
        <v>0</v>
      </c>
      <c r="G284">
        <f ca="1"/>
        <v>0</v>
      </c>
      <c r="H284" t="str">
        <f ca="1"/>
        <v/>
      </c>
      <c r="I284">
        <f ca="1"/>
        <v>0</v>
      </c>
      <c r="J284" t="str">
        <f ca="1"/>
        <v/>
      </c>
      <c r="K284" t="str">
        <f ca="1"/>
        <v>0</v>
      </c>
      <c r="L284" t="str">
        <f ca="1"/>
        <v>0</v>
      </c>
      <c r="M284" t="str">
        <f ca="1"/>
        <v>0</v>
      </c>
      <c r="X284" s="91" t="e">
        <f t="shared" ca="1" si="776"/>
        <v>#N/A</v>
      </c>
      <c r="Y284" t="e">
        <f t="shared" ca="1" si="776"/>
        <v>#N/A</v>
      </c>
      <c r="Z284" t="e">
        <f t="shared" ca="1" si="776"/>
        <v>#N/A</v>
      </c>
      <c r="AA284" t="e">
        <f t="shared" ca="1" si="776"/>
        <v>#N/A</v>
      </c>
      <c r="AB284" t="e">
        <f t="shared" ca="1" si="776"/>
        <v>#N/A</v>
      </c>
      <c r="AC284" t="e">
        <f t="shared" ca="1" si="776"/>
        <v>#N/A</v>
      </c>
      <c r="AD284" t="e">
        <f t="shared" ca="1" si="776"/>
        <v>#N/A</v>
      </c>
      <c r="AE284" t="e">
        <f t="shared" ca="1" si="776"/>
        <v>#N/A</v>
      </c>
      <c r="AF284" t="e">
        <f t="shared" ca="1" si="776"/>
        <v>#N/A</v>
      </c>
      <c r="AG284" t="e">
        <f t="shared" ca="1" si="776"/>
        <v>#N/A</v>
      </c>
      <c r="AH284" t="e">
        <f t="shared" ca="1" si="776"/>
        <v>#N/A</v>
      </c>
      <c r="AI284" t="e">
        <f t="shared" ca="1" si="776"/>
        <v>#N/A</v>
      </c>
      <c r="AJ284" t="e">
        <f t="shared" ca="1" si="776"/>
        <v>#N/A</v>
      </c>
      <c r="AK284" t="e">
        <f t="shared" ca="1" si="776"/>
        <v>#N/A</v>
      </c>
      <c r="AL284" t="e">
        <f t="shared" ca="1" si="776"/>
        <v>#N/A</v>
      </c>
      <c r="AM284" t="e">
        <f t="shared" ca="1" si="776"/>
        <v>#N/A</v>
      </c>
      <c r="AN284" t="e">
        <f t="shared" ca="1" si="777"/>
        <v>#N/A</v>
      </c>
      <c r="AO284" t="e">
        <f t="shared" ca="1" si="777"/>
        <v>#N/A</v>
      </c>
      <c r="AP284" t="e">
        <f t="shared" ca="1" si="777"/>
        <v>#N/A</v>
      </c>
      <c r="AQ284" t="e">
        <f t="shared" ca="1" si="777"/>
        <v>#N/A</v>
      </c>
      <c r="AR284" t="e">
        <f t="shared" ca="1" si="777"/>
        <v>#N/A</v>
      </c>
      <c r="AS284" t="e">
        <f t="shared" ca="1" si="777"/>
        <v>#N/A</v>
      </c>
      <c r="AT284" t="e">
        <f t="shared" ca="1" si="777"/>
        <v>#N/A</v>
      </c>
      <c r="AU284" t="e">
        <f t="shared" ca="1" si="777"/>
        <v>#N/A</v>
      </c>
      <c r="AV284" t="e">
        <f t="shared" ca="1" si="777"/>
        <v>#N/A</v>
      </c>
      <c r="AW284" t="e">
        <f t="shared" ca="1" si="777"/>
        <v>#N/A</v>
      </c>
      <c r="AX284" t="e">
        <f t="shared" ca="1" si="777"/>
        <v>#N/A</v>
      </c>
      <c r="AY284" t="e">
        <f t="shared" ca="1" si="777"/>
        <v>#N/A</v>
      </c>
      <c r="AZ284" t="e">
        <f t="shared" ca="1" si="777"/>
        <v>#N/A</v>
      </c>
      <c r="BA284" t="e">
        <f t="shared" ca="1" si="777"/>
        <v>#N/A</v>
      </c>
      <c r="BB284" s="91" t="e">
        <f t="shared" ca="1" si="777"/>
        <v>#N/A</v>
      </c>
      <c r="BC284" t="e">
        <f t="shared" ca="1" si="777"/>
        <v>#N/A</v>
      </c>
      <c r="BD284" t="e">
        <f t="shared" ca="1" si="778"/>
        <v>#N/A</v>
      </c>
      <c r="BE284" t="e">
        <f t="shared" ca="1" si="778"/>
        <v>#N/A</v>
      </c>
      <c r="BF284" t="e">
        <f t="shared" ca="1" si="778"/>
        <v>#N/A</v>
      </c>
      <c r="BG284" t="e">
        <f t="shared" ca="1" si="778"/>
        <v>#N/A</v>
      </c>
      <c r="BH284" t="e">
        <f t="shared" ca="1" si="778"/>
        <v>#N/A</v>
      </c>
      <c r="BI284" t="e">
        <f t="shared" ca="1" si="778"/>
        <v>#N/A</v>
      </c>
      <c r="BJ284" t="e">
        <f t="shared" ca="1" si="778"/>
        <v>#N/A</v>
      </c>
      <c r="BK284" t="e">
        <f t="shared" ca="1" si="778"/>
        <v>#N/A</v>
      </c>
      <c r="BL284" t="e">
        <f t="shared" ca="1" si="778"/>
        <v>#N/A</v>
      </c>
      <c r="BM284" t="e">
        <f t="shared" ca="1" si="778"/>
        <v>#N/A</v>
      </c>
      <c r="BN284" t="e">
        <f t="shared" ca="1" si="778"/>
        <v>#N/A</v>
      </c>
      <c r="BO284" t="e">
        <f t="shared" ca="1" si="778"/>
        <v>#N/A</v>
      </c>
      <c r="BP284" t="e">
        <f t="shared" ca="1" si="778"/>
        <v>#N/A</v>
      </c>
      <c r="BQ284" t="e">
        <f t="shared" ca="1" si="778"/>
        <v>#N/A</v>
      </c>
      <c r="BR284" t="e">
        <f t="shared" ca="1" si="778"/>
        <v>#N/A</v>
      </c>
      <c r="BS284" t="e">
        <f t="shared" ca="1" si="778"/>
        <v>#N/A</v>
      </c>
      <c r="BT284" t="e">
        <f t="shared" ca="1" si="779"/>
        <v>#N/A</v>
      </c>
      <c r="BU284" t="e">
        <f t="shared" ca="1" si="779"/>
        <v>#N/A</v>
      </c>
      <c r="BV284" t="e">
        <f t="shared" ca="1" si="779"/>
        <v>#N/A</v>
      </c>
      <c r="BW284" t="e">
        <f t="shared" ca="1" si="779"/>
        <v>#N/A</v>
      </c>
      <c r="BX284" t="e">
        <f t="shared" ca="1" si="779"/>
        <v>#N/A</v>
      </c>
      <c r="BY284" t="e">
        <f t="shared" ca="1" si="779"/>
        <v>#N/A</v>
      </c>
      <c r="BZ284" t="e">
        <f t="shared" ca="1" si="779"/>
        <v>#N/A</v>
      </c>
      <c r="CA284" t="e">
        <f t="shared" ca="1" si="779"/>
        <v>#N/A</v>
      </c>
      <c r="CB284" t="e">
        <f t="shared" ca="1" si="779"/>
        <v>#N/A</v>
      </c>
      <c r="CC284" t="e">
        <f t="shared" ca="1" si="779"/>
        <v>#N/A</v>
      </c>
      <c r="CD284" t="e">
        <f t="shared" ca="1" si="779"/>
        <v>#N/A</v>
      </c>
      <c r="CE284" t="e">
        <f t="shared" ca="1" si="779"/>
        <v>#N/A</v>
      </c>
      <c r="CF284" s="91" t="e">
        <f t="shared" ca="1" si="779"/>
        <v>#N/A</v>
      </c>
      <c r="CG284" t="e">
        <f t="shared" ca="1" si="779"/>
        <v>#N/A</v>
      </c>
      <c r="CH284" t="e">
        <f t="shared" ca="1" si="779"/>
        <v>#N/A</v>
      </c>
      <c r="CI284" t="e">
        <f t="shared" ca="1" si="779"/>
        <v>#N/A</v>
      </c>
      <c r="CJ284" t="e">
        <f t="shared" ca="1" si="780"/>
        <v>#N/A</v>
      </c>
      <c r="CK284" t="e">
        <f t="shared" ca="1" si="780"/>
        <v>#N/A</v>
      </c>
      <c r="CL284" t="e">
        <f t="shared" ca="1" si="780"/>
        <v>#N/A</v>
      </c>
      <c r="CM284" t="e">
        <f t="shared" ca="1" si="780"/>
        <v>#N/A</v>
      </c>
      <c r="CN284" t="e">
        <f t="shared" ca="1" si="780"/>
        <v>#N/A</v>
      </c>
      <c r="CO284" t="e">
        <f t="shared" ca="1" si="780"/>
        <v>#N/A</v>
      </c>
      <c r="CP284" t="e">
        <f t="shared" ca="1" si="780"/>
        <v>#N/A</v>
      </c>
      <c r="CQ284" t="e">
        <f t="shared" ca="1" si="780"/>
        <v>#N/A</v>
      </c>
      <c r="CR284" t="e">
        <f t="shared" ca="1" si="780"/>
        <v>#N/A</v>
      </c>
      <c r="CS284" t="e">
        <f t="shared" ca="1" si="780"/>
        <v>#N/A</v>
      </c>
      <c r="CT284" t="e">
        <f t="shared" ca="1" si="780"/>
        <v>#N/A</v>
      </c>
      <c r="CU284" t="e">
        <f t="shared" ca="1" si="780"/>
        <v>#N/A</v>
      </c>
      <c r="CV284" t="e">
        <f t="shared" ca="1" si="780"/>
        <v>#N/A</v>
      </c>
      <c r="CW284" t="e">
        <f t="shared" ca="1" si="780"/>
        <v>#N/A</v>
      </c>
      <c r="CX284" t="e">
        <f t="shared" ca="1" si="780"/>
        <v>#N/A</v>
      </c>
      <c r="CY284" t="e">
        <f t="shared" ca="1" si="780"/>
        <v>#N/A</v>
      </c>
      <c r="CZ284" t="e">
        <f t="shared" ca="1" si="781"/>
        <v>#N/A</v>
      </c>
      <c r="DA284" t="e">
        <f t="shared" ca="1" si="781"/>
        <v>#N/A</v>
      </c>
      <c r="DB284" t="e">
        <f t="shared" ca="1" si="781"/>
        <v>#N/A</v>
      </c>
      <c r="DC284" t="e">
        <f t="shared" ca="1" si="781"/>
        <v>#N/A</v>
      </c>
      <c r="DD284" t="e">
        <f t="shared" ca="1" si="781"/>
        <v>#N/A</v>
      </c>
      <c r="DE284" t="e">
        <f t="shared" ca="1" si="781"/>
        <v>#N/A</v>
      </c>
      <c r="DF284" t="e">
        <f t="shared" ca="1" si="781"/>
        <v>#N/A</v>
      </c>
      <c r="DG284" t="e">
        <f t="shared" ca="1" si="781"/>
        <v>#N/A</v>
      </c>
      <c r="DH284" t="e">
        <f t="shared" ca="1" si="781"/>
        <v>#N/A</v>
      </c>
      <c r="DI284" t="e">
        <f t="shared" ca="1" si="781"/>
        <v>#N/A</v>
      </c>
      <c r="DJ284" s="91" t="e">
        <f t="shared" ca="1" si="781"/>
        <v>#N/A</v>
      </c>
      <c r="DK284" t="e">
        <f t="shared" ca="1" si="781"/>
        <v>#N/A</v>
      </c>
      <c r="DL284" t="e">
        <f t="shared" ca="1" si="781"/>
        <v>#N/A</v>
      </c>
      <c r="DM284" t="e">
        <f t="shared" ca="1" si="781"/>
        <v>#N/A</v>
      </c>
      <c r="DN284" t="e">
        <f t="shared" ca="1" si="781"/>
        <v>#N/A</v>
      </c>
      <c r="DO284" t="e">
        <f t="shared" ca="1" si="781"/>
        <v>#N/A</v>
      </c>
      <c r="DP284" t="e">
        <f t="shared" ca="1" si="782"/>
        <v>#N/A</v>
      </c>
      <c r="DQ284" t="e">
        <f t="shared" ca="1" si="782"/>
        <v>#N/A</v>
      </c>
      <c r="DR284" t="e">
        <f t="shared" ca="1" si="782"/>
        <v>#N/A</v>
      </c>
      <c r="DS284" t="e">
        <f t="shared" ca="1" si="782"/>
        <v>#N/A</v>
      </c>
      <c r="DT284" t="e">
        <f t="shared" ca="1" si="782"/>
        <v>#N/A</v>
      </c>
      <c r="DU284" t="e">
        <f t="shared" ca="1" si="782"/>
        <v>#N/A</v>
      </c>
      <c r="DV284" t="e">
        <f t="shared" ca="1" si="782"/>
        <v>#N/A</v>
      </c>
      <c r="DW284" t="e">
        <f t="shared" ca="1" si="782"/>
        <v>#N/A</v>
      </c>
      <c r="DX284" t="e">
        <f t="shared" ca="1" si="782"/>
        <v>#N/A</v>
      </c>
      <c r="DY284" t="e">
        <f t="shared" ca="1" si="782"/>
        <v>#N/A</v>
      </c>
      <c r="DZ284" t="e">
        <f t="shared" ca="1" si="782"/>
        <v>#N/A</v>
      </c>
      <c r="EA284" t="e">
        <f t="shared" ca="1" si="782"/>
        <v>#N/A</v>
      </c>
      <c r="EB284" t="e">
        <f t="shared" ca="1" si="782"/>
        <v>#N/A</v>
      </c>
      <c r="EC284" t="e">
        <f t="shared" ca="1" si="782"/>
        <v>#N/A</v>
      </c>
      <c r="ED284" t="e">
        <f t="shared" ca="1" si="782"/>
        <v>#N/A</v>
      </c>
      <c r="EE284" t="e">
        <f t="shared" ca="1" si="782"/>
        <v>#N/A</v>
      </c>
      <c r="EF284" t="e">
        <f t="shared" ca="1" si="783"/>
        <v>#N/A</v>
      </c>
      <c r="EG284" t="e">
        <f t="shared" ca="1" si="783"/>
        <v>#N/A</v>
      </c>
      <c r="EH284" t="e">
        <f t="shared" ca="1" si="783"/>
        <v>#N/A</v>
      </c>
      <c r="EI284" t="e">
        <f t="shared" ca="1" si="783"/>
        <v>#N/A</v>
      </c>
      <c r="EJ284" t="e">
        <f t="shared" ca="1" si="783"/>
        <v>#N/A</v>
      </c>
      <c r="EK284" t="e">
        <f t="shared" ca="1" si="783"/>
        <v>#N/A</v>
      </c>
      <c r="EL284" t="e">
        <f t="shared" ca="1" si="783"/>
        <v>#N/A</v>
      </c>
      <c r="EM284" t="e">
        <f t="shared" ca="1" si="783"/>
        <v>#N/A</v>
      </c>
      <c r="EN284" s="91" t="e">
        <f t="shared" ca="1" si="783"/>
        <v>#N/A</v>
      </c>
    </row>
    <row r="285" spans="1:144">
      <c r="A285" t="str">
        <f ca="1"/>
        <v>Substructure</v>
      </c>
      <c r="B285" t="str">
        <f ca="1"/>
        <v>Basement walls</v>
      </c>
      <c r="C285">
        <f ca="1"/>
        <v>0</v>
      </c>
      <c r="D285" t="str">
        <f ca="1"/>
        <v/>
      </c>
      <c r="E285">
        <f ca="1"/>
        <v>0</v>
      </c>
      <c r="F285">
        <f ca="1"/>
        <v>0</v>
      </c>
      <c r="G285">
        <f ca="1"/>
        <v>0</v>
      </c>
      <c r="H285" t="str">
        <f ca="1"/>
        <v/>
      </c>
      <c r="I285">
        <f ca="1"/>
        <v>0</v>
      </c>
      <c r="J285" t="str">
        <f ca="1"/>
        <v/>
      </c>
      <c r="K285" t="str">
        <f ca="1"/>
        <v>0</v>
      </c>
      <c r="L285" t="str">
        <f ca="1"/>
        <v>0</v>
      </c>
      <c r="M285" t="str">
        <f ca="1"/>
        <v>0</v>
      </c>
      <c r="X285" s="91" t="e">
        <f t="shared" ca="1" si="776"/>
        <v>#N/A</v>
      </c>
      <c r="Y285" t="e">
        <f t="shared" ca="1" si="776"/>
        <v>#N/A</v>
      </c>
      <c r="Z285" t="e">
        <f t="shared" ca="1" si="776"/>
        <v>#N/A</v>
      </c>
      <c r="AA285" t="e">
        <f t="shared" ca="1" si="776"/>
        <v>#N/A</v>
      </c>
      <c r="AB285" t="e">
        <f t="shared" ca="1" si="776"/>
        <v>#N/A</v>
      </c>
      <c r="AC285" t="e">
        <f t="shared" ca="1" si="776"/>
        <v>#N/A</v>
      </c>
      <c r="AD285" t="e">
        <f t="shared" ca="1" si="776"/>
        <v>#N/A</v>
      </c>
      <c r="AE285" t="e">
        <f t="shared" ca="1" si="776"/>
        <v>#N/A</v>
      </c>
      <c r="AF285" t="e">
        <f t="shared" ca="1" si="776"/>
        <v>#N/A</v>
      </c>
      <c r="AG285" t="e">
        <f t="shared" ca="1" si="776"/>
        <v>#N/A</v>
      </c>
      <c r="AH285" t="e">
        <f t="shared" ca="1" si="776"/>
        <v>#N/A</v>
      </c>
      <c r="AI285" t="e">
        <f t="shared" ca="1" si="776"/>
        <v>#N/A</v>
      </c>
      <c r="AJ285" t="e">
        <f t="shared" ca="1" si="776"/>
        <v>#N/A</v>
      </c>
      <c r="AK285" t="e">
        <f t="shared" ca="1" si="776"/>
        <v>#N/A</v>
      </c>
      <c r="AL285" t="e">
        <f t="shared" ca="1" si="776"/>
        <v>#N/A</v>
      </c>
      <c r="AM285" t="e">
        <f t="shared" ca="1" si="776"/>
        <v>#N/A</v>
      </c>
      <c r="AN285" t="e">
        <f t="shared" ca="1" si="777"/>
        <v>#N/A</v>
      </c>
      <c r="AO285" t="e">
        <f t="shared" ca="1" si="777"/>
        <v>#N/A</v>
      </c>
      <c r="AP285" t="e">
        <f t="shared" ca="1" si="777"/>
        <v>#N/A</v>
      </c>
      <c r="AQ285" t="e">
        <f t="shared" ca="1" si="777"/>
        <v>#N/A</v>
      </c>
      <c r="AR285" t="e">
        <f t="shared" ca="1" si="777"/>
        <v>#N/A</v>
      </c>
      <c r="AS285" t="e">
        <f t="shared" ca="1" si="777"/>
        <v>#N/A</v>
      </c>
      <c r="AT285" t="e">
        <f t="shared" ca="1" si="777"/>
        <v>#N/A</v>
      </c>
      <c r="AU285" t="e">
        <f t="shared" ca="1" si="777"/>
        <v>#N/A</v>
      </c>
      <c r="AV285" t="e">
        <f t="shared" ca="1" si="777"/>
        <v>#N/A</v>
      </c>
      <c r="AW285" t="e">
        <f t="shared" ca="1" si="777"/>
        <v>#N/A</v>
      </c>
      <c r="AX285" t="e">
        <f t="shared" ca="1" si="777"/>
        <v>#N/A</v>
      </c>
      <c r="AY285" t="e">
        <f t="shared" ca="1" si="777"/>
        <v>#N/A</v>
      </c>
      <c r="AZ285" t="e">
        <f t="shared" ca="1" si="777"/>
        <v>#N/A</v>
      </c>
      <c r="BA285" t="e">
        <f t="shared" ca="1" si="777"/>
        <v>#N/A</v>
      </c>
      <c r="BB285" s="91" t="e">
        <f t="shared" ca="1" si="777"/>
        <v>#N/A</v>
      </c>
      <c r="BC285" t="e">
        <f t="shared" ca="1" si="777"/>
        <v>#N/A</v>
      </c>
      <c r="BD285" t="e">
        <f t="shared" ca="1" si="778"/>
        <v>#N/A</v>
      </c>
      <c r="BE285" t="e">
        <f t="shared" ca="1" si="778"/>
        <v>#N/A</v>
      </c>
      <c r="BF285" t="e">
        <f t="shared" ca="1" si="778"/>
        <v>#N/A</v>
      </c>
      <c r="BG285" t="e">
        <f t="shared" ca="1" si="778"/>
        <v>#N/A</v>
      </c>
      <c r="BH285" t="e">
        <f t="shared" ca="1" si="778"/>
        <v>#N/A</v>
      </c>
      <c r="BI285" t="e">
        <f t="shared" ca="1" si="778"/>
        <v>#N/A</v>
      </c>
      <c r="BJ285" t="e">
        <f t="shared" ca="1" si="778"/>
        <v>#N/A</v>
      </c>
      <c r="BK285" t="e">
        <f t="shared" ca="1" si="778"/>
        <v>#N/A</v>
      </c>
      <c r="BL285" t="e">
        <f t="shared" ca="1" si="778"/>
        <v>#N/A</v>
      </c>
      <c r="BM285" t="e">
        <f t="shared" ca="1" si="778"/>
        <v>#N/A</v>
      </c>
      <c r="BN285" t="e">
        <f t="shared" ca="1" si="778"/>
        <v>#N/A</v>
      </c>
      <c r="BO285" t="e">
        <f t="shared" ca="1" si="778"/>
        <v>#N/A</v>
      </c>
      <c r="BP285" t="e">
        <f t="shared" ca="1" si="778"/>
        <v>#N/A</v>
      </c>
      <c r="BQ285" t="e">
        <f t="shared" ca="1" si="778"/>
        <v>#N/A</v>
      </c>
      <c r="BR285" t="e">
        <f t="shared" ca="1" si="778"/>
        <v>#N/A</v>
      </c>
      <c r="BS285" t="e">
        <f t="shared" ca="1" si="778"/>
        <v>#N/A</v>
      </c>
      <c r="BT285" t="e">
        <f t="shared" ca="1" si="779"/>
        <v>#N/A</v>
      </c>
      <c r="BU285" t="e">
        <f t="shared" ca="1" si="779"/>
        <v>#N/A</v>
      </c>
      <c r="BV285" t="e">
        <f t="shared" ca="1" si="779"/>
        <v>#N/A</v>
      </c>
      <c r="BW285" t="e">
        <f t="shared" ca="1" si="779"/>
        <v>#N/A</v>
      </c>
      <c r="BX285" t="e">
        <f t="shared" ca="1" si="779"/>
        <v>#N/A</v>
      </c>
      <c r="BY285" t="e">
        <f t="shared" ca="1" si="779"/>
        <v>#N/A</v>
      </c>
      <c r="BZ285" t="e">
        <f t="shared" ca="1" si="779"/>
        <v>#N/A</v>
      </c>
      <c r="CA285" t="e">
        <f t="shared" ca="1" si="779"/>
        <v>#N/A</v>
      </c>
      <c r="CB285" t="e">
        <f t="shared" ca="1" si="779"/>
        <v>#N/A</v>
      </c>
      <c r="CC285" t="e">
        <f t="shared" ca="1" si="779"/>
        <v>#N/A</v>
      </c>
      <c r="CD285" t="e">
        <f t="shared" ca="1" si="779"/>
        <v>#N/A</v>
      </c>
      <c r="CE285" t="e">
        <f t="shared" ca="1" si="779"/>
        <v>#N/A</v>
      </c>
      <c r="CF285" s="91" t="e">
        <f t="shared" ca="1" si="779"/>
        <v>#N/A</v>
      </c>
      <c r="CG285" t="e">
        <f t="shared" ca="1" si="779"/>
        <v>#N/A</v>
      </c>
      <c r="CH285" t="e">
        <f t="shared" ca="1" si="779"/>
        <v>#N/A</v>
      </c>
      <c r="CI285" t="e">
        <f t="shared" ca="1" si="779"/>
        <v>#N/A</v>
      </c>
      <c r="CJ285" t="e">
        <f t="shared" ca="1" si="780"/>
        <v>#N/A</v>
      </c>
      <c r="CK285" t="e">
        <f t="shared" ca="1" si="780"/>
        <v>#N/A</v>
      </c>
      <c r="CL285" t="e">
        <f t="shared" ca="1" si="780"/>
        <v>#N/A</v>
      </c>
      <c r="CM285" t="e">
        <f t="shared" ca="1" si="780"/>
        <v>#N/A</v>
      </c>
      <c r="CN285" t="e">
        <f t="shared" ca="1" si="780"/>
        <v>#N/A</v>
      </c>
      <c r="CO285" t="e">
        <f t="shared" ca="1" si="780"/>
        <v>#N/A</v>
      </c>
      <c r="CP285" t="e">
        <f t="shared" ca="1" si="780"/>
        <v>#N/A</v>
      </c>
      <c r="CQ285" t="e">
        <f t="shared" ca="1" si="780"/>
        <v>#N/A</v>
      </c>
      <c r="CR285" t="e">
        <f t="shared" ca="1" si="780"/>
        <v>#N/A</v>
      </c>
      <c r="CS285" t="e">
        <f t="shared" ca="1" si="780"/>
        <v>#N/A</v>
      </c>
      <c r="CT285" t="e">
        <f t="shared" ca="1" si="780"/>
        <v>#N/A</v>
      </c>
      <c r="CU285" t="e">
        <f t="shared" ca="1" si="780"/>
        <v>#N/A</v>
      </c>
      <c r="CV285" t="e">
        <f t="shared" ca="1" si="780"/>
        <v>#N/A</v>
      </c>
      <c r="CW285" t="e">
        <f t="shared" ca="1" si="780"/>
        <v>#N/A</v>
      </c>
      <c r="CX285" t="e">
        <f t="shared" ca="1" si="780"/>
        <v>#N/A</v>
      </c>
      <c r="CY285" t="e">
        <f t="shared" ca="1" si="780"/>
        <v>#N/A</v>
      </c>
      <c r="CZ285" t="e">
        <f t="shared" ca="1" si="781"/>
        <v>#N/A</v>
      </c>
      <c r="DA285" t="e">
        <f t="shared" ca="1" si="781"/>
        <v>#N/A</v>
      </c>
      <c r="DB285" t="e">
        <f t="shared" ca="1" si="781"/>
        <v>#N/A</v>
      </c>
      <c r="DC285" t="e">
        <f t="shared" ca="1" si="781"/>
        <v>#N/A</v>
      </c>
      <c r="DD285" t="e">
        <f t="shared" ca="1" si="781"/>
        <v>#N/A</v>
      </c>
      <c r="DE285" t="e">
        <f t="shared" ca="1" si="781"/>
        <v>#N/A</v>
      </c>
      <c r="DF285" t="e">
        <f t="shared" ca="1" si="781"/>
        <v>#N/A</v>
      </c>
      <c r="DG285" t="e">
        <f t="shared" ca="1" si="781"/>
        <v>#N/A</v>
      </c>
      <c r="DH285" t="e">
        <f t="shared" ca="1" si="781"/>
        <v>#N/A</v>
      </c>
      <c r="DI285" t="e">
        <f t="shared" ca="1" si="781"/>
        <v>#N/A</v>
      </c>
      <c r="DJ285" s="91" t="e">
        <f t="shared" ca="1" si="781"/>
        <v>#N/A</v>
      </c>
      <c r="DK285" t="e">
        <f t="shared" ca="1" si="781"/>
        <v>#N/A</v>
      </c>
      <c r="DL285" t="e">
        <f t="shared" ca="1" si="781"/>
        <v>#N/A</v>
      </c>
      <c r="DM285" t="e">
        <f t="shared" ca="1" si="781"/>
        <v>#N/A</v>
      </c>
      <c r="DN285" t="e">
        <f t="shared" ca="1" si="781"/>
        <v>#N/A</v>
      </c>
      <c r="DO285" t="e">
        <f t="shared" ca="1" si="781"/>
        <v>#N/A</v>
      </c>
      <c r="DP285" t="e">
        <f t="shared" ca="1" si="782"/>
        <v>#N/A</v>
      </c>
      <c r="DQ285" t="e">
        <f t="shared" ca="1" si="782"/>
        <v>#N/A</v>
      </c>
      <c r="DR285" t="e">
        <f t="shared" ca="1" si="782"/>
        <v>#N/A</v>
      </c>
      <c r="DS285" t="e">
        <f t="shared" ca="1" si="782"/>
        <v>#N/A</v>
      </c>
      <c r="DT285" t="e">
        <f t="shared" ca="1" si="782"/>
        <v>#N/A</v>
      </c>
      <c r="DU285" t="e">
        <f t="shared" ca="1" si="782"/>
        <v>#N/A</v>
      </c>
      <c r="DV285" t="e">
        <f t="shared" ca="1" si="782"/>
        <v>#N/A</v>
      </c>
      <c r="DW285" t="e">
        <f t="shared" ca="1" si="782"/>
        <v>#N/A</v>
      </c>
      <c r="DX285" t="e">
        <f t="shared" ca="1" si="782"/>
        <v>#N/A</v>
      </c>
      <c r="DY285" t="e">
        <f t="shared" ca="1" si="782"/>
        <v>#N/A</v>
      </c>
      <c r="DZ285" t="e">
        <f t="shared" ca="1" si="782"/>
        <v>#N/A</v>
      </c>
      <c r="EA285" t="e">
        <f t="shared" ca="1" si="782"/>
        <v>#N/A</v>
      </c>
      <c r="EB285" t="e">
        <f t="shared" ca="1" si="782"/>
        <v>#N/A</v>
      </c>
      <c r="EC285" t="e">
        <f t="shared" ca="1" si="782"/>
        <v>#N/A</v>
      </c>
      <c r="ED285" t="e">
        <f t="shared" ca="1" si="782"/>
        <v>#N/A</v>
      </c>
      <c r="EE285" t="e">
        <f t="shared" ca="1" si="782"/>
        <v>#N/A</v>
      </c>
      <c r="EF285" t="e">
        <f t="shared" ca="1" si="783"/>
        <v>#N/A</v>
      </c>
      <c r="EG285" t="e">
        <f t="shared" ca="1" si="783"/>
        <v>#N/A</v>
      </c>
      <c r="EH285" t="e">
        <f t="shared" ca="1" si="783"/>
        <v>#N/A</v>
      </c>
      <c r="EI285" t="e">
        <f t="shared" ca="1" si="783"/>
        <v>#N/A</v>
      </c>
      <c r="EJ285" t="e">
        <f t="shared" ca="1" si="783"/>
        <v>#N/A</v>
      </c>
      <c r="EK285" t="e">
        <f t="shared" ca="1" si="783"/>
        <v>#N/A</v>
      </c>
      <c r="EL285" t="e">
        <f t="shared" ca="1" si="783"/>
        <v>#N/A</v>
      </c>
      <c r="EM285" t="e">
        <f t="shared" ca="1" si="783"/>
        <v>#N/A</v>
      </c>
      <c r="EN285" s="91" t="e">
        <f t="shared" ca="1" si="783"/>
        <v>#N/A</v>
      </c>
    </row>
    <row r="286" spans="1:144">
      <c r="A286" t="str">
        <f ca="1"/>
        <v>Substructure</v>
      </c>
      <c r="B286" t="str">
        <f ca="1"/>
        <v>Lowest floor slab</v>
      </c>
      <c r="C286">
        <f ca="1"/>
        <v>0</v>
      </c>
      <c r="D286" t="str">
        <f ca="1"/>
        <v/>
      </c>
      <c r="E286">
        <f ca="1"/>
        <v>0</v>
      </c>
      <c r="F286">
        <f ca="1"/>
        <v>0</v>
      </c>
      <c r="G286">
        <f ca="1"/>
        <v>0</v>
      </c>
      <c r="H286" t="str">
        <f ca="1"/>
        <v/>
      </c>
      <c r="I286">
        <f ca="1"/>
        <v>0</v>
      </c>
      <c r="J286" t="str">
        <f ca="1"/>
        <v/>
      </c>
      <c r="K286" t="str">
        <f ca="1"/>
        <v>0</v>
      </c>
      <c r="L286" t="str">
        <f ca="1"/>
        <v>0</v>
      </c>
      <c r="M286" t="str">
        <f ca="1"/>
        <v>0</v>
      </c>
      <c r="X286" s="91" t="e">
        <f t="shared" ca="1" si="776"/>
        <v>#N/A</v>
      </c>
      <c r="Y286" t="e">
        <f t="shared" ca="1" si="776"/>
        <v>#N/A</v>
      </c>
      <c r="Z286" t="e">
        <f t="shared" ca="1" si="776"/>
        <v>#N/A</v>
      </c>
      <c r="AA286" t="e">
        <f t="shared" ca="1" si="776"/>
        <v>#N/A</v>
      </c>
      <c r="AB286" t="e">
        <f t="shared" ca="1" si="776"/>
        <v>#N/A</v>
      </c>
      <c r="AC286" t="e">
        <f t="shared" ca="1" si="776"/>
        <v>#N/A</v>
      </c>
      <c r="AD286" t="e">
        <f t="shared" ca="1" si="776"/>
        <v>#N/A</v>
      </c>
      <c r="AE286" t="e">
        <f t="shared" ca="1" si="776"/>
        <v>#N/A</v>
      </c>
      <c r="AF286" t="e">
        <f t="shared" ca="1" si="776"/>
        <v>#N/A</v>
      </c>
      <c r="AG286" t="e">
        <f t="shared" ca="1" si="776"/>
        <v>#N/A</v>
      </c>
      <c r="AH286" t="e">
        <f t="shared" ca="1" si="776"/>
        <v>#N/A</v>
      </c>
      <c r="AI286" t="e">
        <f t="shared" ca="1" si="776"/>
        <v>#N/A</v>
      </c>
      <c r="AJ286" t="e">
        <f t="shared" ca="1" si="776"/>
        <v>#N/A</v>
      </c>
      <c r="AK286" t="e">
        <f t="shared" ca="1" si="776"/>
        <v>#N/A</v>
      </c>
      <c r="AL286" t="e">
        <f t="shared" ca="1" si="776"/>
        <v>#N/A</v>
      </c>
      <c r="AM286" t="e">
        <f t="shared" ca="1" si="776"/>
        <v>#N/A</v>
      </c>
      <c r="AN286" t="e">
        <f t="shared" ca="1" si="777"/>
        <v>#N/A</v>
      </c>
      <c r="AO286" t="e">
        <f t="shared" ca="1" si="777"/>
        <v>#N/A</v>
      </c>
      <c r="AP286" t="e">
        <f t="shared" ca="1" si="777"/>
        <v>#N/A</v>
      </c>
      <c r="AQ286" t="e">
        <f t="shared" ca="1" si="777"/>
        <v>#N/A</v>
      </c>
      <c r="AR286" t="e">
        <f t="shared" ca="1" si="777"/>
        <v>#N/A</v>
      </c>
      <c r="AS286" t="e">
        <f t="shared" ca="1" si="777"/>
        <v>#N/A</v>
      </c>
      <c r="AT286" t="e">
        <f t="shared" ca="1" si="777"/>
        <v>#N/A</v>
      </c>
      <c r="AU286" t="e">
        <f t="shared" ca="1" si="777"/>
        <v>#N/A</v>
      </c>
      <c r="AV286" t="e">
        <f t="shared" ca="1" si="777"/>
        <v>#N/A</v>
      </c>
      <c r="AW286" t="e">
        <f t="shared" ca="1" si="777"/>
        <v>#N/A</v>
      </c>
      <c r="AX286" t="e">
        <f t="shared" ca="1" si="777"/>
        <v>#N/A</v>
      </c>
      <c r="AY286" t="e">
        <f t="shared" ca="1" si="777"/>
        <v>#N/A</v>
      </c>
      <c r="AZ286" t="e">
        <f t="shared" ca="1" si="777"/>
        <v>#N/A</v>
      </c>
      <c r="BA286" t="e">
        <f t="shared" ca="1" si="777"/>
        <v>#N/A</v>
      </c>
      <c r="BB286" s="91" t="e">
        <f t="shared" ca="1" si="777"/>
        <v>#N/A</v>
      </c>
      <c r="BC286" t="e">
        <f t="shared" ca="1" si="777"/>
        <v>#N/A</v>
      </c>
      <c r="BD286" t="e">
        <f t="shared" ca="1" si="778"/>
        <v>#N/A</v>
      </c>
      <c r="BE286" t="e">
        <f t="shared" ca="1" si="778"/>
        <v>#N/A</v>
      </c>
      <c r="BF286" t="e">
        <f t="shared" ca="1" si="778"/>
        <v>#N/A</v>
      </c>
      <c r="BG286" t="e">
        <f t="shared" ca="1" si="778"/>
        <v>#N/A</v>
      </c>
      <c r="BH286" t="e">
        <f t="shared" ca="1" si="778"/>
        <v>#N/A</v>
      </c>
      <c r="BI286" t="e">
        <f t="shared" ca="1" si="778"/>
        <v>#N/A</v>
      </c>
      <c r="BJ286" t="e">
        <f t="shared" ca="1" si="778"/>
        <v>#N/A</v>
      </c>
      <c r="BK286" t="e">
        <f t="shared" ca="1" si="778"/>
        <v>#N/A</v>
      </c>
      <c r="BL286" t="e">
        <f t="shared" ca="1" si="778"/>
        <v>#N/A</v>
      </c>
      <c r="BM286" t="e">
        <f t="shared" ca="1" si="778"/>
        <v>#N/A</v>
      </c>
      <c r="BN286" t="e">
        <f t="shared" ca="1" si="778"/>
        <v>#N/A</v>
      </c>
      <c r="BO286" t="e">
        <f t="shared" ca="1" si="778"/>
        <v>#N/A</v>
      </c>
      <c r="BP286" t="e">
        <f t="shared" ca="1" si="778"/>
        <v>#N/A</v>
      </c>
      <c r="BQ286" t="e">
        <f t="shared" ca="1" si="778"/>
        <v>#N/A</v>
      </c>
      <c r="BR286" t="e">
        <f t="shared" ca="1" si="778"/>
        <v>#N/A</v>
      </c>
      <c r="BS286" t="e">
        <f t="shared" ca="1" si="778"/>
        <v>#N/A</v>
      </c>
      <c r="BT286" t="e">
        <f t="shared" ca="1" si="779"/>
        <v>#N/A</v>
      </c>
      <c r="BU286" t="e">
        <f t="shared" ca="1" si="779"/>
        <v>#N/A</v>
      </c>
      <c r="BV286" t="e">
        <f t="shared" ca="1" si="779"/>
        <v>#N/A</v>
      </c>
      <c r="BW286" t="e">
        <f t="shared" ca="1" si="779"/>
        <v>#N/A</v>
      </c>
      <c r="BX286" t="e">
        <f t="shared" ca="1" si="779"/>
        <v>#N/A</v>
      </c>
      <c r="BY286" t="e">
        <f t="shared" ca="1" si="779"/>
        <v>#N/A</v>
      </c>
      <c r="BZ286" t="e">
        <f t="shared" ca="1" si="779"/>
        <v>#N/A</v>
      </c>
      <c r="CA286" t="e">
        <f t="shared" ca="1" si="779"/>
        <v>#N/A</v>
      </c>
      <c r="CB286" t="e">
        <f t="shared" ca="1" si="779"/>
        <v>#N/A</v>
      </c>
      <c r="CC286" t="e">
        <f t="shared" ca="1" si="779"/>
        <v>#N/A</v>
      </c>
      <c r="CD286" t="e">
        <f t="shared" ca="1" si="779"/>
        <v>#N/A</v>
      </c>
      <c r="CE286" t="e">
        <f t="shared" ca="1" si="779"/>
        <v>#N/A</v>
      </c>
      <c r="CF286" s="91" t="e">
        <f t="shared" ca="1" si="779"/>
        <v>#N/A</v>
      </c>
      <c r="CG286" t="e">
        <f t="shared" ca="1" si="779"/>
        <v>#N/A</v>
      </c>
      <c r="CH286" t="e">
        <f t="shared" ca="1" si="779"/>
        <v>#N/A</v>
      </c>
      <c r="CI286" t="e">
        <f t="shared" ca="1" si="779"/>
        <v>#N/A</v>
      </c>
      <c r="CJ286" t="e">
        <f t="shared" ca="1" si="780"/>
        <v>#N/A</v>
      </c>
      <c r="CK286" t="e">
        <f t="shared" ca="1" si="780"/>
        <v>#N/A</v>
      </c>
      <c r="CL286" t="e">
        <f t="shared" ca="1" si="780"/>
        <v>#N/A</v>
      </c>
      <c r="CM286" t="e">
        <f t="shared" ca="1" si="780"/>
        <v>#N/A</v>
      </c>
      <c r="CN286" t="e">
        <f t="shared" ca="1" si="780"/>
        <v>#N/A</v>
      </c>
      <c r="CO286" t="e">
        <f t="shared" ca="1" si="780"/>
        <v>#N/A</v>
      </c>
      <c r="CP286" t="e">
        <f t="shared" ca="1" si="780"/>
        <v>#N/A</v>
      </c>
      <c r="CQ286" t="e">
        <f t="shared" ca="1" si="780"/>
        <v>#N/A</v>
      </c>
      <c r="CR286" t="e">
        <f t="shared" ca="1" si="780"/>
        <v>#N/A</v>
      </c>
      <c r="CS286" t="e">
        <f t="shared" ca="1" si="780"/>
        <v>#N/A</v>
      </c>
      <c r="CT286" t="e">
        <f t="shared" ca="1" si="780"/>
        <v>#N/A</v>
      </c>
      <c r="CU286" t="e">
        <f t="shared" ca="1" si="780"/>
        <v>#N/A</v>
      </c>
      <c r="CV286" t="e">
        <f t="shared" ca="1" si="780"/>
        <v>#N/A</v>
      </c>
      <c r="CW286" t="e">
        <f t="shared" ca="1" si="780"/>
        <v>#N/A</v>
      </c>
      <c r="CX286" t="e">
        <f t="shared" ca="1" si="780"/>
        <v>#N/A</v>
      </c>
      <c r="CY286" t="e">
        <f t="shared" ca="1" si="780"/>
        <v>#N/A</v>
      </c>
      <c r="CZ286" t="e">
        <f t="shared" ca="1" si="781"/>
        <v>#N/A</v>
      </c>
      <c r="DA286" t="e">
        <f t="shared" ca="1" si="781"/>
        <v>#N/A</v>
      </c>
      <c r="DB286" t="e">
        <f t="shared" ca="1" si="781"/>
        <v>#N/A</v>
      </c>
      <c r="DC286" t="e">
        <f t="shared" ca="1" si="781"/>
        <v>#N/A</v>
      </c>
      <c r="DD286" t="e">
        <f t="shared" ca="1" si="781"/>
        <v>#N/A</v>
      </c>
      <c r="DE286" t="e">
        <f t="shared" ca="1" si="781"/>
        <v>#N/A</v>
      </c>
      <c r="DF286" t="e">
        <f t="shared" ca="1" si="781"/>
        <v>#N/A</v>
      </c>
      <c r="DG286" t="e">
        <f t="shared" ca="1" si="781"/>
        <v>#N/A</v>
      </c>
      <c r="DH286" t="e">
        <f t="shared" ca="1" si="781"/>
        <v>#N/A</v>
      </c>
      <c r="DI286" t="e">
        <f t="shared" ca="1" si="781"/>
        <v>#N/A</v>
      </c>
      <c r="DJ286" s="91" t="e">
        <f t="shared" ca="1" si="781"/>
        <v>#N/A</v>
      </c>
      <c r="DK286" t="e">
        <f t="shared" ca="1" si="781"/>
        <v>#N/A</v>
      </c>
      <c r="DL286" t="e">
        <f t="shared" ca="1" si="781"/>
        <v>#N/A</v>
      </c>
      <c r="DM286" t="e">
        <f t="shared" ca="1" si="781"/>
        <v>#N/A</v>
      </c>
      <c r="DN286" t="e">
        <f t="shared" ca="1" si="781"/>
        <v>#N/A</v>
      </c>
      <c r="DO286" t="e">
        <f t="shared" ca="1" si="781"/>
        <v>#N/A</v>
      </c>
      <c r="DP286" t="e">
        <f t="shared" ca="1" si="782"/>
        <v>#N/A</v>
      </c>
      <c r="DQ286" t="e">
        <f t="shared" ca="1" si="782"/>
        <v>#N/A</v>
      </c>
      <c r="DR286" t="e">
        <f t="shared" ca="1" si="782"/>
        <v>#N/A</v>
      </c>
      <c r="DS286" t="e">
        <f t="shared" ca="1" si="782"/>
        <v>#N/A</v>
      </c>
      <c r="DT286" t="e">
        <f t="shared" ca="1" si="782"/>
        <v>#N/A</v>
      </c>
      <c r="DU286" t="e">
        <f t="shared" ca="1" si="782"/>
        <v>#N/A</v>
      </c>
      <c r="DV286" t="e">
        <f t="shared" ca="1" si="782"/>
        <v>#N/A</v>
      </c>
      <c r="DW286" t="e">
        <f t="shared" ca="1" si="782"/>
        <v>#N/A</v>
      </c>
      <c r="DX286" t="e">
        <f t="shared" ca="1" si="782"/>
        <v>#N/A</v>
      </c>
      <c r="DY286" t="e">
        <f t="shared" ca="1" si="782"/>
        <v>#N/A</v>
      </c>
      <c r="DZ286" t="e">
        <f t="shared" ca="1" si="782"/>
        <v>#N/A</v>
      </c>
      <c r="EA286" t="e">
        <f t="shared" ca="1" si="782"/>
        <v>#N/A</v>
      </c>
      <c r="EB286" t="e">
        <f t="shared" ca="1" si="782"/>
        <v>#N/A</v>
      </c>
      <c r="EC286" t="e">
        <f t="shared" ca="1" si="782"/>
        <v>#N/A</v>
      </c>
      <c r="ED286" t="e">
        <f t="shared" ca="1" si="782"/>
        <v>#N/A</v>
      </c>
      <c r="EE286" t="e">
        <f t="shared" ca="1" si="782"/>
        <v>#N/A</v>
      </c>
      <c r="EF286" t="e">
        <f t="shared" ca="1" si="783"/>
        <v>#N/A</v>
      </c>
      <c r="EG286" t="e">
        <f t="shared" ca="1" si="783"/>
        <v>#N/A</v>
      </c>
      <c r="EH286" t="e">
        <f t="shared" ca="1" si="783"/>
        <v>#N/A</v>
      </c>
      <c r="EI286" t="e">
        <f t="shared" ca="1" si="783"/>
        <v>#N/A</v>
      </c>
      <c r="EJ286" t="e">
        <f t="shared" ca="1" si="783"/>
        <v>#N/A</v>
      </c>
      <c r="EK286" t="e">
        <f t="shared" ca="1" si="783"/>
        <v>#N/A</v>
      </c>
      <c r="EL286" t="e">
        <f t="shared" ca="1" si="783"/>
        <v>#N/A</v>
      </c>
      <c r="EM286" t="e">
        <f t="shared" ca="1" si="783"/>
        <v>#N/A</v>
      </c>
      <c r="EN286" s="91" t="e">
        <f t="shared" ca="1" si="783"/>
        <v>#N/A</v>
      </c>
    </row>
    <row r="287" spans="1:144">
      <c r="A287" t="str">
        <f ca="1"/>
        <v>Substructure</v>
      </c>
      <c r="B287" t="str">
        <f ca="1"/>
        <v>Ground insulation</v>
      </c>
      <c r="C287">
        <f ca="1"/>
        <v>0</v>
      </c>
      <c r="D287" t="str">
        <f ca="1"/>
        <v/>
      </c>
      <c r="E287">
        <f ca="1"/>
        <v>0</v>
      </c>
      <c r="F287">
        <f ca="1"/>
        <v>0</v>
      </c>
      <c r="G287">
        <f ca="1"/>
        <v>0</v>
      </c>
      <c r="H287" t="str">
        <f ca="1"/>
        <v/>
      </c>
      <c r="I287">
        <f ca="1"/>
        <v>0</v>
      </c>
      <c r="J287" t="str">
        <f ca="1"/>
        <v/>
      </c>
      <c r="K287" t="str">
        <f ca="1"/>
        <v>0</v>
      </c>
      <c r="L287" t="str">
        <f ca="1"/>
        <v>0</v>
      </c>
      <c r="M287" t="str">
        <f ca="1"/>
        <v>0</v>
      </c>
      <c r="X287" s="91" t="e">
        <f t="shared" ca="1" si="776"/>
        <v>#N/A</v>
      </c>
      <c r="Y287" t="e">
        <f t="shared" ca="1" si="776"/>
        <v>#N/A</v>
      </c>
      <c r="Z287" t="e">
        <f t="shared" ca="1" si="776"/>
        <v>#N/A</v>
      </c>
      <c r="AA287" t="e">
        <f t="shared" ca="1" si="776"/>
        <v>#N/A</v>
      </c>
      <c r="AB287" t="e">
        <f t="shared" ca="1" si="776"/>
        <v>#N/A</v>
      </c>
      <c r="AC287" t="e">
        <f t="shared" ca="1" si="776"/>
        <v>#N/A</v>
      </c>
      <c r="AD287" t="e">
        <f t="shared" ca="1" si="776"/>
        <v>#N/A</v>
      </c>
      <c r="AE287" t="e">
        <f t="shared" ca="1" si="776"/>
        <v>#N/A</v>
      </c>
      <c r="AF287" t="e">
        <f t="shared" ca="1" si="776"/>
        <v>#N/A</v>
      </c>
      <c r="AG287" t="e">
        <f t="shared" ca="1" si="776"/>
        <v>#N/A</v>
      </c>
      <c r="AH287" t="e">
        <f t="shared" ca="1" si="776"/>
        <v>#N/A</v>
      </c>
      <c r="AI287" t="e">
        <f t="shared" ca="1" si="776"/>
        <v>#N/A</v>
      </c>
      <c r="AJ287" t="e">
        <f t="shared" ca="1" si="776"/>
        <v>#N/A</v>
      </c>
      <c r="AK287" t="e">
        <f t="shared" ca="1" si="776"/>
        <v>#N/A</v>
      </c>
      <c r="AL287" t="e">
        <f t="shared" ca="1" si="776"/>
        <v>#N/A</v>
      </c>
      <c r="AM287" t="e">
        <f t="shared" ca="1" si="776"/>
        <v>#N/A</v>
      </c>
      <c r="AN287" t="e">
        <f t="shared" ca="1" si="777"/>
        <v>#N/A</v>
      </c>
      <c r="AO287" t="e">
        <f t="shared" ca="1" si="777"/>
        <v>#N/A</v>
      </c>
      <c r="AP287" t="e">
        <f t="shared" ca="1" si="777"/>
        <v>#N/A</v>
      </c>
      <c r="AQ287" t="e">
        <f t="shared" ca="1" si="777"/>
        <v>#N/A</v>
      </c>
      <c r="AR287" t="e">
        <f t="shared" ca="1" si="777"/>
        <v>#N/A</v>
      </c>
      <c r="AS287" t="e">
        <f t="shared" ca="1" si="777"/>
        <v>#N/A</v>
      </c>
      <c r="AT287" t="e">
        <f t="shared" ca="1" si="777"/>
        <v>#N/A</v>
      </c>
      <c r="AU287" t="e">
        <f t="shared" ca="1" si="777"/>
        <v>#N/A</v>
      </c>
      <c r="AV287" t="e">
        <f t="shared" ca="1" si="777"/>
        <v>#N/A</v>
      </c>
      <c r="AW287" t="e">
        <f t="shared" ca="1" si="777"/>
        <v>#N/A</v>
      </c>
      <c r="AX287" t="e">
        <f t="shared" ca="1" si="777"/>
        <v>#N/A</v>
      </c>
      <c r="AY287" t="e">
        <f t="shared" ca="1" si="777"/>
        <v>#N/A</v>
      </c>
      <c r="AZ287" t="e">
        <f t="shared" ca="1" si="777"/>
        <v>#N/A</v>
      </c>
      <c r="BA287" t="e">
        <f t="shared" ca="1" si="777"/>
        <v>#N/A</v>
      </c>
      <c r="BB287" s="91" t="e">
        <f t="shared" ca="1" si="777"/>
        <v>#N/A</v>
      </c>
      <c r="BC287" t="e">
        <f t="shared" ca="1" si="777"/>
        <v>#N/A</v>
      </c>
      <c r="BD287" t="e">
        <f t="shared" ca="1" si="778"/>
        <v>#N/A</v>
      </c>
      <c r="BE287" t="e">
        <f t="shared" ca="1" si="778"/>
        <v>#N/A</v>
      </c>
      <c r="BF287" t="e">
        <f t="shared" ca="1" si="778"/>
        <v>#N/A</v>
      </c>
      <c r="BG287" t="e">
        <f t="shared" ca="1" si="778"/>
        <v>#N/A</v>
      </c>
      <c r="BH287" t="e">
        <f t="shared" ca="1" si="778"/>
        <v>#N/A</v>
      </c>
      <c r="BI287" t="e">
        <f t="shared" ca="1" si="778"/>
        <v>#N/A</v>
      </c>
      <c r="BJ287" t="e">
        <f t="shared" ca="1" si="778"/>
        <v>#N/A</v>
      </c>
      <c r="BK287" t="e">
        <f t="shared" ca="1" si="778"/>
        <v>#N/A</v>
      </c>
      <c r="BL287" t="e">
        <f t="shared" ca="1" si="778"/>
        <v>#N/A</v>
      </c>
      <c r="BM287" t="e">
        <f t="shared" ca="1" si="778"/>
        <v>#N/A</v>
      </c>
      <c r="BN287" t="e">
        <f t="shared" ca="1" si="778"/>
        <v>#N/A</v>
      </c>
      <c r="BO287" t="e">
        <f t="shared" ca="1" si="778"/>
        <v>#N/A</v>
      </c>
      <c r="BP287" t="e">
        <f t="shared" ca="1" si="778"/>
        <v>#N/A</v>
      </c>
      <c r="BQ287" t="e">
        <f t="shared" ca="1" si="778"/>
        <v>#N/A</v>
      </c>
      <c r="BR287" t="e">
        <f t="shared" ca="1" si="778"/>
        <v>#N/A</v>
      </c>
      <c r="BS287" t="e">
        <f t="shared" ca="1" si="778"/>
        <v>#N/A</v>
      </c>
      <c r="BT287" t="e">
        <f t="shared" ca="1" si="779"/>
        <v>#N/A</v>
      </c>
      <c r="BU287" t="e">
        <f t="shared" ca="1" si="779"/>
        <v>#N/A</v>
      </c>
      <c r="BV287" t="e">
        <f t="shared" ca="1" si="779"/>
        <v>#N/A</v>
      </c>
      <c r="BW287" t="e">
        <f t="shared" ca="1" si="779"/>
        <v>#N/A</v>
      </c>
      <c r="BX287" t="e">
        <f t="shared" ca="1" si="779"/>
        <v>#N/A</v>
      </c>
      <c r="BY287" t="e">
        <f t="shared" ca="1" si="779"/>
        <v>#N/A</v>
      </c>
      <c r="BZ287" t="e">
        <f t="shared" ca="1" si="779"/>
        <v>#N/A</v>
      </c>
      <c r="CA287" t="e">
        <f t="shared" ca="1" si="779"/>
        <v>#N/A</v>
      </c>
      <c r="CB287" t="e">
        <f t="shared" ca="1" si="779"/>
        <v>#N/A</v>
      </c>
      <c r="CC287" t="e">
        <f t="shared" ca="1" si="779"/>
        <v>#N/A</v>
      </c>
      <c r="CD287" t="e">
        <f t="shared" ca="1" si="779"/>
        <v>#N/A</v>
      </c>
      <c r="CE287" t="e">
        <f t="shared" ca="1" si="779"/>
        <v>#N/A</v>
      </c>
      <c r="CF287" s="91" t="e">
        <f t="shared" ca="1" si="779"/>
        <v>#N/A</v>
      </c>
      <c r="CG287" t="e">
        <f t="shared" ca="1" si="779"/>
        <v>#N/A</v>
      </c>
      <c r="CH287" t="e">
        <f t="shared" ca="1" si="779"/>
        <v>#N/A</v>
      </c>
      <c r="CI287" t="e">
        <f t="shared" ca="1" si="779"/>
        <v>#N/A</v>
      </c>
      <c r="CJ287" t="e">
        <f t="shared" ca="1" si="780"/>
        <v>#N/A</v>
      </c>
      <c r="CK287" t="e">
        <f t="shared" ca="1" si="780"/>
        <v>#N/A</v>
      </c>
      <c r="CL287" t="e">
        <f t="shared" ca="1" si="780"/>
        <v>#N/A</v>
      </c>
      <c r="CM287" t="e">
        <f t="shared" ca="1" si="780"/>
        <v>#N/A</v>
      </c>
      <c r="CN287" t="e">
        <f t="shared" ca="1" si="780"/>
        <v>#N/A</v>
      </c>
      <c r="CO287" t="e">
        <f t="shared" ca="1" si="780"/>
        <v>#N/A</v>
      </c>
      <c r="CP287" t="e">
        <f t="shared" ca="1" si="780"/>
        <v>#N/A</v>
      </c>
      <c r="CQ287" t="e">
        <f t="shared" ca="1" si="780"/>
        <v>#N/A</v>
      </c>
      <c r="CR287" t="e">
        <f t="shared" ca="1" si="780"/>
        <v>#N/A</v>
      </c>
      <c r="CS287" t="e">
        <f t="shared" ca="1" si="780"/>
        <v>#N/A</v>
      </c>
      <c r="CT287" t="e">
        <f t="shared" ca="1" si="780"/>
        <v>#N/A</v>
      </c>
      <c r="CU287" t="e">
        <f t="shared" ca="1" si="780"/>
        <v>#N/A</v>
      </c>
      <c r="CV287" t="e">
        <f t="shared" ca="1" si="780"/>
        <v>#N/A</v>
      </c>
      <c r="CW287" t="e">
        <f t="shared" ca="1" si="780"/>
        <v>#N/A</v>
      </c>
      <c r="CX287" t="e">
        <f t="shared" ca="1" si="780"/>
        <v>#N/A</v>
      </c>
      <c r="CY287" t="e">
        <f t="shared" ca="1" si="780"/>
        <v>#N/A</v>
      </c>
      <c r="CZ287" t="e">
        <f t="shared" ca="1" si="781"/>
        <v>#N/A</v>
      </c>
      <c r="DA287" t="e">
        <f t="shared" ca="1" si="781"/>
        <v>#N/A</v>
      </c>
      <c r="DB287" t="e">
        <f t="shared" ca="1" si="781"/>
        <v>#N/A</v>
      </c>
      <c r="DC287" t="e">
        <f t="shared" ca="1" si="781"/>
        <v>#N/A</v>
      </c>
      <c r="DD287" t="e">
        <f t="shared" ca="1" si="781"/>
        <v>#N/A</v>
      </c>
      <c r="DE287" t="e">
        <f t="shared" ca="1" si="781"/>
        <v>#N/A</v>
      </c>
      <c r="DF287" t="e">
        <f t="shared" ca="1" si="781"/>
        <v>#N/A</v>
      </c>
      <c r="DG287" t="e">
        <f t="shared" ca="1" si="781"/>
        <v>#N/A</v>
      </c>
      <c r="DH287" t="e">
        <f t="shared" ca="1" si="781"/>
        <v>#N/A</v>
      </c>
      <c r="DI287" t="e">
        <f t="shared" ca="1" si="781"/>
        <v>#N/A</v>
      </c>
      <c r="DJ287" s="91" t="e">
        <f t="shared" ca="1" si="781"/>
        <v>#N/A</v>
      </c>
      <c r="DK287" t="e">
        <f t="shared" ca="1" si="781"/>
        <v>#N/A</v>
      </c>
      <c r="DL287" t="e">
        <f t="shared" ca="1" si="781"/>
        <v>#N/A</v>
      </c>
      <c r="DM287" t="e">
        <f t="shared" ca="1" si="781"/>
        <v>#N/A</v>
      </c>
      <c r="DN287" t="e">
        <f t="shared" ca="1" si="781"/>
        <v>#N/A</v>
      </c>
      <c r="DO287" t="e">
        <f t="shared" ca="1" si="781"/>
        <v>#N/A</v>
      </c>
      <c r="DP287" t="e">
        <f t="shared" ca="1" si="782"/>
        <v>#N/A</v>
      </c>
      <c r="DQ287" t="e">
        <f t="shared" ca="1" si="782"/>
        <v>#N/A</v>
      </c>
      <c r="DR287" t="e">
        <f t="shared" ca="1" si="782"/>
        <v>#N/A</v>
      </c>
      <c r="DS287" t="e">
        <f t="shared" ca="1" si="782"/>
        <v>#N/A</v>
      </c>
      <c r="DT287" t="e">
        <f t="shared" ca="1" si="782"/>
        <v>#N/A</v>
      </c>
      <c r="DU287" t="e">
        <f t="shared" ca="1" si="782"/>
        <v>#N/A</v>
      </c>
      <c r="DV287" t="e">
        <f t="shared" ca="1" si="782"/>
        <v>#N/A</v>
      </c>
      <c r="DW287" t="e">
        <f t="shared" ca="1" si="782"/>
        <v>#N/A</v>
      </c>
      <c r="DX287" t="e">
        <f t="shared" ca="1" si="782"/>
        <v>#N/A</v>
      </c>
      <c r="DY287" t="e">
        <f t="shared" ca="1" si="782"/>
        <v>#N/A</v>
      </c>
      <c r="DZ287" t="e">
        <f t="shared" ca="1" si="782"/>
        <v>#N/A</v>
      </c>
      <c r="EA287" t="e">
        <f t="shared" ca="1" si="782"/>
        <v>#N/A</v>
      </c>
      <c r="EB287" t="e">
        <f t="shared" ca="1" si="782"/>
        <v>#N/A</v>
      </c>
      <c r="EC287" t="e">
        <f t="shared" ca="1" si="782"/>
        <v>#N/A</v>
      </c>
      <c r="ED287" t="e">
        <f t="shared" ca="1" si="782"/>
        <v>#N/A</v>
      </c>
      <c r="EE287" t="e">
        <f t="shared" ca="1" si="782"/>
        <v>#N/A</v>
      </c>
      <c r="EF287" t="e">
        <f t="shared" ca="1" si="783"/>
        <v>#N/A</v>
      </c>
      <c r="EG287" t="e">
        <f t="shared" ca="1" si="783"/>
        <v>#N/A</v>
      </c>
      <c r="EH287" t="e">
        <f t="shared" ca="1" si="783"/>
        <v>#N/A</v>
      </c>
      <c r="EI287" t="e">
        <f t="shared" ca="1" si="783"/>
        <v>#N/A</v>
      </c>
      <c r="EJ287" t="e">
        <f t="shared" ca="1" si="783"/>
        <v>#N/A</v>
      </c>
      <c r="EK287" t="e">
        <f t="shared" ca="1" si="783"/>
        <v>#N/A</v>
      </c>
      <c r="EL287" t="e">
        <f t="shared" ca="1" si="783"/>
        <v>#N/A</v>
      </c>
      <c r="EM287" t="e">
        <f t="shared" ca="1" si="783"/>
        <v>#N/A</v>
      </c>
      <c r="EN287" s="91" t="e">
        <f t="shared" ca="1" si="783"/>
        <v>#N/A</v>
      </c>
    </row>
    <row r="288" spans="1:144">
      <c r="A288" t="str">
        <f ca="1"/>
        <v>Superstructure</v>
      </c>
      <c r="B288" t="str">
        <f ca="1"/>
        <v>Core structure</v>
      </c>
      <c r="C288">
        <f ca="1"/>
        <v>0</v>
      </c>
      <c r="D288" t="str">
        <f ca="1"/>
        <v/>
      </c>
      <c r="E288">
        <f ca="1"/>
        <v>0</v>
      </c>
      <c r="F288">
        <f ca="1"/>
        <v>0</v>
      </c>
      <c r="G288">
        <f ca="1"/>
        <v>0</v>
      </c>
      <c r="H288" t="str">
        <f ca="1"/>
        <v/>
      </c>
      <c r="I288">
        <f ca="1"/>
        <v>0</v>
      </c>
      <c r="J288" t="str">
        <f ca="1"/>
        <v/>
      </c>
      <c r="K288" t="str">
        <f ca="1"/>
        <v>0</v>
      </c>
      <c r="L288" t="str">
        <f ca="1"/>
        <v>0</v>
      </c>
      <c r="M288" t="str">
        <f ca="1"/>
        <v>0</v>
      </c>
      <c r="X288" s="91" t="e">
        <f t="shared" ca="1" si="776"/>
        <v>#N/A</v>
      </c>
      <c r="Y288" t="e">
        <f t="shared" ca="1" si="776"/>
        <v>#N/A</v>
      </c>
      <c r="Z288" t="e">
        <f t="shared" ca="1" si="776"/>
        <v>#N/A</v>
      </c>
      <c r="AA288" t="e">
        <f t="shared" ca="1" si="776"/>
        <v>#N/A</v>
      </c>
      <c r="AB288" t="e">
        <f t="shared" ca="1" si="776"/>
        <v>#N/A</v>
      </c>
      <c r="AC288" t="e">
        <f t="shared" ca="1" si="776"/>
        <v>#N/A</v>
      </c>
      <c r="AD288" t="e">
        <f t="shared" ca="1" si="776"/>
        <v>#N/A</v>
      </c>
      <c r="AE288" t="e">
        <f t="shared" ca="1" si="776"/>
        <v>#N/A</v>
      </c>
      <c r="AF288" t="e">
        <f t="shared" ca="1" si="776"/>
        <v>#N/A</v>
      </c>
      <c r="AG288" t="e">
        <f t="shared" ca="1" si="776"/>
        <v>#N/A</v>
      </c>
      <c r="AH288" t="e">
        <f t="shared" ca="1" si="776"/>
        <v>#N/A</v>
      </c>
      <c r="AI288" t="e">
        <f t="shared" ca="1" si="776"/>
        <v>#N/A</v>
      </c>
      <c r="AJ288" t="e">
        <f t="shared" ca="1" si="776"/>
        <v>#N/A</v>
      </c>
      <c r="AK288" t="e">
        <f t="shared" ca="1" si="776"/>
        <v>#N/A</v>
      </c>
      <c r="AL288" t="e">
        <f t="shared" ca="1" si="776"/>
        <v>#N/A</v>
      </c>
      <c r="AM288" t="e">
        <f t="shared" ca="1" si="776"/>
        <v>#N/A</v>
      </c>
      <c r="AN288" t="e">
        <f t="shared" ca="1" si="777"/>
        <v>#N/A</v>
      </c>
      <c r="AO288" t="e">
        <f t="shared" ca="1" si="777"/>
        <v>#N/A</v>
      </c>
      <c r="AP288" t="e">
        <f t="shared" ca="1" si="777"/>
        <v>#N/A</v>
      </c>
      <c r="AQ288" t="e">
        <f t="shared" ca="1" si="777"/>
        <v>#N/A</v>
      </c>
      <c r="AR288" t="e">
        <f t="shared" ca="1" si="777"/>
        <v>#N/A</v>
      </c>
      <c r="AS288" t="e">
        <f t="shared" ca="1" si="777"/>
        <v>#N/A</v>
      </c>
      <c r="AT288" t="e">
        <f t="shared" ca="1" si="777"/>
        <v>#N/A</v>
      </c>
      <c r="AU288" t="e">
        <f t="shared" ca="1" si="777"/>
        <v>#N/A</v>
      </c>
      <c r="AV288" t="e">
        <f t="shared" ca="1" si="777"/>
        <v>#N/A</v>
      </c>
      <c r="AW288" t="e">
        <f t="shared" ca="1" si="777"/>
        <v>#N/A</v>
      </c>
      <c r="AX288" t="e">
        <f t="shared" ca="1" si="777"/>
        <v>#N/A</v>
      </c>
      <c r="AY288" t="e">
        <f t="shared" ca="1" si="777"/>
        <v>#N/A</v>
      </c>
      <c r="AZ288" t="e">
        <f t="shared" ca="1" si="777"/>
        <v>#N/A</v>
      </c>
      <c r="BA288" t="e">
        <f t="shared" ca="1" si="777"/>
        <v>#N/A</v>
      </c>
      <c r="BB288" s="91" t="e">
        <f t="shared" ca="1" si="777"/>
        <v>#N/A</v>
      </c>
      <c r="BC288" t="e">
        <f t="shared" ca="1" si="777"/>
        <v>#N/A</v>
      </c>
      <c r="BD288" t="e">
        <f t="shared" ca="1" si="778"/>
        <v>#N/A</v>
      </c>
      <c r="BE288" t="e">
        <f t="shared" ca="1" si="778"/>
        <v>#N/A</v>
      </c>
      <c r="BF288" t="e">
        <f t="shared" ca="1" si="778"/>
        <v>#N/A</v>
      </c>
      <c r="BG288" t="e">
        <f t="shared" ca="1" si="778"/>
        <v>#N/A</v>
      </c>
      <c r="BH288" t="e">
        <f t="shared" ca="1" si="778"/>
        <v>#N/A</v>
      </c>
      <c r="BI288" t="e">
        <f t="shared" ca="1" si="778"/>
        <v>#N/A</v>
      </c>
      <c r="BJ288" t="e">
        <f t="shared" ca="1" si="778"/>
        <v>#N/A</v>
      </c>
      <c r="BK288" t="e">
        <f t="shared" ca="1" si="778"/>
        <v>#N/A</v>
      </c>
      <c r="BL288" t="e">
        <f t="shared" ca="1" si="778"/>
        <v>#N/A</v>
      </c>
      <c r="BM288" t="e">
        <f t="shared" ca="1" si="778"/>
        <v>#N/A</v>
      </c>
      <c r="BN288" t="e">
        <f t="shared" ca="1" si="778"/>
        <v>#N/A</v>
      </c>
      <c r="BO288" t="e">
        <f t="shared" ca="1" si="778"/>
        <v>#N/A</v>
      </c>
      <c r="BP288" t="e">
        <f t="shared" ca="1" si="778"/>
        <v>#N/A</v>
      </c>
      <c r="BQ288" t="e">
        <f t="shared" ca="1" si="778"/>
        <v>#N/A</v>
      </c>
      <c r="BR288" t="e">
        <f t="shared" ca="1" si="778"/>
        <v>#N/A</v>
      </c>
      <c r="BS288" t="e">
        <f t="shared" ca="1" si="778"/>
        <v>#N/A</v>
      </c>
      <c r="BT288" t="e">
        <f t="shared" ca="1" si="779"/>
        <v>#N/A</v>
      </c>
      <c r="BU288" t="e">
        <f t="shared" ca="1" si="779"/>
        <v>#N/A</v>
      </c>
      <c r="BV288" t="e">
        <f t="shared" ca="1" si="779"/>
        <v>#N/A</v>
      </c>
      <c r="BW288" t="e">
        <f t="shared" ca="1" si="779"/>
        <v>#N/A</v>
      </c>
      <c r="BX288" t="e">
        <f t="shared" ca="1" si="779"/>
        <v>#N/A</v>
      </c>
      <c r="BY288" t="e">
        <f t="shared" ca="1" si="779"/>
        <v>#N/A</v>
      </c>
      <c r="BZ288" t="e">
        <f t="shared" ca="1" si="779"/>
        <v>#N/A</v>
      </c>
      <c r="CA288" t="e">
        <f t="shared" ca="1" si="779"/>
        <v>#N/A</v>
      </c>
      <c r="CB288" t="e">
        <f t="shared" ca="1" si="779"/>
        <v>#N/A</v>
      </c>
      <c r="CC288" t="e">
        <f t="shared" ca="1" si="779"/>
        <v>#N/A</v>
      </c>
      <c r="CD288" t="e">
        <f t="shared" ca="1" si="779"/>
        <v>#N/A</v>
      </c>
      <c r="CE288" t="e">
        <f t="shared" ca="1" si="779"/>
        <v>#N/A</v>
      </c>
      <c r="CF288" s="91" t="e">
        <f t="shared" ca="1" si="779"/>
        <v>#N/A</v>
      </c>
      <c r="CG288" t="e">
        <f t="shared" ca="1" si="779"/>
        <v>#N/A</v>
      </c>
      <c r="CH288" t="e">
        <f t="shared" ca="1" si="779"/>
        <v>#N/A</v>
      </c>
      <c r="CI288" t="e">
        <f t="shared" ca="1" si="779"/>
        <v>#N/A</v>
      </c>
      <c r="CJ288" t="e">
        <f t="shared" ca="1" si="780"/>
        <v>#N/A</v>
      </c>
      <c r="CK288" t="e">
        <f t="shared" ca="1" si="780"/>
        <v>#N/A</v>
      </c>
      <c r="CL288" t="e">
        <f t="shared" ca="1" si="780"/>
        <v>#N/A</v>
      </c>
      <c r="CM288" t="e">
        <f t="shared" ca="1" si="780"/>
        <v>#N/A</v>
      </c>
      <c r="CN288" t="e">
        <f t="shared" ca="1" si="780"/>
        <v>#N/A</v>
      </c>
      <c r="CO288" t="e">
        <f t="shared" ca="1" si="780"/>
        <v>#N/A</v>
      </c>
      <c r="CP288" t="e">
        <f t="shared" ca="1" si="780"/>
        <v>#N/A</v>
      </c>
      <c r="CQ288" t="e">
        <f t="shared" ca="1" si="780"/>
        <v>#N/A</v>
      </c>
      <c r="CR288" t="e">
        <f t="shared" ca="1" si="780"/>
        <v>#N/A</v>
      </c>
      <c r="CS288" t="e">
        <f t="shared" ca="1" si="780"/>
        <v>#N/A</v>
      </c>
      <c r="CT288" t="e">
        <f t="shared" ca="1" si="780"/>
        <v>#N/A</v>
      </c>
      <c r="CU288" t="e">
        <f t="shared" ca="1" si="780"/>
        <v>#N/A</v>
      </c>
      <c r="CV288" t="e">
        <f t="shared" ca="1" si="780"/>
        <v>#N/A</v>
      </c>
      <c r="CW288" t="e">
        <f t="shared" ca="1" si="780"/>
        <v>#N/A</v>
      </c>
      <c r="CX288" t="e">
        <f t="shared" ca="1" si="780"/>
        <v>#N/A</v>
      </c>
      <c r="CY288" t="e">
        <f t="shared" ca="1" si="780"/>
        <v>#N/A</v>
      </c>
      <c r="CZ288" t="e">
        <f t="shared" ca="1" si="781"/>
        <v>#N/A</v>
      </c>
      <c r="DA288" t="e">
        <f t="shared" ca="1" si="781"/>
        <v>#N/A</v>
      </c>
      <c r="DB288" t="e">
        <f t="shared" ca="1" si="781"/>
        <v>#N/A</v>
      </c>
      <c r="DC288" t="e">
        <f t="shared" ca="1" si="781"/>
        <v>#N/A</v>
      </c>
      <c r="DD288" t="e">
        <f t="shared" ca="1" si="781"/>
        <v>#N/A</v>
      </c>
      <c r="DE288" t="e">
        <f t="shared" ca="1" si="781"/>
        <v>#N/A</v>
      </c>
      <c r="DF288" t="e">
        <f t="shared" ca="1" si="781"/>
        <v>#N/A</v>
      </c>
      <c r="DG288" t="e">
        <f t="shared" ca="1" si="781"/>
        <v>#N/A</v>
      </c>
      <c r="DH288" t="e">
        <f t="shared" ca="1" si="781"/>
        <v>#N/A</v>
      </c>
      <c r="DI288" t="e">
        <f t="shared" ca="1" si="781"/>
        <v>#N/A</v>
      </c>
      <c r="DJ288" s="91" t="e">
        <f t="shared" ca="1" si="781"/>
        <v>#N/A</v>
      </c>
      <c r="DK288" t="e">
        <f t="shared" ca="1" si="781"/>
        <v>#N/A</v>
      </c>
      <c r="DL288" t="e">
        <f t="shared" ca="1" si="781"/>
        <v>#N/A</v>
      </c>
      <c r="DM288" t="e">
        <f t="shared" ca="1" si="781"/>
        <v>#N/A</v>
      </c>
      <c r="DN288" t="e">
        <f t="shared" ca="1" si="781"/>
        <v>#N/A</v>
      </c>
      <c r="DO288" t="e">
        <f t="shared" ca="1" si="781"/>
        <v>#N/A</v>
      </c>
      <c r="DP288" t="e">
        <f t="shared" ca="1" si="782"/>
        <v>#N/A</v>
      </c>
      <c r="DQ288" t="e">
        <f t="shared" ca="1" si="782"/>
        <v>#N/A</v>
      </c>
      <c r="DR288" t="e">
        <f t="shared" ca="1" si="782"/>
        <v>#N/A</v>
      </c>
      <c r="DS288" t="e">
        <f t="shared" ca="1" si="782"/>
        <v>#N/A</v>
      </c>
      <c r="DT288" t="e">
        <f t="shared" ca="1" si="782"/>
        <v>#N/A</v>
      </c>
      <c r="DU288" t="e">
        <f t="shared" ca="1" si="782"/>
        <v>#N/A</v>
      </c>
      <c r="DV288" t="e">
        <f t="shared" ca="1" si="782"/>
        <v>#N/A</v>
      </c>
      <c r="DW288" t="e">
        <f t="shared" ca="1" si="782"/>
        <v>#N/A</v>
      </c>
      <c r="DX288" t="e">
        <f t="shared" ca="1" si="782"/>
        <v>#N/A</v>
      </c>
      <c r="DY288" t="e">
        <f t="shared" ca="1" si="782"/>
        <v>#N/A</v>
      </c>
      <c r="DZ288" t="e">
        <f t="shared" ca="1" si="782"/>
        <v>#N/A</v>
      </c>
      <c r="EA288" t="e">
        <f t="shared" ca="1" si="782"/>
        <v>#N/A</v>
      </c>
      <c r="EB288" t="e">
        <f t="shared" ca="1" si="782"/>
        <v>#N/A</v>
      </c>
      <c r="EC288" t="e">
        <f t="shared" ca="1" si="782"/>
        <v>#N/A</v>
      </c>
      <c r="ED288" t="e">
        <f t="shared" ca="1" si="782"/>
        <v>#N/A</v>
      </c>
      <c r="EE288" t="e">
        <f t="shared" ca="1" si="782"/>
        <v>#N/A</v>
      </c>
      <c r="EF288" t="e">
        <f t="shared" ca="1" si="783"/>
        <v>#N/A</v>
      </c>
      <c r="EG288" t="e">
        <f t="shared" ca="1" si="783"/>
        <v>#N/A</v>
      </c>
      <c r="EH288" t="e">
        <f t="shared" ca="1" si="783"/>
        <v>#N/A</v>
      </c>
      <c r="EI288" t="e">
        <f t="shared" ca="1" si="783"/>
        <v>#N/A</v>
      </c>
      <c r="EJ288" t="e">
        <f t="shared" ca="1" si="783"/>
        <v>#N/A</v>
      </c>
      <c r="EK288" t="e">
        <f t="shared" ca="1" si="783"/>
        <v>#N/A</v>
      </c>
      <c r="EL288" t="e">
        <f t="shared" ca="1" si="783"/>
        <v>#N/A</v>
      </c>
      <c r="EM288" t="e">
        <f t="shared" ca="1" si="783"/>
        <v>#N/A</v>
      </c>
      <c r="EN288" s="91" t="e">
        <f t="shared" ca="1" si="783"/>
        <v>#N/A</v>
      </c>
    </row>
    <row r="289" spans="1:144">
      <c r="A289" t="str">
        <f ca="1"/>
        <v>Superstructure</v>
      </c>
      <c r="B289" t="str">
        <f ca="1"/>
        <v>Columns</v>
      </c>
      <c r="C289">
        <f ca="1"/>
        <v>0</v>
      </c>
      <c r="D289" t="str">
        <f ca="1"/>
        <v/>
      </c>
      <c r="E289">
        <f ca="1"/>
        <v>0</v>
      </c>
      <c r="F289">
        <f ca="1"/>
        <v>0</v>
      </c>
      <c r="G289">
        <f ca="1"/>
        <v>0</v>
      </c>
      <c r="H289" t="str">
        <f ca="1"/>
        <v/>
      </c>
      <c r="I289">
        <f ca="1"/>
        <v>0</v>
      </c>
      <c r="J289" t="str">
        <f ca="1"/>
        <v/>
      </c>
      <c r="K289" t="str">
        <f ca="1"/>
        <v>0</v>
      </c>
      <c r="L289" t="str">
        <f ca="1"/>
        <v>0</v>
      </c>
      <c r="M289" t="str">
        <f ca="1"/>
        <v>0</v>
      </c>
      <c r="X289" s="91" t="e">
        <f t="shared" ca="1" si="776"/>
        <v>#N/A</v>
      </c>
      <c r="Y289" t="e">
        <f t="shared" ca="1" si="776"/>
        <v>#N/A</v>
      </c>
      <c r="Z289" t="e">
        <f t="shared" ca="1" si="776"/>
        <v>#N/A</v>
      </c>
      <c r="AA289" t="e">
        <f t="shared" ca="1" si="776"/>
        <v>#N/A</v>
      </c>
      <c r="AB289" t="e">
        <f t="shared" ca="1" si="776"/>
        <v>#N/A</v>
      </c>
      <c r="AC289" t="e">
        <f t="shared" ca="1" si="776"/>
        <v>#N/A</v>
      </c>
      <c r="AD289" t="e">
        <f t="shared" ca="1" si="776"/>
        <v>#N/A</v>
      </c>
      <c r="AE289" t="e">
        <f t="shared" ca="1" si="776"/>
        <v>#N/A</v>
      </c>
      <c r="AF289" t="e">
        <f t="shared" ca="1" si="776"/>
        <v>#N/A</v>
      </c>
      <c r="AG289" t="e">
        <f t="shared" ca="1" si="776"/>
        <v>#N/A</v>
      </c>
      <c r="AH289" t="e">
        <f t="shared" ca="1" si="776"/>
        <v>#N/A</v>
      </c>
      <c r="AI289" t="e">
        <f t="shared" ca="1" si="776"/>
        <v>#N/A</v>
      </c>
      <c r="AJ289" t="e">
        <f t="shared" ca="1" si="776"/>
        <v>#N/A</v>
      </c>
      <c r="AK289" t="e">
        <f t="shared" ca="1" si="776"/>
        <v>#N/A</v>
      </c>
      <c r="AL289" t="e">
        <f t="shared" ca="1" si="776"/>
        <v>#N/A</v>
      </c>
      <c r="AM289" t="e">
        <f t="shared" ca="1" si="776"/>
        <v>#N/A</v>
      </c>
      <c r="AN289" t="e">
        <f t="shared" ca="1" si="777"/>
        <v>#N/A</v>
      </c>
      <c r="AO289" t="e">
        <f t="shared" ca="1" si="777"/>
        <v>#N/A</v>
      </c>
      <c r="AP289" t="e">
        <f t="shared" ca="1" si="777"/>
        <v>#N/A</v>
      </c>
      <c r="AQ289" t="e">
        <f t="shared" ca="1" si="777"/>
        <v>#N/A</v>
      </c>
      <c r="AR289" t="e">
        <f t="shared" ca="1" si="777"/>
        <v>#N/A</v>
      </c>
      <c r="AS289" t="e">
        <f t="shared" ca="1" si="777"/>
        <v>#N/A</v>
      </c>
      <c r="AT289" t="e">
        <f t="shared" ca="1" si="777"/>
        <v>#N/A</v>
      </c>
      <c r="AU289" t="e">
        <f t="shared" ca="1" si="777"/>
        <v>#N/A</v>
      </c>
      <c r="AV289" t="e">
        <f t="shared" ca="1" si="777"/>
        <v>#N/A</v>
      </c>
      <c r="AW289" t="e">
        <f t="shared" ca="1" si="777"/>
        <v>#N/A</v>
      </c>
      <c r="AX289" t="e">
        <f t="shared" ca="1" si="777"/>
        <v>#N/A</v>
      </c>
      <c r="AY289" t="e">
        <f t="shared" ca="1" si="777"/>
        <v>#N/A</v>
      </c>
      <c r="AZ289" t="e">
        <f t="shared" ca="1" si="777"/>
        <v>#N/A</v>
      </c>
      <c r="BA289" t="e">
        <f t="shared" ca="1" si="777"/>
        <v>#N/A</v>
      </c>
      <c r="BB289" s="91" t="e">
        <f t="shared" ca="1" si="777"/>
        <v>#N/A</v>
      </c>
      <c r="BC289" t="e">
        <f t="shared" ca="1" si="777"/>
        <v>#N/A</v>
      </c>
      <c r="BD289" t="e">
        <f t="shared" ca="1" si="778"/>
        <v>#N/A</v>
      </c>
      <c r="BE289" t="e">
        <f t="shared" ca="1" si="778"/>
        <v>#N/A</v>
      </c>
      <c r="BF289" t="e">
        <f t="shared" ca="1" si="778"/>
        <v>#N/A</v>
      </c>
      <c r="BG289" t="e">
        <f t="shared" ca="1" si="778"/>
        <v>#N/A</v>
      </c>
      <c r="BH289" t="e">
        <f t="shared" ca="1" si="778"/>
        <v>#N/A</v>
      </c>
      <c r="BI289" t="e">
        <f t="shared" ca="1" si="778"/>
        <v>#N/A</v>
      </c>
      <c r="BJ289" t="e">
        <f t="shared" ca="1" si="778"/>
        <v>#N/A</v>
      </c>
      <c r="BK289" t="e">
        <f t="shared" ca="1" si="778"/>
        <v>#N/A</v>
      </c>
      <c r="BL289" t="e">
        <f t="shared" ca="1" si="778"/>
        <v>#N/A</v>
      </c>
      <c r="BM289" t="e">
        <f t="shared" ca="1" si="778"/>
        <v>#N/A</v>
      </c>
      <c r="BN289" t="e">
        <f t="shared" ca="1" si="778"/>
        <v>#N/A</v>
      </c>
      <c r="BO289" t="e">
        <f t="shared" ca="1" si="778"/>
        <v>#N/A</v>
      </c>
      <c r="BP289" t="e">
        <f t="shared" ca="1" si="778"/>
        <v>#N/A</v>
      </c>
      <c r="BQ289" t="e">
        <f t="shared" ca="1" si="778"/>
        <v>#N/A</v>
      </c>
      <c r="BR289" t="e">
        <f t="shared" ca="1" si="778"/>
        <v>#N/A</v>
      </c>
      <c r="BS289" t="e">
        <f t="shared" ca="1" si="778"/>
        <v>#N/A</v>
      </c>
      <c r="BT289" t="e">
        <f t="shared" ca="1" si="779"/>
        <v>#N/A</v>
      </c>
      <c r="BU289" t="e">
        <f t="shared" ca="1" si="779"/>
        <v>#N/A</v>
      </c>
      <c r="BV289" t="e">
        <f t="shared" ca="1" si="779"/>
        <v>#N/A</v>
      </c>
      <c r="BW289" t="e">
        <f t="shared" ca="1" si="779"/>
        <v>#N/A</v>
      </c>
      <c r="BX289" t="e">
        <f t="shared" ca="1" si="779"/>
        <v>#N/A</v>
      </c>
      <c r="BY289" t="e">
        <f t="shared" ca="1" si="779"/>
        <v>#N/A</v>
      </c>
      <c r="BZ289" t="e">
        <f t="shared" ca="1" si="779"/>
        <v>#N/A</v>
      </c>
      <c r="CA289" t="e">
        <f t="shared" ca="1" si="779"/>
        <v>#N/A</v>
      </c>
      <c r="CB289" t="e">
        <f t="shared" ca="1" si="779"/>
        <v>#N/A</v>
      </c>
      <c r="CC289" t="e">
        <f t="shared" ca="1" si="779"/>
        <v>#N/A</v>
      </c>
      <c r="CD289" t="e">
        <f t="shared" ca="1" si="779"/>
        <v>#N/A</v>
      </c>
      <c r="CE289" t="e">
        <f t="shared" ca="1" si="779"/>
        <v>#N/A</v>
      </c>
      <c r="CF289" s="91" t="e">
        <f t="shared" ca="1" si="779"/>
        <v>#N/A</v>
      </c>
      <c r="CG289" t="e">
        <f t="shared" ca="1" si="779"/>
        <v>#N/A</v>
      </c>
      <c r="CH289" t="e">
        <f t="shared" ca="1" si="779"/>
        <v>#N/A</v>
      </c>
      <c r="CI289" t="e">
        <f t="shared" ca="1" si="779"/>
        <v>#N/A</v>
      </c>
      <c r="CJ289" t="e">
        <f t="shared" ca="1" si="780"/>
        <v>#N/A</v>
      </c>
      <c r="CK289" t="e">
        <f t="shared" ca="1" si="780"/>
        <v>#N/A</v>
      </c>
      <c r="CL289" t="e">
        <f t="shared" ca="1" si="780"/>
        <v>#N/A</v>
      </c>
      <c r="CM289" t="e">
        <f t="shared" ca="1" si="780"/>
        <v>#N/A</v>
      </c>
      <c r="CN289" t="e">
        <f t="shared" ca="1" si="780"/>
        <v>#N/A</v>
      </c>
      <c r="CO289" t="e">
        <f t="shared" ca="1" si="780"/>
        <v>#N/A</v>
      </c>
      <c r="CP289" t="e">
        <f t="shared" ca="1" si="780"/>
        <v>#N/A</v>
      </c>
      <c r="CQ289" t="e">
        <f t="shared" ca="1" si="780"/>
        <v>#N/A</v>
      </c>
      <c r="CR289" t="e">
        <f t="shared" ca="1" si="780"/>
        <v>#N/A</v>
      </c>
      <c r="CS289" t="e">
        <f t="shared" ca="1" si="780"/>
        <v>#N/A</v>
      </c>
      <c r="CT289" t="e">
        <f t="shared" ca="1" si="780"/>
        <v>#N/A</v>
      </c>
      <c r="CU289" t="e">
        <f t="shared" ca="1" si="780"/>
        <v>#N/A</v>
      </c>
      <c r="CV289" t="e">
        <f t="shared" ca="1" si="780"/>
        <v>#N/A</v>
      </c>
      <c r="CW289" t="e">
        <f t="shared" ca="1" si="780"/>
        <v>#N/A</v>
      </c>
      <c r="CX289" t="e">
        <f t="shared" ca="1" si="780"/>
        <v>#N/A</v>
      </c>
      <c r="CY289" t="e">
        <f t="shared" ca="1" si="780"/>
        <v>#N/A</v>
      </c>
      <c r="CZ289" t="e">
        <f t="shared" ca="1" si="781"/>
        <v>#N/A</v>
      </c>
      <c r="DA289" t="e">
        <f t="shared" ca="1" si="781"/>
        <v>#N/A</v>
      </c>
      <c r="DB289" t="e">
        <f t="shared" ca="1" si="781"/>
        <v>#N/A</v>
      </c>
      <c r="DC289" t="e">
        <f t="shared" ca="1" si="781"/>
        <v>#N/A</v>
      </c>
      <c r="DD289" t="e">
        <f t="shared" ca="1" si="781"/>
        <v>#N/A</v>
      </c>
      <c r="DE289" t="e">
        <f t="shared" ca="1" si="781"/>
        <v>#N/A</v>
      </c>
      <c r="DF289" t="e">
        <f t="shared" ca="1" si="781"/>
        <v>#N/A</v>
      </c>
      <c r="DG289" t="e">
        <f t="shared" ca="1" si="781"/>
        <v>#N/A</v>
      </c>
      <c r="DH289" t="e">
        <f t="shared" ca="1" si="781"/>
        <v>#N/A</v>
      </c>
      <c r="DI289" t="e">
        <f t="shared" ca="1" si="781"/>
        <v>#N/A</v>
      </c>
      <c r="DJ289" s="91" t="e">
        <f t="shared" ca="1" si="781"/>
        <v>#N/A</v>
      </c>
      <c r="DK289" t="e">
        <f t="shared" ca="1" si="781"/>
        <v>#N/A</v>
      </c>
      <c r="DL289" t="e">
        <f t="shared" ca="1" si="781"/>
        <v>#N/A</v>
      </c>
      <c r="DM289" t="e">
        <f t="shared" ca="1" si="781"/>
        <v>#N/A</v>
      </c>
      <c r="DN289" t="e">
        <f t="shared" ca="1" si="781"/>
        <v>#N/A</v>
      </c>
      <c r="DO289" t="e">
        <f t="shared" ca="1" si="781"/>
        <v>#N/A</v>
      </c>
      <c r="DP289" t="e">
        <f t="shared" ca="1" si="782"/>
        <v>#N/A</v>
      </c>
      <c r="DQ289" t="e">
        <f t="shared" ca="1" si="782"/>
        <v>#N/A</v>
      </c>
      <c r="DR289" t="e">
        <f t="shared" ca="1" si="782"/>
        <v>#N/A</v>
      </c>
      <c r="DS289" t="e">
        <f t="shared" ca="1" si="782"/>
        <v>#N/A</v>
      </c>
      <c r="DT289" t="e">
        <f t="shared" ca="1" si="782"/>
        <v>#N/A</v>
      </c>
      <c r="DU289" t="e">
        <f t="shared" ca="1" si="782"/>
        <v>#N/A</v>
      </c>
      <c r="DV289" t="e">
        <f t="shared" ca="1" si="782"/>
        <v>#N/A</v>
      </c>
      <c r="DW289" t="e">
        <f t="shared" ca="1" si="782"/>
        <v>#N/A</v>
      </c>
      <c r="DX289" t="e">
        <f t="shared" ca="1" si="782"/>
        <v>#N/A</v>
      </c>
      <c r="DY289" t="e">
        <f t="shared" ca="1" si="782"/>
        <v>#N/A</v>
      </c>
      <c r="DZ289" t="e">
        <f t="shared" ca="1" si="782"/>
        <v>#N/A</v>
      </c>
      <c r="EA289" t="e">
        <f t="shared" ca="1" si="782"/>
        <v>#N/A</v>
      </c>
      <c r="EB289" t="e">
        <f t="shared" ca="1" si="782"/>
        <v>#N/A</v>
      </c>
      <c r="EC289" t="e">
        <f t="shared" ca="1" si="782"/>
        <v>#N/A</v>
      </c>
      <c r="ED289" t="e">
        <f t="shared" ca="1" si="782"/>
        <v>#N/A</v>
      </c>
      <c r="EE289" t="e">
        <f t="shared" ca="1" si="782"/>
        <v>#N/A</v>
      </c>
      <c r="EF289" t="e">
        <f t="shared" ca="1" si="783"/>
        <v>#N/A</v>
      </c>
      <c r="EG289" t="e">
        <f t="shared" ca="1" si="783"/>
        <v>#N/A</v>
      </c>
      <c r="EH289" t="e">
        <f t="shared" ca="1" si="783"/>
        <v>#N/A</v>
      </c>
      <c r="EI289" t="e">
        <f t="shared" ca="1" si="783"/>
        <v>#N/A</v>
      </c>
      <c r="EJ289" t="e">
        <f t="shared" ca="1" si="783"/>
        <v>#N/A</v>
      </c>
      <c r="EK289" t="e">
        <f t="shared" ca="1" si="783"/>
        <v>#N/A</v>
      </c>
      <c r="EL289" t="e">
        <f t="shared" ca="1" si="783"/>
        <v>#N/A</v>
      </c>
      <c r="EM289" t="e">
        <f t="shared" ca="1" si="783"/>
        <v>#N/A</v>
      </c>
      <c r="EN289" s="91" t="e">
        <f t="shared" ca="1" si="783"/>
        <v>#N/A</v>
      </c>
    </row>
    <row r="290" spans="1:144">
      <c r="A290" t="str">
        <f ca="1"/>
        <v>Superstructure</v>
      </c>
      <c r="B290" t="str">
        <f ca="1"/>
        <v>Beams</v>
      </c>
      <c r="C290">
        <f ca="1"/>
        <v>0</v>
      </c>
      <c r="D290" t="str">
        <f ca="1"/>
        <v/>
      </c>
      <c r="E290">
        <f ca="1"/>
        <v>0</v>
      </c>
      <c r="F290">
        <f ca="1"/>
        <v>0</v>
      </c>
      <c r="G290">
        <f ca="1"/>
        <v>0</v>
      </c>
      <c r="H290" t="str">
        <f ca="1"/>
        <v/>
      </c>
      <c r="I290">
        <f ca="1"/>
        <v>0</v>
      </c>
      <c r="J290" t="str">
        <f ca="1"/>
        <v/>
      </c>
      <c r="K290" t="str">
        <f ca="1"/>
        <v>0</v>
      </c>
      <c r="L290" t="str">
        <f ca="1"/>
        <v>0</v>
      </c>
      <c r="M290" t="str">
        <f ca="1"/>
        <v>0</v>
      </c>
      <c r="X290" s="91" t="e">
        <f t="shared" ca="1" si="776"/>
        <v>#N/A</v>
      </c>
      <c r="Y290" t="e">
        <f t="shared" ca="1" si="776"/>
        <v>#N/A</v>
      </c>
      <c r="Z290" t="e">
        <f t="shared" ca="1" si="776"/>
        <v>#N/A</v>
      </c>
      <c r="AA290" t="e">
        <f t="shared" ca="1" si="776"/>
        <v>#N/A</v>
      </c>
      <c r="AB290" t="e">
        <f t="shared" ca="1" si="776"/>
        <v>#N/A</v>
      </c>
      <c r="AC290" t="e">
        <f t="shared" ca="1" si="776"/>
        <v>#N/A</v>
      </c>
      <c r="AD290" t="e">
        <f t="shared" ca="1" si="776"/>
        <v>#N/A</v>
      </c>
      <c r="AE290" t="e">
        <f t="shared" ca="1" si="776"/>
        <v>#N/A</v>
      </c>
      <c r="AF290" t="e">
        <f t="shared" ca="1" si="776"/>
        <v>#N/A</v>
      </c>
      <c r="AG290" t="e">
        <f t="shared" ca="1" si="776"/>
        <v>#N/A</v>
      </c>
      <c r="AH290" t="e">
        <f t="shared" ca="1" si="776"/>
        <v>#N/A</v>
      </c>
      <c r="AI290" t="e">
        <f t="shared" ca="1" si="776"/>
        <v>#N/A</v>
      </c>
      <c r="AJ290" t="e">
        <f t="shared" ca="1" si="776"/>
        <v>#N/A</v>
      </c>
      <c r="AK290" t="e">
        <f t="shared" ca="1" si="776"/>
        <v>#N/A</v>
      </c>
      <c r="AL290" t="e">
        <f t="shared" ca="1" si="776"/>
        <v>#N/A</v>
      </c>
      <c r="AM290" t="e">
        <f t="shared" ca="1" si="776"/>
        <v>#N/A</v>
      </c>
      <c r="AN290" t="e">
        <f t="shared" ca="1" si="777"/>
        <v>#N/A</v>
      </c>
      <c r="AO290" t="e">
        <f t="shared" ca="1" si="777"/>
        <v>#N/A</v>
      </c>
      <c r="AP290" t="e">
        <f t="shared" ca="1" si="777"/>
        <v>#N/A</v>
      </c>
      <c r="AQ290" t="e">
        <f t="shared" ca="1" si="777"/>
        <v>#N/A</v>
      </c>
      <c r="AR290" t="e">
        <f t="shared" ca="1" si="777"/>
        <v>#N/A</v>
      </c>
      <c r="AS290" t="e">
        <f t="shared" ca="1" si="777"/>
        <v>#N/A</v>
      </c>
      <c r="AT290" t="e">
        <f t="shared" ca="1" si="777"/>
        <v>#N/A</v>
      </c>
      <c r="AU290" t="e">
        <f t="shared" ca="1" si="777"/>
        <v>#N/A</v>
      </c>
      <c r="AV290" t="e">
        <f t="shared" ca="1" si="777"/>
        <v>#N/A</v>
      </c>
      <c r="AW290" t="e">
        <f t="shared" ca="1" si="777"/>
        <v>#N/A</v>
      </c>
      <c r="AX290" t="e">
        <f t="shared" ca="1" si="777"/>
        <v>#N/A</v>
      </c>
      <c r="AY290" t="e">
        <f t="shared" ca="1" si="777"/>
        <v>#N/A</v>
      </c>
      <c r="AZ290" t="e">
        <f t="shared" ca="1" si="777"/>
        <v>#N/A</v>
      </c>
      <c r="BA290" t="e">
        <f t="shared" ca="1" si="777"/>
        <v>#N/A</v>
      </c>
      <c r="BB290" s="91" t="e">
        <f t="shared" ca="1" si="777"/>
        <v>#N/A</v>
      </c>
      <c r="BC290" t="e">
        <f t="shared" ca="1" si="777"/>
        <v>#N/A</v>
      </c>
      <c r="BD290" t="e">
        <f t="shared" ca="1" si="778"/>
        <v>#N/A</v>
      </c>
      <c r="BE290" t="e">
        <f t="shared" ca="1" si="778"/>
        <v>#N/A</v>
      </c>
      <c r="BF290" t="e">
        <f t="shared" ca="1" si="778"/>
        <v>#N/A</v>
      </c>
      <c r="BG290" t="e">
        <f t="shared" ca="1" si="778"/>
        <v>#N/A</v>
      </c>
      <c r="BH290" t="e">
        <f t="shared" ca="1" si="778"/>
        <v>#N/A</v>
      </c>
      <c r="BI290" t="e">
        <f t="shared" ca="1" si="778"/>
        <v>#N/A</v>
      </c>
      <c r="BJ290" t="e">
        <f t="shared" ca="1" si="778"/>
        <v>#N/A</v>
      </c>
      <c r="BK290" t="e">
        <f t="shared" ca="1" si="778"/>
        <v>#N/A</v>
      </c>
      <c r="BL290" t="e">
        <f t="shared" ca="1" si="778"/>
        <v>#N/A</v>
      </c>
      <c r="BM290" t="e">
        <f t="shared" ca="1" si="778"/>
        <v>#N/A</v>
      </c>
      <c r="BN290" t="e">
        <f t="shared" ca="1" si="778"/>
        <v>#N/A</v>
      </c>
      <c r="BO290" t="e">
        <f t="shared" ca="1" si="778"/>
        <v>#N/A</v>
      </c>
      <c r="BP290" t="e">
        <f t="shared" ca="1" si="778"/>
        <v>#N/A</v>
      </c>
      <c r="BQ290" t="e">
        <f t="shared" ca="1" si="778"/>
        <v>#N/A</v>
      </c>
      <c r="BR290" t="e">
        <f t="shared" ca="1" si="778"/>
        <v>#N/A</v>
      </c>
      <c r="BS290" t="e">
        <f t="shared" ca="1" si="778"/>
        <v>#N/A</v>
      </c>
      <c r="BT290" t="e">
        <f t="shared" ca="1" si="779"/>
        <v>#N/A</v>
      </c>
      <c r="BU290" t="e">
        <f t="shared" ca="1" si="779"/>
        <v>#N/A</v>
      </c>
      <c r="BV290" t="e">
        <f t="shared" ca="1" si="779"/>
        <v>#N/A</v>
      </c>
      <c r="BW290" t="e">
        <f t="shared" ca="1" si="779"/>
        <v>#N/A</v>
      </c>
      <c r="BX290" t="e">
        <f t="shared" ca="1" si="779"/>
        <v>#N/A</v>
      </c>
      <c r="BY290" t="e">
        <f t="shared" ca="1" si="779"/>
        <v>#N/A</v>
      </c>
      <c r="BZ290" t="e">
        <f t="shared" ca="1" si="779"/>
        <v>#N/A</v>
      </c>
      <c r="CA290" t="e">
        <f t="shared" ca="1" si="779"/>
        <v>#N/A</v>
      </c>
      <c r="CB290" t="e">
        <f t="shared" ca="1" si="779"/>
        <v>#N/A</v>
      </c>
      <c r="CC290" t="e">
        <f t="shared" ca="1" si="779"/>
        <v>#N/A</v>
      </c>
      <c r="CD290" t="e">
        <f t="shared" ca="1" si="779"/>
        <v>#N/A</v>
      </c>
      <c r="CE290" t="e">
        <f t="shared" ca="1" si="779"/>
        <v>#N/A</v>
      </c>
      <c r="CF290" s="91" t="e">
        <f t="shared" ca="1" si="779"/>
        <v>#N/A</v>
      </c>
      <c r="CG290" t="e">
        <f t="shared" ca="1" si="779"/>
        <v>#N/A</v>
      </c>
      <c r="CH290" t="e">
        <f t="shared" ca="1" si="779"/>
        <v>#N/A</v>
      </c>
      <c r="CI290" t="e">
        <f t="shared" ca="1" si="779"/>
        <v>#N/A</v>
      </c>
      <c r="CJ290" t="e">
        <f t="shared" ca="1" si="780"/>
        <v>#N/A</v>
      </c>
      <c r="CK290" t="e">
        <f t="shared" ca="1" si="780"/>
        <v>#N/A</v>
      </c>
      <c r="CL290" t="e">
        <f t="shared" ca="1" si="780"/>
        <v>#N/A</v>
      </c>
      <c r="CM290" t="e">
        <f t="shared" ca="1" si="780"/>
        <v>#N/A</v>
      </c>
      <c r="CN290" t="e">
        <f t="shared" ca="1" si="780"/>
        <v>#N/A</v>
      </c>
      <c r="CO290" t="e">
        <f t="shared" ca="1" si="780"/>
        <v>#N/A</v>
      </c>
      <c r="CP290" t="e">
        <f t="shared" ca="1" si="780"/>
        <v>#N/A</v>
      </c>
      <c r="CQ290" t="e">
        <f t="shared" ca="1" si="780"/>
        <v>#N/A</v>
      </c>
      <c r="CR290" t="e">
        <f t="shared" ca="1" si="780"/>
        <v>#N/A</v>
      </c>
      <c r="CS290" t="e">
        <f t="shared" ca="1" si="780"/>
        <v>#N/A</v>
      </c>
      <c r="CT290" t="e">
        <f t="shared" ca="1" si="780"/>
        <v>#N/A</v>
      </c>
      <c r="CU290" t="e">
        <f t="shared" ca="1" si="780"/>
        <v>#N/A</v>
      </c>
      <c r="CV290" t="e">
        <f t="shared" ca="1" si="780"/>
        <v>#N/A</v>
      </c>
      <c r="CW290" t="e">
        <f t="shared" ca="1" si="780"/>
        <v>#N/A</v>
      </c>
      <c r="CX290" t="e">
        <f t="shared" ca="1" si="780"/>
        <v>#N/A</v>
      </c>
      <c r="CY290" t="e">
        <f t="shared" ca="1" si="780"/>
        <v>#N/A</v>
      </c>
      <c r="CZ290" t="e">
        <f t="shared" ca="1" si="781"/>
        <v>#N/A</v>
      </c>
      <c r="DA290" t="e">
        <f t="shared" ca="1" si="781"/>
        <v>#N/A</v>
      </c>
      <c r="DB290" t="e">
        <f t="shared" ca="1" si="781"/>
        <v>#N/A</v>
      </c>
      <c r="DC290" t="e">
        <f t="shared" ca="1" si="781"/>
        <v>#N/A</v>
      </c>
      <c r="DD290" t="e">
        <f t="shared" ca="1" si="781"/>
        <v>#N/A</v>
      </c>
      <c r="DE290" t="e">
        <f t="shared" ca="1" si="781"/>
        <v>#N/A</v>
      </c>
      <c r="DF290" t="e">
        <f t="shared" ca="1" si="781"/>
        <v>#N/A</v>
      </c>
      <c r="DG290" t="e">
        <f t="shared" ca="1" si="781"/>
        <v>#N/A</v>
      </c>
      <c r="DH290" t="e">
        <f t="shared" ca="1" si="781"/>
        <v>#N/A</v>
      </c>
      <c r="DI290" t="e">
        <f t="shared" ca="1" si="781"/>
        <v>#N/A</v>
      </c>
      <c r="DJ290" s="91" t="e">
        <f t="shared" ca="1" si="781"/>
        <v>#N/A</v>
      </c>
      <c r="DK290" t="e">
        <f t="shared" ca="1" si="781"/>
        <v>#N/A</v>
      </c>
      <c r="DL290" t="e">
        <f t="shared" ca="1" si="781"/>
        <v>#N/A</v>
      </c>
      <c r="DM290" t="e">
        <f t="shared" ca="1" si="781"/>
        <v>#N/A</v>
      </c>
      <c r="DN290" t="e">
        <f t="shared" ca="1" si="781"/>
        <v>#N/A</v>
      </c>
      <c r="DO290" t="e">
        <f t="shared" ca="1" si="781"/>
        <v>#N/A</v>
      </c>
      <c r="DP290" t="e">
        <f t="shared" ca="1" si="782"/>
        <v>#N/A</v>
      </c>
      <c r="DQ290" t="e">
        <f t="shared" ca="1" si="782"/>
        <v>#N/A</v>
      </c>
      <c r="DR290" t="e">
        <f t="shared" ca="1" si="782"/>
        <v>#N/A</v>
      </c>
      <c r="DS290" t="e">
        <f t="shared" ca="1" si="782"/>
        <v>#N/A</v>
      </c>
      <c r="DT290" t="e">
        <f t="shared" ca="1" si="782"/>
        <v>#N/A</v>
      </c>
      <c r="DU290" t="e">
        <f t="shared" ca="1" si="782"/>
        <v>#N/A</v>
      </c>
      <c r="DV290" t="e">
        <f t="shared" ca="1" si="782"/>
        <v>#N/A</v>
      </c>
      <c r="DW290" t="e">
        <f t="shared" ca="1" si="782"/>
        <v>#N/A</v>
      </c>
      <c r="DX290" t="e">
        <f t="shared" ca="1" si="782"/>
        <v>#N/A</v>
      </c>
      <c r="DY290" t="e">
        <f t="shared" ca="1" si="782"/>
        <v>#N/A</v>
      </c>
      <c r="DZ290" t="e">
        <f t="shared" ca="1" si="782"/>
        <v>#N/A</v>
      </c>
      <c r="EA290" t="e">
        <f t="shared" ca="1" si="782"/>
        <v>#N/A</v>
      </c>
      <c r="EB290" t="e">
        <f t="shared" ca="1" si="782"/>
        <v>#N/A</v>
      </c>
      <c r="EC290" t="e">
        <f t="shared" ca="1" si="782"/>
        <v>#N/A</v>
      </c>
      <c r="ED290" t="e">
        <f t="shared" ca="1" si="782"/>
        <v>#N/A</v>
      </c>
      <c r="EE290" t="e">
        <f t="shared" ca="1" si="782"/>
        <v>#N/A</v>
      </c>
      <c r="EF290" t="e">
        <f t="shared" ca="1" si="783"/>
        <v>#N/A</v>
      </c>
      <c r="EG290" t="e">
        <f t="shared" ca="1" si="783"/>
        <v>#N/A</v>
      </c>
      <c r="EH290" t="e">
        <f t="shared" ca="1" si="783"/>
        <v>#N/A</v>
      </c>
      <c r="EI290" t="e">
        <f t="shared" ca="1" si="783"/>
        <v>#N/A</v>
      </c>
      <c r="EJ290" t="e">
        <f t="shared" ca="1" si="783"/>
        <v>#N/A</v>
      </c>
      <c r="EK290" t="e">
        <f t="shared" ca="1" si="783"/>
        <v>#N/A</v>
      </c>
      <c r="EL290" t="e">
        <f t="shared" ca="1" si="783"/>
        <v>#N/A</v>
      </c>
      <c r="EM290" t="e">
        <f t="shared" ca="1" si="783"/>
        <v>#N/A</v>
      </c>
      <c r="EN290" s="91" t="e">
        <f t="shared" ca="1" si="783"/>
        <v>#N/A</v>
      </c>
    </row>
    <row r="291" spans="1:144">
      <c r="A291" t="str">
        <f ca="1"/>
        <v>Superstructure</v>
      </c>
      <c r="B291" t="str">
        <f ca="1"/>
        <v>Secondary beams</v>
      </c>
      <c r="C291">
        <f ca="1"/>
        <v>0</v>
      </c>
      <c r="D291" t="str">
        <f ca="1"/>
        <v/>
      </c>
      <c r="E291">
        <f ca="1"/>
        <v>0</v>
      </c>
      <c r="F291">
        <f ca="1"/>
        <v>0</v>
      </c>
      <c r="G291">
        <f ca="1"/>
        <v>0</v>
      </c>
      <c r="H291" t="str">
        <f ca="1"/>
        <v/>
      </c>
      <c r="I291">
        <f ca="1"/>
        <v>0</v>
      </c>
      <c r="J291" t="str">
        <f ca="1"/>
        <v/>
      </c>
      <c r="K291" t="str">
        <f ca="1"/>
        <v>0</v>
      </c>
      <c r="L291" t="str">
        <f ca="1"/>
        <v>0</v>
      </c>
      <c r="M291" t="str">
        <f ca="1"/>
        <v>0</v>
      </c>
      <c r="X291" s="91" t="e">
        <f t="shared" ca="1" si="776"/>
        <v>#N/A</v>
      </c>
      <c r="Y291" t="e">
        <f t="shared" ca="1" si="776"/>
        <v>#N/A</v>
      </c>
      <c r="Z291" t="e">
        <f t="shared" ca="1" si="776"/>
        <v>#N/A</v>
      </c>
      <c r="AA291" t="e">
        <f t="shared" ca="1" si="776"/>
        <v>#N/A</v>
      </c>
      <c r="AB291" t="e">
        <f t="shared" ca="1" si="776"/>
        <v>#N/A</v>
      </c>
      <c r="AC291" t="e">
        <f t="shared" ca="1" si="776"/>
        <v>#N/A</v>
      </c>
      <c r="AD291" t="e">
        <f t="shared" ca="1" si="776"/>
        <v>#N/A</v>
      </c>
      <c r="AE291" t="e">
        <f t="shared" ca="1" si="776"/>
        <v>#N/A</v>
      </c>
      <c r="AF291" t="e">
        <f t="shared" ca="1" si="776"/>
        <v>#N/A</v>
      </c>
      <c r="AG291" t="e">
        <f t="shared" ca="1" si="776"/>
        <v>#N/A</v>
      </c>
      <c r="AH291" t="e">
        <f t="shared" ca="1" si="776"/>
        <v>#N/A</v>
      </c>
      <c r="AI291" t="e">
        <f t="shared" ca="1" si="776"/>
        <v>#N/A</v>
      </c>
      <c r="AJ291" t="e">
        <f t="shared" ca="1" si="776"/>
        <v>#N/A</v>
      </c>
      <c r="AK291" t="e">
        <f t="shared" ca="1" si="776"/>
        <v>#N/A</v>
      </c>
      <c r="AL291" t="e">
        <f t="shared" ca="1" si="776"/>
        <v>#N/A</v>
      </c>
      <c r="AM291" t="e">
        <f t="shared" ca="1" si="776"/>
        <v>#N/A</v>
      </c>
      <c r="AN291" t="e">
        <f t="shared" ca="1" si="777"/>
        <v>#N/A</v>
      </c>
      <c r="AO291" t="e">
        <f t="shared" ca="1" si="777"/>
        <v>#N/A</v>
      </c>
      <c r="AP291" t="e">
        <f t="shared" ca="1" si="777"/>
        <v>#N/A</v>
      </c>
      <c r="AQ291" t="e">
        <f t="shared" ca="1" si="777"/>
        <v>#N/A</v>
      </c>
      <c r="AR291" t="e">
        <f t="shared" ca="1" si="777"/>
        <v>#N/A</v>
      </c>
      <c r="AS291" t="e">
        <f t="shared" ca="1" si="777"/>
        <v>#N/A</v>
      </c>
      <c r="AT291" t="e">
        <f t="shared" ca="1" si="777"/>
        <v>#N/A</v>
      </c>
      <c r="AU291" t="e">
        <f t="shared" ca="1" si="777"/>
        <v>#N/A</v>
      </c>
      <c r="AV291" t="e">
        <f t="shared" ca="1" si="777"/>
        <v>#N/A</v>
      </c>
      <c r="AW291" t="e">
        <f t="shared" ca="1" si="777"/>
        <v>#N/A</v>
      </c>
      <c r="AX291" t="e">
        <f t="shared" ca="1" si="777"/>
        <v>#N/A</v>
      </c>
      <c r="AY291" t="e">
        <f t="shared" ca="1" si="777"/>
        <v>#N/A</v>
      </c>
      <c r="AZ291" t="e">
        <f t="shared" ca="1" si="777"/>
        <v>#N/A</v>
      </c>
      <c r="BA291" t="e">
        <f t="shared" ca="1" si="777"/>
        <v>#N/A</v>
      </c>
      <c r="BB291" s="91" t="e">
        <f t="shared" ca="1" si="777"/>
        <v>#N/A</v>
      </c>
      <c r="BC291" t="e">
        <f t="shared" ca="1" si="777"/>
        <v>#N/A</v>
      </c>
      <c r="BD291" t="e">
        <f t="shared" ca="1" si="778"/>
        <v>#N/A</v>
      </c>
      <c r="BE291" t="e">
        <f t="shared" ca="1" si="778"/>
        <v>#N/A</v>
      </c>
      <c r="BF291" t="e">
        <f t="shared" ca="1" si="778"/>
        <v>#N/A</v>
      </c>
      <c r="BG291" t="e">
        <f t="shared" ca="1" si="778"/>
        <v>#N/A</v>
      </c>
      <c r="BH291" t="e">
        <f t="shared" ca="1" si="778"/>
        <v>#N/A</v>
      </c>
      <c r="BI291" t="e">
        <f t="shared" ca="1" si="778"/>
        <v>#N/A</v>
      </c>
      <c r="BJ291" t="e">
        <f t="shared" ca="1" si="778"/>
        <v>#N/A</v>
      </c>
      <c r="BK291" t="e">
        <f t="shared" ca="1" si="778"/>
        <v>#N/A</v>
      </c>
      <c r="BL291" t="e">
        <f t="shared" ca="1" si="778"/>
        <v>#N/A</v>
      </c>
      <c r="BM291" t="e">
        <f t="shared" ca="1" si="778"/>
        <v>#N/A</v>
      </c>
      <c r="BN291" t="e">
        <f t="shared" ca="1" si="778"/>
        <v>#N/A</v>
      </c>
      <c r="BO291" t="e">
        <f t="shared" ca="1" si="778"/>
        <v>#N/A</v>
      </c>
      <c r="BP291" t="e">
        <f t="shared" ca="1" si="778"/>
        <v>#N/A</v>
      </c>
      <c r="BQ291" t="e">
        <f t="shared" ca="1" si="778"/>
        <v>#N/A</v>
      </c>
      <c r="BR291" t="e">
        <f t="shared" ca="1" si="778"/>
        <v>#N/A</v>
      </c>
      <c r="BS291" t="e">
        <f t="shared" ca="1" si="778"/>
        <v>#N/A</v>
      </c>
      <c r="BT291" t="e">
        <f t="shared" ca="1" si="779"/>
        <v>#N/A</v>
      </c>
      <c r="BU291" t="e">
        <f t="shared" ca="1" si="779"/>
        <v>#N/A</v>
      </c>
      <c r="BV291" t="e">
        <f t="shared" ca="1" si="779"/>
        <v>#N/A</v>
      </c>
      <c r="BW291" t="e">
        <f t="shared" ca="1" si="779"/>
        <v>#N/A</v>
      </c>
      <c r="BX291" t="e">
        <f t="shared" ca="1" si="779"/>
        <v>#N/A</v>
      </c>
      <c r="BY291" t="e">
        <f t="shared" ca="1" si="779"/>
        <v>#N/A</v>
      </c>
      <c r="BZ291" t="e">
        <f t="shared" ca="1" si="779"/>
        <v>#N/A</v>
      </c>
      <c r="CA291" t="e">
        <f t="shared" ca="1" si="779"/>
        <v>#N/A</v>
      </c>
      <c r="CB291" t="e">
        <f t="shared" ca="1" si="779"/>
        <v>#N/A</v>
      </c>
      <c r="CC291" t="e">
        <f t="shared" ca="1" si="779"/>
        <v>#N/A</v>
      </c>
      <c r="CD291" t="e">
        <f t="shared" ca="1" si="779"/>
        <v>#N/A</v>
      </c>
      <c r="CE291" t="e">
        <f t="shared" ca="1" si="779"/>
        <v>#N/A</v>
      </c>
      <c r="CF291" s="91" t="e">
        <f t="shared" ca="1" si="779"/>
        <v>#N/A</v>
      </c>
      <c r="CG291" t="e">
        <f t="shared" ca="1" si="779"/>
        <v>#N/A</v>
      </c>
      <c r="CH291" t="e">
        <f t="shared" ca="1" si="779"/>
        <v>#N/A</v>
      </c>
      <c r="CI291" t="e">
        <f t="shared" ca="1" si="779"/>
        <v>#N/A</v>
      </c>
      <c r="CJ291" t="e">
        <f t="shared" ca="1" si="780"/>
        <v>#N/A</v>
      </c>
      <c r="CK291" t="e">
        <f t="shared" ca="1" si="780"/>
        <v>#N/A</v>
      </c>
      <c r="CL291" t="e">
        <f t="shared" ca="1" si="780"/>
        <v>#N/A</v>
      </c>
      <c r="CM291" t="e">
        <f t="shared" ca="1" si="780"/>
        <v>#N/A</v>
      </c>
      <c r="CN291" t="e">
        <f t="shared" ca="1" si="780"/>
        <v>#N/A</v>
      </c>
      <c r="CO291" t="e">
        <f t="shared" ca="1" si="780"/>
        <v>#N/A</v>
      </c>
      <c r="CP291" t="e">
        <f t="shared" ca="1" si="780"/>
        <v>#N/A</v>
      </c>
      <c r="CQ291" t="e">
        <f t="shared" ca="1" si="780"/>
        <v>#N/A</v>
      </c>
      <c r="CR291" t="e">
        <f t="shared" ca="1" si="780"/>
        <v>#N/A</v>
      </c>
      <c r="CS291" t="e">
        <f t="shared" ca="1" si="780"/>
        <v>#N/A</v>
      </c>
      <c r="CT291" t="e">
        <f t="shared" ca="1" si="780"/>
        <v>#N/A</v>
      </c>
      <c r="CU291" t="e">
        <f t="shared" ca="1" si="780"/>
        <v>#N/A</v>
      </c>
      <c r="CV291" t="e">
        <f t="shared" ca="1" si="780"/>
        <v>#N/A</v>
      </c>
      <c r="CW291" t="e">
        <f t="shared" ca="1" si="780"/>
        <v>#N/A</v>
      </c>
      <c r="CX291" t="e">
        <f t="shared" ca="1" si="780"/>
        <v>#N/A</v>
      </c>
      <c r="CY291" t="e">
        <f t="shared" ca="1" si="780"/>
        <v>#N/A</v>
      </c>
      <c r="CZ291" t="e">
        <f t="shared" ca="1" si="781"/>
        <v>#N/A</v>
      </c>
      <c r="DA291" t="e">
        <f t="shared" ca="1" si="781"/>
        <v>#N/A</v>
      </c>
      <c r="DB291" t="e">
        <f t="shared" ca="1" si="781"/>
        <v>#N/A</v>
      </c>
      <c r="DC291" t="e">
        <f t="shared" ca="1" si="781"/>
        <v>#N/A</v>
      </c>
      <c r="DD291" t="e">
        <f t="shared" ca="1" si="781"/>
        <v>#N/A</v>
      </c>
      <c r="DE291" t="e">
        <f t="shared" ca="1" si="781"/>
        <v>#N/A</v>
      </c>
      <c r="DF291" t="e">
        <f t="shared" ca="1" si="781"/>
        <v>#N/A</v>
      </c>
      <c r="DG291" t="e">
        <f t="shared" ca="1" si="781"/>
        <v>#N/A</v>
      </c>
      <c r="DH291" t="e">
        <f t="shared" ca="1" si="781"/>
        <v>#N/A</v>
      </c>
      <c r="DI291" t="e">
        <f t="shared" ca="1" si="781"/>
        <v>#N/A</v>
      </c>
      <c r="DJ291" s="91" t="e">
        <f t="shared" ca="1" si="781"/>
        <v>#N/A</v>
      </c>
      <c r="DK291" t="e">
        <f t="shared" ca="1" si="781"/>
        <v>#N/A</v>
      </c>
      <c r="DL291" t="e">
        <f t="shared" ca="1" si="781"/>
        <v>#N/A</v>
      </c>
      <c r="DM291" t="e">
        <f t="shared" ca="1" si="781"/>
        <v>#N/A</v>
      </c>
      <c r="DN291" t="e">
        <f t="shared" ca="1" si="781"/>
        <v>#N/A</v>
      </c>
      <c r="DO291" t="e">
        <f t="shared" ca="1" si="781"/>
        <v>#N/A</v>
      </c>
      <c r="DP291" t="e">
        <f t="shared" ca="1" si="782"/>
        <v>#N/A</v>
      </c>
      <c r="DQ291" t="e">
        <f t="shared" ca="1" si="782"/>
        <v>#N/A</v>
      </c>
      <c r="DR291" t="e">
        <f t="shared" ca="1" si="782"/>
        <v>#N/A</v>
      </c>
      <c r="DS291" t="e">
        <f t="shared" ca="1" si="782"/>
        <v>#N/A</v>
      </c>
      <c r="DT291" t="e">
        <f t="shared" ca="1" si="782"/>
        <v>#N/A</v>
      </c>
      <c r="DU291" t="e">
        <f t="shared" ca="1" si="782"/>
        <v>#N/A</v>
      </c>
      <c r="DV291" t="e">
        <f t="shared" ca="1" si="782"/>
        <v>#N/A</v>
      </c>
      <c r="DW291" t="e">
        <f t="shared" ca="1" si="782"/>
        <v>#N/A</v>
      </c>
      <c r="DX291" t="e">
        <f t="shared" ca="1" si="782"/>
        <v>#N/A</v>
      </c>
      <c r="DY291" t="e">
        <f t="shared" ca="1" si="782"/>
        <v>#N/A</v>
      </c>
      <c r="DZ291" t="e">
        <f t="shared" ca="1" si="782"/>
        <v>#N/A</v>
      </c>
      <c r="EA291" t="e">
        <f t="shared" ca="1" si="782"/>
        <v>#N/A</v>
      </c>
      <c r="EB291" t="e">
        <f t="shared" ca="1" si="782"/>
        <v>#N/A</v>
      </c>
      <c r="EC291" t="e">
        <f t="shared" ca="1" si="782"/>
        <v>#N/A</v>
      </c>
      <c r="ED291" t="e">
        <f t="shared" ca="1" si="782"/>
        <v>#N/A</v>
      </c>
      <c r="EE291" t="e">
        <f t="shared" ca="1" si="782"/>
        <v>#N/A</v>
      </c>
      <c r="EF291" t="e">
        <f t="shared" ca="1" si="783"/>
        <v>#N/A</v>
      </c>
      <c r="EG291" t="e">
        <f t="shared" ca="1" si="783"/>
        <v>#N/A</v>
      </c>
      <c r="EH291" t="e">
        <f t="shared" ca="1" si="783"/>
        <v>#N/A</v>
      </c>
      <c r="EI291" t="e">
        <f t="shared" ca="1" si="783"/>
        <v>#N/A</v>
      </c>
      <c r="EJ291" t="e">
        <f t="shared" ca="1" si="783"/>
        <v>#N/A</v>
      </c>
      <c r="EK291" t="e">
        <f t="shared" ca="1" si="783"/>
        <v>#N/A</v>
      </c>
      <c r="EL291" t="e">
        <f t="shared" ca="1" si="783"/>
        <v>#N/A</v>
      </c>
      <c r="EM291" t="e">
        <f t="shared" ca="1" si="783"/>
        <v>#N/A</v>
      </c>
      <c r="EN291" s="91" t="e">
        <f t="shared" ca="1" si="783"/>
        <v>#N/A</v>
      </c>
    </row>
    <row r="292" spans="1:144">
      <c r="A292" t="str">
        <f ca="1"/>
        <v>Upper floors</v>
      </c>
      <c r="B292" t="str">
        <f ca="1"/>
        <v>Floor slab</v>
      </c>
      <c r="C292">
        <f ca="1"/>
        <v>0</v>
      </c>
      <c r="D292" t="str">
        <f ca="1"/>
        <v/>
      </c>
      <c r="E292">
        <f ca="1"/>
        <v>0</v>
      </c>
      <c r="F292">
        <f ca="1"/>
        <v>0</v>
      </c>
      <c r="G292">
        <f ca="1"/>
        <v>0</v>
      </c>
      <c r="H292" t="str">
        <f ca="1"/>
        <v/>
      </c>
      <c r="I292">
        <f ca="1"/>
        <v>0</v>
      </c>
      <c r="J292" t="str">
        <f ca="1"/>
        <v/>
      </c>
      <c r="K292" t="str">
        <f ca="1"/>
        <v>0</v>
      </c>
      <c r="L292" t="str">
        <f ca="1"/>
        <v>0</v>
      </c>
      <c r="M292" t="str">
        <f ca="1"/>
        <v>0</v>
      </c>
      <c r="X292" s="91" t="e">
        <f t="shared" ca="1" si="776"/>
        <v>#N/A</v>
      </c>
      <c r="Y292" t="e">
        <f t="shared" ca="1" si="776"/>
        <v>#N/A</v>
      </c>
      <c r="Z292" t="e">
        <f t="shared" ca="1" si="776"/>
        <v>#N/A</v>
      </c>
      <c r="AA292" t="e">
        <f t="shared" ca="1" si="776"/>
        <v>#N/A</v>
      </c>
      <c r="AB292" t="e">
        <f t="shared" ca="1" si="776"/>
        <v>#N/A</v>
      </c>
      <c r="AC292" t="e">
        <f t="shared" ca="1" si="776"/>
        <v>#N/A</v>
      </c>
      <c r="AD292" t="e">
        <f t="shared" ca="1" si="776"/>
        <v>#N/A</v>
      </c>
      <c r="AE292" t="e">
        <f t="shared" ca="1" si="776"/>
        <v>#N/A</v>
      </c>
      <c r="AF292" t="e">
        <f t="shared" ca="1" si="776"/>
        <v>#N/A</v>
      </c>
      <c r="AG292" t="e">
        <f t="shared" ca="1" si="776"/>
        <v>#N/A</v>
      </c>
      <c r="AH292" t="e">
        <f t="shared" ca="1" si="776"/>
        <v>#N/A</v>
      </c>
      <c r="AI292" t="e">
        <f t="shared" ca="1" si="776"/>
        <v>#N/A</v>
      </c>
      <c r="AJ292" t="e">
        <f t="shared" ca="1" si="776"/>
        <v>#N/A</v>
      </c>
      <c r="AK292" t="e">
        <f t="shared" ca="1" si="776"/>
        <v>#N/A</v>
      </c>
      <c r="AL292" t="e">
        <f t="shared" ca="1" si="776"/>
        <v>#N/A</v>
      </c>
      <c r="AM292" t="e">
        <f t="shared" ca="1" si="776"/>
        <v>#N/A</v>
      </c>
      <c r="AN292" t="e">
        <f t="shared" ca="1" si="777"/>
        <v>#N/A</v>
      </c>
      <c r="AO292" t="e">
        <f t="shared" ca="1" si="777"/>
        <v>#N/A</v>
      </c>
      <c r="AP292" t="e">
        <f t="shared" ca="1" si="777"/>
        <v>#N/A</v>
      </c>
      <c r="AQ292" t="e">
        <f t="shared" ca="1" si="777"/>
        <v>#N/A</v>
      </c>
      <c r="AR292" t="e">
        <f t="shared" ca="1" si="777"/>
        <v>#N/A</v>
      </c>
      <c r="AS292" t="e">
        <f t="shared" ca="1" si="777"/>
        <v>#N/A</v>
      </c>
      <c r="AT292" t="e">
        <f t="shared" ca="1" si="777"/>
        <v>#N/A</v>
      </c>
      <c r="AU292" t="e">
        <f t="shared" ca="1" si="777"/>
        <v>#N/A</v>
      </c>
      <c r="AV292" t="e">
        <f t="shared" ca="1" si="777"/>
        <v>#N/A</v>
      </c>
      <c r="AW292" t="e">
        <f t="shared" ca="1" si="777"/>
        <v>#N/A</v>
      </c>
      <c r="AX292" t="e">
        <f t="shared" ca="1" si="777"/>
        <v>#N/A</v>
      </c>
      <c r="AY292" t="e">
        <f t="shared" ca="1" si="777"/>
        <v>#N/A</v>
      </c>
      <c r="AZ292" t="e">
        <f t="shared" ca="1" si="777"/>
        <v>#N/A</v>
      </c>
      <c r="BA292" t="e">
        <f t="shared" ca="1" si="777"/>
        <v>#N/A</v>
      </c>
      <c r="BB292" s="91" t="e">
        <f t="shared" ca="1" si="777"/>
        <v>#N/A</v>
      </c>
      <c r="BC292" t="e">
        <f t="shared" ca="1" si="777"/>
        <v>#N/A</v>
      </c>
      <c r="BD292" t="e">
        <f t="shared" ca="1" si="778"/>
        <v>#N/A</v>
      </c>
      <c r="BE292" t="e">
        <f t="shared" ca="1" si="778"/>
        <v>#N/A</v>
      </c>
      <c r="BF292" t="e">
        <f t="shared" ca="1" si="778"/>
        <v>#N/A</v>
      </c>
      <c r="BG292" t="e">
        <f t="shared" ca="1" si="778"/>
        <v>#N/A</v>
      </c>
      <c r="BH292" t="e">
        <f t="shared" ca="1" si="778"/>
        <v>#N/A</v>
      </c>
      <c r="BI292" t="e">
        <f t="shared" ca="1" si="778"/>
        <v>#N/A</v>
      </c>
      <c r="BJ292" t="e">
        <f t="shared" ca="1" si="778"/>
        <v>#N/A</v>
      </c>
      <c r="BK292" t="e">
        <f t="shared" ca="1" si="778"/>
        <v>#N/A</v>
      </c>
      <c r="BL292" t="e">
        <f t="shared" ca="1" si="778"/>
        <v>#N/A</v>
      </c>
      <c r="BM292" t="e">
        <f t="shared" ca="1" si="778"/>
        <v>#N/A</v>
      </c>
      <c r="BN292" t="e">
        <f t="shared" ca="1" si="778"/>
        <v>#N/A</v>
      </c>
      <c r="BO292" t="e">
        <f t="shared" ca="1" si="778"/>
        <v>#N/A</v>
      </c>
      <c r="BP292" t="e">
        <f t="shared" ca="1" si="778"/>
        <v>#N/A</v>
      </c>
      <c r="BQ292" t="e">
        <f t="shared" ca="1" si="778"/>
        <v>#N/A</v>
      </c>
      <c r="BR292" t="e">
        <f t="shared" ca="1" si="778"/>
        <v>#N/A</v>
      </c>
      <c r="BS292" t="e">
        <f t="shared" ca="1" si="778"/>
        <v>#N/A</v>
      </c>
      <c r="BT292" t="e">
        <f t="shared" ca="1" si="779"/>
        <v>#N/A</v>
      </c>
      <c r="BU292" t="e">
        <f t="shared" ca="1" si="779"/>
        <v>#N/A</v>
      </c>
      <c r="BV292" t="e">
        <f t="shared" ca="1" si="779"/>
        <v>#N/A</v>
      </c>
      <c r="BW292" t="e">
        <f t="shared" ca="1" si="779"/>
        <v>#N/A</v>
      </c>
      <c r="BX292" t="e">
        <f t="shared" ca="1" si="779"/>
        <v>#N/A</v>
      </c>
      <c r="BY292" t="e">
        <f t="shared" ca="1" si="779"/>
        <v>#N/A</v>
      </c>
      <c r="BZ292" t="e">
        <f t="shared" ca="1" si="779"/>
        <v>#N/A</v>
      </c>
      <c r="CA292" t="e">
        <f t="shared" ca="1" si="779"/>
        <v>#N/A</v>
      </c>
      <c r="CB292" t="e">
        <f t="shared" ca="1" si="779"/>
        <v>#N/A</v>
      </c>
      <c r="CC292" t="e">
        <f t="shared" ca="1" si="779"/>
        <v>#N/A</v>
      </c>
      <c r="CD292" t="e">
        <f t="shared" ca="1" si="779"/>
        <v>#N/A</v>
      </c>
      <c r="CE292" t="e">
        <f t="shared" ca="1" si="779"/>
        <v>#N/A</v>
      </c>
      <c r="CF292" s="91" t="e">
        <f t="shared" ca="1" si="779"/>
        <v>#N/A</v>
      </c>
      <c r="CG292" t="e">
        <f t="shared" ca="1" si="779"/>
        <v>#N/A</v>
      </c>
      <c r="CH292" t="e">
        <f t="shared" ca="1" si="779"/>
        <v>#N/A</v>
      </c>
      <c r="CI292" t="e">
        <f t="shared" ca="1" si="779"/>
        <v>#N/A</v>
      </c>
      <c r="CJ292" t="e">
        <f t="shared" ca="1" si="780"/>
        <v>#N/A</v>
      </c>
      <c r="CK292" t="e">
        <f t="shared" ca="1" si="780"/>
        <v>#N/A</v>
      </c>
      <c r="CL292" t="e">
        <f t="shared" ca="1" si="780"/>
        <v>#N/A</v>
      </c>
      <c r="CM292" t="e">
        <f t="shared" ca="1" si="780"/>
        <v>#N/A</v>
      </c>
      <c r="CN292" t="e">
        <f t="shared" ca="1" si="780"/>
        <v>#N/A</v>
      </c>
      <c r="CO292" t="e">
        <f t="shared" ca="1" si="780"/>
        <v>#N/A</v>
      </c>
      <c r="CP292" t="e">
        <f t="shared" ca="1" si="780"/>
        <v>#N/A</v>
      </c>
      <c r="CQ292" t="e">
        <f t="shared" ca="1" si="780"/>
        <v>#N/A</v>
      </c>
      <c r="CR292" t="e">
        <f t="shared" ca="1" si="780"/>
        <v>#N/A</v>
      </c>
      <c r="CS292" t="e">
        <f t="shared" ca="1" si="780"/>
        <v>#N/A</v>
      </c>
      <c r="CT292" t="e">
        <f t="shared" ca="1" si="780"/>
        <v>#N/A</v>
      </c>
      <c r="CU292" t="e">
        <f t="shared" ca="1" si="780"/>
        <v>#N/A</v>
      </c>
      <c r="CV292" t="e">
        <f t="shared" ca="1" si="780"/>
        <v>#N/A</v>
      </c>
      <c r="CW292" t="e">
        <f t="shared" ca="1" si="780"/>
        <v>#N/A</v>
      </c>
      <c r="CX292" t="e">
        <f t="shared" ca="1" si="780"/>
        <v>#N/A</v>
      </c>
      <c r="CY292" t="e">
        <f t="shared" ca="1" si="780"/>
        <v>#N/A</v>
      </c>
      <c r="CZ292" t="e">
        <f t="shared" ca="1" si="781"/>
        <v>#N/A</v>
      </c>
      <c r="DA292" t="e">
        <f t="shared" ca="1" si="781"/>
        <v>#N/A</v>
      </c>
      <c r="DB292" t="e">
        <f t="shared" ca="1" si="781"/>
        <v>#N/A</v>
      </c>
      <c r="DC292" t="e">
        <f t="shared" ca="1" si="781"/>
        <v>#N/A</v>
      </c>
      <c r="DD292" t="e">
        <f t="shared" ca="1" si="781"/>
        <v>#N/A</v>
      </c>
      <c r="DE292" t="e">
        <f t="shared" ca="1" si="781"/>
        <v>#N/A</v>
      </c>
      <c r="DF292" t="e">
        <f t="shared" ca="1" si="781"/>
        <v>#N/A</v>
      </c>
      <c r="DG292" t="e">
        <f t="shared" ca="1" si="781"/>
        <v>#N/A</v>
      </c>
      <c r="DH292" t="e">
        <f t="shared" ca="1" si="781"/>
        <v>#N/A</v>
      </c>
      <c r="DI292" t="e">
        <f t="shared" ca="1" si="781"/>
        <v>#N/A</v>
      </c>
      <c r="DJ292" s="91" t="e">
        <f t="shared" ca="1" si="781"/>
        <v>#N/A</v>
      </c>
      <c r="DK292" t="e">
        <f t="shared" ca="1" si="781"/>
        <v>#N/A</v>
      </c>
      <c r="DL292" t="e">
        <f t="shared" ca="1" si="781"/>
        <v>#N/A</v>
      </c>
      <c r="DM292" t="e">
        <f t="shared" ca="1" si="781"/>
        <v>#N/A</v>
      </c>
      <c r="DN292" t="e">
        <f t="shared" ca="1" si="781"/>
        <v>#N/A</v>
      </c>
      <c r="DO292" t="e">
        <f t="shared" ca="1" si="781"/>
        <v>#N/A</v>
      </c>
      <c r="DP292" t="e">
        <f t="shared" ca="1" si="782"/>
        <v>#N/A</v>
      </c>
      <c r="DQ292" t="e">
        <f t="shared" ca="1" si="782"/>
        <v>#N/A</v>
      </c>
      <c r="DR292" t="e">
        <f t="shared" ca="1" si="782"/>
        <v>#N/A</v>
      </c>
      <c r="DS292" t="e">
        <f t="shared" ca="1" si="782"/>
        <v>#N/A</v>
      </c>
      <c r="DT292" t="e">
        <f t="shared" ca="1" si="782"/>
        <v>#N/A</v>
      </c>
      <c r="DU292" t="e">
        <f t="shared" ca="1" si="782"/>
        <v>#N/A</v>
      </c>
      <c r="DV292" t="e">
        <f t="shared" ca="1" si="782"/>
        <v>#N/A</v>
      </c>
      <c r="DW292" t="e">
        <f t="shared" ca="1" si="782"/>
        <v>#N/A</v>
      </c>
      <c r="DX292" t="e">
        <f t="shared" ca="1" si="782"/>
        <v>#N/A</v>
      </c>
      <c r="DY292" t="e">
        <f t="shared" ca="1" si="782"/>
        <v>#N/A</v>
      </c>
      <c r="DZ292" t="e">
        <f t="shared" ca="1" si="782"/>
        <v>#N/A</v>
      </c>
      <c r="EA292" t="e">
        <f t="shared" ca="1" si="782"/>
        <v>#N/A</v>
      </c>
      <c r="EB292" t="e">
        <f t="shared" ca="1" si="782"/>
        <v>#N/A</v>
      </c>
      <c r="EC292" t="e">
        <f t="shared" ca="1" si="782"/>
        <v>#N/A</v>
      </c>
      <c r="ED292" t="e">
        <f t="shared" ca="1" si="782"/>
        <v>#N/A</v>
      </c>
      <c r="EE292" t="e">
        <f t="shared" ca="1" si="782"/>
        <v>#N/A</v>
      </c>
      <c r="EF292" t="e">
        <f t="shared" ca="1" si="783"/>
        <v>#N/A</v>
      </c>
      <c r="EG292" t="e">
        <f t="shared" ca="1" si="783"/>
        <v>#N/A</v>
      </c>
      <c r="EH292" t="e">
        <f t="shared" ca="1" si="783"/>
        <v>#N/A</v>
      </c>
      <c r="EI292" t="e">
        <f t="shared" ca="1" si="783"/>
        <v>#N/A</v>
      </c>
      <c r="EJ292" t="e">
        <f t="shared" ca="1" si="783"/>
        <v>#N/A</v>
      </c>
      <c r="EK292" t="e">
        <f t="shared" ca="1" si="783"/>
        <v>#N/A</v>
      </c>
      <c r="EL292" t="e">
        <f t="shared" ca="1" si="783"/>
        <v>#N/A</v>
      </c>
      <c r="EM292" t="e">
        <f t="shared" ca="1" si="783"/>
        <v>#N/A</v>
      </c>
      <c r="EN292" s="91" t="e">
        <f t="shared" ca="1" si="783"/>
        <v>#N/A</v>
      </c>
    </row>
    <row r="293" spans="1:144">
      <c r="A293" t="str">
        <f ca="1"/>
        <v>Upper floors</v>
      </c>
      <c r="B293" t="str">
        <f ca="1"/>
        <v>Joisted floors</v>
      </c>
      <c r="C293">
        <f ca="1"/>
        <v>0</v>
      </c>
      <c r="D293" t="str">
        <f ca="1"/>
        <v/>
      </c>
      <c r="E293">
        <f ca="1"/>
        <v>0</v>
      </c>
      <c r="F293">
        <f ca="1"/>
        <v>0</v>
      </c>
      <c r="G293">
        <f ca="1"/>
        <v>0</v>
      </c>
      <c r="H293" t="str">
        <f ca="1"/>
        <v/>
      </c>
      <c r="I293">
        <f ca="1"/>
        <v>0</v>
      </c>
      <c r="J293" t="str">
        <f ca="1"/>
        <v/>
      </c>
      <c r="K293" t="str">
        <f ca="1"/>
        <v>0</v>
      </c>
      <c r="L293" t="str">
        <f ca="1"/>
        <v>0</v>
      </c>
      <c r="M293" t="str">
        <f ca="1"/>
        <v>0</v>
      </c>
      <c r="X293" s="91" t="e">
        <f t="shared" ca="1" si="776"/>
        <v>#N/A</v>
      </c>
      <c r="Y293" t="e">
        <f t="shared" ca="1" si="776"/>
        <v>#N/A</v>
      </c>
      <c r="Z293" t="e">
        <f t="shared" ca="1" si="776"/>
        <v>#N/A</v>
      </c>
      <c r="AA293" t="e">
        <f t="shared" ca="1" si="776"/>
        <v>#N/A</v>
      </c>
      <c r="AB293" t="e">
        <f t="shared" ca="1" si="776"/>
        <v>#N/A</v>
      </c>
      <c r="AC293" t="e">
        <f t="shared" ca="1" si="776"/>
        <v>#N/A</v>
      </c>
      <c r="AD293" t="e">
        <f t="shared" ca="1" si="776"/>
        <v>#N/A</v>
      </c>
      <c r="AE293" t="e">
        <f t="shared" ca="1" si="776"/>
        <v>#N/A</v>
      </c>
      <c r="AF293" t="e">
        <f t="shared" ca="1" si="776"/>
        <v>#N/A</v>
      </c>
      <c r="AG293" t="e">
        <f t="shared" ca="1" si="776"/>
        <v>#N/A</v>
      </c>
      <c r="AH293" t="e">
        <f t="shared" ca="1" si="776"/>
        <v>#N/A</v>
      </c>
      <c r="AI293" t="e">
        <f t="shared" ca="1" si="776"/>
        <v>#N/A</v>
      </c>
      <c r="AJ293" t="e">
        <f t="shared" ca="1" si="776"/>
        <v>#N/A</v>
      </c>
      <c r="AK293" t="e">
        <f t="shared" ca="1" si="776"/>
        <v>#N/A</v>
      </c>
      <c r="AL293" t="e">
        <f t="shared" ca="1" si="776"/>
        <v>#N/A</v>
      </c>
      <c r="AM293" t="e">
        <f t="shared" ca="1" si="776"/>
        <v>#N/A</v>
      </c>
      <c r="AN293" t="e">
        <f t="shared" ca="1" si="777"/>
        <v>#N/A</v>
      </c>
      <c r="AO293" t="e">
        <f t="shared" ca="1" si="777"/>
        <v>#N/A</v>
      </c>
      <c r="AP293" t="e">
        <f t="shared" ca="1" si="777"/>
        <v>#N/A</v>
      </c>
      <c r="AQ293" t="e">
        <f t="shared" ca="1" si="777"/>
        <v>#N/A</v>
      </c>
      <c r="AR293" t="e">
        <f t="shared" ca="1" si="777"/>
        <v>#N/A</v>
      </c>
      <c r="AS293" t="e">
        <f t="shared" ca="1" si="777"/>
        <v>#N/A</v>
      </c>
      <c r="AT293" t="e">
        <f t="shared" ca="1" si="777"/>
        <v>#N/A</v>
      </c>
      <c r="AU293" t="e">
        <f t="shared" ca="1" si="777"/>
        <v>#N/A</v>
      </c>
      <c r="AV293" t="e">
        <f t="shared" ca="1" si="777"/>
        <v>#N/A</v>
      </c>
      <c r="AW293" t="e">
        <f t="shared" ca="1" si="777"/>
        <v>#N/A</v>
      </c>
      <c r="AX293" t="e">
        <f t="shared" ca="1" si="777"/>
        <v>#N/A</v>
      </c>
      <c r="AY293" t="e">
        <f t="shared" ca="1" si="777"/>
        <v>#N/A</v>
      </c>
      <c r="AZ293" t="e">
        <f t="shared" ca="1" si="777"/>
        <v>#N/A</v>
      </c>
      <c r="BA293" t="e">
        <f t="shared" ca="1" si="777"/>
        <v>#N/A</v>
      </c>
      <c r="BB293" s="91" t="e">
        <f t="shared" ca="1" si="777"/>
        <v>#N/A</v>
      </c>
      <c r="BC293" t="e">
        <f t="shared" ca="1" si="777"/>
        <v>#N/A</v>
      </c>
      <c r="BD293" t="e">
        <f t="shared" ca="1" si="778"/>
        <v>#N/A</v>
      </c>
      <c r="BE293" t="e">
        <f t="shared" ca="1" si="778"/>
        <v>#N/A</v>
      </c>
      <c r="BF293" t="e">
        <f t="shared" ca="1" si="778"/>
        <v>#N/A</v>
      </c>
      <c r="BG293" t="e">
        <f t="shared" ca="1" si="778"/>
        <v>#N/A</v>
      </c>
      <c r="BH293" t="e">
        <f t="shared" ca="1" si="778"/>
        <v>#N/A</v>
      </c>
      <c r="BI293" t="e">
        <f t="shared" ca="1" si="778"/>
        <v>#N/A</v>
      </c>
      <c r="BJ293" t="e">
        <f t="shared" ca="1" si="778"/>
        <v>#N/A</v>
      </c>
      <c r="BK293" t="e">
        <f t="shared" ca="1" si="778"/>
        <v>#N/A</v>
      </c>
      <c r="BL293" t="e">
        <f t="shared" ca="1" si="778"/>
        <v>#N/A</v>
      </c>
      <c r="BM293" t="e">
        <f t="shared" ca="1" si="778"/>
        <v>#N/A</v>
      </c>
      <c r="BN293" t="e">
        <f t="shared" ca="1" si="778"/>
        <v>#N/A</v>
      </c>
      <c r="BO293" t="e">
        <f t="shared" ca="1" si="778"/>
        <v>#N/A</v>
      </c>
      <c r="BP293" t="e">
        <f t="shared" ca="1" si="778"/>
        <v>#N/A</v>
      </c>
      <c r="BQ293" t="e">
        <f t="shared" ca="1" si="778"/>
        <v>#N/A</v>
      </c>
      <c r="BR293" t="e">
        <f t="shared" ca="1" si="778"/>
        <v>#N/A</v>
      </c>
      <c r="BS293" t="e">
        <f t="shared" ca="1" si="778"/>
        <v>#N/A</v>
      </c>
      <c r="BT293" t="e">
        <f t="shared" ca="1" si="779"/>
        <v>#N/A</v>
      </c>
      <c r="BU293" t="e">
        <f t="shared" ca="1" si="779"/>
        <v>#N/A</v>
      </c>
      <c r="BV293" t="e">
        <f t="shared" ca="1" si="779"/>
        <v>#N/A</v>
      </c>
      <c r="BW293" t="e">
        <f t="shared" ca="1" si="779"/>
        <v>#N/A</v>
      </c>
      <c r="BX293" t="e">
        <f t="shared" ca="1" si="779"/>
        <v>#N/A</v>
      </c>
      <c r="BY293" t="e">
        <f t="shared" ca="1" si="779"/>
        <v>#N/A</v>
      </c>
      <c r="BZ293" t="e">
        <f t="shared" ca="1" si="779"/>
        <v>#N/A</v>
      </c>
      <c r="CA293" t="e">
        <f t="shared" ca="1" si="779"/>
        <v>#N/A</v>
      </c>
      <c r="CB293" t="e">
        <f t="shared" ca="1" si="779"/>
        <v>#N/A</v>
      </c>
      <c r="CC293" t="e">
        <f t="shared" ca="1" si="779"/>
        <v>#N/A</v>
      </c>
      <c r="CD293" t="e">
        <f t="shared" ca="1" si="779"/>
        <v>#N/A</v>
      </c>
      <c r="CE293" t="e">
        <f t="shared" ca="1" si="779"/>
        <v>#N/A</v>
      </c>
      <c r="CF293" s="91" t="e">
        <f t="shared" ca="1" si="779"/>
        <v>#N/A</v>
      </c>
      <c r="CG293" t="e">
        <f t="shared" ca="1" si="779"/>
        <v>#N/A</v>
      </c>
      <c r="CH293" t="e">
        <f t="shared" ca="1" si="779"/>
        <v>#N/A</v>
      </c>
      <c r="CI293" t="e">
        <f t="shared" ca="1" si="779"/>
        <v>#N/A</v>
      </c>
      <c r="CJ293" t="e">
        <f t="shared" ca="1" si="780"/>
        <v>#N/A</v>
      </c>
      <c r="CK293" t="e">
        <f t="shared" ca="1" si="780"/>
        <v>#N/A</v>
      </c>
      <c r="CL293" t="e">
        <f t="shared" ca="1" si="780"/>
        <v>#N/A</v>
      </c>
      <c r="CM293" t="e">
        <f t="shared" ca="1" si="780"/>
        <v>#N/A</v>
      </c>
      <c r="CN293" t="e">
        <f t="shared" ca="1" si="780"/>
        <v>#N/A</v>
      </c>
      <c r="CO293" t="e">
        <f t="shared" ca="1" si="780"/>
        <v>#N/A</v>
      </c>
      <c r="CP293" t="e">
        <f t="shared" ca="1" si="780"/>
        <v>#N/A</v>
      </c>
      <c r="CQ293" t="e">
        <f t="shared" ca="1" si="780"/>
        <v>#N/A</v>
      </c>
      <c r="CR293" t="e">
        <f t="shared" ca="1" si="780"/>
        <v>#N/A</v>
      </c>
      <c r="CS293" t="e">
        <f t="shared" ca="1" si="780"/>
        <v>#N/A</v>
      </c>
      <c r="CT293" t="e">
        <f t="shared" ca="1" si="780"/>
        <v>#N/A</v>
      </c>
      <c r="CU293" t="e">
        <f t="shared" ca="1" si="780"/>
        <v>#N/A</v>
      </c>
      <c r="CV293" t="e">
        <f t="shared" ca="1" si="780"/>
        <v>#N/A</v>
      </c>
      <c r="CW293" t="e">
        <f t="shared" ca="1" si="780"/>
        <v>#N/A</v>
      </c>
      <c r="CX293" t="e">
        <f t="shared" ca="1" si="780"/>
        <v>#N/A</v>
      </c>
      <c r="CY293" t="e">
        <f t="shared" ca="1" si="780"/>
        <v>#N/A</v>
      </c>
      <c r="CZ293" t="e">
        <f t="shared" ca="1" si="781"/>
        <v>#N/A</v>
      </c>
      <c r="DA293" t="e">
        <f t="shared" ca="1" si="781"/>
        <v>#N/A</v>
      </c>
      <c r="DB293" t="e">
        <f t="shared" ca="1" si="781"/>
        <v>#N/A</v>
      </c>
      <c r="DC293" t="e">
        <f t="shared" ca="1" si="781"/>
        <v>#N/A</v>
      </c>
      <c r="DD293" t="e">
        <f t="shared" ca="1" si="781"/>
        <v>#N/A</v>
      </c>
      <c r="DE293" t="e">
        <f t="shared" ca="1" si="781"/>
        <v>#N/A</v>
      </c>
      <c r="DF293" t="e">
        <f t="shared" ca="1" si="781"/>
        <v>#N/A</v>
      </c>
      <c r="DG293" t="e">
        <f t="shared" ca="1" si="781"/>
        <v>#N/A</v>
      </c>
      <c r="DH293" t="e">
        <f t="shared" ca="1" si="781"/>
        <v>#N/A</v>
      </c>
      <c r="DI293" t="e">
        <f t="shared" ca="1" si="781"/>
        <v>#N/A</v>
      </c>
      <c r="DJ293" s="91" t="e">
        <f t="shared" ca="1" si="781"/>
        <v>#N/A</v>
      </c>
      <c r="DK293" t="e">
        <f t="shared" ca="1" si="781"/>
        <v>#N/A</v>
      </c>
      <c r="DL293" t="e">
        <f t="shared" ca="1" si="781"/>
        <v>#N/A</v>
      </c>
      <c r="DM293" t="e">
        <f t="shared" ca="1" si="781"/>
        <v>#N/A</v>
      </c>
      <c r="DN293" t="e">
        <f t="shared" ca="1" si="781"/>
        <v>#N/A</v>
      </c>
      <c r="DO293" t="e">
        <f t="shared" ca="1" si="781"/>
        <v>#N/A</v>
      </c>
      <c r="DP293" t="e">
        <f t="shared" ca="1" si="782"/>
        <v>#N/A</v>
      </c>
      <c r="DQ293" t="e">
        <f t="shared" ca="1" si="782"/>
        <v>#N/A</v>
      </c>
      <c r="DR293" t="e">
        <f t="shared" ca="1" si="782"/>
        <v>#N/A</v>
      </c>
      <c r="DS293" t="e">
        <f t="shared" ca="1" si="782"/>
        <v>#N/A</v>
      </c>
      <c r="DT293" t="e">
        <f t="shared" ca="1" si="782"/>
        <v>#N/A</v>
      </c>
      <c r="DU293" t="e">
        <f t="shared" ca="1" si="782"/>
        <v>#N/A</v>
      </c>
      <c r="DV293" t="e">
        <f t="shared" ca="1" si="782"/>
        <v>#N/A</v>
      </c>
      <c r="DW293" t="e">
        <f t="shared" ca="1" si="782"/>
        <v>#N/A</v>
      </c>
      <c r="DX293" t="e">
        <f t="shared" ca="1" si="782"/>
        <v>#N/A</v>
      </c>
      <c r="DY293" t="e">
        <f t="shared" ca="1" si="782"/>
        <v>#N/A</v>
      </c>
      <c r="DZ293" t="e">
        <f t="shared" ca="1" si="782"/>
        <v>#N/A</v>
      </c>
      <c r="EA293" t="e">
        <f t="shared" ca="1" si="782"/>
        <v>#N/A</v>
      </c>
      <c r="EB293" t="e">
        <f t="shared" ca="1" si="782"/>
        <v>#N/A</v>
      </c>
      <c r="EC293" t="e">
        <f t="shared" ca="1" si="782"/>
        <v>#N/A</v>
      </c>
      <c r="ED293" t="e">
        <f t="shared" ca="1" si="782"/>
        <v>#N/A</v>
      </c>
      <c r="EE293" t="e">
        <f t="shared" ca="1" si="782"/>
        <v>#N/A</v>
      </c>
      <c r="EF293" t="e">
        <f t="shared" ca="1" si="783"/>
        <v>#N/A</v>
      </c>
      <c r="EG293" t="e">
        <f t="shared" ca="1" si="783"/>
        <v>#N/A</v>
      </c>
      <c r="EH293" t="e">
        <f t="shared" ca="1" si="783"/>
        <v>#N/A</v>
      </c>
      <c r="EI293" t="e">
        <f t="shared" ca="1" si="783"/>
        <v>#N/A</v>
      </c>
      <c r="EJ293" t="e">
        <f t="shared" ca="1" si="783"/>
        <v>#N/A</v>
      </c>
      <c r="EK293" t="e">
        <f t="shared" ca="1" si="783"/>
        <v>#N/A</v>
      </c>
      <c r="EL293" t="e">
        <f t="shared" ca="1" si="783"/>
        <v>#N/A</v>
      </c>
      <c r="EM293" t="e">
        <f t="shared" ca="1" si="783"/>
        <v>#N/A</v>
      </c>
      <c r="EN293" s="91" t="e">
        <f t="shared" ca="1" si="783"/>
        <v>#N/A</v>
      </c>
    </row>
    <row r="294" spans="1:144">
      <c r="A294" t="str">
        <f ca="1"/>
        <v>Roof</v>
      </c>
      <c r="B294" t="str">
        <f ca="1"/>
        <v>Roof</v>
      </c>
      <c r="C294">
        <f ca="1"/>
        <v>0</v>
      </c>
      <c r="D294" t="str">
        <f ca="1"/>
        <v/>
      </c>
      <c r="E294">
        <f ca="1"/>
        <v>0</v>
      </c>
      <c r="F294">
        <f ca="1"/>
        <v>0</v>
      </c>
      <c r="G294">
        <f ca="1"/>
        <v>0</v>
      </c>
      <c r="H294" t="str">
        <f ca="1"/>
        <v/>
      </c>
      <c r="I294">
        <f ca="1"/>
        <v>0</v>
      </c>
      <c r="J294" t="str">
        <f ca="1"/>
        <v/>
      </c>
      <c r="K294" t="str">
        <f ca="1"/>
        <v>0</v>
      </c>
      <c r="L294" t="str">
        <f ca="1"/>
        <v>0</v>
      </c>
      <c r="M294" t="str">
        <f ca="1"/>
        <v>0</v>
      </c>
      <c r="X294" s="91" t="e">
        <f t="shared" ca="1" si="776"/>
        <v>#N/A</v>
      </c>
      <c r="Y294" t="e">
        <f t="shared" ca="1" si="776"/>
        <v>#N/A</v>
      </c>
      <c r="Z294" t="e">
        <f t="shared" ca="1" si="776"/>
        <v>#N/A</v>
      </c>
      <c r="AA294" t="e">
        <f t="shared" ca="1" si="776"/>
        <v>#N/A</v>
      </c>
      <c r="AB294" t="e">
        <f t="shared" ca="1" si="776"/>
        <v>#N/A</v>
      </c>
      <c r="AC294" t="e">
        <f t="shared" ca="1" si="776"/>
        <v>#N/A</v>
      </c>
      <c r="AD294" t="e">
        <f t="shared" ca="1" si="776"/>
        <v>#N/A</v>
      </c>
      <c r="AE294" t="e">
        <f t="shared" ca="1" si="776"/>
        <v>#N/A</v>
      </c>
      <c r="AF294" t="e">
        <f t="shared" ca="1" si="776"/>
        <v>#N/A</v>
      </c>
      <c r="AG294" t="e">
        <f t="shared" ca="1" si="776"/>
        <v>#N/A</v>
      </c>
      <c r="AH294" t="e">
        <f t="shared" ca="1" si="776"/>
        <v>#N/A</v>
      </c>
      <c r="AI294" t="e">
        <f t="shared" ca="1" si="776"/>
        <v>#N/A</v>
      </c>
      <c r="AJ294" t="e">
        <f t="shared" ca="1" si="776"/>
        <v>#N/A</v>
      </c>
      <c r="AK294" t="e">
        <f t="shared" ca="1" si="776"/>
        <v>#N/A</v>
      </c>
      <c r="AL294" t="e">
        <f t="shared" ca="1" si="776"/>
        <v>#N/A</v>
      </c>
      <c r="AM294" t="e">
        <f t="shared" ca="1" si="776"/>
        <v>#N/A</v>
      </c>
      <c r="AN294" t="e">
        <f t="shared" ca="1" si="777"/>
        <v>#N/A</v>
      </c>
      <c r="AO294" t="e">
        <f t="shared" ca="1" si="777"/>
        <v>#N/A</v>
      </c>
      <c r="AP294" t="e">
        <f t="shared" ca="1" si="777"/>
        <v>#N/A</v>
      </c>
      <c r="AQ294" t="e">
        <f t="shared" ca="1" si="777"/>
        <v>#N/A</v>
      </c>
      <c r="AR294" t="e">
        <f t="shared" ca="1" si="777"/>
        <v>#N/A</v>
      </c>
      <c r="AS294" t="e">
        <f t="shared" ca="1" si="777"/>
        <v>#N/A</v>
      </c>
      <c r="AT294" t="e">
        <f t="shared" ca="1" si="777"/>
        <v>#N/A</v>
      </c>
      <c r="AU294" t="e">
        <f t="shared" ca="1" si="777"/>
        <v>#N/A</v>
      </c>
      <c r="AV294" t="e">
        <f t="shared" ca="1" si="777"/>
        <v>#N/A</v>
      </c>
      <c r="AW294" t="e">
        <f t="shared" ca="1" si="777"/>
        <v>#N/A</v>
      </c>
      <c r="AX294" t="e">
        <f t="shared" ca="1" si="777"/>
        <v>#N/A</v>
      </c>
      <c r="AY294" t="e">
        <f t="shared" ca="1" si="777"/>
        <v>#N/A</v>
      </c>
      <c r="AZ294" t="e">
        <f t="shared" ca="1" si="777"/>
        <v>#N/A</v>
      </c>
      <c r="BA294" t="e">
        <f t="shared" ca="1" si="777"/>
        <v>#N/A</v>
      </c>
      <c r="BB294" s="91" t="e">
        <f t="shared" ca="1" si="777"/>
        <v>#N/A</v>
      </c>
      <c r="BC294" t="e">
        <f t="shared" ca="1" si="777"/>
        <v>#N/A</v>
      </c>
      <c r="BD294" t="e">
        <f t="shared" ca="1" si="778"/>
        <v>#N/A</v>
      </c>
      <c r="BE294" t="e">
        <f t="shared" ca="1" si="778"/>
        <v>#N/A</v>
      </c>
      <c r="BF294" t="e">
        <f t="shared" ca="1" si="778"/>
        <v>#N/A</v>
      </c>
      <c r="BG294" t="e">
        <f t="shared" ca="1" si="778"/>
        <v>#N/A</v>
      </c>
      <c r="BH294" t="e">
        <f t="shared" ca="1" si="778"/>
        <v>#N/A</v>
      </c>
      <c r="BI294" t="e">
        <f t="shared" ca="1" si="778"/>
        <v>#N/A</v>
      </c>
      <c r="BJ294" t="e">
        <f t="shared" ca="1" si="778"/>
        <v>#N/A</v>
      </c>
      <c r="BK294" t="e">
        <f t="shared" ca="1" si="778"/>
        <v>#N/A</v>
      </c>
      <c r="BL294" t="e">
        <f t="shared" ca="1" si="778"/>
        <v>#N/A</v>
      </c>
      <c r="BM294" t="e">
        <f t="shared" ca="1" si="778"/>
        <v>#N/A</v>
      </c>
      <c r="BN294" t="e">
        <f t="shared" ca="1" si="778"/>
        <v>#N/A</v>
      </c>
      <c r="BO294" t="e">
        <f t="shared" ca="1" si="778"/>
        <v>#N/A</v>
      </c>
      <c r="BP294" t="e">
        <f t="shared" ca="1" si="778"/>
        <v>#N/A</v>
      </c>
      <c r="BQ294" t="e">
        <f t="shared" ca="1" si="778"/>
        <v>#N/A</v>
      </c>
      <c r="BR294" t="e">
        <f t="shared" ca="1" si="778"/>
        <v>#N/A</v>
      </c>
      <c r="BS294" t="e">
        <f t="shared" ca="1" si="778"/>
        <v>#N/A</v>
      </c>
      <c r="BT294" t="e">
        <f t="shared" ca="1" si="779"/>
        <v>#N/A</v>
      </c>
      <c r="BU294" t="e">
        <f t="shared" ca="1" si="779"/>
        <v>#N/A</v>
      </c>
      <c r="BV294" t="e">
        <f t="shared" ca="1" si="779"/>
        <v>#N/A</v>
      </c>
      <c r="BW294" t="e">
        <f t="shared" ca="1" si="779"/>
        <v>#N/A</v>
      </c>
      <c r="BX294" t="e">
        <f t="shared" ca="1" si="779"/>
        <v>#N/A</v>
      </c>
      <c r="BY294" t="e">
        <f t="shared" ca="1" si="779"/>
        <v>#N/A</v>
      </c>
      <c r="BZ294" t="e">
        <f t="shared" ca="1" si="779"/>
        <v>#N/A</v>
      </c>
      <c r="CA294" t="e">
        <f t="shared" ca="1" si="779"/>
        <v>#N/A</v>
      </c>
      <c r="CB294" t="e">
        <f t="shared" ca="1" si="779"/>
        <v>#N/A</v>
      </c>
      <c r="CC294" t="e">
        <f t="shared" ca="1" si="779"/>
        <v>#N/A</v>
      </c>
      <c r="CD294" t="e">
        <f t="shared" ca="1" si="779"/>
        <v>#N/A</v>
      </c>
      <c r="CE294" t="e">
        <f t="shared" ca="1" si="779"/>
        <v>#N/A</v>
      </c>
      <c r="CF294" s="91" t="e">
        <f t="shared" ca="1" si="779"/>
        <v>#N/A</v>
      </c>
      <c r="CG294" t="e">
        <f t="shared" ca="1" si="779"/>
        <v>#N/A</v>
      </c>
      <c r="CH294" t="e">
        <f t="shared" ca="1" si="779"/>
        <v>#N/A</v>
      </c>
      <c r="CI294" t="e">
        <f t="shared" ca="1" si="779"/>
        <v>#N/A</v>
      </c>
      <c r="CJ294" t="e">
        <f t="shared" ca="1" si="780"/>
        <v>#N/A</v>
      </c>
      <c r="CK294" t="e">
        <f t="shared" ca="1" si="780"/>
        <v>#N/A</v>
      </c>
      <c r="CL294" t="e">
        <f t="shared" ca="1" si="780"/>
        <v>#N/A</v>
      </c>
      <c r="CM294" t="e">
        <f t="shared" ca="1" si="780"/>
        <v>#N/A</v>
      </c>
      <c r="CN294" t="e">
        <f t="shared" ca="1" si="780"/>
        <v>#N/A</v>
      </c>
      <c r="CO294" t="e">
        <f t="shared" ca="1" si="780"/>
        <v>#N/A</v>
      </c>
      <c r="CP294" t="e">
        <f t="shared" ca="1" si="780"/>
        <v>#N/A</v>
      </c>
      <c r="CQ294" t="e">
        <f t="shared" ca="1" si="780"/>
        <v>#N/A</v>
      </c>
      <c r="CR294" t="e">
        <f t="shared" ca="1" si="780"/>
        <v>#N/A</v>
      </c>
      <c r="CS294" t="e">
        <f t="shared" ca="1" si="780"/>
        <v>#N/A</v>
      </c>
      <c r="CT294" t="e">
        <f t="shared" ca="1" si="780"/>
        <v>#N/A</v>
      </c>
      <c r="CU294" t="e">
        <f t="shared" ca="1" si="780"/>
        <v>#N/A</v>
      </c>
      <c r="CV294" t="e">
        <f t="shared" ca="1" si="780"/>
        <v>#N/A</v>
      </c>
      <c r="CW294" t="e">
        <f t="shared" ca="1" si="780"/>
        <v>#N/A</v>
      </c>
      <c r="CX294" t="e">
        <f t="shared" ca="1" si="780"/>
        <v>#N/A</v>
      </c>
      <c r="CY294" t="e">
        <f t="shared" ca="1" si="780"/>
        <v>#N/A</v>
      </c>
      <c r="CZ294" t="e">
        <f t="shared" ca="1" si="781"/>
        <v>#N/A</v>
      </c>
      <c r="DA294" t="e">
        <f t="shared" ca="1" si="781"/>
        <v>#N/A</v>
      </c>
      <c r="DB294" t="e">
        <f t="shared" ca="1" si="781"/>
        <v>#N/A</v>
      </c>
      <c r="DC294" t="e">
        <f t="shared" ca="1" si="781"/>
        <v>#N/A</v>
      </c>
      <c r="DD294" t="e">
        <f t="shared" ca="1" si="781"/>
        <v>#N/A</v>
      </c>
      <c r="DE294" t="e">
        <f t="shared" ca="1" si="781"/>
        <v>#N/A</v>
      </c>
      <c r="DF294" t="e">
        <f t="shared" ca="1" si="781"/>
        <v>#N/A</v>
      </c>
      <c r="DG294" t="e">
        <f t="shared" ca="1" si="781"/>
        <v>#N/A</v>
      </c>
      <c r="DH294" t="e">
        <f t="shared" ca="1" si="781"/>
        <v>#N/A</v>
      </c>
      <c r="DI294" t="e">
        <f t="shared" ca="1" si="781"/>
        <v>#N/A</v>
      </c>
      <c r="DJ294" s="91" t="e">
        <f t="shared" ca="1" si="781"/>
        <v>#N/A</v>
      </c>
      <c r="DK294" t="e">
        <f t="shared" ca="1" si="781"/>
        <v>#N/A</v>
      </c>
      <c r="DL294" t="e">
        <f t="shared" ca="1" si="781"/>
        <v>#N/A</v>
      </c>
      <c r="DM294" t="e">
        <f t="shared" ca="1" si="781"/>
        <v>#N/A</v>
      </c>
      <c r="DN294" t="e">
        <f t="shared" ca="1" si="781"/>
        <v>#N/A</v>
      </c>
      <c r="DO294" t="e">
        <f t="shared" ca="1" si="781"/>
        <v>#N/A</v>
      </c>
      <c r="DP294" t="e">
        <f t="shared" ca="1" si="782"/>
        <v>#N/A</v>
      </c>
      <c r="DQ294" t="e">
        <f t="shared" ca="1" si="782"/>
        <v>#N/A</v>
      </c>
      <c r="DR294" t="e">
        <f t="shared" ca="1" si="782"/>
        <v>#N/A</v>
      </c>
      <c r="DS294" t="e">
        <f t="shared" ca="1" si="782"/>
        <v>#N/A</v>
      </c>
      <c r="DT294" t="e">
        <f t="shared" ca="1" si="782"/>
        <v>#N/A</v>
      </c>
      <c r="DU294" t="e">
        <f t="shared" ca="1" si="782"/>
        <v>#N/A</v>
      </c>
      <c r="DV294" t="e">
        <f t="shared" ca="1" si="782"/>
        <v>#N/A</v>
      </c>
      <c r="DW294" t="e">
        <f t="shared" ca="1" si="782"/>
        <v>#N/A</v>
      </c>
      <c r="DX294" t="e">
        <f t="shared" ca="1" si="782"/>
        <v>#N/A</v>
      </c>
      <c r="DY294" t="e">
        <f t="shared" ca="1" si="782"/>
        <v>#N/A</v>
      </c>
      <c r="DZ294" t="e">
        <f t="shared" ca="1" si="782"/>
        <v>#N/A</v>
      </c>
      <c r="EA294" t="e">
        <f t="shared" ca="1" si="782"/>
        <v>#N/A</v>
      </c>
      <c r="EB294" t="e">
        <f t="shared" ca="1" si="782"/>
        <v>#N/A</v>
      </c>
      <c r="EC294" t="e">
        <f t="shared" ca="1" si="782"/>
        <v>#N/A</v>
      </c>
      <c r="ED294" t="e">
        <f t="shared" ca="1" si="782"/>
        <v>#N/A</v>
      </c>
      <c r="EE294" t="e">
        <f t="shared" ca="1" si="782"/>
        <v>#N/A</v>
      </c>
      <c r="EF294" t="e">
        <f t="shared" ca="1" si="783"/>
        <v>#N/A</v>
      </c>
      <c r="EG294" t="e">
        <f t="shared" ca="1" si="783"/>
        <v>#N/A</v>
      </c>
      <c r="EH294" t="e">
        <f t="shared" ca="1" si="783"/>
        <v>#N/A</v>
      </c>
      <c r="EI294" t="e">
        <f t="shared" ca="1" si="783"/>
        <v>#N/A</v>
      </c>
      <c r="EJ294" t="e">
        <f t="shared" ca="1" si="783"/>
        <v>#N/A</v>
      </c>
      <c r="EK294" t="e">
        <f t="shared" ca="1" si="783"/>
        <v>#N/A</v>
      </c>
      <c r="EL294" t="e">
        <f t="shared" ca="1" si="783"/>
        <v>#N/A</v>
      </c>
      <c r="EM294" t="e">
        <f t="shared" ca="1" si="783"/>
        <v>#N/A</v>
      </c>
      <c r="EN294" s="91" t="e">
        <f t="shared" ca="1" si="783"/>
        <v>#N/A</v>
      </c>
    </row>
    <row r="295" spans="1:144">
      <c r="A295" t="str">
        <f ca="1"/>
        <v>Roof</v>
      </c>
      <c r="B295" t="str">
        <f ca="1"/>
        <v>Roof insulation</v>
      </c>
      <c r="C295">
        <f ca="1"/>
        <v>0</v>
      </c>
      <c r="D295" t="str">
        <f ca="1"/>
        <v/>
      </c>
      <c r="E295">
        <f ca="1"/>
        <v>0</v>
      </c>
      <c r="F295">
        <f ca="1"/>
        <v>0</v>
      </c>
      <c r="G295">
        <f ca="1"/>
        <v>0</v>
      </c>
      <c r="H295" t="str">
        <f ca="1"/>
        <v/>
      </c>
      <c r="I295">
        <f ca="1"/>
        <v>0</v>
      </c>
      <c r="J295" t="str">
        <f ca="1"/>
        <v/>
      </c>
      <c r="K295" t="str">
        <f ca="1"/>
        <v>0</v>
      </c>
      <c r="L295" t="str">
        <f ca="1"/>
        <v>0</v>
      </c>
      <c r="M295" t="str">
        <f ca="1"/>
        <v>0</v>
      </c>
      <c r="X295" s="91" t="e">
        <f t="shared" ca="1" si="776"/>
        <v>#N/A</v>
      </c>
      <c r="Y295" t="e">
        <f t="shared" ca="1" si="776"/>
        <v>#N/A</v>
      </c>
      <c r="Z295" t="e">
        <f t="shared" ca="1" si="776"/>
        <v>#N/A</v>
      </c>
      <c r="AA295" t="e">
        <f t="shared" ca="1" si="776"/>
        <v>#N/A</v>
      </c>
      <c r="AB295" t="e">
        <f t="shared" ca="1" si="776"/>
        <v>#N/A</v>
      </c>
      <c r="AC295" t="e">
        <f t="shared" ca="1" si="776"/>
        <v>#N/A</v>
      </c>
      <c r="AD295" t="e">
        <f t="shared" ca="1" si="776"/>
        <v>#N/A</v>
      </c>
      <c r="AE295" t="e">
        <f t="shared" ca="1" si="776"/>
        <v>#N/A</v>
      </c>
      <c r="AF295" t="e">
        <f t="shared" ca="1" si="776"/>
        <v>#N/A</v>
      </c>
      <c r="AG295" t="e">
        <f t="shared" ca="1" si="776"/>
        <v>#N/A</v>
      </c>
      <c r="AH295" t="e">
        <f t="shared" ca="1" si="776"/>
        <v>#N/A</v>
      </c>
      <c r="AI295" t="e">
        <f t="shared" ca="1" si="776"/>
        <v>#N/A</v>
      </c>
      <c r="AJ295" t="e">
        <f t="shared" ca="1" si="776"/>
        <v>#N/A</v>
      </c>
      <c r="AK295" t="e">
        <f t="shared" ca="1" si="776"/>
        <v>#N/A</v>
      </c>
      <c r="AL295" t="e">
        <f t="shared" ca="1" si="776"/>
        <v>#N/A</v>
      </c>
      <c r="AM295" t="e">
        <f t="shared" ca="1" si="776"/>
        <v>#N/A</v>
      </c>
      <c r="AN295" t="e">
        <f t="shared" ca="1" si="777"/>
        <v>#N/A</v>
      </c>
      <c r="AO295" t="e">
        <f t="shared" ca="1" si="777"/>
        <v>#N/A</v>
      </c>
      <c r="AP295" t="e">
        <f t="shared" ca="1" si="777"/>
        <v>#N/A</v>
      </c>
      <c r="AQ295" t="e">
        <f t="shared" ca="1" si="777"/>
        <v>#N/A</v>
      </c>
      <c r="AR295" t="e">
        <f t="shared" ca="1" si="777"/>
        <v>#N/A</v>
      </c>
      <c r="AS295" t="e">
        <f t="shared" ca="1" si="777"/>
        <v>#N/A</v>
      </c>
      <c r="AT295" t="e">
        <f t="shared" ca="1" si="777"/>
        <v>#N/A</v>
      </c>
      <c r="AU295" t="e">
        <f t="shared" ca="1" si="777"/>
        <v>#N/A</v>
      </c>
      <c r="AV295" t="e">
        <f t="shared" ca="1" si="777"/>
        <v>#N/A</v>
      </c>
      <c r="AW295" t="e">
        <f t="shared" ca="1" si="777"/>
        <v>#N/A</v>
      </c>
      <c r="AX295" t="e">
        <f t="shared" ca="1" si="777"/>
        <v>#N/A</v>
      </c>
      <c r="AY295" t="e">
        <f t="shared" ca="1" si="777"/>
        <v>#N/A</v>
      </c>
      <c r="AZ295" t="e">
        <f t="shared" ca="1" si="777"/>
        <v>#N/A</v>
      </c>
      <c r="BA295" t="e">
        <f t="shared" ca="1" si="777"/>
        <v>#N/A</v>
      </c>
      <c r="BB295" s="91" t="e">
        <f t="shared" ca="1" si="777"/>
        <v>#N/A</v>
      </c>
      <c r="BC295" t="e">
        <f t="shared" ca="1" si="777"/>
        <v>#N/A</v>
      </c>
      <c r="BD295" t="e">
        <f t="shared" ca="1" si="778"/>
        <v>#N/A</v>
      </c>
      <c r="BE295" t="e">
        <f t="shared" ca="1" si="778"/>
        <v>#N/A</v>
      </c>
      <c r="BF295" t="e">
        <f t="shared" ca="1" si="778"/>
        <v>#N/A</v>
      </c>
      <c r="BG295" t="e">
        <f t="shared" ca="1" si="778"/>
        <v>#N/A</v>
      </c>
      <c r="BH295" t="e">
        <f t="shared" ca="1" si="778"/>
        <v>#N/A</v>
      </c>
      <c r="BI295" t="e">
        <f t="shared" ca="1" si="778"/>
        <v>#N/A</v>
      </c>
      <c r="BJ295" t="e">
        <f t="shared" ca="1" si="778"/>
        <v>#N/A</v>
      </c>
      <c r="BK295" t="e">
        <f t="shared" ca="1" si="778"/>
        <v>#N/A</v>
      </c>
      <c r="BL295" t="e">
        <f t="shared" ca="1" si="778"/>
        <v>#N/A</v>
      </c>
      <c r="BM295" t="e">
        <f t="shared" ca="1" si="778"/>
        <v>#N/A</v>
      </c>
      <c r="BN295" t="e">
        <f t="shared" ca="1" si="778"/>
        <v>#N/A</v>
      </c>
      <c r="BO295" t="e">
        <f t="shared" ca="1" si="778"/>
        <v>#N/A</v>
      </c>
      <c r="BP295" t="e">
        <f t="shared" ca="1" si="778"/>
        <v>#N/A</v>
      </c>
      <c r="BQ295" t="e">
        <f t="shared" ca="1" si="778"/>
        <v>#N/A</v>
      </c>
      <c r="BR295" t="e">
        <f t="shared" ca="1" si="778"/>
        <v>#N/A</v>
      </c>
      <c r="BS295" t="e">
        <f t="shared" ca="1" si="778"/>
        <v>#N/A</v>
      </c>
      <c r="BT295" t="e">
        <f t="shared" ca="1" si="779"/>
        <v>#N/A</v>
      </c>
      <c r="BU295" t="e">
        <f t="shared" ca="1" si="779"/>
        <v>#N/A</v>
      </c>
      <c r="BV295" t="e">
        <f t="shared" ca="1" si="779"/>
        <v>#N/A</v>
      </c>
      <c r="BW295" t="e">
        <f t="shared" ca="1" si="779"/>
        <v>#N/A</v>
      </c>
      <c r="BX295" t="e">
        <f t="shared" ca="1" si="779"/>
        <v>#N/A</v>
      </c>
      <c r="BY295" t="e">
        <f t="shared" ca="1" si="779"/>
        <v>#N/A</v>
      </c>
      <c r="BZ295" t="e">
        <f t="shared" ca="1" si="779"/>
        <v>#N/A</v>
      </c>
      <c r="CA295" t="e">
        <f t="shared" ca="1" si="779"/>
        <v>#N/A</v>
      </c>
      <c r="CB295" t="e">
        <f t="shared" ca="1" si="779"/>
        <v>#N/A</v>
      </c>
      <c r="CC295" t="e">
        <f t="shared" ca="1" si="779"/>
        <v>#N/A</v>
      </c>
      <c r="CD295" t="e">
        <f t="shared" ca="1" si="779"/>
        <v>#N/A</v>
      </c>
      <c r="CE295" t="e">
        <f t="shared" ca="1" si="779"/>
        <v>#N/A</v>
      </c>
      <c r="CF295" s="91" t="e">
        <f t="shared" ca="1" si="779"/>
        <v>#N/A</v>
      </c>
      <c r="CG295" t="e">
        <f t="shared" ca="1" si="779"/>
        <v>#N/A</v>
      </c>
      <c r="CH295" t="e">
        <f t="shared" ca="1" si="779"/>
        <v>#N/A</v>
      </c>
      <c r="CI295" t="e">
        <f t="shared" ca="1" si="779"/>
        <v>#N/A</v>
      </c>
      <c r="CJ295" t="e">
        <f t="shared" ca="1" si="780"/>
        <v>#N/A</v>
      </c>
      <c r="CK295" t="e">
        <f t="shared" ca="1" si="780"/>
        <v>#N/A</v>
      </c>
      <c r="CL295" t="e">
        <f t="shared" ca="1" si="780"/>
        <v>#N/A</v>
      </c>
      <c r="CM295" t="e">
        <f t="shared" ca="1" si="780"/>
        <v>#N/A</v>
      </c>
      <c r="CN295" t="e">
        <f t="shared" ca="1" si="780"/>
        <v>#N/A</v>
      </c>
      <c r="CO295" t="e">
        <f t="shared" ca="1" si="780"/>
        <v>#N/A</v>
      </c>
      <c r="CP295" t="e">
        <f t="shared" ca="1" si="780"/>
        <v>#N/A</v>
      </c>
      <c r="CQ295" t="e">
        <f t="shared" ca="1" si="780"/>
        <v>#N/A</v>
      </c>
      <c r="CR295" t="e">
        <f t="shared" ca="1" si="780"/>
        <v>#N/A</v>
      </c>
      <c r="CS295" t="e">
        <f t="shared" ca="1" si="780"/>
        <v>#N/A</v>
      </c>
      <c r="CT295" t="e">
        <f t="shared" ca="1" si="780"/>
        <v>#N/A</v>
      </c>
      <c r="CU295" t="e">
        <f t="shared" ca="1" si="780"/>
        <v>#N/A</v>
      </c>
      <c r="CV295" t="e">
        <f t="shared" ca="1" si="780"/>
        <v>#N/A</v>
      </c>
      <c r="CW295" t="e">
        <f t="shared" ca="1" si="780"/>
        <v>#N/A</v>
      </c>
      <c r="CX295" t="e">
        <f t="shared" ca="1" si="780"/>
        <v>#N/A</v>
      </c>
      <c r="CY295" t="e">
        <f t="shared" ca="1" si="780"/>
        <v>#N/A</v>
      </c>
      <c r="CZ295" t="e">
        <f t="shared" ca="1" si="781"/>
        <v>#N/A</v>
      </c>
      <c r="DA295" t="e">
        <f t="shared" ca="1" si="781"/>
        <v>#N/A</v>
      </c>
      <c r="DB295" t="e">
        <f t="shared" ca="1" si="781"/>
        <v>#N/A</v>
      </c>
      <c r="DC295" t="e">
        <f t="shared" ca="1" si="781"/>
        <v>#N/A</v>
      </c>
      <c r="DD295" t="e">
        <f t="shared" ca="1" si="781"/>
        <v>#N/A</v>
      </c>
      <c r="DE295" t="e">
        <f t="shared" ca="1" si="781"/>
        <v>#N/A</v>
      </c>
      <c r="DF295" t="e">
        <f t="shared" ca="1" si="781"/>
        <v>#N/A</v>
      </c>
      <c r="DG295" t="e">
        <f t="shared" ca="1" si="781"/>
        <v>#N/A</v>
      </c>
      <c r="DH295" t="e">
        <f t="shared" ca="1" si="781"/>
        <v>#N/A</v>
      </c>
      <c r="DI295" t="e">
        <f t="shared" ca="1" si="781"/>
        <v>#N/A</v>
      </c>
      <c r="DJ295" s="91" t="e">
        <f t="shared" ca="1" si="781"/>
        <v>#N/A</v>
      </c>
      <c r="DK295" t="e">
        <f t="shared" ca="1" si="781"/>
        <v>#N/A</v>
      </c>
      <c r="DL295" t="e">
        <f t="shared" ca="1" si="781"/>
        <v>#N/A</v>
      </c>
      <c r="DM295" t="e">
        <f t="shared" ca="1" si="781"/>
        <v>#N/A</v>
      </c>
      <c r="DN295" t="e">
        <f t="shared" ca="1" si="781"/>
        <v>#N/A</v>
      </c>
      <c r="DO295" t="e">
        <f t="shared" ca="1" si="781"/>
        <v>#N/A</v>
      </c>
      <c r="DP295" t="e">
        <f t="shared" ca="1" si="782"/>
        <v>#N/A</v>
      </c>
      <c r="DQ295" t="e">
        <f t="shared" ca="1" si="782"/>
        <v>#N/A</v>
      </c>
      <c r="DR295" t="e">
        <f t="shared" ca="1" si="782"/>
        <v>#N/A</v>
      </c>
      <c r="DS295" t="e">
        <f t="shared" ca="1" si="782"/>
        <v>#N/A</v>
      </c>
      <c r="DT295" t="e">
        <f t="shared" ca="1" si="782"/>
        <v>#N/A</v>
      </c>
      <c r="DU295" t="e">
        <f t="shared" ca="1" si="782"/>
        <v>#N/A</v>
      </c>
      <c r="DV295" t="e">
        <f t="shared" ca="1" si="782"/>
        <v>#N/A</v>
      </c>
      <c r="DW295" t="e">
        <f t="shared" ca="1" si="782"/>
        <v>#N/A</v>
      </c>
      <c r="DX295" t="e">
        <f t="shared" ca="1" si="782"/>
        <v>#N/A</v>
      </c>
      <c r="DY295" t="e">
        <f t="shared" ca="1" si="782"/>
        <v>#N/A</v>
      </c>
      <c r="DZ295" t="e">
        <f t="shared" ca="1" si="782"/>
        <v>#N/A</v>
      </c>
      <c r="EA295" t="e">
        <f t="shared" ca="1" si="782"/>
        <v>#N/A</v>
      </c>
      <c r="EB295" t="e">
        <f t="shared" ca="1" si="782"/>
        <v>#N/A</v>
      </c>
      <c r="EC295" t="e">
        <f t="shared" ca="1" si="782"/>
        <v>#N/A</v>
      </c>
      <c r="ED295" t="e">
        <f t="shared" ca="1" si="782"/>
        <v>#N/A</v>
      </c>
      <c r="EE295" t="e">
        <f t="shared" ca="1" si="782"/>
        <v>#N/A</v>
      </c>
      <c r="EF295" t="e">
        <f t="shared" ca="1" si="783"/>
        <v>#N/A</v>
      </c>
      <c r="EG295" t="e">
        <f t="shared" ca="1" si="783"/>
        <v>#N/A</v>
      </c>
      <c r="EH295" t="e">
        <f t="shared" ca="1" si="783"/>
        <v>#N/A</v>
      </c>
      <c r="EI295" t="e">
        <f t="shared" ca="1" si="783"/>
        <v>#N/A</v>
      </c>
      <c r="EJ295" t="e">
        <f t="shared" ca="1" si="783"/>
        <v>#N/A</v>
      </c>
      <c r="EK295" t="e">
        <f t="shared" ca="1" si="783"/>
        <v>#N/A</v>
      </c>
      <c r="EL295" t="e">
        <f t="shared" ca="1" si="783"/>
        <v>#N/A</v>
      </c>
      <c r="EM295" t="e">
        <f t="shared" ca="1" si="783"/>
        <v>#N/A</v>
      </c>
      <c r="EN295" s="91" t="e">
        <f t="shared" ca="1" si="783"/>
        <v>#N/A</v>
      </c>
    </row>
    <row r="296" spans="1:144">
      <c r="A296" t="str">
        <f ca="1"/>
        <v>Roof</v>
      </c>
      <c r="B296" t="str">
        <f ca="1"/>
        <v>Roof finishes</v>
      </c>
      <c r="C296">
        <f ca="1"/>
        <v>0</v>
      </c>
      <c r="D296" t="str">
        <f ca="1"/>
        <v/>
      </c>
      <c r="E296">
        <f ca="1"/>
        <v>0</v>
      </c>
      <c r="F296">
        <f ca="1"/>
        <v>0</v>
      </c>
      <c r="G296">
        <f ca="1"/>
        <v>0</v>
      </c>
      <c r="H296" t="str">
        <f ca="1"/>
        <v/>
      </c>
      <c r="I296">
        <f ca="1"/>
        <v>0</v>
      </c>
      <c r="J296" t="str">
        <f ca="1"/>
        <v/>
      </c>
      <c r="K296" t="str">
        <f ca="1"/>
        <v>0</v>
      </c>
      <c r="L296" t="str">
        <f ca="1"/>
        <v>0</v>
      </c>
      <c r="M296" t="str">
        <f ca="1"/>
        <v>0</v>
      </c>
      <c r="X296" s="91" t="e">
        <f t="shared" ca="1" si="776"/>
        <v>#N/A</v>
      </c>
      <c r="Y296" t="e">
        <f t="shared" ca="1" si="776"/>
        <v>#N/A</v>
      </c>
      <c r="Z296" t="e">
        <f t="shared" ca="1" si="776"/>
        <v>#N/A</v>
      </c>
      <c r="AA296" t="e">
        <f t="shared" ca="1" si="776"/>
        <v>#N/A</v>
      </c>
      <c r="AB296" t="e">
        <f t="shared" ca="1" si="776"/>
        <v>#N/A</v>
      </c>
      <c r="AC296" t="e">
        <f t="shared" ca="1" si="776"/>
        <v>#N/A</v>
      </c>
      <c r="AD296" t="e">
        <f t="shared" ca="1" si="776"/>
        <v>#N/A</v>
      </c>
      <c r="AE296" t="e">
        <f t="shared" ca="1" si="776"/>
        <v>#N/A</v>
      </c>
      <c r="AF296" t="e">
        <f t="shared" ca="1" si="776"/>
        <v>#N/A</v>
      </c>
      <c r="AG296" t="e">
        <f t="shared" ca="1" si="776"/>
        <v>#N/A</v>
      </c>
      <c r="AH296" t="e">
        <f t="shared" ca="1" si="776"/>
        <v>#N/A</v>
      </c>
      <c r="AI296" t="e">
        <f t="shared" ca="1" si="776"/>
        <v>#N/A</v>
      </c>
      <c r="AJ296" t="e">
        <f t="shared" ca="1" si="776"/>
        <v>#N/A</v>
      </c>
      <c r="AK296" t="e">
        <f t="shared" ca="1" si="776"/>
        <v>#N/A</v>
      </c>
      <c r="AL296" t="e">
        <f t="shared" ca="1" si="776"/>
        <v>#N/A</v>
      </c>
      <c r="AM296" t="e">
        <f t="shared" ca="1" si="776"/>
        <v>#N/A</v>
      </c>
      <c r="AN296" t="e">
        <f t="shared" ca="1" si="777"/>
        <v>#N/A</v>
      </c>
      <c r="AO296" t="e">
        <f t="shared" ca="1" si="777"/>
        <v>#N/A</v>
      </c>
      <c r="AP296" t="e">
        <f t="shared" ca="1" si="777"/>
        <v>#N/A</v>
      </c>
      <c r="AQ296" t="e">
        <f t="shared" ca="1" si="777"/>
        <v>#N/A</v>
      </c>
      <c r="AR296" t="e">
        <f t="shared" ca="1" si="777"/>
        <v>#N/A</v>
      </c>
      <c r="AS296" t="e">
        <f t="shared" ca="1" si="777"/>
        <v>#N/A</v>
      </c>
      <c r="AT296" t="e">
        <f t="shared" ca="1" si="777"/>
        <v>#N/A</v>
      </c>
      <c r="AU296" t="e">
        <f t="shared" ca="1" si="777"/>
        <v>#N/A</v>
      </c>
      <c r="AV296" t="e">
        <f t="shared" ca="1" si="777"/>
        <v>#N/A</v>
      </c>
      <c r="AW296" t="e">
        <f t="shared" ca="1" si="777"/>
        <v>#N/A</v>
      </c>
      <c r="AX296" t="e">
        <f t="shared" ca="1" si="777"/>
        <v>#N/A</v>
      </c>
      <c r="AY296" t="e">
        <f t="shared" ca="1" si="777"/>
        <v>#N/A</v>
      </c>
      <c r="AZ296" t="e">
        <f t="shared" ca="1" si="777"/>
        <v>#N/A</v>
      </c>
      <c r="BA296" t="e">
        <f t="shared" ca="1" si="777"/>
        <v>#N/A</v>
      </c>
      <c r="BB296" s="91" t="e">
        <f t="shared" ca="1" si="777"/>
        <v>#N/A</v>
      </c>
      <c r="BC296" t="e">
        <f t="shared" ca="1" si="777"/>
        <v>#N/A</v>
      </c>
      <c r="BD296" t="e">
        <f t="shared" ca="1" si="778"/>
        <v>#N/A</v>
      </c>
      <c r="BE296" t="e">
        <f t="shared" ca="1" si="778"/>
        <v>#N/A</v>
      </c>
      <c r="BF296" t="e">
        <f t="shared" ca="1" si="778"/>
        <v>#N/A</v>
      </c>
      <c r="BG296" t="e">
        <f t="shared" ca="1" si="778"/>
        <v>#N/A</v>
      </c>
      <c r="BH296" t="e">
        <f t="shared" ca="1" si="778"/>
        <v>#N/A</v>
      </c>
      <c r="BI296" t="e">
        <f t="shared" ca="1" si="778"/>
        <v>#N/A</v>
      </c>
      <c r="BJ296" t="e">
        <f t="shared" ca="1" si="778"/>
        <v>#N/A</v>
      </c>
      <c r="BK296" t="e">
        <f t="shared" ca="1" si="778"/>
        <v>#N/A</v>
      </c>
      <c r="BL296" t="e">
        <f t="shared" ca="1" si="778"/>
        <v>#N/A</v>
      </c>
      <c r="BM296" t="e">
        <f t="shared" ca="1" si="778"/>
        <v>#N/A</v>
      </c>
      <c r="BN296" t="e">
        <f t="shared" ca="1" si="778"/>
        <v>#N/A</v>
      </c>
      <c r="BO296" t="e">
        <f t="shared" ca="1" si="778"/>
        <v>#N/A</v>
      </c>
      <c r="BP296" t="e">
        <f t="shared" ca="1" si="778"/>
        <v>#N/A</v>
      </c>
      <c r="BQ296" t="e">
        <f t="shared" ca="1" si="778"/>
        <v>#N/A</v>
      </c>
      <c r="BR296" t="e">
        <f t="shared" ca="1" si="778"/>
        <v>#N/A</v>
      </c>
      <c r="BS296" t="e">
        <f t="shared" ca="1" si="778"/>
        <v>#N/A</v>
      </c>
      <c r="BT296" t="e">
        <f t="shared" ca="1" si="779"/>
        <v>#N/A</v>
      </c>
      <c r="BU296" t="e">
        <f t="shared" ca="1" si="779"/>
        <v>#N/A</v>
      </c>
      <c r="BV296" t="e">
        <f t="shared" ca="1" si="779"/>
        <v>#N/A</v>
      </c>
      <c r="BW296" t="e">
        <f t="shared" ca="1" si="779"/>
        <v>#N/A</v>
      </c>
      <c r="BX296" t="e">
        <f t="shared" ca="1" si="779"/>
        <v>#N/A</v>
      </c>
      <c r="BY296" t="e">
        <f t="shared" ca="1" si="779"/>
        <v>#N/A</v>
      </c>
      <c r="BZ296" t="e">
        <f t="shared" ca="1" si="779"/>
        <v>#N/A</v>
      </c>
      <c r="CA296" t="e">
        <f t="shared" ca="1" si="779"/>
        <v>#N/A</v>
      </c>
      <c r="CB296" t="e">
        <f t="shared" ca="1" si="779"/>
        <v>#N/A</v>
      </c>
      <c r="CC296" t="e">
        <f t="shared" ca="1" si="779"/>
        <v>#N/A</v>
      </c>
      <c r="CD296" t="e">
        <f t="shared" ca="1" si="779"/>
        <v>#N/A</v>
      </c>
      <c r="CE296" t="e">
        <f t="shared" ca="1" si="779"/>
        <v>#N/A</v>
      </c>
      <c r="CF296" s="91" t="e">
        <f t="shared" ca="1" si="779"/>
        <v>#N/A</v>
      </c>
      <c r="CG296" t="e">
        <f t="shared" ca="1" si="779"/>
        <v>#N/A</v>
      </c>
      <c r="CH296" t="e">
        <f t="shared" ca="1" si="779"/>
        <v>#N/A</v>
      </c>
      <c r="CI296" t="e">
        <f t="shared" ca="1" si="779"/>
        <v>#N/A</v>
      </c>
      <c r="CJ296" t="e">
        <f t="shared" ca="1" si="780"/>
        <v>#N/A</v>
      </c>
      <c r="CK296" t="e">
        <f t="shared" ca="1" si="780"/>
        <v>#N/A</v>
      </c>
      <c r="CL296" t="e">
        <f t="shared" ca="1" si="780"/>
        <v>#N/A</v>
      </c>
      <c r="CM296" t="e">
        <f t="shared" ca="1" si="780"/>
        <v>#N/A</v>
      </c>
      <c r="CN296" t="e">
        <f t="shared" ca="1" si="780"/>
        <v>#N/A</v>
      </c>
      <c r="CO296" t="e">
        <f t="shared" ca="1" si="780"/>
        <v>#N/A</v>
      </c>
      <c r="CP296" t="e">
        <f t="shared" ca="1" si="780"/>
        <v>#N/A</v>
      </c>
      <c r="CQ296" t="e">
        <f t="shared" ca="1" si="780"/>
        <v>#N/A</v>
      </c>
      <c r="CR296" t="e">
        <f t="shared" ca="1" si="780"/>
        <v>#N/A</v>
      </c>
      <c r="CS296" t="e">
        <f t="shared" ca="1" si="780"/>
        <v>#N/A</v>
      </c>
      <c r="CT296" t="e">
        <f t="shared" ca="1" si="780"/>
        <v>#N/A</v>
      </c>
      <c r="CU296" t="e">
        <f t="shared" ca="1" si="780"/>
        <v>#N/A</v>
      </c>
      <c r="CV296" t="e">
        <f t="shared" ca="1" si="780"/>
        <v>#N/A</v>
      </c>
      <c r="CW296" t="e">
        <f t="shared" ca="1" si="780"/>
        <v>#N/A</v>
      </c>
      <c r="CX296" t="e">
        <f t="shared" ca="1" si="780"/>
        <v>#N/A</v>
      </c>
      <c r="CY296" t="e">
        <f t="shared" ca="1" si="780"/>
        <v>#N/A</v>
      </c>
      <c r="CZ296" t="e">
        <f t="shared" ca="1" si="781"/>
        <v>#N/A</v>
      </c>
      <c r="DA296" t="e">
        <f t="shared" ca="1" si="781"/>
        <v>#N/A</v>
      </c>
      <c r="DB296" t="e">
        <f t="shared" ca="1" si="781"/>
        <v>#N/A</v>
      </c>
      <c r="DC296" t="e">
        <f t="shared" ca="1" si="781"/>
        <v>#N/A</v>
      </c>
      <c r="DD296" t="e">
        <f t="shared" ca="1" si="781"/>
        <v>#N/A</v>
      </c>
      <c r="DE296" t="e">
        <f t="shared" ca="1" si="781"/>
        <v>#N/A</v>
      </c>
      <c r="DF296" t="e">
        <f t="shared" ca="1" si="781"/>
        <v>#N/A</v>
      </c>
      <c r="DG296" t="e">
        <f t="shared" ca="1" si="781"/>
        <v>#N/A</v>
      </c>
      <c r="DH296" t="e">
        <f t="shared" ca="1" si="781"/>
        <v>#N/A</v>
      </c>
      <c r="DI296" t="e">
        <f t="shared" ca="1" si="781"/>
        <v>#N/A</v>
      </c>
      <c r="DJ296" s="91" t="e">
        <f t="shared" ca="1" si="781"/>
        <v>#N/A</v>
      </c>
      <c r="DK296" t="e">
        <f t="shared" ca="1" si="781"/>
        <v>#N/A</v>
      </c>
      <c r="DL296" t="e">
        <f t="shared" ca="1" si="781"/>
        <v>#N/A</v>
      </c>
      <c r="DM296" t="e">
        <f t="shared" ca="1" si="781"/>
        <v>#N/A</v>
      </c>
      <c r="DN296" t="e">
        <f t="shared" ca="1" si="781"/>
        <v>#N/A</v>
      </c>
      <c r="DO296" t="e">
        <f t="shared" ca="1" si="781"/>
        <v>#N/A</v>
      </c>
      <c r="DP296" t="e">
        <f t="shared" ca="1" si="782"/>
        <v>#N/A</v>
      </c>
      <c r="DQ296" t="e">
        <f t="shared" ca="1" si="782"/>
        <v>#N/A</v>
      </c>
      <c r="DR296" t="e">
        <f t="shared" ca="1" si="782"/>
        <v>#N/A</v>
      </c>
      <c r="DS296" t="e">
        <f t="shared" ca="1" si="782"/>
        <v>#N/A</v>
      </c>
      <c r="DT296" t="e">
        <f t="shared" ca="1" si="782"/>
        <v>#N/A</v>
      </c>
      <c r="DU296" t="e">
        <f t="shared" ca="1" si="782"/>
        <v>#N/A</v>
      </c>
      <c r="DV296" t="e">
        <f t="shared" ca="1" si="782"/>
        <v>#N/A</v>
      </c>
      <c r="DW296" t="e">
        <f t="shared" ca="1" si="782"/>
        <v>#N/A</v>
      </c>
      <c r="DX296" t="e">
        <f t="shared" ca="1" si="782"/>
        <v>#N/A</v>
      </c>
      <c r="DY296" t="e">
        <f t="shared" ca="1" si="782"/>
        <v>#N/A</v>
      </c>
      <c r="DZ296" t="e">
        <f t="shared" ca="1" si="782"/>
        <v>#N/A</v>
      </c>
      <c r="EA296" t="e">
        <f t="shared" ca="1" si="782"/>
        <v>#N/A</v>
      </c>
      <c r="EB296" t="e">
        <f t="shared" ca="1" si="782"/>
        <v>#N/A</v>
      </c>
      <c r="EC296" t="e">
        <f t="shared" ca="1" si="782"/>
        <v>#N/A</v>
      </c>
      <c r="ED296" t="e">
        <f t="shared" ca="1" si="782"/>
        <v>#N/A</v>
      </c>
      <c r="EE296" t="e">
        <f t="shared" ca="1" si="782"/>
        <v>#N/A</v>
      </c>
      <c r="EF296" t="e">
        <f t="shared" ca="1" si="783"/>
        <v>#N/A</v>
      </c>
      <c r="EG296" t="e">
        <f t="shared" ca="1" si="783"/>
        <v>#N/A</v>
      </c>
      <c r="EH296" t="e">
        <f t="shared" ca="1" si="783"/>
        <v>#N/A</v>
      </c>
      <c r="EI296" t="e">
        <f t="shared" ca="1" si="783"/>
        <v>#N/A</v>
      </c>
      <c r="EJ296" t="e">
        <f t="shared" ca="1" si="783"/>
        <v>#N/A</v>
      </c>
      <c r="EK296" t="e">
        <f t="shared" ca="1" si="783"/>
        <v>#N/A</v>
      </c>
      <c r="EL296" t="e">
        <f t="shared" ca="1" si="783"/>
        <v>#N/A</v>
      </c>
      <c r="EM296" t="e">
        <f t="shared" ca="1" si="783"/>
        <v>#N/A</v>
      </c>
      <c r="EN296" s="91" t="e">
        <f t="shared" ca="1" si="783"/>
        <v>#N/A</v>
      </c>
    </row>
    <row r="297" spans="1:144">
      <c r="A297" t="str">
        <f ca="1"/>
        <v>External walls</v>
      </c>
      <c r="B297" t="str">
        <f ca="1"/>
        <v>Facade</v>
      </c>
      <c r="C297">
        <f ca="1"/>
        <v>0</v>
      </c>
      <c r="D297" t="str">
        <f ca="1"/>
        <v/>
      </c>
      <c r="E297">
        <f ca="1"/>
        <v>0</v>
      </c>
      <c r="F297">
        <f ca="1"/>
        <v>0</v>
      </c>
      <c r="G297">
        <f ca="1"/>
        <v>0</v>
      </c>
      <c r="H297" t="str">
        <f ca="1"/>
        <v/>
      </c>
      <c r="I297">
        <f ca="1"/>
        <v>0</v>
      </c>
      <c r="J297" t="str">
        <f ca="1"/>
        <v/>
      </c>
      <c r="K297" t="str">
        <f ca="1"/>
        <v>0</v>
      </c>
      <c r="L297" t="str">
        <f ca="1"/>
        <v>0</v>
      </c>
      <c r="M297" t="str">
        <f ca="1"/>
        <v>0</v>
      </c>
      <c r="X297" s="91" t="e">
        <f t="shared" ca="1" si="776"/>
        <v>#N/A</v>
      </c>
      <c r="Y297" t="e">
        <f t="shared" ca="1" si="776"/>
        <v>#N/A</v>
      </c>
      <c r="Z297" t="e">
        <f t="shared" ca="1" si="776"/>
        <v>#N/A</v>
      </c>
      <c r="AA297" t="e">
        <f t="shared" ca="1" si="776"/>
        <v>#N/A</v>
      </c>
      <c r="AB297" t="e">
        <f t="shared" ca="1" si="776"/>
        <v>#N/A</v>
      </c>
      <c r="AC297" t="e">
        <f t="shared" ca="1" si="776"/>
        <v>#N/A</v>
      </c>
      <c r="AD297" t="e">
        <f t="shared" ca="1" si="776"/>
        <v>#N/A</v>
      </c>
      <c r="AE297" t="e">
        <f t="shared" ca="1" si="776"/>
        <v>#N/A</v>
      </c>
      <c r="AF297" t="e">
        <f t="shared" ca="1" si="776"/>
        <v>#N/A</v>
      </c>
      <c r="AG297" t="e">
        <f t="shared" ca="1" si="776"/>
        <v>#N/A</v>
      </c>
      <c r="AH297" t="e">
        <f t="shared" ca="1" si="776"/>
        <v>#N/A</v>
      </c>
      <c r="AI297" t="e">
        <f t="shared" ca="1" si="776"/>
        <v>#N/A</v>
      </c>
      <c r="AJ297" t="e">
        <f t="shared" ca="1" si="776"/>
        <v>#N/A</v>
      </c>
      <c r="AK297" t="e">
        <f t="shared" ca="1" si="776"/>
        <v>#N/A</v>
      </c>
      <c r="AL297" t="e">
        <f t="shared" ca="1" si="776"/>
        <v>#N/A</v>
      </c>
      <c r="AM297" t="e">
        <f t="shared" ref="X297:AM322" ca="1" si="784">AM$280*$E$278/60*$L297</f>
        <v>#N/A</v>
      </c>
      <c r="AN297" t="e">
        <f t="shared" ca="1" si="777"/>
        <v>#N/A</v>
      </c>
      <c r="AO297" t="e">
        <f t="shared" ca="1" si="777"/>
        <v>#N/A</v>
      </c>
      <c r="AP297" t="e">
        <f t="shared" ca="1" si="777"/>
        <v>#N/A</v>
      </c>
      <c r="AQ297" t="e">
        <f t="shared" ca="1" si="777"/>
        <v>#N/A</v>
      </c>
      <c r="AR297" t="e">
        <f t="shared" ca="1" si="777"/>
        <v>#N/A</v>
      </c>
      <c r="AS297" t="e">
        <f t="shared" ca="1" si="777"/>
        <v>#N/A</v>
      </c>
      <c r="AT297" t="e">
        <f t="shared" ca="1" si="777"/>
        <v>#N/A</v>
      </c>
      <c r="AU297" t="e">
        <f t="shared" ca="1" si="777"/>
        <v>#N/A</v>
      </c>
      <c r="AV297" t="e">
        <f t="shared" ca="1" si="777"/>
        <v>#N/A</v>
      </c>
      <c r="AW297" t="e">
        <f t="shared" ca="1" si="777"/>
        <v>#N/A</v>
      </c>
      <c r="AX297" t="e">
        <f t="shared" ca="1" si="777"/>
        <v>#N/A</v>
      </c>
      <c r="AY297" t="e">
        <f t="shared" ca="1" si="777"/>
        <v>#N/A</v>
      </c>
      <c r="AZ297" t="e">
        <f t="shared" ca="1" si="777"/>
        <v>#N/A</v>
      </c>
      <c r="BA297" t="e">
        <f t="shared" ca="1" si="777"/>
        <v>#N/A</v>
      </c>
      <c r="BB297" s="91" t="e">
        <f t="shared" ca="1" si="777"/>
        <v>#N/A</v>
      </c>
      <c r="BC297" t="e">
        <f t="shared" ref="BC297:BR321" ca="1" si="785">BC$280*$E$278/60*$L297</f>
        <v>#N/A</v>
      </c>
      <c r="BD297" t="e">
        <f t="shared" ca="1" si="785"/>
        <v>#N/A</v>
      </c>
      <c r="BE297" t="e">
        <f t="shared" ca="1" si="785"/>
        <v>#N/A</v>
      </c>
      <c r="BF297" t="e">
        <f t="shared" ca="1" si="785"/>
        <v>#N/A</v>
      </c>
      <c r="BG297" t="e">
        <f t="shared" ca="1" si="785"/>
        <v>#N/A</v>
      </c>
      <c r="BH297" t="e">
        <f t="shared" ca="1" si="785"/>
        <v>#N/A</v>
      </c>
      <c r="BI297" t="e">
        <f t="shared" ca="1" si="785"/>
        <v>#N/A</v>
      </c>
      <c r="BJ297" t="e">
        <f t="shared" ca="1" si="785"/>
        <v>#N/A</v>
      </c>
      <c r="BK297" t="e">
        <f t="shared" ca="1" si="785"/>
        <v>#N/A</v>
      </c>
      <c r="BL297" t="e">
        <f t="shared" ca="1" si="785"/>
        <v>#N/A</v>
      </c>
      <c r="BM297" t="e">
        <f t="shared" ca="1" si="785"/>
        <v>#N/A</v>
      </c>
      <c r="BN297" t="e">
        <f t="shared" ca="1" si="785"/>
        <v>#N/A</v>
      </c>
      <c r="BO297" t="e">
        <f t="shared" ca="1" si="785"/>
        <v>#N/A</v>
      </c>
      <c r="BP297" t="e">
        <f t="shared" ca="1" si="785"/>
        <v>#N/A</v>
      </c>
      <c r="BQ297" t="e">
        <f t="shared" ca="1" si="785"/>
        <v>#N/A</v>
      </c>
      <c r="BR297" t="e">
        <f t="shared" ca="1" si="785"/>
        <v>#N/A</v>
      </c>
      <c r="BS297" t="e">
        <f t="shared" ref="BS297:BS309" ca="1" si="786">BS$280*$E$278/60*$L297</f>
        <v>#N/A</v>
      </c>
      <c r="BT297" t="e">
        <f t="shared" ca="1" si="779"/>
        <v>#N/A</v>
      </c>
      <c r="BU297" t="e">
        <f t="shared" ca="1" si="779"/>
        <v>#N/A</v>
      </c>
      <c r="BV297" t="e">
        <f t="shared" ca="1" si="779"/>
        <v>#N/A</v>
      </c>
      <c r="BW297" t="e">
        <f t="shared" ca="1" si="779"/>
        <v>#N/A</v>
      </c>
      <c r="BX297" t="e">
        <f t="shared" ca="1" si="779"/>
        <v>#N/A</v>
      </c>
      <c r="BY297" t="e">
        <f t="shared" ca="1" si="779"/>
        <v>#N/A</v>
      </c>
      <c r="BZ297" t="e">
        <f t="shared" ca="1" si="779"/>
        <v>#N/A</v>
      </c>
      <c r="CA297" t="e">
        <f t="shared" ca="1" si="779"/>
        <v>#N/A</v>
      </c>
      <c r="CB297" t="e">
        <f t="shared" ca="1" si="779"/>
        <v>#N/A</v>
      </c>
      <c r="CC297" t="e">
        <f t="shared" ca="1" si="779"/>
        <v>#N/A</v>
      </c>
      <c r="CD297" t="e">
        <f t="shared" ca="1" si="779"/>
        <v>#N/A</v>
      </c>
      <c r="CE297" t="e">
        <f t="shared" ca="1" si="779"/>
        <v>#N/A</v>
      </c>
      <c r="CF297" s="91" t="e">
        <f t="shared" ca="1" si="779"/>
        <v>#N/A</v>
      </c>
      <c r="CG297" t="e">
        <f t="shared" ca="1" si="779"/>
        <v>#N/A</v>
      </c>
      <c r="CH297" t="e">
        <f t="shared" ca="1" si="779"/>
        <v>#N/A</v>
      </c>
      <c r="CI297" t="e">
        <f t="shared" ref="CI297:CX321" ca="1" si="787">CI$280*$E$278/60*$L297</f>
        <v>#N/A</v>
      </c>
      <c r="CJ297" t="e">
        <f t="shared" ca="1" si="787"/>
        <v>#N/A</v>
      </c>
      <c r="CK297" t="e">
        <f t="shared" ca="1" si="787"/>
        <v>#N/A</v>
      </c>
      <c r="CL297" t="e">
        <f t="shared" ca="1" si="787"/>
        <v>#N/A</v>
      </c>
      <c r="CM297" t="e">
        <f t="shared" ca="1" si="787"/>
        <v>#N/A</v>
      </c>
      <c r="CN297" t="e">
        <f t="shared" ca="1" si="787"/>
        <v>#N/A</v>
      </c>
      <c r="CO297" t="e">
        <f t="shared" ca="1" si="787"/>
        <v>#N/A</v>
      </c>
      <c r="CP297" t="e">
        <f t="shared" ca="1" si="787"/>
        <v>#N/A</v>
      </c>
      <c r="CQ297" t="e">
        <f t="shared" ca="1" si="787"/>
        <v>#N/A</v>
      </c>
      <c r="CR297" t="e">
        <f t="shared" ca="1" si="787"/>
        <v>#N/A</v>
      </c>
      <c r="CS297" t="e">
        <f t="shared" ca="1" si="787"/>
        <v>#N/A</v>
      </c>
      <c r="CT297" t="e">
        <f t="shared" ca="1" si="787"/>
        <v>#N/A</v>
      </c>
      <c r="CU297" t="e">
        <f t="shared" ca="1" si="787"/>
        <v>#N/A</v>
      </c>
      <c r="CV297" t="e">
        <f t="shared" ca="1" si="787"/>
        <v>#N/A</v>
      </c>
      <c r="CW297" t="e">
        <f t="shared" ca="1" si="787"/>
        <v>#N/A</v>
      </c>
      <c r="CX297" t="e">
        <f t="shared" ca="1" si="787"/>
        <v>#N/A</v>
      </c>
      <c r="CY297" t="e">
        <f t="shared" ref="CY297:CY309" ca="1" si="788">CY$280*$E$278/60*$L297</f>
        <v>#N/A</v>
      </c>
      <c r="CZ297" t="e">
        <f t="shared" ca="1" si="781"/>
        <v>#N/A</v>
      </c>
      <c r="DA297" t="e">
        <f t="shared" ca="1" si="781"/>
        <v>#N/A</v>
      </c>
      <c r="DB297" t="e">
        <f t="shared" ca="1" si="781"/>
        <v>#N/A</v>
      </c>
      <c r="DC297" t="e">
        <f t="shared" ca="1" si="781"/>
        <v>#N/A</v>
      </c>
      <c r="DD297" t="e">
        <f t="shared" ca="1" si="781"/>
        <v>#N/A</v>
      </c>
      <c r="DE297" t="e">
        <f t="shared" ca="1" si="781"/>
        <v>#N/A</v>
      </c>
      <c r="DF297" t="e">
        <f t="shared" ca="1" si="781"/>
        <v>#N/A</v>
      </c>
      <c r="DG297" t="e">
        <f t="shared" ca="1" si="781"/>
        <v>#N/A</v>
      </c>
      <c r="DH297" t="e">
        <f t="shared" ca="1" si="781"/>
        <v>#N/A</v>
      </c>
      <c r="DI297" t="e">
        <f t="shared" ca="1" si="781"/>
        <v>#N/A</v>
      </c>
      <c r="DJ297" s="91" t="e">
        <f t="shared" ca="1" si="781"/>
        <v>#N/A</v>
      </c>
      <c r="DK297" t="e">
        <f t="shared" ca="1" si="781"/>
        <v>#N/A</v>
      </c>
      <c r="DL297" t="e">
        <f t="shared" ca="1" si="781"/>
        <v>#N/A</v>
      </c>
      <c r="DM297" t="e">
        <f t="shared" ca="1" si="781"/>
        <v>#N/A</v>
      </c>
      <c r="DN297" t="e">
        <f t="shared" ca="1" si="781"/>
        <v>#N/A</v>
      </c>
      <c r="DO297" t="e">
        <f t="shared" ref="DO297:ED321" ca="1" si="789">DO$280*$E$278/60*$L297</f>
        <v>#N/A</v>
      </c>
      <c r="DP297" t="e">
        <f t="shared" ca="1" si="789"/>
        <v>#N/A</v>
      </c>
      <c r="DQ297" t="e">
        <f t="shared" ca="1" si="789"/>
        <v>#N/A</v>
      </c>
      <c r="DR297" t="e">
        <f t="shared" ca="1" si="789"/>
        <v>#N/A</v>
      </c>
      <c r="DS297" t="e">
        <f t="shared" ca="1" si="789"/>
        <v>#N/A</v>
      </c>
      <c r="DT297" t="e">
        <f t="shared" ca="1" si="789"/>
        <v>#N/A</v>
      </c>
      <c r="DU297" t="e">
        <f t="shared" ca="1" si="789"/>
        <v>#N/A</v>
      </c>
      <c r="DV297" t="e">
        <f t="shared" ca="1" si="789"/>
        <v>#N/A</v>
      </c>
      <c r="DW297" t="e">
        <f t="shared" ca="1" si="789"/>
        <v>#N/A</v>
      </c>
      <c r="DX297" t="e">
        <f t="shared" ca="1" si="789"/>
        <v>#N/A</v>
      </c>
      <c r="DY297" t="e">
        <f t="shared" ca="1" si="789"/>
        <v>#N/A</v>
      </c>
      <c r="DZ297" t="e">
        <f t="shared" ca="1" si="789"/>
        <v>#N/A</v>
      </c>
      <c r="EA297" t="e">
        <f t="shared" ca="1" si="789"/>
        <v>#N/A</v>
      </c>
      <c r="EB297" t="e">
        <f t="shared" ca="1" si="789"/>
        <v>#N/A</v>
      </c>
      <c r="EC297" t="e">
        <f t="shared" ca="1" si="789"/>
        <v>#N/A</v>
      </c>
      <c r="ED297" t="e">
        <f t="shared" ca="1" si="789"/>
        <v>#N/A</v>
      </c>
      <c r="EE297" t="e">
        <f t="shared" ref="EE297:EE309" ca="1" si="790">EE$280*$E$278/60*$L297</f>
        <v>#N/A</v>
      </c>
      <c r="EF297" t="e">
        <f t="shared" ca="1" si="783"/>
        <v>#N/A</v>
      </c>
      <c r="EG297" t="e">
        <f t="shared" ca="1" si="783"/>
        <v>#N/A</v>
      </c>
      <c r="EH297" t="e">
        <f t="shared" ca="1" si="783"/>
        <v>#N/A</v>
      </c>
      <c r="EI297" t="e">
        <f t="shared" ca="1" si="783"/>
        <v>#N/A</v>
      </c>
      <c r="EJ297" t="e">
        <f t="shared" ca="1" si="783"/>
        <v>#N/A</v>
      </c>
      <c r="EK297" t="e">
        <f t="shared" ca="1" si="783"/>
        <v>#N/A</v>
      </c>
      <c r="EL297" t="e">
        <f t="shared" ca="1" si="783"/>
        <v>#N/A</v>
      </c>
      <c r="EM297" t="e">
        <f t="shared" ca="1" si="783"/>
        <v>#N/A</v>
      </c>
      <c r="EN297" s="91" t="e">
        <f t="shared" ca="1" si="783"/>
        <v>#N/A</v>
      </c>
    </row>
    <row r="298" spans="1:144">
      <c r="A298" t="str">
        <f ca="1"/>
        <v>External walls</v>
      </c>
      <c r="B298" t="str">
        <f ca="1"/>
        <v>Wall insulation</v>
      </c>
      <c r="C298">
        <f ca="1"/>
        <v>0</v>
      </c>
      <c r="D298" t="str">
        <f ca="1"/>
        <v/>
      </c>
      <c r="E298">
        <f ca="1"/>
        <v>0</v>
      </c>
      <c r="F298">
        <f ca="1"/>
        <v>0</v>
      </c>
      <c r="G298">
        <f ca="1"/>
        <v>0</v>
      </c>
      <c r="H298" t="str">
        <f ca="1"/>
        <v/>
      </c>
      <c r="I298">
        <f ca="1"/>
        <v>0</v>
      </c>
      <c r="J298" t="str">
        <f ca="1"/>
        <v/>
      </c>
      <c r="K298" t="str">
        <f ca="1"/>
        <v>0</v>
      </c>
      <c r="L298" t="str">
        <f ca="1"/>
        <v>0</v>
      </c>
      <c r="M298" t="str">
        <f ca="1"/>
        <v>0</v>
      </c>
      <c r="X298" s="91" t="e">
        <f t="shared" ca="1" si="784"/>
        <v>#N/A</v>
      </c>
      <c r="Y298" t="e">
        <f t="shared" ca="1" si="784"/>
        <v>#N/A</v>
      </c>
      <c r="Z298" t="e">
        <f t="shared" ca="1" si="784"/>
        <v>#N/A</v>
      </c>
      <c r="AA298" t="e">
        <f t="shared" ca="1" si="784"/>
        <v>#N/A</v>
      </c>
      <c r="AB298" t="e">
        <f t="shared" ca="1" si="784"/>
        <v>#N/A</v>
      </c>
      <c r="AC298" t="e">
        <f t="shared" ca="1" si="784"/>
        <v>#N/A</v>
      </c>
      <c r="AD298" t="e">
        <f t="shared" ca="1" si="784"/>
        <v>#N/A</v>
      </c>
      <c r="AE298" t="e">
        <f t="shared" ca="1" si="784"/>
        <v>#N/A</v>
      </c>
      <c r="AF298" t="e">
        <f t="shared" ca="1" si="784"/>
        <v>#N/A</v>
      </c>
      <c r="AG298" t="e">
        <f t="shared" ca="1" si="784"/>
        <v>#N/A</v>
      </c>
      <c r="AH298" t="e">
        <f t="shared" ca="1" si="784"/>
        <v>#N/A</v>
      </c>
      <c r="AI298" t="e">
        <f t="shared" ca="1" si="784"/>
        <v>#N/A</v>
      </c>
      <c r="AJ298" t="e">
        <f t="shared" ca="1" si="784"/>
        <v>#N/A</v>
      </c>
      <c r="AK298" t="e">
        <f t="shared" ca="1" si="784"/>
        <v>#N/A</v>
      </c>
      <c r="AL298" t="e">
        <f t="shared" ca="1" si="784"/>
        <v>#N/A</v>
      </c>
      <c r="AM298" t="e">
        <f t="shared" ca="1" si="784"/>
        <v>#N/A</v>
      </c>
      <c r="AN298" t="e">
        <f t="shared" ref="AN298:BC321" ca="1" si="791">AN$280*$E$278/60*$L298</f>
        <v>#N/A</v>
      </c>
      <c r="AO298" t="e">
        <f t="shared" ca="1" si="791"/>
        <v>#N/A</v>
      </c>
      <c r="AP298" t="e">
        <f t="shared" ca="1" si="791"/>
        <v>#N/A</v>
      </c>
      <c r="AQ298" t="e">
        <f t="shared" ca="1" si="791"/>
        <v>#N/A</v>
      </c>
      <c r="AR298" t="e">
        <f t="shared" ca="1" si="791"/>
        <v>#N/A</v>
      </c>
      <c r="AS298" t="e">
        <f t="shared" ca="1" si="791"/>
        <v>#N/A</v>
      </c>
      <c r="AT298" t="e">
        <f t="shared" ca="1" si="791"/>
        <v>#N/A</v>
      </c>
      <c r="AU298" t="e">
        <f t="shared" ca="1" si="791"/>
        <v>#N/A</v>
      </c>
      <c r="AV298" t="e">
        <f t="shared" ca="1" si="791"/>
        <v>#N/A</v>
      </c>
      <c r="AW298" t="e">
        <f t="shared" ca="1" si="791"/>
        <v>#N/A</v>
      </c>
      <c r="AX298" t="e">
        <f t="shared" ca="1" si="791"/>
        <v>#N/A</v>
      </c>
      <c r="AY298" t="e">
        <f t="shared" ca="1" si="791"/>
        <v>#N/A</v>
      </c>
      <c r="AZ298" t="e">
        <f t="shared" ca="1" si="791"/>
        <v>#N/A</v>
      </c>
      <c r="BA298" t="e">
        <f t="shared" ca="1" si="791"/>
        <v>#N/A</v>
      </c>
      <c r="BB298" s="91" t="e">
        <f t="shared" ca="1" si="791"/>
        <v>#N/A</v>
      </c>
      <c r="BC298" t="e">
        <f t="shared" ca="1" si="791"/>
        <v>#N/A</v>
      </c>
      <c r="BD298" t="e">
        <f t="shared" ca="1" si="785"/>
        <v>#N/A</v>
      </c>
      <c r="BE298" t="e">
        <f t="shared" ca="1" si="785"/>
        <v>#N/A</v>
      </c>
      <c r="BF298" t="e">
        <f t="shared" ca="1" si="785"/>
        <v>#N/A</v>
      </c>
      <c r="BG298" t="e">
        <f t="shared" ca="1" si="785"/>
        <v>#N/A</v>
      </c>
      <c r="BH298" t="e">
        <f t="shared" ca="1" si="785"/>
        <v>#N/A</v>
      </c>
      <c r="BI298" t="e">
        <f t="shared" ca="1" si="785"/>
        <v>#N/A</v>
      </c>
      <c r="BJ298" t="e">
        <f t="shared" ca="1" si="785"/>
        <v>#N/A</v>
      </c>
      <c r="BK298" t="e">
        <f t="shared" ca="1" si="785"/>
        <v>#N/A</v>
      </c>
      <c r="BL298" t="e">
        <f t="shared" ca="1" si="785"/>
        <v>#N/A</v>
      </c>
      <c r="BM298" t="e">
        <f t="shared" ca="1" si="785"/>
        <v>#N/A</v>
      </c>
      <c r="BN298" t="e">
        <f t="shared" ca="1" si="785"/>
        <v>#N/A</v>
      </c>
      <c r="BO298" t="e">
        <f t="shared" ca="1" si="785"/>
        <v>#N/A</v>
      </c>
      <c r="BP298" t="e">
        <f t="shared" ca="1" si="785"/>
        <v>#N/A</v>
      </c>
      <c r="BQ298" t="e">
        <f t="shared" ca="1" si="785"/>
        <v>#N/A</v>
      </c>
      <c r="BR298" t="e">
        <f t="shared" ca="1" si="785"/>
        <v>#N/A</v>
      </c>
      <c r="BS298" t="e">
        <f t="shared" ca="1" si="786"/>
        <v>#N/A</v>
      </c>
      <c r="BT298" t="e">
        <f t="shared" ref="BT298:CI321" ca="1" si="792">BT$280*$E$278/60*$L298</f>
        <v>#N/A</v>
      </c>
      <c r="BU298" t="e">
        <f t="shared" ca="1" si="792"/>
        <v>#N/A</v>
      </c>
      <c r="BV298" t="e">
        <f t="shared" ca="1" si="792"/>
        <v>#N/A</v>
      </c>
      <c r="BW298" t="e">
        <f t="shared" ca="1" si="792"/>
        <v>#N/A</v>
      </c>
      <c r="BX298" t="e">
        <f t="shared" ca="1" si="792"/>
        <v>#N/A</v>
      </c>
      <c r="BY298" t="e">
        <f t="shared" ca="1" si="792"/>
        <v>#N/A</v>
      </c>
      <c r="BZ298" t="e">
        <f t="shared" ca="1" si="792"/>
        <v>#N/A</v>
      </c>
      <c r="CA298" t="e">
        <f t="shared" ca="1" si="792"/>
        <v>#N/A</v>
      </c>
      <c r="CB298" t="e">
        <f t="shared" ca="1" si="792"/>
        <v>#N/A</v>
      </c>
      <c r="CC298" t="e">
        <f t="shared" ca="1" si="792"/>
        <v>#N/A</v>
      </c>
      <c r="CD298" t="e">
        <f t="shared" ca="1" si="792"/>
        <v>#N/A</v>
      </c>
      <c r="CE298" t="e">
        <f t="shared" ca="1" si="792"/>
        <v>#N/A</v>
      </c>
      <c r="CF298" s="91" t="e">
        <f t="shared" ca="1" si="792"/>
        <v>#N/A</v>
      </c>
      <c r="CG298" t="e">
        <f t="shared" ca="1" si="792"/>
        <v>#N/A</v>
      </c>
      <c r="CH298" t="e">
        <f t="shared" ca="1" si="792"/>
        <v>#N/A</v>
      </c>
      <c r="CI298" t="e">
        <f t="shared" ca="1" si="792"/>
        <v>#N/A</v>
      </c>
      <c r="CJ298" t="e">
        <f t="shared" ca="1" si="787"/>
        <v>#N/A</v>
      </c>
      <c r="CK298" t="e">
        <f t="shared" ca="1" si="787"/>
        <v>#N/A</v>
      </c>
      <c r="CL298" t="e">
        <f t="shared" ca="1" si="787"/>
        <v>#N/A</v>
      </c>
      <c r="CM298" t="e">
        <f t="shared" ca="1" si="787"/>
        <v>#N/A</v>
      </c>
      <c r="CN298" t="e">
        <f t="shared" ca="1" si="787"/>
        <v>#N/A</v>
      </c>
      <c r="CO298" t="e">
        <f t="shared" ca="1" si="787"/>
        <v>#N/A</v>
      </c>
      <c r="CP298" t="e">
        <f t="shared" ca="1" si="787"/>
        <v>#N/A</v>
      </c>
      <c r="CQ298" t="e">
        <f t="shared" ca="1" si="787"/>
        <v>#N/A</v>
      </c>
      <c r="CR298" t="e">
        <f t="shared" ca="1" si="787"/>
        <v>#N/A</v>
      </c>
      <c r="CS298" t="e">
        <f t="shared" ca="1" si="787"/>
        <v>#N/A</v>
      </c>
      <c r="CT298" t="e">
        <f t="shared" ca="1" si="787"/>
        <v>#N/A</v>
      </c>
      <c r="CU298" t="e">
        <f t="shared" ca="1" si="787"/>
        <v>#N/A</v>
      </c>
      <c r="CV298" t="e">
        <f t="shared" ca="1" si="787"/>
        <v>#N/A</v>
      </c>
      <c r="CW298" t="e">
        <f t="shared" ca="1" si="787"/>
        <v>#N/A</v>
      </c>
      <c r="CX298" t="e">
        <f t="shared" ca="1" si="787"/>
        <v>#N/A</v>
      </c>
      <c r="CY298" t="e">
        <f t="shared" ca="1" si="788"/>
        <v>#N/A</v>
      </c>
      <c r="CZ298" t="e">
        <f t="shared" ref="CZ298:DO322" ca="1" si="793">CZ$280*$E$278/60*$L298</f>
        <v>#N/A</v>
      </c>
      <c r="DA298" t="e">
        <f t="shared" ca="1" si="793"/>
        <v>#N/A</v>
      </c>
      <c r="DB298" t="e">
        <f t="shared" ca="1" si="793"/>
        <v>#N/A</v>
      </c>
      <c r="DC298" t="e">
        <f t="shared" ca="1" si="793"/>
        <v>#N/A</v>
      </c>
      <c r="DD298" t="e">
        <f t="shared" ca="1" si="793"/>
        <v>#N/A</v>
      </c>
      <c r="DE298" t="e">
        <f t="shared" ca="1" si="793"/>
        <v>#N/A</v>
      </c>
      <c r="DF298" t="e">
        <f t="shared" ca="1" si="793"/>
        <v>#N/A</v>
      </c>
      <c r="DG298" t="e">
        <f t="shared" ca="1" si="793"/>
        <v>#N/A</v>
      </c>
      <c r="DH298" t="e">
        <f t="shared" ca="1" si="793"/>
        <v>#N/A</v>
      </c>
      <c r="DI298" t="e">
        <f t="shared" ca="1" si="793"/>
        <v>#N/A</v>
      </c>
      <c r="DJ298" s="91" t="e">
        <f t="shared" ca="1" si="793"/>
        <v>#N/A</v>
      </c>
      <c r="DK298" t="e">
        <f t="shared" ca="1" si="793"/>
        <v>#N/A</v>
      </c>
      <c r="DL298" t="e">
        <f t="shared" ca="1" si="793"/>
        <v>#N/A</v>
      </c>
      <c r="DM298" t="e">
        <f t="shared" ca="1" si="793"/>
        <v>#N/A</v>
      </c>
      <c r="DN298" t="e">
        <f t="shared" ca="1" si="793"/>
        <v>#N/A</v>
      </c>
      <c r="DO298" t="e">
        <f t="shared" ca="1" si="793"/>
        <v>#N/A</v>
      </c>
      <c r="DP298" t="e">
        <f t="shared" ca="1" si="789"/>
        <v>#N/A</v>
      </c>
      <c r="DQ298" t="e">
        <f t="shared" ca="1" si="789"/>
        <v>#N/A</v>
      </c>
      <c r="DR298" t="e">
        <f t="shared" ca="1" si="789"/>
        <v>#N/A</v>
      </c>
      <c r="DS298" t="e">
        <f t="shared" ca="1" si="789"/>
        <v>#N/A</v>
      </c>
      <c r="DT298" t="e">
        <f t="shared" ca="1" si="789"/>
        <v>#N/A</v>
      </c>
      <c r="DU298" t="e">
        <f t="shared" ca="1" si="789"/>
        <v>#N/A</v>
      </c>
      <c r="DV298" t="e">
        <f t="shared" ca="1" si="789"/>
        <v>#N/A</v>
      </c>
      <c r="DW298" t="e">
        <f t="shared" ca="1" si="789"/>
        <v>#N/A</v>
      </c>
      <c r="DX298" t="e">
        <f t="shared" ca="1" si="789"/>
        <v>#N/A</v>
      </c>
      <c r="DY298" t="e">
        <f t="shared" ca="1" si="789"/>
        <v>#N/A</v>
      </c>
      <c r="DZ298" t="e">
        <f t="shared" ca="1" si="789"/>
        <v>#N/A</v>
      </c>
      <c r="EA298" t="e">
        <f t="shared" ca="1" si="789"/>
        <v>#N/A</v>
      </c>
      <c r="EB298" t="e">
        <f t="shared" ca="1" si="789"/>
        <v>#N/A</v>
      </c>
      <c r="EC298" t="e">
        <f t="shared" ca="1" si="789"/>
        <v>#N/A</v>
      </c>
      <c r="ED298" t="e">
        <f t="shared" ca="1" si="789"/>
        <v>#N/A</v>
      </c>
      <c r="EE298" t="e">
        <f t="shared" ca="1" si="790"/>
        <v>#N/A</v>
      </c>
      <c r="EF298" t="e">
        <f t="shared" ca="1" si="783"/>
        <v>#N/A</v>
      </c>
      <c r="EG298" t="e">
        <f t="shared" ca="1" si="783"/>
        <v>#N/A</v>
      </c>
      <c r="EH298" t="e">
        <f t="shared" ca="1" si="783"/>
        <v>#N/A</v>
      </c>
      <c r="EI298" t="e">
        <f t="shared" ca="1" si="783"/>
        <v>#N/A</v>
      </c>
      <c r="EJ298" t="e">
        <f t="shared" ca="1" si="783"/>
        <v>#N/A</v>
      </c>
      <c r="EK298" t="e">
        <f t="shared" ca="1" si="783"/>
        <v>#N/A</v>
      </c>
      <c r="EL298" t="e">
        <f t="shared" ca="1" si="783"/>
        <v>#N/A</v>
      </c>
      <c r="EM298" t="e">
        <f t="shared" ca="1" si="783"/>
        <v>#N/A</v>
      </c>
      <c r="EN298" s="91" t="e">
        <f t="shared" ca="1" si="783"/>
        <v>#N/A</v>
      </c>
    </row>
    <row r="299" spans="1:144">
      <c r="A299" t="str">
        <f ca="1"/>
        <v>Windows</v>
      </c>
      <c r="B299" t="str">
        <f ca="1"/>
        <v>Glazing</v>
      </c>
      <c r="C299">
        <f ca="1"/>
        <v>0</v>
      </c>
      <c r="D299" t="str">
        <f ca="1"/>
        <v/>
      </c>
      <c r="E299">
        <f ca="1"/>
        <v>0</v>
      </c>
      <c r="F299">
        <f ca="1"/>
        <v>0</v>
      </c>
      <c r="G299">
        <f ca="1"/>
        <v>0</v>
      </c>
      <c r="H299" t="str">
        <f ca="1"/>
        <v/>
      </c>
      <c r="I299">
        <f ca="1"/>
        <v>0</v>
      </c>
      <c r="J299" t="str">
        <f ca="1"/>
        <v/>
      </c>
      <c r="K299" t="str">
        <f ca="1"/>
        <v>0</v>
      </c>
      <c r="L299" t="str">
        <f ca="1"/>
        <v>0</v>
      </c>
      <c r="M299" t="str">
        <f ca="1"/>
        <v>0</v>
      </c>
      <c r="X299" s="91" t="e">
        <f t="shared" ca="1" si="784"/>
        <v>#N/A</v>
      </c>
      <c r="Y299" t="e">
        <f t="shared" ca="1" si="784"/>
        <v>#N/A</v>
      </c>
      <c r="Z299" t="e">
        <f t="shared" ca="1" si="784"/>
        <v>#N/A</v>
      </c>
      <c r="AA299" t="e">
        <f t="shared" ca="1" si="784"/>
        <v>#N/A</v>
      </c>
      <c r="AB299" t="e">
        <f t="shared" ca="1" si="784"/>
        <v>#N/A</v>
      </c>
      <c r="AC299" t="e">
        <f t="shared" ca="1" si="784"/>
        <v>#N/A</v>
      </c>
      <c r="AD299" t="e">
        <f t="shared" ca="1" si="784"/>
        <v>#N/A</v>
      </c>
      <c r="AE299" t="e">
        <f t="shared" ca="1" si="784"/>
        <v>#N/A</v>
      </c>
      <c r="AF299" t="e">
        <f t="shared" ca="1" si="784"/>
        <v>#N/A</v>
      </c>
      <c r="AG299" t="e">
        <f t="shared" ca="1" si="784"/>
        <v>#N/A</v>
      </c>
      <c r="AH299" t="e">
        <f t="shared" ca="1" si="784"/>
        <v>#N/A</v>
      </c>
      <c r="AI299" t="e">
        <f t="shared" ca="1" si="784"/>
        <v>#N/A</v>
      </c>
      <c r="AJ299" t="e">
        <f t="shared" ca="1" si="784"/>
        <v>#N/A</v>
      </c>
      <c r="AK299" t="e">
        <f t="shared" ca="1" si="784"/>
        <v>#N/A</v>
      </c>
      <c r="AL299" t="e">
        <f t="shared" ca="1" si="784"/>
        <v>#N/A</v>
      </c>
      <c r="AM299" t="e">
        <f t="shared" ca="1" si="784"/>
        <v>#N/A</v>
      </c>
      <c r="AN299" t="e">
        <f t="shared" ca="1" si="791"/>
        <v>#N/A</v>
      </c>
      <c r="AO299" t="e">
        <f t="shared" ca="1" si="791"/>
        <v>#N/A</v>
      </c>
      <c r="AP299" t="e">
        <f t="shared" ca="1" si="791"/>
        <v>#N/A</v>
      </c>
      <c r="AQ299" t="e">
        <f t="shared" ca="1" si="791"/>
        <v>#N/A</v>
      </c>
      <c r="AR299" t="e">
        <f t="shared" ca="1" si="791"/>
        <v>#N/A</v>
      </c>
      <c r="AS299" t="e">
        <f t="shared" ca="1" si="791"/>
        <v>#N/A</v>
      </c>
      <c r="AT299" t="e">
        <f t="shared" ca="1" si="791"/>
        <v>#N/A</v>
      </c>
      <c r="AU299" t="e">
        <f t="shared" ca="1" si="791"/>
        <v>#N/A</v>
      </c>
      <c r="AV299" t="e">
        <f t="shared" ca="1" si="791"/>
        <v>#N/A</v>
      </c>
      <c r="AW299" t="e">
        <f t="shared" ca="1" si="791"/>
        <v>#N/A</v>
      </c>
      <c r="AX299" t="e">
        <f t="shared" ca="1" si="791"/>
        <v>#N/A</v>
      </c>
      <c r="AY299" t="e">
        <f t="shared" ca="1" si="791"/>
        <v>#N/A</v>
      </c>
      <c r="AZ299" t="e">
        <f t="shared" ca="1" si="791"/>
        <v>#N/A</v>
      </c>
      <c r="BA299" t="e">
        <f t="shared" ca="1" si="791"/>
        <v>#N/A</v>
      </c>
      <c r="BB299" s="91" t="e">
        <f t="shared" ca="1" si="791"/>
        <v>#N/A</v>
      </c>
      <c r="BC299" t="e">
        <f t="shared" ca="1" si="791"/>
        <v>#N/A</v>
      </c>
      <c r="BD299" t="e">
        <f t="shared" ca="1" si="785"/>
        <v>#N/A</v>
      </c>
      <c r="BE299" t="e">
        <f t="shared" ca="1" si="785"/>
        <v>#N/A</v>
      </c>
      <c r="BF299" t="e">
        <f t="shared" ca="1" si="785"/>
        <v>#N/A</v>
      </c>
      <c r="BG299" t="e">
        <f t="shared" ca="1" si="785"/>
        <v>#N/A</v>
      </c>
      <c r="BH299" t="e">
        <f t="shared" ca="1" si="785"/>
        <v>#N/A</v>
      </c>
      <c r="BI299" t="e">
        <f t="shared" ca="1" si="785"/>
        <v>#N/A</v>
      </c>
      <c r="BJ299" t="e">
        <f t="shared" ca="1" si="785"/>
        <v>#N/A</v>
      </c>
      <c r="BK299" t="e">
        <f t="shared" ca="1" si="785"/>
        <v>#N/A</v>
      </c>
      <c r="BL299" t="e">
        <f t="shared" ca="1" si="785"/>
        <v>#N/A</v>
      </c>
      <c r="BM299" t="e">
        <f t="shared" ca="1" si="785"/>
        <v>#N/A</v>
      </c>
      <c r="BN299" t="e">
        <f t="shared" ca="1" si="785"/>
        <v>#N/A</v>
      </c>
      <c r="BO299" t="e">
        <f t="shared" ca="1" si="785"/>
        <v>#N/A</v>
      </c>
      <c r="BP299" t="e">
        <f t="shared" ca="1" si="785"/>
        <v>#N/A</v>
      </c>
      <c r="BQ299" t="e">
        <f t="shared" ca="1" si="785"/>
        <v>#N/A</v>
      </c>
      <c r="BR299" t="e">
        <f t="shared" ca="1" si="785"/>
        <v>#N/A</v>
      </c>
      <c r="BS299" t="e">
        <f t="shared" ca="1" si="786"/>
        <v>#N/A</v>
      </c>
      <c r="BT299" t="e">
        <f t="shared" ca="1" si="792"/>
        <v>#N/A</v>
      </c>
      <c r="BU299" t="e">
        <f t="shared" ca="1" si="792"/>
        <v>#N/A</v>
      </c>
      <c r="BV299" t="e">
        <f t="shared" ca="1" si="792"/>
        <v>#N/A</v>
      </c>
      <c r="BW299" t="e">
        <f t="shared" ca="1" si="792"/>
        <v>#N/A</v>
      </c>
      <c r="BX299" t="e">
        <f t="shared" ca="1" si="792"/>
        <v>#N/A</v>
      </c>
      <c r="BY299" t="e">
        <f t="shared" ca="1" si="792"/>
        <v>#N/A</v>
      </c>
      <c r="BZ299" t="e">
        <f t="shared" ca="1" si="792"/>
        <v>#N/A</v>
      </c>
      <c r="CA299" t="e">
        <f t="shared" ca="1" si="792"/>
        <v>#N/A</v>
      </c>
      <c r="CB299" t="e">
        <f t="shared" ca="1" si="792"/>
        <v>#N/A</v>
      </c>
      <c r="CC299" t="e">
        <f t="shared" ca="1" si="792"/>
        <v>#N/A</v>
      </c>
      <c r="CD299" t="e">
        <f t="shared" ca="1" si="792"/>
        <v>#N/A</v>
      </c>
      <c r="CE299" t="e">
        <f t="shared" ca="1" si="792"/>
        <v>#N/A</v>
      </c>
      <c r="CF299" s="91" t="e">
        <f t="shared" ca="1" si="792"/>
        <v>#N/A</v>
      </c>
      <c r="CG299" t="e">
        <f t="shared" ca="1" si="792"/>
        <v>#N/A</v>
      </c>
      <c r="CH299" t="e">
        <f t="shared" ca="1" si="792"/>
        <v>#N/A</v>
      </c>
      <c r="CI299" t="e">
        <f t="shared" ca="1" si="792"/>
        <v>#N/A</v>
      </c>
      <c r="CJ299" t="e">
        <f t="shared" ca="1" si="787"/>
        <v>#N/A</v>
      </c>
      <c r="CK299" t="e">
        <f t="shared" ca="1" si="787"/>
        <v>#N/A</v>
      </c>
      <c r="CL299" t="e">
        <f t="shared" ca="1" si="787"/>
        <v>#N/A</v>
      </c>
      <c r="CM299" t="e">
        <f t="shared" ca="1" si="787"/>
        <v>#N/A</v>
      </c>
      <c r="CN299" t="e">
        <f t="shared" ca="1" si="787"/>
        <v>#N/A</v>
      </c>
      <c r="CO299" t="e">
        <f t="shared" ca="1" si="787"/>
        <v>#N/A</v>
      </c>
      <c r="CP299" t="e">
        <f t="shared" ca="1" si="787"/>
        <v>#N/A</v>
      </c>
      <c r="CQ299" t="e">
        <f t="shared" ca="1" si="787"/>
        <v>#N/A</v>
      </c>
      <c r="CR299" t="e">
        <f t="shared" ca="1" si="787"/>
        <v>#N/A</v>
      </c>
      <c r="CS299" t="e">
        <f t="shared" ca="1" si="787"/>
        <v>#N/A</v>
      </c>
      <c r="CT299" t="e">
        <f t="shared" ca="1" si="787"/>
        <v>#N/A</v>
      </c>
      <c r="CU299" t="e">
        <f t="shared" ca="1" si="787"/>
        <v>#N/A</v>
      </c>
      <c r="CV299" t="e">
        <f t="shared" ca="1" si="787"/>
        <v>#N/A</v>
      </c>
      <c r="CW299" t="e">
        <f t="shared" ca="1" si="787"/>
        <v>#N/A</v>
      </c>
      <c r="CX299" t="e">
        <f t="shared" ca="1" si="787"/>
        <v>#N/A</v>
      </c>
      <c r="CY299" t="e">
        <f t="shared" ca="1" si="788"/>
        <v>#N/A</v>
      </c>
      <c r="CZ299" t="e">
        <f t="shared" ca="1" si="793"/>
        <v>#N/A</v>
      </c>
      <c r="DA299" t="e">
        <f t="shared" ca="1" si="793"/>
        <v>#N/A</v>
      </c>
      <c r="DB299" t="e">
        <f t="shared" ca="1" si="793"/>
        <v>#N/A</v>
      </c>
      <c r="DC299" t="e">
        <f t="shared" ca="1" si="793"/>
        <v>#N/A</v>
      </c>
      <c r="DD299" t="e">
        <f t="shared" ca="1" si="793"/>
        <v>#N/A</v>
      </c>
      <c r="DE299" t="e">
        <f t="shared" ca="1" si="793"/>
        <v>#N/A</v>
      </c>
      <c r="DF299" t="e">
        <f t="shared" ca="1" si="793"/>
        <v>#N/A</v>
      </c>
      <c r="DG299" t="e">
        <f t="shared" ca="1" si="793"/>
        <v>#N/A</v>
      </c>
      <c r="DH299" t="e">
        <f t="shared" ca="1" si="793"/>
        <v>#N/A</v>
      </c>
      <c r="DI299" t="e">
        <f t="shared" ca="1" si="793"/>
        <v>#N/A</v>
      </c>
      <c r="DJ299" s="91" t="e">
        <f t="shared" ca="1" si="793"/>
        <v>#N/A</v>
      </c>
      <c r="DK299" t="e">
        <f t="shared" ca="1" si="793"/>
        <v>#N/A</v>
      </c>
      <c r="DL299" t="e">
        <f t="shared" ca="1" si="793"/>
        <v>#N/A</v>
      </c>
      <c r="DM299" t="e">
        <f t="shared" ca="1" si="793"/>
        <v>#N/A</v>
      </c>
      <c r="DN299" t="e">
        <f t="shared" ca="1" si="793"/>
        <v>#N/A</v>
      </c>
      <c r="DO299" t="e">
        <f t="shared" ca="1" si="793"/>
        <v>#N/A</v>
      </c>
      <c r="DP299" t="e">
        <f t="shared" ca="1" si="789"/>
        <v>#N/A</v>
      </c>
      <c r="DQ299" t="e">
        <f t="shared" ca="1" si="789"/>
        <v>#N/A</v>
      </c>
      <c r="DR299" t="e">
        <f t="shared" ca="1" si="789"/>
        <v>#N/A</v>
      </c>
      <c r="DS299" t="e">
        <f t="shared" ca="1" si="789"/>
        <v>#N/A</v>
      </c>
      <c r="DT299" t="e">
        <f t="shared" ca="1" si="789"/>
        <v>#N/A</v>
      </c>
      <c r="DU299" t="e">
        <f t="shared" ca="1" si="789"/>
        <v>#N/A</v>
      </c>
      <c r="DV299" t="e">
        <f t="shared" ca="1" si="789"/>
        <v>#N/A</v>
      </c>
      <c r="DW299" t="e">
        <f t="shared" ca="1" si="789"/>
        <v>#N/A</v>
      </c>
      <c r="DX299" t="e">
        <f t="shared" ca="1" si="789"/>
        <v>#N/A</v>
      </c>
      <c r="DY299" t="e">
        <f t="shared" ca="1" si="789"/>
        <v>#N/A</v>
      </c>
      <c r="DZ299" t="e">
        <f t="shared" ca="1" si="789"/>
        <v>#N/A</v>
      </c>
      <c r="EA299" t="e">
        <f t="shared" ca="1" si="789"/>
        <v>#N/A</v>
      </c>
      <c r="EB299" t="e">
        <f t="shared" ca="1" si="789"/>
        <v>#N/A</v>
      </c>
      <c r="EC299" t="e">
        <f t="shared" ca="1" si="789"/>
        <v>#N/A</v>
      </c>
      <c r="ED299" t="e">
        <f t="shared" ca="1" si="789"/>
        <v>#N/A</v>
      </c>
      <c r="EE299" t="e">
        <f t="shared" ca="1" si="790"/>
        <v>#N/A</v>
      </c>
      <c r="EF299" t="e">
        <f t="shared" ca="1" si="783"/>
        <v>#N/A</v>
      </c>
      <c r="EG299" t="e">
        <f t="shared" ca="1" si="783"/>
        <v>#N/A</v>
      </c>
      <c r="EH299" t="e">
        <f t="shared" ca="1" si="783"/>
        <v>#N/A</v>
      </c>
      <c r="EI299" t="e">
        <f t="shared" ca="1" si="783"/>
        <v>#N/A</v>
      </c>
      <c r="EJ299" t="e">
        <f t="shared" ca="1" si="783"/>
        <v>#N/A</v>
      </c>
      <c r="EK299" t="e">
        <f t="shared" ca="1" si="783"/>
        <v>#N/A</v>
      </c>
      <c r="EL299" t="e">
        <f t="shared" ca="1" si="783"/>
        <v>#N/A</v>
      </c>
      <c r="EM299" t="e">
        <f t="shared" ca="1" si="783"/>
        <v>#N/A</v>
      </c>
      <c r="EN299" s="91" t="e">
        <f t="shared" ca="1" si="783"/>
        <v>#N/A</v>
      </c>
    </row>
    <row r="300" spans="1:144">
      <c r="A300" t="str">
        <f ca="1"/>
        <v>Windows</v>
      </c>
      <c r="B300" t="str">
        <f ca="1"/>
        <v>Window frames</v>
      </c>
      <c r="C300">
        <f ca="1"/>
        <v>0</v>
      </c>
      <c r="D300" t="str">
        <f ca="1"/>
        <v/>
      </c>
      <c r="E300">
        <f ca="1"/>
        <v>0</v>
      </c>
      <c r="F300">
        <f ca="1"/>
        <v>0</v>
      </c>
      <c r="G300">
        <f ca="1"/>
        <v>0</v>
      </c>
      <c r="H300" t="str">
        <f ca="1"/>
        <v/>
      </c>
      <c r="I300">
        <f ca="1"/>
        <v>0</v>
      </c>
      <c r="J300" t="str">
        <f ca="1"/>
        <v/>
      </c>
      <c r="K300" t="str">
        <f ca="1"/>
        <v>0</v>
      </c>
      <c r="L300" t="str">
        <f ca="1"/>
        <v>0</v>
      </c>
      <c r="M300" t="str">
        <f ca="1"/>
        <v>0</v>
      </c>
      <c r="X300" s="91" t="e">
        <f t="shared" ca="1" si="784"/>
        <v>#N/A</v>
      </c>
      <c r="Y300" t="e">
        <f t="shared" ca="1" si="784"/>
        <v>#N/A</v>
      </c>
      <c r="Z300" t="e">
        <f t="shared" ca="1" si="784"/>
        <v>#N/A</v>
      </c>
      <c r="AA300" t="e">
        <f t="shared" ca="1" si="784"/>
        <v>#N/A</v>
      </c>
      <c r="AB300" t="e">
        <f t="shared" ca="1" si="784"/>
        <v>#N/A</v>
      </c>
      <c r="AC300" t="e">
        <f t="shared" ca="1" si="784"/>
        <v>#N/A</v>
      </c>
      <c r="AD300" t="e">
        <f t="shared" ca="1" si="784"/>
        <v>#N/A</v>
      </c>
      <c r="AE300" t="e">
        <f t="shared" ca="1" si="784"/>
        <v>#N/A</v>
      </c>
      <c r="AF300" t="e">
        <f t="shared" ca="1" si="784"/>
        <v>#N/A</v>
      </c>
      <c r="AG300" t="e">
        <f t="shared" ca="1" si="784"/>
        <v>#N/A</v>
      </c>
      <c r="AH300" t="e">
        <f t="shared" ca="1" si="784"/>
        <v>#N/A</v>
      </c>
      <c r="AI300" t="e">
        <f t="shared" ca="1" si="784"/>
        <v>#N/A</v>
      </c>
      <c r="AJ300" t="e">
        <f t="shared" ca="1" si="784"/>
        <v>#N/A</v>
      </c>
      <c r="AK300" t="e">
        <f t="shared" ca="1" si="784"/>
        <v>#N/A</v>
      </c>
      <c r="AL300" t="e">
        <f t="shared" ca="1" si="784"/>
        <v>#N/A</v>
      </c>
      <c r="AM300" t="e">
        <f t="shared" ca="1" si="784"/>
        <v>#N/A</v>
      </c>
      <c r="AN300" t="e">
        <f t="shared" ca="1" si="791"/>
        <v>#N/A</v>
      </c>
      <c r="AO300" t="e">
        <f t="shared" ca="1" si="791"/>
        <v>#N/A</v>
      </c>
      <c r="AP300" t="e">
        <f t="shared" ca="1" si="791"/>
        <v>#N/A</v>
      </c>
      <c r="AQ300" t="e">
        <f t="shared" ca="1" si="791"/>
        <v>#N/A</v>
      </c>
      <c r="AR300" t="e">
        <f t="shared" ca="1" si="791"/>
        <v>#N/A</v>
      </c>
      <c r="AS300" t="e">
        <f t="shared" ca="1" si="791"/>
        <v>#N/A</v>
      </c>
      <c r="AT300" t="e">
        <f t="shared" ca="1" si="791"/>
        <v>#N/A</v>
      </c>
      <c r="AU300" t="e">
        <f t="shared" ca="1" si="791"/>
        <v>#N/A</v>
      </c>
      <c r="AV300" t="e">
        <f t="shared" ca="1" si="791"/>
        <v>#N/A</v>
      </c>
      <c r="AW300" t="e">
        <f t="shared" ca="1" si="791"/>
        <v>#N/A</v>
      </c>
      <c r="AX300" t="e">
        <f t="shared" ca="1" si="791"/>
        <v>#N/A</v>
      </c>
      <c r="AY300" t="e">
        <f t="shared" ca="1" si="791"/>
        <v>#N/A</v>
      </c>
      <c r="AZ300" t="e">
        <f t="shared" ca="1" si="791"/>
        <v>#N/A</v>
      </c>
      <c r="BA300" t="e">
        <f t="shared" ca="1" si="791"/>
        <v>#N/A</v>
      </c>
      <c r="BB300" s="91" t="e">
        <f t="shared" ca="1" si="791"/>
        <v>#N/A</v>
      </c>
      <c r="BC300" t="e">
        <f t="shared" ca="1" si="791"/>
        <v>#N/A</v>
      </c>
      <c r="BD300" t="e">
        <f t="shared" ca="1" si="785"/>
        <v>#N/A</v>
      </c>
      <c r="BE300" t="e">
        <f t="shared" ca="1" si="785"/>
        <v>#N/A</v>
      </c>
      <c r="BF300" t="e">
        <f t="shared" ca="1" si="785"/>
        <v>#N/A</v>
      </c>
      <c r="BG300" t="e">
        <f t="shared" ca="1" si="785"/>
        <v>#N/A</v>
      </c>
      <c r="BH300" t="e">
        <f t="shared" ca="1" si="785"/>
        <v>#N/A</v>
      </c>
      <c r="BI300" t="e">
        <f t="shared" ca="1" si="785"/>
        <v>#N/A</v>
      </c>
      <c r="BJ300" t="e">
        <f t="shared" ca="1" si="785"/>
        <v>#N/A</v>
      </c>
      <c r="BK300" t="e">
        <f t="shared" ca="1" si="785"/>
        <v>#N/A</v>
      </c>
      <c r="BL300" t="e">
        <f t="shared" ca="1" si="785"/>
        <v>#N/A</v>
      </c>
      <c r="BM300" t="e">
        <f t="shared" ca="1" si="785"/>
        <v>#N/A</v>
      </c>
      <c r="BN300" t="e">
        <f t="shared" ca="1" si="785"/>
        <v>#N/A</v>
      </c>
      <c r="BO300" t="e">
        <f t="shared" ca="1" si="785"/>
        <v>#N/A</v>
      </c>
      <c r="BP300" t="e">
        <f t="shared" ca="1" si="785"/>
        <v>#N/A</v>
      </c>
      <c r="BQ300" t="e">
        <f t="shared" ca="1" si="785"/>
        <v>#N/A</v>
      </c>
      <c r="BR300" t="e">
        <f t="shared" ca="1" si="785"/>
        <v>#N/A</v>
      </c>
      <c r="BS300" t="e">
        <f t="shared" ca="1" si="786"/>
        <v>#N/A</v>
      </c>
      <c r="BT300" t="e">
        <f t="shared" ca="1" si="792"/>
        <v>#N/A</v>
      </c>
      <c r="BU300" t="e">
        <f t="shared" ca="1" si="792"/>
        <v>#N/A</v>
      </c>
      <c r="BV300" t="e">
        <f t="shared" ca="1" si="792"/>
        <v>#N/A</v>
      </c>
      <c r="BW300" t="e">
        <f t="shared" ca="1" si="792"/>
        <v>#N/A</v>
      </c>
      <c r="BX300" t="e">
        <f t="shared" ca="1" si="792"/>
        <v>#N/A</v>
      </c>
      <c r="BY300" t="e">
        <f t="shared" ca="1" si="792"/>
        <v>#N/A</v>
      </c>
      <c r="BZ300" t="e">
        <f t="shared" ca="1" si="792"/>
        <v>#N/A</v>
      </c>
      <c r="CA300" t="e">
        <f t="shared" ca="1" si="792"/>
        <v>#N/A</v>
      </c>
      <c r="CB300" t="e">
        <f t="shared" ca="1" si="792"/>
        <v>#N/A</v>
      </c>
      <c r="CC300" t="e">
        <f t="shared" ca="1" si="792"/>
        <v>#N/A</v>
      </c>
      <c r="CD300" t="e">
        <f t="shared" ca="1" si="792"/>
        <v>#N/A</v>
      </c>
      <c r="CE300" t="e">
        <f t="shared" ca="1" si="792"/>
        <v>#N/A</v>
      </c>
      <c r="CF300" s="91" t="e">
        <f t="shared" ca="1" si="792"/>
        <v>#N/A</v>
      </c>
      <c r="CG300" t="e">
        <f t="shared" ca="1" si="792"/>
        <v>#N/A</v>
      </c>
      <c r="CH300" t="e">
        <f t="shared" ca="1" si="792"/>
        <v>#N/A</v>
      </c>
      <c r="CI300" t="e">
        <f t="shared" ca="1" si="792"/>
        <v>#N/A</v>
      </c>
      <c r="CJ300" t="e">
        <f t="shared" ca="1" si="787"/>
        <v>#N/A</v>
      </c>
      <c r="CK300" t="e">
        <f t="shared" ca="1" si="787"/>
        <v>#N/A</v>
      </c>
      <c r="CL300" t="e">
        <f t="shared" ca="1" si="787"/>
        <v>#N/A</v>
      </c>
      <c r="CM300" t="e">
        <f t="shared" ca="1" si="787"/>
        <v>#N/A</v>
      </c>
      <c r="CN300" t="e">
        <f t="shared" ca="1" si="787"/>
        <v>#N/A</v>
      </c>
      <c r="CO300" t="e">
        <f t="shared" ca="1" si="787"/>
        <v>#N/A</v>
      </c>
      <c r="CP300" t="e">
        <f t="shared" ca="1" si="787"/>
        <v>#N/A</v>
      </c>
      <c r="CQ300" t="e">
        <f t="shared" ca="1" si="787"/>
        <v>#N/A</v>
      </c>
      <c r="CR300" t="e">
        <f t="shared" ca="1" si="787"/>
        <v>#N/A</v>
      </c>
      <c r="CS300" t="e">
        <f t="shared" ca="1" si="787"/>
        <v>#N/A</v>
      </c>
      <c r="CT300" t="e">
        <f t="shared" ca="1" si="787"/>
        <v>#N/A</v>
      </c>
      <c r="CU300" t="e">
        <f t="shared" ca="1" si="787"/>
        <v>#N/A</v>
      </c>
      <c r="CV300" t="e">
        <f t="shared" ca="1" si="787"/>
        <v>#N/A</v>
      </c>
      <c r="CW300" t="e">
        <f t="shared" ca="1" si="787"/>
        <v>#N/A</v>
      </c>
      <c r="CX300" t="e">
        <f t="shared" ca="1" si="787"/>
        <v>#N/A</v>
      </c>
      <c r="CY300" t="e">
        <f t="shared" ca="1" si="788"/>
        <v>#N/A</v>
      </c>
      <c r="CZ300" t="e">
        <f t="shared" ca="1" si="793"/>
        <v>#N/A</v>
      </c>
      <c r="DA300" t="e">
        <f t="shared" ca="1" si="793"/>
        <v>#N/A</v>
      </c>
      <c r="DB300" t="e">
        <f t="shared" ca="1" si="793"/>
        <v>#N/A</v>
      </c>
      <c r="DC300" t="e">
        <f t="shared" ca="1" si="793"/>
        <v>#N/A</v>
      </c>
      <c r="DD300" t="e">
        <f t="shared" ca="1" si="793"/>
        <v>#N/A</v>
      </c>
      <c r="DE300" t="e">
        <f t="shared" ca="1" si="793"/>
        <v>#N/A</v>
      </c>
      <c r="DF300" t="e">
        <f t="shared" ca="1" si="793"/>
        <v>#N/A</v>
      </c>
      <c r="DG300" t="e">
        <f t="shared" ca="1" si="793"/>
        <v>#N/A</v>
      </c>
      <c r="DH300" t="e">
        <f t="shared" ca="1" si="793"/>
        <v>#N/A</v>
      </c>
      <c r="DI300" t="e">
        <f t="shared" ca="1" si="793"/>
        <v>#N/A</v>
      </c>
      <c r="DJ300" s="91" t="e">
        <f t="shared" ca="1" si="793"/>
        <v>#N/A</v>
      </c>
      <c r="DK300" t="e">
        <f t="shared" ca="1" si="793"/>
        <v>#N/A</v>
      </c>
      <c r="DL300" t="e">
        <f t="shared" ca="1" si="793"/>
        <v>#N/A</v>
      </c>
      <c r="DM300" t="e">
        <f t="shared" ca="1" si="793"/>
        <v>#N/A</v>
      </c>
      <c r="DN300" t="e">
        <f t="shared" ca="1" si="793"/>
        <v>#N/A</v>
      </c>
      <c r="DO300" t="e">
        <f t="shared" ca="1" si="793"/>
        <v>#N/A</v>
      </c>
      <c r="DP300" t="e">
        <f t="shared" ca="1" si="789"/>
        <v>#N/A</v>
      </c>
      <c r="DQ300" t="e">
        <f t="shared" ca="1" si="789"/>
        <v>#N/A</v>
      </c>
      <c r="DR300" t="e">
        <f t="shared" ca="1" si="789"/>
        <v>#N/A</v>
      </c>
      <c r="DS300" t="e">
        <f t="shared" ca="1" si="789"/>
        <v>#N/A</v>
      </c>
      <c r="DT300" t="e">
        <f t="shared" ca="1" si="789"/>
        <v>#N/A</v>
      </c>
      <c r="DU300" t="e">
        <f t="shared" ca="1" si="789"/>
        <v>#N/A</v>
      </c>
      <c r="DV300" t="e">
        <f t="shared" ca="1" si="789"/>
        <v>#N/A</v>
      </c>
      <c r="DW300" t="e">
        <f t="shared" ca="1" si="789"/>
        <v>#N/A</v>
      </c>
      <c r="DX300" t="e">
        <f t="shared" ca="1" si="789"/>
        <v>#N/A</v>
      </c>
      <c r="DY300" t="e">
        <f t="shared" ca="1" si="789"/>
        <v>#N/A</v>
      </c>
      <c r="DZ300" t="e">
        <f t="shared" ca="1" si="789"/>
        <v>#N/A</v>
      </c>
      <c r="EA300" t="e">
        <f t="shared" ca="1" si="789"/>
        <v>#N/A</v>
      </c>
      <c r="EB300" t="e">
        <f t="shared" ca="1" si="789"/>
        <v>#N/A</v>
      </c>
      <c r="EC300" t="e">
        <f t="shared" ca="1" si="789"/>
        <v>#N/A</v>
      </c>
      <c r="ED300" t="e">
        <f t="shared" ca="1" si="789"/>
        <v>#N/A</v>
      </c>
      <c r="EE300" t="e">
        <f t="shared" ca="1" si="790"/>
        <v>#N/A</v>
      </c>
      <c r="EF300" t="e">
        <f t="shared" ca="1" si="783"/>
        <v>#N/A</v>
      </c>
      <c r="EG300" t="e">
        <f t="shared" ca="1" si="783"/>
        <v>#N/A</v>
      </c>
      <c r="EH300" t="e">
        <f t="shared" ca="1" si="783"/>
        <v>#N/A</v>
      </c>
      <c r="EI300" t="e">
        <f t="shared" ca="1" si="783"/>
        <v>#N/A</v>
      </c>
      <c r="EJ300" t="e">
        <f t="shared" ca="1" si="783"/>
        <v>#N/A</v>
      </c>
      <c r="EK300" t="e">
        <f t="shared" ca="1" si="783"/>
        <v>#N/A</v>
      </c>
      <c r="EL300" t="e">
        <f t="shared" ca="1" si="783"/>
        <v>#N/A</v>
      </c>
      <c r="EM300" t="e">
        <f t="shared" ca="1" si="783"/>
        <v>#N/A</v>
      </c>
      <c r="EN300" s="91" t="e">
        <f t="shared" ca="1" si="783"/>
        <v>#N/A</v>
      </c>
    </row>
    <row r="301" spans="1:144">
      <c r="A301" t="str">
        <f ca="1"/>
        <v>Internal walls</v>
      </c>
      <c r="B301" t="str">
        <f ca="1"/>
        <v>Partitions</v>
      </c>
      <c r="C301">
        <f ca="1"/>
        <v>0</v>
      </c>
      <c r="D301" t="str">
        <f ca="1"/>
        <v/>
      </c>
      <c r="E301">
        <f ca="1"/>
        <v>0</v>
      </c>
      <c r="F301">
        <f ca="1"/>
        <v>0</v>
      </c>
      <c r="G301">
        <f ca="1"/>
        <v>0</v>
      </c>
      <c r="H301" t="str">
        <f ca="1"/>
        <v/>
      </c>
      <c r="I301">
        <f ca="1"/>
        <v>0</v>
      </c>
      <c r="J301" t="str">
        <f ca="1"/>
        <v/>
      </c>
      <c r="K301" t="str">
        <f ca="1"/>
        <v>0</v>
      </c>
      <c r="L301" t="str">
        <f ca="1"/>
        <v>0</v>
      </c>
      <c r="M301" t="str">
        <f ca="1"/>
        <v>0</v>
      </c>
      <c r="X301" s="91" t="e">
        <f t="shared" ca="1" si="784"/>
        <v>#N/A</v>
      </c>
      <c r="Y301" t="e">
        <f t="shared" ca="1" si="784"/>
        <v>#N/A</v>
      </c>
      <c r="Z301" t="e">
        <f t="shared" ca="1" si="784"/>
        <v>#N/A</v>
      </c>
      <c r="AA301" t="e">
        <f t="shared" ca="1" si="784"/>
        <v>#N/A</v>
      </c>
      <c r="AB301" t="e">
        <f t="shared" ca="1" si="784"/>
        <v>#N/A</v>
      </c>
      <c r="AC301" t="e">
        <f t="shared" ca="1" si="784"/>
        <v>#N/A</v>
      </c>
      <c r="AD301" t="e">
        <f t="shared" ca="1" si="784"/>
        <v>#N/A</v>
      </c>
      <c r="AE301" t="e">
        <f t="shared" ca="1" si="784"/>
        <v>#N/A</v>
      </c>
      <c r="AF301" t="e">
        <f t="shared" ca="1" si="784"/>
        <v>#N/A</v>
      </c>
      <c r="AG301" t="e">
        <f t="shared" ca="1" si="784"/>
        <v>#N/A</v>
      </c>
      <c r="AH301" t="e">
        <f t="shared" ca="1" si="784"/>
        <v>#N/A</v>
      </c>
      <c r="AI301" t="e">
        <f t="shared" ca="1" si="784"/>
        <v>#N/A</v>
      </c>
      <c r="AJ301" t="e">
        <f t="shared" ca="1" si="784"/>
        <v>#N/A</v>
      </c>
      <c r="AK301" t="e">
        <f t="shared" ca="1" si="784"/>
        <v>#N/A</v>
      </c>
      <c r="AL301" t="e">
        <f t="shared" ca="1" si="784"/>
        <v>#N/A</v>
      </c>
      <c r="AM301" t="e">
        <f t="shared" ca="1" si="784"/>
        <v>#N/A</v>
      </c>
      <c r="AN301" t="e">
        <f t="shared" ca="1" si="791"/>
        <v>#N/A</v>
      </c>
      <c r="AO301" t="e">
        <f t="shared" ca="1" si="791"/>
        <v>#N/A</v>
      </c>
      <c r="AP301" t="e">
        <f t="shared" ca="1" si="791"/>
        <v>#N/A</v>
      </c>
      <c r="AQ301" t="e">
        <f t="shared" ca="1" si="791"/>
        <v>#N/A</v>
      </c>
      <c r="AR301" t="e">
        <f t="shared" ca="1" si="791"/>
        <v>#N/A</v>
      </c>
      <c r="AS301" t="e">
        <f t="shared" ca="1" si="791"/>
        <v>#N/A</v>
      </c>
      <c r="AT301" t="e">
        <f t="shared" ca="1" si="791"/>
        <v>#N/A</v>
      </c>
      <c r="AU301" t="e">
        <f t="shared" ca="1" si="791"/>
        <v>#N/A</v>
      </c>
      <c r="AV301" t="e">
        <f t="shared" ca="1" si="791"/>
        <v>#N/A</v>
      </c>
      <c r="AW301" t="e">
        <f t="shared" ca="1" si="791"/>
        <v>#N/A</v>
      </c>
      <c r="AX301" t="e">
        <f t="shared" ca="1" si="791"/>
        <v>#N/A</v>
      </c>
      <c r="AY301" t="e">
        <f t="shared" ca="1" si="791"/>
        <v>#N/A</v>
      </c>
      <c r="AZ301" t="e">
        <f t="shared" ca="1" si="791"/>
        <v>#N/A</v>
      </c>
      <c r="BA301" t="e">
        <f t="shared" ca="1" si="791"/>
        <v>#N/A</v>
      </c>
      <c r="BB301" s="91" t="e">
        <f t="shared" ca="1" si="791"/>
        <v>#N/A</v>
      </c>
      <c r="BC301" t="e">
        <f t="shared" ca="1" si="791"/>
        <v>#N/A</v>
      </c>
      <c r="BD301" t="e">
        <f t="shared" ca="1" si="785"/>
        <v>#N/A</v>
      </c>
      <c r="BE301" t="e">
        <f t="shared" ca="1" si="785"/>
        <v>#N/A</v>
      </c>
      <c r="BF301" t="e">
        <f t="shared" ca="1" si="785"/>
        <v>#N/A</v>
      </c>
      <c r="BG301" t="e">
        <f t="shared" ca="1" si="785"/>
        <v>#N/A</v>
      </c>
      <c r="BH301" t="e">
        <f t="shared" ca="1" si="785"/>
        <v>#N/A</v>
      </c>
      <c r="BI301" t="e">
        <f t="shared" ca="1" si="785"/>
        <v>#N/A</v>
      </c>
      <c r="BJ301" t="e">
        <f t="shared" ca="1" si="785"/>
        <v>#N/A</v>
      </c>
      <c r="BK301" t="e">
        <f t="shared" ca="1" si="785"/>
        <v>#N/A</v>
      </c>
      <c r="BL301" t="e">
        <f t="shared" ca="1" si="785"/>
        <v>#N/A</v>
      </c>
      <c r="BM301" t="e">
        <f t="shared" ca="1" si="785"/>
        <v>#N/A</v>
      </c>
      <c r="BN301" t="e">
        <f t="shared" ca="1" si="785"/>
        <v>#N/A</v>
      </c>
      <c r="BO301" t="e">
        <f t="shared" ca="1" si="785"/>
        <v>#N/A</v>
      </c>
      <c r="BP301" t="e">
        <f t="shared" ca="1" si="785"/>
        <v>#N/A</v>
      </c>
      <c r="BQ301" t="e">
        <f t="shared" ca="1" si="785"/>
        <v>#N/A</v>
      </c>
      <c r="BR301" t="e">
        <f t="shared" ca="1" si="785"/>
        <v>#N/A</v>
      </c>
      <c r="BS301" t="e">
        <f t="shared" ca="1" si="786"/>
        <v>#N/A</v>
      </c>
      <c r="BT301" t="e">
        <f t="shared" ca="1" si="792"/>
        <v>#N/A</v>
      </c>
      <c r="BU301" t="e">
        <f t="shared" ca="1" si="792"/>
        <v>#N/A</v>
      </c>
      <c r="BV301" t="e">
        <f t="shared" ca="1" si="792"/>
        <v>#N/A</v>
      </c>
      <c r="BW301" t="e">
        <f t="shared" ca="1" si="792"/>
        <v>#N/A</v>
      </c>
      <c r="BX301" t="e">
        <f t="shared" ca="1" si="792"/>
        <v>#N/A</v>
      </c>
      <c r="BY301" t="e">
        <f t="shared" ca="1" si="792"/>
        <v>#N/A</v>
      </c>
      <c r="BZ301" t="e">
        <f t="shared" ca="1" si="792"/>
        <v>#N/A</v>
      </c>
      <c r="CA301" t="e">
        <f t="shared" ca="1" si="792"/>
        <v>#N/A</v>
      </c>
      <c r="CB301" t="e">
        <f t="shared" ca="1" si="792"/>
        <v>#N/A</v>
      </c>
      <c r="CC301" t="e">
        <f t="shared" ca="1" si="792"/>
        <v>#N/A</v>
      </c>
      <c r="CD301" t="e">
        <f t="shared" ca="1" si="792"/>
        <v>#N/A</v>
      </c>
      <c r="CE301" t="e">
        <f t="shared" ca="1" si="792"/>
        <v>#N/A</v>
      </c>
      <c r="CF301" s="91" t="e">
        <f t="shared" ca="1" si="792"/>
        <v>#N/A</v>
      </c>
      <c r="CG301" t="e">
        <f t="shared" ca="1" si="792"/>
        <v>#N/A</v>
      </c>
      <c r="CH301" t="e">
        <f t="shared" ca="1" si="792"/>
        <v>#N/A</v>
      </c>
      <c r="CI301" t="e">
        <f t="shared" ca="1" si="792"/>
        <v>#N/A</v>
      </c>
      <c r="CJ301" t="e">
        <f t="shared" ca="1" si="787"/>
        <v>#N/A</v>
      </c>
      <c r="CK301" t="e">
        <f t="shared" ca="1" si="787"/>
        <v>#N/A</v>
      </c>
      <c r="CL301" t="e">
        <f t="shared" ca="1" si="787"/>
        <v>#N/A</v>
      </c>
      <c r="CM301" t="e">
        <f t="shared" ca="1" si="787"/>
        <v>#N/A</v>
      </c>
      <c r="CN301" t="e">
        <f t="shared" ca="1" si="787"/>
        <v>#N/A</v>
      </c>
      <c r="CO301" t="e">
        <f t="shared" ca="1" si="787"/>
        <v>#N/A</v>
      </c>
      <c r="CP301" t="e">
        <f t="shared" ca="1" si="787"/>
        <v>#N/A</v>
      </c>
      <c r="CQ301" t="e">
        <f t="shared" ca="1" si="787"/>
        <v>#N/A</v>
      </c>
      <c r="CR301" t="e">
        <f t="shared" ca="1" si="787"/>
        <v>#N/A</v>
      </c>
      <c r="CS301" t="e">
        <f t="shared" ca="1" si="787"/>
        <v>#N/A</v>
      </c>
      <c r="CT301" t="e">
        <f t="shared" ca="1" si="787"/>
        <v>#N/A</v>
      </c>
      <c r="CU301" t="e">
        <f t="shared" ca="1" si="787"/>
        <v>#N/A</v>
      </c>
      <c r="CV301" t="e">
        <f t="shared" ca="1" si="787"/>
        <v>#N/A</v>
      </c>
      <c r="CW301" t="e">
        <f t="shared" ca="1" si="787"/>
        <v>#N/A</v>
      </c>
      <c r="CX301" t="e">
        <f t="shared" ca="1" si="787"/>
        <v>#N/A</v>
      </c>
      <c r="CY301" t="e">
        <f t="shared" ca="1" si="788"/>
        <v>#N/A</v>
      </c>
      <c r="CZ301" t="e">
        <f t="shared" ca="1" si="793"/>
        <v>#N/A</v>
      </c>
      <c r="DA301" t="e">
        <f t="shared" ca="1" si="793"/>
        <v>#N/A</v>
      </c>
      <c r="DB301" t="e">
        <f t="shared" ca="1" si="793"/>
        <v>#N/A</v>
      </c>
      <c r="DC301" t="e">
        <f t="shared" ca="1" si="793"/>
        <v>#N/A</v>
      </c>
      <c r="DD301" t="e">
        <f t="shared" ca="1" si="793"/>
        <v>#N/A</v>
      </c>
      <c r="DE301" t="e">
        <f t="shared" ca="1" si="793"/>
        <v>#N/A</v>
      </c>
      <c r="DF301" t="e">
        <f t="shared" ca="1" si="793"/>
        <v>#N/A</v>
      </c>
      <c r="DG301" t="e">
        <f t="shared" ca="1" si="793"/>
        <v>#N/A</v>
      </c>
      <c r="DH301" t="e">
        <f t="shared" ca="1" si="793"/>
        <v>#N/A</v>
      </c>
      <c r="DI301" t="e">
        <f t="shared" ca="1" si="793"/>
        <v>#N/A</v>
      </c>
      <c r="DJ301" s="91" t="e">
        <f t="shared" ca="1" si="793"/>
        <v>#N/A</v>
      </c>
      <c r="DK301" t="e">
        <f t="shared" ca="1" si="793"/>
        <v>#N/A</v>
      </c>
      <c r="DL301" t="e">
        <f t="shared" ca="1" si="793"/>
        <v>#N/A</v>
      </c>
      <c r="DM301" t="e">
        <f t="shared" ca="1" si="793"/>
        <v>#N/A</v>
      </c>
      <c r="DN301" t="e">
        <f t="shared" ca="1" si="793"/>
        <v>#N/A</v>
      </c>
      <c r="DO301" t="e">
        <f t="shared" ca="1" si="793"/>
        <v>#N/A</v>
      </c>
      <c r="DP301" t="e">
        <f t="shared" ca="1" si="789"/>
        <v>#N/A</v>
      </c>
      <c r="DQ301" t="e">
        <f t="shared" ca="1" si="789"/>
        <v>#N/A</v>
      </c>
      <c r="DR301" t="e">
        <f t="shared" ca="1" si="789"/>
        <v>#N/A</v>
      </c>
      <c r="DS301" t="e">
        <f t="shared" ca="1" si="789"/>
        <v>#N/A</v>
      </c>
      <c r="DT301" t="e">
        <f t="shared" ca="1" si="789"/>
        <v>#N/A</v>
      </c>
      <c r="DU301" t="e">
        <f t="shared" ca="1" si="789"/>
        <v>#N/A</v>
      </c>
      <c r="DV301" t="e">
        <f t="shared" ca="1" si="789"/>
        <v>#N/A</v>
      </c>
      <c r="DW301" t="e">
        <f t="shared" ca="1" si="789"/>
        <v>#N/A</v>
      </c>
      <c r="DX301" t="e">
        <f t="shared" ca="1" si="789"/>
        <v>#N/A</v>
      </c>
      <c r="DY301" t="e">
        <f t="shared" ca="1" si="789"/>
        <v>#N/A</v>
      </c>
      <c r="DZ301" t="e">
        <f t="shared" ca="1" si="789"/>
        <v>#N/A</v>
      </c>
      <c r="EA301" t="e">
        <f t="shared" ca="1" si="789"/>
        <v>#N/A</v>
      </c>
      <c r="EB301" t="e">
        <f t="shared" ca="1" si="789"/>
        <v>#N/A</v>
      </c>
      <c r="EC301" t="e">
        <f t="shared" ca="1" si="789"/>
        <v>#N/A</v>
      </c>
      <c r="ED301" t="e">
        <f t="shared" ca="1" si="789"/>
        <v>#N/A</v>
      </c>
      <c r="EE301" t="e">
        <f t="shared" ca="1" si="790"/>
        <v>#N/A</v>
      </c>
      <c r="EF301" t="e">
        <f t="shared" ca="1" si="783"/>
        <v>#N/A</v>
      </c>
      <c r="EG301" t="e">
        <f t="shared" ca="1" si="783"/>
        <v>#N/A</v>
      </c>
      <c r="EH301" t="e">
        <f t="shared" ca="1" si="783"/>
        <v>#N/A</v>
      </c>
      <c r="EI301" t="e">
        <f t="shared" ca="1" si="783"/>
        <v>#N/A</v>
      </c>
      <c r="EJ301" t="e">
        <f t="shared" ca="1" si="783"/>
        <v>#N/A</v>
      </c>
      <c r="EK301" t="e">
        <f t="shared" ca="1" si="783"/>
        <v>#N/A</v>
      </c>
      <c r="EL301" t="e">
        <f t="shared" ca="1" si="783"/>
        <v>#N/A</v>
      </c>
      <c r="EM301" t="e">
        <f t="shared" ca="1" si="783"/>
        <v>#N/A</v>
      </c>
      <c r="EN301" s="91" t="e">
        <f t="shared" ca="1" si="783"/>
        <v>#N/A</v>
      </c>
    </row>
    <row r="302" spans="1:144">
      <c r="A302" t="str">
        <f ca="1"/>
        <v>Internal finishes</v>
      </c>
      <c r="B302" t="str">
        <f ca="1"/>
        <v>Ceilings</v>
      </c>
      <c r="C302">
        <f ca="1"/>
        <v>0</v>
      </c>
      <c r="D302" t="str">
        <f ca="1"/>
        <v/>
      </c>
      <c r="E302">
        <f ca="1"/>
        <v>0</v>
      </c>
      <c r="F302">
        <f ca="1"/>
        <v>0</v>
      </c>
      <c r="G302">
        <f ca="1"/>
        <v>0</v>
      </c>
      <c r="H302" t="str">
        <f ca="1"/>
        <v/>
      </c>
      <c r="I302">
        <f ca="1"/>
        <v>0</v>
      </c>
      <c r="J302" t="str">
        <f ca="1"/>
        <v/>
      </c>
      <c r="K302" t="str">
        <f ca="1"/>
        <v>0</v>
      </c>
      <c r="L302" t="str">
        <f ca="1"/>
        <v>0</v>
      </c>
      <c r="M302" t="str">
        <f ca="1"/>
        <v>0</v>
      </c>
      <c r="X302" s="91" t="e">
        <f t="shared" ca="1" si="784"/>
        <v>#N/A</v>
      </c>
      <c r="Y302" t="e">
        <f t="shared" ca="1" si="784"/>
        <v>#N/A</v>
      </c>
      <c r="Z302" t="e">
        <f t="shared" ca="1" si="784"/>
        <v>#N/A</v>
      </c>
      <c r="AA302" t="e">
        <f t="shared" ca="1" si="784"/>
        <v>#N/A</v>
      </c>
      <c r="AB302" t="e">
        <f t="shared" ca="1" si="784"/>
        <v>#N/A</v>
      </c>
      <c r="AC302" t="e">
        <f t="shared" ca="1" si="784"/>
        <v>#N/A</v>
      </c>
      <c r="AD302" t="e">
        <f t="shared" ca="1" si="784"/>
        <v>#N/A</v>
      </c>
      <c r="AE302" t="e">
        <f t="shared" ca="1" si="784"/>
        <v>#N/A</v>
      </c>
      <c r="AF302" t="e">
        <f t="shared" ca="1" si="784"/>
        <v>#N/A</v>
      </c>
      <c r="AG302" t="e">
        <f t="shared" ca="1" si="784"/>
        <v>#N/A</v>
      </c>
      <c r="AH302" t="e">
        <f t="shared" ca="1" si="784"/>
        <v>#N/A</v>
      </c>
      <c r="AI302" t="e">
        <f t="shared" ca="1" si="784"/>
        <v>#N/A</v>
      </c>
      <c r="AJ302" t="e">
        <f t="shared" ca="1" si="784"/>
        <v>#N/A</v>
      </c>
      <c r="AK302" t="e">
        <f t="shared" ca="1" si="784"/>
        <v>#N/A</v>
      </c>
      <c r="AL302" t="e">
        <f t="shared" ca="1" si="784"/>
        <v>#N/A</v>
      </c>
      <c r="AM302" t="e">
        <f t="shared" ca="1" si="784"/>
        <v>#N/A</v>
      </c>
      <c r="AN302" t="e">
        <f t="shared" ca="1" si="791"/>
        <v>#N/A</v>
      </c>
      <c r="AO302" t="e">
        <f t="shared" ca="1" si="791"/>
        <v>#N/A</v>
      </c>
      <c r="AP302" t="e">
        <f t="shared" ca="1" si="791"/>
        <v>#N/A</v>
      </c>
      <c r="AQ302" t="e">
        <f t="shared" ca="1" si="791"/>
        <v>#N/A</v>
      </c>
      <c r="AR302" t="e">
        <f t="shared" ca="1" si="791"/>
        <v>#N/A</v>
      </c>
      <c r="AS302" t="e">
        <f t="shared" ca="1" si="791"/>
        <v>#N/A</v>
      </c>
      <c r="AT302" t="e">
        <f t="shared" ca="1" si="791"/>
        <v>#N/A</v>
      </c>
      <c r="AU302" t="e">
        <f t="shared" ca="1" si="791"/>
        <v>#N/A</v>
      </c>
      <c r="AV302" t="e">
        <f t="shared" ca="1" si="791"/>
        <v>#N/A</v>
      </c>
      <c r="AW302" t="e">
        <f t="shared" ca="1" si="791"/>
        <v>#N/A</v>
      </c>
      <c r="AX302" t="e">
        <f t="shared" ca="1" si="791"/>
        <v>#N/A</v>
      </c>
      <c r="AY302" t="e">
        <f t="shared" ca="1" si="791"/>
        <v>#N/A</v>
      </c>
      <c r="AZ302" t="e">
        <f t="shared" ca="1" si="791"/>
        <v>#N/A</v>
      </c>
      <c r="BA302" t="e">
        <f t="shared" ca="1" si="791"/>
        <v>#N/A</v>
      </c>
      <c r="BB302" s="91" t="e">
        <f t="shared" ca="1" si="791"/>
        <v>#N/A</v>
      </c>
      <c r="BC302" t="e">
        <f t="shared" ca="1" si="791"/>
        <v>#N/A</v>
      </c>
      <c r="BD302" t="e">
        <f t="shared" ca="1" si="785"/>
        <v>#N/A</v>
      </c>
      <c r="BE302" t="e">
        <f t="shared" ca="1" si="785"/>
        <v>#N/A</v>
      </c>
      <c r="BF302" t="e">
        <f t="shared" ca="1" si="785"/>
        <v>#N/A</v>
      </c>
      <c r="BG302" t="e">
        <f t="shared" ca="1" si="785"/>
        <v>#N/A</v>
      </c>
      <c r="BH302" t="e">
        <f t="shared" ca="1" si="785"/>
        <v>#N/A</v>
      </c>
      <c r="BI302" t="e">
        <f t="shared" ca="1" si="785"/>
        <v>#N/A</v>
      </c>
      <c r="BJ302" t="e">
        <f t="shared" ca="1" si="785"/>
        <v>#N/A</v>
      </c>
      <c r="BK302" t="e">
        <f t="shared" ca="1" si="785"/>
        <v>#N/A</v>
      </c>
      <c r="BL302" t="e">
        <f t="shared" ca="1" si="785"/>
        <v>#N/A</v>
      </c>
      <c r="BM302" t="e">
        <f t="shared" ca="1" si="785"/>
        <v>#N/A</v>
      </c>
      <c r="BN302" t="e">
        <f t="shared" ca="1" si="785"/>
        <v>#N/A</v>
      </c>
      <c r="BO302" t="e">
        <f t="shared" ca="1" si="785"/>
        <v>#N/A</v>
      </c>
      <c r="BP302" t="e">
        <f t="shared" ca="1" si="785"/>
        <v>#N/A</v>
      </c>
      <c r="BQ302" t="e">
        <f t="shared" ca="1" si="785"/>
        <v>#N/A</v>
      </c>
      <c r="BR302" t="e">
        <f t="shared" ca="1" si="785"/>
        <v>#N/A</v>
      </c>
      <c r="BS302" t="e">
        <f t="shared" ca="1" si="786"/>
        <v>#N/A</v>
      </c>
      <c r="BT302" t="e">
        <f t="shared" ca="1" si="792"/>
        <v>#N/A</v>
      </c>
      <c r="BU302" t="e">
        <f t="shared" ca="1" si="792"/>
        <v>#N/A</v>
      </c>
      <c r="BV302" t="e">
        <f t="shared" ca="1" si="792"/>
        <v>#N/A</v>
      </c>
      <c r="BW302" t="e">
        <f t="shared" ca="1" si="792"/>
        <v>#N/A</v>
      </c>
      <c r="BX302" t="e">
        <f t="shared" ca="1" si="792"/>
        <v>#N/A</v>
      </c>
      <c r="BY302" t="e">
        <f t="shared" ca="1" si="792"/>
        <v>#N/A</v>
      </c>
      <c r="BZ302" t="e">
        <f t="shared" ca="1" si="792"/>
        <v>#N/A</v>
      </c>
      <c r="CA302" t="e">
        <f t="shared" ca="1" si="792"/>
        <v>#N/A</v>
      </c>
      <c r="CB302" t="e">
        <f t="shared" ca="1" si="792"/>
        <v>#N/A</v>
      </c>
      <c r="CC302" t="e">
        <f t="shared" ca="1" si="792"/>
        <v>#N/A</v>
      </c>
      <c r="CD302" t="e">
        <f t="shared" ca="1" si="792"/>
        <v>#N/A</v>
      </c>
      <c r="CE302" t="e">
        <f t="shared" ca="1" si="792"/>
        <v>#N/A</v>
      </c>
      <c r="CF302" s="91" t="e">
        <f t="shared" ca="1" si="792"/>
        <v>#N/A</v>
      </c>
      <c r="CG302" t="e">
        <f t="shared" ca="1" si="792"/>
        <v>#N/A</v>
      </c>
      <c r="CH302" t="e">
        <f t="shared" ca="1" si="792"/>
        <v>#N/A</v>
      </c>
      <c r="CI302" t="e">
        <f t="shared" ca="1" si="792"/>
        <v>#N/A</v>
      </c>
      <c r="CJ302" t="e">
        <f t="shared" ca="1" si="787"/>
        <v>#N/A</v>
      </c>
      <c r="CK302" t="e">
        <f t="shared" ca="1" si="787"/>
        <v>#N/A</v>
      </c>
      <c r="CL302" t="e">
        <f t="shared" ca="1" si="787"/>
        <v>#N/A</v>
      </c>
      <c r="CM302" t="e">
        <f t="shared" ca="1" si="787"/>
        <v>#N/A</v>
      </c>
      <c r="CN302" t="e">
        <f t="shared" ca="1" si="787"/>
        <v>#N/A</v>
      </c>
      <c r="CO302" t="e">
        <f t="shared" ca="1" si="787"/>
        <v>#N/A</v>
      </c>
      <c r="CP302" t="e">
        <f t="shared" ca="1" si="787"/>
        <v>#N/A</v>
      </c>
      <c r="CQ302" t="e">
        <f t="shared" ca="1" si="787"/>
        <v>#N/A</v>
      </c>
      <c r="CR302" t="e">
        <f t="shared" ca="1" si="787"/>
        <v>#N/A</v>
      </c>
      <c r="CS302" t="e">
        <f t="shared" ca="1" si="787"/>
        <v>#N/A</v>
      </c>
      <c r="CT302" t="e">
        <f t="shared" ca="1" si="787"/>
        <v>#N/A</v>
      </c>
      <c r="CU302" t="e">
        <f t="shared" ca="1" si="787"/>
        <v>#N/A</v>
      </c>
      <c r="CV302" t="e">
        <f t="shared" ca="1" si="787"/>
        <v>#N/A</v>
      </c>
      <c r="CW302" t="e">
        <f t="shared" ca="1" si="787"/>
        <v>#N/A</v>
      </c>
      <c r="CX302" t="e">
        <f t="shared" ca="1" si="787"/>
        <v>#N/A</v>
      </c>
      <c r="CY302" t="e">
        <f t="shared" ca="1" si="788"/>
        <v>#N/A</v>
      </c>
      <c r="CZ302" t="e">
        <f t="shared" ca="1" si="793"/>
        <v>#N/A</v>
      </c>
      <c r="DA302" t="e">
        <f t="shared" ca="1" si="793"/>
        <v>#N/A</v>
      </c>
      <c r="DB302" t="e">
        <f t="shared" ca="1" si="793"/>
        <v>#N/A</v>
      </c>
      <c r="DC302" t="e">
        <f t="shared" ca="1" si="793"/>
        <v>#N/A</v>
      </c>
      <c r="DD302" t="e">
        <f t="shared" ca="1" si="793"/>
        <v>#N/A</v>
      </c>
      <c r="DE302" t="e">
        <f t="shared" ca="1" si="793"/>
        <v>#N/A</v>
      </c>
      <c r="DF302" t="e">
        <f t="shared" ca="1" si="793"/>
        <v>#N/A</v>
      </c>
      <c r="DG302" t="e">
        <f t="shared" ca="1" si="793"/>
        <v>#N/A</v>
      </c>
      <c r="DH302" t="e">
        <f t="shared" ca="1" si="793"/>
        <v>#N/A</v>
      </c>
      <c r="DI302" t="e">
        <f t="shared" ca="1" si="793"/>
        <v>#N/A</v>
      </c>
      <c r="DJ302" s="91" t="e">
        <f t="shared" ca="1" si="793"/>
        <v>#N/A</v>
      </c>
      <c r="DK302" t="e">
        <f t="shared" ca="1" si="793"/>
        <v>#N/A</v>
      </c>
      <c r="DL302" t="e">
        <f t="shared" ca="1" si="793"/>
        <v>#N/A</v>
      </c>
      <c r="DM302" t="e">
        <f t="shared" ca="1" si="793"/>
        <v>#N/A</v>
      </c>
      <c r="DN302" t="e">
        <f t="shared" ca="1" si="793"/>
        <v>#N/A</v>
      </c>
      <c r="DO302" t="e">
        <f t="shared" ca="1" si="793"/>
        <v>#N/A</v>
      </c>
      <c r="DP302" t="e">
        <f t="shared" ca="1" si="789"/>
        <v>#N/A</v>
      </c>
      <c r="DQ302" t="e">
        <f t="shared" ca="1" si="789"/>
        <v>#N/A</v>
      </c>
      <c r="DR302" t="e">
        <f t="shared" ca="1" si="789"/>
        <v>#N/A</v>
      </c>
      <c r="DS302" t="e">
        <f t="shared" ca="1" si="789"/>
        <v>#N/A</v>
      </c>
      <c r="DT302" t="e">
        <f t="shared" ca="1" si="789"/>
        <v>#N/A</v>
      </c>
      <c r="DU302" t="e">
        <f t="shared" ca="1" si="789"/>
        <v>#N/A</v>
      </c>
      <c r="DV302" t="e">
        <f t="shared" ca="1" si="789"/>
        <v>#N/A</v>
      </c>
      <c r="DW302" t="e">
        <f t="shared" ca="1" si="789"/>
        <v>#N/A</v>
      </c>
      <c r="DX302" t="e">
        <f t="shared" ca="1" si="789"/>
        <v>#N/A</v>
      </c>
      <c r="DY302" t="e">
        <f t="shared" ca="1" si="789"/>
        <v>#N/A</v>
      </c>
      <c r="DZ302" t="e">
        <f t="shared" ca="1" si="789"/>
        <v>#N/A</v>
      </c>
      <c r="EA302" t="e">
        <f t="shared" ca="1" si="789"/>
        <v>#N/A</v>
      </c>
      <c r="EB302" t="e">
        <f t="shared" ca="1" si="789"/>
        <v>#N/A</v>
      </c>
      <c r="EC302" t="e">
        <f t="shared" ca="1" si="789"/>
        <v>#N/A</v>
      </c>
      <c r="ED302" t="e">
        <f t="shared" ca="1" si="789"/>
        <v>#N/A</v>
      </c>
      <c r="EE302" t="e">
        <f t="shared" ca="1" si="790"/>
        <v>#N/A</v>
      </c>
      <c r="EF302" t="e">
        <f t="shared" ca="1" si="783"/>
        <v>#N/A</v>
      </c>
      <c r="EG302" t="e">
        <f t="shared" ca="1" si="783"/>
        <v>#N/A</v>
      </c>
      <c r="EH302" t="e">
        <f t="shared" ca="1" si="783"/>
        <v>#N/A</v>
      </c>
      <c r="EI302" t="e">
        <f t="shared" ca="1" si="783"/>
        <v>#N/A</v>
      </c>
      <c r="EJ302" t="e">
        <f t="shared" ca="1" si="783"/>
        <v>#N/A</v>
      </c>
      <c r="EK302" t="e">
        <f t="shared" ca="1" si="783"/>
        <v>#N/A</v>
      </c>
      <c r="EL302" t="e">
        <f t="shared" ca="1" si="783"/>
        <v>#N/A</v>
      </c>
      <c r="EM302" t="e">
        <f t="shared" ca="1" si="783"/>
        <v>#N/A</v>
      </c>
      <c r="EN302" s="91" t="e">
        <f t="shared" ca="1" si="783"/>
        <v>#N/A</v>
      </c>
    </row>
    <row r="303" spans="1:144">
      <c r="A303" t="str">
        <f ca="1"/>
        <v>Internal finishes</v>
      </c>
      <c r="B303" t="str">
        <f ca="1"/>
        <v>Floors</v>
      </c>
      <c r="C303">
        <f ca="1"/>
        <v>0</v>
      </c>
      <c r="D303" t="str">
        <f ca="1"/>
        <v/>
      </c>
      <c r="E303">
        <f ca="1"/>
        <v>0</v>
      </c>
      <c r="F303">
        <f ca="1"/>
        <v>0</v>
      </c>
      <c r="G303">
        <f ca="1"/>
        <v>0</v>
      </c>
      <c r="H303" t="str">
        <f ca="1"/>
        <v/>
      </c>
      <c r="I303">
        <f ca="1"/>
        <v>0</v>
      </c>
      <c r="J303" t="str">
        <f ca="1"/>
        <v/>
      </c>
      <c r="K303" t="str">
        <f ca="1"/>
        <v>0</v>
      </c>
      <c r="L303" t="str">
        <f ca="1"/>
        <v>0</v>
      </c>
      <c r="M303" t="str">
        <f ca="1"/>
        <v>0</v>
      </c>
      <c r="X303" s="91" t="e">
        <f t="shared" ca="1" si="784"/>
        <v>#N/A</v>
      </c>
      <c r="Y303" t="e">
        <f t="shared" ca="1" si="784"/>
        <v>#N/A</v>
      </c>
      <c r="Z303" t="e">
        <f t="shared" ca="1" si="784"/>
        <v>#N/A</v>
      </c>
      <c r="AA303" t="e">
        <f t="shared" ca="1" si="784"/>
        <v>#N/A</v>
      </c>
      <c r="AB303" t="e">
        <f t="shared" ca="1" si="784"/>
        <v>#N/A</v>
      </c>
      <c r="AC303" t="e">
        <f t="shared" ca="1" si="784"/>
        <v>#N/A</v>
      </c>
      <c r="AD303" t="e">
        <f t="shared" ca="1" si="784"/>
        <v>#N/A</v>
      </c>
      <c r="AE303" t="e">
        <f t="shared" ca="1" si="784"/>
        <v>#N/A</v>
      </c>
      <c r="AF303" t="e">
        <f t="shared" ca="1" si="784"/>
        <v>#N/A</v>
      </c>
      <c r="AG303" t="e">
        <f t="shared" ca="1" si="784"/>
        <v>#N/A</v>
      </c>
      <c r="AH303" t="e">
        <f t="shared" ca="1" si="784"/>
        <v>#N/A</v>
      </c>
      <c r="AI303" t="e">
        <f t="shared" ca="1" si="784"/>
        <v>#N/A</v>
      </c>
      <c r="AJ303" t="e">
        <f t="shared" ca="1" si="784"/>
        <v>#N/A</v>
      </c>
      <c r="AK303" t="e">
        <f t="shared" ca="1" si="784"/>
        <v>#N/A</v>
      </c>
      <c r="AL303" t="e">
        <f t="shared" ca="1" si="784"/>
        <v>#N/A</v>
      </c>
      <c r="AM303" t="e">
        <f t="shared" ca="1" si="784"/>
        <v>#N/A</v>
      </c>
      <c r="AN303" t="e">
        <f t="shared" ca="1" si="791"/>
        <v>#N/A</v>
      </c>
      <c r="AO303" t="e">
        <f t="shared" ca="1" si="791"/>
        <v>#N/A</v>
      </c>
      <c r="AP303" t="e">
        <f t="shared" ca="1" si="791"/>
        <v>#N/A</v>
      </c>
      <c r="AQ303" t="e">
        <f t="shared" ca="1" si="791"/>
        <v>#N/A</v>
      </c>
      <c r="AR303" t="e">
        <f t="shared" ca="1" si="791"/>
        <v>#N/A</v>
      </c>
      <c r="AS303" t="e">
        <f t="shared" ca="1" si="791"/>
        <v>#N/A</v>
      </c>
      <c r="AT303" t="e">
        <f t="shared" ca="1" si="791"/>
        <v>#N/A</v>
      </c>
      <c r="AU303" t="e">
        <f t="shared" ca="1" si="791"/>
        <v>#N/A</v>
      </c>
      <c r="AV303" t="e">
        <f t="shared" ca="1" si="791"/>
        <v>#N/A</v>
      </c>
      <c r="AW303" t="e">
        <f t="shared" ca="1" si="791"/>
        <v>#N/A</v>
      </c>
      <c r="AX303" t="e">
        <f t="shared" ca="1" si="791"/>
        <v>#N/A</v>
      </c>
      <c r="AY303" t="e">
        <f t="shared" ca="1" si="791"/>
        <v>#N/A</v>
      </c>
      <c r="AZ303" t="e">
        <f t="shared" ca="1" si="791"/>
        <v>#N/A</v>
      </c>
      <c r="BA303" t="e">
        <f t="shared" ca="1" si="791"/>
        <v>#N/A</v>
      </c>
      <c r="BB303" s="91" t="e">
        <f t="shared" ca="1" si="791"/>
        <v>#N/A</v>
      </c>
      <c r="BC303" t="e">
        <f t="shared" ca="1" si="791"/>
        <v>#N/A</v>
      </c>
      <c r="BD303" t="e">
        <f t="shared" ca="1" si="785"/>
        <v>#N/A</v>
      </c>
      <c r="BE303" t="e">
        <f t="shared" ca="1" si="785"/>
        <v>#N/A</v>
      </c>
      <c r="BF303" t="e">
        <f t="shared" ca="1" si="785"/>
        <v>#N/A</v>
      </c>
      <c r="BG303" t="e">
        <f t="shared" ca="1" si="785"/>
        <v>#N/A</v>
      </c>
      <c r="BH303" t="e">
        <f t="shared" ca="1" si="785"/>
        <v>#N/A</v>
      </c>
      <c r="BI303" t="e">
        <f t="shared" ca="1" si="785"/>
        <v>#N/A</v>
      </c>
      <c r="BJ303" t="e">
        <f t="shared" ca="1" si="785"/>
        <v>#N/A</v>
      </c>
      <c r="BK303" t="e">
        <f t="shared" ca="1" si="785"/>
        <v>#N/A</v>
      </c>
      <c r="BL303" t="e">
        <f t="shared" ca="1" si="785"/>
        <v>#N/A</v>
      </c>
      <c r="BM303" t="e">
        <f t="shared" ca="1" si="785"/>
        <v>#N/A</v>
      </c>
      <c r="BN303" t="e">
        <f t="shared" ca="1" si="785"/>
        <v>#N/A</v>
      </c>
      <c r="BO303" t="e">
        <f t="shared" ca="1" si="785"/>
        <v>#N/A</v>
      </c>
      <c r="BP303" t="e">
        <f t="shared" ca="1" si="785"/>
        <v>#N/A</v>
      </c>
      <c r="BQ303" t="e">
        <f t="shared" ca="1" si="785"/>
        <v>#N/A</v>
      </c>
      <c r="BR303" t="e">
        <f t="shared" ca="1" si="785"/>
        <v>#N/A</v>
      </c>
      <c r="BS303" t="e">
        <f t="shared" ca="1" si="786"/>
        <v>#N/A</v>
      </c>
      <c r="BT303" t="e">
        <f t="shared" ca="1" si="792"/>
        <v>#N/A</v>
      </c>
      <c r="BU303" t="e">
        <f t="shared" ca="1" si="792"/>
        <v>#N/A</v>
      </c>
      <c r="BV303" t="e">
        <f t="shared" ca="1" si="792"/>
        <v>#N/A</v>
      </c>
      <c r="BW303" t="e">
        <f t="shared" ca="1" si="792"/>
        <v>#N/A</v>
      </c>
      <c r="BX303" t="e">
        <f t="shared" ca="1" si="792"/>
        <v>#N/A</v>
      </c>
      <c r="BY303" t="e">
        <f t="shared" ca="1" si="792"/>
        <v>#N/A</v>
      </c>
      <c r="BZ303" t="e">
        <f t="shared" ca="1" si="792"/>
        <v>#N/A</v>
      </c>
      <c r="CA303" t="e">
        <f t="shared" ca="1" si="792"/>
        <v>#N/A</v>
      </c>
      <c r="CB303" t="e">
        <f t="shared" ca="1" si="792"/>
        <v>#N/A</v>
      </c>
      <c r="CC303" t="e">
        <f t="shared" ca="1" si="792"/>
        <v>#N/A</v>
      </c>
      <c r="CD303" t="e">
        <f t="shared" ca="1" si="792"/>
        <v>#N/A</v>
      </c>
      <c r="CE303" t="e">
        <f t="shared" ca="1" si="792"/>
        <v>#N/A</v>
      </c>
      <c r="CF303" s="91" t="e">
        <f t="shared" ca="1" si="792"/>
        <v>#N/A</v>
      </c>
      <c r="CG303" t="e">
        <f t="shared" ca="1" si="792"/>
        <v>#N/A</v>
      </c>
      <c r="CH303" t="e">
        <f t="shared" ca="1" si="792"/>
        <v>#N/A</v>
      </c>
      <c r="CI303" t="e">
        <f t="shared" ca="1" si="792"/>
        <v>#N/A</v>
      </c>
      <c r="CJ303" t="e">
        <f t="shared" ca="1" si="787"/>
        <v>#N/A</v>
      </c>
      <c r="CK303" t="e">
        <f t="shared" ca="1" si="787"/>
        <v>#N/A</v>
      </c>
      <c r="CL303" t="e">
        <f t="shared" ca="1" si="787"/>
        <v>#N/A</v>
      </c>
      <c r="CM303" t="e">
        <f t="shared" ca="1" si="787"/>
        <v>#N/A</v>
      </c>
      <c r="CN303" t="e">
        <f t="shared" ca="1" si="787"/>
        <v>#N/A</v>
      </c>
      <c r="CO303" t="e">
        <f t="shared" ca="1" si="787"/>
        <v>#N/A</v>
      </c>
      <c r="CP303" t="e">
        <f t="shared" ca="1" si="787"/>
        <v>#N/A</v>
      </c>
      <c r="CQ303" t="e">
        <f t="shared" ca="1" si="787"/>
        <v>#N/A</v>
      </c>
      <c r="CR303" t="e">
        <f t="shared" ca="1" si="787"/>
        <v>#N/A</v>
      </c>
      <c r="CS303" t="e">
        <f t="shared" ca="1" si="787"/>
        <v>#N/A</v>
      </c>
      <c r="CT303" t="e">
        <f t="shared" ca="1" si="787"/>
        <v>#N/A</v>
      </c>
      <c r="CU303" t="e">
        <f t="shared" ca="1" si="787"/>
        <v>#N/A</v>
      </c>
      <c r="CV303" t="e">
        <f t="shared" ca="1" si="787"/>
        <v>#N/A</v>
      </c>
      <c r="CW303" t="e">
        <f t="shared" ca="1" si="787"/>
        <v>#N/A</v>
      </c>
      <c r="CX303" t="e">
        <f t="shared" ca="1" si="787"/>
        <v>#N/A</v>
      </c>
      <c r="CY303" t="e">
        <f t="shared" ca="1" si="788"/>
        <v>#N/A</v>
      </c>
      <c r="CZ303" t="e">
        <f t="shared" ca="1" si="793"/>
        <v>#N/A</v>
      </c>
      <c r="DA303" t="e">
        <f t="shared" ca="1" si="793"/>
        <v>#N/A</v>
      </c>
      <c r="DB303" t="e">
        <f t="shared" ca="1" si="793"/>
        <v>#N/A</v>
      </c>
      <c r="DC303" t="e">
        <f t="shared" ca="1" si="793"/>
        <v>#N/A</v>
      </c>
      <c r="DD303" t="e">
        <f t="shared" ca="1" si="793"/>
        <v>#N/A</v>
      </c>
      <c r="DE303" t="e">
        <f t="shared" ca="1" si="793"/>
        <v>#N/A</v>
      </c>
      <c r="DF303" t="e">
        <f t="shared" ca="1" si="793"/>
        <v>#N/A</v>
      </c>
      <c r="DG303" t="e">
        <f t="shared" ca="1" si="793"/>
        <v>#N/A</v>
      </c>
      <c r="DH303" t="e">
        <f t="shared" ca="1" si="793"/>
        <v>#N/A</v>
      </c>
      <c r="DI303" t="e">
        <f t="shared" ca="1" si="793"/>
        <v>#N/A</v>
      </c>
      <c r="DJ303" s="91" t="e">
        <f t="shared" ca="1" si="793"/>
        <v>#N/A</v>
      </c>
      <c r="DK303" t="e">
        <f t="shared" ca="1" si="793"/>
        <v>#N/A</v>
      </c>
      <c r="DL303" t="e">
        <f t="shared" ca="1" si="793"/>
        <v>#N/A</v>
      </c>
      <c r="DM303" t="e">
        <f t="shared" ca="1" si="793"/>
        <v>#N/A</v>
      </c>
      <c r="DN303" t="e">
        <f t="shared" ca="1" si="793"/>
        <v>#N/A</v>
      </c>
      <c r="DO303" t="e">
        <f t="shared" ca="1" si="793"/>
        <v>#N/A</v>
      </c>
      <c r="DP303" t="e">
        <f t="shared" ca="1" si="789"/>
        <v>#N/A</v>
      </c>
      <c r="DQ303" t="e">
        <f t="shared" ca="1" si="789"/>
        <v>#N/A</v>
      </c>
      <c r="DR303" t="e">
        <f t="shared" ca="1" si="789"/>
        <v>#N/A</v>
      </c>
      <c r="DS303" t="e">
        <f t="shared" ca="1" si="789"/>
        <v>#N/A</v>
      </c>
      <c r="DT303" t="e">
        <f t="shared" ca="1" si="789"/>
        <v>#N/A</v>
      </c>
      <c r="DU303" t="e">
        <f t="shared" ca="1" si="789"/>
        <v>#N/A</v>
      </c>
      <c r="DV303" t="e">
        <f t="shared" ca="1" si="789"/>
        <v>#N/A</v>
      </c>
      <c r="DW303" t="e">
        <f t="shared" ca="1" si="789"/>
        <v>#N/A</v>
      </c>
      <c r="DX303" t="e">
        <f t="shared" ca="1" si="789"/>
        <v>#N/A</v>
      </c>
      <c r="DY303" t="e">
        <f t="shared" ca="1" si="789"/>
        <v>#N/A</v>
      </c>
      <c r="DZ303" t="e">
        <f t="shared" ca="1" si="789"/>
        <v>#N/A</v>
      </c>
      <c r="EA303" t="e">
        <f t="shared" ca="1" si="789"/>
        <v>#N/A</v>
      </c>
      <c r="EB303" t="e">
        <f t="shared" ca="1" si="789"/>
        <v>#N/A</v>
      </c>
      <c r="EC303" t="e">
        <f t="shared" ca="1" si="789"/>
        <v>#N/A</v>
      </c>
      <c r="ED303" t="e">
        <f t="shared" ca="1" si="789"/>
        <v>#N/A</v>
      </c>
      <c r="EE303" t="e">
        <f t="shared" ca="1" si="790"/>
        <v>#N/A</v>
      </c>
      <c r="EF303" t="e">
        <f t="shared" ca="1" si="783"/>
        <v>#N/A</v>
      </c>
      <c r="EG303" t="e">
        <f t="shared" ca="1" si="783"/>
        <v>#N/A</v>
      </c>
      <c r="EH303" t="e">
        <f t="shared" ca="1" si="783"/>
        <v>#N/A</v>
      </c>
      <c r="EI303" t="e">
        <f t="shared" ca="1" si="783"/>
        <v>#N/A</v>
      </c>
      <c r="EJ303" t="e">
        <f t="shared" ca="1" si="783"/>
        <v>#N/A</v>
      </c>
      <c r="EK303" t="e">
        <f t="shared" ca="1" si="783"/>
        <v>#N/A</v>
      </c>
      <c r="EL303" t="e">
        <f t="shared" ca="1" si="783"/>
        <v>#N/A</v>
      </c>
      <c r="EM303" t="e">
        <f t="shared" ca="1" si="783"/>
        <v>#N/A</v>
      </c>
      <c r="EN303" s="91" t="e">
        <f t="shared" ca="1" si="783"/>
        <v>#N/A</v>
      </c>
    </row>
    <row r="304" spans="1:144">
      <c r="A304" t="str">
        <f ca="1"/>
        <v>Services</v>
      </c>
      <c r="B304" t="str">
        <f ca="1"/>
        <v>Services</v>
      </c>
      <c r="C304">
        <f ca="1"/>
        <v>0</v>
      </c>
      <c r="D304" t="str">
        <f ca="1"/>
        <v/>
      </c>
      <c r="E304">
        <f ca="1"/>
        <v>0</v>
      </c>
      <c r="F304">
        <f ca="1"/>
        <v>0</v>
      </c>
      <c r="G304">
        <f ca="1"/>
        <v>0</v>
      </c>
      <c r="H304" t="str">
        <f ca="1"/>
        <v/>
      </c>
      <c r="I304">
        <f ca="1"/>
        <v>0</v>
      </c>
      <c r="J304" t="str">
        <f ca="1"/>
        <v/>
      </c>
      <c r="K304" t="str">
        <f ca="1"/>
        <v>0</v>
      </c>
      <c r="L304" t="str">
        <f ca="1"/>
        <v>0</v>
      </c>
      <c r="M304" t="str">
        <f ca="1"/>
        <v>0</v>
      </c>
      <c r="X304" s="91" t="e">
        <f t="shared" ca="1" si="784"/>
        <v>#N/A</v>
      </c>
      <c r="Y304" t="e">
        <f t="shared" ca="1" si="784"/>
        <v>#N/A</v>
      </c>
      <c r="Z304" t="e">
        <f t="shared" ca="1" si="784"/>
        <v>#N/A</v>
      </c>
      <c r="AA304" t="e">
        <f t="shared" ca="1" si="784"/>
        <v>#N/A</v>
      </c>
      <c r="AB304" t="e">
        <f t="shared" ca="1" si="784"/>
        <v>#N/A</v>
      </c>
      <c r="AC304" t="e">
        <f t="shared" ca="1" si="784"/>
        <v>#N/A</v>
      </c>
      <c r="AD304" t="e">
        <f t="shared" ca="1" si="784"/>
        <v>#N/A</v>
      </c>
      <c r="AE304" t="e">
        <f t="shared" ca="1" si="784"/>
        <v>#N/A</v>
      </c>
      <c r="AF304" t="e">
        <f t="shared" ca="1" si="784"/>
        <v>#N/A</v>
      </c>
      <c r="AG304" t="e">
        <f t="shared" ca="1" si="784"/>
        <v>#N/A</v>
      </c>
      <c r="AH304" t="e">
        <f t="shared" ca="1" si="784"/>
        <v>#N/A</v>
      </c>
      <c r="AI304" t="e">
        <f t="shared" ca="1" si="784"/>
        <v>#N/A</v>
      </c>
      <c r="AJ304" t="e">
        <f t="shared" ca="1" si="784"/>
        <v>#N/A</v>
      </c>
      <c r="AK304" t="e">
        <f t="shared" ca="1" si="784"/>
        <v>#N/A</v>
      </c>
      <c r="AL304" t="e">
        <f t="shared" ca="1" si="784"/>
        <v>#N/A</v>
      </c>
      <c r="AM304" t="e">
        <f t="shared" ca="1" si="784"/>
        <v>#N/A</v>
      </c>
      <c r="AN304" t="e">
        <f t="shared" ca="1" si="791"/>
        <v>#N/A</v>
      </c>
      <c r="AO304" t="e">
        <f t="shared" ca="1" si="791"/>
        <v>#N/A</v>
      </c>
      <c r="AP304" t="e">
        <f t="shared" ca="1" si="791"/>
        <v>#N/A</v>
      </c>
      <c r="AQ304" t="e">
        <f t="shared" ca="1" si="791"/>
        <v>#N/A</v>
      </c>
      <c r="AR304" t="e">
        <f t="shared" ca="1" si="791"/>
        <v>#N/A</v>
      </c>
      <c r="AS304" t="e">
        <f t="shared" ca="1" si="791"/>
        <v>#N/A</v>
      </c>
      <c r="AT304" t="e">
        <f t="shared" ca="1" si="791"/>
        <v>#N/A</v>
      </c>
      <c r="AU304" t="e">
        <f t="shared" ca="1" si="791"/>
        <v>#N/A</v>
      </c>
      <c r="AV304" t="e">
        <f t="shared" ca="1" si="791"/>
        <v>#N/A</v>
      </c>
      <c r="AW304" t="e">
        <f t="shared" ca="1" si="791"/>
        <v>#N/A</v>
      </c>
      <c r="AX304" t="e">
        <f t="shared" ca="1" si="791"/>
        <v>#N/A</v>
      </c>
      <c r="AY304" t="e">
        <f t="shared" ca="1" si="791"/>
        <v>#N/A</v>
      </c>
      <c r="AZ304" t="e">
        <f t="shared" ca="1" si="791"/>
        <v>#N/A</v>
      </c>
      <c r="BA304" t="e">
        <f t="shared" ca="1" si="791"/>
        <v>#N/A</v>
      </c>
      <c r="BB304" s="91" t="e">
        <f t="shared" ca="1" si="791"/>
        <v>#N/A</v>
      </c>
      <c r="BC304" t="e">
        <f t="shared" ca="1" si="791"/>
        <v>#N/A</v>
      </c>
      <c r="BD304" t="e">
        <f t="shared" ca="1" si="785"/>
        <v>#N/A</v>
      </c>
      <c r="BE304" t="e">
        <f t="shared" ca="1" si="785"/>
        <v>#N/A</v>
      </c>
      <c r="BF304" t="e">
        <f t="shared" ca="1" si="785"/>
        <v>#N/A</v>
      </c>
      <c r="BG304" t="e">
        <f t="shared" ca="1" si="785"/>
        <v>#N/A</v>
      </c>
      <c r="BH304" t="e">
        <f t="shared" ca="1" si="785"/>
        <v>#N/A</v>
      </c>
      <c r="BI304" t="e">
        <f t="shared" ca="1" si="785"/>
        <v>#N/A</v>
      </c>
      <c r="BJ304" t="e">
        <f t="shared" ca="1" si="785"/>
        <v>#N/A</v>
      </c>
      <c r="BK304" t="e">
        <f t="shared" ca="1" si="785"/>
        <v>#N/A</v>
      </c>
      <c r="BL304" t="e">
        <f t="shared" ca="1" si="785"/>
        <v>#N/A</v>
      </c>
      <c r="BM304" t="e">
        <f t="shared" ca="1" si="785"/>
        <v>#N/A</v>
      </c>
      <c r="BN304" t="e">
        <f t="shared" ca="1" si="785"/>
        <v>#N/A</v>
      </c>
      <c r="BO304" t="e">
        <f t="shared" ca="1" si="785"/>
        <v>#N/A</v>
      </c>
      <c r="BP304" t="e">
        <f t="shared" ca="1" si="785"/>
        <v>#N/A</v>
      </c>
      <c r="BQ304" t="e">
        <f t="shared" ca="1" si="785"/>
        <v>#N/A</v>
      </c>
      <c r="BR304" t="e">
        <f t="shared" ca="1" si="785"/>
        <v>#N/A</v>
      </c>
      <c r="BS304" t="e">
        <f t="shared" ca="1" si="786"/>
        <v>#N/A</v>
      </c>
      <c r="BT304" t="e">
        <f t="shared" ca="1" si="792"/>
        <v>#N/A</v>
      </c>
      <c r="BU304" t="e">
        <f t="shared" ca="1" si="792"/>
        <v>#N/A</v>
      </c>
      <c r="BV304" t="e">
        <f t="shared" ca="1" si="792"/>
        <v>#N/A</v>
      </c>
      <c r="BW304" t="e">
        <f t="shared" ca="1" si="792"/>
        <v>#N/A</v>
      </c>
      <c r="BX304" t="e">
        <f t="shared" ca="1" si="792"/>
        <v>#N/A</v>
      </c>
      <c r="BY304" t="e">
        <f t="shared" ca="1" si="792"/>
        <v>#N/A</v>
      </c>
      <c r="BZ304" t="e">
        <f t="shared" ca="1" si="792"/>
        <v>#N/A</v>
      </c>
      <c r="CA304" t="e">
        <f t="shared" ca="1" si="792"/>
        <v>#N/A</v>
      </c>
      <c r="CB304" t="e">
        <f t="shared" ca="1" si="792"/>
        <v>#N/A</v>
      </c>
      <c r="CC304" t="e">
        <f t="shared" ca="1" si="792"/>
        <v>#N/A</v>
      </c>
      <c r="CD304" t="e">
        <f t="shared" ca="1" si="792"/>
        <v>#N/A</v>
      </c>
      <c r="CE304" t="e">
        <f t="shared" ca="1" si="792"/>
        <v>#N/A</v>
      </c>
      <c r="CF304" s="91" t="e">
        <f t="shared" ca="1" si="792"/>
        <v>#N/A</v>
      </c>
      <c r="CG304" t="e">
        <f t="shared" ca="1" si="792"/>
        <v>#N/A</v>
      </c>
      <c r="CH304" t="e">
        <f t="shared" ca="1" si="792"/>
        <v>#N/A</v>
      </c>
      <c r="CI304" t="e">
        <f t="shared" ca="1" si="792"/>
        <v>#N/A</v>
      </c>
      <c r="CJ304" t="e">
        <f t="shared" ca="1" si="787"/>
        <v>#N/A</v>
      </c>
      <c r="CK304" t="e">
        <f t="shared" ca="1" si="787"/>
        <v>#N/A</v>
      </c>
      <c r="CL304" t="e">
        <f t="shared" ca="1" si="787"/>
        <v>#N/A</v>
      </c>
      <c r="CM304" t="e">
        <f t="shared" ca="1" si="787"/>
        <v>#N/A</v>
      </c>
      <c r="CN304" t="e">
        <f t="shared" ca="1" si="787"/>
        <v>#N/A</v>
      </c>
      <c r="CO304" t="e">
        <f t="shared" ca="1" si="787"/>
        <v>#N/A</v>
      </c>
      <c r="CP304" t="e">
        <f t="shared" ca="1" si="787"/>
        <v>#N/A</v>
      </c>
      <c r="CQ304" t="e">
        <f t="shared" ca="1" si="787"/>
        <v>#N/A</v>
      </c>
      <c r="CR304" t="e">
        <f t="shared" ca="1" si="787"/>
        <v>#N/A</v>
      </c>
      <c r="CS304" t="e">
        <f t="shared" ca="1" si="787"/>
        <v>#N/A</v>
      </c>
      <c r="CT304" t="e">
        <f t="shared" ca="1" si="787"/>
        <v>#N/A</v>
      </c>
      <c r="CU304" t="e">
        <f t="shared" ca="1" si="787"/>
        <v>#N/A</v>
      </c>
      <c r="CV304" t="e">
        <f t="shared" ca="1" si="787"/>
        <v>#N/A</v>
      </c>
      <c r="CW304" t="e">
        <f t="shared" ca="1" si="787"/>
        <v>#N/A</v>
      </c>
      <c r="CX304" t="e">
        <f t="shared" ca="1" si="787"/>
        <v>#N/A</v>
      </c>
      <c r="CY304" t="e">
        <f t="shared" ca="1" si="788"/>
        <v>#N/A</v>
      </c>
      <c r="CZ304" t="e">
        <f t="shared" ca="1" si="793"/>
        <v>#N/A</v>
      </c>
      <c r="DA304" t="e">
        <f t="shared" ca="1" si="793"/>
        <v>#N/A</v>
      </c>
      <c r="DB304" t="e">
        <f t="shared" ca="1" si="793"/>
        <v>#N/A</v>
      </c>
      <c r="DC304" t="e">
        <f t="shared" ca="1" si="793"/>
        <v>#N/A</v>
      </c>
      <c r="DD304" t="e">
        <f t="shared" ca="1" si="793"/>
        <v>#N/A</v>
      </c>
      <c r="DE304" t="e">
        <f t="shared" ca="1" si="793"/>
        <v>#N/A</v>
      </c>
      <c r="DF304" t="e">
        <f t="shared" ca="1" si="793"/>
        <v>#N/A</v>
      </c>
      <c r="DG304" t="e">
        <f t="shared" ca="1" si="793"/>
        <v>#N/A</v>
      </c>
      <c r="DH304" t="e">
        <f t="shared" ca="1" si="793"/>
        <v>#N/A</v>
      </c>
      <c r="DI304" t="e">
        <f t="shared" ca="1" si="793"/>
        <v>#N/A</v>
      </c>
      <c r="DJ304" s="91" t="e">
        <f t="shared" ca="1" si="793"/>
        <v>#N/A</v>
      </c>
      <c r="DK304" t="e">
        <f t="shared" ca="1" si="793"/>
        <v>#N/A</v>
      </c>
      <c r="DL304" t="e">
        <f t="shared" ca="1" si="793"/>
        <v>#N/A</v>
      </c>
      <c r="DM304" t="e">
        <f t="shared" ca="1" si="793"/>
        <v>#N/A</v>
      </c>
      <c r="DN304" t="e">
        <f t="shared" ca="1" si="793"/>
        <v>#N/A</v>
      </c>
      <c r="DO304" t="e">
        <f t="shared" ca="1" si="793"/>
        <v>#N/A</v>
      </c>
      <c r="DP304" t="e">
        <f t="shared" ca="1" si="789"/>
        <v>#N/A</v>
      </c>
      <c r="DQ304" t="e">
        <f t="shared" ca="1" si="789"/>
        <v>#N/A</v>
      </c>
      <c r="DR304" t="e">
        <f t="shared" ca="1" si="789"/>
        <v>#N/A</v>
      </c>
      <c r="DS304" t="e">
        <f t="shared" ca="1" si="789"/>
        <v>#N/A</v>
      </c>
      <c r="DT304" t="e">
        <f t="shared" ca="1" si="789"/>
        <v>#N/A</v>
      </c>
      <c r="DU304" t="e">
        <f t="shared" ca="1" si="789"/>
        <v>#N/A</v>
      </c>
      <c r="DV304" t="e">
        <f t="shared" ca="1" si="789"/>
        <v>#N/A</v>
      </c>
      <c r="DW304" t="e">
        <f t="shared" ca="1" si="789"/>
        <v>#N/A</v>
      </c>
      <c r="DX304" t="e">
        <f t="shared" ca="1" si="789"/>
        <v>#N/A</v>
      </c>
      <c r="DY304" t="e">
        <f t="shared" ca="1" si="789"/>
        <v>#N/A</v>
      </c>
      <c r="DZ304" t="e">
        <f t="shared" ca="1" si="789"/>
        <v>#N/A</v>
      </c>
      <c r="EA304" t="e">
        <f t="shared" ca="1" si="789"/>
        <v>#N/A</v>
      </c>
      <c r="EB304" t="e">
        <f t="shared" ca="1" si="789"/>
        <v>#N/A</v>
      </c>
      <c r="EC304" t="e">
        <f t="shared" ca="1" si="789"/>
        <v>#N/A</v>
      </c>
      <c r="ED304" t="e">
        <f t="shared" ca="1" si="789"/>
        <v>#N/A</v>
      </c>
      <c r="EE304" t="e">
        <f t="shared" ca="1" si="790"/>
        <v>#N/A</v>
      </c>
      <c r="EF304" t="e">
        <f t="shared" ca="1" si="783"/>
        <v>#N/A</v>
      </c>
      <c r="EG304" t="e">
        <f t="shared" ca="1" si="783"/>
        <v>#N/A</v>
      </c>
      <c r="EH304" t="e">
        <f t="shared" ca="1" si="783"/>
        <v>#N/A</v>
      </c>
      <c r="EI304" t="e">
        <f t="shared" ca="1" si="783"/>
        <v>#N/A</v>
      </c>
      <c r="EJ304" t="e">
        <f t="shared" ca="1" si="783"/>
        <v>#N/A</v>
      </c>
      <c r="EK304" t="e">
        <f t="shared" ca="1" si="783"/>
        <v>#N/A</v>
      </c>
      <c r="EL304" t="e">
        <f t="shared" ca="1" si="783"/>
        <v>#N/A</v>
      </c>
      <c r="EM304" t="e">
        <f t="shared" ca="1" si="783"/>
        <v>#N/A</v>
      </c>
      <c r="EN304" s="91" t="e">
        <f t="shared" ca="1" si="783"/>
        <v>#N/A</v>
      </c>
    </row>
    <row r="305" spans="1:144">
      <c r="A305">
        <f ca="1"/>
        <v>0</v>
      </c>
      <c r="B305">
        <f ca="1"/>
        <v>0</v>
      </c>
      <c r="C305">
        <f ca="1"/>
        <v>0</v>
      </c>
      <c r="D305" t="str">
        <f ca="1"/>
        <v/>
      </c>
      <c r="E305">
        <f ca="1"/>
        <v>0</v>
      </c>
      <c r="F305">
        <f ca="1"/>
        <v>0</v>
      </c>
      <c r="G305">
        <f ca="1"/>
        <v>0</v>
      </c>
      <c r="H305" t="str">
        <f ca="1"/>
        <v/>
      </c>
      <c r="I305">
        <f ca="1"/>
        <v>0</v>
      </c>
      <c r="J305" t="str">
        <f ca="1"/>
        <v/>
      </c>
      <c r="K305" t="str">
        <f ca="1"/>
        <v>0</v>
      </c>
      <c r="L305" t="str">
        <f ca="1"/>
        <v>0</v>
      </c>
      <c r="M305" t="str">
        <f ca="1"/>
        <v>0</v>
      </c>
      <c r="X305" s="91" t="e">
        <f t="shared" ca="1" si="784"/>
        <v>#N/A</v>
      </c>
      <c r="Y305" t="e">
        <f t="shared" ca="1" si="784"/>
        <v>#N/A</v>
      </c>
      <c r="Z305" t="e">
        <f t="shared" ca="1" si="784"/>
        <v>#N/A</v>
      </c>
      <c r="AA305" t="e">
        <f t="shared" ca="1" si="784"/>
        <v>#N/A</v>
      </c>
      <c r="AB305" t="e">
        <f t="shared" ca="1" si="784"/>
        <v>#N/A</v>
      </c>
      <c r="AC305" t="e">
        <f t="shared" ca="1" si="784"/>
        <v>#N/A</v>
      </c>
      <c r="AD305" t="e">
        <f t="shared" ca="1" si="784"/>
        <v>#N/A</v>
      </c>
      <c r="AE305" t="e">
        <f t="shared" ca="1" si="784"/>
        <v>#N/A</v>
      </c>
      <c r="AF305" t="e">
        <f t="shared" ca="1" si="784"/>
        <v>#N/A</v>
      </c>
      <c r="AG305" t="e">
        <f t="shared" ca="1" si="784"/>
        <v>#N/A</v>
      </c>
      <c r="AH305" t="e">
        <f t="shared" ca="1" si="784"/>
        <v>#N/A</v>
      </c>
      <c r="AI305" t="e">
        <f t="shared" ca="1" si="784"/>
        <v>#N/A</v>
      </c>
      <c r="AJ305" t="e">
        <f t="shared" ca="1" si="784"/>
        <v>#N/A</v>
      </c>
      <c r="AK305" t="e">
        <f t="shared" ca="1" si="784"/>
        <v>#N/A</v>
      </c>
      <c r="AL305" t="e">
        <f t="shared" ca="1" si="784"/>
        <v>#N/A</v>
      </c>
      <c r="AM305" t="e">
        <f t="shared" ca="1" si="784"/>
        <v>#N/A</v>
      </c>
      <c r="AN305" t="e">
        <f t="shared" ca="1" si="791"/>
        <v>#N/A</v>
      </c>
      <c r="AO305" t="e">
        <f t="shared" ca="1" si="791"/>
        <v>#N/A</v>
      </c>
      <c r="AP305" t="e">
        <f t="shared" ca="1" si="791"/>
        <v>#N/A</v>
      </c>
      <c r="AQ305" t="e">
        <f t="shared" ca="1" si="791"/>
        <v>#N/A</v>
      </c>
      <c r="AR305" t="e">
        <f t="shared" ca="1" si="791"/>
        <v>#N/A</v>
      </c>
      <c r="AS305" t="e">
        <f t="shared" ca="1" si="791"/>
        <v>#N/A</v>
      </c>
      <c r="AT305" t="e">
        <f t="shared" ca="1" si="791"/>
        <v>#N/A</v>
      </c>
      <c r="AU305" t="e">
        <f t="shared" ca="1" si="791"/>
        <v>#N/A</v>
      </c>
      <c r="AV305" t="e">
        <f t="shared" ca="1" si="791"/>
        <v>#N/A</v>
      </c>
      <c r="AW305" t="e">
        <f t="shared" ca="1" si="791"/>
        <v>#N/A</v>
      </c>
      <c r="AX305" t="e">
        <f t="shared" ca="1" si="791"/>
        <v>#N/A</v>
      </c>
      <c r="AY305" t="e">
        <f t="shared" ca="1" si="791"/>
        <v>#N/A</v>
      </c>
      <c r="AZ305" t="e">
        <f t="shared" ca="1" si="791"/>
        <v>#N/A</v>
      </c>
      <c r="BA305" t="e">
        <f t="shared" ca="1" si="791"/>
        <v>#N/A</v>
      </c>
      <c r="BB305" s="91" t="e">
        <f t="shared" ca="1" si="791"/>
        <v>#N/A</v>
      </c>
      <c r="BC305" t="e">
        <f t="shared" ca="1" si="791"/>
        <v>#N/A</v>
      </c>
      <c r="BD305" t="e">
        <f t="shared" ca="1" si="785"/>
        <v>#N/A</v>
      </c>
      <c r="BE305" t="e">
        <f t="shared" ca="1" si="785"/>
        <v>#N/A</v>
      </c>
      <c r="BF305" t="e">
        <f t="shared" ca="1" si="785"/>
        <v>#N/A</v>
      </c>
      <c r="BG305" t="e">
        <f t="shared" ca="1" si="785"/>
        <v>#N/A</v>
      </c>
      <c r="BH305" t="e">
        <f t="shared" ca="1" si="785"/>
        <v>#N/A</v>
      </c>
      <c r="BI305" t="e">
        <f t="shared" ca="1" si="785"/>
        <v>#N/A</v>
      </c>
      <c r="BJ305" t="e">
        <f t="shared" ca="1" si="785"/>
        <v>#N/A</v>
      </c>
      <c r="BK305" t="e">
        <f t="shared" ca="1" si="785"/>
        <v>#N/A</v>
      </c>
      <c r="BL305" t="e">
        <f t="shared" ca="1" si="785"/>
        <v>#N/A</v>
      </c>
      <c r="BM305" t="e">
        <f t="shared" ca="1" si="785"/>
        <v>#N/A</v>
      </c>
      <c r="BN305" t="e">
        <f t="shared" ca="1" si="785"/>
        <v>#N/A</v>
      </c>
      <c r="BO305" t="e">
        <f t="shared" ca="1" si="785"/>
        <v>#N/A</v>
      </c>
      <c r="BP305" t="e">
        <f t="shared" ca="1" si="785"/>
        <v>#N/A</v>
      </c>
      <c r="BQ305" t="e">
        <f t="shared" ca="1" si="785"/>
        <v>#N/A</v>
      </c>
      <c r="BR305" t="e">
        <f t="shared" ca="1" si="785"/>
        <v>#N/A</v>
      </c>
      <c r="BS305" t="e">
        <f t="shared" ca="1" si="786"/>
        <v>#N/A</v>
      </c>
      <c r="BT305" t="e">
        <f t="shared" ca="1" si="792"/>
        <v>#N/A</v>
      </c>
      <c r="BU305" t="e">
        <f t="shared" ca="1" si="792"/>
        <v>#N/A</v>
      </c>
      <c r="BV305" t="e">
        <f t="shared" ca="1" si="792"/>
        <v>#N/A</v>
      </c>
      <c r="BW305" t="e">
        <f t="shared" ca="1" si="792"/>
        <v>#N/A</v>
      </c>
      <c r="BX305" t="e">
        <f t="shared" ca="1" si="792"/>
        <v>#N/A</v>
      </c>
      <c r="BY305" t="e">
        <f t="shared" ca="1" si="792"/>
        <v>#N/A</v>
      </c>
      <c r="BZ305" t="e">
        <f t="shared" ca="1" si="792"/>
        <v>#N/A</v>
      </c>
      <c r="CA305" t="e">
        <f t="shared" ca="1" si="792"/>
        <v>#N/A</v>
      </c>
      <c r="CB305" t="e">
        <f t="shared" ca="1" si="792"/>
        <v>#N/A</v>
      </c>
      <c r="CC305" t="e">
        <f t="shared" ca="1" si="792"/>
        <v>#N/A</v>
      </c>
      <c r="CD305" t="e">
        <f t="shared" ca="1" si="792"/>
        <v>#N/A</v>
      </c>
      <c r="CE305" t="e">
        <f t="shared" ca="1" si="792"/>
        <v>#N/A</v>
      </c>
      <c r="CF305" s="91" t="e">
        <f t="shared" ca="1" si="792"/>
        <v>#N/A</v>
      </c>
      <c r="CG305" t="e">
        <f t="shared" ca="1" si="792"/>
        <v>#N/A</v>
      </c>
      <c r="CH305" t="e">
        <f t="shared" ca="1" si="792"/>
        <v>#N/A</v>
      </c>
      <c r="CI305" t="e">
        <f t="shared" ca="1" si="792"/>
        <v>#N/A</v>
      </c>
      <c r="CJ305" t="e">
        <f t="shared" ca="1" si="787"/>
        <v>#N/A</v>
      </c>
      <c r="CK305" t="e">
        <f t="shared" ca="1" si="787"/>
        <v>#N/A</v>
      </c>
      <c r="CL305" t="e">
        <f t="shared" ca="1" si="787"/>
        <v>#N/A</v>
      </c>
      <c r="CM305" t="e">
        <f t="shared" ca="1" si="787"/>
        <v>#N/A</v>
      </c>
      <c r="CN305" t="e">
        <f t="shared" ca="1" si="787"/>
        <v>#N/A</v>
      </c>
      <c r="CO305" t="e">
        <f t="shared" ca="1" si="787"/>
        <v>#N/A</v>
      </c>
      <c r="CP305" t="e">
        <f t="shared" ca="1" si="787"/>
        <v>#N/A</v>
      </c>
      <c r="CQ305" t="e">
        <f t="shared" ca="1" si="787"/>
        <v>#N/A</v>
      </c>
      <c r="CR305" t="e">
        <f t="shared" ca="1" si="787"/>
        <v>#N/A</v>
      </c>
      <c r="CS305" t="e">
        <f t="shared" ca="1" si="787"/>
        <v>#N/A</v>
      </c>
      <c r="CT305" t="e">
        <f t="shared" ca="1" si="787"/>
        <v>#N/A</v>
      </c>
      <c r="CU305" t="e">
        <f t="shared" ca="1" si="787"/>
        <v>#N/A</v>
      </c>
      <c r="CV305" t="e">
        <f t="shared" ca="1" si="787"/>
        <v>#N/A</v>
      </c>
      <c r="CW305" t="e">
        <f t="shared" ca="1" si="787"/>
        <v>#N/A</v>
      </c>
      <c r="CX305" t="e">
        <f t="shared" ca="1" si="787"/>
        <v>#N/A</v>
      </c>
      <c r="CY305" t="e">
        <f t="shared" ca="1" si="788"/>
        <v>#N/A</v>
      </c>
      <c r="CZ305" t="e">
        <f t="shared" ca="1" si="793"/>
        <v>#N/A</v>
      </c>
      <c r="DA305" t="e">
        <f t="shared" ca="1" si="793"/>
        <v>#N/A</v>
      </c>
      <c r="DB305" t="e">
        <f t="shared" ca="1" si="793"/>
        <v>#N/A</v>
      </c>
      <c r="DC305" t="e">
        <f t="shared" ca="1" si="793"/>
        <v>#N/A</v>
      </c>
      <c r="DD305" t="e">
        <f t="shared" ca="1" si="793"/>
        <v>#N/A</v>
      </c>
      <c r="DE305" t="e">
        <f t="shared" ca="1" si="793"/>
        <v>#N/A</v>
      </c>
      <c r="DF305" t="e">
        <f t="shared" ca="1" si="793"/>
        <v>#N/A</v>
      </c>
      <c r="DG305" t="e">
        <f t="shared" ca="1" si="793"/>
        <v>#N/A</v>
      </c>
      <c r="DH305" t="e">
        <f t="shared" ca="1" si="793"/>
        <v>#N/A</v>
      </c>
      <c r="DI305" t="e">
        <f t="shared" ca="1" si="793"/>
        <v>#N/A</v>
      </c>
      <c r="DJ305" s="91" t="e">
        <f t="shared" ca="1" si="793"/>
        <v>#N/A</v>
      </c>
      <c r="DK305" t="e">
        <f t="shared" ca="1" si="793"/>
        <v>#N/A</v>
      </c>
      <c r="DL305" t="e">
        <f t="shared" ca="1" si="793"/>
        <v>#N/A</v>
      </c>
      <c r="DM305" t="e">
        <f t="shared" ca="1" si="793"/>
        <v>#N/A</v>
      </c>
      <c r="DN305" t="e">
        <f t="shared" ca="1" si="793"/>
        <v>#N/A</v>
      </c>
      <c r="DO305" t="e">
        <f t="shared" ca="1" si="793"/>
        <v>#N/A</v>
      </c>
      <c r="DP305" t="e">
        <f t="shared" ca="1" si="789"/>
        <v>#N/A</v>
      </c>
      <c r="DQ305" t="e">
        <f t="shared" ca="1" si="789"/>
        <v>#N/A</v>
      </c>
      <c r="DR305" t="e">
        <f t="shared" ca="1" si="789"/>
        <v>#N/A</v>
      </c>
      <c r="DS305" t="e">
        <f t="shared" ca="1" si="789"/>
        <v>#N/A</v>
      </c>
      <c r="DT305" t="e">
        <f t="shared" ca="1" si="789"/>
        <v>#N/A</v>
      </c>
      <c r="DU305" t="e">
        <f t="shared" ca="1" si="789"/>
        <v>#N/A</v>
      </c>
      <c r="DV305" t="e">
        <f t="shared" ca="1" si="789"/>
        <v>#N/A</v>
      </c>
      <c r="DW305" t="e">
        <f t="shared" ca="1" si="789"/>
        <v>#N/A</v>
      </c>
      <c r="DX305" t="e">
        <f t="shared" ca="1" si="789"/>
        <v>#N/A</v>
      </c>
      <c r="DY305" t="e">
        <f t="shared" ca="1" si="789"/>
        <v>#N/A</v>
      </c>
      <c r="DZ305" t="e">
        <f t="shared" ca="1" si="789"/>
        <v>#N/A</v>
      </c>
      <c r="EA305" t="e">
        <f t="shared" ca="1" si="789"/>
        <v>#N/A</v>
      </c>
      <c r="EB305" t="e">
        <f t="shared" ca="1" si="789"/>
        <v>#N/A</v>
      </c>
      <c r="EC305" t="e">
        <f t="shared" ca="1" si="789"/>
        <v>#N/A</v>
      </c>
      <c r="ED305" t="e">
        <f t="shared" ca="1" si="789"/>
        <v>#N/A</v>
      </c>
      <c r="EE305" t="e">
        <f t="shared" ca="1" si="790"/>
        <v>#N/A</v>
      </c>
      <c r="EF305" t="e">
        <f t="shared" ca="1" si="783"/>
        <v>#N/A</v>
      </c>
      <c r="EG305" t="e">
        <f t="shared" ca="1" si="783"/>
        <v>#N/A</v>
      </c>
      <c r="EH305" t="e">
        <f t="shared" ca="1" si="783"/>
        <v>#N/A</v>
      </c>
      <c r="EI305" t="e">
        <f t="shared" ca="1" si="783"/>
        <v>#N/A</v>
      </c>
      <c r="EJ305" t="e">
        <f t="shared" ca="1" si="783"/>
        <v>#N/A</v>
      </c>
      <c r="EK305" t="e">
        <f t="shared" ca="1" si="783"/>
        <v>#N/A</v>
      </c>
      <c r="EL305" t="e">
        <f t="shared" ca="1" si="783"/>
        <v>#N/A</v>
      </c>
      <c r="EM305" t="e">
        <f t="shared" ca="1" si="783"/>
        <v>#N/A</v>
      </c>
      <c r="EN305" s="91" t="e">
        <f t="shared" ca="1" si="783"/>
        <v>#N/A</v>
      </c>
    </row>
    <row r="306" spans="1:144">
      <c r="A306">
        <f ca="1"/>
        <v>0</v>
      </c>
      <c r="B306">
        <f ca="1"/>
        <v>0</v>
      </c>
      <c r="C306">
        <f ca="1"/>
        <v>0</v>
      </c>
      <c r="D306" t="str">
        <f ca="1"/>
        <v/>
      </c>
      <c r="E306">
        <f ca="1"/>
        <v>0</v>
      </c>
      <c r="F306">
        <f ca="1"/>
        <v>0</v>
      </c>
      <c r="G306">
        <f ca="1"/>
        <v>0</v>
      </c>
      <c r="H306" t="str">
        <f ca="1"/>
        <v/>
      </c>
      <c r="I306">
        <f ca="1"/>
        <v>0</v>
      </c>
      <c r="J306" t="str">
        <f ca="1"/>
        <v/>
      </c>
      <c r="K306" t="str">
        <f ca="1"/>
        <v>0</v>
      </c>
      <c r="L306" t="str">
        <f ca="1"/>
        <v>0</v>
      </c>
      <c r="M306" t="str">
        <f ca="1"/>
        <v>0</v>
      </c>
      <c r="X306" s="91" t="e">
        <f t="shared" ca="1" si="784"/>
        <v>#N/A</v>
      </c>
      <c r="Y306" t="e">
        <f t="shared" ca="1" si="784"/>
        <v>#N/A</v>
      </c>
      <c r="Z306" t="e">
        <f t="shared" ca="1" si="784"/>
        <v>#N/A</v>
      </c>
      <c r="AA306" t="e">
        <f t="shared" ca="1" si="784"/>
        <v>#N/A</v>
      </c>
      <c r="AB306" t="e">
        <f t="shared" ca="1" si="784"/>
        <v>#N/A</v>
      </c>
      <c r="AC306" t="e">
        <f t="shared" ca="1" si="784"/>
        <v>#N/A</v>
      </c>
      <c r="AD306" t="e">
        <f t="shared" ca="1" si="784"/>
        <v>#N/A</v>
      </c>
      <c r="AE306" t="e">
        <f t="shared" ca="1" si="784"/>
        <v>#N/A</v>
      </c>
      <c r="AF306" t="e">
        <f t="shared" ca="1" si="784"/>
        <v>#N/A</v>
      </c>
      <c r="AG306" t="e">
        <f t="shared" ca="1" si="784"/>
        <v>#N/A</v>
      </c>
      <c r="AH306" t="e">
        <f t="shared" ca="1" si="784"/>
        <v>#N/A</v>
      </c>
      <c r="AI306" t="e">
        <f t="shared" ca="1" si="784"/>
        <v>#N/A</v>
      </c>
      <c r="AJ306" t="e">
        <f t="shared" ca="1" si="784"/>
        <v>#N/A</v>
      </c>
      <c r="AK306" t="e">
        <f t="shared" ca="1" si="784"/>
        <v>#N/A</v>
      </c>
      <c r="AL306" t="e">
        <f t="shared" ca="1" si="784"/>
        <v>#N/A</v>
      </c>
      <c r="AM306" t="e">
        <f t="shared" ca="1" si="784"/>
        <v>#N/A</v>
      </c>
      <c r="AN306" t="e">
        <f t="shared" ca="1" si="791"/>
        <v>#N/A</v>
      </c>
      <c r="AO306" t="e">
        <f t="shared" ca="1" si="791"/>
        <v>#N/A</v>
      </c>
      <c r="AP306" t="e">
        <f t="shared" ca="1" si="791"/>
        <v>#N/A</v>
      </c>
      <c r="AQ306" t="e">
        <f t="shared" ca="1" si="791"/>
        <v>#N/A</v>
      </c>
      <c r="AR306" t="e">
        <f t="shared" ca="1" si="791"/>
        <v>#N/A</v>
      </c>
      <c r="AS306" t="e">
        <f t="shared" ca="1" si="791"/>
        <v>#N/A</v>
      </c>
      <c r="AT306" t="e">
        <f t="shared" ca="1" si="791"/>
        <v>#N/A</v>
      </c>
      <c r="AU306" t="e">
        <f t="shared" ca="1" si="791"/>
        <v>#N/A</v>
      </c>
      <c r="AV306" t="e">
        <f t="shared" ca="1" si="791"/>
        <v>#N/A</v>
      </c>
      <c r="AW306" t="e">
        <f t="shared" ca="1" si="791"/>
        <v>#N/A</v>
      </c>
      <c r="AX306" t="e">
        <f t="shared" ca="1" si="791"/>
        <v>#N/A</v>
      </c>
      <c r="AY306" t="e">
        <f t="shared" ca="1" si="791"/>
        <v>#N/A</v>
      </c>
      <c r="AZ306" t="e">
        <f t="shared" ca="1" si="791"/>
        <v>#N/A</v>
      </c>
      <c r="BA306" t="e">
        <f t="shared" ca="1" si="791"/>
        <v>#N/A</v>
      </c>
      <c r="BB306" s="91" t="e">
        <f t="shared" ca="1" si="791"/>
        <v>#N/A</v>
      </c>
      <c r="BC306" t="e">
        <f t="shared" ca="1" si="791"/>
        <v>#N/A</v>
      </c>
      <c r="BD306" t="e">
        <f t="shared" ca="1" si="785"/>
        <v>#N/A</v>
      </c>
      <c r="BE306" t="e">
        <f t="shared" ca="1" si="785"/>
        <v>#N/A</v>
      </c>
      <c r="BF306" t="e">
        <f t="shared" ca="1" si="785"/>
        <v>#N/A</v>
      </c>
      <c r="BG306" t="e">
        <f t="shared" ca="1" si="785"/>
        <v>#N/A</v>
      </c>
      <c r="BH306" t="e">
        <f t="shared" ca="1" si="785"/>
        <v>#N/A</v>
      </c>
      <c r="BI306" t="e">
        <f t="shared" ca="1" si="785"/>
        <v>#N/A</v>
      </c>
      <c r="BJ306" t="e">
        <f t="shared" ca="1" si="785"/>
        <v>#N/A</v>
      </c>
      <c r="BK306" t="e">
        <f t="shared" ca="1" si="785"/>
        <v>#N/A</v>
      </c>
      <c r="BL306" t="e">
        <f t="shared" ca="1" si="785"/>
        <v>#N/A</v>
      </c>
      <c r="BM306" t="e">
        <f t="shared" ca="1" si="785"/>
        <v>#N/A</v>
      </c>
      <c r="BN306" t="e">
        <f t="shared" ca="1" si="785"/>
        <v>#N/A</v>
      </c>
      <c r="BO306" t="e">
        <f t="shared" ca="1" si="785"/>
        <v>#N/A</v>
      </c>
      <c r="BP306" t="e">
        <f t="shared" ca="1" si="785"/>
        <v>#N/A</v>
      </c>
      <c r="BQ306" t="e">
        <f t="shared" ca="1" si="785"/>
        <v>#N/A</v>
      </c>
      <c r="BR306" t="e">
        <f t="shared" ca="1" si="785"/>
        <v>#N/A</v>
      </c>
      <c r="BS306" t="e">
        <f t="shared" ca="1" si="786"/>
        <v>#N/A</v>
      </c>
      <c r="BT306" t="e">
        <f t="shared" ca="1" si="792"/>
        <v>#N/A</v>
      </c>
      <c r="BU306" t="e">
        <f t="shared" ca="1" si="792"/>
        <v>#N/A</v>
      </c>
      <c r="BV306" t="e">
        <f t="shared" ca="1" si="792"/>
        <v>#N/A</v>
      </c>
      <c r="BW306" t="e">
        <f t="shared" ca="1" si="792"/>
        <v>#N/A</v>
      </c>
      <c r="BX306" t="e">
        <f t="shared" ca="1" si="792"/>
        <v>#N/A</v>
      </c>
      <c r="BY306" t="e">
        <f t="shared" ca="1" si="792"/>
        <v>#N/A</v>
      </c>
      <c r="BZ306" t="e">
        <f t="shared" ca="1" si="792"/>
        <v>#N/A</v>
      </c>
      <c r="CA306" t="e">
        <f t="shared" ca="1" si="792"/>
        <v>#N/A</v>
      </c>
      <c r="CB306" t="e">
        <f t="shared" ca="1" si="792"/>
        <v>#N/A</v>
      </c>
      <c r="CC306" t="e">
        <f t="shared" ca="1" si="792"/>
        <v>#N/A</v>
      </c>
      <c r="CD306" t="e">
        <f t="shared" ca="1" si="792"/>
        <v>#N/A</v>
      </c>
      <c r="CE306" t="e">
        <f t="shared" ca="1" si="792"/>
        <v>#N/A</v>
      </c>
      <c r="CF306" s="91" t="e">
        <f t="shared" ca="1" si="792"/>
        <v>#N/A</v>
      </c>
      <c r="CG306" t="e">
        <f t="shared" ca="1" si="792"/>
        <v>#N/A</v>
      </c>
      <c r="CH306" t="e">
        <f t="shared" ca="1" si="792"/>
        <v>#N/A</v>
      </c>
      <c r="CI306" t="e">
        <f t="shared" ca="1" si="792"/>
        <v>#N/A</v>
      </c>
      <c r="CJ306" t="e">
        <f t="shared" ca="1" si="787"/>
        <v>#N/A</v>
      </c>
      <c r="CK306" t="e">
        <f t="shared" ca="1" si="787"/>
        <v>#N/A</v>
      </c>
      <c r="CL306" t="e">
        <f t="shared" ca="1" si="787"/>
        <v>#N/A</v>
      </c>
      <c r="CM306" t="e">
        <f t="shared" ca="1" si="787"/>
        <v>#N/A</v>
      </c>
      <c r="CN306" t="e">
        <f t="shared" ca="1" si="787"/>
        <v>#N/A</v>
      </c>
      <c r="CO306" t="e">
        <f t="shared" ca="1" si="787"/>
        <v>#N/A</v>
      </c>
      <c r="CP306" t="e">
        <f t="shared" ca="1" si="787"/>
        <v>#N/A</v>
      </c>
      <c r="CQ306" t="e">
        <f t="shared" ca="1" si="787"/>
        <v>#N/A</v>
      </c>
      <c r="CR306" t="e">
        <f t="shared" ca="1" si="787"/>
        <v>#N/A</v>
      </c>
      <c r="CS306" t="e">
        <f t="shared" ca="1" si="787"/>
        <v>#N/A</v>
      </c>
      <c r="CT306" t="e">
        <f t="shared" ca="1" si="787"/>
        <v>#N/A</v>
      </c>
      <c r="CU306" t="e">
        <f t="shared" ca="1" si="787"/>
        <v>#N/A</v>
      </c>
      <c r="CV306" t="e">
        <f t="shared" ca="1" si="787"/>
        <v>#N/A</v>
      </c>
      <c r="CW306" t="e">
        <f t="shared" ca="1" si="787"/>
        <v>#N/A</v>
      </c>
      <c r="CX306" t="e">
        <f t="shared" ca="1" si="787"/>
        <v>#N/A</v>
      </c>
      <c r="CY306" t="e">
        <f t="shared" ca="1" si="788"/>
        <v>#N/A</v>
      </c>
      <c r="CZ306" t="e">
        <f t="shared" ca="1" si="793"/>
        <v>#N/A</v>
      </c>
      <c r="DA306" t="e">
        <f t="shared" ca="1" si="793"/>
        <v>#N/A</v>
      </c>
      <c r="DB306" t="e">
        <f t="shared" ca="1" si="793"/>
        <v>#N/A</v>
      </c>
      <c r="DC306" t="e">
        <f t="shared" ca="1" si="793"/>
        <v>#N/A</v>
      </c>
      <c r="DD306" t="e">
        <f t="shared" ca="1" si="793"/>
        <v>#N/A</v>
      </c>
      <c r="DE306" t="e">
        <f t="shared" ca="1" si="793"/>
        <v>#N/A</v>
      </c>
      <c r="DF306" t="e">
        <f t="shared" ca="1" si="793"/>
        <v>#N/A</v>
      </c>
      <c r="DG306" t="e">
        <f t="shared" ca="1" si="793"/>
        <v>#N/A</v>
      </c>
      <c r="DH306" t="e">
        <f t="shared" ca="1" si="793"/>
        <v>#N/A</v>
      </c>
      <c r="DI306" t="e">
        <f t="shared" ca="1" si="793"/>
        <v>#N/A</v>
      </c>
      <c r="DJ306" s="91" t="e">
        <f t="shared" ca="1" si="793"/>
        <v>#N/A</v>
      </c>
      <c r="DK306" t="e">
        <f t="shared" ca="1" si="793"/>
        <v>#N/A</v>
      </c>
      <c r="DL306" t="e">
        <f t="shared" ca="1" si="793"/>
        <v>#N/A</v>
      </c>
      <c r="DM306" t="e">
        <f t="shared" ca="1" si="793"/>
        <v>#N/A</v>
      </c>
      <c r="DN306" t="e">
        <f t="shared" ca="1" si="793"/>
        <v>#N/A</v>
      </c>
      <c r="DO306" t="e">
        <f t="shared" ca="1" si="793"/>
        <v>#N/A</v>
      </c>
      <c r="DP306" t="e">
        <f t="shared" ca="1" si="789"/>
        <v>#N/A</v>
      </c>
      <c r="DQ306" t="e">
        <f t="shared" ca="1" si="789"/>
        <v>#N/A</v>
      </c>
      <c r="DR306" t="e">
        <f t="shared" ca="1" si="789"/>
        <v>#N/A</v>
      </c>
      <c r="DS306" t="e">
        <f t="shared" ca="1" si="789"/>
        <v>#N/A</v>
      </c>
      <c r="DT306" t="e">
        <f t="shared" ca="1" si="789"/>
        <v>#N/A</v>
      </c>
      <c r="DU306" t="e">
        <f t="shared" ca="1" si="789"/>
        <v>#N/A</v>
      </c>
      <c r="DV306" t="e">
        <f t="shared" ca="1" si="789"/>
        <v>#N/A</v>
      </c>
      <c r="DW306" t="e">
        <f t="shared" ca="1" si="789"/>
        <v>#N/A</v>
      </c>
      <c r="DX306" t="e">
        <f t="shared" ca="1" si="789"/>
        <v>#N/A</v>
      </c>
      <c r="DY306" t="e">
        <f t="shared" ca="1" si="789"/>
        <v>#N/A</v>
      </c>
      <c r="DZ306" t="e">
        <f t="shared" ca="1" si="789"/>
        <v>#N/A</v>
      </c>
      <c r="EA306" t="e">
        <f t="shared" ca="1" si="789"/>
        <v>#N/A</v>
      </c>
      <c r="EB306" t="e">
        <f t="shared" ca="1" si="789"/>
        <v>#N/A</v>
      </c>
      <c r="EC306" t="e">
        <f t="shared" ca="1" si="789"/>
        <v>#N/A</v>
      </c>
      <c r="ED306" t="e">
        <f t="shared" ca="1" si="789"/>
        <v>#N/A</v>
      </c>
      <c r="EE306" t="e">
        <f t="shared" ca="1" si="790"/>
        <v>#N/A</v>
      </c>
      <c r="EF306" t="e">
        <f t="shared" ca="1" si="783"/>
        <v>#N/A</v>
      </c>
      <c r="EG306" t="e">
        <f t="shared" ca="1" si="783"/>
        <v>#N/A</v>
      </c>
      <c r="EH306" t="e">
        <f t="shared" ca="1" si="783"/>
        <v>#N/A</v>
      </c>
      <c r="EI306" t="e">
        <f t="shared" ca="1" si="783"/>
        <v>#N/A</v>
      </c>
      <c r="EJ306" t="e">
        <f t="shared" ca="1" si="783"/>
        <v>#N/A</v>
      </c>
      <c r="EK306" t="e">
        <f t="shared" ca="1" si="783"/>
        <v>#N/A</v>
      </c>
      <c r="EL306" t="e">
        <f t="shared" ca="1" si="783"/>
        <v>#N/A</v>
      </c>
      <c r="EM306" t="e">
        <f t="shared" ca="1" si="783"/>
        <v>#N/A</v>
      </c>
      <c r="EN306" s="91" t="e">
        <f t="shared" ca="1" si="783"/>
        <v>#N/A</v>
      </c>
    </row>
    <row r="307" spans="1:144">
      <c r="A307">
        <f ca="1"/>
        <v>0</v>
      </c>
      <c r="B307">
        <f ca="1"/>
        <v>0</v>
      </c>
      <c r="C307">
        <f ca="1"/>
        <v>0</v>
      </c>
      <c r="D307" t="str">
        <f ca="1"/>
        <v/>
      </c>
      <c r="E307">
        <f ca="1"/>
        <v>0</v>
      </c>
      <c r="F307">
        <f ca="1"/>
        <v>0</v>
      </c>
      <c r="G307">
        <f ca="1"/>
        <v>0</v>
      </c>
      <c r="H307" t="str">
        <f ca="1"/>
        <v/>
      </c>
      <c r="I307">
        <f ca="1"/>
        <v>0</v>
      </c>
      <c r="J307" t="str">
        <f ca="1"/>
        <v/>
      </c>
      <c r="K307" t="str">
        <f ca="1"/>
        <v>0</v>
      </c>
      <c r="L307" t="str">
        <f ca="1"/>
        <v>0</v>
      </c>
      <c r="M307" t="str">
        <f ca="1"/>
        <v>0</v>
      </c>
      <c r="X307" s="91" t="e">
        <f t="shared" ca="1" si="784"/>
        <v>#N/A</v>
      </c>
      <c r="Y307" t="e">
        <f t="shared" ca="1" si="784"/>
        <v>#N/A</v>
      </c>
      <c r="Z307" t="e">
        <f t="shared" ca="1" si="784"/>
        <v>#N/A</v>
      </c>
      <c r="AA307" t="e">
        <f t="shared" ca="1" si="784"/>
        <v>#N/A</v>
      </c>
      <c r="AB307" t="e">
        <f t="shared" ca="1" si="784"/>
        <v>#N/A</v>
      </c>
      <c r="AC307" t="e">
        <f t="shared" ca="1" si="784"/>
        <v>#N/A</v>
      </c>
      <c r="AD307" t="e">
        <f t="shared" ca="1" si="784"/>
        <v>#N/A</v>
      </c>
      <c r="AE307" t="e">
        <f t="shared" ca="1" si="784"/>
        <v>#N/A</v>
      </c>
      <c r="AF307" t="e">
        <f t="shared" ca="1" si="784"/>
        <v>#N/A</v>
      </c>
      <c r="AG307" t="e">
        <f t="shared" ca="1" si="784"/>
        <v>#N/A</v>
      </c>
      <c r="AH307" t="e">
        <f t="shared" ca="1" si="784"/>
        <v>#N/A</v>
      </c>
      <c r="AI307" t="e">
        <f t="shared" ca="1" si="784"/>
        <v>#N/A</v>
      </c>
      <c r="AJ307" t="e">
        <f t="shared" ca="1" si="784"/>
        <v>#N/A</v>
      </c>
      <c r="AK307" t="e">
        <f t="shared" ca="1" si="784"/>
        <v>#N/A</v>
      </c>
      <c r="AL307" t="e">
        <f t="shared" ca="1" si="784"/>
        <v>#N/A</v>
      </c>
      <c r="AM307" t="e">
        <f t="shared" ca="1" si="784"/>
        <v>#N/A</v>
      </c>
      <c r="AN307" t="e">
        <f t="shared" ca="1" si="791"/>
        <v>#N/A</v>
      </c>
      <c r="AO307" t="e">
        <f t="shared" ca="1" si="791"/>
        <v>#N/A</v>
      </c>
      <c r="AP307" t="e">
        <f t="shared" ca="1" si="791"/>
        <v>#N/A</v>
      </c>
      <c r="AQ307" t="e">
        <f t="shared" ca="1" si="791"/>
        <v>#N/A</v>
      </c>
      <c r="AR307" t="e">
        <f t="shared" ca="1" si="791"/>
        <v>#N/A</v>
      </c>
      <c r="AS307" t="e">
        <f t="shared" ca="1" si="791"/>
        <v>#N/A</v>
      </c>
      <c r="AT307" t="e">
        <f t="shared" ca="1" si="791"/>
        <v>#N/A</v>
      </c>
      <c r="AU307" t="e">
        <f t="shared" ca="1" si="791"/>
        <v>#N/A</v>
      </c>
      <c r="AV307" t="e">
        <f t="shared" ca="1" si="791"/>
        <v>#N/A</v>
      </c>
      <c r="AW307" t="e">
        <f t="shared" ca="1" si="791"/>
        <v>#N/A</v>
      </c>
      <c r="AX307" t="e">
        <f t="shared" ca="1" si="791"/>
        <v>#N/A</v>
      </c>
      <c r="AY307" t="e">
        <f t="shared" ca="1" si="791"/>
        <v>#N/A</v>
      </c>
      <c r="AZ307" t="e">
        <f t="shared" ca="1" si="791"/>
        <v>#N/A</v>
      </c>
      <c r="BA307" t="e">
        <f t="shared" ca="1" si="791"/>
        <v>#N/A</v>
      </c>
      <c r="BB307" s="91" t="e">
        <f t="shared" ca="1" si="791"/>
        <v>#N/A</v>
      </c>
      <c r="BC307" t="e">
        <f t="shared" ca="1" si="791"/>
        <v>#N/A</v>
      </c>
      <c r="BD307" t="e">
        <f t="shared" ca="1" si="785"/>
        <v>#N/A</v>
      </c>
      <c r="BE307" t="e">
        <f t="shared" ca="1" si="785"/>
        <v>#N/A</v>
      </c>
      <c r="BF307" t="e">
        <f t="shared" ca="1" si="785"/>
        <v>#N/A</v>
      </c>
      <c r="BG307" t="e">
        <f t="shared" ca="1" si="785"/>
        <v>#N/A</v>
      </c>
      <c r="BH307" t="e">
        <f t="shared" ca="1" si="785"/>
        <v>#N/A</v>
      </c>
      <c r="BI307" t="e">
        <f t="shared" ca="1" si="785"/>
        <v>#N/A</v>
      </c>
      <c r="BJ307" t="e">
        <f t="shared" ca="1" si="785"/>
        <v>#N/A</v>
      </c>
      <c r="BK307" t="e">
        <f t="shared" ca="1" si="785"/>
        <v>#N/A</v>
      </c>
      <c r="BL307" t="e">
        <f t="shared" ca="1" si="785"/>
        <v>#N/A</v>
      </c>
      <c r="BM307" t="e">
        <f t="shared" ca="1" si="785"/>
        <v>#N/A</v>
      </c>
      <c r="BN307" t="e">
        <f t="shared" ca="1" si="785"/>
        <v>#N/A</v>
      </c>
      <c r="BO307" t="e">
        <f t="shared" ca="1" si="785"/>
        <v>#N/A</v>
      </c>
      <c r="BP307" t="e">
        <f t="shared" ca="1" si="785"/>
        <v>#N/A</v>
      </c>
      <c r="BQ307" t="e">
        <f t="shared" ca="1" si="785"/>
        <v>#N/A</v>
      </c>
      <c r="BR307" t="e">
        <f t="shared" ca="1" si="785"/>
        <v>#N/A</v>
      </c>
      <c r="BS307" t="e">
        <f t="shared" ca="1" si="786"/>
        <v>#N/A</v>
      </c>
      <c r="BT307" t="e">
        <f t="shared" ca="1" si="792"/>
        <v>#N/A</v>
      </c>
      <c r="BU307" t="e">
        <f t="shared" ca="1" si="792"/>
        <v>#N/A</v>
      </c>
      <c r="BV307" t="e">
        <f t="shared" ca="1" si="792"/>
        <v>#N/A</v>
      </c>
      <c r="BW307" t="e">
        <f t="shared" ca="1" si="792"/>
        <v>#N/A</v>
      </c>
      <c r="BX307" t="e">
        <f t="shared" ca="1" si="792"/>
        <v>#N/A</v>
      </c>
      <c r="BY307" t="e">
        <f t="shared" ca="1" si="792"/>
        <v>#N/A</v>
      </c>
      <c r="BZ307" t="e">
        <f t="shared" ca="1" si="792"/>
        <v>#N/A</v>
      </c>
      <c r="CA307" t="e">
        <f t="shared" ca="1" si="792"/>
        <v>#N/A</v>
      </c>
      <c r="CB307" t="e">
        <f t="shared" ca="1" si="792"/>
        <v>#N/A</v>
      </c>
      <c r="CC307" t="e">
        <f t="shared" ca="1" si="792"/>
        <v>#N/A</v>
      </c>
      <c r="CD307" t="e">
        <f t="shared" ca="1" si="792"/>
        <v>#N/A</v>
      </c>
      <c r="CE307" t="e">
        <f t="shared" ca="1" si="792"/>
        <v>#N/A</v>
      </c>
      <c r="CF307" s="91" t="e">
        <f t="shared" ca="1" si="792"/>
        <v>#N/A</v>
      </c>
      <c r="CG307" t="e">
        <f t="shared" ca="1" si="792"/>
        <v>#N/A</v>
      </c>
      <c r="CH307" t="e">
        <f t="shared" ca="1" si="792"/>
        <v>#N/A</v>
      </c>
      <c r="CI307" t="e">
        <f t="shared" ca="1" si="792"/>
        <v>#N/A</v>
      </c>
      <c r="CJ307" t="e">
        <f t="shared" ca="1" si="787"/>
        <v>#N/A</v>
      </c>
      <c r="CK307" t="e">
        <f t="shared" ca="1" si="787"/>
        <v>#N/A</v>
      </c>
      <c r="CL307" t="e">
        <f t="shared" ca="1" si="787"/>
        <v>#N/A</v>
      </c>
      <c r="CM307" t="e">
        <f t="shared" ca="1" si="787"/>
        <v>#N/A</v>
      </c>
      <c r="CN307" t="e">
        <f t="shared" ca="1" si="787"/>
        <v>#N/A</v>
      </c>
      <c r="CO307" t="e">
        <f t="shared" ca="1" si="787"/>
        <v>#N/A</v>
      </c>
      <c r="CP307" t="e">
        <f t="shared" ca="1" si="787"/>
        <v>#N/A</v>
      </c>
      <c r="CQ307" t="e">
        <f t="shared" ca="1" si="787"/>
        <v>#N/A</v>
      </c>
      <c r="CR307" t="e">
        <f t="shared" ca="1" si="787"/>
        <v>#N/A</v>
      </c>
      <c r="CS307" t="e">
        <f t="shared" ca="1" si="787"/>
        <v>#N/A</v>
      </c>
      <c r="CT307" t="e">
        <f t="shared" ca="1" si="787"/>
        <v>#N/A</v>
      </c>
      <c r="CU307" t="e">
        <f t="shared" ca="1" si="787"/>
        <v>#N/A</v>
      </c>
      <c r="CV307" t="e">
        <f t="shared" ca="1" si="787"/>
        <v>#N/A</v>
      </c>
      <c r="CW307" t="e">
        <f t="shared" ca="1" si="787"/>
        <v>#N/A</v>
      </c>
      <c r="CX307" t="e">
        <f t="shared" ca="1" si="787"/>
        <v>#N/A</v>
      </c>
      <c r="CY307" t="e">
        <f t="shared" ca="1" si="788"/>
        <v>#N/A</v>
      </c>
      <c r="CZ307" t="e">
        <f t="shared" ca="1" si="793"/>
        <v>#N/A</v>
      </c>
      <c r="DA307" t="e">
        <f t="shared" ca="1" si="793"/>
        <v>#N/A</v>
      </c>
      <c r="DB307" t="e">
        <f t="shared" ca="1" si="793"/>
        <v>#N/A</v>
      </c>
      <c r="DC307" t="e">
        <f t="shared" ca="1" si="793"/>
        <v>#N/A</v>
      </c>
      <c r="DD307" t="e">
        <f t="shared" ca="1" si="793"/>
        <v>#N/A</v>
      </c>
      <c r="DE307" t="e">
        <f t="shared" ca="1" si="793"/>
        <v>#N/A</v>
      </c>
      <c r="DF307" t="e">
        <f t="shared" ca="1" si="793"/>
        <v>#N/A</v>
      </c>
      <c r="DG307" t="e">
        <f t="shared" ca="1" si="793"/>
        <v>#N/A</v>
      </c>
      <c r="DH307" t="e">
        <f t="shared" ca="1" si="793"/>
        <v>#N/A</v>
      </c>
      <c r="DI307" t="e">
        <f t="shared" ca="1" si="793"/>
        <v>#N/A</v>
      </c>
      <c r="DJ307" s="91" t="e">
        <f t="shared" ca="1" si="793"/>
        <v>#N/A</v>
      </c>
      <c r="DK307" t="e">
        <f t="shared" ca="1" si="793"/>
        <v>#N/A</v>
      </c>
      <c r="DL307" t="e">
        <f t="shared" ca="1" si="793"/>
        <v>#N/A</v>
      </c>
      <c r="DM307" t="e">
        <f t="shared" ca="1" si="793"/>
        <v>#N/A</v>
      </c>
      <c r="DN307" t="e">
        <f t="shared" ca="1" si="793"/>
        <v>#N/A</v>
      </c>
      <c r="DO307" t="e">
        <f t="shared" ca="1" si="793"/>
        <v>#N/A</v>
      </c>
      <c r="DP307" t="e">
        <f t="shared" ca="1" si="789"/>
        <v>#N/A</v>
      </c>
      <c r="DQ307" t="e">
        <f t="shared" ca="1" si="789"/>
        <v>#N/A</v>
      </c>
      <c r="DR307" t="e">
        <f t="shared" ca="1" si="789"/>
        <v>#N/A</v>
      </c>
      <c r="DS307" t="e">
        <f t="shared" ca="1" si="789"/>
        <v>#N/A</v>
      </c>
      <c r="DT307" t="e">
        <f t="shared" ca="1" si="789"/>
        <v>#N/A</v>
      </c>
      <c r="DU307" t="e">
        <f t="shared" ca="1" si="789"/>
        <v>#N/A</v>
      </c>
      <c r="DV307" t="e">
        <f t="shared" ca="1" si="789"/>
        <v>#N/A</v>
      </c>
      <c r="DW307" t="e">
        <f t="shared" ca="1" si="789"/>
        <v>#N/A</v>
      </c>
      <c r="DX307" t="e">
        <f t="shared" ca="1" si="789"/>
        <v>#N/A</v>
      </c>
      <c r="DY307" t="e">
        <f t="shared" ca="1" si="789"/>
        <v>#N/A</v>
      </c>
      <c r="DZ307" t="e">
        <f t="shared" ca="1" si="789"/>
        <v>#N/A</v>
      </c>
      <c r="EA307" t="e">
        <f t="shared" ca="1" si="789"/>
        <v>#N/A</v>
      </c>
      <c r="EB307" t="e">
        <f t="shared" ca="1" si="789"/>
        <v>#N/A</v>
      </c>
      <c r="EC307" t="e">
        <f t="shared" ca="1" si="789"/>
        <v>#N/A</v>
      </c>
      <c r="ED307" t="e">
        <f t="shared" ca="1" si="789"/>
        <v>#N/A</v>
      </c>
      <c r="EE307" t="e">
        <f t="shared" ca="1" si="790"/>
        <v>#N/A</v>
      </c>
      <c r="EF307" t="e">
        <f t="shared" ca="1" si="783"/>
        <v>#N/A</v>
      </c>
      <c r="EG307" t="e">
        <f t="shared" ca="1" si="783"/>
        <v>#N/A</v>
      </c>
      <c r="EH307" t="e">
        <f t="shared" ca="1" si="783"/>
        <v>#N/A</v>
      </c>
      <c r="EI307" t="e">
        <f t="shared" ca="1" si="783"/>
        <v>#N/A</v>
      </c>
      <c r="EJ307" t="e">
        <f t="shared" ca="1" si="783"/>
        <v>#N/A</v>
      </c>
      <c r="EK307" t="e">
        <f t="shared" ca="1" si="783"/>
        <v>#N/A</v>
      </c>
      <c r="EL307" t="e">
        <f t="shared" ca="1" si="783"/>
        <v>#N/A</v>
      </c>
      <c r="EM307" t="e">
        <f t="shared" ca="1" si="783"/>
        <v>#N/A</v>
      </c>
      <c r="EN307" s="91" t="e">
        <f t="shared" ca="1" si="783"/>
        <v>#N/A</v>
      </c>
    </row>
    <row r="308" spans="1:144">
      <c r="A308">
        <f ca="1"/>
        <v>0</v>
      </c>
      <c r="B308">
        <f ca="1"/>
        <v>0</v>
      </c>
      <c r="C308">
        <f ca="1"/>
        <v>0</v>
      </c>
      <c r="D308" t="str">
        <f ca="1"/>
        <v/>
      </c>
      <c r="E308">
        <f ca="1"/>
        <v>0</v>
      </c>
      <c r="F308">
        <f ca="1"/>
        <v>0</v>
      </c>
      <c r="G308">
        <f ca="1"/>
        <v>0</v>
      </c>
      <c r="H308" t="str">
        <f ca="1"/>
        <v/>
      </c>
      <c r="I308">
        <f ca="1"/>
        <v>0</v>
      </c>
      <c r="J308" t="str">
        <f ca="1"/>
        <v/>
      </c>
      <c r="K308" t="str">
        <f ca="1"/>
        <v>0</v>
      </c>
      <c r="L308" t="str">
        <f ca="1"/>
        <v>0</v>
      </c>
      <c r="M308" t="str">
        <f ca="1"/>
        <v>0</v>
      </c>
      <c r="X308" s="91" t="e">
        <f t="shared" ca="1" si="784"/>
        <v>#N/A</v>
      </c>
      <c r="Y308" t="e">
        <f t="shared" ca="1" si="784"/>
        <v>#N/A</v>
      </c>
      <c r="Z308" t="e">
        <f t="shared" ca="1" si="784"/>
        <v>#N/A</v>
      </c>
      <c r="AA308" t="e">
        <f t="shared" ca="1" si="784"/>
        <v>#N/A</v>
      </c>
      <c r="AB308" t="e">
        <f t="shared" ca="1" si="784"/>
        <v>#N/A</v>
      </c>
      <c r="AC308" t="e">
        <f t="shared" ca="1" si="784"/>
        <v>#N/A</v>
      </c>
      <c r="AD308" t="e">
        <f t="shared" ca="1" si="784"/>
        <v>#N/A</v>
      </c>
      <c r="AE308" t="e">
        <f t="shared" ca="1" si="784"/>
        <v>#N/A</v>
      </c>
      <c r="AF308" t="e">
        <f t="shared" ca="1" si="784"/>
        <v>#N/A</v>
      </c>
      <c r="AG308" t="e">
        <f t="shared" ca="1" si="784"/>
        <v>#N/A</v>
      </c>
      <c r="AH308" t="e">
        <f t="shared" ca="1" si="784"/>
        <v>#N/A</v>
      </c>
      <c r="AI308" t="e">
        <f t="shared" ca="1" si="784"/>
        <v>#N/A</v>
      </c>
      <c r="AJ308" t="e">
        <f t="shared" ca="1" si="784"/>
        <v>#N/A</v>
      </c>
      <c r="AK308" t="e">
        <f t="shared" ca="1" si="784"/>
        <v>#N/A</v>
      </c>
      <c r="AL308" t="e">
        <f t="shared" ca="1" si="784"/>
        <v>#N/A</v>
      </c>
      <c r="AM308" t="e">
        <f t="shared" ca="1" si="784"/>
        <v>#N/A</v>
      </c>
      <c r="AN308" t="e">
        <f t="shared" ca="1" si="791"/>
        <v>#N/A</v>
      </c>
      <c r="AO308" t="e">
        <f t="shared" ca="1" si="791"/>
        <v>#N/A</v>
      </c>
      <c r="AP308" t="e">
        <f t="shared" ca="1" si="791"/>
        <v>#N/A</v>
      </c>
      <c r="AQ308" t="e">
        <f t="shared" ca="1" si="791"/>
        <v>#N/A</v>
      </c>
      <c r="AR308" t="e">
        <f t="shared" ca="1" si="791"/>
        <v>#N/A</v>
      </c>
      <c r="AS308" t="e">
        <f t="shared" ca="1" si="791"/>
        <v>#N/A</v>
      </c>
      <c r="AT308" t="e">
        <f t="shared" ca="1" si="791"/>
        <v>#N/A</v>
      </c>
      <c r="AU308" t="e">
        <f t="shared" ca="1" si="791"/>
        <v>#N/A</v>
      </c>
      <c r="AV308" t="e">
        <f t="shared" ca="1" si="791"/>
        <v>#N/A</v>
      </c>
      <c r="AW308" t="e">
        <f t="shared" ca="1" si="791"/>
        <v>#N/A</v>
      </c>
      <c r="AX308" t="e">
        <f t="shared" ca="1" si="791"/>
        <v>#N/A</v>
      </c>
      <c r="AY308" t="e">
        <f t="shared" ca="1" si="791"/>
        <v>#N/A</v>
      </c>
      <c r="AZ308" t="e">
        <f t="shared" ca="1" si="791"/>
        <v>#N/A</v>
      </c>
      <c r="BA308" t="e">
        <f t="shared" ca="1" si="791"/>
        <v>#N/A</v>
      </c>
      <c r="BB308" s="91" t="e">
        <f t="shared" ca="1" si="791"/>
        <v>#N/A</v>
      </c>
      <c r="BC308" t="e">
        <f t="shared" ca="1" si="791"/>
        <v>#N/A</v>
      </c>
      <c r="BD308" t="e">
        <f t="shared" ca="1" si="785"/>
        <v>#N/A</v>
      </c>
      <c r="BE308" t="e">
        <f t="shared" ca="1" si="785"/>
        <v>#N/A</v>
      </c>
      <c r="BF308" t="e">
        <f t="shared" ca="1" si="785"/>
        <v>#N/A</v>
      </c>
      <c r="BG308" t="e">
        <f t="shared" ca="1" si="785"/>
        <v>#N/A</v>
      </c>
      <c r="BH308" t="e">
        <f t="shared" ca="1" si="785"/>
        <v>#N/A</v>
      </c>
      <c r="BI308" t="e">
        <f t="shared" ca="1" si="785"/>
        <v>#N/A</v>
      </c>
      <c r="BJ308" t="e">
        <f t="shared" ca="1" si="785"/>
        <v>#N/A</v>
      </c>
      <c r="BK308" t="e">
        <f t="shared" ca="1" si="785"/>
        <v>#N/A</v>
      </c>
      <c r="BL308" t="e">
        <f t="shared" ca="1" si="785"/>
        <v>#N/A</v>
      </c>
      <c r="BM308" t="e">
        <f t="shared" ca="1" si="785"/>
        <v>#N/A</v>
      </c>
      <c r="BN308" t="e">
        <f t="shared" ca="1" si="785"/>
        <v>#N/A</v>
      </c>
      <c r="BO308" t="e">
        <f t="shared" ca="1" si="785"/>
        <v>#N/A</v>
      </c>
      <c r="BP308" t="e">
        <f t="shared" ca="1" si="785"/>
        <v>#N/A</v>
      </c>
      <c r="BQ308" t="e">
        <f t="shared" ca="1" si="785"/>
        <v>#N/A</v>
      </c>
      <c r="BR308" t="e">
        <f t="shared" ca="1" si="785"/>
        <v>#N/A</v>
      </c>
      <c r="BS308" t="e">
        <f t="shared" ca="1" si="786"/>
        <v>#N/A</v>
      </c>
      <c r="BT308" t="e">
        <f t="shared" ca="1" si="792"/>
        <v>#N/A</v>
      </c>
      <c r="BU308" t="e">
        <f t="shared" ca="1" si="792"/>
        <v>#N/A</v>
      </c>
      <c r="BV308" t="e">
        <f t="shared" ca="1" si="792"/>
        <v>#N/A</v>
      </c>
      <c r="BW308" t="e">
        <f t="shared" ca="1" si="792"/>
        <v>#N/A</v>
      </c>
      <c r="BX308" t="e">
        <f t="shared" ca="1" si="792"/>
        <v>#N/A</v>
      </c>
      <c r="BY308" t="e">
        <f t="shared" ca="1" si="792"/>
        <v>#N/A</v>
      </c>
      <c r="BZ308" t="e">
        <f t="shared" ca="1" si="792"/>
        <v>#N/A</v>
      </c>
      <c r="CA308" t="e">
        <f t="shared" ca="1" si="792"/>
        <v>#N/A</v>
      </c>
      <c r="CB308" t="e">
        <f t="shared" ca="1" si="792"/>
        <v>#N/A</v>
      </c>
      <c r="CC308" t="e">
        <f t="shared" ca="1" si="792"/>
        <v>#N/A</v>
      </c>
      <c r="CD308" t="e">
        <f t="shared" ca="1" si="792"/>
        <v>#N/A</v>
      </c>
      <c r="CE308" t="e">
        <f t="shared" ca="1" si="792"/>
        <v>#N/A</v>
      </c>
      <c r="CF308" s="91" t="e">
        <f t="shared" ca="1" si="792"/>
        <v>#N/A</v>
      </c>
      <c r="CG308" t="e">
        <f t="shared" ca="1" si="792"/>
        <v>#N/A</v>
      </c>
      <c r="CH308" t="e">
        <f t="shared" ca="1" si="792"/>
        <v>#N/A</v>
      </c>
      <c r="CI308" t="e">
        <f t="shared" ca="1" si="792"/>
        <v>#N/A</v>
      </c>
      <c r="CJ308" t="e">
        <f t="shared" ca="1" si="787"/>
        <v>#N/A</v>
      </c>
      <c r="CK308" t="e">
        <f t="shared" ca="1" si="787"/>
        <v>#N/A</v>
      </c>
      <c r="CL308" t="e">
        <f t="shared" ca="1" si="787"/>
        <v>#N/A</v>
      </c>
      <c r="CM308" t="e">
        <f t="shared" ca="1" si="787"/>
        <v>#N/A</v>
      </c>
      <c r="CN308" t="e">
        <f t="shared" ca="1" si="787"/>
        <v>#N/A</v>
      </c>
      <c r="CO308" t="e">
        <f t="shared" ca="1" si="787"/>
        <v>#N/A</v>
      </c>
      <c r="CP308" t="e">
        <f t="shared" ca="1" si="787"/>
        <v>#N/A</v>
      </c>
      <c r="CQ308" t="e">
        <f t="shared" ca="1" si="787"/>
        <v>#N/A</v>
      </c>
      <c r="CR308" t="e">
        <f t="shared" ca="1" si="787"/>
        <v>#N/A</v>
      </c>
      <c r="CS308" t="e">
        <f t="shared" ca="1" si="787"/>
        <v>#N/A</v>
      </c>
      <c r="CT308" t="e">
        <f t="shared" ca="1" si="787"/>
        <v>#N/A</v>
      </c>
      <c r="CU308" t="e">
        <f t="shared" ca="1" si="787"/>
        <v>#N/A</v>
      </c>
      <c r="CV308" t="e">
        <f t="shared" ca="1" si="787"/>
        <v>#N/A</v>
      </c>
      <c r="CW308" t="e">
        <f t="shared" ca="1" si="787"/>
        <v>#N/A</v>
      </c>
      <c r="CX308" t="e">
        <f t="shared" ca="1" si="787"/>
        <v>#N/A</v>
      </c>
      <c r="CY308" t="e">
        <f t="shared" ca="1" si="788"/>
        <v>#N/A</v>
      </c>
      <c r="CZ308" t="e">
        <f t="shared" ca="1" si="793"/>
        <v>#N/A</v>
      </c>
      <c r="DA308" t="e">
        <f t="shared" ca="1" si="793"/>
        <v>#N/A</v>
      </c>
      <c r="DB308" t="e">
        <f t="shared" ca="1" si="793"/>
        <v>#N/A</v>
      </c>
      <c r="DC308" t="e">
        <f t="shared" ca="1" si="793"/>
        <v>#N/A</v>
      </c>
      <c r="DD308" t="e">
        <f t="shared" ca="1" si="793"/>
        <v>#N/A</v>
      </c>
      <c r="DE308" t="e">
        <f t="shared" ca="1" si="793"/>
        <v>#N/A</v>
      </c>
      <c r="DF308" t="e">
        <f t="shared" ca="1" si="793"/>
        <v>#N/A</v>
      </c>
      <c r="DG308" t="e">
        <f t="shared" ca="1" si="793"/>
        <v>#N/A</v>
      </c>
      <c r="DH308" t="e">
        <f t="shared" ca="1" si="793"/>
        <v>#N/A</v>
      </c>
      <c r="DI308" t="e">
        <f t="shared" ca="1" si="793"/>
        <v>#N/A</v>
      </c>
      <c r="DJ308" s="91" t="e">
        <f t="shared" ca="1" si="793"/>
        <v>#N/A</v>
      </c>
      <c r="DK308" t="e">
        <f t="shared" ca="1" si="793"/>
        <v>#N/A</v>
      </c>
      <c r="DL308" t="e">
        <f t="shared" ca="1" si="793"/>
        <v>#N/A</v>
      </c>
      <c r="DM308" t="e">
        <f t="shared" ca="1" si="793"/>
        <v>#N/A</v>
      </c>
      <c r="DN308" t="e">
        <f t="shared" ca="1" si="793"/>
        <v>#N/A</v>
      </c>
      <c r="DO308" t="e">
        <f t="shared" ca="1" si="793"/>
        <v>#N/A</v>
      </c>
      <c r="DP308" t="e">
        <f t="shared" ca="1" si="789"/>
        <v>#N/A</v>
      </c>
      <c r="DQ308" t="e">
        <f t="shared" ca="1" si="789"/>
        <v>#N/A</v>
      </c>
      <c r="DR308" t="e">
        <f t="shared" ca="1" si="789"/>
        <v>#N/A</v>
      </c>
      <c r="DS308" t="e">
        <f t="shared" ca="1" si="789"/>
        <v>#N/A</v>
      </c>
      <c r="DT308" t="e">
        <f t="shared" ca="1" si="789"/>
        <v>#N/A</v>
      </c>
      <c r="DU308" t="e">
        <f t="shared" ca="1" si="789"/>
        <v>#N/A</v>
      </c>
      <c r="DV308" t="e">
        <f t="shared" ca="1" si="789"/>
        <v>#N/A</v>
      </c>
      <c r="DW308" t="e">
        <f t="shared" ca="1" si="789"/>
        <v>#N/A</v>
      </c>
      <c r="DX308" t="e">
        <f t="shared" ca="1" si="789"/>
        <v>#N/A</v>
      </c>
      <c r="DY308" t="e">
        <f t="shared" ca="1" si="789"/>
        <v>#N/A</v>
      </c>
      <c r="DZ308" t="e">
        <f t="shared" ca="1" si="789"/>
        <v>#N/A</v>
      </c>
      <c r="EA308" t="e">
        <f t="shared" ca="1" si="789"/>
        <v>#N/A</v>
      </c>
      <c r="EB308" t="e">
        <f t="shared" ca="1" si="789"/>
        <v>#N/A</v>
      </c>
      <c r="EC308" t="e">
        <f t="shared" ca="1" si="789"/>
        <v>#N/A</v>
      </c>
      <c r="ED308" t="e">
        <f t="shared" ca="1" si="789"/>
        <v>#N/A</v>
      </c>
      <c r="EE308" t="e">
        <f t="shared" ca="1" si="790"/>
        <v>#N/A</v>
      </c>
      <c r="EF308" t="e">
        <f t="shared" ca="1" si="783"/>
        <v>#N/A</v>
      </c>
      <c r="EG308" t="e">
        <f t="shared" ca="1" si="783"/>
        <v>#N/A</v>
      </c>
      <c r="EH308" t="e">
        <f t="shared" ca="1" si="783"/>
        <v>#N/A</v>
      </c>
      <c r="EI308" t="e">
        <f t="shared" ca="1" si="783"/>
        <v>#N/A</v>
      </c>
      <c r="EJ308" t="e">
        <f t="shared" ca="1" si="783"/>
        <v>#N/A</v>
      </c>
      <c r="EK308" t="e">
        <f t="shared" ca="1" si="783"/>
        <v>#N/A</v>
      </c>
      <c r="EL308" t="e">
        <f t="shared" ca="1" si="783"/>
        <v>#N/A</v>
      </c>
      <c r="EM308" t="e">
        <f t="shared" ca="1" si="783"/>
        <v>#N/A</v>
      </c>
      <c r="EN308" s="91" t="e">
        <f t="shared" ca="1" si="783"/>
        <v>#N/A</v>
      </c>
    </row>
    <row r="309" spans="1:144">
      <c r="A309">
        <f ca="1"/>
        <v>0</v>
      </c>
      <c r="B309">
        <f ca="1"/>
        <v>0</v>
      </c>
      <c r="C309">
        <f ca="1"/>
        <v>0</v>
      </c>
      <c r="D309" t="str">
        <f ca="1"/>
        <v/>
      </c>
      <c r="E309">
        <f ca="1"/>
        <v>0</v>
      </c>
      <c r="F309">
        <f ca="1"/>
        <v>0</v>
      </c>
      <c r="G309">
        <f ca="1"/>
        <v>0</v>
      </c>
      <c r="H309" t="str">
        <f ca="1"/>
        <v/>
      </c>
      <c r="I309">
        <f ca="1"/>
        <v>0</v>
      </c>
      <c r="J309" t="str">
        <f ca="1"/>
        <v/>
      </c>
      <c r="K309" t="str">
        <f ca="1"/>
        <v>0</v>
      </c>
      <c r="L309" t="str">
        <f ca="1"/>
        <v>0</v>
      </c>
      <c r="M309" t="str">
        <f ca="1"/>
        <v>0</v>
      </c>
      <c r="X309" s="91" t="e">
        <f t="shared" ca="1" si="784"/>
        <v>#N/A</v>
      </c>
      <c r="Y309" t="e">
        <f t="shared" ca="1" si="784"/>
        <v>#N/A</v>
      </c>
      <c r="Z309" t="e">
        <f t="shared" ca="1" si="784"/>
        <v>#N/A</v>
      </c>
      <c r="AA309" t="e">
        <f t="shared" ca="1" si="784"/>
        <v>#N/A</v>
      </c>
      <c r="AB309" t="e">
        <f t="shared" ca="1" si="784"/>
        <v>#N/A</v>
      </c>
      <c r="AC309" t="e">
        <f t="shared" ca="1" si="784"/>
        <v>#N/A</v>
      </c>
      <c r="AD309" t="e">
        <f t="shared" ca="1" si="784"/>
        <v>#N/A</v>
      </c>
      <c r="AE309" t="e">
        <f t="shared" ca="1" si="784"/>
        <v>#N/A</v>
      </c>
      <c r="AF309" t="e">
        <f t="shared" ca="1" si="784"/>
        <v>#N/A</v>
      </c>
      <c r="AG309" t="e">
        <f t="shared" ca="1" si="784"/>
        <v>#N/A</v>
      </c>
      <c r="AH309" t="e">
        <f t="shared" ca="1" si="784"/>
        <v>#N/A</v>
      </c>
      <c r="AI309" t="e">
        <f t="shared" ca="1" si="784"/>
        <v>#N/A</v>
      </c>
      <c r="AJ309" t="e">
        <f t="shared" ca="1" si="784"/>
        <v>#N/A</v>
      </c>
      <c r="AK309" t="e">
        <f t="shared" ca="1" si="784"/>
        <v>#N/A</v>
      </c>
      <c r="AL309" t="e">
        <f t="shared" ca="1" si="784"/>
        <v>#N/A</v>
      </c>
      <c r="AM309" t="e">
        <f t="shared" ca="1" si="784"/>
        <v>#N/A</v>
      </c>
      <c r="AN309" t="e">
        <f t="shared" ca="1" si="791"/>
        <v>#N/A</v>
      </c>
      <c r="AO309" t="e">
        <f t="shared" ca="1" si="791"/>
        <v>#N/A</v>
      </c>
      <c r="AP309" t="e">
        <f t="shared" ca="1" si="791"/>
        <v>#N/A</v>
      </c>
      <c r="AQ309" t="e">
        <f t="shared" ca="1" si="791"/>
        <v>#N/A</v>
      </c>
      <c r="AR309" t="e">
        <f t="shared" ca="1" si="791"/>
        <v>#N/A</v>
      </c>
      <c r="AS309" t="e">
        <f t="shared" ca="1" si="791"/>
        <v>#N/A</v>
      </c>
      <c r="AT309" t="e">
        <f t="shared" ca="1" si="791"/>
        <v>#N/A</v>
      </c>
      <c r="AU309" t="e">
        <f t="shared" ca="1" si="791"/>
        <v>#N/A</v>
      </c>
      <c r="AV309" t="e">
        <f t="shared" ca="1" si="791"/>
        <v>#N/A</v>
      </c>
      <c r="AW309" t="e">
        <f t="shared" ca="1" si="791"/>
        <v>#N/A</v>
      </c>
      <c r="AX309" t="e">
        <f t="shared" ca="1" si="791"/>
        <v>#N/A</v>
      </c>
      <c r="AY309" t="e">
        <f t="shared" ca="1" si="791"/>
        <v>#N/A</v>
      </c>
      <c r="AZ309" t="e">
        <f t="shared" ca="1" si="791"/>
        <v>#N/A</v>
      </c>
      <c r="BA309" t="e">
        <f t="shared" ca="1" si="791"/>
        <v>#N/A</v>
      </c>
      <c r="BB309" s="91" t="e">
        <f t="shared" ca="1" si="791"/>
        <v>#N/A</v>
      </c>
      <c r="BC309" t="e">
        <f t="shared" ca="1" si="791"/>
        <v>#N/A</v>
      </c>
      <c r="BD309" t="e">
        <f t="shared" ca="1" si="785"/>
        <v>#N/A</v>
      </c>
      <c r="BE309" t="e">
        <f t="shared" ca="1" si="785"/>
        <v>#N/A</v>
      </c>
      <c r="BF309" t="e">
        <f t="shared" ca="1" si="785"/>
        <v>#N/A</v>
      </c>
      <c r="BG309" t="e">
        <f t="shared" ca="1" si="785"/>
        <v>#N/A</v>
      </c>
      <c r="BH309" t="e">
        <f t="shared" ca="1" si="785"/>
        <v>#N/A</v>
      </c>
      <c r="BI309" t="e">
        <f t="shared" ca="1" si="785"/>
        <v>#N/A</v>
      </c>
      <c r="BJ309" t="e">
        <f t="shared" ca="1" si="785"/>
        <v>#N/A</v>
      </c>
      <c r="BK309" t="e">
        <f t="shared" ca="1" si="785"/>
        <v>#N/A</v>
      </c>
      <c r="BL309" t="e">
        <f t="shared" ca="1" si="785"/>
        <v>#N/A</v>
      </c>
      <c r="BM309" t="e">
        <f t="shared" ca="1" si="785"/>
        <v>#N/A</v>
      </c>
      <c r="BN309" t="e">
        <f t="shared" ca="1" si="785"/>
        <v>#N/A</v>
      </c>
      <c r="BO309" t="e">
        <f t="shared" ca="1" si="785"/>
        <v>#N/A</v>
      </c>
      <c r="BP309" t="e">
        <f t="shared" ca="1" si="785"/>
        <v>#N/A</v>
      </c>
      <c r="BQ309" t="e">
        <f t="shared" ca="1" si="785"/>
        <v>#N/A</v>
      </c>
      <c r="BR309" t="e">
        <f t="shared" ca="1" si="785"/>
        <v>#N/A</v>
      </c>
      <c r="BS309" t="e">
        <f t="shared" ca="1" si="786"/>
        <v>#N/A</v>
      </c>
      <c r="BT309" t="e">
        <f t="shared" ca="1" si="792"/>
        <v>#N/A</v>
      </c>
      <c r="BU309" t="e">
        <f t="shared" ca="1" si="792"/>
        <v>#N/A</v>
      </c>
      <c r="BV309" t="e">
        <f t="shared" ca="1" si="792"/>
        <v>#N/A</v>
      </c>
      <c r="BW309" t="e">
        <f t="shared" ca="1" si="792"/>
        <v>#N/A</v>
      </c>
      <c r="BX309" t="e">
        <f t="shared" ca="1" si="792"/>
        <v>#N/A</v>
      </c>
      <c r="BY309" t="e">
        <f t="shared" ca="1" si="792"/>
        <v>#N/A</v>
      </c>
      <c r="BZ309" t="e">
        <f t="shared" ca="1" si="792"/>
        <v>#N/A</v>
      </c>
      <c r="CA309" t="e">
        <f t="shared" ca="1" si="792"/>
        <v>#N/A</v>
      </c>
      <c r="CB309" t="e">
        <f t="shared" ca="1" si="792"/>
        <v>#N/A</v>
      </c>
      <c r="CC309" t="e">
        <f t="shared" ca="1" si="792"/>
        <v>#N/A</v>
      </c>
      <c r="CD309" t="e">
        <f t="shared" ca="1" si="792"/>
        <v>#N/A</v>
      </c>
      <c r="CE309" t="e">
        <f t="shared" ca="1" si="792"/>
        <v>#N/A</v>
      </c>
      <c r="CF309" s="91" t="e">
        <f t="shared" ca="1" si="792"/>
        <v>#N/A</v>
      </c>
      <c r="CG309" t="e">
        <f t="shared" ca="1" si="792"/>
        <v>#N/A</v>
      </c>
      <c r="CH309" t="e">
        <f t="shared" ca="1" si="792"/>
        <v>#N/A</v>
      </c>
      <c r="CI309" t="e">
        <f t="shared" ca="1" si="792"/>
        <v>#N/A</v>
      </c>
      <c r="CJ309" t="e">
        <f t="shared" ca="1" si="787"/>
        <v>#N/A</v>
      </c>
      <c r="CK309" t="e">
        <f t="shared" ca="1" si="787"/>
        <v>#N/A</v>
      </c>
      <c r="CL309" t="e">
        <f t="shared" ca="1" si="787"/>
        <v>#N/A</v>
      </c>
      <c r="CM309" t="e">
        <f t="shared" ca="1" si="787"/>
        <v>#N/A</v>
      </c>
      <c r="CN309" t="e">
        <f t="shared" ca="1" si="787"/>
        <v>#N/A</v>
      </c>
      <c r="CO309" t="e">
        <f t="shared" ca="1" si="787"/>
        <v>#N/A</v>
      </c>
      <c r="CP309" t="e">
        <f t="shared" ca="1" si="787"/>
        <v>#N/A</v>
      </c>
      <c r="CQ309" t="e">
        <f t="shared" ca="1" si="787"/>
        <v>#N/A</v>
      </c>
      <c r="CR309" t="e">
        <f t="shared" ca="1" si="787"/>
        <v>#N/A</v>
      </c>
      <c r="CS309" t="e">
        <f t="shared" ca="1" si="787"/>
        <v>#N/A</v>
      </c>
      <c r="CT309" t="e">
        <f t="shared" ca="1" si="787"/>
        <v>#N/A</v>
      </c>
      <c r="CU309" t="e">
        <f t="shared" ca="1" si="787"/>
        <v>#N/A</v>
      </c>
      <c r="CV309" t="e">
        <f t="shared" ca="1" si="787"/>
        <v>#N/A</v>
      </c>
      <c r="CW309" t="e">
        <f t="shared" ca="1" si="787"/>
        <v>#N/A</v>
      </c>
      <c r="CX309" t="e">
        <f t="shared" ca="1" si="787"/>
        <v>#N/A</v>
      </c>
      <c r="CY309" t="e">
        <f t="shared" ca="1" si="788"/>
        <v>#N/A</v>
      </c>
      <c r="CZ309" t="e">
        <f t="shared" ca="1" si="793"/>
        <v>#N/A</v>
      </c>
      <c r="DA309" t="e">
        <f t="shared" ca="1" si="793"/>
        <v>#N/A</v>
      </c>
      <c r="DB309" t="e">
        <f t="shared" ca="1" si="793"/>
        <v>#N/A</v>
      </c>
      <c r="DC309" t="e">
        <f t="shared" ca="1" si="793"/>
        <v>#N/A</v>
      </c>
      <c r="DD309" t="e">
        <f t="shared" ca="1" si="793"/>
        <v>#N/A</v>
      </c>
      <c r="DE309" t="e">
        <f t="shared" ca="1" si="793"/>
        <v>#N/A</v>
      </c>
      <c r="DF309" t="e">
        <f t="shared" ca="1" si="793"/>
        <v>#N/A</v>
      </c>
      <c r="DG309" t="e">
        <f t="shared" ca="1" si="793"/>
        <v>#N/A</v>
      </c>
      <c r="DH309" t="e">
        <f t="shared" ca="1" si="793"/>
        <v>#N/A</v>
      </c>
      <c r="DI309" t="e">
        <f t="shared" ca="1" si="793"/>
        <v>#N/A</v>
      </c>
      <c r="DJ309" s="91" t="e">
        <f t="shared" ca="1" si="793"/>
        <v>#N/A</v>
      </c>
      <c r="DK309" t="e">
        <f t="shared" ca="1" si="793"/>
        <v>#N/A</v>
      </c>
      <c r="DL309" t="e">
        <f t="shared" ca="1" si="793"/>
        <v>#N/A</v>
      </c>
      <c r="DM309" t="e">
        <f t="shared" ca="1" si="793"/>
        <v>#N/A</v>
      </c>
      <c r="DN309" t="e">
        <f t="shared" ca="1" si="793"/>
        <v>#N/A</v>
      </c>
      <c r="DO309" t="e">
        <f t="shared" ca="1" si="793"/>
        <v>#N/A</v>
      </c>
      <c r="DP309" t="e">
        <f t="shared" ca="1" si="789"/>
        <v>#N/A</v>
      </c>
      <c r="DQ309" t="e">
        <f t="shared" ca="1" si="789"/>
        <v>#N/A</v>
      </c>
      <c r="DR309" t="e">
        <f t="shared" ca="1" si="789"/>
        <v>#N/A</v>
      </c>
      <c r="DS309" t="e">
        <f t="shared" ca="1" si="789"/>
        <v>#N/A</v>
      </c>
      <c r="DT309" t="e">
        <f t="shared" ca="1" si="789"/>
        <v>#N/A</v>
      </c>
      <c r="DU309" t="e">
        <f t="shared" ca="1" si="789"/>
        <v>#N/A</v>
      </c>
      <c r="DV309" t="e">
        <f t="shared" ca="1" si="789"/>
        <v>#N/A</v>
      </c>
      <c r="DW309" t="e">
        <f t="shared" ca="1" si="789"/>
        <v>#N/A</v>
      </c>
      <c r="DX309" t="e">
        <f t="shared" ca="1" si="789"/>
        <v>#N/A</v>
      </c>
      <c r="DY309" t="e">
        <f t="shared" ca="1" si="789"/>
        <v>#N/A</v>
      </c>
      <c r="DZ309" t="e">
        <f t="shared" ca="1" si="789"/>
        <v>#N/A</v>
      </c>
      <c r="EA309" t="e">
        <f t="shared" ca="1" si="789"/>
        <v>#N/A</v>
      </c>
      <c r="EB309" t="e">
        <f t="shared" ca="1" si="789"/>
        <v>#N/A</v>
      </c>
      <c r="EC309" t="e">
        <f t="shared" ca="1" si="789"/>
        <v>#N/A</v>
      </c>
      <c r="ED309" t="e">
        <f t="shared" ca="1" si="789"/>
        <v>#N/A</v>
      </c>
      <c r="EE309" t="e">
        <f t="shared" ca="1" si="790"/>
        <v>#N/A</v>
      </c>
      <c r="EF309" t="e">
        <f t="shared" ca="1" si="783"/>
        <v>#N/A</v>
      </c>
      <c r="EG309" t="e">
        <f t="shared" ca="1" si="783"/>
        <v>#N/A</v>
      </c>
      <c r="EH309" t="e">
        <f t="shared" ca="1" si="783"/>
        <v>#N/A</v>
      </c>
      <c r="EI309" t="e">
        <f t="shared" ca="1" si="783"/>
        <v>#N/A</v>
      </c>
      <c r="EJ309" t="e">
        <f t="shared" ca="1" si="783"/>
        <v>#N/A</v>
      </c>
      <c r="EK309" t="e">
        <f t="shared" ca="1" si="783"/>
        <v>#N/A</v>
      </c>
      <c r="EL309" t="e">
        <f t="shared" ca="1" si="783"/>
        <v>#N/A</v>
      </c>
      <c r="EM309" t="e">
        <f t="shared" ca="1" si="783"/>
        <v>#N/A</v>
      </c>
      <c r="EN309" s="91" t="e">
        <f t="shared" ca="1" si="783"/>
        <v>#N/A</v>
      </c>
    </row>
    <row r="310" spans="1:144">
      <c r="A310">
        <f ca="1"/>
        <v>0</v>
      </c>
      <c r="B310">
        <f ca="1"/>
        <v>0</v>
      </c>
      <c r="C310">
        <f ca="1"/>
        <v>0</v>
      </c>
      <c r="D310" t="str">
        <f ca="1"/>
        <v/>
      </c>
      <c r="E310">
        <f ca="1"/>
        <v>0</v>
      </c>
      <c r="F310">
        <f ca="1"/>
        <v>0</v>
      </c>
      <c r="G310">
        <f ca="1"/>
        <v>0</v>
      </c>
      <c r="H310" t="str">
        <f ca="1"/>
        <v/>
      </c>
      <c r="I310">
        <f ca="1"/>
        <v>0</v>
      </c>
      <c r="J310" t="str">
        <f ca="1"/>
        <v/>
      </c>
      <c r="K310" t="str">
        <f ca="1"/>
        <v>0</v>
      </c>
      <c r="L310" t="str">
        <f ca="1"/>
        <v>0</v>
      </c>
      <c r="M310" t="str">
        <f ca="1"/>
        <v>0</v>
      </c>
      <c r="X310" s="91" t="e">
        <f t="shared" ref="X310:X318" ca="1" si="794">X$280*$E$278/60*$L310</f>
        <v>#N/A</v>
      </c>
      <c r="Y310" t="e">
        <f t="shared" ref="Y310:Y318" ca="1" si="795">Y$280*$E$278/60*$L310</f>
        <v>#N/A</v>
      </c>
      <c r="Z310" t="e">
        <f t="shared" ref="Z310:Z318" ca="1" si="796">Z$280*$E$278/60*$L310</f>
        <v>#N/A</v>
      </c>
      <c r="AA310" t="e">
        <f t="shared" ref="AA310:AA318" ca="1" si="797">AA$280*$E$278/60*$L310</f>
        <v>#N/A</v>
      </c>
      <c r="AB310" t="e">
        <f t="shared" ref="AB310:AB318" ca="1" si="798">AB$280*$E$278/60*$L310</f>
        <v>#N/A</v>
      </c>
      <c r="AC310" t="e">
        <f t="shared" ref="AC310:AC318" ca="1" si="799">AC$280*$E$278/60*$L310</f>
        <v>#N/A</v>
      </c>
      <c r="AD310" t="e">
        <f t="shared" ref="AD310:AD318" ca="1" si="800">AD$280*$E$278/60*$L310</f>
        <v>#N/A</v>
      </c>
      <c r="AE310" t="e">
        <f t="shared" ref="AE310:AE318" ca="1" si="801">AE$280*$E$278/60*$L310</f>
        <v>#N/A</v>
      </c>
      <c r="AF310" t="e">
        <f t="shared" ref="AF310:AF318" ca="1" si="802">AF$280*$E$278/60*$L310</f>
        <v>#N/A</v>
      </c>
      <c r="AG310" t="e">
        <f t="shared" ref="AG310:AG318" ca="1" si="803">AG$280*$E$278/60*$L310</f>
        <v>#N/A</v>
      </c>
      <c r="AH310" t="e">
        <f t="shared" ref="AH310:AH318" ca="1" si="804">AH$280*$E$278/60*$L310</f>
        <v>#N/A</v>
      </c>
      <c r="AI310" t="e">
        <f t="shared" ref="AI310:AI318" ca="1" si="805">AI$280*$E$278/60*$L310</f>
        <v>#N/A</v>
      </c>
      <c r="AJ310" t="e">
        <f t="shared" ref="AJ310:AJ318" ca="1" si="806">AJ$280*$E$278/60*$L310</f>
        <v>#N/A</v>
      </c>
      <c r="AK310" t="e">
        <f t="shared" ref="AK310:AK318" ca="1" si="807">AK$280*$E$278/60*$L310</f>
        <v>#N/A</v>
      </c>
      <c r="AL310" t="e">
        <f t="shared" ref="AL310:AL318" ca="1" si="808">AL$280*$E$278/60*$L310</f>
        <v>#N/A</v>
      </c>
      <c r="AM310" t="e">
        <f t="shared" ref="AM310:AM318" ca="1" si="809">AM$280*$E$278/60*$L310</f>
        <v>#N/A</v>
      </c>
      <c r="AN310" t="e">
        <f t="shared" ref="AN310:AN318" ca="1" si="810">AN$280*$E$278/60*$L310</f>
        <v>#N/A</v>
      </c>
      <c r="AO310" t="e">
        <f t="shared" ref="AO310:AO318" ca="1" si="811">AO$280*$E$278/60*$L310</f>
        <v>#N/A</v>
      </c>
      <c r="AP310" t="e">
        <f t="shared" ref="AP310:AP318" ca="1" si="812">AP$280*$E$278/60*$L310</f>
        <v>#N/A</v>
      </c>
      <c r="AQ310" t="e">
        <f t="shared" ref="AQ310:AQ318" ca="1" si="813">AQ$280*$E$278/60*$L310</f>
        <v>#N/A</v>
      </c>
      <c r="AR310" t="e">
        <f t="shared" ref="AR310:AR318" ca="1" si="814">AR$280*$E$278/60*$L310</f>
        <v>#N/A</v>
      </c>
      <c r="AS310" t="e">
        <f t="shared" ref="AS310:AS318" ca="1" si="815">AS$280*$E$278/60*$L310</f>
        <v>#N/A</v>
      </c>
      <c r="AT310" t="e">
        <f t="shared" ref="AT310:AT318" ca="1" si="816">AT$280*$E$278/60*$L310</f>
        <v>#N/A</v>
      </c>
      <c r="AU310" t="e">
        <f t="shared" ref="AU310:AU318" ca="1" si="817">AU$280*$E$278/60*$L310</f>
        <v>#N/A</v>
      </c>
      <c r="AV310" t="e">
        <f t="shared" ref="AV310:AV318" ca="1" si="818">AV$280*$E$278/60*$L310</f>
        <v>#N/A</v>
      </c>
      <c r="AW310" t="e">
        <f t="shared" ref="AW310:AW318" ca="1" si="819">AW$280*$E$278/60*$L310</f>
        <v>#N/A</v>
      </c>
      <c r="AX310" t="e">
        <f t="shared" ref="AX310:AX318" ca="1" si="820">AX$280*$E$278/60*$L310</f>
        <v>#N/A</v>
      </c>
      <c r="AY310" t="e">
        <f t="shared" ref="AY310:AY318" ca="1" si="821">AY$280*$E$278/60*$L310</f>
        <v>#N/A</v>
      </c>
      <c r="AZ310" t="e">
        <f t="shared" ref="AZ310:AZ318" ca="1" si="822">AZ$280*$E$278/60*$L310</f>
        <v>#N/A</v>
      </c>
      <c r="BA310" t="e">
        <f t="shared" ref="BA310:BA318" ca="1" si="823">BA$280*$E$278/60*$L310</f>
        <v>#N/A</v>
      </c>
      <c r="BB310" s="91" t="e">
        <f t="shared" ref="BB310:BB318" ca="1" si="824">BB$280*$E$278/60*$L310</f>
        <v>#N/A</v>
      </c>
      <c r="BC310" t="e">
        <f t="shared" ref="BC310:BC318" ca="1" si="825">BC$280*$E$278/60*$L310</f>
        <v>#N/A</v>
      </c>
      <c r="BD310" t="e">
        <f t="shared" ref="BD310:BD318" ca="1" si="826">BD$280*$E$278/60*$L310</f>
        <v>#N/A</v>
      </c>
      <c r="BE310" t="e">
        <f t="shared" ref="BE310:BE318" ca="1" si="827">BE$280*$E$278/60*$L310</f>
        <v>#N/A</v>
      </c>
      <c r="BF310" t="e">
        <f t="shared" ref="BF310:BF318" ca="1" si="828">BF$280*$E$278/60*$L310</f>
        <v>#N/A</v>
      </c>
      <c r="BG310" t="e">
        <f t="shared" ref="BG310:BG318" ca="1" si="829">BG$280*$E$278/60*$L310</f>
        <v>#N/A</v>
      </c>
      <c r="BH310" t="e">
        <f t="shared" ref="BH310:BH318" ca="1" si="830">BH$280*$E$278/60*$L310</f>
        <v>#N/A</v>
      </c>
      <c r="BI310" t="e">
        <f t="shared" ref="BI310:BI318" ca="1" si="831">BI$280*$E$278/60*$L310</f>
        <v>#N/A</v>
      </c>
      <c r="BJ310" t="e">
        <f t="shared" ref="BJ310:BJ318" ca="1" si="832">BJ$280*$E$278/60*$L310</f>
        <v>#N/A</v>
      </c>
      <c r="BK310" t="e">
        <f t="shared" ref="BK310:BK318" ca="1" si="833">BK$280*$E$278/60*$L310</f>
        <v>#N/A</v>
      </c>
      <c r="BL310" t="e">
        <f t="shared" ref="BL310:BL318" ca="1" si="834">BL$280*$E$278/60*$L310</f>
        <v>#N/A</v>
      </c>
      <c r="BM310" t="e">
        <f t="shared" ref="BM310:BM318" ca="1" si="835">BM$280*$E$278/60*$L310</f>
        <v>#N/A</v>
      </c>
      <c r="BN310" t="e">
        <f t="shared" ref="BN310:BN318" ca="1" si="836">BN$280*$E$278/60*$L310</f>
        <v>#N/A</v>
      </c>
      <c r="BO310" t="e">
        <f t="shared" ref="BO310:BO318" ca="1" si="837">BO$280*$E$278/60*$L310</f>
        <v>#N/A</v>
      </c>
      <c r="BP310" t="e">
        <f t="shared" ref="BP310:BP318" ca="1" si="838">BP$280*$E$278/60*$L310</f>
        <v>#N/A</v>
      </c>
      <c r="BQ310" t="e">
        <f t="shared" ref="BQ310:BQ318" ca="1" si="839">BQ$280*$E$278/60*$L310</f>
        <v>#N/A</v>
      </c>
      <c r="BR310" t="e">
        <f t="shared" ref="BR310:BR318" ca="1" si="840">BR$280*$E$278/60*$L310</f>
        <v>#N/A</v>
      </c>
      <c r="BS310" t="e">
        <f t="shared" ref="BS310:BS318" ca="1" si="841">BS$280*$E$278/60*$L310</f>
        <v>#N/A</v>
      </c>
      <c r="BT310" t="e">
        <f t="shared" ref="BT310:BT318" ca="1" si="842">BT$280*$E$278/60*$L310</f>
        <v>#N/A</v>
      </c>
      <c r="BU310" t="e">
        <f t="shared" ref="BU310:BU318" ca="1" si="843">BU$280*$E$278/60*$L310</f>
        <v>#N/A</v>
      </c>
      <c r="BV310" t="e">
        <f t="shared" ref="BV310:BV318" ca="1" si="844">BV$280*$E$278/60*$L310</f>
        <v>#N/A</v>
      </c>
      <c r="BW310" t="e">
        <f t="shared" ref="BW310:BW318" ca="1" si="845">BW$280*$E$278/60*$L310</f>
        <v>#N/A</v>
      </c>
      <c r="BX310" t="e">
        <f t="shared" ref="BX310:BX318" ca="1" si="846">BX$280*$E$278/60*$L310</f>
        <v>#N/A</v>
      </c>
      <c r="BY310" t="e">
        <f t="shared" ref="BY310:BY318" ca="1" si="847">BY$280*$E$278/60*$L310</f>
        <v>#N/A</v>
      </c>
      <c r="BZ310" t="e">
        <f t="shared" ref="BZ310:BZ318" ca="1" si="848">BZ$280*$E$278/60*$L310</f>
        <v>#N/A</v>
      </c>
      <c r="CA310" t="e">
        <f t="shared" ref="CA310:CA318" ca="1" si="849">CA$280*$E$278/60*$L310</f>
        <v>#N/A</v>
      </c>
      <c r="CB310" t="e">
        <f t="shared" ref="CB310:CB318" ca="1" si="850">CB$280*$E$278/60*$L310</f>
        <v>#N/A</v>
      </c>
      <c r="CC310" t="e">
        <f t="shared" ref="CC310:CC318" ca="1" si="851">CC$280*$E$278/60*$L310</f>
        <v>#N/A</v>
      </c>
      <c r="CD310" t="e">
        <f t="shared" ref="CD310:CD318" ca="1" si="852">CD$280*$E$278/60*$L310</f>
        <v>#N/A</v>
      </c>
      <c r="CE310" t="e">
        <f t="shared" ref="CE310:CE318" ca="1" si="853">CE$280*$E$278/60*$L310</f>
        <v>#N/A</v>
      </c>
      <c r="CF310" s="91" t="e">
        <f t="shared" ref="CF310:CF318" ca="1" si="854">CF$280*$E$278/60*$L310</f>
        <v>#N/A</v>
      </c>
      <c r="CG310" t="e">
        <f t="shared" ref="CG310:CG318" ca="1" si="855">CG$280*$E$278/60*$L310</f>
        <v>#N/A</v>
      </c>
      <c r="CH310" t="e">
        <f t="shared" ref="CH310:CH318" ca="1" si="856">CH$280*$E$278/60*$L310</f>
        <v>#N/A</v>
      </c>
      <c r="CI310" t="e">
        <f t="shared" ref="CI310:CI318" ca="1" si="857">CI$280*$E$278/60*$L310</f>
        <v>#N/A</v>
      </c>
      <c r="CJ310" t="e">
        <f t="shared" ref="CJ310:CJ318" ca="1" si="858">CJ$280*$E$278/60*$L310</f>
        <v>#N/A</v>
      </c>
      <c r="CK310" t="e">
        <f t="shared" ref="CK310:CK318" ca="1" si="859">CK$280*$E$278/60*$L310</f>
        <v>#N/A</v>
      </c>
      <c r="CL310" t="e">
        <f t="shared" ref="CL310:CL318" ca="1" si="860">CL$280*$E$278/60*$L310</f>
        <v>#N/A</v>
      </c>
      <c r="CM310" t="e">
        <f t="shared" ref="CM310:CM318" ca="1" si="861">CM$280*$E$278/60*$L310</f>
        <v>#N/A</v>
      </c>
      <c r="CN310" t="e">
        <f t="shared" ref="CN310:CN318" ca="1" si="862">CN$280*$E$278/60*$L310</f>
        <v>#N/A</v>
      </c>
      <c r="CO310" t="e">
        <f t="shared" ref="CO310:CO318" ca="1" si="863">CO$280*$E$278/60*$L310</f>
        <v>#N/A</v>
      </c>
      <c r="CP310" t="e">
        <f t="shared" ref="CP310:CP318" ca="1" si="864">CP$280*$E$278/60*$L310</f>
        <v>#N/A</v>
      </c>
      <c r="CQ310" t="e">
        <f t="shared" ref="CQ310:CQ318" ca="1" si="865">CQ$280*$E$278/60*$L310</f>
        <v>#N/A</v>
      </c>
      <c r="CR310" t="e">
        <f t="shared" ref="CR310:CR318" ca="1" si="866">CR$280*$E$278/60*$L310</f>
        <v>#N/A</v>
      </c>
      <c r="CS310" t="e">
        <f t="shared" ref="CS310:CS318" ca="1" si="867">CS$280*$E$278/60*$L310</f>
        <v>#N/A</v>
      </c>
      <c r="CT310" t="e">
        <f t="shared" ref="CT310:CT318" ca="1" si="868">CT$280*$E$278/60*$L310</f>
        <v>#N/A</v>
      </c>
      <c r="CU310" t="e">
        <f t="shared" ref="CU310:CU318" ca="1" si="869">CU$280*$E$278/60*$L310</f>
        <v>#N/A</v>
      </c>
      <c r="CV310" t="e">
        <f t="shared" ref="CV310:CV318" ca="1" si="870">CV$280*$E$278/60*$L310</f>
        <v>#N/A</v>
      </c>
      <c r="CW310" t="e">
        <f t="shared" ref="CW310:CW318" ca="1" si="871">CW$280*$E$278/60*$L310</f>
        <v>#N/A</v>
      </c>
      <c r="CX310" t="e">
        <f t="shared" ref="CX310:CX318" ca="1" si="872">CX$280*$E$278/60*$L310</f>
        <v>#N/A</v>
      </c>
      <c r="CY310" t="e">
        <f t="shared" ref="CY310:CY318" ca="1" si="873">CY$280*$E$278/60*$L310</f>
        <v>#N/A</v>
      </c>
      <c r="CZ310" t="e">
        <f t="shared" ref="CZ310:CZ318" ca="1" si="874">CZ$280*$E$278/60*$L310</f>
        <v>#N/A</v>
      </c>
      <c r="DA310" t="e">
        <f t="shared" ref="DA310:DA318" ca="1" si="875">DA$280*$E$278/60*$L310</f>
        <v>#N/A</v>
      </c>
      <c r="DB310" t="e">
        <f t="shared" ref="DB310:DB318" ca="1" si="876">DB$280*$E$278/60*$L310</f>
        <v>#N/A</v>
      </c>
      <c r="DC310" t="e">
        <f t="shared" ref="DC310:DC318" ca="1" si="877">DC$280*$E$278/60*$L310</f>
        <v>#N/A</v>
      </c>
      <c r="DD310" t="e">
        <f t="shared" ref="DD310:DD318" ca="1" si="878">DD$280*$E$278/60*$L310</f>
        <v>#N/A</v>
      </c>
      <c r="DE310" t="e">
        <f t="shared" ref="DE310:DE318" ca="1" si="879">DE$280*$E$278/60*$L310</f>
        <v>#N/A</v>
      </c>
      <c r="DF310" t="e">
        <f t="shared" ref="DF310:DF318" ca="1" si="880">DF$280*$E$278/60*$L310</f>
        <v>#N/A</v>
      </c>
      <c r="DG310" t="e">
        <f t="shared" ref="DG310:DG318" ca="1" si="881">DG$280*$E$278/60*$L310</f>
        <v>#N/A</v>
      </c>
      <c r="DH310" t="e">
        <f t="shared" ref="DH310:DH318" ca="1" si="882">DH$280*$E$278/60*$L310</f>
        <v>#N/A</v>
      </c>
      <c r="DI310" t="e">
        <f t="shared" ref="DI310:DI318" ca="1" si="883">DI$280*$E$278/60*$L310</f>
        <v>#N/A</v>
      </c>
      <c r="DJ310" s="91" t="e">
        <f t="shared" ref="DJ310:DJ318" ca="1" si="884">DJ$280*$E$278/60*$L310</f>
        <v>#N/A</v>
      </c>
      <c r="DK310" t="e">
        <f t="shared" ref="DK310:DK318" ca="1" si="885">DK$280*$E$278/60*$L310</f>
        <v>#N/A</v>
      </c>
      <c r="DL310" t="e">
        <f t="shared" ref="DL310:DL318" ca="1" si="886">DL$280*$E$278/60*$L310</f>
        <v>#N/A</v>
      </c>
      <c r="DM310" t="e">
        <f t="shared" ref="DM310:DM318" ca="1" si="887">DM$280*$E$278/60*$L310</f>
        <v>#N/A</v>
      </c>
      <c r="DN310" t="e">
        <f t="shared" ref="DN310:DN318" ca="1" si="888">DN$280*$E$278/60*$L310</f>
        <v>#N/A</v>
      </c>
      <c r="DO310" t="e">
        <f t="shared" ref="DO310:DO318" ca="1" si="889">DO$280*$E$278/60*$L310</f>
        <v>#N/A</v>
      </c>
      <c r="DP310" t="e">
        <f t="shared" ref="DP310:DP318" ca="1" si="890">DP$280*$E$278/60*$L310</f>
        <v>#N/A</v>
      </c>
      <c r="DQ310" t="e">
        <f t="shared" ref="DQ310:DQ318" ca="1" si="891">DQ$280*$E$278/60*$L310</f>
        <v>#N/A</v>
      </c>
      <c r="DR310" t="e">
        <f t="shared" ref="DR310:DR318" ca="1" si="892">DR$280*$E$278/60*$L310</f>
        <v>#N/A</v>
      </c>
      <c r="DS310" t="e">
        <f t="shared" ref="DS310:DS318" ca="1" si="893">DS$280*$E$278/60*$L310</f>
        <v>#N/A</v>
      </c>
      <c r="DT310" t="e">
        <f t="shared" ref="DT310:DT318" ca="1" si="894">DT$280*$E$278/60*$L310</f>
        <v>#N/A</v>
      </c>
      <c r="DU310" t="e">
        <f t="shared" ref="DU310:DU318" ca="1" si="895">DU$280*$E$278/60*$L310</f>
        <v>#N/A</v>
      </c>
      <c r="DV310" t="e">
        <f t="shared" ref="DV310:DV318" ca="1" si="896">DV$280*$E$278/60*$L310</f>
        <v>#N/A</v>
      </c>
      <c r="DW310" t="e">
        <f t="shared" ref="DW310:DW318" ca="1" si="897">DW$280*$E$278/60*$L310</f>
        <v>#N/A</v>
      </c>
      <c r="DX310" t="e">
        <f t="shared" ref="DX310:DX318" ca="1" si="898">DX$280*$E$278/60*$L310</f>
        <v>#N/A</v>
      </c>
      <c r="DY310" t="e">
        <f t="shared" ref="DY310:DY318" ca="1" si="899">DY$280*$E$278/60*$L310</f>
        <v>#N/A</v>
      </c>
      <c r="DZ310" t="e">
        <f t="shared" ref="DZ310:DZ318" ca="1" si="900">DZ$280*$E$278/60*$L310</f>
        <v>#N/A</v>
      </c>
      <c r="EA310" t="e">
        <f t="shared" ref="EA310:EA318" ca="1" si="901">EA$280*$E$278/60*$L310</f>
        <v>#N/A</v>
      </c>
      <c r="EB310" t="e">
        <f t="shared" ref="EB310:EB318" ca="1" si="902">EB$280*$E$278/60*$L310</f>
        <v>#N/A</v>
      </c>
      <c r="EC310" t="e">
        <f t="shared" ref="EC310:EC318" ca="1" si="903">EC$280*$E$278/60*$L310</f>
        <v>#N/A</v>
      </c>
      <c r="ED310" t="e">
        <f t="shared" ref="ED310:ED318" ca="1" si="904">ED$280*$E$278/60*$L310</f>
        <v>#N/A</v>
      </c>
      <c r="EE310" t="e">
        <f t="shared" ref="EE310:EE318" ca="1" si="905">EE$280*$E$278/60*$L310</f>
        <v>#N/A</v>
      </c>
      <c r="EF310" t="e">
        <f t="shared" ref="EF310:EF318" ca="1" si="906">EF$280*$E$278/60*$L310</f>
        <v>#N/A</v>
      </c>
      <c r="EG310" t="e">
        <f t="shared" ref="EG310:EG318" ca="1" si="907">EG$280*$E$278/60*$L310</f>
        <v>#N/A</v>
      </c>
      <c r="EH310" t="e">
        <f t="shared" ref="EH310:EH318" ca="1" si="908">EH$280*$E$278/60*$L310</f>
        <v>#N/A</v>
      </c>
      <c r="EI310" t="e">
        <f t="shared" ref="EI310:EI318" ca="1" si="909">EI$280*$E$278/60*$L310</f>
        <v>#N/A</v>
      </c>
      <c r="EJ310" t="e">
        <f t="shared" ref="EJ310:EJ318" ca="1" si="910">EJ$280*$E$278/60*$L310</f>
        <v>#N/A</v>
      </c>
      <c r="EK310" t="e">
        <f t="shared" ref="EK310:EK318" ca="1" si="911">EK$280*$E$278/60*$L310</f>
        <v>#N/A</v>
      </c>
      <c r="EL310" t="e">
        <f t="shared" ref="EL310:EL318" ca="1" si="912">EL$280*$E$278/60*$L310</f>
        <v>#N/A</v>
      </c>
      <c r="EM310" t="e">
        <f t="shared" ref="EM310:EM318" ca="1" si="913">EM$280*$E$278/60*$L310</f>
        <v>#N/A</v>
      </c>
      <c r="EN310" s="91" t="e">
        <f t="shared" ref="EN310:EN318" ca="1" si="914">EN$280*$E$278/60*$L310</f>
        <v>#N/A</v>
      </c>
    </row>
    <row r="311" spans="1:144">
      <c r="A311">
        <f ca="1"/>
        <v>0</v>
      </c>
      <c r="B311">
        <f ca="1"/>
        <v>0</v>
      </c>
      <c r="C311">
        <f ca="1"/>
        <v>0</v>
      </c>
      <c r="D311" t="str">
        <f ca="1"/>
        <v/>
      </c>
      <c r="E311">
        <f ca="1"/>
        <v>0</v>
      </c>
      <c r="F311">
        <f ca="1"/>
        <v>0</v>
      </c>
      <c r="G311">
        <f ca="1"/>
        <v>0</v>
      </c>
      <c r="H311" t="str">
        <f ca="1"/>
        <v/>
      </c>
      <c r="I311">
        <f ca="1"/>
        <v>0</v>
      </c>
      <c r="J311" t="str">
        <f ca="1"/>
        <v/>
      </c>
      <c r="K311" t="str">
        <f ca="1"/>
        <v>0</v>
      </c>
      <c r="L311" t="str">
        <f ca="1"/>
        <v>0</v>
      </c>
      <c r="M311" t="str">
        <f ca="1"/>
        <v>0</v>
      </c>
      <c r="X311" s="91" t="e">
        <f t="shared" ca="1" si="794"/>
        <v>#N/A</v>
      </c>
      <c r="Y311" t="e">
        <f t="shared" ca="1" si="795"/>
        <v>#N/A</v>
      </c>
      <c r="Z311" t="e">
        <f t="shared" ca="1" si="796"/>
        <v>#N/A</v>
      </c>
      <c r="AA311" t="e">
        <f t="shared" ca="1" si="797"/>
        <v>#N/A</v>
      </c>
      <c r="AB311" t="e">
        <f t="shared" ca="1" si="798"/>
        <v>#N/A</v>
      </c>
      <c r="AC311" t="e">
        <f t="shared" ca="1" si="799"/>
        <v>#N/A</v>
      </c>
      <c r="AD311" t="e">
        <f t="shared" ca="1" si="800"/>
        <v>#N/A</v>
      </c>
      <c r="AE311" t="e">
        <f t="shared" ca="1" si="801"/>
        <v>#N/A</v>
      </c>
      <c r="AF311" t="e">
        <f t="shared" ca="1" si="802"/>
        <v>#N/A</v>
      </c>
      <c r="AG311" t="e">
        <f t="shared" ca="1" si="803"/>
        <v>#N/A</v>
      </c>
      <c r="AH311" t="e">
        <f t="shared" ca="1" si="804"/>
        <v>#N/A</v>
      </c>
      <c r="AI311" t="e">
        <f t="shared" ca="1" si="805"/>
        <v>#N/A</v>
      </c>
      <c r="AJ311" t="e">
        <f t="shared" ca="1" si="806"/>
        <v>#N/A</v>
      </c>
      <c r="AK311" t="e">
        <f t="shared" ca="1" si="807"/>
        <v>#N/A</v>
      </c>
      <c r="AL311" t="e">
        <f t="shared" ca="1" si="808"/>
        <v>#N/A</v>
      </c>
      <c r="AM311" t="e">
        <f t="shared" ca="1" si="809"/>
        <v>#N/A</v>
      </c>
      <c r="AN311" t="e">
        <f t="shared" ca="1" si="810"/>
        <v>#N/A</v>
      </c>
      <c r="AO311" t="e">
        <f t="shared" ca="1" si="811"/>
        <v>#N/A</v>
      </c>
      <c r="AP311" t="e">
        <f t="shared" ca="1" si="812"/>
        <v>#N/A</v>
      </c>
      <c r="AQ311" t="e">
        <f t="shared" ca="1" si="813"/>
        <v>#N/A</v>
      </c>
      <c r="AR311" t="e">
        <f t="shared" ca="1" si="814"/>
        <v>#N/A</v>
      </c>
      <c r="AS311" t="e">
        <f t="shared" ca="1" si="815"/>
        <v>#N/A</v>
      </c>
      <c r="AT311" t="e">
        <f t="shared" ca="1" si="816"/>
        <v>#N/A</v>
      </c>
      <c r="AU311" t="e">
        <f t="shared" ca="1" si="817"/>
        <v>#N/A</v>
      </c>
      <c r="AV311" t="e">
        <f t="shared" ca="1" si="818"/>
        <v>#N/A</v>
      </c>
      <c r="AW311" t="e">
        <f t="shared" ca="1" si="819"/>
        <v>#N/A</v>
      </c>
      <c r="AX311" t="e">
        <f t="shared" ca="1" si="820"/>
        <v>#N/A</v>
      </c>
      <c r="AY311" t="e">
        <f t="shared" ca="1" si="821"/>
        <v>#N/A</v>
      </c>
      <c r="AZ311" t="e">
        <f t="shared" ca="1" si="822"/>
        <v>#N/A</v>
      </c>
      <c r="BA311" t="e">
        <f t="shared" ca="1" si="823"/>
        <v>#N/A</v>
      </c>
      <c r="BB311" s="91" t="e">
        <f t="shared" ca="1" si="824"/>
        <v>#N/A</v>
      </c>
      <c r="BC311" t="e">
        <f t="shared" ca="1" si="825"/>
        <v>#N/A</v>
      </c>
      <c r="BD311" t="e">
        <f t="shared" ca="1" si="826"/>
        <v>#N/A</v>
      </c>
      <c r="BE311" t="e">
        <f t="shared" ca="1" si="827"/>
        <v>#N/A</v>
      </c>
      <c r="BF311" t="e">
        <f t="shared" ca="1" si="828"/>
        <v>#N/A</v>
      </c>
      <c r="BG311" t="e">
        <f t="shared" ca="1" si="829"/>
        <v>#N/A</v>
      </c>
      <c r="BH311" t="e">
        <f t="shared" ca="1" si="830"/>
        <v>#N/A</v>
      </c>
      <c r="BI311" t="e">
        <f t="shared" ca="1" si="831"/>
        <v>#N/A</v>
      </c>
      <c r="BJ311" t="e">
        <f t="shared" ca="1" si="832"/>
        <v>#N/A</v>
      </c>
      <c r="BK311" t="e">
        <f t="shared" ca="1" si="833"/>
        <v>#N/A</v>
      </c>
      <c r="BL311" t="e">
        <f t="shared" ca="1" si="834"/>
        <v>#N/A</v>
      </c>
      <c r="BM311" t="e">
        <f t="shared" ca="1" si="835"/>
        <v>#N/A</v>
      </c>
      <c r="BN311" t="e">
        <f t="shared" ca="1" si="836"/>
        <v>#N/A</v>
      </c>
      <c r="BO311" t="e">
        <f t="shared" ca="1" si="837"/>
        <v>#N/A</v>
      </c>
      <c r="BP311" t="e">
        <f t="shared" ca="1" si="838"/>
        <v>#N/A</v>
      </c>
      <c r="BQ311" t="e">
        <f t="shared" ca="1" si="839"/>
        <v>#N/A</v>
      </c>
      <c r="BR311" t="e">
        <f t="shared" ca="1" si="840"/>
        <v>#N/A</v>
      </c>
      <c r="BS311" t="e">
        <f t="shared" ca="1" si="841"/>
        <v>#N/A</v>
      </c>
      <c r="BT311" t="e">
        <f t="shared" ca="1" si="842"/>
        <v>#N/A</v>
      </c>
      <c r="BU311" t="e">
        <f t="shared" ca="1" si="843"/>
        <v>#N/A</v>
      </c>
      <c r="BV311" t="e">
        <f t="shared" ca="1" si="844"/>
        <v>#N/A</v>
      </c>
      <c r="BW311" t="e">
        <f t="shared" ca="1" si="845"/>
        <v>#N/A</v>
      </c>
      <c r="BX311" t="e">
        <f t="shared" ca="1" si="846"/>
        <v>#N/A</v>
      </c>
      <c r="BY311" t="e">
        <f t="shared" ca="1" si="847"/>
        <v>#N/A</v>
      </c>
      <c r="BZ311" t="e">
        <f t="shared" ca="1" si="848"/>
        <v>#N/A</v>
      </c>
      <c r="CA311" t="e">
        <f t="shared" ca="1" si="849"/>
        <v>#N/A</v>
      </c>
      <c r="CB311" t="e">
        <f t="shared" ca="1" si="850"/>
        <v>#N/A</v>
      </c>
      <c r="CC311" t="e">
        <f t="shared" ca="1" si="851"/>
        <v>#N/A</v>
      </c>
      <c r="CD311" t="e">
        <f t="shared" ca="1" si="852"/>
        <v>#N/A</v>
      </c>
      <c r="CE311" t="e">
        <f t="shared" ca="1" si="853"/>
        <v>#N/A</v>
      </c>
      <c r="CF311" s="91" t="e">
        <f t="shared" ca="1" si="854"/>
        <v>#N/A</v>
      </c>
      <c r="CG311" t="e">
        <f t="shared" ca="1" si="855"/>
        <v>#N/A</v>
      </c>
      <c r="CH311" t="e">
        <f t="shared" ca="1" si="856"/>
        <v>#N/A</v>
      </c>
      <c r="CI311" t="e">
        <f t="shared" ca="1" si="857"/>
        <v>#N/A</v>
      </c>
      <c r="CJ311" t="e">
        <f t="shared" ca="1" si="858"/>
        <v>#N/A</v>
      </c>
      <c r="CK311" t="e">
        <f t="shared" ca="1" si="859"/>
        <v>#N/A</v>
      </c>
      <c r="CL311" t="e">
        <f t="shared" ca="1" si="860"/>
        <v>#N/A</v>
      </c>
      <c r="CM311" t="e">
        <f t="shared" ca="1" si="861"/>
        <v>#N/A</v>
      </c>
      <c r="CN311" t="e">
        <f t="shared" ca="1" si="862"/>
        <v>#N/A</v>
      </c>
      <c r="CO311" t="e">
        <f t="shared" ca="1" si="863"/>
        <v>#N/A</v>
      </c>
      <c r="CP311" t="e">
        <f t="shared" ca="1" si="864"/>
        <v>#N/A</v>
      </c>
      <c r="CQ311" t="e">
        <f t="shared" ca="1" si="865"/>
        <v>#N/A</v>
      </c>
      <c r="CR311" t="e">
        <f t="shared" ca="1" si="866"/>
        <v>#N/A</v>
      </c>
      <c r="CS311" t="e">
        <f t="shared" ca="1" si="867"/>
        <v>#N/A</v>
      </c>
      <c r="CT311" t="e">
        <f t="shared" ca="1" si="868"/>
        <v>#N/A</v>
      </c>
      <c r="CU311" t="e">
        <f t="shared" ca="1" si="869"/>
        <v>#N/A</v>
      </c>
      <c r="CV311" t="e">
        <f t="shared" ca="1" si="870"/>
        <v>#N/A</v>
      </c>
      <c r="CW311" t="e">
        <f t="shared" ca="1" si="871"/>
        <v>#N/A</v>
      </c>
      <c r="CX311" t="e">
        <f t="shared" ca="1" si="872"/>
        <v>#N/A</v>
      </c>
      <c r="CY311" t="e">
        <f t="shared" ca="1" si="873"/>
        <v>#N/A</v>
      </c>
      <c r="CZ311" t="e">
        <f t="shared" ca="1" si="874"/>
        <v>#N/A</v>
      </c>
      <c r="DA311" t="e">
        <f t="shared" ca="1" si="875"/>
        <v>#N/A</v>
      </c>
      <c r="DB311" t="e">
        <f t="shared" ca="1" si="876"/>
        <v>#N/A</v>
      </c>
      <c r="DC311" t="e">
        <f t="shared" ca="1" si="877"/>
        <v>#N/A</v>
      </c>
      <c r="DD311" t="e">
        <f t="shared" ca="1" si="878"/>
        <v>#N/A</v>
      </c>
      <c r="DE311" t="e">
        <f t="shared" ca="1" si="879"/>
        <v>#N/A</v>
      </c>
      <c r="DF311" t="e">
        <f t="shared" ca="1" si="880"/>
        <v>#N/A</v>
      </c>
      <c r="DG311" t="e">
        <f t="shared" ca="1" si="881"/>
        <v>#N/A</v>
      </c>
      <c r="DH311" t="e">
        <f t="shared" ca="1" si="882"/>
        <v>#N/A</v>
      </c>
      <c r="DI311" t="e">
        <f t="shared" ca="1" si="883"/>
        <v>#N/A</v>
      </c>
      <c r="DJ311" s="91" t="e">
        <f t="shared" ca="1" si="884"/>
        <v>#N/A</v>
      </c>
      <c r="DK311" t="e">
        <f t="shared" ca="1" si="885"/>
        <v>#N/A</v>
      </c>
      <c r="DL311" t="e">
        <f t="shared" ca="1" si="886"/>
        <v>#N/A</v>
      </c>
      <c r="DM311" t="e">
        <f t="shared" ca="1" si="887"/>
        <v>#N/A</v>
      </c>
      <c r="DN311" t="e">
        <f t="shared" ca="1" si="888"/>
        <v>#N/A</v>
      </c>
      <c r="DO311" t="e">
        <f t="shared" ca="1" si="889"/>
        <v>#N/A</v>
      </c>
      <c r="DP311" t="e">
        <f t="shared" ca="1" si="890"/>
        <v>#N/A</v>
      </c>
      <c r="DQ311" t="e">
        <f t="shared" ca="1" si="891"/>
        <v>#N/A</v>
      </c>
      <c r="DR311" t="e">
        <f t="shared" ca="1" si="892"/>
        <v>#N/A</v>
      </c>
      <c r="DS311" t="e">
        <f t="shared" ca="1" si="893"/>
        <v>#N/A</v>
      </c>
      <c r="DT311" t="e">
        <f t="shared" ca="1" si="894"/>
        <v>#N/A</v>
      </c>
      <c r="DU311" t="e">
        <f t="shared" ca="1" si="895"/>
        <v>#N/A</v>
      </c>
      <c r="DV311" t="e">
        <f t="shared" ca="1" si="896"/>
        <v>#N/A</v>
      </c>
      <c r="DW311" t="e">
        <f t="shared" ca="1" si="897"/>
        <v>#N/A</v>
      </c>
      <c r="DX311" t="e">
        <f t="shared" ca="1" si="898"/>
        <v>#N/A</v>
      </c>
      <c r="DY311" t="e">
        <f t="shared" ca="1" si="899"/>
        <v>#N/A</v>
      </c>
      <c r="DZ311" t="e">
        <f t="shared" ca="1" si="900"/>
        <v>#N/A</v>
      </c>
      <c r="EA311" t="e">
        <f t="shared" ca="1" si="901"/>
        <v>#N/A</v>
      </c>
      <c r="EB311" t="e">
        <f t="shared" ca="1" si="902"/>
        <v>#N/A</v>
      </c>
      <c r="EC311" t="e">
        <f t="shared" ca="1" si="903"/>
        <v>#N/A</v>
      </c>
      <c r="ED311" t="e">
        <f t="shared" ca="1" si="904"/>
        <v>#N/A</v>
      </c>
      <c r="EE311" t="e">
        <f t="shared" ca="1" si="905"/>
        <v>#N/A</v>
      </c>
      <c r="EF311" t="e">
        <f t="shared" ca="1" si="906"/>
        <v>#N/A</v>
      </c>
      <c r="EG311" t="e">
        <f t="shared" ca="1" si="907"/>
        <v>#N/A</v>
      </c>
      <c r="EH311" t="e">
        <f t="shared" ca="1" si="908"/>
        <v>#N/A</v>
      </c>
      <c r="EI311" t="e">
        <f t="shared" ca="1" si="909"/>
        <v>#N/A</v>
      </c>
      <c r="EJ311" t="e">
        <f t="shared" ca="1" si="910"/>
        <v>#N/A</v>
      </c>
      <c r="EK311" t="e">
        <f t="shared" ca="1" si="911"/>
        <v>#N/A</v>
      </c>
      <c r="EL311" t="e">
        <f t="shared" ca="1" si="912"/>
        <v>#N/A</v>
      </c>
      <c r="EM311" t="e">
        <f t="shared" ca="1" si="913"/>
        <v>#N/A</v>
      </c>
      <c r="EN311" s="91" t="e">
        <f t="shared" ca="1" si="914"/>
        <v>#N/A</v>
      </c>
    </row>
    <row r="312" spans="1:144">
      <c r="A312">
        <f ca="1"/>
        <v>0</v>
      </c>
      <c r="B312">
        <f ca="1"/>
        <v>0</v>
      </c>
      <c r="C312">
        <f ca="1"/>
        <v>0</v>
      </c>
      <c r="D312" t="str">
        <f ca="1"/>
        <v/>
      </c>
      <c r="E312">
        <f ca="1"/>
        <v>0</v>
      </c>
      <c r="F312">
        <f ca="1"/>
        <v>0</v>
      </c>
      <c r="G312">
        <f ca="1"/>
        <v>0</v>
      </c>
      <c r="H312" t="str">
        <f ca="1"/>
        <v/>
      </c>
      <c r="I312">
        <f ca="1"/>
        <v>0</v>
      </c>
      <c r="J312" t="str">
        <f ca="1"/>
        <v/>
      </c>
      <c r="K312" t="str">
        <f ca="1"/>
        <v>0</v>
      </c>
      <c r="L312" t="str">
        <f ca="1"/>
        <v>0</v>
      </c>
      <c r="M312" t="str">
        <f ca="1"/>
        <v>0</v>
      </c>
      <c r="X312" s="91" t="e">
        <f t="shared" ca="1" si="794"/>
        <v>#N/A</v>
      </c>
      <c r="Y312" t="e">
        <f t="shared" ca="1" si="795"/>
        <v>#N/A</v>
      </c>
      <c r="Z312" t="e">
        <f t="shared" ca="1" si="796"/>
        <v>#N/A</v>
      </c>
      <c r="AA312" t="e">
        <f t="shared" ca="1" si="797"/>
        <v>#N/A</v>
      </c>
      <c r="AB312" t="e">
        <f t="shared" ca="1" si="798"/>
        <v>#N/A</v>
      </c>
      <c r="AC312" t="e">
        <f t="shared" ca="1" si="799"/>
        <v>#N/A</v>
      </c>
      <c r="AD312" t="e">
        <f t="shared" ca="1" si="800"/>
        <v>#N/A</v>
      </c>
      <c r="AE312" t="e">
        <f t="shared" ca="1" si="801"/>
        <v>#N/A</v>
      </c>
      <c r="AF312" t="e">
        <f t="shared" ca="1" si="802"/>
        <v>#N/A</v>
      </c>
      <c r="AG312" t="e">
        <f t="shared" ca="1" si="803"/>
        <v>#N/A</v>
      </c>
      <c r="AH312" t="e">
        <f t="shared" ca="1" si="804"/>
        <v>#N/A</v>
      </c>
      <c r="AI312" t="e">
        <f t="shared" ca="1" si="805"/>
        <v>#N/A</v>
      </c>
      <c r="AJ312" t="e">
        <f t="shared" ca="1" si="806"/>
        <v>#N/A</v>
      </c>
      <c r="AK312" t="e">
        <f t="shared" ca="1" si="807"/>
        <v>#N/A</v>
      </c>
      <c r="AL312" t="e">
        <f t="shared" ca="1" si="808"/>
        <v>#N/A</v>
      </c>
      <c r="AM312" t="e">
        <f t="shared" ca="1" si="809"/>
        <v>#N/A</v>
      </c>
      <c r="AN312" t="e">
        <f t="shared" ca="1" si="810"/>
        <v>#N/A</v>
      </c>
      <c r="AO312" t="e">
        <f t="shared" ca="1" si="811"/>
        <v>#N/A</v>
      </c>
      <c r="AP312" t="e">
        <f t="shared" ca="1" si="812"/>
        <v>#N/A</v>
      </c>
      <c r="AQ312" t="e">
        <f t="shared" ca="1" si="813"/>
        <v>#N/A</v>
      </c>
      <c r="AR312" t="e">
        <f t="shared" ca="1" si="814"/>
        <v>#N/A</v>
      </c>
      <c r="AS312" t="e">
        <f t="shared" ca="1" si="815"/>
        <v>#N/A</v>
      </c>
      <c r="AT312" t="e">
        <f t="shared" ca="1" si="816"/>
        <v>#N/A</v>
      </c>
      <c r="AU312" t="e">
        <f t="shared" ca="1" si="817"/>
        <v>#N/A</v>
      </c>
      <c r="AV312" t="e">
        <f t="shared" ca="1" si="818"/>
        <v>#N/A</v>
      </c>
      <c r="AW312" t="e">
        <f t="shared" ca="1" si="819"/>
        <v>#N/A</v>
      </c>
      <c r="AX312" t="e">
        <f t="shared" ca="1" si="820"/>
        <v>#N/A</v>
      </c>
      <c r="AY312" t="e">
        <f t="shared" ca="1" si="821"/>
        <v>#N/A</v>
      </c>
      <c r="AZ312" t="e">
        <f t="shared" ca="1" si="822"/>
        <v>#N/A</v>
      </c>
      <c r="BA312" t="e">
        <f t="shared" ca="1" si="823"/>
        <v>#N/A</v>
      </c>
      <c r="BB312" s="91" t="e">
        <f t="shared" ca="1" si="824"/>
        <v>#N/A</v>
      </c>
      <c r="BC312" t="e">
        <f t="shared" ca="1" si="825"/>
        <v>#N/A</v>
      </c>
      <c r="BD312" t="e">
        <f t="shared" ca="1" si="826"/>
        <v>#N/A</v>
      </c>
      <c r="BE312" t="e">
        <f t="shared" ca="1" si="827"/>
        <v>#N/A</v>
      </c>
      <c r="BF312" t="e">
        <f t="shared" ca="1" si="828"/>
        <v>#N/A</v>
      </c>
      <c r="BG312" t="e">
        <f t="shared" ca="1" si="829"/>
        <v>#N/A</v>
      </c>
      <c r="BH312" t="e">
        <f t="shared" ca="1" si="830"/>
        <v>#N/A</v>
      </c>
      <c r="BI312" t="e">
        <f t="shared" ca="1" si="831"/>
        <v>#N/A</v>
      </c>
      <c r="BJ312" t="e">
        <f t="shared" ca="1" si="832"/>
        <v>#N/A</v>
      </c>
      <c r="BK312" t="e">
        <f t="shared" ca="1" si="833"/>
        <v>#N/A</v>
      </c>
      <c r="BL312" t="e">
        <f t="shared" ca="1" si="834"/>
        <v>#N/A</v>
      </c>
      <c r="BM312" t="e">
        <f t="shared" ca="1" si="835"/>
        <v>#N/A</v>
      </c>
      <c r="BN312" t="e">
        <f t="shared" ca="1" si="836"/>
        <v>#N/A</v>
      </c>
      <c r="BO312" t="e">
        <f t="shared" ca="1" si="837"/>
        <v>#N/A</v>
      </c>
      <c r="BP312" t="e">
        <f t="shared" ca="1" si="838"/>
        <v>#N/A</v>
      </c>
      <c r="BQ312" t="e">
        <f t="shared" ca="1" si="839"/>
        <v>#N/A</v>
      </c>
      <c r="BR312" t="e">
        <f t="shared" ca="1" si="840"/>
        <v>#N/A</v>
      </c>
      <c r="BS312" t="e">
        <f t="shared" ca="1" si="841"/>
        <v>#N/A</v>
      </c>
      <c r="BT312" t="e">
        <f t="shared" ca="1" si="842"/>
        <v>#N/A</v>
      </c>
      <c r="BU312" t="e">
        <f t="shared" ca="1" si="843"/>
        <v>#N/A</v>
      </c>
      <c r="BV312" t="e">
        <f t="shared" ca="1" si="844"/>
        <v>#N/A</v>
      </c>
      <c r="BW312" t="e">
        <f t="shared" ca="1" si="845"/>
        <v>#N/A</v>
      </c>
      <c r="BX312" t="e">
        <f t="shared" ca="1" si="846"/>
        <v>#N/A</v>
      </c>
      <c r="BY312" t="e">
        <f t="shared" ca="1" si="847"/>
        <v>#N/A</v>
      </c>
      <c r="BZ312" t="e">
        <f t="shared" ca="1" si="848"/>
        <v>#N/A</v>
      </c>
      <c r="CA312" t="e">
        <f t="shared" ca="1" si="849"/>
        <v>#N/A</v>
      </c>
      <c r="CB312" t="e">
        <f t="shared" ca="1" si="850"/>
        <v>#N/A</v>
      </c>
      <c r="CC312" t="e">
        <f t="shared" ca="1" si="851"/>
        <v>#N/A</v>
      </c>
      <c r="CD312" t="e">
        <f t="shared" ca="1" si="852"/>
        <v>#N/A</v>
      </c>
      <c r="CE312" t="e">
        <f t="shared" ca="1" si="853"/>
        <v>#N/A</v>
      </c>
      <c r="CF312" s="91" t="e">
        <f t="shared" ca="1" si="854"/>
        <v>#N/A</v>
      </c>
      <c r="CG312" t="e">
        <f t="shared" ca="1" si="855"/>
        <v>#N/A</v>
      </c>
      <c r="CH312" t="e">
        <f t="shared" ca="1" si="856"/>
        <v>#N/A</v>
      </c>
      <c r="CI312" t="e">
        <f t="shared" ca="1" si="857"/>
        <v>#N/A</v>
      </c>
      <c r="CJ312" t="e">
        <f t="shared" ca="1" si="858"/>
        <v>#N/A</v>
      </c>
      <c r="CK312" t="e">
        <f t="shared" ca="1" si="859"/>
        <v>#N/A</v>
      </c>
      <c r="CL312" t="e">
        <f t="shared" ca="1" si="860"/>
        <v>#N/A</v>
      </c>
      <c r="CM312" t="e">
        <f t="shared" ca="1" si="861"/>
        <v>#N/A</v>
      </c>
      <c r="CN312" t="e">
        <f t="shared" ca="1" si="862"/>
        <v>#N/A</v>
      </c>
      <c r="CO312" t="e">
        <f t="shared" ca="1" si="863"/>
        <v>#N/A</v>
      </c>
      <c r="CP312" t="e">
        <f t="shared" ca="1" si="864"/>
        <v>#N/A</v>
      </c>
      <c r="CQ312" t="e">
        <f t="shared" ca="1" si="865"/>
        <v>#N/A</v>
      </c>
      <c r="CR312" t="e">
        <f t="shared" ca="1" si="866"/>
        <v>#N/A</v>
      </c>
      <c r="CS312" t="e">
        <f t="shared" ca="1" si="867"/>
        <v>#N/A</v>
      </c>
      <c r="CT312" t="e">
        <f t="shared" ca="1" si="868"/>
        <v>#N/A</v>
      </c>
      <c r="CU312" t="e">
        <f t="shared" ca="1" si="869"/>
        <v>#N/A</v>
      </c>
      <c r="CV312" t="e">
        <f t="shared" ca="1" si="870"/>
        <v>#N/A</v>
      </c>
      <c r="CW312" t="e">
        <f t="shared" ca="1" si="871"/>
        <v>#N/A</v>
      </c>
      <c r="CX312" t="e">
        <f t="shared" ca="1" si="872"/>
        <v>#N/A</v>
      </c>
      <c r="CY312" t="e">
        <f t="shared" ca="1" si="873"/>
        <v>#N/A</v>
      </c>
      <c r="CZ312" t="e">
        <f t="shared" ca="1" si="874"/>
        <v>#N/A</v>
      </c>
      <c r="DA312" t="e">
        <f t="shared" ca="1" si="875"/>
        <v>#N/A</v>
      </c>
      <c r="DB312" t="e">
        <f t="shared" ca="1" si="876"/>
        <v>#N/A</v>
      </c>
      <c r="DC312" t="e">
        <f t="shared" ca="1" si="877"/>
        <v>#N/A</v>
      </c>
      <c r="DD312" t="e">
        <f t="shared" ca="1" si="878"/>
        <v>#N/A</v>
      </c>
      <c r="DE312" t="e">
        <f t="shared" ca="1" si="879"/>
        <v>#N/A</v>
      </c>
      <c r="DF312" t="e">
        <f t="shared" ca="1" si="880"/>
        <v>#N/A</v>
      </c>
      <c r="DG312" t="e">
        <f t="shared" ca="1" si="881"/>
        <v>#N/A</v>
      </c>
      <c r="DH312" t="e">
        <f t="shared" ca="1" si="882"/>
        <v>#N/A</v>
      </c>
      <c r="DI312" t="e">
        <f t="shared" ca="1" si="883"/>
        <v>#N/A</v>
      </c>
      <c r="DJ312" s="91" t="e">
        <f t="shared" ca="1" si="884"/>
        <v>#N/A</v>
      </c>
      <c r="DK312" t="e">
        <f t="shared" ca="1" si="885"/>
        <v>#N/A</v>
      </c>
      <c r="DL312" t="e">
        <f t="shared" ca="1" si="886"/>
        <v>#N/A</v>
      </c>
      <c r="DM312" t="e">
        <f t="shared" ca="1" si="887"/>
        <v>#N/A</v>
      </c>
      <c r="DN312" t="e">
        <f t="shared" ca="1" si="888"/>
        <v>#N/A</v>
      </c>
      <c r="DO312" t="e">
        <f t="shared" ca="1" si="889"/>
        <v>#N/A</v>
      </c>
      <c r="DP312" t="e">
        <f t="shared" ca="1" si="890"/>
        <v>#N/A</v>
      </c>
      <c r="DQ312" t="e">
        <f t="shared" ca="1" si="891"/>
        <v>#N/A</v>
      </c>
      <c r="DR312" t="e">
        <f t="shared" ca="1" si="892"/>
        <v>#N/A</v>
      </c>
      <c r="DS312" t="e">
        <f t="shared" ca="1" si="893"/>
        <v>#N/A</v>
      </c>
      <c r="DT312" t="e">
        <f t="shared" ca="1" si="894"/>
        <v>#N/A</v>
      </c>
      <c r="DU312" t="e">
        <f t="shared" ca="1" si="895"/>
        <v>#N/A</v>
      </c>
      <c r="DV312" t="e">
        <f t="shared" ca="1" si="896"/>
        <v>#N/A</v>
      </c>
      <c r="DW312" t="e">
        <f t="shared" ca="1" si="897"/>
        <v>#N/A</v>
      </c>
      <c r="DX312" t="e">
        <f t="shared" ca="1" si="898"/>
        <v>#N/A</v>
      </c>
      <c r="DY312" t="e">
        <f t="shared" ca="1" si="899"/>
        <v>#N/A</v>
      </c>
      <c r="DZ312" t="e">
        <f t="shared" ca="1" si="900"/>
        <v>#N/A</v>
      </c>
      <c r="EA312" t="e">
        <f t="shared" ca="1" si="901"/>
        <v>#N/A</v>
      </c>
      <c r="EB312" t="e">
        <f t="shared" ca="1" si="902"/>
        <v>#N/A</v>
      </c>
      <c r="EC312" t="e">
        <f t="shared" ca="1" si="903"/>
        <v>#N/A</v>
      </c>
      <c r="ED312" t="e">
        <f t="shared" ca="1" si="904"/>
        <v>#N/A</v>
      </c>
      <c r="EE312" t="e">
        <f t="shared" ca="1" si="905"/>
        <v>#N/A</v>
      </c>
      <c r="EF312" t="e">
        <f t="shared" ca="1" si="906"/>
        <v>#N/A</v>
      </c>
      <c r="EG312" t="e">
        <f t="shared" ca="1" si="907"/>
        <v>#N/A</v>
      </c>
      <c r="EH312" t="e">
        <f t="shared" ca="1" si="908"/>
        <v>#N/A</v>
      </c>
      <c r="EI312" t="e">
        <f t="shared" ca="1" si="909"/>
        <v>#N/A</v>
      </c>
      <c r="EJ312" t="e">
        <f t="shared" ca="1" si="910"/>
        <v>#N/A</v>
      </c>
      <c r="EK312" t="e">
        <f t="shared" ca="1" si="911"/>
        <v>#N/A</v>
      </c>
      <c r="EL312" t="e">
        <f t="shared" ca="1" si="912"/>
        <v>#N/A</v>
      </c>
      <c r="EM312" t="e">
        <f t="shared" ca="1" si="913"/>
        <v>#N/A</v>
      </c>
      <c r="EN312" s="91" t="e">
        <f t="shared" ca="1" si="914"/>
        <v>#N/A</v>
      </c>
    </row>
    <row r="313" spans="1:144">
      <c r="A313">
        <f ca="1"/>
        <v>0</v>
      </c>
      <c r="B313">
        <f ca="1"/>
        <v>0</v>
      </c>
      <c r="C313">
        <f ca="1"/>
        <v>0</v>
      </c>
      <c r="D313" t="str">
        <f ca="1"/>
        <v/>
      </c>
      <c r="E313">
        <f ca="1"/>
        <v>0</v>
      </c>
      <c r="F313">
        <f ca="1"/>
        <v>0</v>
      </c>
      <c r="G313">
        <f ca="1"/>
        <v>0</v>
      </c>
      <c r="H313" t="str">
        <f ca="1"/>
        <v/>
      </c>
      <c r="I313">
        <f ca="1"/>
        <v>0</v>
      </c>
      <c r="J313" t="str">
        <f ca="1"/>
        <v/>
      </c>
      <c r="K313" t="str">
        <f ca="1"/>
        <v>0</v>
      </c>
      <c r="L313" t="str">
        <f ca="1"/>
        <v>0</v>
      </c>
      <c r="M313" t="str">
        <f ca="1"/>
        <v>0</v>
      </c>
      <c r="X313" s="91" t="e">
        <f t="shared" ca="1" si="794"/>
        <v>#N/A</v>
      </c>
      <c r="Y313" t="e">
        <f t="shared" ca="1" si="795"/>
        <v>#N/A</v>
      </c>
      <c r="Z313" t="e">
        <f t="shared" ca="1" si="796"/>
        <v>#N/A</v>
      </c>
      <c r="AA313" t="e">
        <f t="shared" ca="1" si="797"/>
        <v>#N/A</v>
      </c>
      <c r="AB313" t="e">
        <f t="shared" ca="1" si="798"/>
        <v>#N/A</v>
      </c>
      <c r="AC313" t="e">
        <f t="shared" ca="1" si="799"/>
        <v>#N/A</v>
      </c>
      <c r="AD313" t="e">
        <f t="shared" ca="1" si="800"/>
        <v>#N/A</v>
      </c>
      <c r="AE313" t="e">
        <f t="shared" ca="1" si="801"/>
        <v>#N/A</v>
      </c>
      <c r="AF313" t="e">
        <f t="shared" ca="1" si="802"/>
        <v>#N/A</v>
      </c>
      <c r="AG313" t="e">
        <f t="shared" ca="1" si="803"/>
        <v>#N/A</v>
      </c>
      <c r="AH313" t="e">
        <f t="shared" ca="1" si="804"/>
        <v>#N/A</v>
      </c>
      <c r="AI313" t="e">
        <f t="shared" ca="1" si="805"/>
        <v>#N/A</v>
      </c>
      <c r="AJ313" t="e">
        <f t="shared" ca="1" si="806"/>
        <v>#N/A</v>
      </c>
      <c r="AK313" t="e">
        <f t="shared" ca="1" si="807"/>
        <v>#N/A</v>
      </c>
      <c r="AL313" t="e">
        <f t="shared" ca="1" si="808"/>
        <v>#N/A</v>
      </c>
      <c r="AM313" t="e">
        <f t="shared" ca="1" si="809"/>
        <v>#N/A</v>
      </c>
      <c r="AN313" t="e">
        <f t="shared" ca="1" si="810"/>
        <v>#N/A</v>
      </c>
      <c r="AO313" t="e">
        <f t="shared" ca="1" si="811"/>
        <v>#N/A</v>
      </c>
      <c r="AP313" t="e">
        <f t="shared" ca="1" si="812"/>
        <v>#N/A</v>
      </c>
      <c r="AQ313" t="e">
        <f t="shared" ca="1" si="813"/>
        <v>#N/A</v>
      </c>
      <c r="AR313" t="e">
        <f t="shared" ca="1" si="814"/>
        <v>#N/A</v>
      </c>
      <c r="AS313" t="e">
        <f t="shared" ca="1" si="815"/>
        <v>#N/A</v>
      </c>
      <c r="AT313" t="e">
        <f t="shared" ca="1" si="816"/>
        <v>#N/A</v>
      </c>
      <c r="AU313" t="e">
        <f t="shared" ca="1" si="817"/>
        <v>#N/A</v>
      </c>
      <c r="AV313" t="e">
        <f t="shared" ca="1" si="818"/>
        <v>#N/A</v>
      </c>
      <c r="AW313" t="e">
        <f t="shared" ca="1" si="819"/>
        <v>#N/A</v>
      </c>
      <c r="AX313" t="e">
        <f t="shared" ca="1" si="820"/>
        <v>#N/A</v>
      </c>
      <c r="AY313" t="e">
        <f t="shared" ca="1" si="821"/>
        <v>#N/A</v>
      </c>
      <c r="AZ313" t="e">
        <f t="shared" ca="1" si="822"/>
        <v>#N/A</v>
      </c>
      <c r="BA313" t="e">
        <f t="shared" ca="1" si="823"/>
        <v>#N/A</v>
      </c>
      <c r="BB313" s="91" t="e">
        <f t="shared" ca="1" si="824"/>
        <v>#N/A</v>
      </c>
      <c r="BC313" t="e">
        <f t="shared" ca="1" si="825"/>
        <v>#N/A</v>
      </c>
      <c r="BD313" t="e">
        <f t="shared" ca="1" si="826"/>
        <v>#N/A</v>
      </c>
      <c r="BE313" t="e">
        <f t="shared" ca="1" si="827"/>
        <v>#N/A</v>
      </c>
      <c r="BF313" t="e">
        <f t="shared" ca="1" si="828"/>
        <v>#N/A</v>
      </c>
      <c r="BG313" t="e">
        <f t="shared" ca="1" si="829"/>
        <v>#N/A</v>
      </c>
      <c r="BH313" t="e">
        <f t="shared" ca="1" si="830"/>
        <v>#N/A</v>
      </c>
      <c r="BI313" t="e">
        <f t="shared" ca="1" si="831"/>
        <v>#N/A</v>
      </c>
      <c r="BJ313" t="e">
        <f t="shared" ca="1" si="832"/>
        <v>#N/A</v>
      </c>
      <c r="BK313" t="e">
        <f t="shared" ca="1" si="833"/>
        <v>#N/A</v>
      </c>
      <c r="BL313" t="e">
        <f t="shared" ca="1" si="834"/>
        <v>#N/A</v>
      </c>
      <c r="BM313" t="e">
        <f t="shared" ca="1" si="835"/>
        <v>#N/A</v>
      </c>
      <c r="BN313" t="e">
        <f t="shared" ca="1" si="836"/>
        <v>#N/A</v>
      </c>
      <c r="BO313" t="e">
        <f t="shared" ca="1" si="837"/>
        <v>#N/A</v>
      </c>
      <c r="BP313" t="e">
        <f t="shared" ca="1" si="838"/>
        <v>#N/A</v>
      </c>
      <c r="BQ313" t="e">
        <f t="shared" ca="1" si="839"/>
        <v>#N/A</v>
      </c>
      <c r="BR313" t="e">
        <f t="shared" ca="1" si="840"/>
        <v>#N/A</v>
      </c>
      <c r="BS313" t="e">
        <f t="shared" ca="1" si="841"/>
        <v>#N/A</v>
      </c>
      <c r="BT313" t="e">
        <f t="shared" ca="1" si="842"/>
        <v>#N/A</v>
      </c>
      <c r="BU313" t="e">
        <f t="shared" ca="1" si="843"/>
        <v>#N/A</v>
      </c>
      <c r="BV313" t="e">
        <f t="shared" ca="1" si="844"/>
        <v>#N/A</v>
      </c>
      <c r="BW313" t="e">
        <f t="shared" ca="1" si="845"/>
        <v>#N/A</v>
      </c>
      <c r="BX313" t="e">
        <f t="shared" ca="1" si="846"/>
        <v>#N/A</v>
      </c>
      <c r="BY313" t="e">
        <f t="shared" ca="1" si="847"/>
        <v>#N/A</v>
      </c>
      <c r="BZ313" t="e">
        <f t="shared" ca="1" si="848"/>
        <v>#N/A</v>
      </c>
      <c r="CA313" t="e">
        <f t="shared" ca="1" si="849"/>
        <v>#N/A</v>
      </c>
      <c r="CB313" t="e">
        <f t="shared" ca="1" si="850"/>
        <v>#N/A</v>
      </c>
      <c r="CC313" t="e">
        <f t="shared" ca="1" si="851"/>
        <v>#N/A</v>
      </c>
      <c r="CD313" t="e">
        <f t="shared" ca="1" si="852"/>
        <v>#N/A</v>
      </c>
      <c r="CE313" t="e">
        <f t="shared" ca="1" si="853"/>
        <v>#N/A</v>
      </c>
      <c r="CF313" s="91" t="e">
        <f t="shared" ca="1" si="854"/>
        <v>#N/A</v>
      </c>
      <c r="CG313" t="e">
        <f t="shared" ca="1" si="855"/>
        <v>#N/A</v>
      </c>
      <c r="CH313" t="e">
        <f t="shared" ca="1" si="856"/>
        <v>#N/A</v>
      </c>
      <c r="CI313" t="e">
        <f t="shared" ca="1" si="857"/>
        <v>#N/A</v>
      </c>
      <c r="CJ313" t="e">
        <f t="shared" ca="1" si="858"/>
        <v>#N/A</v>
      </c>
      <c r="CK313" t="e">
        <f t="shared" ca="1" si="859"/>
        <v>#N/A</v>
      </c>
      <c r="CL313" t="e">
        <f t="shared" ca="1" si="860"/>
        <v>#N/A</v>
      </c>
      <c r="CM313" t="e">
        <f t="shared" ca="1" si="861"/>
        <v>#N/A</v>
      </c>
      <c r="CN313" t="e">
        <f t="shared" ca="1" si="862"/>
        <v>#N/A</v>
      </c>
      <c r="CO313" t="e">
        <f t="shared" ca="1" si="863"/>
        <v>#N/A</v>
      </c>
      <c r="CP313" t="e">
        <f t="shared" ca="1" si="864"/>
        <v>#N/A</v>
      </c>
      <c r="CQ313" t="e">
        <f t="shared" ca="1" si="865"/>
        <v>#N/A</v>
      </c>
      <c r="CR313" t="e">
        <f t="shared" ca="1" si="866"/>
        <v>#N/A</v>
      </c>
      <c r="CS313" t="e">
        <f t="shared" ca="1" si="867"/>
        <v>#N/A</v>
      </c>
      <c r="CT313" t="e">
        <f t="shared" ca="1" si="868"/>
        <v>#N/A</v>
      </c>
      <c r="CU313" t="e">
        <f t="shared" ca="1" si="869"/>
        <v>#N/A</v>
      </c>
      <c r="CV313" t="e">
        <f t="shared" ca="1" si="870"/>
        <v>#N/A</v>
      </c>
      <c r="CW313" t="e">
        <f t="shared" ca="1" si="871"/>
        <v>#N/A</v>
      </c>
      <c r="CX313" t="e">
        <f t="shared" ca="1" si="872"/>
        <v>#N/A</v>
      </c>
      <c r="CY313" t="e">
        <f t="shared" ca="1" si="873"/>
        <v>#N/A</v>
      </c>
      <c r="CZ313" t="e">
        <f t="shared" ca="1" si="874"/>
        <v>#N/A</v>
      </c>
      <c r="DA313" t="e">
        <f t="shared" ca="1" si="875"/>
        <v>#N/A</v>
      </c>
      <c r="DB313" t="e">
        <f t="shared" ca="1" si="876"/>
        <v>#N/A</v>
      </c>
      <c r="DC313" t="e">
        <f t="shared" ca="1" si="877"/>
        <v>#N/A</v>
      </c>
      <c r="DD313" t="e">
        <f t="shared" ca="1" si="878"/>
        <v>#N/A</v>
      </c>
      <c r="DE313" t="e">
        <f t="shared" ca="1" si="879"/>
        <v>#N/A</v>
      </c>
      <c r="DF313" t="e">
        <f t="shared" ca="1" si="880"/>
        <v>#N/A</v>
      </c>
      <c r="DG313" t="e">
        <f t="shared" ca="1" si="881"/>
        <v>#N/A</v>
      </c>
      <c r="DH313" t="e">
        <f t="shared" ca="1" si="882"/>
        <v>#N/A</v>
      </c>
      <c r="DI313" t="e">
        <f t="shared" ca="1" si="883"/>
        <v>#N/A</v>
      </c>
      <c r="DJ313" s="91" t="e">
        <f t="shared" ca="1" si="884"/>
        <v>#N/A</v>
      </c>
      <c r="DK313" t="e">
        <f t="shared" ca="1" si="885"/>
        <v>#N/A</v>
      </c>
      <c r="DL313" t="e">
        <f t="shared" ca="1" si="886"/>
        <v>#N/A</v>
      </c>
      <c r="DM313" t="e">
        <f t="shared" ca="1" si="887"/>
        <v>#N/A</v>
      </c>
      <c r="DN313" t="e">
        <f t="shared" ca="1" si="888"/>
        <v>#N/A</v>
      </c>
      <c r="DO313" t="e">
        <f t="shared" ca="1" si="889"/>
        <v>#N/A</v>
      </c>
      <c r="DP313" t="e">
        <f t="shared" ca="1" si="890"/>
        <v>#N/A</v>
      </c>
      <c r="DQ313" t="e">
        <f t="shared" ca="1" si="891"/>
        <v>#N/A</v>
      </c>
      <c r="DR313" t="e">
        <f t="shared" ca="1" si="892"/>
        <v>#N/A</v>
      </c>
      <c r="DS313" t="e">
        <f t="shared" ca="1" si="893"/>
        <v>#N/A</v>
      </c>
      <c r="DT313" t="e">
        <f t="shared" ca="1" si="894"/>
        <v>#N/A</v>
      </c>
      <c r="DU313" t="e">
        <f t="shared" ca="1" si="895"/>
        <v>#N/A</v>
      </c>
      <c r="DV313" t="e">
        <f t="shared" ca="1" si="896"/>
        <v>#N/A</v>
      </c>
      <c r="DW313" t="e">
        <f t="shared" ca="1" si="897"/>
        <v>#N/A</v>
      </c>
      <c r="DX313" t="e">
        <f t="shared" ca="1" si="898"/>
        <v>#N/A</v>
      </c>
      <c r="DY313" t="e">
        <f t="shared" ca="1" si="899"/>
        <v>#N/A</v>
      </c>
      <c r="DZ313" t="e">
        <f t="shared" ca="1" si="900"/>
        <v>#N/A</v>
      </c>
      <c r="EA313" t="e">
        <f t="shared" ca="1" si="901"/>
        <v>#N/A</v>
      </c>
      <c r="EB313" t="e">
        <f t="shared" ca="1" si="902"/>
        <v>#N/A</v>
      </c>
      <c r="EC313" t="e">
        <f t="shared" ca="1" si="903"/>
        <v>#N/A</v>
      </c>
      <c r="ED313" t="e">
        <f t="shared" ca="1" si="904"/>
        <v>#N/A</v>
      </c>
      <c r="EE313" t="e">
        <f t="shared" ca="1" si="905"/>
        <v>#N/A</v>
      </c>
      <c r="EF313" t="e">
        <f t="shared" ca="1" si="906"/>
        <v>#N/A</v>
      </c>
      <c r="EG313" t="e">
        <f t="shared" ca="1" si="907"/>
        <v>#N/A</v>
      </c>
      <c r="EH313" t="e">
        <f t="shared" ca="1" si="908"/>
        <v>#N/A</v>
      </c>
      <c r="EI313" t="e">
        <f t="shared" ca="1" si="909"/>
        <v>#N/A</v>
      </c>
      <c r="EJ313" t="e">
        <f t="shared" ca="1" si="910"/>
        <v>#N/A</v>
      </c>
      <c r="EK313" t="e">
        <f t="shared" ca="1" si="911"/>
        <v>#N/A</v>
      </c>
      <c r="EL313" t="e">
        <f t="shared" ca="1" si="912"/>
        <v>#N/A</v>
      </c>
      <c r="EM313" t="e">
        <f t="shared" ca="1" si="913"/>
        <v>#N/A</v>
      </c>
      <c r="EN313" s="91" t="e">
        <f t="shared" ca="1" si="914"/>
        <v>#N/A</v>
      </c>
    </row>
    <row r="314" spans="1:144">
      <c r="A314">
        <f ca="1"/>
        <v>0</v>
      </c>
      <c r="B314">
        <f ca="1"/>
        <v>0</v>
      </c>
      <c r="C314">
        <f ca="1"/>
        <v>0</v>
      </c>
      <c r="D314" t="str">
        <f ca="1"/>
        <v/>
      </c>
      <c r="E314">
        <f ca="1"/>
        <v>0</v>
      </c>
      <c r="F314">
        <f ca="1"/>
        <v>0</v>
      </c>
      <c r="G314">
        <f ca="1"/>
        <v>0</v>
      </c>
      <c r="H314" t="str">
        <f ca="1"/>
        <v/>
      </c>
      <c r="I314">
        <f ca="1"/>
        <v>0</v>
      </c>
      <c r="J314" t="str">
        <f ca="1"/>
        <v/>
      </c>
      <c r="K314" t="str">
        <f ca="1"/>
        <v>0</v>
      </c>
      <c r="L314" t="str">
        <f ca="1"/>
        <v>0</v>
      </c>
      <c r="M314" t="str">
        <f ca="1"/>
        <v>0</v>
      </c>
      <c r="X314" s="91" t="e">
        <f t="shared" ca="1" si="794"/>
        <v>#N/A</v>
      </c>
      <c r="Y314" t="e">
        <f t="shared" ca="1" si="795"/>
        <v>#N/A</v>
      </c>
      <c r="Z314" t="e">
        <f t="shared" ca="1" si="796"/>
        <v>#N/A</v>
      </c>
      <c r="AA314" t="e">
        <f t="shared" ca="1" si="797"/>
        <v>#N/A</v>
      </c>
      <c r="AB314" t="e">
        <f t="shared" ca="1" si="798"/>
        <v>#N/A</v>
      </c>
      <c r="AC314" t="e">
        <f t="shared" ca="1" si="799"/>
        <v>#N/A</v>
      </c>
      <c r="AD314" t="e">
        <f t="shared" ca="1" si="800"/>
        <v>#N/A</v>
      </c>
      <c r="AE314" t="e">
        <f t="shared" ca="1" si="801"/>
        <v>#N/A</v>
      </c>
      <c r="AF314" t="e">
        <f t="shared" ca="1" si="802"/>
        <v>#N/A</v>
      </c>
      <c r="AG314" t="e">
        <f t="shared" ca="1" si="803"/>
        <v>#N/A</v>
      </c>
      <c r="AH314" t="e">
        <f t="shared" ca="1" si="804"/>
        <v>#N/A</v>
      </c>
      <c r="AI314" t="e">
        <f t="shared" ca="1" si="805"/>
        <v>#N/A</v>
      </c>
      <c r="AJ314" t="e">
        <f t="shared" ca="1" si="806"/>
        <v>#N/A</v>
      </c>
      <c r="AK314" t="e">
        <f t="shared" ca="1" si="807"/>
        <v>#N/A</v>
      </c>
      <c r="AL314" t="e">
        <f t="shared" ca="1" si="808"/>
        <v>#N/A</v>
      </c>
      <c r="AM314" t="e">
        <f t="shared" ca="1" si="809"/>
        <v>#N/A</v>
      </c>
      <c r="AN314" t="e">
        <f t="shared" ca="1" si="810"/>
        <v>#N/A</v>
      </c>
      <c r="AO314" t="e">
        <f t="shared" ca="1" si="811"/>
        <v>#N/A</v>
      </c>
      <c r="AP314" t="e">
        <f t="shared" ca="1" si="812"/>
        <v>#N/A</v>
      </c>
      <c r="AQ314" t="e">
        <f t="shared" ca="1" si="813"/>
        <v>#N/A</v>
      </c>
      <c r="AR314" t="e">
        <f t="shared" ca="1" si="814"/>
        <v>#N/A</v>
      </c>
      <c r="AS314" t="e">
        <f t="shared" ca="1" si="815"/>
        <v>#N/A</v>
      </c>
      <c r="AT314" t="e">
        <f t="shared" ca="1" si="816"/>
        <v>#N/A</v>
      </c>
      <c r="AU314" t="e">
        <f t="shared" ca="1" si="817"/>
        <v>#N/A</v>
      </c>
      <c r="AV314" t="e">
        <f t="shared" ca="1" si="818"/>
        <v>#N/A</v>
      </c>
      <c r="AW314" t="e">
        <f t="shared" ca="1" si="819"/>
        <v>#N/A</v>
      </c>
      <c r="AX314" t="e">
        <f t="shared" ca="1" si="820"/>
        <v>#N/A</v>
      </c>
      <c r="AY314" t="e">
        <f t="shared" ca="1" si="821"/>
        <v>#N/A</v>
      </c>
      <c r="AZ314" t="e">
        <f t="shared" ca="1" si="822"/>
        <v>#N/A</v>
      </c>
      <c r="BA314" t="e">
        <f t="shared" ca="1" si="823"/>
        <v>#N/A</v>
      </c>
      <c r="BB314" s="91" t="e">
        <f t="shared" ca="1" si="824"/>
        <v>#N/A</v>
      </c>
      <c r="BC314" t="e">
        <f t="shared" ca="1" si="825"/>
        <v>#N/A</v>
      </c>
      <c r="BD314" t="e">
        <f t="shared" ca="1" si="826"/>
        <v>#N/A</v>
      </c>
      <c r="BE314" t="e">
        <f t="shared" ca="1" si="827"/>
        <v>#N/A</v>
      </c>
      <c r="BF314" t="e">
        <f t="shared" ca="1" si="828"/>
        <v>#N/A</v>
      </c>
      <c r="BG314" t="e">
        <f t="shared" ca="1" si="829"/>
        <v>#N/A</v>
      </c>
      <c r="BH314" t="e">
        <f t="shared" ca="1" si="830"/>
        <v>#N/A</v>
      </c>
      <c r="BI314" t="e">
        <f t="shared" ca="1" si="831"/>
        <v>#N/A</v>
      </c>
      <c r="BJ314" t="e">
        <f t="shared" ca="1" si="832"/>
        <v>#N/A</v>
      </c>
      <c r="BK314" t="e">
        <f t="shared" ca="1" si="833"/>
        <v>#N/A</v>
      </c>
      <c r="BL314" t="e">
        <f t="shared" ca="1" si="834"/>
        <v>#N/A</v>
      </c>
      <c r="BM314" t="e">
        <f t="shared" ca="1" si="835"/>
        <v>#N/A</v>
      </c>
      <c r="BN314" t="e">
        <f t="shared" ca="1" si="836"/>
        <v>#N/A</v>
      </c>
      <c r="BO314" t="e">
        <f t="shared" ca="1" si="837"/>
        <v>#N/A</v>
      </c>
      <c r="BP314" t="e">
        <f t="shared" ca="1" si="838"/>
        <v>#N/A</v>
      </c>
      <c r="BQ314" t="e">
        <f t="shared" ca="1" si="839"/>
        <v>#N/A</v>
      </c>
      <c r="BR314" t="e">
        <f t="shared" ca="1" si="840"/>
        <v>#N/A</v>
      </c>
      <c r="BS314" t="e">
        <f t="shared" ca="1" si="841"/>
        <v>#N/A</v>
      </c>
      <c r="BT314" t="e">
        <f t="shared" ca="1" si="842"/>
        <v>#N/A</v>
      </c>
      <c r="BU314" t="e">
        <f t="shared" ca="1" si="843"/>
        <v>#N/A</v>
      </c>
      <c r="BV314" t="e">
        <f t="shared" ca="1" si="844"/>
        <v>#N/A</v>
      </c>
      <c r="BW314" t="e">
        <f t="shared" ca="1" si="845"/>
        <v>#N/A</v>
      </c>
      <c r="BX314" t="e">
        <f t="shared" ca="1" si="846"/>
        <v>#N/A</v>
      </c>
      <c r="BY314" t="e">
        <f t="shared" ca="1" si="847"/>
        <v>#N/A</v>
      </c>
      <c r="BZ314" t="e">
        <f t="shared" ca="1" si="848"/>
        <v>#N/A</v>
      </c>
      <c r="CA314" t="e">
        <f t="shared" ca="1" si="849"/>
        <v>#N/A</v>
      </c>
      <c r="CB314" t="e">
        <f t="shared" ca="1" si="850"/>
        <v>#N/A</v>
      </c>
      <c r="CC314" t="e">
        <f t="shared" ca="1" si="851"/>
        <v>#N/A</v>
      </c>
      <c r="CD314" t="e">
        <f t="shared" ca="1" si="852"/>
        <v>#N/A</v>
      </c>
      <c r="CE314" t="e">
        <f t="shared" ca="1" si="853"/>
        <v>#N/A</v>
      </c>
      <c r="CF314" s="91" t="e">
        <f t="shared" ca="1" si="854"/>
        <v>#N/A</v>
      </c>
      <c r="CG314" t="e">
        <f t="shared" ca="1" si="855"/>
        <v>#N/A</v>
      </c>
      <c r="CH314" t="e">
        <f t="shared" ca="1" si="856"/>
        <v>#N/A</v>
      </c>
      <c r="CI314" t="e">
        <f t="shared" ca="1" si="857"/>
        <v>#N/A</v>
      </c>
      <c r="CJ314" t="e">
        <f t="shared" ca="1" si="858"/>
        <v>#N/A</v>
      </c>
      <c r="CK314" t="e">
        <f t="shared" ca="1" si="859"/>
        <v>#N/A</v>
      </c>
      <c r="CL314" t="e">
        <f t="shared" ca="1" si="860"/>
        <v>#N/A</v>
      </c>
      <c r="CM314" t="e">
        <f t="shared" ca="1" si="861"/>
        <v>#N/A</v>
      </c>
      <c r="CN314" t="e">
        <f t="shared" ca="1" si="862"/>
        <v>#N/A</v>
      </c>
      <c r="CO314" t="e">
        <f t="shared" ca="1" si="863"/>
        <v>#N/A</v>
      </c>
      <c r="CP314" t="e">
        <f t="shared" ca="1" si="864"/>
        <v>#N/A</v>
      </c>
      <c r="CQ314" t="e">
        <f t="shared" ca="1" si="865"/>
        <v>#N/A</v>
      </c>
      <c r="CR314" t="e">
        <f t="shared" ca="1" si="866"/>
        <v>#N/A</v>
      </c>
      <c r="CS314" t="e">
        <f t="shared" ca="1" si="867"/>
        <v>#N/A</v>
      </c>
      <c r="CT314" t="e">
        <f t="shared" ca="1" si="868"/>
        <v>#N/A</v>
      </c>
      <c r="CU314" t="e">
        <f t="shared" ca="1" si="869"/>
        <v>#N/A</v>
      </c>
      <c r="CV314" t="e">
        <f t="shared" ca="1" si="870"/>
        <v>#N/A</v>
      </c>
      <c r="CW314" t="e">
        <f t="shared" ca="1" si="871"/>
        <v>#N/A</v>
      </c>
      <c r="CX314" t="e">
        <f t="shared" ca="1" si="872"/>
        <v>#N/A</v>
      </c>
      <c r="CY314" t="e">
        <f t="shared" ca="1" si="873"/>
        <v>#N/A</v>
      </c>
      <c r="CZ314" t="e">
        <f t="shared" ca="1" si="874"/>
        <v>#N/A</v>
      </c>
      <c r="DA314" t="e">
        <f t="shared" ca="1" si="875"/>
        <v>#N/A</v>
      </c>
      <c r="DB314" t="e">
        <f t="shared" ca="1" si="876"/>
        <v>#N/A</v>
      </c>
      <c r="DC314" t="e">
        <f t="shared" ca="1" si="877"/>
        <v>#N/A</v>
      </c>
      <c r="DD314" t="e">
        <f t="shared" ca="1" si="878"/>
        <v>#N/A</v>
      </c>
      <c r="DE314" t="e">
        <f t="shared" ca="1" si="879"/>
        <v>#N/A</v>
      </c>
      <c r="DF314" t="e">
        <f t="shared" ca="1" si="880"/>
        <v>#N/A</v>
      </c>
      <c r="DG314" t="e">
        <f t="shared" ca="1" si="881"/>
        <v>#N/A</v>
      </c>
      <c r="DH314" t="e">
        <f t="shared" ca="1" si="882"/>
        <v>#N/A</v>
      </c>
      <c r="DI314" t="e">
        <f t="shared" ca="1" si="883"/>
        <v>#N/A</v>
      </c>
      <c r="DJ314" s="91" t="e">
        <f t="shared" ca="1" si="884"/>
        <v>#N/A</v>
      </c>
      <c r="DK314" t="e">
        <f t="shared" ca="1" si="885"/>
        <v>#N/A</v>
      </c>
      <c r="DL314" t="e">
        <f t="shared" ca="1" si="886"/>
        <v>#N/A</v>
      </c>
      <c r="DM314" t="e">
        <f t="shared" ca="1" si="887"/>
        <v>#N/A</v>
      </c>
      <c r="DN314" t="e">
        <f t="shared" ca="1" si="888"/>
        <v>#N/A</v>
      </c>
      <c r="DO314" t="e">
        <f t="shared" ca="1" si="889"/>
        <v>#N/A</v>
      </c>
      <c r="DP314" t="e">
        <f t="shared" ca="1" si="890"/>
        <v>#N/A</v>
      </c>
      <c r="DQ314" t="e">
        <f t="shared" ca="1" si="891"/>
        <v>#N/A</v>
      </c>
      <c r="DR314" t="e">
        <f t="shared" ca="1" si="892"/>
        <v>#N/A</v>
      </c>
      <c r="DS314" t="e">
        <f t="shared" ca="1" si="893"/>
        <v>#N/A</v>
      </c>
      <c r="DT314" t="e">
        <f t="shared" ca="1" si="894"/>
        <v>#N/A</v>
      </c>
      <c r="DU314" t="e">
        <f t="shared" ca="1" si="895"/>
        <v>#N/A</v>
      </c>
      <c r="DV314" t="e">
        <f t="shared" ca="1" si="896"/>
        <v>#N/A</v>
      </c>
      <c r="DW314" t="e">
        <f t="shared" ca="1" si="897"/>
        <v>#N/A</v>
      </c>
      <c r="DX314" t="e">
        <f t="shared" ca="1" si="898"/>
        <v>#N/A</v>
      </c>
      <c r="DY314" t="e">
        <f t="shared" ca="1" si="899"/>
        <v>#N/A</v>
      </c>
      <c r="DZ314" t="e">
        <f t="shared" ca="1" si="900"/>
        <v>#N/A</v>
      </c>
      <c r="EA314" t="e">
        <f t="shared" ca="1" si="901"/>
        <v>#N/A</v>
      </c>
      <c r="EB314" t="e">
        <f t="shared" ca="1" si="902"/>
        <v>#N/A</v>
      </c>
      <c r="EC314" t="e">
        <f t="shared" ca="1" si="903"/>
        <v>#N/A</v>
      </c>
      <c r="ED314" t="e">
        <f t="shared" ca="1" si="904"/>
        <v>#N/A</v>
      </c>
      <c r="EE314" t="e">
        <f t="shared" ca="1" si="905"/>
        <v>#N/A</v>
      </c>
      <c r="EF314" t="e">
        <f t="shared" ca="1" si="906"/>
        <v>#N/A</v>
      </c>
      <c r="EG314" t="e">
        <f t="shared" ca="1" si="907"/>
        <v>#N/A</v>
      </c>
      <c r="EH314" t="e">
        <f t="shared" ca="1" si="908"/>
        <v>#N/A</v>
      </c>
      <c r="EI314" t="e">
        <f t="shared" ca="1" si="909"/>
        <v>#N/A</v>
      </c>
      <c r="EJ314" t="e">
        <f t="shared" ca="1" si="910"/>
        <v>#N/A</v>
      </c>
      <c r="EK314" t="e">
        <f t="shared" ca="1" si="911"/>
        <v>#N/A</v>
      </c>
      <c r="EL314" t="e">
        <f t="shared" ca="1" si="912"/>
        <v>#N/A</v>
      </c>
      <c r="EM314" t="e">
        <f t="shared" ca="1" si="913"/>
        <v>#N/A</v>
      </c>
      <c r="EN314" s="91" t="e">
        <f t="shared" ca="1" si="914"/>
        <v>#N/A</v>
      </c>
    </row>
    <row r="315" spans="1:144">
      <c r="A315">
        <f ca="1"/>
        <v>0</v>
      </c>
      <c r="B315">
        <f ca="1"/>
        <v>0</v>
      </c>
      <c r="C315">
        <f ca="1"/>
        <v>0</v>
      </c>
      <c r="D315" t="str">
        <f ca="1"/>
        <v/>
      </c>
      <c r="E315">
        <f ca="1"/>
        <v>0</v>
      </c>
      <c r="F315">
        <f ca="1"/>
        <v>0</v>
      </c>
      <c r="G315">
        <f ca="1"/>
        <v>0</v>
      </c>
      <c r="H315" t="str">
        <f ca="1"/>
        <v/>
      </c>
      <c r="I315">
        <f ca="1"/>
        <v>0</v>
      </c>
      <c r="J315" t="str">
        <f ca="1"/>
        <v/>
      </c>
      <c r="K315" t="str">
        <f ca="1"/>
        <v>0</v>
      </c>
      <c r="L315" t="str">
        <f ca="1"/>
        <v>0</v>
      </c>
      <c r="M315" t="str">
        <f ca="1"/>
        <v>0</v>
      </c>
      <c r="X315" s="91" t="e">
        <f t="shared" ca="1" si="794"/>
        <v>#N/A</v>
      </c>
      <c r="Y315" t="e">
        <f t="shared" ca="1" si="795"/>
        <v>#N/A</v>
      </c>
      <c r="Z315" t="e">
        <f t="shared" ca="1" si="796"/>
        <v>#N/A</v>
      </c>
      <c r="AA315" t="e">
        <f t="shared" ca="1" si="797"/>
        <v>#N/A</v>
      </c>
      <c r="AB315" t="e">
        <f t="shared" ca="1" si="798"/>
        <v>#N/A</v>
      </c>
      <c r="AC315" t="e">
        <f t="shared" ca="1" si="799"/>
        <v>#N/A</v>
      </c>
      <c r="AD315" t="e">
        <f t="shared" ca="1" si="800"/>
        <v>#N/A</v>
      </c>
      <c r="AE315" t="e">
        <f t="shared" ca="1" si="801"/>
        <v>#N/A</v>
      </c>
      <c r="AF315" t="e">
        <f t="shared" ca="1" si="802"/>
        <v>#N/A</v>
      </c>
      <c r="AG315" t="e">
        <f t="shared" ca="1" si="803"/>
        <v>#N/A</v>
      </c>
      <c r="AH315" t="e">
        <f t="shared" ca="1" si="804"/>
        <v>#N/A</v>
      </c>
      <c r="AI315" t="e">
        <f t="shared" ca="1" si="805"/>
        <v>#N/A</v>
      </c>
      <c r="AJ315" t="e">
        <f t="shared" ca="1" si="806"/>
        <v>#N/A</v>
      </c>
      <c r="AK315" t="e">
        <f t="shared" ca="1" si="807"/>
        <v>#N/A</v>
      </c>
      <c r="AL315" t="e">
        <f t="shared" ca="1" si="808"/>
        <v>#N/A</v>
      </c>
      <c r="AM315" t="e">
        <f t="shared" ca="1" si="809"/>
        <v>#N/A</v>
      </c>
      <c r="AN315" t="e">
        <f t="shared" ca="1" si="810"/>
        <v>#N/A</v>
      </c>
      <c r="AO315" t="e">
        <f t="shared" ca="1" si="811"/>
        <v>#N/A</v>
      </c>
      <c r="AP315" t="e">
        <f t="shared" ca="1" si="812"/>
        <v>#N/A</v>
      </c>
      <c r="AQ315" t="e">
        <f t="shared" ca="1" si="813"/>
        <v>#N/A</v>
      </c>
      <c r="AR315" t="e">
        <f t="shared" ca="1" si="814"/>
        <v>#N/A</v>
      </c>
      <c r="AS315" t="e">
        <f t="shared" ca="1" si="815"/>
        <v>#N/A</v>
      </c>
      <c r="AT315" t="e">
        <f t="shared" ca="1" si="816"/>
        <v>#N/A</v>
      </c>
      <c r="AU315" t="e">
        <f t="shared" ca="1" si="817"/>
        <v>#N/A</v>
      </c>
      <c r="AV315" t="e">
        <f t="shared" ca="1" si="818"/>
        <v>#N/A</v>
      </c>
      <c r="AW315" t="e">
        <f t="shared" ca="1" si="819"/>
        <v>#N/A</v>
      </c>
      <c r="AX315" t="e">
        <f t="shared" ca="1" si="820"/>
        <v>#N/A</v>
      </c>
      <c r="AY315" t="e">
        <f t="shared" ca="1" si="821"/>
        <v>#N/A</v>
      </c>
      <c r="AZ315" t="e">
        <f t="shared" ca="1" si="822"/>
        <v>#N/A</v>
      </c>
      <c r="BA315" t="e">
        <f t="shared" ca="1" si="823"/>
        <v>#N/A</v>
      </c>
      <c r="BB315" s="91" t="e">
        <f t="shared" ca="1" si="824"/>
        <v>#N/A</v>
      </c>
      <c r="BC315" t="e">
        <f t="shared" ca="1" si="825"/>
        <v>#N/A</v>
      </c>
      <c r="BD315" t="e">
        <f t="shared" ca="1" si="826"/>
        <v>#N/A</v>
      </c>
      <c r="BE315" t="e">
        <f t="shared" ca="1" si="827"/>
        <v>#N/A</v>
      </c>
      <c r="BF315" t="e">
        <f t="shared" ca="1" si="828"/>
        <v>#N/A</v>
      </c>
      <c r="BG315" t="e">
        <f t="shared" ca="1" si="829"/>
        <v>#N/A</v>
      </c>
      <c r="BH315" t="e">
        <f t="shared" ca="1" si="830"/>
        <v>#N/A</v>
      </c>
      <c r="BI315" t="e">
        <f t="shared" ca="1" si="831"/>
        <v>#N/A</v>
      </c>
      <c r="BJ315" t="e">
        <f t="shared" ca="1" si="832"/>
        <v>#N/A</v>
      </c>
      <c r="BK315" t="e">
        <f t="shared" ca="1" si="833"/>
        <v>#N/A</v>
      </c>
      <c r="BL315" t="e">
        <f t="shared" ca="1" si="834"/>
        <v>#N/A</v>
      </c>
      <c r="BM315" t="e">
        <f t="shared" ca="1" si="835"/>
        <v>#N/A</v>
      </c>
      <c r="BN315" t="e">
        <f t="shared" ca="1" si="836"/>
        <v>#N/A</v>
      </c>
      <c r="BO315" t="e">
        <f t="shared" ca="1" si="837"/>
        <v>#N/A</v>
      </c>
      <c r="BP315" t="e">
        <f t="shared" ca="1" si="838"/>
        <v>#N/A</v>
      </c>
      <c r="BQ315" t="e">
        <f t="shared" ca="1" si="839"/>
        <v>#N/A</v>
      </c>
      <c r="BR315" t="e">
        <f t="shared" ca="1" si="840"/>
        <v>#N/A</v>
      </c>
      <c r="BS315" t="e">
        <f t="shared" ca="1" si="841"/>
        <v>#N/A</v>
      </c>
      <c r="BT315" t="e">
        <f t="shared" ca="1" si="842"/>
        <v>#N/A</v>
      </c>
      <c r="BU315" t="e">
        <f t="shared" ca="1" si="843"/>
        <v>#N/A</v>
      </c>
      <c r="BV315" t="e">
        <f t="shared" ca="1" si="844"/>
        <v>#N/A</v>
      </c>
      <c r="BW315" t="e">
        <f t="shared" ca="1" si="845"/>
        <v>#N/A</v>
      </c>
      <c r="BX315" t="e">
        <f t="shared" ca="1" si="846"/>
        <v>#N/A</v>
      </c>
      <c r="BY315" t="e">
        <f t="shared" ca="1" si="847"/>
        <v>#N/A</v>
      </c>
      <c r="BZ315" t="e">
        <f t="shared" ca="1" si="848"/>
        <v>#N/A</v>
      </c>
      <c r="CA315" t="e">
        <f t="shared" ca="1" si="849"/>
        <v>#N/A</v>
      </c>
      <c r="CB315" t="e">
        <f t="shared" ca="1" si="850"/>
        <v>#N/A</v>
      </c>
      <c r="CC315" t="e">
        <f t="shared" ca="1" si="851"/>
        <v>#N/A</v>
      </c>
      <c r="CD315" t="e">
        <f t="shared" ca="1" si="852"/>
        <v>#N/A</v>
      </c>
      <c r="CE315" t="e">
        <f t="shared" ca="1" si="853"/>
        <v>#N/A</v>
      </c>
      <c r="CF315" s="91" t="e">
        <f t="shared" ca="1" si="854"/>
        <v>#N/A</v>
      </c>
      <c r="CG315" t="e">
        <f t="shared" ca="1" si="855"/>
        <v>#N/A</v>
      </c>
      <c r="CH315" t="e">
        <f t="shared" ca="1" si="856"/>
        <v>#N/A</v>
      </c>
      <c r="CI315" t="e">
        <f t="shared" ca="1" si="857"/>
        <v>#N/A</v>
      </c>
      <c r="CJ315" t="e">
        <f t="shared" ca="1" si="858"/>
        <v>#N/A</v>
      </c>
      <c r="CK315" t="e">
        <f t="shared" ca="1" si="859"/>
        <v>#N/A</v>
      </c>
      <c r="CL315" t="e">
        <f t="shared" ca="1" si="860"/>
        <v>#N/A</v>
      </c>
      <c r="CM315" t="e">
        <f t="shared" ca="1" si="861"/>
        <v>#N/A</v>
      </c>
      <c r="CN315" t="e">
        <f t="shared" ca="1" si="862"/>
        <v>#N/A</v>
      </c>
      <c r="CO315" t="e">
        <f t="shared" ca="1" si="863"/>
        <v>#N/A</v>
      </c>
      <c r="CP315" t="e">
        <f t="shared" ca="1" si="864"/>
        <v>#N/A</v>
      </c>
      <c r="CQ315" t="e">
        <f t="shared" ca="1" si="865"/>
        <v>#N/A</v>
      </c>
      <c r="CR315" t="e">
        <f t="shared" ca="1" si="866"/>
        <v>#N/A</v>
      </c>
      <c r="CS315" t="e">
        <f t="shared" ca="1" si="867"/>
        <v>#N/A</v>
      </c>
      <c r="CT315" t="e">
        <f t="shared" ca="1" si="868"/>
        <v>#N/A</v>
      </c>
      <c r="CU315" t="e">
        <f t="shared" ca="1" si="869"/>
        <v>#N/A</v>
      </c>
      <c r="CV315" t="e">
        <f t="shared" ca="1" si="870"/>
        <v>#N/A</v>
      </c>
      <c r="CW315" t="e">
        <f t="shared" ca="1" si="871"/>
        <v>#N/A</v>
      </c>
      <c r="CX315" t="e">
        <f t="shared" ca="1" si="872"/>
        <v>#N/A</v>
      </c>
      <c r="CY315" t="e">
        <f t="shared" ca="1" si="873"/>
        <v>#N/A</v>
      </c>
      <c r="CZ315" t="e">
        <f t="shared" ca="1" si="874"/>
        <v>#N/A</v>
      </c>
      <c r="DA315" t="e">
        <f t="shared" ca="1" si="875"/>
        <v>#N/A</v>
      </c>
      <c r="DB315" t="e">
        <f t="shared" ca="1" si="876"/>
        <v>#N/A</v>
      </c>
      <c r="DC315" t="e">
        <f t="shared" ca="1" si="877"/>
        <v>#N/A</v>
      </c>
      <c r="DD315" t="e">
        <f t="shared" ca="1" si="878"/>
        <v>#N/A</v>
      </c>
      <c r="DE315" t="e">
        <f t="shared" ca="1" si="879"/>
        <v>#N/A</v>
      </c>
      <c r="DF315" t="e">
        <f t="shared" ca="1" si="880"/>
        <v>#N/A</v>
      </c>
      <c r="DG315" t="e">
        <f t="shared" ca="1" si="881"/>
        <v>#N/A</v>
      </c>
      <c r="DH315" t="e">
        <f t="shared" ca="1" si="882"/>
        <v>#N/A</v>
      </c>
      <c r="DI315" t="e">
        <f t="shared" ca="1" si="883"/>
        <v>#N/A</v>
      </c>
      <c r="DJ315" s="91" t="e">
        <f t="shared" ca="1" si="884"/>
        <v>#N/A</v>
      </c>
      <c r="DK315" t="e">
        <f t="shared" ca="1" si="885"/>
        <v>#N/A</v>
      </c>
      <c r="DL315" t="e">
        <f t="shared" ca="1" si="886"/>
        <v>#N/A</v>
      </c>
      <c r="DM315" t="e">
        <f t="shared" ca="1" si="887"/>
        <v>#N/A</v>
      </c>
      <c r="DN315" t="e">
        <f t="shared" ca="1" si="888"/>
        <v>#N/A</v>
      </c>
      <c r="DO315" t="e">
        <f t="shared" ca="1" si="889"/>
        <v>#N/A</v>
      </c>
      <c r="DP315" t="e">
        <f t="shared" ca="1" si="890"/>
        <v>#N/A</v>
      </c>
      <c r="DQ315" t="e">
        <f t="shared" ca="1" si="891"/>
        <v>#N/A</v>
      </c>
      <c r="DR315" t="e">
        <f t="shared" ca="1" si="892"/>
        <v>#N/A</v>
      </c>
      <c r="DS315" t="e">
        <f t="shared" ca="1" si="893"/>
        <v>#N/A</v>
      </c>
      <c r="DT315" t="e">
        <f t="shared" ca="1" si="894"/>
        <v>#N/A</v>
      </c>
      <c r="DU315" t="e">
        <f t="shared" ca="1" si="895"/>
        <v>#N/A</v>
      </c>
      <c r="DV315" t="e">
        <f t="shared" ca="1" si="896"/>
        <v>#N/A</v>
      </c>
      <c r="DW315" t="e">
        <f t="shared" ca="1" si="897"/>
        <v>#N/A</v>
      </c>
      <c r="DX315" t="e">
        <f t="shared" ca="1" si="898"/>
        <v>#N/A</v>
      </c>
      <c r="DY315" t="e">
        <f t="shared" ca="1" si="899"/>
        <v>#N/A</v>
      </c>
      <c r="DZ315" t="e">
        <f t="shared" ca="1" si="900"/>
        <v>#N/A</v>
      </c>
      <c r="EA315" t="e">
        <f t="shared" ca="1" si="901"/>
        <v>#N/A</v>
      </c>
      <c r="EB315" t="e">
        <f t="shared" ca="1" si="902"/>
        <v>#N/A</v>
      </c>
      <c r="EC315" t="e">
        <f t="shared" ca="1" si="903"/>
        <v>#N/A</v>
      </c>
      <c r="ED315" t="e">
        <f t="shared" ca="1" si="904"/>
        <v>#N/A</v>
      </c>
      <c r="EE315" t="e">
        <f t="shared" ca="1" si="905"/>
        <v>#N/A</v>
      </c>
      <c r="EF315" t="e">
        <f t="shared" ca="1" si="906"/>
        <v>#N/A</v>
      </c>
      <c r="EG315" t="e">
        <f t="shared" ca="1" si="907"/>
        <v>#N/A</v>
      </c>
      <c r="EH315" t="e">
        <f t="shared" ca="1" si="908"/>
        <v>#N/A</v>
      </c>
      <c r="EI315" t="e">
        <f t="shared" ca="1" si="909"/>
        <v>#N/A</v>
      </c>
      <c r="EJ315" t="e">
        <f t="shared" ca="1" si="910"/>
        <v>#N/A</v>
      </c>
      <c r="EK315" t="e">
        <f t="shared" ca="1" si="911"/>
        <v>#N/A</v>
      </c>
      <c r="EL315" t="e">
        <f t="shared" ca="1" si="912"/>
        <v>#N/A</v>
      </c>
      <c r="EM315" t="e">
        <f t="shared" ca="1" si="913"/>
        <v>#N/A</v>
      </c>
      <c r="EN315" s="91" t="e">
        <f t="shared" ca="1" si="914"/>
        <v>#N/A</v>
      </c>
    </row>
    <row r="316" spans="1:144">
      <c r="A316">
        <f ca="1"/>
        <v>0</v>
      </c>
      <c r="B316">
        <f ca="1"/>
        <v>0</v>
      </c>
      <c r="C316">
        <f ca="1"/>
        <v>0</v>
      </c>
      <c r="D316" t="str">
        <f ca="1"/>
        <v/>
      </c>
      <c r="E316">
        <f ca="1"/>
        <v>0</v>
      </c>
      <c r="F316">
        <f ca="1"/>
        <v>0</v>
      </c>
      <c r="G316">
        <f ca="1"/>
        <v>0</v>
      </c>
      <c r="H316" t="str">
        <f ca="1"/>
        <v/>
      </c>
      <c r="I316">
        <f ca="1"/>
        <v>0</v>
      </c>
      <c r="J316" t="str">
        <f ca="1"/>
        <v/>
      </c>
      <c r="K316" t="str">
        <f ca="1"/>
        <v>0</v>
      </c>
      <c r="L316" t="str">
        <f ca="1"/>
        <v>0</v>
      </c>
      <c r="M316" t="str">
        <f ca="1"/>
        <v>0</v>
      </c>
      <c r="X316" s="91" t="e">
        <f t="shared" ca="1" si="794"/>
        <v>#N/A</v>
      </c>
      <c r="Y316" t="e">
        <f t="shared" ca="1" si="795"/>
        <v>#N/A</v>
      </c>
      <c r="Z316" t="e">
        <f t="shared" ca="1" si="796"/>
        <v>#N/A</v>
      </c>
      <c r="AA316" t="e">
        <f t="shared" ca="1" si="797"/>
        <v>#N/A</v>
      </c>
      <c r="AB316" t="e">
        <f t="shared" ca="1" si="798"/>
        <v>#N/A</v>
      </c>
      <c r="AC316" t="e">
        <f t="shared" ca="1" si="799"/>
        <v>#N/A</v>
      </c>
      <c r="AD316" t="e">
        <f t="shared" ca="1" si="800"/>
        <v>#N/A</v>
      </c>
      <c r="AE316" t="e">
        <f t="shared" ca="1" si="801"/>
        <v>#N/A</v>
      </c>
      <c r="AF316" t="e">
        <f t="shared" ca="1" si="802"/>
        <v>#N/A</v>
      </c>
      <c r="AG316" t="e">
        <f t="shared" ca="1" si="803"/>
        <v>#N/A</v>
      </c>
      <c r="AH316" t="e">
        <f t="shared" ca="1" si="804"/>
        <v>#N/A</v>
      </c>
      <c r="AI316" t="e">
        <f t="shared" ca="1" si="805"/>
        <v>#N/A</v>
      </c>
      <c r="AJ316" t="e">
        <f t="shared" ca="1" si="806"/>
        <v>#N/A</v>
      </c>
      <c r="AK316" t="e">
        <f t="shared" ca="1" si="807"/>
        <v>#N/A</v>
      </c>
      <c r="AL316" t="e">
        <f t="shared" ca="1" si="808"/>
        <v>#N/A</v>
      </c>
      <c r="AM316" t="e">
        <f t="shared" ca="1" si="809"/>
        <v>#N/A</v>
      </c>
      <c r="AN316" t="e">
        <f t="shared" ca="1" si="810"/>
        <v>#N/A</v>
      </c>
      <c r="AO316" t="e">
        <f t="shared" ca="1" si="811"/>
        <v>#N/A</v>
      </c>
      <c r="AP316" t="e">
        <f t="shared" ca="1" si="812"/>
        <v>#N/A</v>
      </c>
      <c r="AQ316" t="e">
        <f t="shared" ca="1" si="813"/>
        <v>#N/A</v>
      </c>
      <c r="AR316" t="e">
        <f t="shared" ca="1" si="814"/>
        <v>#N/A</v>
      </c>
      <c r="AS316" t="e">
        <f t="shared" ca="1" si="815"/>
        <v>#N/A</v>
      </c>
      <c r="AT316" t="e">
        <f t="shared" ca="1" si="816"/>
        <v>#N/A</v>
      </c>
      <c r="AU316" t="e">
        <f t="shared" ca="1" si="817"/>
        <v>#N/A</v>
      </c>
      <c r="AV316" t="e">
        <f t="shared" ca="1" si="818"/>
        <v>#N/A</v>
      </c>
      <c r="AW316" t="e">
        <f t="shared" ca="1" si="819"/>
        <v>#N/A</v>
      </c>
      <c r="AX316" t="e">
        <f t="shared" ca="1" si="820"/>
        <v>#N/A</v>
      </c>
      <c r="AY316" t="e">
        <f t="shared" ca="1" si="821"/>
        <v>#N/A</v>
      </c>
      <c r="AZ316" t="e">
        <f t="shared" ca="1" si="822"/>
        <v>#N/A</v>
      </c>
      <c r="BA316" t="e">
        <f t="shared" ca="1" si="823"/>
        <v>#N/A</v>
      </c>
      <c r="BB316" s="91" t="e">
        <f t="shared" ca="1" si="824"/>
        <v>#N/A</v>
      </c>
      <c r="BC316" t="e">
        <f t="shared" ca="1" si="825"/>
        <v>#N/A</v>
      </c>
      <c r="BD316" t="e">
        <f t="shared" ca="1" si="826"/>
        <v>#N/A</v>
      </c>
      <c r="BE316" t="e">
        <f t="shared" ca="1" si="827"/>
        <v>#N/A</v>
      </c>
      <c r="BF316" t="e">
        <f t="shared" ca="1" si="828"/>
        <v>#N/A</v>
      </c>
      <c r="BG316" t="e">
        <f t="shared" ca="1" si="829"/>
        <v>#N/A</v>
      </c>
      <c r="BH316" t="e">
        <f t="shared" ca="1" si="830"/>
        <v>#N/A</v>
      </c>
      <c r="BI316" t="e">
        <f t="shared" ca="1" si="831"/>
        <v>#N/A</v>
      </c>
      <c r="BJ316" t="e">
        <f t="shared" ca="1" si="832"/>
        <v>#N/A</v>
      </c>
      <c r="BK316" t="e">
        <f t="shared" ca="1" si="833"/>
        <v>#N/A</v>
      </c>
      <c r="BL316" t="e">
        <f t="shared" ca="1" si="834"/>
        <v>#N/A</v>
      </c>
      <c r="BM316" t="e">
        <f t="shared" ca="1" si="835"/>
        <v>#N/A</v>
      </c>
      <c r="BN316" t="e">
        <f t="shared" ca="1" si="836"/>
        <v>#N/A</v>
      </c>
      <c r="BO316" t="e">
        <f t="shared" ca="1" si="837"/>
        <v>#N/A</v>
      </c>
      <c r="BP316" t="e">
        <f t="shared" ca="1" si="838"/>
        <v>#N/A</v>
      </c>
      <c r="BQ316" t="e">
        <f t="shared" ca="1" si="839"/>
        <v>#N/A</v>
      </c>
      <c r="BR316" t="e">
        <f t="shared" ca="1" si="840"/>
        <v>#N/A</v>
      </c>
      <c r="BS316" t="e">
        <f t="shared" ca="1" si="841"/>
        <v>#N/A</v>
      </c>
      <c r="BT316" t="e">
        <f t="shared" ca="1" si="842"/>
        <v>#N/A</v>
      </c>
      <c r="BU316" t="e">
        <f t="shared" ca="1" si="843"/>
        <v>#N/A</v>
      </c>
      <c r="BV316" t="e">
        <f t="shared" ca="1" si="844"/>
        <v>#N/A</v>
      </c>
      <c r="BW316" t="e">
        <f t="shared" ca="1" si="845"/>
        <v>#N/A</v>
      </c>
      <c r="BX316" t="e">
        <f t="shared" ca="1" si="846"/>
        <v>#N/A</v>
      </c>
      <c r="BY316" t="e">
        <f t="shared" ca="1" si="847"/>
        <v>#N/A</v>
      </c>
      <c r="BZ316" t="e">
        <f t="shared" ca="1" si="848"/>
        <v>#N/A</v>
      </c>
      <c r="CA316" t="e">
        <f t="shared" ca="1" si="849"/>
        <v>#N/A</v>
      </c>
      <c r="CB316" t="e">
        <f t="shared" ca="1" si="850"/>
        <v>#N/A</v>
      </c>
      <c r="CC316" t="e">
        <f t="shared" ca="1" si="851"/>
        <v>#N/A</v>
      </c>
      <c r="CD316" t="e">
        <f t="shared" ca="1" si="852"/>
        <v>#N/A</v>
      </c>
      <c r="CE316" t="e">
        <f t="shared" ca="1" si="853"/>
        <v>#N/A</v>
      </c>
      <c r="CF316" s="91" t="e">
        <f t="shared" ca="1" si="854"/>
        <v>#N/A</v>
      </c>
      <c r="CG316" t="e">
        <f t="shared" ca="1" si="855"/>
        <v>#N/A</v>
      </c>
      <c r="CH316" t="e">
        <f t="shared" ca="1" si="856"/>
        <v>#N/A</v>
      </c>
      <c r="CI316" t="e">
        <f t="shared" ca="1" si="857"/>
        <v>#N/A</v>
      </c>
      <c r="CJ316" t="e">
        <f t="shared" ca="1" si="858"/>
        <v>#N/A</v>
      </c>
      <c r="CK316" t="e">
        <f t="shared" ca="1" si="859"/>
        <v>#N/A</v>
      </c>
      <c r="CL316" t="e">
        <f t="shared" ca="1" si="860"/>
        <v>#N/A</v>
      </c>
      <c r="CM316" t="e">
        <f t="shared" ca="1" si="861"/>
        <v>#N/A</v>
      </c>
      <c r="CN316" t="e">
        <f t="shared" ca="1" si="862"/>
        <v>#N/A</v>
      </c>
      <c r="CO316" t="e">
        <f t="shared" ca="1" si="863"/>
        <v>#N/A</v>
      </c>
      <c r="CP316" t="e">
        <f t="shared" ca="1" si="864"/>
        <v>#N/A</v>
      </c>
      <c r="CQ316" t="e">
        <f t="shared" ca="1" si="865"/>
        <v>#N/A</v>
      </c>
      <c r="CR316" t="e">
        <f t="shared" ca="1" si="866"/>
        <v>#N/A</v>
      </c>
      <c r="CS316" t="e">
        <f t="shared" ca="1" si="867"/>
        <v>#N/A</v>
      </c>
      <c r="CT316" t="e">
        <f t="shared" ca="1" si="868"/>
        <v>#N/A</v>
      </c>
      <c r="CU316" t="e">
        <f t="shared" ca="1" si="869"/>
        <v>#N/A</v>
      </c>
      <c r="CV316" t="e">
        <f t="shared" ca="1" si="870"/>
        <v>#N/A</v>
      </c>
      <c r="CW316" t="e">
        <f t="shared" ca="1" si="871"/>
        <v>#N/A</v>
      </c>
      <c r="CX316" t="e">
        <f t="shared" ca="1" si="872"/>
        <v>#N/A</v>
      </c>
      <c r="CY316" t="e">
        <f t="shared" ca="1" si="873"/>
        <v>#N/A</v>
      </c>
      <c r="CZ316" t="e">
        <f t="shared" ca="1" si="874"/>
        <v>#N/A</v>
      </c>
      <c r="DA316" t="e">
        <f t="shared" ca="1" si="875"/>
        <v>#N/A</v>
      </c>
      <c r="DB316" t="e">
        <f t="shared" ca="1" si="876"/>
        <v>#N/A</v>
      </c>
      <c r="DC316" t="e">
        <f t="shared" ca="1" si="877"/>
        <v>#N/A</v>
      </c>
      <c r="DD316" t="e">
        <f t="shared" ca="1" si="878"/>
        <v>#N/A</v>
      </c>
      <c r="DE316" t="e">
        <f t="shared" ca="1" si="879"/>
        <v>#N/A</v>
      </c>
      <c r="DF316" t="e">
        <f t="shared" ca="1" si="880"/>
        <v>#N/A</v>
      </c>
      <c r="DG316" t="e">
        <f t="shared" ca="1" si="881"/>
        <v>#N/A</v>
      </c>
      <c r="DH316" t="e">
        <f t="shared" ca="1" si="882"/>
        <v>#N/A</v>
      </c>
      <c r="DI316" t="e">
        <f t="shared" ca="1" si="883"/>
        <v>#N/A</v>
      </c>
      <c r="DJ316" s="91" t="e">
        <f t="shared" ca="1" si="884"/>
        <v>#N/A</v>
      </c>
      <c r="DK316" t="e">
        <f t="shared" ca="1" si="885"/>
        <v>#N/A</v>
      </c>
      <c r="DL316" t="e">
        <f t="shared" ca="1" si="886"/>
        <v>#N/A</v>
      </c>
      <c r="DM316" t="e">
        <f t="shared" ca="1" si="887"/>
        <v>#N/A</v>
      </c>
      <c r="DN316" t="e">
        <f t="shared" ca="1" si="888"/>
        <v>#N/A</v>
      </c>
      <c r="DO316" t="e">
        <f t="shared" ca="1" si="889"/>
        <v>#N/A</v>
      </c>
      <c r="DP316" t="e">
        <f t="shared" ca="1" si="890"/>
        <v>#N/A</v>
      </c>
      <c r="DQ316" t="e">
        <f t="shared" ca="1" si="891"/>
        <v>#N/A</v>
      </c>
      <c r="DR316" t="e">
        <f t="shared" ca="1" si="892"/>
        <v>#N/A</v>
      </c>
      <c r="DS316" t="e">
        <f t="shared" ca="1" si="893"/>
        <v>#N/A</v>
      </c>
      <c r="DT316" t="e">
        <f t="shared" ca="1" si="894"/>
        <v>#N/A</v>
      </c>
      <c r="DU316" t="e">
        <f t="shared" ca="1" si="895"/>
        <v>#N/A</v>
      </c>
      <c r="DV316" t="e">
        <f t="shared" ca="1" si="896"/>
        <v>#N/A</v>
      </c>
      <c r="DW316" t="e">
        <f t="shared" ca="1" si="897"/>
        <v>#N/A</v>
      </c>
      <c r="DX316" t="e">
        <f t="shared" ca="1" si="898"/>
        <v>#N/A</v>
      </c>
      <c r="DY316" t="e">
        <f t="shared" ca="1" si="899"/>
        <v>#N/A</v>
      </c>
      <c r="DZ316" t="e">
        <f t="shared" ca="1" si="900"/>
        <v>#N/A</v>
      </c>
      <c r="EA316" t="e">
        <f t="shared" ca="1" si="901"/>
        <v>#N/A</v>
      </c>
      <c r="EB316" t="e">
        <f t="shared" ca="1" si="902"/>
        <v>#N/A</v>
      </c>
      <c r="EC316" t="e">
        <f t="shared" ca="1" si="903"/>
        <v>#N/A</v>
      </c>
      <c r="ED316" t="e">
        <f t="shared" ca="1" si="904"/>
        <v>#N/A</v>
      </c>
      <c r="EE316" t="e">
        <f t="shared" ca="1" si="905"/>
        <v>#N/A</v>
      </c>
      <c r="EF316" t="e">
        <f t="shared" ca="1" si="906"/>
        <v>#N/A</v>
      </c>
      <c r="EG316" t="e">
        <f t="shared" ca="1" si="907"/>
        <v>#N/A</v>
      </c>
      <c r="EH316" t="e">
        <f t="shared" ca="1" si="908"/>
        <v>#N/A</v>
      </c>
      <c r="EI316" t="e">
        <f t="shared" ca="1" si="909"/>
        <v>#N/A</v>
      </c>
      <c r="EJ316" t="e">
        <f t="shared" ca="1" si="910"/>
        <v>#N/A</v>
      </c>
      <c r="EK316" t="e">
        <f t="shared" ca="1" si="911"/>
        <v>#N/A</v>
      </c>
      <c r="EL316" t="e">
        <f t="shared" ca="1" si="912"/>
        <v>#N/A</v>
      </c>
      <c r="EM316" t="e">
        <f t="shared" ca="1" si="913"/>
        <v>#N/A</v>
      </c>
      <c r="EN316" s="91" t="e">
        <f t="shared" ca="1" si="914"/>
        <v>#N/A</v>
      </c>
    </row>
    <row r="317" spans="1:144">
      <c r="A317">
        <f ca="1"/>
        <v>0</v>
      </c>
      <c r="B317">
        <f ca="1"/>
        <v>0</v>
      </c>
      <c r="C317">
        <f ca="1"/>
        <v>0</v>
      </c>
      <c r="D317" t="str">
        <f ca="1"/>
        <v/>
      </c>
      <c r="E317">
        <f ca="1"/>
        <v>0</v>
      </c>
      <c r="F317">
        <f ca="1"/>
        <v>0</v>
      </c>
      <c r="G317">
        <f ca="1"/>
        <v>0</v>
      </c>
      <c r="H317" t="str">
        <f ca="1"/>
        <v/>
      </c>
      <c r="I317">
        <f ca="1"/>
        <v>0</v>
      </c>
      <c r="J317" t="str">
        <f ca="1"/>
        <v/>
      </c>
      <c r="K317" t="str">
        <f ca="1"/>
        <v>0</v>
      </c>
      <c r="L317" t="str">
        <f ca="1"/>
        <v>0</v>
      </c>
      <c r="M317" t="str">
        <f ca="1"/>
        <v>0</v>
      </c>
      <c r="X317" s="91" t="e">
        <f t="shared" ca="1" si="794"/>
        <v>#N/A</v>
      </c>
      <c r="Y317" t="e">
        <f t="shared" ca="1" si="795"/>
        <v>#N/A</v>
      </c>
      <c r="Z317" t="e">
        <f t="shared" ca="1" si="796"/>
        <v>#N/A</v>
      </c>
      <c r="AA317" t="e">
        <f t="shared" ca="1" si="797"/>
        <v>#N/A</v>
      </c>
      <c r="AB317" t="e">
        <f t="shared" ca="1" si="798"/>
        <v>#N/A</v>
      </c>
      <c r="AC317" t="e">
        <f t="shared" ca="1" si="799"/>
        <v>#N/A</v>
      </c>
      <c r="AD317" t="e">
        <f t="shared" ca="1" si="800"/>
        <v>#N/A</v>
      </c>
      <c r="AE317" t="e">
        <f t="shared" ca="1" si="801"/>
        <v>#N/A</v>
      </c>
      <c r="AF317" t="e">
        <f t="shared" ca="1" si="802"/>
        <v>#N/A</v>
      </c>
      <c r="AG317" t="e">
        <f t="shared" ca="1" si="803"/>
        <v>#N/A</v>
      </c>
      <c r="AH317" t="e">
        <f t="shared" ca="1" si="804"/>
        <v>#N/A</v>
      </c>
      <c r="AI317" t="e">
        <f t="shared" ca="1" si="805"/>
        <v>#N/A</v>
      </c>
      <c r="AJ317" t="e">
        <f t="shared" ca="1" si="806"/>
        <v>#N/A</v>
      </c>
      <c r="AK317" t="e">
        <f t="shared" ca="1" si="807"/>
        <v>#N/A</v>
      </c>
      <c r="AL317" t="e">
        <f t="shared" ca="1" si="808"/>
        <v>#N/A</v>
      </c>
      <c r="AM317" t="e">
        <f t="shared" ca="1" si="809"/>
        <v>#N/A</v>
      </c>
      <c r="AN317" t="e">
        <f t="shared" ca="1" si="810"/>
        <v>#N/A</v>
      </c>
      <c r="AO317" t="e">
        <f t="shared" ca="1" si="811"/>
        <v>#N/A</v>
      </c>
      <c r="AP317" t="e">
        <f t="shared" ca="1" si="812"/>
        <v>#N/A</v>
      </c>
      <c r="AQ317" t="e">
        <f t="shared" ca="1" si="813"/>
        <v>#N/A</v>
      </c>
      <c r="AR317" t="e">
        <f t="shared" ca="1" si="814"/>
        <v>#N/A</v>
      </c>
      <c r="AS317" t="e">
        <f t="shared" ca="1" si="815"/>
        <v>#N/A</v>
      </c>
      <c r="AT317" t="e">
        <f t="shared" ca="1" si="816"/>
        <v>#N/A</v>
      </c>
      <c r="AU317" t="e">
        <f t="shared" ca="1" si="817"/>
        <v>#N/A</v>
      </c>
      <c r="AV317" t="e">
        <f t="shared" ca="1" si="818"/>
        <v>#N/A</v>
      </c>
      <c r="AW317" t="e">
        <f t="shared" ca="1" si="819"/>
        <v>#N/A</v>
      </c>
      <c r="AX317" t="e">
        <f t="shared" ca="1" si="820"/>
        <v>#N/A</v>
      </c>
      <c r="AY317" t="e">
        <f t="shared" ca="1" si="821"/>
        <v>#N/A</v>
      </c>
      <c r="AZ317" t="e">
        <f t="shared" ca="1" si="822"/>
        <v>#N/A</v>
      </c>
      <c r="BA317" t="e">
        <f t="shared" ca="1" si="823"/>
        <v>#N/A</v>
      </c>
      <c r="BB317" s="91" t="e">
        <f t="shared" ca="1" si="824"/>
        <v>#N/A</v>
      </c>
      <c r="BC317" t="e">
        <f t="shared" ca="1" si="825"/>
        <v>#N/A</v>
      </c>
      <c r="BD317" t="e">
        <f t="shared" ca="1" si="826"/>
        <v>#N/A</v>
      </c>
      <c r="BE317" t="e">
        <f t="shared" ca="1" si="827"/>
        <v>#N/A</v>
      </c>
      <c r="BF317" t="e">
        <f t="shared" ca="1" si="828"/>
        <v>#N/A</v>
      </c>
      <c r="BG317" t="e">
        <f t="shared" ca="1" si="829"/>
        <v>#N/A</v>
      </c>
      <c r="BH317" t="e">
        <f t="shared" ca="1" si="830"/>
        <v>#N/A</v>
      </c>
      <c r="BI317" t="e">
        <f t="shared" ca="1" si="831"/>
        <v>#N/A</v>
      </c>
      <c r="BJ317" t="e">
        <f t="shared" ca="1" si="832"/>
        <v>#N/A</v>
      </c>
      <c r="BK317" t="e">
        <f t="shared" ca="1" si="833"/>
        <v>#N/A</v>
      </c>
      <c r="BL317" t="e">
        <f t="shared" ca="1" si="834"/>
        <v>#N/A</v>
      </c>
      <c r="BM317" t="e">
        <f t="shared" ca="1" si="835"/>
        <v>#N/A</v>
      </c>
      <c r="BN317" t="e">
        <f t="shared" ca="1" si="836"/>
        <v>#N/A</v>
      </c>
      <c r="BO317" t="e">
        <f t="shared" ca="1" si="837"/>
        <v>#N/A</v>
      </c>
      <c r="BP317" t="e">
        <f t="shared" ca="1" si="838"/>
        <v>#N/A</v>
      </c>
      <c r="BQ317" t="e">
        <f t="shared" ca="1" si="839"/>
        <v>#N/A</v>
      </c>
      <c r="BR317" t="e">
        <f t="shared" ca="1" si="840"/>
        <v>#N/A</v>
      </c>
      <c r="BS317" t="e">
        <f t="shared" ca="1" si="841"/>
        <v>#N/A</v>
      </c>
      <c r="BT317" t="e">
        <f t="shared" ca="1" si="842"/>
        <v>#N/A</v>
      </c>
      <c r="BU317" t="e">
        <f t="shared" ca="1" si="843"/>
        <v>#N/A</v>
      </c>
      <c r="BV317" t="e">
        <f t="shared" ca="1" si="844"/>
        <v>#N/A</v>
      </c>
      <c r="BW317" t="e">
        <f t="shared" ca="1" si="845"/>
        <v>#N/A</v>
      </c>
      <c r="BX317" t="e">
        <f t="shared" ca="1" si="846"/>
        <v>#N/A</v>
      </c>
      <c r="BY317" t="e">
        <f t="shared" ca="1" si="847"/>
        <v>#N/A</v>
      </c>
      <c r="BZ317" t="e">
        <f t="shared" ca="1" si="848"/>
        <v>#N/A</v>
      </c>
      <c r="CA317" t="e">
        <f t="shared" ca="1" si="849"/>
        <v>#N/A</v>
      </c>
      <c r="CB317" t="e">
        <f t="shared" ca="1" si="850"/>
        <v>#N/A</v>
      </c>
      <c r="CC317" t="e">
        <f t="shared" ca="1" si="851"/>
        <v>#N/A</v>
      </c>
      <c r="CD317" t="e">
        <f t="shared" ca="1" si="852"/>
        <v>#N/A</v>
      </c>
      <c r="CE317" t="e">
        <f t="shared" ca="1" si="853"/>
        <v>#N/A</v>
      </c>
      <c r="CF317" s="91" t="e">
        <f t="shared" ca="1" si="854"/>
        <v>#N/A</v>
      </c>
      <c r="CG317" t="e">
        <f t="shared" ca="1" si="855"/>
        <v>#N/A</v>
      </c>
      <c r="CH317" t="e">
        <f t="shared" ca="1" si="856"/>
        <v>#N/A</v>
      </c>
      <c r="CI317" t="e">
        <f t="shared" ca="1" si="857"/>
        <v>#N/A</v>
      </c>
      <c r="CJ317" t="e">
        <f t="shared" ca="1" si="858"/>
        <v>#N/A</v>
      </c>
      <c r="CK317" t="e">
        <f t="shared" ca="1" si="859"/>
        <v>#N/A</v>
      </c>
      <c r="CL317" t="e">
        <f t="shared" ca="1" si="860"/>
        <v>#N/A</v>
      </c>
      <c r="CM317" t="e">
        <f t="shared" ca="1" si="861"/>
        <v>#N/A</v>
      </c>
      <c r="CN317" t="e">
        <f t="shared" ca="1" si="862"/>
        <v>#N/A</v>
      </c>
      <c r="CO317" t="e">
        <f t="shared" ca="1" si="863"/>
        <v>#N/A</v>
      </c>
      <c r="CP317" t="e">
        <f t="shared" ca="1" si="864"/>
        <v>#N/A</v>
      </c>
      <c r="CQ317" t="e">
        <f t="shared" ca="1" si="865"/>
        <v>#N/A</v>
      </c>
      <c r="CR317" t="e">
        <f t="shared" ca="1" si="866"/>
        <v>#N/A</v>
      </c>
      <c r="CS317" t="e">
        <f t="shared" ca="1" si="867"/>
        <v>#N/A</v>
      </c>
      <c r="CT317" t="e">
        <f t="shared" ca="1" si="868"/>
        <v>#N/A</v>
      </c>
      <c r="CU317" t="e">
        <f t="shared" ca="1" si="869"/>
        <v>#N/A</v>
      </c>
      <c r="CV317" t="e">
        <f t="shared" ca="1" si="870"/>
        <v>#N/A</v>
      </c>
      <c r="CW317" t="e">
        <f t="shared" ca="1" si="871"/>
        <v>#N/A</v>
      </c>
      <c r="CX317" t="e">
        <f t="shared" ca="1" si="872"/>
        <v>#N/A</v>
      </c>
      <c r="CY317" t="e">
        <f t="shared" ca="1" si="873"/>
        <v>#N/A</v>
      </c>
      <c r="CZ317" t="e">
        <f t="shared" ca="1" si="874"/>
        <v>#N/A</v>
      </c>
      <c r="DA317" t="e">
        <f t="shared" ca="1" si="875"/>
        <v>#N/A</v>
      </c>
      <c r="DB317" t="e">
        <f t="shared" ca="1" si="876"/>
        <v>#N/A</v>
      </c>
      <c r="DC317" t="e">
        <f t="shared" ca="1" si="877"/>
        <v>#N/A</v>
      </c>
      <c r="DD317" t="e">
        <f t="shared" ca="1" si="878"/>
        <v>#N/A</v>
      </c>
      <c r="DE317" t="e">
        <f t="shared" ca="1" si="879"/>
        <v>#N/A</v>
      </c>
      <c r="DF317" t="e">
        <f t="shared" ca="1" si="880"/>
        <v>#N/A</v>
      </c>
      <c r="DG317" t="e">
        <f t="shared" ca="1" si="881"/>
        <v>#N/A</v>
      </c>
      <c r="DH317" t="e">
        <f t="shared" ca="1" si="882"/>
        <v>#N/A</v>
      </c>
      <c r="DI317" t="e">
        <f t="shared" ca="1" si="883"/>
        <v>#N/A</v>
      </c>
      <c r="DJ317" s="91" t="e">
        <f t="shared" ca="1" si="884"/>
        <v>#N/A</v>
      </c>
      <c r="DK317" t="e">
        <f t="shared" ca="1" si="885"/>
        <v>#N/A</v>
      </c>
      <c r="DL317" t="e">
        <f t="shared" ca="1" si="886"/>
        <v>#N/A</v>
      </c>
      <c r="DM317" t="e">
        <f t="shared" ca="1" si="887"/>
        <v>#N/A</v>
      </c>
      <c r="DN317" t="e">
        <f t="shared" ca="1" si="888"/>
        <v>#N/A</v>
      </c>
      <c r="DO317" t="e">
        <f t="shared" ca="1" si="889"/>
        <v>#N/A</v>
      </c>
      <c r="DP317" t="e">
        <f t="shared" ca="1" si="890"/>
        <v>#N/A</v>
      </c>
      <c r="DQ317" t="e">
        <f t="shared" ca="1" si="891"/>
        <v>#N/A</v>
      </c>
      <c r="DR317" t="e">
        <f t="shared" ca="1" si="892"/>
        <v>#N/A</v>
      </c>
      <c r="DS317" t="e">
        <f t="shared" ca="1" si="893"/>
        <v>#N/A</v>
      </c>
      <c r="DT317" t="e">
        <f t="shared" ca="1" si="894"/>
        <v>#N/A</v>
      </c>
      <c r="DU317" t="e">
        <f t="shared" ca="1" si="895"/>
        <v>#N/A</v>
      </c>
      <c r="DV317" t="e">
        <f t="shared" ca="1" si="896"/>
        <v>#N/A</v>
      </c>
      <c r="DW317" t="e">
        <f t="shared" ca="1" si="897"/>
        <v>#N/A</v>
      </c>
      <c r="DX317" t="e">
        <f t="shared" ca="1" si="898"/>
        <v>#N/A</v>
      </c>
      <c r="DY317" t="e">
        <f t="shared" ca="1" si="899"/>
        <v>#N/A</v>
      </c>
      <c r="DZ317" t="e">
        <f t="shared" ca="1" si="900"/>
        <v>#N/A</v>
      </c>
      <c r="EA317" t="e">
        <f t="shared" ca="1" si="901"/>
        <v>#N/A</v>
      </c>
      <c r="EB317" t="e">
        <f t="shared" ca="1" si="902"/>
        <v>#N/A</v>
      </c>
      <c r="EC317" t="e">
        <f t="shared" ca="1" si="903"/>
        <v>#N/A</v>
      </c>
      <c r="ED317" t="e">
        <f t="shared" ca="1" si="904"/>
        <v>#N/A</v>
      </c>
      <c r="EE317" t="e">
        <f t="shared" ca="1" si="905"/>
        <v>#N/A</v>
      </c>
      <c r="EF317" t="e">
        <f t="shared" ca="1" si="906"/>
        <v>#N/A</v>
      </c>
      <c r="EG317" t="e">
        <f t="shared" ca="1" si="907"/>
        <v>#N/A</v>
      </c>
      <c r="EH317" t="e">
        <f t="shared" ca="1" si="908"/>
        <v>#N/A</v>
      </c>
      <c r="EI317" t="e">
        <f t="shared" ca="1" si="909"/>
        <v>#N/A</v>
      </c>
      <c r="EJ317" t="e">
        <f t="shared" ca="1" si="910"/>
        <v>#N/A</v>
      </c>
      <c r="EK317" t="e">
        <f t="shared" ca="1" si="911"/>
        <v>#N/A</v>
      </c>
      <c r="EL317" t="e">
        <f t="shared" ca="1" si="912"/>
        <v>#N/A</v>
      </c>
      <c r="EM317" t="e">
        <f t="shared" ca="1" si="913"/>
        <v>#N/A</v>
      </c>
      <c r="EN317" s="91" t="e">
        <f t="shared" ca="1" si="914"/>
        <v>#N/A</v>
      </c>
    </row>
    <row r="318" spans="1:144">
      <c r="A318">
        <f ca="1"/>
        <v>0</v>
      </c>
      <c r="B318">
        <f ca="1"/>
        <v>0</v>
      </c>
      <c r="C318">
        <f ca="1"/>
        <v>0</v>
      </c>
      <c r="D318" t="str">
        <f ca="1"/>
        <v/>
      </c>
      <c r="E318">
        <f ca="1"/>
        <v>0</v>
      </c>
      <c r="F318">
        <f ca="1"/>
        <v>0</v>
      </c>
      <c r="G318">
        <f ca="1"/>
        <v>0</v>
      </c>
      <c r="H318" t="str">
        <f ca="1"/>
        <v/>
      </c>
      <c r="I318">
        <f ca="1"/>
        <v>0</v>
      </c>
      <c r="J318" t="str">
        <f ca="1"/>
        <v/>
      </c>
      <c r="K318" t="str">
        <f ca="1"/>
        <v>0</v>
      </c>
      <c r="L318" t="str">
        <f ca="1"/>
        <v>0</v>
      </c>
      <c r="M318" t="str">
        <f ca="1"/>
        <v>0</v>
      </c>
      <c r="X318" s="91" t="e">
        <f t="shared" ca="1" si="794"/>
        <v>#N/A</v>
      </c>
      <c r="Y318" t="e">
        <f t="shared" ca="1" si="795"/>
        <v>#N/A</v>
      </c>
      <c r="Z318" t="e">
        <f t="shared" ca="1" si="796"/>
        <v>#N/A</v>
      </c>
      <c r="AA318" t="e">
        <f t="shared" ca="1" si="797"/>
        <v>#N/A</v>
      </c>
      <c r="AB318" t="e">
        <f t="shared" ca="1" si="798"/>
        <v>#N/A</v>
      </c>
      <c r="AC318" t="e">
        <f t="shared" ca="1" si="799"/>
        <v>#N/A</v>
      </c>
      <c r="AD318" t="e">
        <f t="shared" ca="1" si="800"/>
        <v>#N/A</v>
      </c>
      <c r="AE318" t="e">
        <f t="shared" ca="1" si="801"/>
        <v>#N/A</v>
      </c>
      <c r="AF318" t="e">
        <f t="shared" ca="1" si="802"/>
        <v>#N/A</v>
      </c>
      <c r="AG318" t="e">
        <f t="shared" ca="1" si="803"/>
        <v>#N/A</v>
      </c>
      <c r="AH318" t="e">
        <f t="shared" ca="1" si="804"/>
        <v>#N/A</v>
      </c>
      <c r="AI318" t="e">
        <f t="shared" ca="1" si="805"/>
        <v>#N/A</v>
      </c>
      <c r="AJ318" t="e">
        <f t="shared" ca="1" si="806"/>
        <v>#N/A</v>
      </c>
      <c r="AK318" t="e">
        <f t="shared" ca="1" si="807"/>
        <v>#N/A</v>
      </c>
      <c r="AL318" t="e">
        <f t="shared" ca="1" si="808"/>
        <v>#N/A</v>
      </c>
      <c r="AM318" t="e">
        <f t="shared" ca="1" si="809"/>
        <v>#N/A</v>
      </c>
      <c r="AN318" t="e">
        <f t="shared" ca="1" si="810"/>
        <v>#N/A</v>
      </c>
      <c r="AO318" t="e">
        <f t="shared" ca="1" si="811"/>
        <v>#N/A</v>
      </c>
      <c r="AP318" t="e">
        <f t="shared" ca="1" si="812"/>
        <v>#N/A</v>
      </c>
      <c r="AQ318" t="e">
        <f t="shared" ca="1" si="813"/>
        <v>#N/A</v>
      </c>
      <c r="AR318" t="e">
        <f t="shared" ca="1" si="814"/>
        <v>#N/A</v>
      </c>
      <c r="AS318" t="e">
        <f t="shared" ca="1" si="815"/>
        <v>#N/A</v>
      </c>
      <c r="AT318" t="e">
        <f t="shared" ca="1" si="816"/>
        <v>#N/A</v>
      </c>
      <c r="AU318" t="e">
        <f t="shared" ca="1" si="817"/>
        <v>#N/A</v>
      </c>
      <c r="AV318" t="e">
        <f t="shared" ca="1" si="818"/>
        <v>#N/A</v>
      </c>
      <c r="AW318" t="e">
        <f t="shared" ca="1" si="819"/>
        <v>#N/A</v>
      </c>
      <c r="AX318" t="e">
        <f t="shared" ca="1" si="820"/>
        <v>#N/A</v>
      </c>
      <c r="AY318" t="e">
        <f t="shared" ca="1" si="821"/>
        <v>#N/A</v>
      </c>
      <c r="AZ318" t="e">
        <f t="shared" ca="1" si="822"/>
        <v>#N/A</v>
      </c>
      <c r="BA318" t="e">
        <f t="shared" ca="1" si="823"/>
        <v>#N/A</v>
      </c>
      <c r="BB318" s="91" t="e">
        <f t="shared" ca="1" si="824"/>
        <v>#N/A</v>
      </c>
      <c r="BC318" t="e">
        <f t="shared" ca="1" si="825"/>
        <v>#N/A</v>
      </c>
      <c r="BD318" t="e">
        <f t="shared" ca="1" si="826"/>
        <v>#N/A</v>
      </c>
      <c r="BE318" t="e">
        <f t="shared" ca="1" si="827"/>
        <v>#N/A</v>
      </c>
      <c r="BF318" t="e">
        <f t="shared" ca="1" si="828"/>
        <v>#N/A</v>
      </c>
      <c r="BG318" t="e">
        <f t="shared" ca="1" si="829"/>
        <v>#N/A</v>
      </c>
      <c r="BH318" t="e">
        <f t="shared" ca="1" si="830"/>
        <v>#N/A</v>
      </c>
      <c r="BI318" t="e">
        <f t="shared" ca="1" si="831"/>
        <v>#N/A</v>
      </c>
      <c r="BJ318" t="e">
        <f t="shared" ca="1" si="832"/>
        <v>#N/A</v>
      </c>
      <c r="BK318" t="e">
        <f t="shared" ca="1" si="833"/>
        <v>#N/A</v>
      </c>
      <c r="BL318" t="e">
        <f t="shared" ca="1" si="834"/>
        <v>#N/A</v>
      </c>
      <c r="BM318" t="e">
        <f t="shared" ca="1" si="835"/>
        <v>#N/A</v>
      </c>
      <c r="BN318" t="e">
        <f t="shared" ca="1" si="836"/>
        <v>#N/A</v>
      </c>
      <c r="BO318" t="e">
        <f t="shared" ca="1" si="837"/>
        <v>#N/A</v>
      </c>
      <c r="BP318" t="e">
        <f t="shared" ca="1" si="838"/>
        <v>#N/A</v>
      </c>
      <c r="BQ318" t="e">
        <f t="shared" ca="1" si="839"/>
        <v>#N/A</v>
      </c>
      <c r="BR318" t="e">
        <f t="shared" ca="1" si="840"/>
        <v>#N/A</v>
      </c>
      <c r="BS318" t="e">
        <f t="shared" ca="1" si="841"/>
        <v>#N/A</v>
      </c>
      <c r="BT318" t="e">
        <f t="shared" ca="1" si="842"/>
        <v>#N/A</v>
      </c>
      <c r="BU318" t="e">
        <f t="shared" ca="1" si="843"/>
        <v>#N/A</v>
      </c>
      <c r="BV318" t="e">
        <f t="shared" ca="1" si="844"/>
        <v>#N/A</v>
      </c>
      <c r="BW318" t="e">
        <f t="shared" ca="1" si="845"/>
        <v>#N/A</v>
      </c>
      <c r="BX318" t="e">
        <f t="shared" ca="1" si="846"/>
        <v>#N/A</v>
      </c>
      <c r="BY318" t="e">
        <f t="shared" ca="1" si="847"/>
        <v>#N/A</v>
      </c>
      <c r="BZ318" t="e">
        <f t="shared" ca="1" si="848"/>
        <v>#N/A</v>
      </c>
      <c r="CA318" t="e">
        <f t="shared" ca="1" si="849"/>
        <v>#N/A</v>
      </c>
      <c r="CB318" t="e">
        <f t="shared" ca="1" si="850"/>
        <v>#N/A</v>
      </c>
      <c r="CC318" t="e">
        <f t="shared" ca="1" si="851"/>
        <v>#N/A</v>
      </c>
      <c r="CD318" t="e">
        <f t="shared" ca="1" si="852"/>
        <v>#N/A</v>
      </c>
      <c r="CE318" t="e">
        <f t="shared" ca="1" si="853"/>
        <v>#N/A</v>
      </c>
      <c r="CF318" s="91" t="e">
        <f t="shared" ca="1" si="854"/>
        <v>#N/A</v>
      </c>
      <c r="CG318" t="e">
        <f t="shared" ca="1" si="855"/>
        <v>#N/A</v>
      </c>
      <c r="CH318" t="e">
        <f t="shared" ca="1" si="856"/>
        <v>#N/A</v>
      </c>
      <c r="CI318" t="e">
        <f t="shared" ca="1" si="857"/>
        <v>#N/A</v>
      </c>
      <c r="CJ318" t="e">
        <f t="shared" ca="1" si="858"/>
        <v>#N/A</v>
      </c>
      <c r="CK318" t="e">
        <f t="shared" ca="1" si="859"/>
        <v>#N/A</v>
      </c>
      <c r="CL318" t="e">
        <f t="shared" ca="1" si="860"/>
        <v>#N/A</v>
      </c>
      <c r="CM318" t="e">
        <f t="shared" ca="1" si="861"/>
        <v>#N/A</v>
      </c>
      <c r="CN318" t="e">
        <f t="shared" ca="1" si="862"/>
        <v>#N/A</v>
      </c>
      <c r="CO318" t="e">
        <f t="shared" ca="1" si="863"/>
        <v>#N/A</v>
      </c>
      <c r="CP318" t="e">
        <f t="shared" ca="1" si="864"/>
        <v>#N/A</v>
      </c>
      <c r="CQ318" t="e">
        <f t="shared" ca="1" si="865"/>
        <v>#N/A</v>
      </c>
      <c r="CR318" t="e">
        <f t="shared" ca="1" si="866"/>
        <v>#N/A</v>
      </c>
      <c r="CS318" t="e">
        <f t="shared" ca="1" si="867"/>
        <v>#N/A</v>
      </c>
      <c r="CT318" t="e">
        <f t="shared" ca="1" si="868"/>
        <v>#N/A</v>
      </c>
      <c r="CU318" t="e">
        <f t="shared" ca="1" si="869"/>
        <v>#N/A</v>
      </c>
      <c r="CV318" t="e">
        <f t="shared" ca="1" si="870"/>
        <v>#N/A</v>
      </c>
      <c r="CW318" t="e">
        <f t="shared" ca="1" si="871"/>
        <v>#N/A</v>
      </c>
      <c r="CX318" t="e">
        <f t="shared" ca="1" si="872"/>
        <v>#N/A</v>
      </c>
      <c r="CY318" t="e">
        <f t="shared" ca="1" si="873"/>
        <v>#N/A</v>
      </c>
      <c r="CZ318" t="e">
        <f t="shared" ca="1" si="874"/>
        <v>#N/A</v>
      </c>
      <c r="DA318" t="e">
        <f t="shared" ca="1" si="875"/>
        <v>#N/A</v>
      </c>
      <c r="DB318" t="e">
        <f t="shared" ca="1" si="876"/>
        <v>#N/A</v>
      </c>
      <c r="DC318" t="e">
        <f t="shared" ca="1" si="877"/>
        <v>#N/A</v>
      </c>
      <c r="DD318" t="e">
        <f t="shared" ca="1" si="878"/>
        <v>#N/A</v>
      </c>
      <c r="DE318" t="e">
        <f t="shared" ca="1" si="879"/>
        <v>#N/A</v>
      </c>
      <c r="DF318" t="e">
        <f t="shared" ca="1" si="880"/>
        <v>#N/A</v>
      </c>
      <c r="DG318" t="e">
        <f t="shared" ca="1" si="881"/>
        <v>#N/A</v>
      </c>
      <c r="DH318" t="e">
        <f t="shared" ca="1" si="882"/>
        <v>#N/A</v>
      </c>
      <c r="DI318" t="e">
        <f t="shared" ca="1" si="883"/>
        <v>#N/A</v>
      </c>
      <c r="DJ318" s="91" t="e">
        <f t="shared" ca="1" si="884"/>
        <v>#N/A</v>
      </c>
      <c r="DK318" t="e">
        <f t="shared" ca="1" si="885"/>
        <v>#N/A</v>
      </c>
      <c r="DL318" t="e">
        <f t="shared" ca="1" si="886"/>
        <v>#N/A</v>
      </c>
      <c r="DM318" t="e">
        <f t="shared" ca="1" si="887"/>
        <v>#N/A</v>
      </c>
      <c r="DN318" t="e">
        <f t="shared" ca="1" si="888"/>
        <v>#N/A</v>
      </c>
      <c r="DO318" t="e">
        <f t="shared" ca="1" si="889"/>
        <v>#N/A</v>
      </c>
      <c r="DP318" t="e">
        <f t="shared" ca="1" si="890"/>
        <v>#N/A</v>
      </c>
      <c r="DQ318" t="e">
        <f t="shared" ca="1" si="891"/>
        <v>#N/A</v>
      </c>
      <c r="DR318" t="e">
        <f t="shared" ca="1" si="892"/>
        <v>#N/A</v>
      </c>
      <c r="DS318" t="e">
        <f t="shared" ca="1" si="893"/>
        <v>#N/A</v>
      </c>
      <c r="DT318" t="e">
        <f t="shared" ca="1" si="894"/>
        <v>#N/A</v>
      </c>
      <c r="DU318" t="e">
        <f t="shared" ca="1" si="895"/>
        <v>#N/A</v>
      </c>
      <c r="DV318" t="e">
        <f t="shared" ca="1" si="896"/>
        <v>#N/A</v>
      </c>
      <c r="DW318" t="e">
        <f t="shared" ca="1" si="897"/>
        <v>#N/A</v>
      </c>
      <c r="DX318" t="e">
        <f t="shared" ca="1" si="898"/>
        <v>#N/A</v>
      </c>
      <c r="DY318" t="e">
        <f t="shared" ca="1" si="899"/>
        <v>#N/A</v>
      </c>
      <c r="DZ318" t="e">
        <f t="shared" ca="1" si="900"/>
        <v>#N/A</v>
      </c>
      <c r="EA318" t="e">
        <f t="shared" ca="1" si="901"/>
        <v>#N/A</v>
      </c>
      <c r="EB318" t="e">
        <f t="shared" ca="1" si="902"/>
        <v>#N/A</v>
      </c>
      <c r="EC318" t="e">
        <f t="shared" ca="1" si="903"/>
        <v>#N/A</v>
      </c>
      <c r="ED318" t="e">
        <f t="shared" ca="1" si="904"/>
        <v>#N/A</v>
      </c>
      <c r="EE318" t="e">
        <f t="shared" ca="1" si="905"/>
        <v>#N/A</v>
      </c>
      <c r="EF318" t="e">
        <f t="shared" ca="1" si="906"/>
        <v>#N/A</v>
      </c>
      <c r="EG318" t="e">
        <f t="shared" ca="1" si="907"/>
        <v>#N/A</v>
      </c>
      <c r="EH318" t="e">
        <f t="shared" ca="1" si="908"/>
        <v>#N/A</v>
      </c>
      <c r="EI318" t="e">
        <f t="shared" ca="1" si="909"/>
        <v>#N/A</v>
      </c>
      <c r="EJ318" t="e">
        <f t="shared" ca="1" si="910"/>
        <v>#N/A</v>
      </c>
      <c r="EK318" t="e">
        <f t="shared" ca="1" si="911"/>
        <v>#N/A</v>
      </c>
      <c r="EL318" t="e">
        <f t="shared" ca="1" si="912"/>
        <v>#N/A</v>
      </c>
      <c r="EM318" t="e">
        <f t="shared" ca="1" si="913"/>
        <v>#N/A</v>
      </c>
      <c r="EN318" s="91" t="e">
        <f t="shared" ca="1" si="914"/>
        <v>#N/A</v>
      </c>
    </row>
    <row r="319" spans="1:144">
      <c r="A319">
        <f ca="1"/>
        <v>0</v>
      </c>
      <c r="B319">
        <f ca="1"/>
        <v>0</v>
      </c>
      <c r="C319">
        <f ca="1"/>
        <v>0</v>
      </c>
      <c r="D319" t="str">
        <f ca="1"/>
        <v/>
      </c>
      <c r="E319">
        <f ca="1"/>
        <v>0</v>
      </c>
      <c r="F319">
        <f ca="1"/>
        <v>0</v>
      </c>
      <c r="G319">
        <f ca="1"/>
        <v>0</v>
      </c>
      <c r="H319" t="str">
        <f ca="1"/>
        <v/>
      </c>
      <c r="I319">
        <f ca="1"/>
        <v>0</v>
      </c>
      <c r="J319" t="str">
        <f ca="1"/>
        <v/>
      </c>
      <c r="K319" t="str">
        <f ca="1"/>
        <v>0</v>
      </c>
      <c r="L319" t="str">
        <f ca="1"/>
        <v>0</v>
      </c>
      <c r="M319" t="str">
        <f ca="1"/>
        <v>0</v>
      </c>
      <c r="X319" s="91" t="e">
        <f t="shared" ca="1" si="784"/>
        <v>#N/A</v>
      </c>
      <c r="Y319" t="e">
        <f t="shared" ca="1" si="784"/>
        <v>#N/A</v>
      </c>
      <c r="Z319" t="e">
        <f t="shared" ca="1" si="784"/>
        <v>#N/A</v>
      </c>
      <c r="AA319" t="e">
        <f t="shared" ca="1" si="784"/>
        <v>#N/A</v>
      </c>
      <c r="AB319" t="e">
        <f t="shared" ca="1" si="784"/>
        <v>#N/A</v>
      </c>
      <c r="AC319" t="e">
        <f t="shared" ca="1" si="784"/>
        <v>#N/A</v>
      </c>
      <c r="AD319" t="e">
        <f t="shared" ca="1" si="784"/>
        <v>#N/A</v>
      </c>
      <c r="AE319" t="e">
        <f t="shared" ca="1" si="784"/>
        <v>#N/A</v>
      </c>
      <c r="AF319" t="e">
        <f t="shared" ca="1" si="784"/>
        <v>#N/A</v>
      </c>
      <c r="AG319" t="e">
        <f t="shared" ca="1" si="784"/>
        <v>#N/A</v>
      </c>
      <c r="AH319" t="e">
        <f t="shared" ca="1" si="784"/>
        <v>#N/A</v>
      </c>
      <c r="AI319" t="e">
        <f t="shared" ca="1" si="784"/>
        <v>#N/A</v>
      </c>
      <c r="AJ319" t="e">
        <f t="shared" ca="1" si="784"/>
        <v>#N/A</v>
      </c>
      <c r="AK319" t="e">
        <f t="shared" ca="1" si="784"/>
        <v>#N/A</v>
      </c>
      <c r="AL319" t="e">
        <f t="shared" ca="1" si="784"/>
        <v>#N/A</v>
      </c>
      <c r="AM319" t="e">
        <f t="shared" ca="1" si="784"/>
        <v>#N/A</v>
      </c>
      <c r="AN319" t="e">
        <f t="shared" ca="1" si="791"/>
        <v>#N/A</v>
      </c>
      <c r="AO319" t="e">
        <f t="shared" ca="1" si="791"/>
        <v>#N/A</v>
      </c>
      <c r="AP319" t="e">
        <f t="shared" ca="1" si="791"/>
        <v>#N/A</v>
      </c>
      <c r="AQ319" t="e">
        <f t="shared" ca="1" si="791"/>
        <v>#N/A</v>
      </c>
      <c r="AR319" t="e">
        <f t="shared" ca="1" si="791"/>
        <v>#N/A</v>
      </c>
      <c r="AS319" t="e">
        <f t="shared" ca="1" si="791"/>
        <v>#N/A</v>
      </c>
      <c r="AT319" t="e">
        <f t="shared" ca="1" si="791"/>
        <v>#N/A</v>
      </c>
      <c r="AU319" t="e">
        <f t="shared" ca="1" si="791"/>
        <v>#N/A</v>
      </c>
      <c r="AV319" t="e">
        <f t="shared" ca="1" si="791"/>
        <v>#N/A</v>
      </c>
      <c r="AW319" t="e">
        <f t="shared" ca="1" si="791"/>
        <v>#N/A</v>
      </c>
      <c r="AX319" t="e">
        <f t="shared" ca="1" si="791"/>
        <v>#N/A</v>
      </c>
      <c r="AY319" t="e">
        <f t="shared" ca="1" si="791"/>
        <v>#N/A</v>
      </c>
      <c r="AZ319" t="e">
        <f t="shared" ca="1" si="791"/>
        <v>#N/A</v>
      </c>
      <c r="BA319" t="e">
        <f t="shared" ca="1" si="791"/>
        <v>#N/A</v>
      </c>
      <c r="BB319" s="91" t="e">
        <f t="shared" ca="1" si="791"/>
        <v>#N/A</v>
      </c>
      <c r="BC319" t="e">
        <f t="shared" ca="1" si="791"/>
        <v>#N/A</v>
      </c>
      <c r="BD319" t="e">
        <f t="shared" ca="1" si="785"/>
        <v>#N/A</v>
      </c>
      <c r="BE319" t="e">
        <f t="shared" ca="1" si="785"/>
        <v>#N/A</v>
      </c>
      <c r="BF319" t="e">
        <f t="shared" ca="1" si="785"/>
        <v>#N/A</v>
      </c>
      <c r="BG319" t="e">
        <f t="shared" ca="1" si="785"/>
        <v>#N/A</v>
      </c>
      <c r="BH319" t="e">
        <f t="shared" ca="1" si="785"/>
        <v>#N/A</v>
      </c>
      <c r="BI319" t="e">
        <f t="shared" ca="1" si="785"/>
        <v>#N/A</v>
      </c>
      <c r="BJ319" t="e">
        <f t="shared" ca="1" si="785"/>
        <v>#N/A</v>
      </c>
      <c r="BK319" t="e">
        <f t="shared" ca="1" si="785"/>
        <v>#N/A</v>
      </c>
      <c r="BL319" t="e">
        <f t="shared" ca="1" si="785"/>
        <v>#N/A</v>
      </c>
      <c r="BM319" t="e">
        <f t="shared" ca="1" si="785"/>
        <v>#N/A</v>
      </c>
      <c r="BN319" t="e">
        <f t="shared" ca="1" si="785"/>
        <v>#N/A</v>
      </c>
      <c r="BO319" t="e">
        <f t="shared" ca="1" si="785"/>
        <v>#N/A</v>
      </c>
      <c r="BP319" t="e">
        <f t="shared" ca="1" si="785"/>
        <v>#N/A</v>
      </c>
      <c r="BQ319" t="e">
        <f t="shared" ca="1" si="785"/>
        <v>#N/A</v>
      </c>
      <c r="BR319" t="e">
        <f t="shared" ca="1" si="785"/>
        <v>#N/A</v>
      </c>
      <c r="BS319" t="e">
        <f ca="1">BS$280*$E$278/60*$L319</f>
        <v>#N/A</v>
      </c>
      <c r="BT319" t="e">
        <f t="shared" ca="1" si="792"/>
        <v>#N/A</v>
      </c>
      <c r="BU319" t="e">
        <f t="shared" ca="1" si="792"/>
        <v>#N/A</v>
      </c>
      <c r="BV319" t="e">
        <f t="shared" ca="1" si="792"/>
        <v>#N/A</v>
      </c>
      <c r="BW319" t="e">
        <f t="shared" ca="1" si="792"/>
        <v>#N/A</v>
      </c>
      <c r="BX319" t="e">
        <f t="shared" ca="1" si="792"/>
        <v>#N/A</v>
      </c>
      <c r="BY319" t="e">
        <f t="shared" ca="1" si="792"/>
        <v>#N/A</v>
      </c>
      <c r="BZ319" t="e">
        <f t="shared" ca="1" si="792"/>
        <v>#N/A</v>
      </c>
      <c r="CA319" t="e">
        <f t="shared" ca="1" si="792"/>
        <v>#N/A</v>
      </c>
      <c r="CB319" t="e">
        <f t="shared" ca="1" si="792"/>
        <v>#N/A</v>
      </c>
      <c r="CC319" t="e">
        <f t="shared" ca="1" si="792"/>
        <v>#N/A</v>
      </c>
      <c r="CD319" t="e">
        <f t="shared" ca="1" si="792"/>
        <v>#N/A</v>
      </c>
      <c r="CE319" t="e">
        <f t="shared" ca="1" si="792"/>
        <v>#N/A</v>
      </c>
      <c r="CF319" s="91" t="e">
        <f t="shared" ca="1" si="792"/>
        <v>#N/A</v>
      </c>
      <c r="CG319" t="e">
        <f t="shared" ca="1" si="792"/>
        <v>#N/A</v>
      </c>
      <c r="CH319" t="e">
        <f t="shared" ca="1" si="792"/>
        <v>#N/A</v>
      </c>
      <c r="CI319" t="e">
        <f t="shared" ca="1" si="792"/>
        <v>#N/A</v>
      </c>
      <c r="CJ319" t="e">
        <f t="shared" ca="1" si="787"/>
        <v>#N/A</v>
      </c>
      <c r="CK319" t="e">
        <f t="shared" ca="1" si="787"/>
        <v>#N/A</v>
      </c>
      <c r="CL319" t="e">
        <f t="shared" ca="1" si="787"/>
        <v>#N/A</v>
      </c>
      <c r="CM319" t="e">
        <f t="shared" ca="1" si="787"/>
        <v>#N/A</v>
      </c>
      <c r="CN319" t="e">
        <f t="shared" ca="1" si="787"/>
        <v>#N/A</v>
      </c>
      <c r="CO319" t="e">
        <f t="shared" ca="1" si="787"/>
        <v>#N/A</v>
      </c>
      <c r="CP319" t="e">
        <f t="shared" ca="1" si="787"/>
        <v>#N/A</v>
      </c>
      <c r="CQ319" t="e">
        <f t="shared" ca="1" si="787"/>
        <v>#N/A</v>
      </c>
      <c r="CR319" t="e">
        <f t="shared" ca="1" si="787"/>
        <v>#N/A</v>
      </c>
      <c r="CS319" t="e">
        <f t="shared" ca="1" si="787"/>
        <v>#N/A</v>
      </c>
      <c r="CT319" t="e">
        <f t="shared" ca="1" si="787"/>
        <v>#N/A</v>
      </c>
      <c r="CU319" t="e">
        <f t="shared" ca="1" si="787"/>
        <v>#N/A</v>
      </c>
      <c r="CV319" t="e">
        <f t="shared" ca="1" si="787"/>
        <v>#N/A</v>
      </c>
      <c r="CW319" t="e">
        <f t="shared" ca="1" si="787"/>
        <v>#N/A</v>
      </c>
      <c r="CX319" t="e">
        <f t="shared" ca="1" si="787"/>
        <v>#N/A</v>
      </c>
      <c r="CY319" t="e">
        <f ca="1">CY$280*$E$278/60*$L319</f>
        <v>#N/A</v>
      </c>
      <c r="CZ319" t="e">
        <f t="shared" ca="1" si="793"/>
        <v>#N/A</v>
      </c>
      <c r="DA319" t="e">
        <f t="shared" ca="1" si="793"/>
        <v>#N/A</v>
      </c>
      <c r="DB319" t="e">
        <f t="shared" ca="1" si="793"/>
        <v>#N/A</v>
      </c>
      <c r="DC319" t="e">
        <f t="shared" ca="1" si="793"/>
        <v>#N/A</v>
      </c>
      <c r="DD319" t="e">
        <f t="shared" ca="1" si="793"/>
        <v>#N/A</v>
      </c>
      <c r="DE319" t="e">
        <f t="shared" ca="1" si="793"/>
        <v>#N/A</v>
      </c>
      <c r="DF319" t="e">
        <f t="shared" ca="1" si="793"/>
        <v>#N/A</v>
      </c>
      <c r="DG319" t="e">
        <f t="shared" ca="1" si="793"/>
        <v>#N/A</v>
      </c>
      <c r="DH319" t="e">
        <f t="shared" ca="1" si="793"/>
        <v>#N/A</v>
      </c>
      <c r="DI319" t="e">
        <f t="shared" ca="1" si="793"/>
        <v>#N/A</v>
      </c>
      <c r="DJ319" s="91" t="e">
        <f t="shared" ca="1" si="793"/>
        <v>#N/A</v>
      </c>
      <c r="DK319" t="e">
        <f t="shared" ca="1" si="793"/>
        <v>#N/A</v>
      </c>
      <c r="DL319" t="e">
        <f t="shared" ca="1" si="793"/>
        <v>#N/A</v>
      </c>
      <c r="DM319" t="e">
        <f t="shared" ca="1" si="793"/>
        <v>#N/A</v>
      </c>
      <c r="DN319" t="e">
        <f t="shared" ca="1" si="793"/>
        <v>#N/A</v>
      </c>
      <c r="DO319" t="e">
        <f t="shared" ca="1" si="793"/>
        <v>#N/A</v>
      </c>
      <c r="DP319" t="e">
        <f t="shared" ca="1" si="789"/>
        <v>#N/A</v>
      </c>
      <c r="DQ319" t="e">
        <f t="shared" ca="1" si="789"/>
        <v>#N/A</v>
      </c>
      <c r="DR319" t="e">
        <f t="shared" ca="1" si="789"/>
        <v>#N/A</v>
      </c>
      <c r="DS319" t="e">
        <f t="shared" ca="1" si="789"/>
        <v>#N/A</v>
      </c>
      <c r="DT319" t="e">
        <f t="shared" ca="1" si="789"/>
        <v>#N/A</v>
      </c>
      <c r="DU319" t="e">
        <f t="shared" ca="1" si="789"/>
        <v>#N/A</v>
      </c>
      <c r="DV319" t="e">
        <f t="shared" ca="1" si="789"/>
        <v>#N/A</v>
      </c>
      <c r="DW319" t="e">
        <f t="shared" ca="1" si="789"/>
        <v>#N/A</v>
      </c>
      <c r="DX319" t="e">
        <f t="shared" ca="1" si="789"/>
        <v>#N/A</v>
      </c>
      <c r="DY319" t="e">
        <f t="shared" ca="1" si="789"/>
        <v>#N/A</v>
      </c>
      <c r="DZ319" t="e">
        <f t="shared" ca="1" si="789"/>
        <v>#N/A</v>
      </c>
      <c r="EA319" t="e">
        <f t="shared" ca="1" si="789"/>
        <v>#N/A</v>
      </c>
      <c r="EB319" t="e">
        <f t="shared" ca="1" si="789"/>
        <v>#N/A</v>
      </c>
      <c r="EC319" t="e">
        <f t="shared" ca="1" si="789"/>
        <v>#N/A</v>
      </c>
      <c r="ED319" t="e">
        <f t="shared" ca="1" si="789"/>
        <v>#N/A</v>
      </c>
      <c r="EE319" t="e">
        <f ca="1">EE$280*$E$278/60*$L319</f>
        <v>#N/A</v>
      </c>
      <c r="EF319" t="e">
        <f t="shared" ca="1" si="783"/>
        <v>#N/A</v>
      </c>
      <c r="EG319" t="e">
        <f t="shared" ca="1" si="783"/>
        <v>#N/A</v>
      </c>
      <c r="EH319" t="e">
        <f t="shared" ca="1" si="783"/>
        <v>#N/A</v>
      </c>
      <c r="EI319" t="e">
        <f t="shared" ref="EI319:EN319" ca="1" si="915">EI$280*$E$278/60*$L319</f>
        <v>#N/A</v>
      </c>
      <c r="EJ319" t="e">
        <f t="shared" ca="1" si="915"/>
        <v>#N/A</v>
      </c>
      <c r="EK319" t="e">
        <f t="shared" ca="1" si="915"/>
        <v>#N/A</v>
      </c>
      <c r="EL319" t="e">
        <f t="shared" ca="1" si="915"/>
        <v>#N/A</v>
      </c>
      <c r="EM319" t="e">
        <f t="shared" ca="1" si="915"/>
        <v>#N/A</v>
      </c>
      <c r="EN319" s="91" t="e">
        <f t="shared" ca="1" si="915"/>
        <v>#N/A</v>
      </c>
    </row>
    <row r="320" spans="1:144">
      <c r="A320">
        <f ca="1"/>
        <v>0</v>
      </c>
      <c r="B320">
        <f ca="1"/>
        <v>0</v>
      </c>
      <c r="C320">
        <f ca="1"/>
        <v>0</v>
      </c>
      <c r="D320" t="str">
        <f ca="1"/>
        <v/>
      </c>
      <c r="E320">
        <f ca="1"/>
        <v>0</v>
      </c>
      <c r="F320">
        <f ca="1"/>
        <v>0</v>
      </c>
      <c r="G320">
        <f ca="1"/>
        <v>0</v>
      </c>
      <c r="H320" t="str">
        <f ca="1"/>
        <v/>
      </c>
      <c r="I320">
        <f ca="1"/>
        <v>0</v>
      </c>
      <c r="J320" t="str">
        <f ca="1"/>
        <v/>
      </c>
      <c r="K320" t="str">
        <f ca="1"/>
        <v>0</v>
      </c>
      <c r="L320" t="str">
        <f ca="1"/>
        <v>0</v>
      </c>
      <c r="M320" t="str">
        <f ca="1"/>
        <v>0</v>
      </c>
      <c r="X320" s="91" t="e">
        <f t="shared" ca="1" si="784"/>
        <v>#N/A</v>
      </c>
      <c r="Y320" t="e">
        <f t="shared" ca="1" si="784"/>
        <v>#N/A</v>
      </c>
      <c r="Z320" t="e">
        <f t="shared" ca="1" si="784"/>
        <v>#N/A</v>
      </c>
      <c r="AA320" t="e">
        <f t="shared" ca="1" si="784"/>
        <v>#N/A</v>
      </c>
      <c r="AB320" t="e">
        <f t="shared" ca="1" si="784"/>
        <v>#N/A</v>
      </c>
      <c r="AC320" t="e">
        <f t="shared" ca="1" si="784"/>
        <v>#N/A</v>
      </c>
      <c r="AD320" t="e">
        <f t="shared" ca="1" si="784"/>
        <v>#N/A</v>
      </c>
      <c r="AE320" t="e">
        <f t="shared" ca="1" si="784"/>
        <v>#N/A</v>
      </c>
      <c r="AF320" t="e">
        <f t="shared" ca="1" si="784"/>
        <v>#N/A</v>
      </c>
      <c r="AG320" t="e">
        <f t="shared" ca="1" si="784"/>
        <v>#N/A</v>
      </c>
      <c r="AH320" t="e">
        <f t="shared" ca="1" si="784"/>
        <v>#N/A</v>
      </c>
      <c r="AI320" t="e">
        <f t="shared" ca="1" si="784"/>
        <v>#N/A</v>
      </c>
      <c r="AJ320" t="e">
        <f t="shared" ca="1" si="784"/>
        <v>#N/A</v>
      </c>
      <c r="AK320" t="e">
        <f t="shared" ca="1" si="784"/>
        <v>#N/A</v>
      </c>
      <c r="AL320" t="e">
        <f t="shared" ca="1" si="784"/>
        <v>#N/A</v>
      </c>
      <c r="AM320" t="e">
        <f t="shared" ca="1" si="784"/>
        <v>#N/A</v>
      </c>
      <c r="AN320" t="e">
        <f t="shared" ca="1" si="791"/>
        <v>#N/A</v>
      </c>
      <c r="AO320" t="e">
        <f t="shared" ca="1" si="791"/>
        <v>#N/A</v>
      </c>
      <c r="AP320" t="e">
        <f t="shared" ca="1" si="791"/>
        <v>#N/A</v>
      </c>
      <c r="AQ320" t="e">
        <f t="shared" ca="1" si="791"/>
        <v>#N/A</v>
      </c>
      <c r="AR320" t="e">
        <f t="shared" ca="1" si="791"/>
        <v>#N/A</v>
      </c>
      <c r="AS320" t="e">
        <f t="shared" ca="1" si="791"/>
        <v>#N/A</v>
      </c>
      <c r="AT320" t="e">
        <f t="shared" ca="1" si="791"/>
        <v>#N/A</v>
      </c>
      <c r="AU320" t="e">
        <f t="shared" ca="1" si="791"/>
        <v>#N/A</v>
      </c>
      <c r="AV320" t="e">
        <f t="shared" ca="1" si="791"/>
        <v>#N/A</v>
      </c>
      <c r="AW320" t="e">
        <f t="shared" ca="1" si="791"/>
        <v>#N/A</v>
      </c>
      <c r="AX320" t="e">
        <f t="shared" ca="1" si="791"/>
        <v>#N/A</v>
      </c>
      <c r="AY320" t="e">
        <f t="shared" ca="1" si="791"/>
        <v>#N/A</v>
      </c>
      <c r="AZ320" t="e">
        <f t="shared" ca="1" si="791"/>
        <v>#N/A</v>
      </c>
      <c r="BA320" t="e">
        <f t="shared" ca="1" si="791"/>
        <v>#N/A</v>
      </c>
      <c r="BB320" s="91" t="e">
        <f t="shared" ca="1" si="791"/>
        <v>#N/A</v>
      </c>
      <c r="BC320" t="e">
        <f t="shared" ca="1" si="791"/>
        <v>#N/A</v>
      </c>
      <c r="BD320" t="e">
        <f t="shared" ca="1" si="785"/>
        <v>#N/A</v>
      </c>
      <c r="BE320" t="e">
        <f t="shared" ca="1" si="785"/>
        <v>#N/A</v>
      </c>
      <c r="BF320" t="e">
        <f t="shared" ca="1" si="785"/>
        <v>#N/A</v>
      </c>
      <c r="BG320" t="e">
        <f t="shared" ca="1" si="785"/>
        <v>#N/A</v>
      </c>
      <c r="BH320" t="e">
        <f t="shared" ca="1" si="785"/>
        <v>#N/A</v>
      </c>
      <c r="BI320" t="e">
        <f t="shared" ca="1" si="785"/>
        <v>#N/A</v>
      </c>
      <c r="BJ320" t="e">
        <f t="shared" ca="1" si="785"/>
        <v>#N/A</v>
      </c>
      <c r="BK320" t="e">
        <f t="shared" ca="1" si="785"/>
        <v>#N/A</v>
      </c>
      <c r="BL320" t="e">
        <f t="shared" ca="1" si="785"/>
        <v>#N/A</v>
      </c>
      <c r="BM320" t="e">
        <f t="shared" ca="1" si="785"/>
        <v>#N/A</v>
      </c>
      <c r="BN320" t="e">
        <f t="shared" ca="1" si="785"/>
        <v>#N/A</v>
      </c>
      <c r="BO320" t="e">
        <f t="shared" ca="1" si="785"/>
        <v>#N/A</v>
      </c>
      <c r="BP320" t="e">
        <f t="shared" ca="1" si="785"/>
        <v>#N/A</v>
      </c>
      <c r="BQ320" t="e">
        <f t="shared" ca="1" si="785"/>
        <v>#N/A</v>
      </c>
      <c r="BR320" t="e">
        <f t="shared" ca="1" si="785"/>
        <v>#N/A</v>
      </c>
      <c r="BS320" t="e">
        <f ca="1">BS$280*$E$278/60*$L320</f>
        <v>#N/A</v>
      </c>
      <c r="BT320" t="e">
        <f t="shared" ca="1" si="792"/>
        <v>#N/A</v>
      </c>
      <c r="BU320" t="e">
        <f t="shared" ca="1" si="792"/>
        <v>#N/A</v>
      </c>
      <c r="BV320" t="e">
        <f t="shared" ca="1" si="792"/>
        <v>#N/A</v>
      </c>
      <c r="BW320" t="e">
        <f t="shared" ca="1" si="792"/>
        <v>#N/A</v>
      </c>
      <c r="BX320" t="e">
        <f t="shared" ca="1" si="792"/>
        <v>#N/A</v>
      </c>
      <c r="BY320" t="e">
        <f t="shared" ca="1" si="792"/>
        <v>#N/A</v>
      </c>
      <c r="BZ320" t="e">
        <f t="shared" ca="1" si="792"/>
        <v>#N/A</v>
      </c>
      <c r="CA320" t="e">
        <f t="shared" ca="1" si="792"/>
        <v>#N/A</v>
      </c>
      <c r="CB320" t="e">
        <f t="shared" ca="1" si="792"/>
        <v>#N/A</v>
      </c>
      <c r="CC320" t="e">
        <f t="shared" ca="1" si="792"/>
        <v>#N/A</v>
      </c>
      <c r="CD320" t="e">
        <f t="shared" ca="1" si="792"/>
        <v>#N/A</v>
      </c>
      <c r="CE320" t="e">
        <f t="shared" ca="1" si="792"/>
        <v>#N/A</v>
      </c>
      <c r="CF320" s="91" t="e">
        <f t="shared" ca="1" si="792"/>
        <v>#N/A</v>
      </c>
      <c r="CG320" t="e">
        <f t="shared" ca="1" si="792"/>
        <v>#N/A</v>
      </c>
      <c r="CH320" t="e">
        <f t="shared" ca="1" si="792"/>
        <v>#N/A</v>
      </c>
      <c r="CI320" t="e">
        <f t="shared" ca="1" si="792"/>
        <v>#N/A</v>
      </c>
      <c r="CJ320" t="e">
        <f t="shared" ca="1" si="787"/>
        <v>#N/A</v>
      </c>
      <c r="CK320" t="e">
        <f t="shared" ca="1" si="787"/>
        <v>#N/A</v>
      </c>
      <c r="CL320" t="e">
        <f t="shared" ca="1" si="787"/>
        <v>#N/A</v>
      </c>
      <c r="CM320" t="e">
        <f t="shared" ca="1" si="787"/>
        <v>#N/A</v>
      </c>
      <c r="CN320" t="e">
        <f t="shared" ca="1" si="787"/>
        <v>#N/A</v>
      </c>
      <c r="CO320" t="e">
        <f t="shared" ca="1" si="787"/>
        <v>#N/A</v>
      </c>
      <c r="CP320" t="e">
        <f t="shared" ca="1" si="787"/>
        <v>#N/A</v>
      </c>
      <c r="CQ320" t="e">
        <f t="shared" ca="1" si="787"/>
        <v>#N/A</v>
      </c>
      <c r="CR320" t="e">
        <f t="shared" ca="1" si="787"/>
        <v>#N/A</v>
      </c>
      <c r="CS320" t="e">
        <f t="shared" ca="1" si="787"/>
        <v>#N/A</v>
      </c>
      <c r="CT320" t="e">
        <f t="shared" ca="1" si="787"/>
        <v>#N/A</v>
      </c>
      <c r="CU320" t="e">
        <f t="shared" ca="1" si="787"/>
        <v>#N/A</v>
      </c>
      <c r="CV320" t="e">
        <f t="shared" ca="1" si="787"/>
        <v>#N/A</v>
      </c>
      <c r="CW320" t="e">
        <f t="shared" ca="1" si="787"/>
        <v>#N/A</v>
      </c>
      <c r="CX320" t="e">
        <f t="shared" ca="1" si="787"/>
        <v>#N/A</v>
      </c>
      <c r="CY320" t="e">
        <f ca="1">CY$280*$E$278/60*$L320</f>
        <v>#N/A</v>
      </c>
      <c r="CZ320" t="e">
        <f t="shared" ca="1" si="793"/>
        <v>#N/A</v>
      </c>
      <c r="DA320" t="e">
        <f t="shared" ca="1" si="793"/>
        <v>#N/A</v>
      </c>
      <c r="DB320" t="e">
        <f t="shared" ca="1" si="793"/>
        <v>#N/A</v>
      </c>
      <c r="DC320" t="e">
        <f t="shared" ca="1" si="793"/>
        <v>#N/A</v>
      </c>
      <c r="DD320" t="e">
        <f t="shared" ca="1" si="793"/>
        <v>#N/A</v>
      </c>
      <c r="DE320" t="e">
        <f t="shared" ca="1" si="793"/>
        <v>#N/A</v>
      </c>
      <c r="DF320" t="e">
        <f t="shared" ca="1" si="793"/>
        <v>#N/A</v>
      </c>
      <c r="DG320" t="e">
        <f t="shared" ca="1" si="793"/>
        <v>#N/A</v>
      </c>
      <c r="DH320" t="e">
        <f t="shared" ca="1" si="793"/>
        <v>#N/A</v>
      </c>
      <c r="DI320" t="e">
        <f t="shared" ca="1" si="793"/>
        <v>#N/A</v>
      </c>
      <c r="DJ320" s="91" t="e">
        <f t="shared" ca="1" si="793"/>
        <v>#N/A</v>
      </c>
      <c r="DK320" t="e">
        <f t="shared" ca="1" si="793"/>
        <v>#N/A</v>
      </c>
      <c r="DL320" t="e">
        <f t="shared" ca="1" si="793"/>
        <v>#N/A</v>
      </c>
      <c r="DM320" t="e">
        <f t="shared" ca="1" si="793"/>
        <v>#N/A</v>
      </c>
      <c r="DN320" t="e">
        <f t="shared" ca="1" si="793"/>
        <v>#N/A</v>
      </c>
      <c r="DO320" t="e">
        <f t="shared" ca="1" si="793"/>
        <v>#N/A</v>
      </c>
      <c r="DP320" t="e">
        <f t="shared" ca="1" si="789"/>
        <v>#N/A</v>
      </c>
      <c r="DQ320" t="e">
        <f t="shared" ca="1" si="789"/>
        <v>#N/A</v>
      </c>
      <c r="DR320" t="e">
        <f t="shared" ca="1" si="789"/>
        <v>#N/A</v>
      </c>
      <c r="DS320" t="e">
        <f t="shared" ca="1" si="789"/>
        <v>#N/A</v>
      </c>
      <c r="DT320" t="e">
        <f t="shared" ca="1" si="789"/>
        <v>#N/A</v>
      </c>
      <c r="DU320" t="e">
        <f t="shared" ca="1" si="789"/>
        <v>#N/A</v>
      </c>
      <c r="DV320" t="e">
        <f t="shared" ca="1" si="789"/>
        <v>#N/A</v>
      </c>
      <c r="DW320" t="e">
        <f t="shared" ca="1" si="789"/>
        <v>#N/A</v>
      </c>
      <c r="DX320" t="e">
        <f t="shared" ca="1" si="789"/>
        <v>#N/A</v>
      </c>
      <c r="DY320" t="e">
        <f t="shared" ca="1" si="789"/>
        <v>#N/A</v>
      </c>
      <c r="DZ320" t="e">
        <f t="shared" ca="1" si="789"/>
        <v>#N/A</v>
      </c>
      <c r="EA320" t="e">
        <f t="shared" ca="1" si="789"/>
        <v>#N/A</v>
      </c>
      <c r="EB320" t="e">
        <f t="shared" ca="1" si="789"/>
        <v>#N/A</v>
      </c>
      <c r="EC320" t="e">
        <f t="shared" ca="1" si="789"/>
        <v>#N/A</v>
      </c>
      <c r="ED320" t="e">
        <f t="shared" ca="1" si="789"/>
        <v>#N/A</v>
      </c>
      <c r="EE320" t="e">
        <f ca="1">EE$280*$E$278/60*$L320</f>
        <v>#N/A</v>
      </c>
      <c r="EF320" t="e">
        <f t="shared" ref="EF320:EN320" ca="1" si="916">EF$280*$E$278/60*$L320</f>
        <v>#N/A</v>
      </c>
      <c r="EG320" t="e">
        <f t="shared" ca="1" si="916"/>
        <v>#N/A</v>
      </c>
      <c r="EH320" t="e">
        <f t="shared" ca="1" si="916"/>
        <v>#N/A</v>
      </c>
      <c r="EI320" t="e">
        <f t="shared" ca="1" si="916"/>
        <v>#N/A</v>
      </c>
      <c r="EJ320" t="e">
        <f t="shared" ca="1" si="916"/>
        <v>#N/A</v>
      </c>
      <c r="EK320" t="e">
        <f t="shared" ca="1" si="916"/>
        <v>#N/A</v>
      </c>
      <c r="EL320" t="e">
        <f t="shared" ca="1" si="916"/>
        <v>#N/A</v>
      </c>
      <c r="EM320" t="e">
        <f t="shared" ca="1" si="916"/>
        <v>#N/A</v>
      </c>
      <c r="EN320" s="91" t="e">
        <f t="shared" ca="1" si="916"/>
        <v>#N/A</v>
      </c>
    </row>
    <row r="321" spans="1:144">
      <c r="A321">
        <f ca="1"/>
        <v>0</v>
      </c>
      <c r="B321">
        <f ca="1"/>
        <v>0</v>
      </c>
      <c r="C321">
        <f ca="1"/>
        <v>0</v>
      </c>
      <c r="D321" t="str">
        <f ca="1"/>
        <v/>
      </c>
      <c r="E321">
        <f ca="1"/>
        <v>0</v>
      </c>
      <c r="F321">
        <f ca="1"/>
        <v>0</v>
      </c>
      <c r="G321">
        <f ca="1"/>
        <v>0</v>
      </c>
      <c r="H321" t="str">
        <f ca="1"/>
        <v/>
      </c>
      <c r="I321">
        <f ca="1"/>
        <v>0</v>
      </c>
      <c r="J321" t="str">
        <f ca="1"/>
        <v/>
      </c>
      <c r="K321" t="str">
        <f ca="1"/>
        <v>0</v>
      </c>
      <c r="L321" t="str">
        <f ca="1"/>
        <v>0</v>
      </c>
      <c r="M321" t="str">
        <f ca="1"/>
        <v>0</v>
      </c>
      <c r="X321" s="91" t="e">
        <f t="shared" ca="1" si="784"/>
        <v>#N/A</v>
      </c>
      <c r="Y321" t="e">
        <f t="shared" ca="1" si="784"/>
        <v>#N/A</v>
      </c>
      <c r="Z321" t="e">
        <f t="shared" ca="1" si="784"/>
        <v>#N/A</v>
      </c>
      <c r="AA321" t="e">
        <f t="shared" ca="1" si="784"/>
        <v>#N/A</v>
      </c>
      <c r="AB321" t="e">
        <f t="shared" ca="1" si="784"/>
        <v>#N/A</v>
      </c>
      <c r="AC321" t="e">
        <f t="shared" ca="1" si="784"/>
        <v>#N/A</v>
      </c>
      <c r="AD321" t="e">
        <f t="shared" ca="1" si="784"/>
        <v>#N/A</v>
      </c>
      <c r="AE321" t="e">
        <f t="shared" ca="1" si="784"/>
        <v>#N/A</v>
      </c>
      <c r="AF321" t="e">
        <f t="shared" ca="1" si="784"/>
        <v>#N/A</v>
      </c>
      <c r="AG321" t="e">
        <f t="shared" ca="1" si="784"/>
        <v>#N/A</v>
      </c>
      <c r="AH321" t="e">
        <f t="shared" ca="1" si="784"/>
        <v>#N/A</v>
      </c>
      <c r="AI321" t="e">
        <f t="shared" ca="1" si="784"/>
        <v>#N/A</v>
      </c>
      <c r="AJ321" t="e">
        <f t="shared" ca="1" si="784"/>
        <v>#N/A</v>
      </c>
      <c r="AK321" t="e">
        <f t="shared" ca="1" si="784"/>
        <v>#N/A</v>
      </c>
      <c r="AL321" t="e">
        <f t="shared" ca="1" si="784"/>
        <v>#N/A</v>
      </c>
      <c r="AM321" t="e">
        <f t="shared" ca="1" si="784"/>
        <v>#N/A</v>
      </c>
      <c r="AN321" t="e">
        <f t="shared" ca="1" si="791"/>
        <v>#N/A</v>
      </c>
      <c r="AO321" t="e">
        <f t="shared" ca="1" si="791"/>
        <v>#N/A</v>
      </c>
      <c r="AP321" t="e">
        <f t="shared" ca="1" si="791"/>
        <v>#N/A</v>
      </c>
      <c r="AQ321" t="e">
        <f t="shared" ca="1" si="791"/>
        <v>#N/A</v>
      </c>
      <c r="AR321" t="e">
        <f t="shared" ca="1" si="791"/>
        <v>#N/A</v>
      </c>
      <c r="AS321" t="e">
        <f t="shared" ca="1" si="791"/>
        <v>#N/A</v>
      </c>
      <c r="AT321" t="e">
        <f t="shared" ca="1" si="791"/>
        <v>#N/A</v>
      </c>
      <c r="AU321" t="e">
        <f t="shared" ca="1" si="791"/>
        <v>#N/A</v>
      </c>
      <c r="AV321" t="e">
        <f t="shared" ca="1" si="791"/>
        <v>#N/A</v>
      </c>
      <c r="AW321" t="e">
        <f t="shared" ca="1" si="791"/>
        <v>#N/A</v>
      </c>
      <c r="AX321" t="e">
        <f t="shared" ca="1" si="791"/>
        <v>#N/A</v>
      </c>
      <c r="AY321" t="e">
        <f t="shared" ca="1" si="791"/>
        <v>#N/A</v>
      </c>
      <c r="AZ321" t="e">
        <f t="shared" ca="1" si="791"/>
        <v>#N/A</v>
      </c>
      <c r="BA321" t="e">
        <f t="shared" ca="1" si="791"/>
        <v>#N/A</v>
      </c>
      <c r="BB321" s="91" t="e">
        <f t="shared" ca="1" si="791"/>
        <v>#N/A</v>
      </c>
      <c r="BC321" t="e">
        <f t="shared" ca="1" si="791"/>
        <v>#N/A</v>
      </c>
      <c r="BD321" t="e">
        <f t="shared" ca="1" si="785"/>
        <v>#N/A</v>
      </c>
      <c r="BE321" t="e">
        <f t="shared" ca="1" si="785"/>
        <v>#N/A</v>
      </c>
      <c r="BF321" t="e">
        <f t="shared" ca="1" si="785"/>
        <v>#N/A</v>
      </c>
      <c r="BG321" t="e">
        <f t="shared" ca="1" si="785"/>
        <v>#N/A</v>
      </c>
      <c r="BH321" t="e">
        <f t="shared" ca="1" si="785"/>
        <v>#N/A</v>
      </c>
      <c r="BI321" t="e">
        <f t="shared" ca="1" si="785"/>
        <v>#N/A</v>
      </c>
      <c r="BJ321" t="e">
        <f t="shared" ca="1" si="785"/>
        <v>#N/A</v>
      </c>
      <c r="BK321" t="e">
        <f t="shared" ca="1" si="785"/>
        <v>#N/A</v>
      </c>
      <c r="BL321" t="e">
        <f t="shared" ca="1" si="785"/>
        <v>#N/A</v>
      </c>
      <c r="BM321" t="e">
        <f t="shared" ca="1" si="785"/>
        <v>#N/A</v>
      </c>
      <c r="BN321" t="e">
        <f t="shared" ca="1" si="785"/>
        <v>#N/A</v>
      </c>
      <c r="BO321" t="e">
        <f t="shared" ca="1" si="785"/>
        <v>#N/A</v>
      </c>
      <c r="BP321" t="e">
        <f t="shared" ca="1" si="785"/>
        <v>#N/A</v>
      </c>
      <c r="BQ321" t="e">
        <f t="shared" ca="1" si="785"/>
        <v>#N/A</v>
      </c>
      <c r="BR321" t="e">
        <f t="shared" ca="1" si="785"/>
        <v>#N/A</v>
      </c>
      <c r="BS321" t="e">
        <f t="shared" ref="BS321:CH321" ca="1" si="917">BS$280*$E$278/60*$L321</f>
        <v>#N/A</v>
      </c>
      <c r="BT321" t="e">
        <f t="shared" ca="1" si="917"/>
        <v>#N/A</v>
      </c>
      <c r="BU321" t="e">
        <f t="shared" ca="1" si="917"/>
        <v>#N/A</v>
      </c>
      <c r="BV321" t="e">
        <f t="shared" ca="1" si="917"/>
        <v>#N/A</v>
      </c>
      <c r="BW321" t="e">
        <f t="shared" ca="1" si="917"/>
        <v>#N/A</v>
      </c>
      <c r="BX321" t="e">
        <f t="shared" ca="1" si="917"/>
        <v>#N/A</v>
      </c>
      <c r="BY321" t="e">
        <f t="shared" ca="1" si="917"/>
        <v>#N/A</v>
      </c>
      <c r="BZ321" t="e">
        <f t="shared" ca="1" si="917"/>
        <v>#N/A</v>
      </c>
      <c r="CA321" t="e">
        <f t="shared" ca="1" si="917"/>
        <v>#N/A</v>
      </c>
      <c r="CB321" t="e">
        <f t="shared" ca="1" si="917"/>
        <v>#N/A</v>
      </c>
      <c r="CC321" t="e">
        <f t="shared" ca="1" si="917"/>
        <v>#N/A</v>
      </c>
      <c r="CD321" t="e">
        <f t="shared" ca="1" si="917"/>
        <v>#N/A</v>
      </c>
      <c r="CE321" t="e">
        <f t="shared" ca="1" si="917"/>
        <v>#N/A</v>
      </c>
      <c r="CF321" s="91" t="e">
        <f t="shared" ca="1" si="917"/>
        <v>#N/A</v>
      </c>
      <c r="CG321" t="e">
        <f t="shared" ca="1" si="917"/>
        <v>#N/A</v>
      </c>
      <c r="CH321" t="e">
        <f t="shared" ca="1" si="917"/>
        <v>#N/A</v>
      </c>
      <c r="CI321" t="e">
        <f t="shared" ca="1" si="792"/>
        <v>#N/A</v>
      </c>
      <c r="CJ321" t="e">
        <f t="shared" ca="1" si="787"/>
        <v>#N/A</v>
      </c>
      <c r="CK321" t="e">
        <f t="shared" ca="1" si="787"/>
        <v>#N/A</v>
      </c>
      <c r="CL321" t="e">
        <f t="shared" ca="1" si="787"/>
        <v>#N/A</v>
      </c>
      <c r="CM321" t="e">
        <f t="shared" ca="1" si="787"/>
        <v>#N/A</v>
      </c>
      <c r="CN321" t="e">
        <f t="shared" ca="1" si="787"/>
        <v>#N/A</v>
      </c>
      <c r="CO321" t="e">
        <f t="shared" ca="1" si="787"/>
        <v>#N/A</v>
      </c>
      <c r="CP321" t="e">
        <f t="shared" ca="1" si="787"/>
        <v>#N/A</v>
      </c>
      <c r="CQ321" t="e">
        <f t="shared" ca="1" si="787"/>
        <v>#N/A</v>
      </c>
      <c r="CR321" t="e">
        <f t="shared" ca="1" si="787"/>
        <v>#N/A</v>
      </c>
      <c r="CS321" t="e">
        <f t="shared" ca="1" si="787"/>
        <v>#N/A</v>
      </c>
      <c r="CT321" t="e">
        <f t="shared" ca="1" si="787"/>
        <v>#N/A</v>
      </c>
      <c r="CU321" t="e">
        <f t="shared" ca="1" si="787"/>
        <v>#N/A</v>
      </c>
      <c r="CV321" t="e">
        <f t="shared" ca="1" si="787"/>
        <v>#N/A</v>
      </c>
      <c r="CW321" t="e">
        <f t="shared" ca="1" si="787"/>
        <v>#N/A</v>
      </c>
      <c r="CX321" t="e">
        <f t="shared" ca="1" si="787"/>
        <v>#N/A</v>
      </c>
      <c r="CY321" t="e">
        <f t="shared" ref="AN321:CY325" ca="1" si="918">CY$280*$E$278/60*$L321</f>
        <v>#N/A</v>
      </c>
      <c r="CZ321" t="e">
        <f t="shared" ca="1" si="793"/>
        <v>#N/A</v>
      </c>
      <c r="DA321" t="e">
        <f t="shared" ca="1" si="793"/>
        <v>#N/A</v>
      </c>
      <c r="DB321" t="e">
        <f t="shared" ca="1" si="793"/>
        <v>#N/A</v>
      </c>
      <c r="DC321" t="e">
        <f t="shared" ca="1" si="793"/>
        <v>#N/A</v>
      </c>
      <c r="DD321" t="e">
        <f t="shared" ca="1" si="793"/>
        <v>#N/A</v>
      </c>
      <c r="DE321" t="e">
        <f t="shared" ca="1" si="793"/>
        <v>#N/A</v>
      </c>
      <c r="DF321" t="e">
        <f t="shared" ca="1" si="793"/>
        <v>#N/A</v>
      </c>
      <c r="DG321" t="e">
        <f t="shared" ca="1" si="793"/>
        <v>#N/A</v>
      </c>
      <c r="DH321" t="e">
        <f t="shared" ca="1" si="793"/>
        <v>#N/A</v>
      </c>
      <c r="DI321" t="e">
        <f t="shared" ca="1" si="793"/>
        <v>#N/A</v>
      </c>
      <c r="DJ321" s="91" t="e">
        <f t="shared" ca="1" si="793"/>
        <v>#N/A</v>
      </c>
      <c r="DK321" t="e">
        <f t="shared" ca="1" si="793"/>
        <v>#N/A</v>
      </c>
      <c r="DL321" t="e">
        <f t="shared" ca="1" si="793"/>
        <v>#N/A</v>
      </c>
      <c r="DM321" t="e">
        <f t="shared" ca="1" si="793"/>
        <v>#N/A</v>
      </c>
      <c r="DN321" t="e">
        <f t="shared" ca="1" si="793"/>
        <v>#N/A</v>
      </c>
      <c r="DO321" t="e">
        <f t="shared" ca="1" si="793"/>
        <v>#N/A</v>
      </c>
      <c r="DP321" t="e">
        <f t="shared" ca="1" si="789"/>
        <v>#N/A</v>
      </c>
      <c r="DQ321" t="e">
        <f t="shared" ca="1" si="789"/>
        <v>#N/A</v>
      </c>
      <c r="DR321" t="e">
        <f t="shared" ca="1" si="789"/>
        <v>#N/A</v>
      </c>
      <c r="DS321" t="e">
        <f t="shared" ca="1" si="789"/>
        <v>#N/A</v>
      </c>
      <c r="DT321" t="e">
        <f t="shared" ca="1" si="789"/>
        <v>#N/A</v>
      </c>
      <c r="DU321" t="e">
        <f t="shared" ca="1" si="789"/>
        <v>#N/A</v>
      </c>
      <c r="DV321" t="e">
        <f t="shared" ca="1" si="789"/>
        <v>#N/A</v>
      </c>
      <c r="DW321" t="e">
        <f t="shared" ca="1" si="789"/>
        <v>#N/A</v>
      </c>
      <c r="DX321" t="e">
        <f t="shared" ca="1" si="789"/>
        <v>#N/A</v>
      </c>
      <c r="DY321" t="e">
        <f t="shared" ca="1" si="789"/>
        <v>#N/A</v>
      </c>
      <c r="DZ321" t="e">
        <f t="shared" ca="1" si="789"/>
        <v>#N/A</v>
      </c>
      <c r="EA321" t="e">
        <f t="shared" ca="1" si="789"/>
        <v>#N/A</v>
      </c>
      <c r="EB321" t="e">
        <f t="shared" ca="1" si="789"/>
        <v>#N/A</v>
      </c>
      <c r="EC321" t="e">
        <f t="shared" ca="1" si="789"/>
        <v>#N/A</v>
      </c>
      <c r="ED321" t="e">
        <f t="shared" ca="1" si="789"/>
        <v>#N/A</v>
      </c>
      <c r="EE321" t="e">
        <f t="shared" ref="EE321:EN330" ca="1" si="919">EE$280*$E$278/60*$L321</f>
        <v>#N/A</v>
      </c>
      <c r="EF321" t="e">
        <f t="shared" ca="1" si="919"/>
        <v>#N/A</v>
      </c>
      <c r="EG321" t="e">
        <f t="shared" ca="1" si="919"/>
        <v>#N/A</v>
      </c>
      <c r="EH321" t="e">
        <f t="shared" ca="1" si="919"/>
        <v>#N/A</v>
      </c>
      <c r="EI321" t="e">
        <f t="shared" ca="1" si="919"/>
        <v>#N/A</v>
      </c>
      <c r="EJ321" t="e">
        <f t="shared" ca="1" si="919"/>
        <v>#N/A</v>
      </c>
      <c r="EK321" t="e">
        <f t="shared" ca="1" si="919"/>
        <v>#N/A</v>
      </c>
      <c r="EL321" t="e">
        <f t="shared" ca="1" si="919"/>
        <v>#N/A</v>
      </c>
      <c r="EM321" t="e">
        <f t="shared" ca="1" si="919"/>
        <v>#N/A</v>
      </c>
      <c r="EN321" s="91" t="e">
        <f t="shared" ca="1" si="919"/>
        <v>#N/A</v>
      </c>
    </row>
    <row r="322" spans="1:144">
      <c r="A322">
        <f ca="1"/>
        <v>0</v>
      </c>
      <c r="B322">
        <f ca="1"/>
        <v>0</v>
      </c>
      <c r="C322">
        <f ca="1"/>
        <v>0</v>
      </c>
      <c r="D322" t="str">
        <f ca="1"/>
        <v/>
      </c>
      <c r="E322">
        <f ca="1"/>
        <v>0</v>
      </c>
      <c r="F322">
        <f ca="1"/>
        <v>0</v>
      </c>
      <c r="G322">
        <f ca="1"/>
        <v>0</v>
      </c>
      <c r="H322" t="str">
        <f ca="1"/>
        <v/>
      </c>
      <c r="I322">
        <f ca="1"/>
        <v>0</v>
      </c>
      <c r="J322" t="str">
        <f ca="1"/>
        <v/>
      </c>
      <c r="K322" t="str">
        <f ca="1"/>
        <v>0</v>
      </c>
      <c r="L322" t="str">
        <f ca="1"/>
        <v>0</v>
      </c>
      <c r="M322" t="str">
        <f ca="1"/>
        <v>0</v>
      </c>
      <c r="X322" s="91" t="e">
        <f t="shared" ca="1" si="784"/>
        <v>#N/A</v>
      </c>
      <c r="Y322" t="e">
        <f t="shared" ca="1" si="784"/>
        <v>#N/A</v>
      </c>
      <c r="Z322" t="e">
        <f t="shared" ca="1" si="784"/>
        <v>#N/A</v>
      </c>
      <c r="AA322" t="e">
        <f t="shared" ca="1" si="784"/>
        <v>#N/A</v>
      </c>
      <c r="AB322" t="e">
        <f t="shared" ca="1" si="784"/>
        <v>#N/A</v>
      </c>
      <c r="AC322" t="e">
        <f t="shared" ca="1" si="784"/>
        <v>#N/A</v>
      </c>
      <c r="AD322" t="e">
        <f t="shared" ca="1" si="784"/>
        <v>#N/A</v>
      </c>
      <c r="AE322" t="e">
        <f t="shared" ca="1" si="784"/>
        <v>#N/A</v>
      </c>
      <c r="AF322" t="e">
        <f t="shared" ca="1" si="784"/>
        <v>#N/A</v>
      </c>
      <c r="AG322" t="e">
        <f t="shared" ca="1" si="784"/>
        <v>#N/A</v>
      </c>
      <c r="AH322" t="e">
        <f t="shared" ca="1" si="784"/>
        <v>#N/A</v>
      </c>
      <c r="AI322" t="e">
        <f t="shared" ca="1" si="784"/>
        <v>#N/A</v>
      </c>
      <c r="AJ322" t="e">
        <f t="shared" ca="1" si="784"/>
        <v>#N/A</v>
      </c>
      <c r="AK322" t="e">
        <f t="shared" ca="1" si="784"/>
        <v>#N/A</v>
      </c>
      <c r="AL322" t="e">
        <f t="shared" ref="X322:AM330" ca="1" si="920">AL$280*$E$278/60*$L322</f>
        <v>#N/A</v>
      </c>
      <c r="AM322" t="e">
        <f t="shared" ca="1" si="920"/>
        <v>#N/A</v>
      </c>
      <c r="AN322" t="e">
        <f t="shared" ca="1" si="918"/>
        <v>#N/A</v>
      </c>
      <c r="AO322" t="e">
        <f t="shared" ca="1" si="918"/>
        <v>#N/A</v>
      </c>
      <c r="AP322" t="e">
        <f t="shared" ca="1" si="918"/>
        <v>#N/A</v>
      </c>
      <c r="AQ322" t="e">
        <f t="shared" ca="1" si="918"/>
        <v>#N/A</v>
      </c>
      <c r="AR322" t="e">
        <f t="shared" ca="1" si="918"/>
        <v>#N/A</v>
      </c>
      <c r="AS322" t="e">
        <f t="shared" ca="1" si="918"/>
        <v>#N/A</v>
      </c>
      <c r="AT322" t="e">
        <f t="shared" ca="1" si="918"/>
        <v>#N/A</v>
      </c>
      <c r="AU322" t="e">
        <f t="shared" ca="1" si="918"/>
        <v>#N/A</v>
      </c>
      <c r="AV322" t="e">
        <f t="shared" ca="1" si="918"/>
        <v>#N/A</v>
      </c>
      <c r="AW322" t="e">
        <f t="shared" ca="1" si="918"/>
        <v>#N/A</v>
      </c>
      <c r="AX322" t="e">
        <f t="shared" ca="1" si="918"/>
        <v>#N/A</v>
      </c>
      <c r="AY322" t="e">
        <f t="shared" ca="1" si="918"/>
        <v>#N/A</v>
      </c>
      <c r="AZ322" t="e">
        <f t="shared" ca="1" si="918"/>
        <v>#N/A</v>
      </c>
      <c r="BA322" t="e">
        <f t="shared" ca="1" si="918"/>
        <v>#N/A</v>
      </c>
      <c r="BB322" s="91" t="e">
        <f t="shared" ca="1" si="918"/>
        <v>#N/A</v>
      </c>
      <c r="BC322" t="e">
        <f t="shared" ca="1" si="918"/>
        <v>#N/A</v>
      </c>
      <c r="BD322" t="e">
        <f t="shared" ca="1" si="918"/>
        <v>#N/A</v>
      </c>
      <c r="BE322" t="e">
        <f t="shared" ca="1" si="918"/>
        <v>#N/A</v>
      </c>
      <c r="BF322" t="e">
        <f t="shared" ca="1" si="918"/>
        <v>#N/A</v>
      </c>
      <c r="BG322" t="e">
        <f t="shared" ca="1" si="918"/>
        <v>#N/A</v>
      </c>
      <c r="BH322" t="e">
        <f t="shared" ca="1" si="918"/>
        <v>#N/A</v>
      </c>
      <c r="BI322" t="e">
        <f t="shared" ca="1" si="918"/>
        <v>#N/A</v>
      </c>
      <c r="BJ322" t="e">
        <f t="shared" ca="1" si="918"/>
        <v>#N/A</v>
      </c>
      <c r="BK322" t="e">
        <f t="shared" ca="1" si="918"/>
        <v>#N/A</v>
      </c>
      <c r="BL322" t="e">
        <f t="shared" ca="1" si="918"/>
        <v>#N/A</v>
      </c>
      <c r="BM322" t="e">
        <f t="shared" ca="1" si="918"/>
        <v>#N/A</v>
      </c>
      <c r="BN322" t="e">
        <f t="shared" ca="1" si="918"/>
        <v>#N/A</v>
      </c>
      <c r="BO322" t="e">
        <f t="shared" ca="1" si="918"/>
        <v>#N/A</v>
      </c>
      <c r="BP322" t="e">
        <f t="shared" ca="1" si="918"/>
        <v>#N/A</v>
      </c>
      <c r="BQ322" t="e">
        <f t="shared" ca="1" si="918"/>
        <v>#N/A</v>
      </c>
      <c r="BR322" t="e">
        <f t="shared" ca="1" si="918"/>
        <v>#N/A</v>
      </c>
      <c r="BS322" t="e">
        <f t="shared" ca="1" si="918"/>
        <v>#N/A</v>
      </c>
      <c r="BT322" t="e">
        <f t="shared" ca="1" si="918"/>
        <v>#N/A</v>
      </c>
      <c r="BU322" t="e">
        <f t="shared" ca="1" si="918"/>
        <v>#N/A</v>
      </c>
      <c r="BV322" t="e">
        <f t="shared" ca="1" si="918"/>
        <v>#N/A</v>
      </c>
      <c r="BW322" t="e">
        <f t="shared" ca="1" si="918"/>
        <v>#N/A</v>
      </c>
      <c r="BX322" t="e">
        <f t="shared" ca="1" si="918"/>
        <v>#N/A</v>
      </c>
      <c r="BY322" t="e">
        <f t="shared" ca="1" si="918"/>
        <v>#N/A</v>
      </c>
      <c r="BZ322" t="e">
        <f t="shared" ca="1" si="918"/>
        <v>#N/A</v>
      </c>
      <c r="CA322" t="e">
        <f t="shared" ca="1" si="918"/>
        <v>#N/A</v>
      </c>
      <c r="CB322" t="e">
        <f t="shared" ca="1" si="918"/>
        <v>#N/A</v>
      </c>
      <c r="CC322" t="e">
        <f t="shared" ca="1" si="918"/>
        <v>#N/A</v>
      </c>
      <c r="CD322" t="e">
        <f t="shared" ca="1" si="918"/>
        <v>#N/A</v>
      </c>
      <c r="CE322" t="e">
        <f t="shared" ca="1" si="918"/>
        <v>#N/A</v>
      </c>
      <c r="CF322" s="91" t="e">
        <f t="shared" ca="1" si="918"/>
        <v>#N/A</v>
      </c>
      <c r="CG322" t="e">
        <f t="shared" ca="1" si="918"/>
        <v>#N/A</v>
      </c>
      <c r="CH322" t="e">
        <f t="shared" ca="1" si="918"/>
        <v>#N/A</v>
      </c>
      <c r="CI322" t="e">
        <f t="shared" ca="1" si="918"/>
        <v>#N/A</v>
      </c>
      <c r="CJ322" t="e">
        <f t="shared" ca="1" si="918"/>
        <v>#N/A</v>
      </c>
      <c r="CK322" t="e">
        <f t="shared" ca="1" si="918"/>
        <v>#N/A</v>
      </c>
      <c r="CL322" t="e">
        <f t="shared" ca="1" si="918"/>
        <v>#N/A</v>
      </c>
      <c r="CM322" t="e">
        <f t="shared" ca="1" si="918"/>
        <v>#N/A</v>
      </c>
      <c r="CN322" t="e">
        <f t="shared" ca="1" si="918"/>
        <v>#N/A</v>
      </c>
      <c r="CO322" t="e">
        <f t="shared" ca="1" si="918"/>
        <v>#N/A</v>
      </c>
      <c r="CP322" t="e">
        <f t="shared" ca="1" si="918"/>
        <v>#N/A</v>
      </c>
      <c r="CQ322" t="e">
        <f t="shared" ca="1" si="918"/>
        <v>#N/A</v>
      </c>
      <c r="CR322" t="e">
        <f t="shared" ca="1" si="918"/>
        <v>#N/A</v>
      </c>
      <c r="CS322" t="e">
        <f t="shared" ca="1" si="918"/>
        <v>#N/A</v>
      </c>
      <c r="CT322" t="e">
        <f t="shared" ca="1" si="918"/>
        <v>#N/A</v>
      </c>
      <c r="CU322" t="e">
        <f t="shared" ca="1" si="918"/>
        <v>#N/A</v>
      </c>
      <c r="CV322" t="e">
        <f t="shared" ca="1" si="918"/>
        <v>#N/A</v>
      </c>
      <c r="CW322" t="e">
        <f t="shared" ca="1" si="918"/>
        <v>#N/A</v>
      </c>
      <c r="CX322" t="e">
        <f t="shared" ca="1" si="918"/>
        <v>#N/A</v>
      </c>
      <c r="CY322" t="e">
        <f t="shared" ca="1" si="918"/>
        <v>#N/A</v>
      </c>
      <c r="CZ322" t="e">
        <f t="shared" ca="1" si="793"/>
        <v>#N/A</v>
      </c>
      <c r="DA322" t="e">
        <f t="shared" ca="1" si="793"/>
        <v>#N/A</v>
      </c>
      <c r="DB322" t="e">
        <f t="shared" ca="1" si="793"/>
        <v>#N/A</v>
      </c>
      <c r="DC322" t="e">
        <f t="shared" ca="1" si="793"/>
        <v>#N/A</v>
      </c>
      <c r="DD322" t="e">
        <f t="shared" ca="1" si="793"/>
        <v>#N/A</v>
      </c>
      <c r="DE322" t="e">
        <f t="shared" ca="1" si="793"/>
        <v>#N/A</v>
      </c>
      <c r="DF322" t="e">
        <f t="shared" ca="1" si="793"/>
        <v>#N/A</v>
      </c>
      <c r="DG322" t="e">
        <f t="shared" ca="1" si="793"/>
        <v>#N/A</v>
      </c>
      <c r="DH322" t="e">
        <f t="shared" ca="1" si="793"/>
        <v>#N/A</v>
      </c>
      <c r="DI322" t="e">
        <f t="shared" ca="1" si="793"/>
        <v>#N/A</v>
      </c>
      <c r="DJ322" s="91" t="e">
        <f t="shared" ca="1" si="793"/>
        <v>#N/A</v>
      </c>
      <c r="DK322" t="e">
        <f t="shared" ca="1" si="793"/>
        <v>#N/A</v>
      </c>
      <c r="DL322" t="e">
        <f t="shared" ca="1" si="793"/>
        <v>#N/A</v>
      </c>
      <c r="DM322" t="e">
        <f t="shared" ca="1" si="793"/>
        <v>#N/A</v>
      </c>
      <c r="DN322" t="e">
        <f t="shared" ca="1" si="793"/>
        <v>#N/A</v>
      </c>
      <c r="DO322" t="e">
        <f t="shared" ref="DO322:ED330" ca="1" si="921">DO$280*$E$278/60*$L322</f>
        <v>#N/A</v>
      </c>
      <c r="DP322" t="e">
        <f t="shared" ca="1" si="921"/>
        <v>#N/A</v>
      </c>
      <c r="DQ322" t="e">
        <f t="shared" ca="1" si="921"/>
        <v>#N/A</v>
      </c>
      <c r="DR322" t="e">
        <f t="shared" ca="1" si="921"/>
        <v>#N/A</v>
      </c>
      <c r="DS322" t="e">
        <f t="shared" ca="1" si="921"/>
        <v>#N/A</v>
      </c>
      <c r="DT322" t="e">
        <f t="shared" ca="1" si="921"/>
        <v>#N/A</v>
      </c>
      <c r="DU322" t="e">
        <f t="shared" ca="1" si="921"/>
        <v>#N/A</v>
      </c>
      <c r="DV322" t="e">
        <f t="shared" ca="1" si="921"/>
        <v>#N/A</v>
      </c>
      <c r="DW322" t="e">
        <f t="shared" ca="1" si="921"/>
        <v>#N/A</v>
      </c>
      <c r="DX322" t="e">
        <f t="shared" ca="1" si="921"/>
        <v>#N/A</v>
      </c>
      <c r="DY322" t="e">
        <f t="shared" ca="1" si="921"/>
        <v>#N/A</v>
      </c>
      <c r="DZ322" t="e">
        <f t="shared" ca="1" si="921"/>
        <v>#N/A</v>
      </c>
      <c r="EA322" t="e">
        <f t="shared" ca="1" si="921"/>
        <v>#N/A</v>
      </c>
      <c r="EB322" t="e">
        <f t="shared" ca="1" si="921"/>
        <v>#N/A</v>
      </c>
      <c r="EC322" t="e">
        <f t="shared" ca="1" si="921"/>
        <v>#N/A</v>
      </c>
      <c r="ED322" t="e">
        <f t="shared" ca="1" si="921"/>
        <v>#N/A</v>
      </c>
      <c r="EE322" t="e">
        <f t="shared" ca="1" si="919"/>
        <v>#N/A</v>
      </c>
      <c r="EF322" t="e">
        <f t="shared" ca="1" si="919"/>
        <v>#N/A</v>
      </c>
      <c r="EG322" t="e">
        <f t="shared" ca="1" si="919"/>
        <v>#N/A</v>
      </c>
      <c r="EH322" t="e">
        <f t="shared" ca="1" si="919"/>
        <v>#N/A</v>
      </c>
      <c r="EI322" t="e">
        <f t="shared" ca="1" si="919"/>
        <v>#N/A</v>
      </c>
      <c r="EJ322" t="e">
        <f t="shared" ca="1" si="919"/>
        <v>#N/A</v>
      </c>
      <c r="EK322" t="e">
        <f t="shared" ca="1" si="919"/>
        <v>#N/A</v>
      </c>
      <c r="EL322" t="e">
        <f t="shared" ca="1" si="919"/>
        <v>#N/A</v>
      </c>
      <c r="EM322" t="e">
        <f t="shared" ca="1" si="919"/>
        <v>#N/A</v>
      </c>
      <c r="EN322" s="91" t="e">
        <f t="shared" ca="1" si="919"/>
        <v>#N/A</v>
      </c>
    </row>
    <row r="323" spans="1:144">
      <c r="A323">
        <f ca="1"/>
        <v>0</v>
      </c>
      <c r="B323">
        <f ca="1"/>
        <v>0</v>
      </c>
      <c r="C323">
        <f ca="1"/>
        <v>0</v>
      </c>
      <c r="D323" t="str">
        <f ca="1"/>
        <v/>
      </c>
      <c r="E323">
        <f ca="1"/>
        <v>0</v>
      </c>
      <c r="F323">
        <f ca="1"/>
        <v>0</v>
      </c>
      <c r="G323">
        <f ca="1"/>
        <v>0</v>
      </c>
      <c r="H323" t="str">
        <f ca="1"/>
        <v/>
      </c>
      <c r="I323">
        <f ca="1"/>
        <v>0</v>
      </c>
      <c r="J323" t="str">
        <f ca="1"/>
        <v/>
      </c>
      <c r="K323" t="str">
        <f ca="1"/>
        <v>0</v>
      </c>
      <c r="L323" t="str">
        <f ca="1"/>
        <v>0</v>
      </c>
      <c r="M323" t="str">
        <f ca="1"/>
        <v>0</v>
      </c>
      <c r="X323" s="91" t="e">
        <f t="shared" ca="1" si="920"/>
        <v>#N/A</v>
      </c>
      <c r="Y323" t="e">
        <f t="shared" ca="1" si="920"/>
        <v>#N/A</v>
      </c>
      <c r="Z323" t="e">
        <f t="shared" ca="1" si="920"/>
        <v>#N/A</v>
      </c>
      <c r="AA323" t="e">
        <f t="shared" ca="1" si="920"/>
        <v>#N/A</v>
      </c>
      <c r="AB323" t="e">
        <f t="shared" ca="1" si="920"/>
        <v>#N/A</v>
      </c>
      <c r="AC323" t="e">
        <f t="shared" ca="1" si="920"/>
        <v>#N/A</v>
      </c>
      <c r="AD323" t="e">
        <f t="shared" ca="1" si="920"/>
        <v>#N/A</v>
      </c>
      <c r="AE323" t="e">
        <f t="shared" ca="1" si="920"/>
        <v>#N/A</v>
      </c>
      <c r="AF323" t="e">
        <f t="shared" ca="1" si="920"/>
        <v>#N/A</v>
      </c>
      <c r="AG323" t="e">
        <f t="shared" ca="1" si="920"/>
        <v>#N/A</v>
      </c>
      <c r="AH323" t="e">
        <f t="shared" ca="1" si="920"/>
        <v>#N/A</v>
      </c>
      <c r="AI323" t="e">
        <f t="shared" ca="1" si="920"/>
        <v>#N/A</v>
      </c>
      <c r="AJ323" t="e">
        <f t="shared" ca="1" si="920"/>
        <v>#N/A</v>
      </c>
      <c r="AK323" t="e">
        <f t="shared" ca="1" si="920"/>
        <v>#N/A</v>
      </c>
      <c r="AL323" t="e">
        <f t="shared" ca="1" si="920"/>
        <v>#N/A</v>
      </c>
      <c r="AM323" t="e">
        <f t="shared" ca="1" si="920"/>
        <v>#N/A</v>
      </c>
      <c r="AN323" t="e">
        <f t="shared" ca="1" si="918"/>
        <v>#N/A</v>
      </c>
      <c r="AO323" t="e">
        <f t="shared" ca="1" si="918"/>
        <v>#N/A</v>
      </c>
      <c r="AP323" t="e">
        <f t="shared" ca="1" si="918"/>
        <v>#N/A</v>
      </c>
      <c r="AQ323" t="e">
        <f t="shared" ca="1" si="918"/>
        <v>#N/A</v>
      </c>
      <c r="AR323" t="e">
        <f t="shared" ca="1" si="918"/>
        <v>#N/A</v>
      </c>
      <c r="AS323" t="e">
        <f t="shared" ca="1" si="918"/>
        <v>#N/A</v>
      </c>
      <c r="AT323" t="e">
        <f t="shared" ca="1" si="918"/>
        <v>#N/A</v>
      </c>
      <c r="AU323" t="e">
        <f t="shared" ca="1" si="918"/>
        <v>#N/A</v>
      </c>
      <c r="AV323" t="e">
        <f t="shared" ca="1" si="918"/>
        <v>#N/A</v>
      </c>
      <c r="AW323" t="e">
        <f t="shared" ca="1" si="918"/>
        <v>#N/A</v>
      </c>
      <c r="AX323" t="e">
        <f t="shared" ca="1" si="918"/>
        <v>#N/A</v>
      </c>
      <c r="AY323" t="e">
        <f t="shared" ca="1" si="918"/>
        <v>#N/A</v>
      </c>
      <c r="AZ323" t="e">
        <f t="shared" ca="1" si="918"/>
        <v>#N/A</v>
      </c>
      <c r="BA323" t="e">
        <f t="shared" ca="1" si="918"/>
        <v>#N/A</v>
      </c>
      <c r="BB323" s="91" t="e">
        <f t="shared" ca="1" si="918"/>
        <v>#N/A</v>
      </c>
      <c r="BC323" t="e">
        <f t="shared" ca="1" si="918"/>
        <v>#N/A</v>
      </c>
      <c r="BD323" t="e">
        <f t="shared" ca="1" si="918"/>
        <v>#N/A</v>
      </c>
      <c r="BE323" t="e">
        <f t="shared" ca="1" si="918"/>
        <v>#N/A</v>
      </c>
      <c r="BF323" t="e">
        <f t="shared" ca="1" si="918"/>
        <v>#N/A</v>
      </c>
      <c r="BG323" t="e">
        <f t="shared" ca="1" si="918"/>
        <v>#N/A</v>
      </c>
      <c r="BH323" t="e">
        <f t="shared" ca="1" si="918"/>
        <v>#N/A</v>
      </c>
      <c r="BI323" t="e">
        <f t="shared" ca="1" si="918"/>
        <v>#N/A</v>
      </c>
      <c r="BJ323" t="e">
        <f t="shared" ca="1" si="918"/>
        <v>#N/A</v>
      </c>
      <c r="BK323" t="e">
        <f t="shared" ca="1" si="918"/>
        <v>#N/A</v>
      </c>
      <c r="BL323" t="e">
        <f t="shared" ca="1" si="918"/>
        <v>#N/A</v>
      </c>
      <c r="BM323" t="e">
        <f t="shared" ca="1" si="918"/>
        <v>#N/A</v>
      </c>
      <c r="BN323" t="e">
        <f t="shared" ca="1" si="918"/>
        <v>#N/A</v>
      </c>
      <c r="BO323" t="e">
        <f t="shared" ca="1" si="918"/>
        <v>#N/A</v>
      </c>
      <c r="BP323" t="e">
        <f t="shared" ca="1" si="918"/>
        <v>#N/A</v>
      </c>
      <c r="BQ323" t="e">
        <f t="shared" ca="1" si="918"/>
        <v>#N/A</v>
      </c>
      <c r="BR323" t="e">
        <f t="shared" ca="1" si="918"/>
        <v>#N/A</v>
      </c>
      <c r="BS323" t="e">
        <f t="shared" ca="1" si="918"/>
        <v>#N/A</v>
      </c>
      <c r="BT323" t="e">
        <f t="shared" ca="1" si="918"/>
        <v>#N/A</v>
      </c>
      <c r="BU323" t="e">
        <f t="shared" ca="1" si="918"/>
        <v>#N/A</v>
      </c>
      <c r="BV323" t="e">
        <f t="shared" ca="1" si="918"/>
        <v>#N/A</v>
      </c>
      <c r="BW323" t="e">
        <f t="shared" ca="1" si="918"/>
        <v>#N/A</v>
      </c>
      <c r="BX323" t="e">
        <f t="shared" ca="1" si="918"/>
        <v>#N/A</v>
      </c>
      <c r="BY323" t="e">
        <f t="shared" ca="1" si="918"/>
        <v>#N/A</v>
      </c>
      <c r="BZ323" t="e">
        <f t="shared" ca="1" si="918"/>
        <v>#N/A</v>
      </c>
      <c r="CA323" t="e">
        <f t="shared" ca="1" si="918"/>
        <v>#N/A</v>
      </c>
      <c r="CB323" t="e">
        <f t="shared" ca="1" si="918"/>
        <v>#N/A</v>
      </c>
      <c r="CC323" t="e">
        <f t="shared" ca="1" si="918"/>
        <v>#N/A</v>
      </c>
      <c r="CD323" t="e">
        <f t="shared" ca="1" si="918"/>
        <v>#N/A</v>
      </c>
      <c r="CE323" t="e">
        <f t="shared" ca="1" si="918"/>
        <v>#N/A</v>
      </c>
      <c r="CF323" s="91" t="e">
        <f t="shared" ca="1" si="918"/>
        <v>#N/A</v>
      </c>
      <c r="CG323" t="e">
        <f t="shared" ca="1" si="918"/>
        <v>#N/A</v>
      </c>
      <c r="CH323" t="e">
        <f t="shared" ca="1" si="918"/>
        <v>#N/A</v>
      </c>
      <c r="CI323" t="e">
        <f t="shared" ca="1" si="918"/>
        <v>#N/A</v>
      </c>
      <c r="CJ323" t="e">
        <f t="shared" ca="1" si="918"/>
        <v>#N/A</v>
      </c>
      <c r="CK323" t="e">
        <f t="shared" ca="1" si="918"/>
        <v>#N/A</v>
      </c>
      <c r="CL323" t="e">
        <f t="shared" ca="1" si="918"/>
        <v>#N/A</v>
      </c>
      <c r="CM323" t="e">
        <f t="shared" ca="1" si="918"/>
        <v>#N/A</v>
      </c>
      <c r="CN323" t="e">
        <f t="shared" ca="1" si="918"/>
        <v>#N/A</v>
      </c>
      <c r="CO323" t="e">
        <f t="shared" ca="1" si="918"/>
        <v>#N/A</v>
      </c>
      <c r="CP323" t="e">
        <f t="shared" ca="1" si="918"/>
        <v>#N/A</v>
      </c>
      <c r="CQ323" t="e">
        <f t="shared" ca="1" si="918"/>
        <v>#N/A</v>
      </c>
      <c r="CR323" t="e">
        <f t="shared" ca="1" si="918"/>
        <v>#N/A</v>
      </c>
      <c r="CS323" t="e">
        <f t="shared" ca="1" si="918"/>
        <v>#N/A</v>
      </c>
      <c r="CT323" t="e">
        <f t="shared" ca="1" si="918"/>
        <v>#N/A</v>
      </c>
      <c r="CU323" t="e">
        <f t="shared" ca="1" si="918"/>
        <v>#N/A</v>
      </c>
      <c r="CV323" t="e">
        <f t="shared" ca="1" si="918"/>
        <v>#N/A</v>
      </c>
      <c r="CW323" t="e">
        <f t="shared" ca="1" si="918"/>
        <v>#N/A</v>
      </c>
      <c r="CX323" t="e">
        <f t="shared" ca="1" si="918"/>
        <v>#N/A</v>
      </c>
      <c r="CY323" t="e">
        <f t="shared" ca="1" si="918"/>
        <v>#N/A</v>
      </c>
      <c r="CZ323" t="e">
        <f t="shared" ref="CZ323:DO330" ca="1" si="922">CZ$280*$E$278/60*$L323</f>
        <v>#N/A</v>
      </c>
      <c r="DA323" t="e">
        <f t="shared" ca="1" si="922"/>
        <v>#N/A</v>
      </c>
      <c r="DB323" t="e">
        <f t="shared" ca="1" si="922"/>
        <v>#N/A</v>
      </c>
      <c r="DC323" t="e">
        <f t="shared" ca="1" si="922"/>
        <v>#N/A</v>
      </c>
      <c r="DD323" t="e">
        <f t="shared" ca="1" si="922"/>
        <v>#N/A</v>
      </c>
      <c r="DE323" t="e">
        <f t="shared" ca="1" si="922"/>
        <v>#N/A</v>
      </c>
      <c r="DF323" t="e">
        <f t="shared" ca="1" si="922"/>
        <v>#N/A</v>
      </c>
      <c r="DG323" t="e">
        <f t="shared" ca="1" si="922"/>
        <v>#N/A</v>
      </c>
      <c r="DH323" t="e">
        <f t="shared" ca="1" si="922"/>
        <v>#N/A</v>
      </c>
      <c r="DI323" t="e">
        <f t="shared" ca="1" si="922"/>
        <v>#N/A</v>
      </c>
      <c r="DJ323" s="91" t="e">
        <f t="shared" ca="1" si="922"/>
        <v>#N/A</v>
      </c>
      <c r="DK323" t="e">
        <f t="shared" ca="1" si="922"/>
        <v>#N/A</v>
      </c>
      <c r="DL323" t="e">
        <f t="shared" ca="1" si="922"/>
        <v>#N/A</v>
      </c>
      <c r="DM323" t="e">
        <f t="shared" ca="1" si="922"/>
        <v>#N/A</v>
      </c>
      <c r="DN323" t="e">
        <f t="shared" ca="1" si="922"/>
        <v>#N/A</v>
      </c>
      <c r="DO323" t="e">
        <f t="shared" ca="1" si="922"/>
        <v>#N/A</v>
      </c>
      <c r="DP323" t="e">
        <f t="shared" ca="1" si="921"/>
        <v>#N/A</v>
      </c>
      <c r="DQ323" t="e">
        <f t="shared" ca="1" si="921"/>
        <v>#N/A</v>
      </c>
      <c r="DR323" t="e">
        <f t="shared" ca="1" si="921"/>
        <v>#N/A</v>
      </c>
      <c r="DS323" t="e">
        <f t="shared" ca="1" si="921"/>
        <v>#N/A</v>
      </c>
      <c r="DT323" t="e">
        <f t="shared" ca="1" si="921"/>
        <v>#N/A</v>
      </c>
      <c r="DU323" t="e">
        <f t="shared" ca="1" si="921"/>
        <v>#N/A</v>
      </c>
      <c r="DV323" t="e">
        <f t="shared" ca="1" si="921"/>
        <v>#N/A</v>
      </c>
      <c r="DW323" t="e">
        <f t="shared" ca="1" si="921"/>
        <v>#N/A</v>
      </c>
      <c r="DX323" t="e">
        <f t="shared" ca="1" si="921"/>
        <v>#N/A</v>
      </c>
      <c r="DY323" t="e">
        <f t="shared" ca="1" si="921"/>
        <v>#N/A</v>
      </c>
      <c r="DZ323" t="e">
        <f t="shared" ca="1" si="921"/>
        <v>#N/A</v>
      </c>
      <c r="EA323" t="e">
        <f t="shared" ca="1" si="921"/>
        <v>#N/A</v>
      </c>
      <c r="EB323" t="e">
        <f t="shared" ca="1" si="921"/>
        <v>#N/A</v>
      </c>
      <c r="EC323" t="e">
        <f t="shared" ca="1" si="921"/>
        <v>#N/A</v>
      </c>
      <c r="ED323" t="e">
        <f t="shared" ca="1" si="921"/>
        <v>#N/A</v>
      </c>
      <c r="EE323" t="e">
        <f t="shared" ca="1" si="919"/>
        <v>#N/A</v>
      </c>
      <c r="EF323" t="e">
        <f t="shared" ca="1" si="919"/>
        <v>#N/A</v>
      </c>
      <c r="EG323" t="e">
        <f t="shared" ca="1" si="919"/>
        <v>#N/A</v>
      </c>
      <c r="EH323" t="e">
        <f t="shared" ca="1" si="919"/>
        <v>#N/A</v>
      </c>
      <c r="EI323" t="e">
        <f t="shared" ca="1" si="919"/>
        <v>#N/A</v>
      </c>
      <c r="EJ323" t="e">
        <f t="shared" ca="1" si="919"/>
        <v>#N/A</v>
      </c>
      <c r="EK323" t="e">
        <f t="shared" ca="1" si="919"/>
        <v>#N/A</v>
      </c>
      <c r="EL323" t="e">
        <f t="shared" ca="1" si="919"/>
        <v>#N/A</v>
      </c>
      <c r="EM323" t="e">
        <f t="shared" ca="1" si="919"/>
        <v>#N/A</v>
      </c>
      <c r="EN323" s="91" t="e">
        <f t="shared" ca="1" si="919"/>
        <v>#N/A</v>
      </c>
    </row>
    <row r="324" spans="1:144">
      <c r="A324">
        <f ca="1"/>
        <v>0</v>
      </c>
      <c r="B324">
        <f ca="1"/>
        <v>0</v>
      </c>
      <c r="C324">
        <f ca="1"/>
        <v>0</v>
      </c>
      <c r="D324" t="str">
        <f ca="1"/>
        <v/>
      </c>
      <c r="E324">
        <f ca="1"/>
        <v>0</v>
      </c>
      <c r="F324">
        <f ca="1"/>
        <v>0</v>
      </c>
      <c r="G324">
        <f ca="1"/>
        <v>0</v>
      </c>
      <c r="H324" t="str">
        <f ca="1"/>
        <v/>
      </c>
      <c r="I324">
        <f ca="1"/>
        <v>0</v>
      </c>
      <c r="J324" t="str">
        <f ca="1"/>
        <v/>
      </c>
      <c r="K324" t="str">
        <f ca="1"/>
        <v>0</v>
      </c>
      <c r="L324" t="str">
        <f ca="1"/>
        <v>0</v>
      </c>
      <c r="M324" t="str">
        <f ca="1"/>
        <v>0</v>
      </c>
      <c r="X324" s="91" t="e">
        <f t="shared" ca="1" si="920"/>
        <v>#N/A</v>
      </c>
      <c r="Y324" t="e">
        <f t="shared" ca="1" si="920"/>
        <v>#N/A</v>
      </c>
      <c r="Z324" t="e">
        <f t="shared" ca="1" si="920"/>
        <v>#N/A</v>
      </c>
      <c r="AA324" t="e">
        <f t="shared" ca="1" si="920"/>
        <v>#N/A</v>
      </c>
      <c r="AB324" t="e">
        <f t="shared" ca="1" si="920"/>
        <v>#N/A</v>
      </c>
      <c r="AC324" t="e">
        <f t="shared" ca="1" si="920"/>
        <v>#N/A</v>
      </c>
      <c r="AD324" t="e">
        <f t="shared" ca="1" si="920"/>
        <v>#N/A</v>
      </c>
      <c r="AE324" t="e">
        <f t="shared" ca="1" si="920"/>
        <v>#N/A</v>
      </c>
      <c r="AF324" t="e">
        <f t="shared" ca="1" si="920"/>
        <v>#N/A</v>
      </c>
      <c r="AG324" t="e">
        <f t="shared" ca="1" si="920"/>
        <v>#N/A</v>
      </c>
      <c r="AH324" t="e">
        <f t="shared" ca="1" si="920"/>
        <v>#N/A</v>
      </c>
      <c r="AI324" t="e">
        <f t="shared" ca="1" si="920"/>
        <v>#N/A</v>
      </c>
      <c r="AJ324" t="e">
        <f t="shared" ca="1" si="920"/>
        <v>#N/A</v>
      </c>
      <c r="AK324" t="e">
        <f t="shared" ca="1" si="920"/>
        <v>#N/A</v>
      </c>
      <c r="AL324" t="e">
        <f t="shared" ca="1" si="920"/>
        <v>#N/A</v>
      </c>
      <c r="AM324" t="e">
        <f t="shared" ca="1" si="920"/>
        <v>#N/A</v>
      </c>
      <c r="AN324" t="e">
        <f t="shared" ca="1" si="918"/>
        <v>#N/A</v>
      </c>
      <c r="AO324" t="e">
        <f t="shared" ca="1" si="918"/>
        <v>#N/A</v>
      </c>
      <c r="AP324" t="e">
        <f t="shared" ca="1" si="918"/>
        <v>#N/A</v>
      </c>
      <c r="AQ324" t="e">
        <f t="shared" ca="1" si="918"/>
        <v>#N/A</v>
      </c>
      <c r="AR324" t="e">
        <f t="shared" ca="1" si="918"/>
        <v>#N/A</v>
      </c>
      <c r="AS324" t="e">
        <f t="shared" ca="1" si="918"/>
        <v>#N/A</v>
      </c>
      <c r="AT324" t="e">
        <f t="shared" ca="1" si="918"/>
        <v>#N/A</v>
      </c>
      <c r="AU324" t="e">
        <f t="shared" ca="1" si="918"/>
        <v>#N/A</v>
      </c>
      <c r="AV324" t="e">
        <f t="shared" ca="1" si="918"/>
        <v>#N/A</v>
      </c>
      <c r="AW324" t="e">
        <f t="shared" ca="1" si="918"/>
        <v>#N/A</v>
      </c>
      <c r="AX324" t="e">
        <f t="shared" ca="1" si="918"/>
        <v>#N/A</v>
      </c>
      <c r="AY324" t="e">
        <f t="shared" ca="1" si="918"/>
        <v>#N/A</v>
      </c>
      <c r="AZ324" t="e">
        <f t="shared" ca="1" si="918"/>
        <v>#N/A</v>
      </c>
      <c r="BA324" t="e">
        <f t="shared" ca="1" si="918"/>
        <v>#N/A</v>
      </c>
      <c r="BB324" s="91" t="e">
        <f t="shared" ca="1" si="918"/>
        <v>#N/A</v>
      </c>
      <c r="BC324" t="e">
        <f t="shared" ca="1" si="918"/>
        <v>#N/A</v>
      </c>
      <c r="BD324" t="e">
        <f t="shared" ca="1" si="918"/>
        <v>#N/A</v>
      </c>
      <c r="BE324" t="e">
        <f t="shared" ca="1" si="918"/>
        <v>#N/A</v>
      </c>
      <c r="BF324" t="e">
        <f t="shared" ca="1" si="918"/>
        <v>#N/A</v>
      </c>
      <c r="BG324" t="e">
        <f t="shared" ca="1" si="918"/>
        <v>#N/A</v>
      </c>
      <c r="BH324" t="e">
        <f t="shared" ca="1" si="918"/>
        <v>#N/A</v>
      </c>
      <c r="BI324" t="e">
        <f t="shared" ca="1" si="918"/>
        <v>#N/A</v>
      </c>
      <c r="BJ324" t="e">
        <f t="shared" ca="1" si="918"/>
        <v>#N/A</v>
      </c>
      <c r="BK324" t="e">
        <f t="shared" ca="1" si="918"/>
        <v>#N/A</v>
      </c>
      <c r="BL324" t="e">
        <f t="shared" ca="1" si="918"/>
        <v>#N/A</v>
      </c>
      <c r="BM324" t="e">
        <f t="shared" ca="1" si="918"/>
        <v>#N/A</v>
      </c>
      <c r="BN324" t="e">
        <f t="shared" ca="1" si="918"/>
        <v>#N/A</v>
      </c>
      <c r="BO324" t="e">
        <f t="shared" ca="1" si="918"/>
        <v>#N/A</v>
      </c>
      <c r="BP324" t="e">
        <f t="shared" ca="1" si="918"/>
        <v>#N/A</v>
      </c>
      <c r="BQ324" t="e">
        <f t="shared" ca="1" si="918"/>
        <v>#N/A</v>
      </c>
      <c r="BR324" t="e">
        <f t="shared" ca="1" si="918"/>
        <v>#N/A</v>
      </c>
      <c r="BS324" t="e">
        <f t="shared" ca="1" si="918"/>
        <v>#N/A</v>
      </c>
      <c r="BT324" t="e">
        <f t="shared" ca="1" si="918"/>
        <v>#N/A</v>
      </c>
      <c r="BU324" t="e">
        <f t="shared" ca="1" si="918"/>
        <v>#N/A</v>
      </c>
      <c r="BV324" t="e">
        <f t="shared" ca="1" si="918"/>
        <v>#N/A</v>
      </c>
      <c r="BW324" t="e">
        <f t="shared" ca="1" si="918"/>
        <v>#N/A</v>
      </c>
      <c r="BX324" t="e">
        <f t="shared" ca="1" si="918"/>
        <v>#N/A</v>
      </c>
      <c r="BY324" t="e">
        <f t="shared" ca="1" si="918"/>
        <v>#N/A</v>
      </c>
      <c r="BZ324" t="e">
        <f t="shared" ca="1" si="918"/>
        <v>#N/A</v>
      </c>
      <c r="CA324" t="e">
        <f t="shared" ca="1" si="918"/>
        <v>#N/A</v>
      </c>
      <c r="CB324" t="e">
        <f t="shared" ca="1" si="918"/>
        <v>#N/A</v>
      </c>
      <c r="CC324" t="e">
        <f t="shared" ca="1" si="918"/>
        <v>#N/A</v>
      </c>
      <c r="CD324" t="e">
        <f t="shared" ca="1" si="918"/>
        <v>#N/A</v>
      </c>
      <c r="CE324" t="e">
        <f t="shared" ca="1" si="918"/>
        <v>#N/A</v>
      </c>
      <c r="CF324" s="91" t="e">
        <f t="shared" ca="1" si="918"/>
        <v>#N/A</v>
      </c>
      <c r="CG324" t="e">
        <f t="shared" ca="1" si="918"/>
        <v>#N/A</v>
      </c>
      <c r="CH324" t="e">
        <f t="shared" ca="1" si="918"/>
        <v>#N/A</v>
      </c>
      <c r="CI324" t="e">
        <f t="shared" ca="1" si="918"/>
        <v>#N/A</v>
      </c>
      <c r="CJ324" t="e">
        <f t="shared" ca="1" si="918"/>
        <v>#N/A</v>
      </c>
      <c r="CK324" t="e">
        <f t="shared" ca="1" si="918"/>
        <v>#N/A</v>
      </c>
      <c r="CL324" t="e">
        <f t="shared" ca="1" si="918"/>
        <v>#N/A</v>
      </c>
      <c r="CM324" t="e">
        <f t="shared" ca="1" si="918"/>
        <v>#N/A</v>
      </c>
      <c r="CN324" t="e">
        <f t="shared" ca="1" si="918"/>
        <v>#N/A</v>
      </c>
      <c r="CO324" t="e">
        <f t="shared" ca="1" si="918"/>
        <v>#N/A</v>
      </c>
      <c r="CP324" t="e">
        <f t="shared" ca="1" si="918"/>
        <v>#N/A</v>
      </c>
      <c r="CQ324" t="e">
        <f t="shared" ca="1" si="918"/>
        <v>#N/A</v>
      </c>
      <c r="CR324" t="e">
        <f t="shared" ca="1" si="918"/>
        <v>#N/A</v>
      </c>
      <c r="CS324" t="e">
        <f t="shared" ca="1" si="918"/>
        <v>#N/A</v>
      </c>
      <c r="CT324" t="e">
        <f t="shared" ca="1" si="918"/>
        <v>#N/A</v>
      </c>
      <c r="CU324" t="e">
        <f t="shared" ca="1" si="918"/>
        <v>#N/A</v>
      </c>
      <c r="CV324" t="e">
        <f t="shared" ca="1" si="918"/>
        <v>#N/A</v>
      </c>
      <c r="CW324" t="e">
        <f t="shared" ca="1" si="918"/>
        <v>#N/A</v>
      </c>
      <c r="CX324" t="e">
        <f t="shared" ca="1" si="918"/>
        <v>#N/A</v>
      </c>
      <c r="CY324" t="e">
        <f t="shared" ca="1" si="918"/>
        <v>#N/A</v>
      </c>
      <c r="CZ324" t="e">
        <f t="shared" ca="1" si="922"/>
        <v>#N/A</v>
      </c>
      <c r="DA324" t="e">
        <f t="shared" ca="1" si="922"/>
        <v>#N/A</v>
      </c>
      <c r="DB324" t="e">
        <f t="shared" ca="1" si="922"/>
        <v>#N/A</v>
      </c>
      <c r="DC324" t="e">
        <f t="shared" ca="1" si="922"/>
        <v>#N/A</v>
      </c>
      <c r="DD324" t="e">
        <f t="shared" ca="1" si="922"/>
        <v>#N/A</v>
      </c>
      <c r="DE324" t="e">
        <f t="shared" ca="1" si="922"/>
        <v>#N/A</v>
      </c>
      <c r="DF324" t="e">
        <f t="shared" ca="1" si="922"/>
        <v>#N/A</v>
      </c>
      <c r="DG324" t="e">
        <f t="shared" ca="1" si="922"/>
        <v>#N/A</v>
      </c>
      <c r="DH324" t="e">
        <f t="shared" ca="1" si="922"/>
        <v>#N/A</v>
      </c>
      <c r="DI324" t="e">
        <f t="shared" ca="1" si="922"/>
        <v>#N/A</v>
      </c>
      <c r="DJ324" s="91" t="e">
        <f t="shared" ca="1" si="922"/>
        <v>#N/A</v>
      </c>
      <c r="DK324" t="e">
        <f t="shared" ca="1" si="922"/>
        <v>#N/A</v>
      </c>
      <c r="DL324" t="e">
        <f t="shared" ca="1" si="922"/>
        <v>#N/A</v>
      </c>
      <c r="DM324" t="e">
        <f t="shared" ca="1" si="922"/>
        <v>#N/A</v>
      </c>
      <c r="DN324" t="e">
        <f t="shared" ca="1" si="922"/>
        <v>#N/A</v>
      </c>
      <c r="DO324" t="e">
        <f t="shared" ca="1" si="922"/>
        <v>#N/A</v>
      </c>
      <c r="DP324" t="e">
        <f t="shared" ca="1" si="921"/>
        <v>#N/A</v>
      </c>
      <c r="DQ324" t="e">
        <f t="shared" ca="1" si="921"/>
        <v>#N/A</v>
      </c>
      <c r="DR324" t="e">
        <f t="shared" ca="1" si="921"/>
        <v>#N/A</v>
      </c>
      <c r="DS324" t="e">
        <f t="shared" ca="1" si="921"/>
        <v>#N/A</v>
      </c>
      <c r="DT324" t="e">
        <f t="shared" ca="1" si="921"/>
        <v>#N/A</v>
      </c>
      <c r="DU324" t="e">
        <f t="shared" ca="1" si="921"/>
        <v>#N/A</v>
      </c>
      <c r="DV324" t="e">
        <f t="shared" ca="1" si="921"/>
        <v>#N/A</v>
      </c>
      <c r="DW324" t="e">
        <f t="shared" ca="1" si="921"/>
        <v>#N/A</v>
      </c>
      <c r="DX324" t="e">
        <f t="shared" ca="1" si="921"/>
        <v>#N/A</v>
      </c>
      <c r="DY324" t="e">
        <f t="shared" ca="1" si="921"/>
        <v>#N/A</v>
      </c>
      <c r="DZ324" t="e">
        <f t="shared" ca="1" si="921"/>
        <v>#N/A</v>
      </c>
      <c r="EA324" t="e">
        <f t="shared" ca="1" si="921"/>
        <v>#N/A</v>
      </c>
      <c r="EB324" t="e">
        <f t="shared" ca="1" si="921"/>
        <v>#N/A</v>
      </c>
      <c r="EC324" t="e">
        <f t="shared" ca="1" si="921"/>
        <v>#N/A</v>
      </c>
      <c r="ED324" t="e">
        <f t="shared" ca="1" si="921"/>
        <v>#N/A</v>
      </c>
      <c r="EE324" t="e">
        <f t="shared" ca="1" si="919"/>
        <v>#N/A</v>
      </c>
      <c r="EF324" t="e">
        <f t="shared" ca="1" si="919"/>
        <v>#N/A</v>
      </c>
      <c r="EG324" t="e">
        <f t="shared" ca="1" si="919"/>
        <v>#N/A</v>
      </c>
      <c r="EH324" t="e">
        <f t="shared" ca="1" si="919"/>
        <v>#N/A</v>
      </c>
      <c r="EI324" t="e">
        <f t="shared" ca="1" si="919"/>
        <v>#N/A</v>
      </c>
      <c r="EJ324" t="e">
        <f t="shared" ca="1" si="919"/>
        <v>#N/A</v>
      </c>
      <c r="EK324" t="e">
        <f t="shared" ca="1" si="919"/>
        <v>#N/A</v>
      </c>
      <c r="EL324" t="e">
        <f t="shared" ca="1" si="919"/>
        <v>#N/A</v>
      </c>
      <c r="EM324" t="e">
        <f t="shared" ca="1" si="919"/>
        <v>#N/A</v>
      </c>
      <c r="EN324" s="91" t="e">
        <f t="shared" ca="1" si="919"/>
        <v>#N/A</v>
      </c>
    </row>
    <row r="325" spans="1:144">
      <c r="A325">
        <f ca="1"/>
        <v>0</v>
      </c>
      <c r="B325">
        <f ca="1"/>
        <v>0</v>
      </c>
      <c r="C325">
        <f ca="1"/>
        <v>0</v>
      </c>
      <c r="D325" t="str">
        <f ca="1"/>
        <v/>
      </c>
      <c r="E325">
        <f ca="1"/>
        <v>0</v>
      </c>
      <c r="F325">
        <f ca="1"/>
        <v>0</v>
      </c>
      <c r="G325">
        <f ca="1"/>
        <v>0</v>
      </c>
      <c r="H325" t="str">
        <f ca="1"/>
        <v/>
      </c>
      <c r="I325">
        <f ca="1"/>
        <v>0</v>
      </c>
      <c r="J325" t="str">
        <f ca="1"/>
        <v/>
      </c>
      <c r="K325" t="str">
        <f ca="1"/>
        <v>0</v>
      </c>
      <c r="L325" t="str">
        <f ca="1"/>
        <v>0</v>
      </c>
      <c r="M325" t="str">
        <f ca="1"/>
        <v>0</v>
      </c>
      <c r="X325" s="91" t="e">
        <f t="shared" ca="1" si="920"/>
        <v>#N/A</v>
      </c>
      <c r="Y325" t="e">
        <f t="shared" ca="1" si="920"/>
        <v>#N/A</v>
      </c>
      <c r="Z325" t="e">
        <f t="shared" ca="1" si="920"/>
        <v>#N/A</v>
      </c>
      <c r="AA325" t="e">
        <f t="shared" ca="1" si="920"/>
        <v>#N/A</v>
      </c>
      <c r="AB325" t="e">
        <f t="shared" ca="1" si="920"/>
        <v>#N/A</v>
      </c>
      <c r="AC325" t="e">
        <f t="shared" ca="1" si="920"/>
        <v>#N/A</v>
      </c>
      <c r="AD325" t="e">
        <f t="shared" ca="1" si="920"/>
        <v>#N/A</v>
      </c>
      <c r="AE325" t="e">
        <f t="shared" ca="1" si="920"/>
        <v>#N/A</v>
      </c>
      <c r="AF325" t="e">
        <f t="shared" ca="1" si="920"/>
        <v>#N/A</v>
      </c>
      <c r="AG325" t="e">
        <f t="shared" ca="1" si="920"/>
        <v>#N/A</v>
      </c>
      <c r="AH325" t="e">
        <f t="shared" ca="1" si="920"/>
        <v>#N/A</v>
      </c>
      <c r="AI325" t="e">
        <f t="shared" ca="1" si="920"/>
        <v>#N/A</v>
      </c>
      <c r="AJ325" t="e">
        <f t="shared" ca="1" si="920"/>
        <v>#N/A</v>
      </c>
      <c r="AK325" t="e">
        <f t="shared" ca="1" si="920"/>
        <v>#N/A</v>
      </c>
      <c r="AL325" t="e">
        <f t="shared" ca="1" si="920"/>
        <v>#N/A</v>
      </c>
      <c r="AM325" t="e">
        <f t="shared" ca="1" si="920"/>
        <v>#N/A</v>
      </c>
      <c r="AN325" t="e">
        <f t="shared" ca="1" si="918"/>
        <v>#N/A</v>
      </c>
      <c r="AO325" t="e">
        <f t="shared" ca="1" si="918"/>
        <v>#N/A</v>
      </c>
      <c r="AP325" t="e">
        <f t="shared" ca="1" si="918"/>
        <v>#N/A</v>
      </c>
      <c r="AQ325" t="e">
        <f t="shared" ca="1" si="918"/>
        <v>#N/A</v>
      </c>
      <c r="AR325" t="e">
        <f t="shared" ca="1" si="918"/>
        <v>#N/A</v>
      </c>
      <c r="AS325" t="e">
        <f t="shared" ca="1" si="918"/>
        <v>#N/A</v>
      </c>
      <c r="AT325" t="e">
        <f t="shared" ca="1" si="918"/>
        <v>#N/A</v>
      </c>
      <c r="AU325" t="e">
        <f t="shared" ca="1" si="918"/>
        <v>#N/A</v>
      </c>
      <c r="AV325" t="e">
        <f t="shared" ca="1" si="918"/>
        <v>#N/A</v>
      </c>
      <c r="AW325" t="e">
        <f t="shared" ca="1" si="918"/>
        <v>#N/A</v>
      </c>
      <c r="AX325" t="e">
        <f t="shared" ca="1" si="918"/>
        <v>#N/A</v>
      </c>
      <c r="AY325" t="e">
        <f t="shared" ca="1" si="918"/>
        <v>#N/A</v>
      </c>
      <c r="AZ325" t="e">
        <f t="shared" ca="1" si="918"/>
        <v>#N/A</v>
      </c>
      <c r="BA325" t="e">
        <f t="shared" ca="1" si="918"/>
        <v>#N/A</v>
      </c>
      <c r="BB325" s="91" t="e">
        <f t="shared" ca="1" si="918"/>
        <v>#N/A</v>
      </c>
      <c r="BC325" t="e">
        <f t="shared" ca="1" si="918"/>
        <v>#N/A</v>
      </c>
      <c r="BD325" t="e">
        <f t="shared" ca="1" si="918"/>
        <v>#N/A</v>
      </c>
      <c r="BE325" t="e">
        <f t="shared" ca="1" si="918"/>
        <v>#N/A</v>
      </c>
      <c r="BF325" t="e">
        <f t="shared" ca="1" si="918"/>
        <v>#N/A</v>
      </c>
      <c r="BG325" t="e">
        <f t="shared" ca="1" si="918"/>
        <v>#N/A</v>
      </c>
      <c r="BH325" t="e">
        <f t="shared" ca="1" si="918"/>
        <v>#N/A</v>
      </c>
      <c r="BI325" t="e">
        <f t="shared" ca="1" si="918"/>
        <v>#N/A</v>
      </c>
      <c r="BJ325" t="e">
        <f t="shared" ca="1" si="918"/>
        <v>#N/A</v>
      </c>
      <c r="BK325" t="e">
        <f t="shared" ca="1" si="918"/>
        <v>#N/A</v>
      </c>
      <c r="BL325" t="e">
        <f t="shared" ca="1" si="918"/>
        <v>#N/A</v>
      </c>
      <c r="BM325" t="e">
        <f t="shared" ca="1" si="918"/>
        <v>#N/A</v>
      </c>
      <c r="BN325" t="e">
        <f t="shared" ca="1" si="918"/>
        <v>#N/A</v>
      </c>
      <c r="BO325" t="e">
        <f t="shared" ca="1" si="918"/>
        <v>#N/A</v>
      </c>
      <c r="BP325" t="e">
        <f t="shared" ca="1" si="918"/>
        <v>#N/A</v>
      </c>
      <c r="BQ325" t="e">
        <f t="shared" ca="1" si="918"/>
        <v>#N/A</v>
      </c>
      <c r="BR325" t="e">
        <f t="shared" ca="1" si="918"/>
        <v>#N/A</v>
      </c>
      <c r="BS325" t="e">
        <f t="shared" ca="1" si="918"/>
        <v>#N/A</v>
      </c>
      <c r="BT325" t="e">
        <f t="shared" ca="1" si="918"/>
        <v>#N/A</v>
      </c>
      <c r="BU325" t="e">
        <f t="shared" ca="1" si="918"/>
        <v>#N/A</v>
      </c>
      <c r="BV325" t="e">
        <f t="shared" ca="1" si="918"/>
        <v>#N/A</v>
      </c>
      <c r="BW325" t="e">
        <f t="shared" ca="1" si="918"/>
        <v>#N/A</v>
      </c>
      <c r="BX325" t="e">
        <f t="shared" ca="1" si="918"/>
        <v>#N/A</v>
      </c>
      <c r="BY325" t="e">
        <f t="shared" ca="1" si="918"/>
        <v>#N/A</v>
      </c>
      <c r="BZ325" t="e">
        <f t="shared" ca="1" si="918"/>
        <v>#N/A</v>
      </c>
      <c r="CA325" t="e">
        <f t="shared" ca="1" si="918"/>
        <v>#N/A</v>
      </c>
      <c r="CB325" t="e">
        <f t="shared" ca="1" si="918"/>
        <v>#N/A</v>
      </c>
      <c r="CC325" t="e">
        <f t="shared" ca="1" si="918"/>
        <v>#N/A</v>
      </c>
      <c r="CD325" t="e">
        <f t="shared" ca="1" si="918"/>
        <v>#N/A</v>
      </c>
      <c r="CE325" t="e">
        <f t="shared" ca="1" si="918"/>
        <v>#N/A</v>
      </c>
      <c r="CF325" s="91" t="e">
        <f t="shared" ca="1" si="918"/>
        <v>#N/A</v>
      </c>
      <c r="CG325" t="e">
        <f t="shared" ca="1" si="918"/>
        <v>#N/A</v>
      </c>
      <c r="CH325" t="e">
        <f t="shared" ca="1" si="918"/>
        <v>#N/A</v>
      </c>
      <c r="CI325" t="e">
        <f t="shared" ca="1" si="918"/>
        <v>#N/A</v>
      </c>
      <c r="CJ325" t="e">
        <f t="shared" ca="1" si="918"/>
        <v>#N/A</v>
      </c>
      <c r="CK325" t="e">
        <f t="shared" ca="1" si="918"/>
        <v>#N/A</v>
      </c>
      <c r="CL325" t="e">
        <f t="shared" ca="1" si="918"/>
        <v>#N/A</v>
      </c>
      <c r="CM325" t="e">
        <f t="shared" ca="1" si="918"/>
        <v>#N/A</v>
      </c>
      <c r="CN325" t="e">
        <f t="shared" ca="1" si="918"/>
        <v>#N/A</v>
      </c>
      <c r="CO325" t="e">
        <f t="shared" ca="1" si="918"/>
        <v>#N/A</v>
      </c>
      <c r="CP325" t="e">
        <f t="shared" ca="1" si="918"/>
        <v>#N/A</v>
      </c>
      <c r="CQ325" t="e">
        <f t="shared" ca="1" si="918"/>
        <v>#N/A</v>
      </c>
      <c r="CR325" t="e">
        <f t="shared" ca="1" si="918"/>
        <v>#N/A</v>
      </c>
      <c r="CS325" t="e">
        <f t="shared" ca="1" si="918"/>
        <v>#N/A</v>
      </c>
      <c r="CT325" t="e">
        <f t="shared" ca="1" si="918"/>
        <v>#N/A</v>
      </c>
      <c r="CU325" t="e">
        <f t="shared" ca="1" si="918"/>
        <v>#N/A</v>
      </c>
      <c r="CV325" t="e">
        <f t="shared" ca="1" si="918"/>
        <v>#N/A</v>
      </c>
      <c r="CW325" t="e">
        <f t="shared" ca="1" si="918"/>
        <v>#N/A</v>
      </c>
      <c r="CX325" t="e">
        <f ca="1">CX$280*$E$278/60*$L325</f>
        <v>#N/A</v>
      </c>
      <c r="CY325" t="e">
        <f ca="1">CY$280*$E$278/60*$L325</f>
        <v>#N/A</v>
      </c>
      <c r="CZ325" t="e">
        <f t="shared" ca="1" si="922"/>
        <v>#N/A</v>
      </c>
      <c r="DA325" t="e">
        <f t="shared" ca="1" si="922"/>
        <v>#N/A</v>
      </c>
      <c r="DB325" t="e">
        <f t="shared" ca="1" si="922"/>
        <v>#N/A</v>
      </c>
      <c r="DC325" t="e">
        <f t="shared" ca="1" si="922"/>
        <v>#N/A</v>
      </c>
      <c r="DD325" t="e">
        <f t="shared" ca="1" si="922"/>
        <v>#N/A</v>
      </c>
      <c r="DE325" t="e">
        <f t="shared" ca="1" si="922"/>
        <v>#N/A</v>
      </c>
      <c r="DF325" t="e">
        <f t="shared" ca="1" si="922"/>
        <v>#N/A</v>
      </c>
      <c r="DG325" t="e">
        <f t="shared" ca="1" si="922"/>
        <v>#N/A</v>
      </c>
      <c r="DH325" t="e">
        <f t="shared" ca="1" si="922"/>
        <v>#N/A</v>
      </c>
      <c r="DI325" t="e">
        <f t="shared" ca="1" si="922"/>
        <v>#N/A</v>
      </c>
      <c r="DJ325" s="91" t="e">
        <f t="shared" ca="1" si="922"/>
        <v>#N/A</v>
      </c>
      <c r="DK325" t="e">
        <f t="shared" ca="1" si="922"/>
        <v>#N/A</v>
      </c>
      <c r="DL325" t="e">
        <f t="shared" ca="1" si="922"/>
        <v>#N/A</v>
      </c>
      <c r="DM325" t="e">
        <f t="shared" ca="1" si="922"/>
        <v>#N/A</v>
      </c>
      <c r="DN325" t="e">
        <f t="shared" ca="1" si="922"/>
        <v>#N/A</v>
      </c>
      <c r="DO325" t="e">
        <f t="shared" ca="1" si="922"/>
        <v>#N/A</v>
      </c>
      <c r="DP325" t="e">
        <f t="shared" ca="1" si="921"/>
        <v>#N/A</v>
      </c>
      <c r="DQ325" t="e">
        <f t="shared" ca="1" si="921"/>
        <v>#N/A</v>
      </c>
      <c r="DR325" t="e">
        <f t="shared" ca="1" si="921"/>
        <v>#N/A</v>
      </c>
      <c r="DS325" t="e">
        <f t="shared" ca="1" si="921"/>
        <v>#N/A</v>
      </c>
      <c r="DT325" t="e">
        <f t="shared" ca="1" si="921"/>
        <v>#N/A</v>
      </c>
      <c r="DU325" t="e">
        <f t="shared" ca="1" si="921"/>
        <v>#N/A</v>
      </c>
      <c r="DV325" t="e">
        <f t="shared" ca="1" si="921"/>
        <v>#N/A</v>
      </c>
      <c r="DW325" t="e">
        <f t="shared" ca="1" si="921"/>
        <v>#N/A</v>
      </c>
      <c r="DX325" t="e">
        <f t="shared" ca="1" si="921"/>
        <v>#N/A</v>
      </c>
      <c r="DY325" t="e">
        <f t="shared" ca="1" si="921"/>
        <v>#N/A</v>
      </c>
      <c r="DZ325" t="e">
        <f t="shared" ca="1" si="921"/>
        <v>#N/A</v>
      </c>
      <c r="EA325" t="e">
        <f t="shared" ca="1" si="921"/>
        <v>#N/A</v>
      </c>
      <c r="EB325" t="e">
        <f t="shared" ca="1" si="921"/>
        <v>#N/A</v>
      </c>
      <c r="EC325" t="e">
        <f t="shared" ca="1" si="921"/>
        <v>#N/A</v>
      </c>
      <c r="ED325" t="e">
        <f t="shared" ca="1" si="921"/>
        <v>#N/A</v>
      </c>
      <c r="EE325" t="e">
        <f t="shared" ca="1" si="919"/>
        <v>#N/A</v>
      </c>
      <c r="EF325" t="e">
        <f t="shared" ca="1" si="919"/>
        <v>#N/A</v>
      </c>
      <c r="EG325" t="e">
        <f t="shared" ca="1" si="919"/>
        <v>#N/A</v>
      </c>
      <c r="EH325" t="e">
        <f t="shared" ca="1" si="919"/>
        <v>#N/A</v>
      </c>
      <c r="EI325" t="e">
        <f t="shared" ca="1" si="919"/>
        <v>#N/A</v>
      </c>
      <c r="EJ325" t="e">
        <f t="shared" ca="1" si="919"/>
        <v>#N/A</v>
      </c>
      <c r="EK325" t="e">
        <f t="shared" ca="1" si="919"/>
        <v>#N/A</v>
      </c>
      <c r="EL325" t="e">
        <f t="shared" ca="1" si="919"/>
        <v>#N/A</v>
      </c>
      <c r="EM325" t="e">
        <f t="shared" ca="1" si="919"/>
        <v>#N/A</v>
      </c>
      <c r="EN325" s="91" t="e">
        <f t="shared" ca="1" si="919"/>
        <v>#N/A</v>
      </c>
    </row>
    <row r="326" spans="1:144">
      <c r="A326">
        <f ca="1"/>
        <v>0</v>
      </c>
      <c r="B326">
        <f ca="1"/>
        <v>0</v>
      </c>
      <c r="C326">
        <f ca="1"/>
        <v>0</v>
      </c>
      <c r="D326" t="str">
        <f ca="1"/>
        <v/>
      </c>
      <c r="E326">
        <f ca="1"/>
        <v>0</v>
      </c>
      <c r="F326">
        <f ca="1"/>
        <v>0</v>
      </c>
      <c r="G326">
        <f ca="1"/>
        <v>0</v>
      </c>
      <c r="H326" t="str">
        <f ca="1"/>
        <v/>
      </c>
      <c r="I326">
        <f ca="1"/>
        <v>0</v>
      </c>
      <c r="J326" t="str">
        <f ca="1"/>
        <v/>
      </c>
      <c r="K326" t="str">
        <f ca="1"/>
        <v>0</v>
      </c>
      <c r="L326" t="str">
        <f ca="1"/>
        <v>0</v>
      </c>
      <c r="M326" t="str">
        <f ca="1"/>
        <v>0</v>
      </c>
      <c r="X326" s="91" t="e">
        <f t="shared" ca="1" si="920"/>
        <v>#N/A</v>
      </c>
      <c r="Y326" t="e">
        <f t="shared" ca="1" si="920"/>
        <v>#N/A</v>
      </c>
      <c r="Z326" t="e">
        <f t="shared" ca="1" si="920"/>
        <v>#N/A</v>
      </c>
      <c r="AA326" t="e">
        <f t="shared" ca="1" si="920"/>
        <v>#N/A</v>
      </c>
      <c r="AB326" t="e">
        <f t="shared" ca="1" si="920"/>
        <v>#N/A</v>
      </c>
      <c r="AC326" t="e">
        <f t="shared" ca="1" si="920"/>
        <v>#N/A</v>
      </c>
      <c r="AD326" t="e">
        <f t="shared" ca="1" si="920"/>
        <v>#N/A</v>
      </c>
      <c r="AE326" t="e">
        <f t="shared" ca="1" si="920"/>
        <v>#N/A</v>
      </c>
      <c r="AF326" t="e">
        <f t="shared" ca="1" si="920"/>
        <v>#N/A</v>
      </c>
      <c r="AG326" t="e">
        <f t="shared" ca="1" si="920"/>
        <v>#N/A</v>
      </c>
      <c r="AH326" t="e">
        <f t="shared" ca="1" si="920"/>
        <v>#N/A</v>
      </c>
      <c r="AI326" t="e">
        <f t="shared" ca="1" si="920"/>
        <v>#N/A</v>
      </c>
      <c r="AJ326" t="e">
        <f t="shared" ca="1" si="920"/>
        <v>#N/A</v>
      </c>
      <c r="AK326" t="e">
        <f t="shared" ca="1" si="920"/>
        <v>#N/A</v>
      </c>
      <c r="AL326" t="e">
        <f t="shared" ca="1" si="920"/>
        <v>#N/A</v>
      </c>
      <c r="AM326" t="e">
        <f t="shared" ca="1" si="920"/>
        <v>#N/A</v>
      </c>
      <c r="AN326" t="e">
        <f t="shared" ref="AN326:BC330" ca="1" si="923">AN$280*$E$278/60*$L326</f>
        <v>#N/A</v>
      </c>
      <c r="AO326" t="e">
        <f t="shared" ca="1" si="923"/>
        <v>#N/A</v>
      </c>
      <c r="AP326" t="e">
        <f t="shared" ca="1" si="923"/>
        <v>#N/A</v>
      </c>
      <c r="AQ326" t="e">
        <f t="shared" ca="1" si="923"/>
        <v>#N/A</v>
      </c>
      <c r="AR326" t="e">
        <f t="shared" ca="1" si="923"/>
        <v>#N/A</v>
      </c>
      <c r="AS326" t="e">
        <f t="shared" ca="1" si="923"/>
        <v>#N/A</v>
      </c>
      <c r="AT326" t="e">
        <f t="shared" ca="1" si="923"/>
        <v>#N/A</v>
      </c>
      <c r="AU326" t="e">
        <f t="shared" ca="1" si="923"/>
        <v>#N/A</v>
      </c>
      <c r="AV326" t="e">
        <f t="shared" ca="1" si="923"/>
        <v>#N/A</v>
      </c>
      <c r="AW326" t="e">
        <f t="shared" ca="1" si="923"/>
        <v>#N/A</v>
      </c>
      <c r="AX326" t="e">
        <f t="shared" ca="1" si="923"/>
        <v>#N/A</v>
      </c>
      <c r="AY326" t="e">
        <f t="shared" ca="1" si="923"/>
        <v>#N/A</v>
      </c>
      <c r="AZ326" t="e">
        <f t="shared" ca="1" si="923"/>
        <v>#N/A</v>
      </c>
      <c r="BA326" t="e">
        <f t="shared" ca="1" si="923"/>
        <v>#N/A</v>
      </c>
      <c r="BB326" s="91" t="e">
        <f t="shared" ca="1" si="923"/>
        <v>#N/A</v>
      </c>
      <c r="BC326" t="e">
        <f t="shared" ca="1" si="923"/>
        <v>#N/A</v>
      </c>
      <c r="BD326" t="e">
        <f t="shared" ref="BD326:BS330" ca="1" si="924">BD$280*$E$278/60*$L326</f>
        <v>#N/A</v>
      </c>
      <c r="BE326" t="e">
        <f t="shared" ca="1" si="924"/>
        <v>#N/A</v>
      </c>
      <c r="BF326" t="e">
        <f t="shared" ca="1" si="924"/>
        <v>#N/A</v>
      </c>
      <c r="BG326" t="e">
        <f t="shared" ca="1" si="924"/>
        <v>#N/A</v>
      </c>
      <c r="BH326" t="e">
        <f t="shared" ca="1" si="924"/>
        <v>#N/A</v>
      </c>
      <c r="BI326" t="e">
        <f t="shared" ca="1" si="924"/>
        <v>#N/A</v>
      </c>
      <c r="BJ326" t="e">
        <f t="shared" ca="1" si="924"/>
        <v>#N/A</v>
      </c>
      <c r="BK326" t="e">
        <f t="shared" ca="1" si="924"/>
        <v>#N/A</v>
      </c>
      <c r="BL326" t="e">
        <f t="shared" ca="1" si="924"/>
        <v>#N/A</v>
      </c>
      <c r="BM326" t="e">
        <f t="shared" ca="1" si="924"/>
        <v>#N/A</v>
      </c>
      <c r="BN326" t="e">
        <f t="shared" ca="1" si="924"/>
        <v>#N/A</v>
      </c>
      <c r="BO326" t="e">
        <f t="shared" ca="1" si="924"/>
        <v>#N/A</v>
      </c>
      <c r="BP326" t="e">
        <f t="shared" ca="1" si="924"/>
        <v>#N/A</v>
      </c>
      <c r="BQ326" t="e">
        <f t="shared" ca="1" si="924"/>
        <v>#N/A</v>
      </c>
      <c r="BR326" t="e">
        <f t="shared" ca="1" si="924"/>
        <v>#N/A</v>
      </c>
      <c r="BS326" t="e">
        <f t="shared" ca="1" si="924"/>
        <v>#N/A</v>
      </c>
      <c r="BT326" t="e">
        <f t="shared" ref="BT326:CI330" ca="1" si="925">BT$280*$E$278/60*$L326</f>
        <v>#N/A</v>
      </c>
      <c r="BU326" t="e">
        <f t="shared" ca="1" si="925"/>
        <v>#N/A</v>
      </c>
      <c r="BV326" t="e">
        <f t="shared" ca="1" si="925"/>
        <v>#N/A</v>
      </c>
      <c r="BW326" t="e">
        <f t="shared" ca="1" si="925"/>
        <v>#N/A</v>
      </c>
      <c r="BX326" t="e">
        <f t="shared" ca="1" si="925"/>
        <v>#N/A</v>
      </c>
      <c r="BY326" t="e">
        <f t="shared" ca="1" si="925"/>
        <v>#N/A</v>
      </c>
      <c r="BZ326" t="e">
        <f t="shared" ca="1" si="925"/>
        <v>#N/A</v>
      </c>
      <c r="CA326" t="e">
        <f t="shared" ca="1" si="925"/>
        <v>#N/A</v>
      </c>
      <c r="CB326" t="e">
        <f t="shared" ca="1" si="925"/>
        <v>#N/A</v>
      </c>
      <c r="CC326" t="e">
        <f t="shared" ca="1" si="925"/>
        <v>#N/A</v>
      </c>
      <c r="CD326" t="e">
        <f t="shared" ca="1" si="925"/>
        <v>#N/A</v>
      </c>
      <c r="CE326" t="e">
        <f t="shared" ca="1" si="925"/>
        <v>#N/A</v>
      </c>
      <c r="CF326" s="91" t="e">
        <f t="shared" ca="1" si="925"/>
        <v>#N/A</v>
      </c>
      <c r="CG326" t="e">
        <f t="shared" ca="1" si="925"/>
        <v>#N/A</v>
      </c>
      <c r="CH326" t="e">
        <f t="shared" ca="1" si="925"/>
        <v>#N/A</v>
      </c>
      <c r="CI326" t="e">
        <f t="shared" ca="1" si="925"/>
        <v>#N/A</v>
      </c>
      <c r="CJ326" t="e">
        <f t="shared" ref="CJ326:CY330" ca="1" si="926">CJ$280*$E$278/60*$L326</f>
        <v>#N/A</v>
      </c>
      <c r="CK326" t="e">
        <f t="shared" ca="1" si="926"/>
        <v>#N/A</v>
      </c>
      <c r="CL326" t="e">
        <f t="shared" ca="1" si="926"/>
        <v>#N/A</v>
      </c>
      <c r="CM326" t="e">
        <f t="shared" ca="1" si="926"/>
        <v>#N/A</v>
      </c>
      <c r="CN326" t="e">
        <f t="shared" ca="1" si="926"/>
        <v>#N/A</v>
      </c>
      <c r="CO326" t="e">
        <f t="shared" ca="1" si="926"/>
        <v>#N/A</v>
      </c>
      <c r="CP326" t="e">
        <f t="shared" ca="1" si="926"/>
        <v>#N/A</v>
      </c>
      <c r="CQ326" t="e">
        <f t="shared" ca="1" si="926"/>
        <v>#N/A</v>
      </c>
      <c r="CR326" t="e">
        <f t="shared" ca="1" si="926"/>
        <v>#N/A</v>
      </c>
      <c r="CS326" t="e">
        <f t="shared" ca="1" si="926"/>
        <v>#N/A</v>
      </c>
      <c r="CT326" t="e">
        <f t="shared" ca="1" si="926"/>
        <v>#N/A</v>
      </c>
      <c r="CU326" t="e">
        <f t="shared" ca="1" si="926"/>
        <v>#N/A</v>
      </c>
      <c r="CV326" t="e">
        <f t="shared" ca="1" si="926"/>
        <v>#N/A</v>
      </c>
      <c r="CW326" t="e">
        <f t="shared" ca="1" si="926"/>
        <v>#N/A</v>
      </c>
      <c r="CX326" t="e">
        <f t="shared" ca="1" si="926"/>
        <v>#N/A</v>
      </c>
      <c r="CY326" t="e">
        <f t="shared" ca="1" si="926"/>
        <v>#N/A</v>
      </c>
      <c r="CZ326" t="e">
        <f t="shared" ca="1" si="922"/>
        <v>#N/A</v>
      </c>
      <c r="DA326" t="e">
        <f t="shared" ca="1" si="922"/>
        <v>#N/A</v>
      </c>
      <c r="DB326" t="e">
        <f t="shared" ca="1" si="922"/>
        <v>#N/A</v>
      </c>
      <c r="DC326" t="e">
        <f t="shared" ca="1" si="922"/>
        <v>#N/A</v>
      </c>
      <c r="DD326" t="e">
        <f t="shared" ca="1" si="922"/>
        <v>#N/A</v>
      </c>
      <c r="DE326" t="e">
        <f t="shared" ca="1" si="922"/>
        <v>#N/A</v>
      </c>
      <c r="DF326" t="e">
        <f t="shared" ca="1" si="922"/>
        <v>#N/A</v>
      </c>
      <c r="DG326" t="e">
        <f t="shared" ca="1" si="922"/>
        <v>#N/A</v>
      </c>
      <c r="DH326" t="e">
        <f t="shared" ca="1" si="922"/>
        <v>#N/A</v>
      </c>
      <c r="DI326" t="e">
        <f t="shared" ca="1" si="922"/>
        <v>#N/A</v>
      </c>
      <c r="DJ326" s="91" t="e">
        <f t="shared" ca="1" si="922"/>
        <v>#N/A</v>
      </c>
      <c r="DK326" t="e">
        <f t="shared" ca="1" si="922"/>
        <v>#N/A</v>
      </c>
      <c r="DL326" t="e">
        <f t="shared" ca="1" si="922"/>
        <v>#N/A</v>
      </c>
      <c r="DM326" t="e">
        <f t="shared" ca="1" si="922"/>
        <v>#N/A</v>
      </c>
      <c r="DN326" t="e">
        <f t="shared" ca="1" si="922"/>
        <v>#N/A</v>
      </c>
      <c r="DO326" t="e">
        <f t="shared" ca="1" si="922"/>
        <v>#N/A</v>
      </c>
      <c r="DP326" t="e">
        <f t="shared" ca="1" si="921"/>
        <v>#N/A</v>
      </c>
      <c r="DQ326" t="e">
        <f t="shared" ca="1" si="921"/>
        <v>#N/A</v>
      </c>
      <c r="DR326" t="e">
        <f t="shared" ca="1" si="921"/>
        <v>#N/A</v>
      </c>
      <c r="DS326" t="e">
        <f t="shared" ca="1" si="921"/>
        <v>#N/A</v>
      </c>
      <c r="DT326" t="e">
        <f t="shared" ca="1" si="921"/>
        <v>#N/A</v>
      </c>
      <c r="DU326" t="e">
        <f t="shared" ca="1" si="921"/>
        <v>#N/A</v>
      </c>
      <c r="DV326" t="e">
        <f t="shared" ca="1" si="921"/>
        <v>#N/A</v>
      </c>
      <c r="DW326" t="e">
        <f t="shared" ca="1" si="921"/>
        <v>#N/A</v>
      </c>
      <c r="DX326" t="e">
        <f t="shared" ca="1" si="921"/>
        <v>#N/A</v>
      </c>
      <c r="DY326" t="e">
        <f t="shared" ca="1" si="921"/>
        <v>#N/A</v>
      </c>
      <c r="DZ326" t="e">
        <f t="shared" ca="1" si="921"/>
        <v>#N/A</v>
      </c>
      <c r="EA326" t="e">
        <f t="shared" ca="1" si="921"/>
        <v>#N/A</v>
      </c>
      <c r="EB326" t="e">
        <f t="shared" ca="1" si="921"/>
        <v>#N/A</v>
      </c>
      <c r="EC326" t="e">
        <f t="shared" ca="1" si="921"/>
        <v>#N/A</v>
      </c>
      <c r="ED326" t="e">
        <f t="shared" ca="1" si="921"/>
        <v>#N/A</v>
      </c>
      <c r="EE326" t="e">
        <f t="shared" ca="1" si="919"/>
        <v>#N/A</v>
      </c>
      <c r="EF326" t="e">
        <f t="shared" ca="1" si="919"/>
        <v>#N/A</v>
      </c>
      <c r="EG326" t="e">
        <f t="shared" ca="1" si="919"/>
        <v>#N/A</v>
      </c>
      <c r="EH326" t="e">
        <f t="shared" ca="1" si="919"/>
        <v>#N/A</v>
      </c>
      <c r="EI326" t="e">
        <f t="shared" ca="1" si="919"/>
        <v>#N/A</v>
      </c>
      <c r="EJ326" t="e">
        <f t="shared" ca="1" si="919"/>
        <v>#N/A</v>
      </c>
      <c r="EK326" t="e">
        <f t="shared" ca="1" si="919"/>
        <v>#N/A</v>
      </c>
      <c r="EL326" t="e">
        <f t="shared" ca="1" si="919"/>
        <v>#N/A</v>
      </c>
      <c r="EM326" t="e">
        <f t="shared" ca="1" si="919"/>
        <v>#N/A</v>
      </c>
      <c r="EN326" s="91" t="e">
        <f t="shared" ca="1" si="919"/>
        <v>#N/A</v>
      </c>
    </row>
    <row r="327" spans="1:144">
      <c r="A327">
        <f ca="1"/>
        <v>0</v>
      </c>
      <c r="B327">
        <f ca="1"/>
        <v>0</v>
      </c>
      <c r="C327">
        <f ca="1"/>
        <v>0</v>
      </c>
      <c r="D327" t="str">
        <f ca="1"/>
        <v/>
      </c>
      <c r="E327">
        <f ca="1"/>
        <v>0</v>
      </c>
      <c r="F327">
        <f ca="1"/>
        <v>0</v>
      </c>
      <c r="G327">
        <f ca="1"/>
        <v>0</v>
      </c>
      <c r="H327" t="str">
        <f ca="1"/>
        <v/>
      </c>
      <c r="I327">
        <f ca="1"/>
        <v>0</v>
      </c>
      <c r="J327" t="str">
        <f ca="1"/>
        <v/>
      </c>
      <c r="K327" t="str">
        <f ca="1"/>
        <v>0</v>
      </c>
      <c r="L327" t="str">
        <f ca="1"/>
        <v>0</v>
      </c>
      <c r="M327" t="str">
        <f ca="1"/>
        <v>0</v>
      </c>
      <c r="X327" s="91" t="e">
        <f t="shared" ca="1" si="920"/>
        <v>#N/A</v>
      </c>
      <c r="Y327" t="e">
        <f t="shared" ca="1" si="920"/>
        <v>#N/A</v>
      </c>
      <c r="Z327" t="e">
        <f t="shared" ca="1" si="920"/>
        <v>#N/A</v>
      </c>
      <c r="AA327" t="e">
        <f t="shared" ca="1" si="920"/>
        <v>#N/A</v>
      </c>
      <c r="AB327" t="e">
        <f t="shared" ca="1" si="920"/>
        <v>#N/A</v>
      </c>
      <c r="AC327" t="e">
        <f t="shared" ca="1" si="920"/>
        <v>#N/A</v>
      </c>
      <c r="AD327" t="e">
        <f t="shared" ca="1" si="920"/>
        <v>#N/A</v>
      </c>
      <c r="AE327" t="e">
        <f t="shared" ca="1" si="920"/>
        <v>#N/A</v>
      </c>
      <c r="AF327" t="e">
        <f t="shared" ca="1" si="920"/>
        <v>#N/A</v>
      </c>
      <c r="AG327" t="e">
        <f t="shared" ca="1" si="920"/>
        <v>#N/A</v>
      </c>
      <c r="AH327" t="e">
        <f t="shared" ca="1" si="920"/>
        <v>#N/A</v>
      </c>
      <c r="AI327" t="e">
        <f t="shared" ca="1" si="920"/>
        <v>#N/A</v>
      </c>
      <c r="AJ327" t="e">
        <f t="shared" ca="1" si="920"/>
        <v>#N/A</v>
      </c>
      <c r="AK327" t="e">
        <f t="shared" ca="1" si="920"/>
        <v>#N/A</v>
      </c>
      <c r="AL327" t="e">
        <f t="shared" ca="1" si="920"/>
        <v>#N/A</v>
      </c>
      <c r="AM327" t="e">
        <f t="shared" ca="1" si="920"/>
        <v>#N/A</v>
      </c>
      <c r="AN327" t="e">
        <f t="shared" ca="1" si="923"/>
        <v>#N/A</v>
      </c>
      <c r="AO327" t="e">
        <f t="shared" ca="1" si="923"/>
        <v>#N/A</v>
      </c>
      <c r="AP327" t="e">
        <f t="shared" ca="1" si="923"/>
        <v>#N/A</v>
      </c>
      <c r="AQ327" t="e">
        <f t="shared" ca="1" si="923"/>
        <v>#N/A</v>
      </c>
      <c r="AR327" t="e">
        <f t="shared" ca="1" si="923"/>
        <v>#N/A</v>
      </c>
      <c r="AS327" t="e">
        <f t="shared" ca="1" si="923"/>
        <v>#N/A</v>
      </c>
      <c r="AT327" t="e">
        <f t="shared" ca="1" si="923"/>
        <v>#N/A</v>
      </c>
      <c r="AU327" t="e">
        <f t="shared" ca="1" si="923"/>
        <v>#N/A</v>
      </c>
      <c r="AV327" t="e">
        <f t="shared" ca="1" si="923"/>
        <v>#N/A</v>
      </c>
      <c r="AW327" t="e">
        <f t="shared" ca="1" si="923"/>
        <v>#N/A</v>
      </c>
      <c r="AX327" t="e">
        <f t="shared" ca="1" si="923"/>
        <v>#N/A</v>
      </c>
      <c r="AY327" t="e">
        <f t="shared" ca="1" si="923"/>
        <v>#N/A</v>
      </c>
      <c r="AZ327" t="e">
        <f t="shared" ca="1" si="923"/>
        <v>#N/A</v>
      </c>
      <c r="BA327" t="e">
        <f t="shared" ca="1" si="923"/>
        <v>#N/A</v>
      </c>
      <c r="BB327" s="91" t="e">
        <f t="shared" ca="1" si="923"/>
        <v>#N/A</v>
      </c>
      <c r="BC327" t="e">
        <f t="shared" ca="1" si="923"/>
        <v>#N/A</v>
      </c>
      <c r="BD327" t="e">
        <f t="shared" ca="1" si="924"/>
        <v>#N/A</v>
      </c>
      <c r="BE327" t="e">
        <f t="shared" ca="1" si="924"/>
        <v>#N/A</v>
      </c>
      <c r="BF327" t="e">
        <f t="shared" ca="1" si="924"/>
        <v>#N/A</v>
      </c>
      <c r="BG327" t="e">
        <f t="shared" ca="1" si="924"/>
        <v>#N/A</v>
      </c>
      <c r="BH327" t="e">
        <f t="shared" ca="1" si="924"/>
        <v>#N/A</v>
      </c>
      <c r="BI327" t="e">
        <f t="shared" ca="1" si="924"/>
        <v>#N/A</v>
      </c>
      <c r="BJ327" t="e">
        <f t="shared" ca="1" si="924"/>
        <v>#N/A</v>
      </c>
      <c r="BK327" t="e">
        <f t="shared" ca="1" si="924"/>
        <v>#N/A</v>
      </c>
      <c r="BL327" t="e">
        <f t="shared" ca="1" si="924"/>
        <v>#N/A</v>
      </c>
      <c r="BM327" t="e">
        <f t="shared" ca="1" si="924"/>
        <v>#N/A</v>
      </c>
      <c r="BN327" t="e">
        <f t="shared" ca="1" si="924"/>
        <v>#N/A</v>
      </c>
      <c r="BO327" t="e">
        <f t="shared" ca="1" si="924"/>
        <v>#N/A</v>
      </c>
      <c r="BP327" t="e">
        <f t="shared" ca="1" si="924"/>
        <v>#N/A</v>
      </c>
      <c r="BQ327" t="e">
        <f t="shared" ca="1" si="924"/>
        <v>#N/A</v>
      </c>
      <c r="BR327" t="e">
        <f t="shared" ca="1" si="924"/>
        <v>#N/A</v>
      </c>
      <c r="BS327" t="e">
        <f t="shared" ca="1" si="924"/>
        <v>#N/A</v>
      </c>
      <c r="BT327" t="e">
        <f t="shared" ca="1" si="925"/>
        <v>#N/A</v>
      </c>
      <c r="BU327" t="e">
        <f t="shared" ca="1" si="925"/>
        <v>#N/A</v>
      </c>
      <c r="BV327" t="e">
        <f t="shared" ca="1" si="925"/>
        <v>#N/A</v>
      </c>
      <c r="BW327" t="e">
        <f t="shared" ca="1" si="925"/>
        <v>#N/A</v>
      </c>
      <c r="BX327" t="e">
        <f t="shared" ca="1" si="925"/>
        <v>#N/A</v>
      </c>
      <c r="BY327" t="e">
        <f t="shared" ca="1" si="925"/>
        <v>#N/A</v>
      </c>
      <c r="BZ327" t="e">
        <f t="shared" ca="1" si="925"/>
        <v>#N/A</v>
      </c>
      <c r="CA327" t="e">
        <f t="shared" ca="1" si="925"/>
        <v>#N/A</v>
      </c>
      <c r="CB327" t="e">
        <f t="shared" ca="1" si="925"/>
        <v>#N/A</v>
      </c>
      <c r="CC327" t="e">
        <f t="shared" ca="1" si="925"/>
        <v>#N/A</v>
      </c>
      <c r="CD327" t="e">
        <f t="shared" ca="1" si="925"/>
        <v>#N/A</v>
      </c>
      <c r="CE327" t="e">
        <f t="shared" ca="1" si="925"/>
        <v>#N/A</v>
      </c>
      <c r="CF327" s="91" t="e">
        <f t="shared" ca="1" si="925"/>
        <v>#N/A</v>
      </c>
      <c r="CG327" t="e">
        <f t="shared" ca="1" si="925"/>
        <v>#N/A</v>
      </c>
      <c r="CH327" t="e">
        <f t="shared" ca="1" si="925"/>
        <v>#N/A</v>
      </c>
      <c r="CI327" t="e">
        <f t="shared" ca="1" si="925"/>
        <v>#N/A</v>
      </c>
      <c r="CJ327" t="e">
        <f t="shared" ca="1" si="926"/>
        <v>#N/A</v>
      </c>
      <c r="CK327" t="e">
        <f t="shared" ca="1" si="926"/>
        <v>#N/A</v>
      </c>
      <c r="CL327" t="e">
        <f t="shared" ca="1" si="926"/>
        <v>#N/A</v>
      </c>
      <c r="CM327" t="e">
        <f t="shared" ca="1" si="926"/>
        <v>#N/A</v>
      </c>
      <c r="CN327" t="e">
        <f t="shared" ca="1" si="926"/>
        <v>#N/A</v>
      </c>
      <c r="CO327" t="e">
        <f t="shared" ca="1" si="926"/>
        <v>#N/A</v>
      </c>
      <c r="CP327" t="e">
        <f t="shared" ca="1" si="926"/>
        <v>#N/A</v>
      </c>
      <c r="CQ327" t="e">
        <f t="shared" ca="1" si="926"/>
        <v>#N/A</v>
      </c>
      <c r="CR327" t="e">
        <f t="shared" ca="1" si="926"/>
        <v>#N/A</v>
      </c>
      <c r="CS327" t="e">
        <f t="shared" ca="1" si="926"/>
        <v>#N/A</v>
      </c>
      <c r="CT327" t="e">
        <f t="shared" ca="1" si="926"/>
        <v>#N/A</v>
      </c>
      <c r="CU327" t="e">
        <f t="shared" ca="1" si="926"/>
        <v>#N/A</v>
      </c>
      <c r="CV327" t="e">
        <f t="shared" ca="1" si="926"/>
        <v>#N/A</v>
      </c>
      <c r="CW327" t="e">
        <f t="shared" ca="1" si="926"/>
        <v>#N/A</v>
      </c>
      <c r="CX327" t="e">
        <f t="shared" ca="1" si="926"/>
        <v>#N/A</v>
      </c>
      <c r="CY327" t="e">
        <f t="shared" ca="1" si="926"/>
        <v>#N/A</v>
      </c>
      <c r="CZ327" t="e">
        <f t="shared" ca="1" si="922"/>
        <v>#N/A</v>
      </c>
      <c r="DA327" t="e">
        <f t="shared" ca="1" si="922"/>
        <v>#N/A</v>
      </c>
      <c r="DB327" t="e">
        <f t="shared" ca="1" si="922"/>
        <v>#N/A</v>
      </c>
      <c r="DC327" t="e">
        <f t="shared" ca="1" si="922"/>
        <v>#N/A</v>
      </c>
      <c r="DD327" t="e">
        <f t="shared" ca="1" si="922"/>
        <v>#N/A</v>
      </c>
      <c r="DE327" t="e">
        <f t="shared" ca="1" si="922"/>
        <v>#N/A</v>
      </c>
      <c r="DF327" t="e">
        <f t="shared" ca="1" si="922"/>
        <v>#N/A</v>
      </c>
      <c r="DG327" t="e">
        <f t="shared" ca="1" si="922"/>
        <v>#N/A</v>
      </c>
      <c r="DH327" t="e">
        <f t="shared" ca="1" si="922"/>
        <v>#N/A</v>
      </c>
      <c r="DI327" t="e">
        <f t="shared" ca="1" si="922"/>
        <v>#N/A</v>
      </c>
      <c r="DJ327" s="91" t="e">
        <f t="shared" ca="1" si="922"/>
        <v>#N/A</v>
      </c>
      <c r="DK327" t="e">
        <f t="shared" ca="1" si="922"/>
        <v>#N/A</v>
      </c>
      <c r="DL327" t="e">
        <f t="shared" ca="1" si="922"/>
        <v>#N/A</v>
      </c>
      <c r="DM327" t="e">
        <f t="shared" ca="1" si="922"/>
        <v>#N/A</v>
      </c>
      <c r="DN327" t="e">
        <f t="shared" ca="1" si="922"/>
        <v>#N/A</v>
      </c>
      <c r="DO327" t="e">
        <f t="shared" ca="1" si="922"/>
        <v>#N/A</v>
      </c>
      <c r="DP327" t="e">
        <f t="shared" ca="1" si="921"/>
        <v>#N/A</v>
      </c>
      <c r="DQ327" t="e">
        <f t="shared" ca="1" si="921"/>
        <v>#N/A</v>
      </c>
      <c r="DR327" t="e">
        <f t="shared" ca="1" si="921"/>
        <v>#N/A</v>
      </c>
      <c r="DS327" t="e">
        <f t="shared" ca="1" si="921"/>
        <v>#N/A</v>
      </c>
      <c r="DT327" t="e">
        <f t="shared" ca="1" si="921"/>
        <v>#N/A</v>
      </c>
      <c r="DU327" t="e">
        <f t="shared" ca="1" si="921"/>
        <v>#N/A</v>
      </c>
      <c r="DV327" t="e">
        <f t="shared" ca="1" si="921"/>
        <v>#N/A</v>
      </c>
      <c r="DW327" t="e">
        <f t="shared" ca="1" si="921"/>
        <v>#N/A</v>
      </c>
      <c r="DX327" t="e">
        <f t="shared" ca="1" si="921"/>
        <v>#N/A</v>
      </c>
      <c r="DY327" t="e">
        <f t="shared" ca="1" si="921"/>
        <v>#N/A</v>
      </c>
      <c r="DZ327" t="e">
        <f t="shared" ca="1" si="921"/>
        <v>#N/A</v>
      </c>
      <c r="EA327" t="e">
        <f t="shared" ca="1" si="921"/>
        <v>#N/A</v>
      </c>
      <c r="EB327" t="e">
        <f t="shared" ca="1" si="921"/>
        <v>#N/A</v>
      </c>
      <c r="EC327" t="e">
        <f t="shared" ca="1" si="921"/>
        <v>#N/A</v>
      </c>
      <c r="ED327" t="e">
        <f t="shared" ca="1" si="921"/>
        <v>#N/A</v>
      </c>
      <c r="EE327" t="e">
        <f t="shared" ca="1" si="919"/>
        <v>#N/A</v>
      </c>
      <c r="EF327" t="e">
        <f t="shared" ca="1" si="919"/>
        <v>#N/A</v>
      </c>
      <c r="EG327" t="e">
        <f t="shared" ca="1" si="919"/>
        <v>#N/A</v>
      </c>
      <c r="EH327" t="e">
        <f t="shared" ca="1" si="919"/>
        <v>#N/A</v>
      </c>
      <c r="EI327" t="e">
        <f t="shared" ca="1" si="919"/>
        <v>#N/A</v>
      </c>
      <c r="EJ327" t="e">
        <f t="shared" ca="1" si="919"/>
        <v>#N/A</v>
      </c>
      <c r="EK327" t="e">
        <f t="shared" ca="1" si="919"/>
        <v>#N/A</v>
      </c>
      <c r="EL327" t="e">
        <f t="shared" ca="1" si="919"/>
        <v>#N/A</v>
      </c>
      <c r="EM327" t="e">
        <f t="shared" ca="1" si="919"/>
        <v>#N/A</v>
      </c>
      <c r="EN327" s="91" t="e">
        <f t="shared" ca="1" si="919"/>
        <v>#N/A</v>
      </c>
    </row>
    <row r="328" spans="1:144">
      <c r="A328">
        <f ca="1"/>
        <v>0</v>
      </c>
      <c r="B328">
        <f ca="1"/>
        <v>0</v>
      </c>
      <c r="C328">
        <f ca="1"/>
        <v>0</v>
      </c>
      <c r="D328" t="str">
        <f ca="1"/>
        <v/>
      </c>
      <c r="E328">
        <f ca="1"/>
        <v>0</v>
      </c>
      <c r="F328">
        <f ca="1"/>
        <v>0</v>
      </c>
      <c r="G328">
        <f ca="1"/>
        <v>0</v>
      </c>
      <c r="H328" t="str">
        <f ca="1"/>
        <v/>
      </c>
      <c r="I328">
        <f ca="1"/>
        <v>0</v>
      </c>
      <c r="J328" t="str">
        <f ca="1"/>
        <v/>
      </c>
      <c r="K328" t="str">
        <f ca="1"/>
        <v>0</v>
      </c>
      <c r="L328" t="str">
        <f ca="1"/>
        <v>0</v>
      </c>
      <c r="M328" t="str">
        <f ca="1"/>
        <v>0</v>
      </c>
      <c r="X328" s="91" t="e">
        <f t="shared" ca="1" si="920"/>
        <v>#N/A</v>
      </c>
      <c r="Y328" t="e">
        <f t="shared" ca="1" si="920"/>
        <v>#N/A</v>
      </c>
      <c r="Z328" t="e">
        <f t="shared" ca="1" si="920"/>
        <v>#N/A</v>
      </c>
      <c r="AA328" t="e">
        <f t="shared" ca="1" si="920"/>
        <v>#N/A</v>
      </c>
      <c r="AB328" t="e">
        <f t="shared" ca="1" si="920"/>
        <v>#N/A</v>
      </c>
      <c r="AC328" t="e">
        <f t="shared" ca="1" si="920"/>
        <v>#N/A</v>
      </c>
      <c r="AD328" t="e">
        <f t="shared" ca="1" si="920"/>
        <v>#N/A</v>
      </c>
      <c r="AE328" t="e">
        <f t="shared" ca="1" si="920"/>
        <v>#N/A</v>
      </c>
      <c r="AF328" t="e">
        <f t="shared" ca="1" si="920"/>
        <v>#N/A</v>
      </c>
      <c r="AG328" t="e">
        <f t="shared" ca="1" si="920"/>
        <v>#N/A</v>
      </c>
      <c r="AH328" t="e">
        <f t="shared" ca="1" si="920"/>
        <v>#N/A</v>
      </c>
      <c r="AI328" t="e">
        <f t="shared" ca="1" si="920"/>
        <v>#N/A</v>
      </c>
      <c r="AJ328" t="e">
        <f t="shared" ca="1" si="920"/>
        <v>#N/A</v>
      </c>
      <c r="AK328" t="e">
        <f t="shared" ca="1" si="920"/>
        <v>#N/A</v>
      </c>
      <c r="AL328" t="e">
        <f t="shared" ca="1" si="920"/>
        <v>#N/A</v>
      </c>
      <c r="AM328" t="e">
        <f t="shared" ca="1" si="920"/>
        <v>#N/A</v>
      </c>
      <c r="AN328" t="e">
        <f t="shared" ca="1" si="923"/>
        <v>#N/A</v>
      </c>
      <c r="AO328" t="e">
        <f t="shared" ca="1" si="923"/>
        <v>#N/A</v>
      </c>
      <c r="AP328" t="e">
        <f t="shared" ca="1" si="923"/>
        <v>#N/A</v>
      </c>
      <c r="AQ328" t="e">
        <f t="shared" ca="1" si="923"/>
        <v>#N/A</v>
      </c>
      <c r="AR328" t="e">
        <f t="shared" ca="1" si="923"/>
        <v>#N/A</v>
      </c>
      <c r="AS328" t="e">
        <f t="shared" ca="1" si="923"/>
        <v>#N/A</v>
      </c>
      <c r="AT328" t="e">
        <f t="shared" ca="1" si="923"/>
        <v>#N/A</v>
      </c>
      <c r="AU328" t="e">
        <f t="shared" ca="1" si="923"/>
        <v>#N/A</v>
      </c>
      <c r="AV328" t="e">
        <f t="shared" ca="1" si="923"/>
        <v>#N/A</v>
      </c>
      <c r="AW328" t="e">
        <f t="shared" ca="1" si="923"/>
        <v>#N/A</v>
      </c>
      <c r="AX328" t="e">
        <f t="shared" ca="1" si="923"/>
        <v>#N/A</v>
      </c>
      <c r="AY328" t="e">
        <f t="shared" ca="1" si="923"/>
        <v>#N/A</v>
      </c>
      <c r="AZ328" t="e">
        <f t="shared" ca="1" si="923"/>
        <v>#N/A</v>
      </c>
      <c r="BA328" t="e">
        <f t="shared" ca="1" si="923"/>
        <v>#N/A</v>
      </c>
      <c r="BB328" s="91" t="e">
        <f t="shared" ca="1" si="923"/>
        <v>#N/A</v>
      </c>
      <c r="BC328" t="e">
        <f t="shared" ca="1" si="923"/>
        <v>#N/A</v>
      </c>
      <c r="BD328" t="e">
        <f t="shared" ca="1" si="924"/>
        <v>#N/A</v>
      </c>
      <c r="BE328" t="e">
        <f t="shared" ca="1" si="924"/>
        <v>#N/A</v>
      </c>
      <c r="BF328" t="e">
        <f t="shared" ca="1" si="924"/>
        <v>#N/A</v>
      </c>
      <c r="BG328" t="e">
        <f t="shared" ca="1" si="924"/>
        <v>#N/A</v>
      </c>
      <c r="BH328" t="e">
        <f t="shared" ca="1" si="924"/>
        <v>#N/A</v>
      </c>
      <c r="BI328" t="e">
        <f t="shared" ca="1" si="924"/>
        <v>#N/A</v>
      </c>
      <c r="BJ328" t="e">
        <f t="shared" ca="1" si="924"/>
        <v>#N/A</v>
      </c>
      <c r="BK328" t="e">
        <f t="shared" ca="1" si="924"/>
        <v>#N/A</v>
      </c>
      <c r="BL328" t="e">
        <f t="shared" ca="1" si="924"/>
        <v>#N/A</v>
      </c>
      <c r="BM328" t="e">
        <f t="shared" ca="1" si="924"/>
        <v>#N/A</v>
      </c>
      <c r="BN328" t="e">
        <f t="shared" ca="1" si="924"/>
        <v>#N/A</v>
      </c>
      <c r="BO328" t="e">
        <f t="shared" ca="1" si="924"/>
        <v>#N/A</v>
      </c>
      <c r="BP328" t="e">
        <f t="shared" ca="1" si="924"/>
        <v>#N/A</v>
      </c>
      <c r="BQ328" t="e">
        <f t="shared" ca="1" si="924"/>
        <v>#N/A</v>
      </c>
      <c r="BR328" t="e">
        <f t="shared" ca="1" si="924"/>
        <v>#N/A</v>
      </c>
      <c r="BS328" t="e">
        <f t="shared" ca="1" si="924"/>
        <v>#N/A</v>
      </c>
      <c r="BT328" t="e">
        <f t="shared" ca="1" si="925"/>
        <v>#N/A</v>
      </c>
      <c r="BU328" t="e">
        <f t="shared" ca="1" si="925"/>
        <v>#N/A</v>
      </c>
      <c r="BV328" t="e">
        <f t="shared" ca="1" si="925"/>
        <v>#N/A</v>
      </c>
      <c r="BW328" t="e">
        <f t="shared" ca="1" si="925"/>
        <v>#N/A</v>
      </c>
      <c r="BX328" t="e">
        <f t="shared" ca="1" si="925"/>
        <v>#N/A</v>
      </c>
      <c r="BY328" t="e">
        <f t="shared" ca="1" si="925"/>
        <v>#N/A</v>
      </c>
      <c r="BZ328" t="e">
        <f t="shared" ca="1" si="925"/>
        <v>#N/A</v>
      </c>
      <c r="CA328" t="e">
        <f t="shared" ca="1" si="925"/>
        <v>#N/A</v>
      </c>
      <c r="CB328" t="e">
        <f t="shared" ca="1" si="925"/>
        <v>#N/A</v>
      </c>
      <c r="CC328" t="e">
        <f t="shared" ca="1" si="925"/>
        <v>#N/A</v>
      </c>
      <c r="CD328" t="e">
        <f t="shared" ca="1" si="925"/>
        <v>#N/A</v>
      </c>
      <c r="CE328" t="e">
        <f t="shared" ca="1" si="925"/>
        <v>#N/A</v>
      </c>
      <c r="CF328" s="91" t="e">
        <f t="shared" ca="1" si="925"/>
        <v>#N/A</v>
      </c>
      <c r="CG328" t="e">
        <f t="shared" ca="1" si="925"/>
        <v>#N/A</v>
      </c>
      <c r="CH328" t="e">
        <f t="shared" ca="1" si="925"/>
        <v>#N/A</v>
      </c>
      <c r="CI328" t="e">
        <f t="shared" ca="1" si="925"/>
        <v>#N/A</v>
      </c>
      <c r="CJ328" t="e">
        <f t="shared" ca="1" si="926"/>
        <v>#N/A</v>
      </c>
      <c r="CK328" t="e">
        <f t="shared" ca="1" si="926"/>
        <v>#N/A</v>
      </c>
      <c r="CL328" t="e">
        <f t="shared" ca="1" si="926"/>
        <v>#N/A</v>
      </c>
      <c r="CM328" t="e">
        <f t="shared" ca="1" si="926"/>
        <v>#N/A</v>
      </c>
      <c r="CN328" t="e">
        <f t="shared" ca="1" si="926"/>
        <v>#N/A</v>
      </c>
      <c r="CO328" t="e">
        <f t="shared" ca="1" si="926"/>
        <v>#N/A</v>
      </c>
      <c r="CP328" t="e">
        <f t="shared" ca="1" si="926"/>
        <v>#N/A</v>
      </c>
      <c r="CQ328" t="e">
        <f t="shared" ca="1" si="926"/>
        <v>#N/A</v>
      </c>
      <c r="CR328" t="e">
        <f t="shared" ca="1" si="926"/>
        <v>#N/A</v>
      </c>
      <c r="CS328" t="e">
        <f t="shared" ca="1" si="926"/>
        <v>#N/A</v>
      </c>
      <c r="CT328" t="e">
        <f t="shared" ca="1" si="926"/>
        <v>#N/A</v>
      </c>
      <c r="CU328" t="e">
        <f t="shared" ca="1" si="926"/>
        <v>#N/A</v>
      </c>
      <c r="CV328" t="e">
        <f t="shared" ca="1" si="926"/>
        <v>#N/A</v>
      </c>
      <c r="CW328" t="e">
        <f t="shared" ca="1" si="926"/>
        <v>#N/A</v>
      </c>
      <c r="CX328" t="e">
        <f t="shared" ca="1" si="926"/>
        <v>#N/A</v>
      </c>
      <c r="CY328" t="e">
        <f t="shared" ca="1" si="926"/>
        <v>#N/A</v>
      </c>
      <c r="CZ328" t="e">
        <f t="shared" ca="1" si="922"/>
        <v>#N/A</v>
      </c>
      <c r="DA328" t="e">
        <f t="shared" ca="1" si="922"/>
        <v>#N/A</v>
      </c>
      <c r="DB328" t="e">
        <f t="shared" ca="1" si="922"/>
        <v>#N/A</v>
      </c>
      <c r="DC328" t="e">
        <f t="shared" ca="1" si="922"/>
        <v>#N/A</v>
      </c>
      <c r="DD328" t="e">
        <f t="shared" ca="1" si="922"/>
        <v>#N/A</v>
      </c>
      <c r="DE328" t="e">
        <f t="shared" ca="1" si="922"/>
        <v>#N/A</v>
      </c>
      <c r="DF328" t="e">
        <f t="shared" ca="1" si="922"/>
        <v>#N/A</v>
      </c>
      <c r="DG328" t="e">
        <f t="shared" ca="1" si="922"/>
        <v>#N/A</v>
      </c>
      <c r="DH328" t="e">
        <f t="shared" ca="1" si="922"/>
        <v>#N/A</v>
      </c>
      <c r="DI328" t="e">
        <f t="shared" ca="1" si="922"/>
        <v>#N/A</v>
      </c>
      <c r="DJ328" s="91" t="e">
        <f t="shared" ca="1" si="922"/>
        <v>#N/A</v>
      </c>
      <c r="DK328" t="e">
        <f t="shared" ca="1" si="922"/>
        <v>#N/A</v>
      </c>
      <c r="DL328" t="e">
        <f t="shared" ca="1" si="922"/>
        <v>#N/A</v>
      </c>
      <c r="DM328" t="e">
        <f t="shared" ca="1" si="922"/>
        <v>#N/A</v>
      </c>
      <c r="DN328" t="e">
        <f t="shared" ca="1" si="922"/>
        <v>#N/A</v>
      </c>
      <c r="DO328" t="e">
        <f t="shared" ca="1" si="922"/>
        <v>#N/A</v>
      </c>
      <c r="DP328" t="e">
        <f t="shared" ca="1" si="921"/>
        <v>#N/A</v>
      </c>
      <c r="DQ328" t="e">
        <f t="shared" ca="1" si="921"/>
        <v>#N/A</v>
      </c>
      <c r="DR328" t="e">
        <f t="shared" ca="1" si="921"/>
        <v>#N/A</v>
      </c>
      <c r="DS328" t="e">
        <f t="shared" ca="1" si="921"/>
        <v>#N/A</v>
      </c>
      <c r="DT328" t="e">
        <f t="shared" ca="1" si="921"/>
        <v>#N/A</v>
      </c>
      <c r="DU328" t="e">
        <f t="shared" ca="1" si="921"/>
        <v>#N/A</v>
      </c>
      <c r="DV328" t="e">
        <f t="shared" ca="1" si="921"/>
        <v>#N/A</v>
      </c>
      <c r="DW328" t="e">
        <f t="shared" ca="1" si="921"/>
        <v>#N/A</v>
      </c>
      <c r="DX328" t="e">
        <f t="shared" ca="1" si="921"/>
        <v>#N/A</v>
      </c>
      <c r="DY328" t="e">
        <f t="shared" ca="1" si="921"/>
        <v>#N/A</v>
      </c>
      <c r="DZ328" t="e">
        <f t="shared" ca="1" si="921"/>
        <v>#N/A</v>
      </c>
      <c r="EA328" t="e">
        <f t="shared" ca="1" si="921"/>
        <v>#N/A</v>
      </c>
      <c r="EB328" t="e">
        <f t="shared" ca="1" si="921"/>
        <v>#N/A</v>
      </c>
      <c r="EC328" t="e">
        <f t="shared" ca="1" si="921"/>
        <v>#N/A</v>
      </c>
      <c r="ED328" t="e">
        <f t="shared" ca="1" si="921"/>
        <v>#N/A</v>
      </c>
      <c r="EE328" t="e">
        <f t="shared" ca="1" si="919"/>
        <v>#N/A</v>
      </c>
      <c r="EF328" t="e">
        <f t="shared" ca="1" si="919"/>
        <v>#N/A</v>
      </c>
      <c r="EG328" t="e">
        <f t="shared" ca="1" si="919"/>
        <v>#N/A</v>
      </c>
      <c r="EH328" t="e">
        <f t="shared" ca="1" si="919"/>
        <v>#N/A</v>
      </c>
      <c r="EI328" t="e">
        <f t="shared" ca="1" si="919"/>
        <v>#N/A</v>
      </c>
      <c r="EJ328" t="e">
        <f t="shared" ca="1" si="919"/>
        <v>#N/A</v>
      </c>
      <c r="EK328" t="e">
        <f t="shared" ca="1" si="919"/>
        <v>#N/A</v>
      </c>
      <c r="EL328" t="e">
        <f t="shared" ca="1" si="919"/>
        <v>#N/A</v>
      </c>
      <c r="EM328" t="e">
        <f t="shared" ca="1" si="919"/>
        <v>#N/A</v>
      </c>
      <c r="EN328" s="91" t="e">
        <f t="shared" ca="1" si="919"/>
        <v>#N/A</v>
      </c>
    </row>
    <row r="329" spans="1:144">
      <c r="A329">
        <f ca="1"/>
        <v>0</v>
      </c>
      <c r="B329">
        <f ca="1"/>
        <v>0</v>
      </c>
      <c r="C329">
        <f ca="1"/>
        <v>0</v>
      </c>
      <c r="D329" t="str">
        <f ca="1"/>
        <v/>
      </c>
      <c r="E329">
        <f ca="1"/>
        <v>0</v>
      </c>
      <c r="F329">
        <f ca="1"/>
        <v>0</v>
      </c>
      <c r="G329">
        <f ca="1"/>
        <v>0</v>
      </c>
      <c r="H329" t="str">
        <f ca="1"/>
        <v/>
      </c>
      <c r="I329">
        <f ca="1"/>
        <v>0</v>
      </c>
      <c r="J329" t="str">
        <f ca="1"/>
        <v/>
      </c>
      <c r="K329" t="str">
        <f ca="1"/>
        <v>0</v>
      </c>
      <c r="L329" t="str">
        <f ca="1"/>
        <v>0</v>
      </c>
      <c r="M329" t="str">
        <f ca="1"/>
        <v>0</v>
      </c>
      <c r="X329" s="91" t="e">
        <f t="shared" ca="1" si="920"/>
        <v>#N/A</v>
      </c>
      <c r="Y329" t="e">
        <f t="shared" ca="1" si="920"/>
        <v>#N/A</v>
      </c>
      <c r="Z329" t="e">
        <f t="shared" ca="1" si="920"/>
        <v>#N/A</v>
      </c>
      <c r="AA329" t="e">
        <f t="shared" ca="1" si="920"/>
        <v>#N/A</v>
      </c>
      <c r="AB329" t="e">
        <f t="shared" ca="1" si="920"/>
        <v>#N/A</v>
      </c>
      <c r="AC329" t="e">
        <f t="shared" ca="1" si="920"/>
        <v>#N/A</v>
      </c>
      <c r="AD329" t="e">
        <f t="shared" ca="1" si="920"/>
        <v>#N/A</v>
      </c>
      <c r="AE329" t="e">
        <f t="shared" ca="1" si="920"/>
        <v>#N/A</v>
      </c>
      <c r="AF329" t="e">
        <f t="shared" ca="1" si="920"/>
        <v>#N/A</v>
      </c>
      <c r="AG329" t="e">
        <f t="shared" ca="1" si="920"/>
        <v>#N/A</v>
      </c>
      <c r="AH329" t="e">
        <f t="shared" ca="1" si="920"/>
        <v>#N/A</v>
      </c>
      <c r="AI329" t="e">
        <f t="shared" ca="1" si="920"/>
        <v>#N/A</v>
      </c>
      <c r="AJ329" t="e">
        <f t="shared" ca="1" si="920"/>
        <v>#N/A</v>
      </c>
      <c r="AK329" t="e">
        <f t="shared" ca="1" si="920"/>
        <v>#N/A</v>
      </c>
      <c r="AL329" t="e">
        <f t="shared" ca="1" si="920"/>
        <v>#N/A</v>
      </c>
      <c r="AM329" t="e">
        <f t="shared" ca="1" si="920"/>
        <v>#N/A</v>
      </c>
      <c r="AN329" t="e">
        <f t="shared" ca="1" si="923"/>
        <v>#N/A</v>
      </c>
      <c r="AO329" t="e">
        <f t="shared" ca="1" si="923"/>
        <v>#N/A</v>
      </c>
      <c r="AP329" t="e">
        <f t="shared" ca="1" si="923"/>
        <v>#N/A</v>
      </c>
      <c r="AQ329" t="e">
        <f t="shared" ca="1" si="923"/>
        <v>#N/A</v>
      </c>
      <c r="AR329" t="e">
        <f t="shared" ca="1" si="923"/>
        <v>#N/A</v>
      </c>
      <c r="AS329" t="e">
        <f t="shared" ca="1" si="923"/>
        <v>#N/A</v>
      </c>
      <c r="AT329" t="e">
        <f t="shared" ca="1" si="923"/>
        <v>#N/A</v>
      </c>
      <c r="AU329" t="e">
        <f t="shared" ca="1" si="923"/>
        <v>#N/A</v>
      </c>
      <c r="AV329" t="e">
        <f t="shared" ca="1" si="923"/>
        <v>#N/A</v>
      </c>
      <c r="AW329" t="e">
        <f t="shared" ca="1" si="923"/>
        <v>#N/A</v>
      </c>
      <c r="AX329" t="e">
        <f t="shared" ca="1" si="923"/>
        <v>#N/A</v>
      </c>
      <c r="AY329" t="e">
        <f t="shared" ca="1" si="923"/>
        <v>#N/A</v>
      </c>
      <c r="AZ329" t="e">
        <f t="shared" ca="1" si="923"/>
        <v>#N/A</v>
      </c>
      <c r="BA329" t="e">
        <f t="shared" ca="1" si="923"/>
        <v>#N/A</v>
      </c>
      <c r="BB329" s="91" t="e">
        <f t="shared" ca="1" si="923"/>
        <v>#N/A</v>
      </c>
      <c r="BC329" t="e">
        <f t="shared" ca="1" si="923"/>
        <v>#N/A</v>
      </c>
      <c r="BD329" t="e">
        <f t="shared" ca="1" si="924"/>
        <v>#N/A</v>
      </c>
      <c r="BE329" t="e">
        <f t="shared" ca="1" si="924"/>
        <v>#N/A</v>
      </c>
      <c r="BF329" t="e">
        <f t="shared" ca="1" si="924"/>
        <v>#N/A</v>
      </c>
      <c r="BG329" t="e">
        <f t="shared" ca="1" si="924"/>
        <v>#N/A</v>
      </c>
      <c r="BH329" t="e">
        <f t="shared" ca="1" si="924"/>
        <v>#N/A</v>
      </c>
      <c r="BI329" t="e">
        <f t="shared" ca="1" si="924"/>
        <v>#N/A</v>
      </c>
      <c r="BJ329" t="e">
        <f t="shared" ca="1" si="924"/>
        <v>#N/A</v>
      </c>
      <c r="BK329" t="e">
        <f t="shared" ca="1" si="924"/>
        <v>#N/A</v>
      </c>
      <c r="BL329" t="e">
        <f t="shared" ca="1" si="924"/>
        <v>#N/A</v>
      </c>
      <c r="BM329" t="e">
        <f t="shared" ca="1" si="924"/>
        <v>#N/A</v>
      </c>
      <c r="BN329" t="e">
        <f t="shared" ca="1" si="924"/>
        <v>#N/A</v>
      </c>
      <c r="BO329" t="e">
        <f t="shared" ca="1" si="924"/>
        <v>#N/A</v>
      </c>
      <c r="BP329" t="e">
        <f t="shared" ca="1" si="924"/>
        <v>#N/A</v>
      </c>
      <c r="BQ329" t="e">
        <f t="shared" ca="1" si="924"/>
        <v>#N/A</v>
      </c>
      <c r="BR329" t="e">
        <f t="shared" ca="1" si="924"/>
        <v>#N/A</v>
      </c>
      <c r="BS329" t="e">
        <f t="shared" ca="1" si="924"/>
        <v>#N/A</v>
      </c>
      <c r="BT329" t="e">
        <f t="shared" ca="1" si="925"/>
        <v>#N/A</v>
      </c>
      <c r="BU329" t="e">
        <f t="shared" ca="1" si="925"/>
        <v>#N/A</v>
      </c>
      <c r="BV329" t="e">
        <f t="shared" ca="1" si="925"/>
        <v>#N/A</v>
      </c>
      <c r="BW329" t="e">
        <f t="shared" ca="1" si="925"/>
        <v>#N/A</v>
      </c>
      <c r="BX329" t="e">
        <f t="shared" ca="1" si="925"/>
        <v>#N/A</v>
      </c>
      <c r="BY329" t="e">
        <f t="shared" ca="1" si="925"/>
        <v>#N/A</v>
      </c>
      <c r="BZ329" t="e">
        <f t="shared" ca="1" si="925"/>
        <v>#N/A</v>
      </c>
      <c r="CA329" t="e">
        <f t="shared" ca="1" si="925"/>
        <v>#N/A</v>
      </c>
      <c r="CB329" t="e">
        <f t="shared" ca="1" si="925"/>
        <v>#N/A</v>
      </c>
      <c r="CC329" t="e">
        <f t="shared" ca="1" si="925"/>
        <v>#N/A</v>
      </c>
      <c r="CD329" t="e">
        <f t="shared" ca="1" si="925"/>
        <v>#N/A</v>
      </c>
      <c r="CE329" t="e">
        <f t="shared" ca="1" si="925"/>
        <v>#N/A</v>
      </c>
      <c r="CF329" s="91" t="e">
        <f t="shared" ca="1" si="925"/>
        <v>#N/A</v>
      </c>
      <c r="CG329" t="e">
        <f t="shared" ca="1" si="925"/>
        <v>#N/A</v>
      </c>
      <c r="CH329" t="e">
        <f t="shared" ca="1" si="925"/>
        <v>#N/A</v>
      </c>
      <c r="CI329" t="e">
        <f t="shared" ca="1" si="925"/>
        <v>#N/A</v>
      </c>
      <c r="CJ329" t="e">
        <f t="shared" ca="1" si="926"/>
        <v>#N/A</v>
      </c>
      <c r="CK329" t="e">
        <f t="shared" ca="1" si="926"/>
        <v>#N/A</v>
      </c>
      <c r="CL329" t="e">
        <f t="shared" ca="1" si="926"/>
        <v>#N/A</v>
      </c>
      <c r="CM329" t="e">
        <f t="shared" ca="1" si="926"/>
        <v>#N/A</v>
      </c>
      <c r="CN329" t="e">
        <f t="shared" ca="1" si="926"/>
        <v>#N/A</v>
      </c>
      <c r="CO329" t="e">
        <f t="shared" ca="1" si="926"/>
        <v>#N/A</v>
      </c>
      <c r="CP329" t="e">
        <f t="shared" ca="1" si="926"/>
        <v>#N/A</v>
      </c>
      <c r="CQ329" t="e">
        <f t="shared" ca="1" si="926"/>
        <v>#N/A</v>
      </c>
      <c r="CR329" t="e">
        <f t="shared" ca="1" si="926"/>
        <v>#N/A</v>
      </c>
      <c r="CS329" t="e">
        <f t="shared" ca="1" si="926"/>
        <v>#N/A</v>
      </c>
      <c r="CT329" t="e">
        <f t="shared" ca="1" si="926"/>
        <v>#N/A</v>
      </c>
      <c r="CU329" t="e">
        <f t="shared" ca="1" si="926"/>
        <v>#N/A</v>
      </c>
      <c r="CV329" t="e">
        <f t="shared" ca="1" si="926"/>
        <v>#N/A</v>
      </c>
      <c r="CW329" t="e">
        <f t="shared" ca="1" si="926"/>
        <v>#N/A</v>
      </c>
      <c r="CX329" t="e">
        <f t="shared" ca="1" si="926"/>
        <v>#N/A</v>
      </c>
      <c r="CY329" t="e">
        <f t="shared" ca="1" si="926"/>
        <v>#N/A</v>
      </c>
      <c r="CZ329" t="e">
        <f t="shared" ca="1" si="922"/>
        <v>#N/A</v>
      </c>
      <c r="DA329" t="e">
        <f t="shared" ca="1" si="922"/>
        <v>#N/A</v>
      </c>
      <c r="DB329" t="e">
        <f t="shared" ca="1" si="922"/>
        <v>#N/A</v>
      </c>
      <c r="DC329" t="e">
        <f t="shared" ca="1" si="922"/>
        <v>#N/A</v>
      </c>
      <c r="DD329" t="e">
        <f t="shared" ca="1" si="922"/>
        <v>#N/A</v>
      </c>
      <c r="DE329" t="e">
        <f t="shared" ca="1" si="922"/>
        <v>#N/A</v>
      </c>
      <c r="DF329" t="e">
        <f t="shared" ca="1" si="922"/>
        <v>#N/A</v>
      </c>
      <c r="DG329" t="e">
        <f t="shared" ca="1" si="922"/>
        <v>#N/A</v>
      </c>
      <c r="DH329" t="e">
        <f t="shared" ca="1" si="922"/>
        <v>#N/A</v>
      </c>
      <c r="DI329" t="e">
        <f t="shared" ca="1" si="922"/>
        <v>#N/A</v>
      </c>
      <c r="DJ329" s="91" t="e">
        <f t="shared" ca="1" si="922"/>
        <v>#N/A</v>
      </c>
      <c r="DK329" t="e">
        <f t="shared" ca="1" si="922"/>
        <v>#N/A</v>
      </c>
      <c r="DL329" t="e">
        <f t="shared" ca="1" si="922"/>
        <v>#N/A</v>
      </c>
      <c r="DM329" t="e">
        <f t="shared" ca="1" si="922"/>
        <v>#N/A</v>
      </c>
      <c r="DN329" t="e">
        <f t="shared" ca="1" si="922"/>
        <v>#N/A</v>
      </c>
      <c r="DO329" t="e">
        <f t="shared" ca="1" si="922"/>
        <v>#N/A</v>
      </c>
      <c r="DP329" t="e">
        <f t="shared" ca="1" si="921"/>
        <v>#N/A</v>
      </c>
      <c r="DQ329" t="e">
        <f t="shared" ca="1" si="921"/>
        <v>#N/A</v>
      </c>
      <c r="DR329" t="e">
        <f t="shared" ca="1" si="921"/>
        <v>#N/A</v>
      </c>
      <c r="DS329" t="e">
        <f t="shared" ca="1" si="921"/>
        <v>#N/A</v>
      </c>
      <c r="DT329" t="e">
        <f t="shared" ca="1" si="921"/>
        <v>#N/A</v>
      </c>
      <c r="DU329" t="e">
        <f t="shared" ca="1" si="921"/>
        <v>#N/A</v>
      </c>
      <c r="DV329" t="e">
        <f t="shared" ca="1" si="921"/>
        <v>#N/A</v>
      </c>
      <c r="DW329" t="e">
        <f t="shared" ca="1" si="921"/>
        <v>#N/A</v>
      </c>
      <c r="DX329" t="e">
        <f t="shared" ca="1" si="921"/>
        <v>#N/A</v>
      </c>
      <c r="DY329" t="e">
        <f t="shared" ca="1" si="921"/>
        <v>#N/A</v>
      </c>
      <c r="DZ329" t="e">
        <f t="shared" ca="1" si="921"/>
        <v>#N/A</v>
      </c>
      <c r="EA329" t="e">
        <f t="shared" ca="1" si="921"/>
        <v>#N/A</v>
      </c>
      <c r="EB329" t="e">
        <f t="shared" ca="1" si="921"/>
        <v>#N/A</v>
      </c>
      <c r="EC329" t="e">
        <f t="shared" ca="1" si="921"/>
        <v>#N/A</v>
      </c>
      <c r="ED329" t="e">
        <f t="shared" ca="1" si="921"/>
        <v>#N/A</v>
      </c>
      <c r="EE329" t="e">
        <f t="shared" ca="1" si="919"/>
        <v>#N/A</v>
      </c>
      <c r="EF329" t="e">
        <f t="shared" ca="1" si="919"/>
        <v>#N/A</v>
      </c>
      <c r="EG329" t="e">
        <f t="shared" ca="1" si="919"/>
        <v>#N/A</v>
      </c>
      <c r="EH329" t="e">
        <f t="shared" ca="1" si="919"/>
        <v>#N/A</v>
      </c>
      <c r="EI329" t="e">
        <f t="shared" ca="1" si="919"/>
        <v>#N/A</v>
      </c>
      <c r="EJ329" t="e">
        <f t="shared" ca="1" si="919"/>
        <v>#N/A</v>
      </c>
      <c r="EK329" t="e">
        <f t="shared" ca="1" si="919"/>
        <v>#N/A</v>
      </c>
      <c r="EL329" t="e">
        <f t="shared" ca="1" si="919"/>
        <v>#N/A</v>
      </c>
      <c r="EM329" t="e">
        <f t="shared" ca="1" si="919"/>
        <v>#N/A</v>
      </c>
      <c r="EN329" s="91" t="e">
        <f t="shared" ca="1" si="919"/>
        <v>#N/A</v>
      </c>
    </row>
    <row r="330" spans="1:144">
      <c r="A330">
        <f ca="1"/>
        <v>0</v>
      </c>
      <c r="B330">
        <f ca="1"/>
        <v>0</v>
      </c>
      <c r="C330">
        <f ca="1"/>
        <v>0</v>
      </c>
      <c r="D330" t="str">
        <f ca="1"/>
        <v/>
      </c>
      <c r="E330">
        <f ca="1"/>
        <v>0</v>
      </c>
      <c r="F330">
        <f ca="1"/>
        <v>0</v>
      </c>
      <c r="G330">
        <f ca="1"/>
        <v>0</v>
      </c>
      <c r="H330" t="str">
        <f ca="1"/>
        <v/>
      </c>
      <c r="I330">
        <f ca="1"/>
        <v>0</v>
      </c>
      <c r="J330" t="str">
        <f ca="1"/>
        <v/>
      </c>
      <c r="K330" t="str">
        <f ca="1"/>
        <v>0</v>
      </c>
      <c r="L330" t="str">
        <f ca="1"/>
        <v>0</v>
      </c>
      <c r="M330" t="str">
        <f ca="1"/>
        <v>0</v>
      </c>
      <c r="X330" s="91" t="e">
        <f t="shared" ca="1" si="920"/>
        <v>#N/A</v>
      </c>
      <c r="Y330" t="e">
        <f t="shared" ca="1" si="920"/>
        <v>#N/A</v>
      </c>
      <c r="Z330" t="e">
        <f t="shared" ca="1" si="920"/>
        <v>#N/A</v>
      </c>
      <c r="AA330" t="e">
        <f t="shared" ca="1" si="920"/>
        <v>#N/A</v>
      </c>
      <c r="AB330" t="e">
        <f t="shared" ca="1" si="920"/>
        <v>#N/A</v>
      </c>
      <c r="AC330" t="e">
        <f t="shared" ca="1" si="920"/>
        <v>#N/A</v>
      </c>
      <c r="AD330" t="e">
        <f t="shared" ca="1" si="920"/>
        <v>#N/A</v>
      </c>
      <c r="AE330" t="e">
        <f t="shared" ca="1" si="920"/>
        <v>#N/A</v>
      </c>
      <c r="AF330" t="e">
        <f t="shared" ca="1" si="920"/>
        <v>#N/A</v>
      </c>
      <c r="AG330" t="e">
        <f t="shared" ca="1" si="920"/>
        <v>#N/A</v>
      </c>
      <c r="AH330" t="e">
        <f t="shared" ca="1" si="920"/>
        <v>#N/A</v>
      </c>
      <c r="AI330" t="e">
        <f t="shared" ca="1" si="920"/>
        <v>#N/A</v>
      </c>
      <c r="AJ330" t="e">
        <f t="shared" ca="1" si="920"/>
        <v>#N/A</v>
      </c>
      <c r="AK330" t="e">
        <f t="shared" ca="1" si="920"/>
        <v>#N/A</v>
      </c>
      <c r="AL330" t="e">
        <f t="shared" ca="1" si="920"/>
        <v>#N/A</v>
      </c>
      <c r="AM330" t="e">
        <f t="shared" ca="1" si="920"/>
        <v>#N/A</v>
      </c>
      <c r="AN330" t="e">
        <f t="shared" ca="1" si="923"/>
        <v>#N/A</v>
      </c>
      <c r="AO330" t="e">
        <f t="shared" ca="1" si="923"/>
        <v>#N/A</v>
      </c>
      <c r="AP330" t="e">
        <f t="shared" ca="1" si="923"/>
        <v>#N/A</v>
      </c>
      <c r="AQ330" t="e">
        <f t="shared" ca="1" si="923"/>
        <v>#N/A</v>
      </c>
      <c r="AR330" t="e">
        <f t="shared" ca="1" si="923"/>
        <v>#N/A</v>
      </c>
      <c r="AS330" t="e">
        <f t="shared" ca="1" si="923"/>
        <v>#N/A</v>
      </c>
      <c r="AT330" t="e">
        <f t="shared" ca="1" si="923"/>
        <v>#N/A</v>
      </c>
      <c r="AU330" t="e">
        <f t="shared" ca="1" si="923"/>
        <v>#N/A</v>
      </c>
      <c r="AV330" t="e">
        <f t="shared" ca="1" si="923"/>
        <v>#N/A</v>
      </c>
      <c r="AW330" t="e">
        <f t="shared" ca="1" si="923"/>
        <v>#N/A</v>
      </c>
      <c r="AX330" t="e">
        <f t="shared" ca="1" si="923"/>
        <v>#N/A</v>
      </c>
      <c r="AY330" t="e">
        <f t="shared" ca="1" si="923"/>
        <v>#N/A</v>
      </c>
      <c r="AZ330" t="e">
        <f t="shared" ca="1" si="923"/>
        <v>#N/A</v>
      </c>
      <c r="BA330" t="e">
        <f t="shared" ca="1" si="923"/>
        <v>#N/A</v>
      </c>
      <c r="BB330" s="91" t="e">
        <f t="shared" ca="1" si="923"/>
        <v>#N/A</v>
      </c>
      <c r="BC330" t="e">
        <f t="shared" ca="1" si="923"/>
        <v>#N/A</v>
      </c>
      <c r="BD330" t="e">
        <f t="shared" ca="1" si="924"/>
        <v>#N/A</v>
      </c>
      <c r="BE330" t="e">
        <f t="shared" ca="1" si="924"/>
        <v>#N/A</v>
      </c>
      <c r="BF330" t="e">
        <f t="shared" ca="1" si="924"/>
        <v>#N/A</v>
      </c>
      <c r="BG330" t="e">
        <f t="shared" ca="1" si="924"/>
        <v>#N/A</v>
      </c>
      <c r="BH330" t="e">
        <f t="shared" ca="1" si="924"/>
        <v>#N/A</v>
      </c>
      <c r="BI330" t="e">
        <f t="shared" ca="1" si="924"/>
        <v>#N/A</v>
      </c>
      <c r="BJ330" t="e">
        <f t="shared" ca="1" si="924"/>
        <v>#N/A</v>
      </c>
      <c r="BK330" t="e">
        <f t="shared" ca="1" si="924"/>
        <v>#N/A</v>
      </c>
      <c r="BL330" t="e">
        <f t="shared" ca="1" si="924"/>
        <v>#N/A</v>
      </c>
      <c r="BM330" t="e">
        <f t="shared" ca="1" si="924"/>
        <v>#N/A</v>
      </c>
      <c r="BN330" t="e">
        <f t="shared" ca="1" si="924"/>
        <v>#N/A</v>
      </c>
      <c r="BO330" t="e">
        <f t="shared" ca="1" si="924"/>
        <v>#N/A</v>
      </c>
      <c r="BP330" t="e">
        <f t="shared" ca="1" si="924"/>
        <v>#N/A</v>
      </c>
      <c r="BQ330" t="e">
        <f t="shared" ca="1" si="924"/>
        <v>#N/A</v>
      </c>
      <c r="BR330" t="e">
        <f t="shared" ca="1" si="924"/>
        <v>#N/A</v>
      </c>
      <c r="BS330" t="e">
        <f t="shared" ca="1" si="924"/>
        <v>#N/A</v>
      </c>
      <c r="BT330" t="e">
        <f t="shared" ca="1" si="925"/>
        <v>#N/A</v>
      </c>
      <c r="BU330" t="e">
        <f t="shared" ca="1" si="925"/>
        <v>#N/A</v>
      </c>
      <c r="BV330" t="e">
        <f t="shared" ca="1" si="925"/>
        <v>#N/A</v>
      </c>
      <c r="BW330" t="e">
        <f t="shared" ca="1" si="925"/>
        <v>#N/A</v>
      </c>
      <c r="BX330" t="e">
        <f t="shared" ca="1" si="925"/>
        <v>#N/A</v>
      </c>
      <c r="BY330" t="e">
        <f t="shared" ca="1" si="925"/>
        <v>#N/A</v>
      </c>
      <c r="BZ330" t="e">
        <f t="shared" ca="1" si="925"/>
        <v>#N/A</v>
      </c>
      <c r="CA330" t="e">
        <f t="shared" ca="1" si="925"/>
        <v>#N/A</v>
      </c>
      <c r="CB330" t="e">
        <f t="shared" ca="1" si="925"/>
        <v>#N/A</v>
      </c>
      <c r="CC330" t="e">
        <f t="shared" ca="1" si="925"/>
        <v>#N/A</v>
      </c>
      <c r="CD330" t="e">
        <f t="shared" ca="1" si="925"/>
        <v>#N/A</v>
      </c>
      <c r="CE330" t="e">
        <f t="shared" ca="1" si="925"/>
        <v>#N/A</v>
      </c>
      <c r="CF330" s="91" t="e">
        <f t="shared" ca="1" si="925"/>
        <v>#N/A</v>
      </c>
      <c r="CG330" t="e">
        <f t="shared" ca="1" si="925"/>
        <v>#N/A</v>
      </c>
      <c r="CH330" t="e">
        <f t="shared" ca="1" si="925"/>
        <v>#N/A</v>
      </c>
      <c r="CI330" t="e">
        <f t="shared" ca="1" si="925"/>
        <v>#N/A</v>
      </c>
      <c r="CJ330" t="e">
        <f t="shared" ca="1" si="926"/>
        <v>#N/A</v>
      </c>
      <c r="CK330" t="e">
        <f t="shared" ca="1" si="926"/>
        <v>#N/A</v>
      </c>
      <c r="CL330" t="e">
        <f t="shared" ca="1" si="926"/>
        <v>#N/A</v>
      </c>
      <c r="CM330" t="e">
        <f t="shared" ca="1" si="926"/>
        <v>#N/A</v>
      </c>
      <c r="CN330" t="e">
        <f t="shared" ca="1" si="926"/>
        <v>#N/A</v>
      </c>
      <c r="CO330" t="e">
        <f t="shared" ca="1" si="926"/>
        <v>#N/A</v>
      </c>
      <c r="CP330" t="e">
        <f t="shared" ca="1" si="926"/>
        <v>#N/A</v>
      </c>
      <c r="CQ330" t="e">
        <f t="shared" ca="1" si="926"/>
        <v>#N/A</v>
      </c>
      <c r="CR330" t="e">
        <f t="shared" ca="1" si="926"/>
        <v>#N/A</v>
      </c>
      <c r="CS330" t="e">
        <f t="shared" ca="1" si="926"/>
        <v>#N/A</v>
      </c>
      <c r="CT330" t="e">
        <f t="shared" ca="1" si="926"/>
        <v>#N/A</v>
      </c>
      <c r="CU330" t="e">
        <f t="shared" ca="1" si="926"/>
        <v>#N/A</v>
      </c>
      <c r="CV330" t="e">
        <f t="shared" ca="1" si="926"/>
        <v>#N/A</v>
      </c>
      <c r="CW330" t="e">
        <f t="shared" ca="1" si="926"/>
        <v>#N/A</v>
      </c>
      <c r="CX330" t="e">
        <f t="shared" ca="1" si="926"/>
        <v>#N/A</v>
      </c>
      <c r="CY330" t="e">
        <f t="shared" ca="1" si="926"/>
        <v>#N/A</v>
      </c>
      <c r="CZ330" t="e">
        <f t="shared" ca="1" si="922"/>
        <v>#N/A</v>
      </c>
      <c r="DA330" t="e">
        <f t="shared" ca="1" si="922"/>
        <v>#N/A</v>
      </c>
      <c r="DB330" t="e">
        <f t="shared" ca="1" si="922"/>
        <v>#N/A</v>
      </c>
      <c r="DC330" t="e">
        <f t="shared" ca="1" si="922"/>
        <v>#N/A</v>
      </c>
      <c r="DD330" t="e">
        <f t="shared" ca="1" si="922"/>
        <v>#N/A</v>
      </c>
      <c r="DE330" t="e">
        <f t="shared" ca="1" si="922"/>
        <v>#N/A</v>
      </c>
      <c r="DF330" t="e">
        <f t="shared" ca="1" si="922"/>
        <v>#N/A</v>
      </c>
      <c r="DG330" t="e">
        <f t="shared" ca="1" si="922"/>
        <v>#N/A</v>
      </c>
      <c r="DH330" t="e">
        <f t="shared" ca="1" si="922"/>
        <v>#N/A</v>
      </c>
      <c r="DI330" t="e">
        <f t="shared" ca="1" si="922"/>
        <v>#N/A</v>
      </c>
      <c r="DJ330" s="91" t="e">
        <f t="shared" ca="1" si="922"/>
        <v>#N/A</v>
      </c>
      <c r="DK330" t="e">
        <f t="shared" ca="1" si="922"/>
        <v>#N/A</v>
      </c>
      <c r="DL330" t="e">
        <f t="shared" ca="1" si="922"/>
        <v>#N/A</v>
      </c>
      <c r="DM330" t="e">
        <f t="shared" ca="1" si="922"/>
        <v>#N/A</v>
      </c>
      <c r="DN330" t="e">
        <f t="shared" ca="1" si="922"/>
        <v>#N/A</v>
      </c>
      <c r="DO330" t="e">
        <f t="shared" ca="1" si="922"/>
        <v>#N/A</v>
      </c>
      <c r="DP330" t="e">
        <f t="shared" ca="1" si="921"/>
        <v>#N/A</v>
      </c>
      <c r="DQ330" t="e">
        <f t="shared" ca="1" si="921"/>
        <v>#N/A</v>
      </c>
      <c r="DR330" t="e">
        <f t="shared" ca="1" si="921"/>
        <v>#N/A</v>
      </c>
      <c r="DS330" t="e">
        <f t="shared" ca="1" si="921"/>
        <v>#N/A</v>
      </c>
      <c r="DT330" t="e">
        <f t="shared" ca="1" si="921"/>
        <v>#N/A</v>
      </c>
      <c r="DU330" t="e">
        <f t="shared" ca="1" si="921"/>
        <v>#N/A</v>
      </c>
      <c r="DV330" t="e">
        <f t="shared" ca="1" si="921"/>
        <v>#N/A</v>
      </c>
      <c r="DW330" t="e">
        <f t="shared" ca="1" si="921"/>
        <v>#N/A</v>
      </c>
      <c r="DX330" t="e">
        <f t="shared" ca="1" si="921"/>
        <v>#N/A</v>
      </c>
      <c r="DY330" t="e">
        <f t="shared" ca="1" si="921"/>
        <v>#N/A</v>
      </c>
      <c r="DZ330" t="e">
        <f t="shared" ca="1" si="921"/>
        <v>#N/A</v>
      </c>
      <c r="EA330" t="e">
        <f t="shared" ca="1" si="921"/>
        <v>#N/A</v>
      </c>
      <c r="EB330" t="e">
        <f t="shared" ca="1" si="921"/>
        <v>#N/A</v>
      </c>
      <c r="EC330" t="e">
        <f t="shared" ca="1" si="921"/>
        <v>#N/A</v>
      </c>
      <c r="ED330" t="e">
        <f t="shared" ca="1" si="921"/>
        <v>#N/A</v>
      </c>
      <c r="EE330" t="e">
        <f t="shared" ca="1" si="919"/>
        <v>#N/A</v>
      </c>
      <c r="EF330" t="e">
        <f t="shared" ca="1" si="919"/>
        <v>#N/A</v>
      </c>
      <c r="EG330" t="e">
        <f t="shared" ca="1" si="919"/>
        <v>#N/A</v>
      </c>
      <c r="EH330" t="e">
        <f t="shared" ca="1" si="919"/>
        <v>#N/A</v>
      </c>
      <c r="EI330" t="e">
        <f t="shared" ca="1" si="919"/>
        <v>#N/A</v>
      </c>
      <c r="EJ330" t="e">
        <f t="shared" ca="1" si="919"/>
        <v>#N/A</v>
      </c>
      <c r="EK330" t="e">
        <f t="shared" ca="1" si="919"/>
        <v>#N/A</v>
      </c>
      <c r="EL330" t="e">
        <f t="shared" ca="1" si="919"/>
        <v>#N/A</v>
      </c>
      <c r="EM330" t="e">
        <f t="shared" ca="1" si="919"/>
        <v>#N/A</v>
      </c>
      <c r="EN330" s="91" t="e">
        <f t="shared" ca="1" si="919"/>
        <v>#N/A</v>
      </c>
    </row>
    <row r="332" spans="1:144" s="39" customFormat="1">
      <c r="A332" s="39" t="s">
        <v>292</v>
      </c>
      <c r="B332" s="39" t="s">
        <v>435</v>
      </c>
      <c r="E332" s="39" t="e">
        <f>VLOOKUP(Details_Subsector,Subsector_Information[],22,0)</f>
        <v>#N/A</v>
      </c>
    </row>
    <row r="334" spans="1:144" ht="30" customHeight="1">
      <c r="A334" t="str" cm="1">
        <f t="array" ref="A334:M334">Embodied_Input[#Headers]</f>
        <v>Building Aspect</v>
      </c>
      <c r="B334" t="str">
        <v>Building Element</v>
      </c>
      <c r="C334" t="str">
        <v>Material</v>
      </c>
      <c r="D334" t="str">
        <v>Existing fabric?</v>
      </c>
      <c r="E334" t="str">
        <v>Age if existing?</v>
      </c>
      <c r="F334" t="str">
        <v>Adjustment Factor (%)</v>
      </c>
      <c r="G334" t="str">
        <v>Component Life (years)</v>
      </c>
      <c r="H334" t="str">
        <v>Designed for disassembly?</v>
      </c>
      <c r="I334" t="str">
        <v>Estimated Quantity</v>
      </c>
      <c r="J334" t="str">
        <v>Units</v>
      </c>
      <c r="K334" t="str">
        <v>Self-weight (kN)</v>
      </c>
      <c r="L334" t="str">
        <v>A1 - A3</v>
      </c>
      <c r="M334" t="str">
        <v>A1 - A3 Biogenic</v>
      </c>
      <c r="X334" s="91" t="s">
        <v>441</v>
      </c>
      <c r="Y334" t="s">
        <v>442</v>
      </c>
      <c r="Z334" t="s">
        <v>443</v>
      </c>
      <c r="AA334" t="s">
        <v>444</v>
      </c>
      <c r="AB334" t="s">
        <v>445</v>
      </c>
      <c r="AC334" t="s">
        <v>446</v>
      </c>
      <c r="AD334" t="s">
        <v>447</v>
      </c>
      <c r="AE334" t="s">
        <v>448</v>
      </c>
      <c r="AF334" t="s">
        <v>449</v>
      </c>
      <c r="AG334" t="s">
        <v>450</v>
      </c>
      <c r="AH334" t="s">
        <v>451</v>
      </c>
      <c r="AI334" t="s">
        <v>452</v>
      </c>
      <c r="AJ334" t="s">
        <v>453</v>
      </c>
      <c r="AK334" t="s">
        <v>454</v>
      </c>
      <c r="AL334" t="s">
        <v>455</v>
      </c>
      <c r="AM334" t="s">
        <v>456</v>
      </c>
      <c r="AN334" t="s">
        <v>457</v>
      </c>
      <c r="AO334" t="s">
        <v>458</v>
      </c>
      <c r="AP334" t="s">
        <v>459</v>
      </c>
      <c r="AQ334" t="s">
        <v>460</v>
      </c>
      <c r="AR334" t="s">
        <v>461</v>
      </c>
      <c r="AS334" t="s">
        <v>462</v>
      </c>
      <c r="AT334" t="s">
        <v>463</v>
      </c>
      <c r="AU334" t="s">
        <v>464</v>
      </c>
      <c r="AV334" t="s">
        <v>465</v>
      </c>
      <c r="AW334" t="s">
        <v>466</v>
      </c>
      <c r="AX334" t="s">
        <v>467</v>
      </c>
      <c r="AY334" t="s">
        <v>468</v>
      </c>
      <c r="AZ334" t="s">
        <v>469</v>
      </c>
      <c r="BA334" t="s">
        <v>470</v>
      </c>
      <c r="BB334" s="91" t="s">
        <v>471</v>
      </c>
      <c r="BC334" t="s">
        <v>472</v>
      </c>
      <c r="BD334" t="s">
        <v>473</v>
      </c>
      <c r="BE334" t="s">
        <v>474</v>
      </c>
      <c r="BF334" t="s">
        <v>475</v>
      </c>
      <c r="BG334" t="s">
        <v>476</v>
      </c>
      <c r="BH334" t="s">
        <v>477</v>
      </c>
      <c r="BI334" t="s">
        <v>478</v>
      </c>
      <c r="BJ334" t="s">
        <v>479</v>
      </c>
      <c r="BK334" t="s">
        <v>480</v>
      </c>
      <c r="BL334" t="s">
        <v>481</v>
      </c>
      <c r="BM334" t="s">
        <v>482</v>
      </c>
      <c r="BN334" t="s">
        <v>483</v>
      </c>
      <c r="BO334" t="s">
        <v>484</v>
      </c>
      <c r="BP334" t="s">
        <v>485</v>
      </c>
      <c r="BQ334" t="s">
        <v>486</v>
      </c>
      <c r="BR334" t="s">
        <v>487</v>
      </c>
      <c r="BS334" t="s">
        <v>488</v>
      </c>
      <c r="BT334" t="s">
        <v>489</v>
      </c>
      <c r="BU334" t="s">
        <v>490</v>
      </c>
      <c r="BV334" t="s">
        <v>491</v>
      </c>
      <c r="BW334" t="s">
        <v>492</v>
      </c>
      <c r="BX334" t="s">
        <v>493</v>
      </c>
      <c r="BY334" t="s">
        <v>494</v>
      </c>
      <c r="BZ334" t="s">
        <v>495</v>
      </c>
      <c r="CA334" t="s">
        <v>496</v>
      </c>
      <c r="CB334" t="s">
        <v>497</v>
      </c>
      <c r="CC334" t="s">
        <v>498</v>
      </c>
      <c r="CD334" t="s">
        <v>499</v>
      </c>
      <c r="CE334" t="s">
        <v>500</v>
      </c>
      <c r="CF334" s="91" t="s">
        <v>501</v>
      </c>
      <c r="CG334" t="s">
        <v>502</v>
      </c>
      <c r="CH334" t="s">
        <v>503</v>
      </c>
      <c r="CI334" t="s">
        <v>504</v>
      </c>
      <c r="CJ334" t="s">
        <v>505</v>
      </c>
      <c r="CK334" t="s">
        <v>506</v>
      </c>
      <c r="CL334" t="s">
        <v>507</v>
      </c>
      <c r="CM334" t="s">
        <v>508</v>
      </c>
      <c r="CN334" t="s">
        <v>509</v>
      </c>
      <c r="CO334" t="s">
        <v>510</v>
      </c>
      <c r="CP334" t="s">
        <v>511</v>
      </c>
      <c r="CQ334" t="s">
        <v>512</v>
      </c>
      <c r="CR334" t="s">
        <v>513</v>
      </c>
      <c r="CS334" t="s">
        <v>514</v>
      </c>
      <c r="CT334" t="s">
        <v>515</v>
      </c>
      <c r="CU334" t="s">
        <v>516</v>
      </c>
      <c r="CV334" t="s">
        <v>517</v>
      </c>
      <c r="CW334" t="s">
        <v>518</v>
      </c>
      <c r="CX334" t="s">
        <v>519</v>
      </c>
      <c r="CY334" t="s">
        <v>520</v>
      </c>
      <c r="CZ334" t="s">
        <v>521</v>
      </c>
      <c r="DA334" t="s">
        <v>522</v>
      </c>
      <c r="DB334" t="s">
        <v>523</v>
      </c>
      <c r="DC334" t="s">
        <v>524</v>
      </c>
      <c r="DD334" t="s">
        <v>525</v>
      </c>
      <c r="DE334" t="s">
        <v>526</v>
      </c>
      <c r="DF334" t="s">
        <v>527</v>
      </c>
      <c r="DG334" t="s">
        <v>528</v>
      </c>
      <c r="DH334" t="s">
        <v>529</v>
      </c>
      <c r="DI334" t="s">
        <v>530</v>
      </c>
      <c r="DJ334" s="91" t="s">
        <v>531</v>
      </c>
      <c r="DK334" t="s">
        <v>532</v>
      </c>
      <c r="DL334" t="s">
        <v>533</v>
      </c>
      <c r="DM334" t="s">
        <v>534</v>
      </c>
      <c r="DN334" t="s">
        <v>535</v>
      </c>
      <c r="DO334" t="s">
        <v>536</v>
      </c>
      <c r="DP334" t="s">
        <v>537</v>
      </c>
      <c r="DQ334" t="s">
        <v>538</v>
      </c>
      <c r="DR334" t="s">
        <v>539</v>
      </c>
      <c r="DS334" t="s">
        <v>540</v>
      </c>
      <c r="DT334" t="s">
        <v>541</v>
      </c>
      <c r="DU334" t="s">
        <v>542</v>
      </c>
      <c r="DV334" t="s">
        <v>543</v>
      </c>
      <c r="DW334" t="s">
        <v>544</v>
      </c>
      <c r="DX334" t="s">
        <v>545</v>
      </c>
      <c r="DY334" t="s">
        <v>546</v>
      </c>
      <c r="DZ334" t="s">
        <v>547</v>
      </c>
      <c r="EA334" t="s">
        <v>548</v>
      </c>
      <c r="EB334" t="s">
        <v>549</v>
      </c>
      <c r="EC334" t="s">
        <v>550</v>
      </c>
      <c r="ED334" t="s">
        <v>551</v>
      </c>
      <c r="EE334" t="s">
        <v>552</v>
      </c>
      <c r="EF334" t="s">
        <v>553</v>
      </c>
      <c r="EG334" t="s">
        <v>554</v>
      </c>
      <c r="EH334" t="s">
        <v>555</v>
      </c>
      <c r="EI334" t="s">
        <v>556</v>
      </c>
      <c r="EJ334" t="s">
        <v>557</v>
      </c>
      <c r="EK334" t="s">
        <v>558</v>
      </c>
      <c r="EL334" t="s">
        <v>559</v>
      </c>
      <c r="EM334" t="s">
        <v>560</v>
      </c>
      <c r="EN334" s="91" t="s">
        <v>561</v>
      </c>
    </row>
    <row r="335" spans="1:144">
      <c r="A335" t="str" cm="1">
        <f t="array" aca="1" ref="A335:M384" ca="1">Embodied_Input[]</f>
        <v>Substructure</v>
      </c>
      <c r="B335" t="str">
        <f ca="1"/>
        <v>Piles</v>
      </c>
      <c r="C335">
        <f ca="1"/>
        <v>0</v>
      </c>
      <c r="D335" t="str">
        <f ca="1"/>
        <v/>
      </c>
      <c r="E335">
        <f ca="1"/>
        <v>0</v>
      </c>
      <c r="F335">
        <f ca="1"/>
        <v>0</v>
      </c>
      <c r="G335">
        <f ca="1"/>
        <v>0</v>
      </c>
      <c r="H335" t="str">
        <f ca="1"/>
        <v/>
      </c>
      <c r="I335">
        <f ca="1"/>
        <v>0</v>
      </c>
      <c r="J335" t="str">
        <f ca="1"/>
        <v/>
      </c>
      <c r="K335">
        <f ca="1"/>
        <v>0</v>
      </c>
      <c r="L335" t="str">
        <f ca="1"/>
        <v>0</v>
      </c>
      <c r="M335" t="str">
        <f ca="1"/>
        <v>0</v>
      </c>
      <c r="X335" s="91" t="e">
        <f t="shared" ref="X335:BC335" ca="1" si="927">X$334*$E$332/60*$L335</f>
        <v>#N/A</v>
      </c>
      <c r="Y335" t="e">
        <f t="shared" ca="1" si="927"/>
        <v>#N/A</v>
      </c>
      <c r="Z335" t="e">
        <f t="shared" ca="1" si="927"/>
        <v>#N/A</v>
      </c>
      <c r="AA335" t="e">
        <f t="shared" ca="1" si="927"/>
        <v>#N/A</v>
      </c>
      <c r="AB335" t="e">
        <f t="shared" ca="1" si="927"/>
        <v>#N/A</v>
      </c>
      <c r="AC335" t="e">
        <f t="shared" ca="1" si="927"/>
        <v>#N/A</v>
      </c>
      <c r="AD335" t="e">
        <f t="shared" ca="1" si="927"/>
        <v>#N/A</v>
      </c>
      <c r="AE335" t="e">
        <f t="shared" ca="1" si="927"/>
        <v>#N/A</v>
      </c>
      <c r="AF335" t="e">
        <f t="shared" ca="1" si="927"/>
        <v>#N/A</v>
      </c>
      <c r="AG335" t="e">
        <f t="shared" ca="1" si="927"/>
        <v>#N/A</v>
      </c>
      <c r="AH335" t="e">
        <f t="shared" ca="1" si="927"/>
        <v>#N/A</v>
      </c>
      <c r="AI335" t="e">
        <f t="shared" ca="1" si="927"/>
        <v>#N/A</v>
      </c>
      <c r="AJ335" t="e">
        <f t="shared" ca="1" si="927"/>
        <v>#N/A</v>
      </c>
      <c r="AK335" t="e">
        <f t="shared" ca="1" si="927"/>
        <v>#N/A</v>
      </c>
      <c r="AL335" t="e">
        <f t="shared" ca="1" si="927"/>
        <v>#N/A</v>
      </c>
      <c r="AM335" t="e">
        <f t="shared" ca="1" si="927"/>
        <v>#N/A</v>
      </c>
      <c r="AN335" t="e">
        <f t="shared" ca="1" si="927"/>
        <v>#N/A</v>
      </c>
      <c r="AO335" t="e">
        <f t="shared" ca="1" si="927"/>
        <v>#N/A</v>
      </c>
      <c r="AP335" t="e">
        <f t="shared" ca="1" si="927"/>
        <v>#N/A</v>
      </c>
      <c r="AQ335" t="e">
        <f t="shared" ca="1" si="927"/>
        <v>#N/A</v>
      </c>
      <c r="AR335" t="e">
        <f t="shared" ca="1" si="927"/>
        <v>#N/A</v>
      </c>
      <c r="AS335" t="e">
        <f t="shared" ca="1" si="927"/>
        <v>#N/A</v>
      </c>
      <c r="AT335" t="e">
        <f t="shared" ca="1" si="927"/>
        <v>#N/A</v>
      </c>
      <c r="AU335" t="e">
        <f t="shared" ca="1" si="927"/>
        <v>#N/A</v>
      </c>
      <c r="AV335" t="e">
        <f t="shared" ca="1" si="927"/>
        <v>#N/A</v>
      </c>
      <c r="AW335" t="e">
        <f t="shared" ca="1" si="927"/>
        <v>#N/A</v>
      </c>
      <c r="AX335" t="e">
        <f t="shared" ca="1" si="927"/>
        <v>#N/A</v>
      </c>
      <c r="AY335" t="e">
        <f t="shared" ca="1" si="927"/>
        <v>#N/A</v>
      </c>
      <c r="AZ335" t="e">
        <f t="shared" ca="1" si="927"/>
        <v>#N/A</v>
      </c>
      <c r="BA335" t="e">
        <f t="shared" ca="1" si="927"/>
        <v>#N/A</v>
      </c>
      <c r="BB335" s="91" t="e">
        <f t="shared" ca="1" si="927"/>
        <v>#N/A</v>
      </c>
      <c r="BC335" t="e">
        <f t="shared" ca="1" si="927"/>
        <v>#N/A</v>
      </c>
      <c r="BD335" t="e">
        <f t="shared" ref="BD335:CI335" ca="1" si="928">BD$334*$E$332/60*$L335</f>
        <v>#N/A</v>
      </c>
      <c r="BE335" t="e">
        <f t="shared" ca="1" si="928"/>
        <v>#N/A</v>
      </c>
      <c r="BF335" t="e">
        <f t="shared" ca="1" si="928"/>
        <v>#N/A</v>
      </c>
      <c r="BG335" t="e">
        <f t="shared" ca="1" si="928"/>
        <v>#N/A</v>
      </c>
      <c r="BH335" t="e">
        <f t="shared" ca="1" si="928"/>
        <v>#N/A</v>
      </c>
      <c r="BI335" t="e">
        <f t="shared" ca="1" si="928"/>
        <v>#N/A</v>
      </c>
      <c r="BJ335" t="e">
        <f t="shared" ca="1" si="928"/>
        <v>#N/A</v>
      </c>
      <c r="BK335" t="e">
        <f t="shared" ca="1" si="928"/>
        <v>#N/A</v>
      </c>
      <c r="BL335" t="e">
        <f t="shared" ca="1" si="928"/>
        <v>#N/A</v>
      </c>
      <c r="BM335" t="e">
        <f t="shared" ca="1" si="928"/>
        <v>#N/A</v>
      </c>
      <c r="BN335" t="e">
        <f t="shared" ca="1" si="928"/>
        <v>#N/A</v>
      </c>
      <c r="BO335" t="e">
        <f t="shared" ca="1" si="928"/>
        <v>#N/A</v>
      </c>
      <c r="BP335" t="e">
        <f t="shared" ca="1" si="928"/>
        <v>#N/A</v>
      </c>
      <c r="BQ335" t="e">
        <f t="shared" ca="1" si="928"/>
        <v>#N/A</v>
      </c>
      <c r="BR335" t="e">
        <f t="shared" ca="1" si="928"/>
        <v>#N/A</v>
      </c>
      <c r="BS335" t="e">
        <f t="shared" ca="1" si="928"/>
        <v>#N/A</v>
      </c>
      <c r="BT335" t="e">
        <f t="shared" ca="1" si="928"/>
        <v>#N/A</v>
      </c>
      <c r="BU335" t="e">
        <f t="shared" ca="1" si="928"/>
        <v>#N/A</v>
      </c>
      <c r="BV335" t="e">
        <f t="shared" ca="1" si="928"/>
        <v>#N/A</v>
      </c>
      <c r="BW335" t="e">
        <f t="shared" ca="1" si="928"/>
        <v>#N/A</v>
      </c>
      <c r="BX335" t="e">
        <f t="shared" ca="1" si="928"/>
        <v>#N/A</v>
      </c>
      <c r="BY335" t="e">
        <f t="shared" ca="1" si="928"/>
        <v>#N/A</v>
      </c>
      <c r="BZ335" t="e">
        <f t="shared" ca="1" si="928"/>
        <v>#N/A</v>
      </c>
      <c r="CA335" t="e">
        <f t="shared" ca="1" si="928"/>
        <v>#N/A</v>
      </c>
      <c r="CB335" t="e">
        <f t="shared" ca="1" si="928"/>
        <v>#N/A</v>
      </c>
      <c r="CC335" t="e">
        <f t="shared" ca="1" si="928"/>
        <v>#N/A</v>
      </c>
      <c r="CD335" t="e">
        <f t="shared" ca="1" si="928"/>
        <v>#N/A</v>
      </c>
      <c r="CE335" t="e">
        <f t="shared" ca="1" si="928"/>
        <v>#N/A</v>
      </c>
      <c r="CF335" s="91" t="e">
        <f t="shared" ca="1" si="928"/>
        <v>#N/A</v>
      </c>
      <c r="CG335" t="e">
        <f t="shared" ca="1" si="928"/>
        <v>#N/A</v>
      </c>
      <c r="CH335" t="e">
        <f t="shared" ca="1" si="928"/>
        <v>#N/A</v>
      </c>
      <c r="CI335" t="e">
        <f t="shared" ca="1" si="928"/>
        <v>#N/A</v>
      </c>
      <c r="CJ335" t="e">
        <f t="shared" ref="CJ335:CY335" ca="1" si="929">CJ$334*$E$332/60*$L335</f>
        <v>#N/A</v>
      </c>
      <c r="CK335" t="e">
        <f t="shared" ca="1" si="929"/>
        <v>#N/A</v>
      </c>
      <c r="CL335" t="e">
        <f t="shared" ca="1" si="929"/>
        <v>#N/A</v>
      </c>
      <c r="CM335" t="e">
        <f t="shared" ca="1" si="929"/>
        <v>#N/A</v>
      </c>
      <c r="CN335" t="e">
        <f t="shared" ca="1" si="929"/>
        <v>#N/A</v>
      </c>
      <c r="CO335" t="e">
        <f t="shared" ca="1" si="929"/>
        <v>#N/A</v>
      </c>
      <c r="CP335" t="e">
        <f t="shared" ca="1" si="929"/>
        <v>#N/A</v>
      </c>
      <c r="CQ335" t="e">
        <f t="shared" ca="1" si="929"/>
        <v>#N/A</v>
      </c>
      <c r="CR335" t="e">
        <f t="shared" ca="1" si="929"/>
        <v>#N/A</v>
      </c>
      <c r="CS335" t="e">
        <f t="shared" ca="1" si="929"/>
        <v>#N/A</v>
      </c>
      <c r="CT335" t="e">
        <f t="shared" ca="1" si="929"/>
        <v>#N/A</v>
      </c>
      <c r="CU335" t="e">
        <f t="shared" ca="1" si="929"/>
        <v>#N/A</v>
      </c>
      <c r="CV335" t="e">
        <f t="shared" ca="1" si="929"/>
        <v>#N/A</v>
      </c>
      <c r="CW335" t="e">
        <f t="shared" ca="1" si="929"/>
        <v>#N/A</v>
      </c>
      <c r="CX335" t="e">
        <f t="shared" ca="1" si="929"/>
        <v>#N/A</v>
      </c>
      <c r="CY335" t="e">
        <f t="shared" ca="1" si="929"/>
        <v>#N/A</v>
      </c>
      <c r="CZ335" t="e">
        <f t="shared" ref="CZ335:EN338" ca="1" si="930">CZ$334*$E$332/60*$L335</f>
        <v>#N/A</v>
      </c>
      <c r="DA335" t="e">
        <f t="shared" ca="1" si="930"/>
        <v>#N/A</v>
      </c>
      <c r="DB335" t="e">
        <f t="shared" ca="1" si="930"/>
        <v>#N/A</v>
      </c>
      <c r="DC335" t="e">
        <f t="shared" ca="1" si="930"/>
        <v>#N/A</v>
      </c>
      <c r="DD335" t="e">
        <f t="shared" ca="1" si="930"/>
        <v>#N/A</v>
      </c>
      <c r="DE335" t="e">
        <f t="shared" ca="1" si="930"/>
        <v>#N/A</v>
      </c>
      <c r="DF335" t="e">
        <f t="shared" ca="1" si="930"/>
        <v>#N/A</v>
      </c>
      <c r="DG335" t="e">
        <f t="shared" ca="1" si="930"/>
        <v>#N/A</v>
      </c>
      <c r="DH335" t="e">
        <f t="shared" ca="1" si="930"/>
        <v>#N/A</v>
      </c>
      <c r="DI335" t="e">
        <f t="shared" ca="1" si="930"/>
        <v>#N/A</v>
      </c>
      <c r="DJ335" s="91" t="e">
        <f t="shared" ca="1" si="930"/>
        <v>#N/A</v>
      </c>
      <c r="DK335" t="e">
        <f t="shared" ca="1" si="930"/>
        <v>#N/A</v>
      </c>
      <c r="DL335" t="e">
        <f t="shared" ca="1" si="930"/>
        <v>#N/A</v>
      </c>
      <c r="DM335" t="e">
        <f t="shared" ca="1" si="930"/>
        <v>#N/A</v>
      </c>
      <c r="DN335" t="e">
        <f t="shared" ca="1" si="930"/>
        <v>#N/A</v>
      </c>
      <c r="DO335" t="e">
        <f t="shared" ca="1" si="930"/>
        <v>#N/A</v>
      </c>
      <c r="DP335" t="e">
        <f t="shared" ca="1" si="930"/>
        <v>#N/A</v>
      </c>
      <c r="DQ335" t="e">
        <f t="shared" ca="1" si="930"/>
        <v>#N/A</v>
      </c>
      <c r="DR335" t="e">
        <f t="shared" ca="1" si="930"/>
        <v>#N/A</v>
      </c>
      <c r="DS335" t="e">
        <f t="shared" ca="1" si="930"/>
        <v>#N/A</v>
      </c>
      <c r="DT335" t="e">
        <f t="shared" ca="1" si="930"/>
        <v>#N/A</v>
      </c>
      <c r="DU335" t="e">
        <f t="shared" ca="1" si="930"/>
        <v>#N/A</v>
      </c>
      <c r="DV335" t="e">
        <f t="shared" ca="1" si="930"/>
        <v>#N/A</v>
      </c>
      <c r="DW335" t="e">
        <f t="shared" ca="1" si="930"/>
        <v>#N/A</v>
      </c>
      <c r="DX335" t="e">
        <f t="shared" ca="1" si="930"/>
        <v>#N/A</v>
      </c>
      <c r="DY335" t="e">
        <f t="shared" ca="1" si="930"/>
        <v>#N/A</v>
      </c>
      <c r="DZ335" t="e">
        <f t="shared" ca="1" si="930"/>
        <v>#N/A</v>
      </c>
      <c r="EA335" t="e">
        <f t="shared" ca="1" si="930"/>
        <v>#N/A</v>
      </c>
      <c r="EB335" t="e">
        <f t="shared" ca="1" si="930"/>
        <v>#N/A</v>
      </c>
      <c r="EC335" t="e">
        <f t="shared" ca="1" si="930"/>
        <v>#N/A</v>
      </c>
      <c r="ED335" t="e">
        <f t="shared" ca="1" si="930"/>
        <v>#N/A</v>
      </c>
      <c r="EE335" t="e">
        <f t="shared" ca="1" si="930"/>
        <v>#N/A</v>
      </c>
      <c r="EF335" t="e">
        <f t="shared" ca="1" si="930"/>
        <v>#N/A</v>
      </c>
      <c r="EG335" t="e">
        <f t="shared" ca="1" si="930"/>
        <v>#N/A</v>
      </c>
      <c r="EH335" t="e">
        <f t="shared" ca="1" si="930"/>
        <v>#N/A</v>
      </c>
      <c r="EI335" t="e">
        <f t="shared" ca="1" si="930"/>
        <v>#N/A</v>
      </c>
      <c r="EJ335" t="e">
        <f t="shared" ca="1" si="930"/>
        <v>#N/A</v>
      </c>
      <c r="EK335" t="e">
        <f t="shared" ca="1" si="930"/>
        <v>#N/A</v>
      </c>
      <c r="EL335" t="e">
        <f t="shared" ca="1" si="930"/>
        <v>#N/A</v>
      </c>
      <c r="EM335" t="e">
        <f t="shared" ca="1" si="930"/>
        <v>#N/A</v>
      </c>
      <c r="EN335" s="91" t="e">
        <f t="shared" ca="1" si="930"/>
        <v>#N/A</v>
      </c>
    </row>
    <row r="336" spans="1:144">
      <c r="A336" t="str">
        <f ca="1"/>
        <v>Substructure</v>
      </c>
      <c r="B336" t="str">
        <f ca="1"/>
        <v>Pile caps</v>
      </c>
      <c r="C336">
        <f ca="1"/>
        <v>0</v>
      </c>
      <c r="D336" t="str">
        <f ca="1"/>
        <v/>
      </c>
      <c r="E336">
        <f ca="1"/>
        <v>0</v>
      </c>
      <c r="F336">
        <f ca="1"/>
        <v>0</v>
      </c>
      <c r="G336">
        <f ca="1"/>
        <v>0</v>
      </c>
      <c r="H336" t="str">
        <f ca="1"/>
        <v/>
      </c>
      <c r="I336">
        <f ca="1"/>
        <v>0</v>
      </c>
      <c r="J336" t="str">
        <f ca="1"/>
        <v/>
      </c>
      <c r="K336" t="str">
        <f ca="1"/>
        <v>0</v>
      </c>
      <c r="L336" t="str">
        <f ca="1"/>
        <v>0</v>
      </c>
      <c r="M336" t="str">
        <f ca="1"/>
        <v>0</v>
      </c>
      <c r="X336" s="91" t="e">
        <f t="shared" ref="X336:X359" ca="1" si="931">X$334*$E$332/60*$L336</f>
        <v>#N/A</v>
      </c>
      <c r="Y336" t="e">
        <f t="shared" ref="Y336:CJ339" ca="1" si="932">Y$334*$E$332/60*$L336</f>
        <v>#N/A</v>
      </c>
      <c r="Z336" t="e">
        <f t="shared" ca="1" si="932"/>
        <v>#N/A</v>
      </c>
      <c r="AA336" t="e">
        <f t="shared" ca="1" si="932"/>
        <v>#N/A</v>
      </c>
      <c r="AB336" t="e">
        <f t="shared" ca="1" si="932"/>
        <v>#N/A</v>
      </c>
      <c r="AC336" t="e">
        <f t="shared" ca="1" si="932"/>
        <v>#N/A</v>
      </c>
      <c r="AD336" t="e">
        <f t="shared" ca="1" si="932"/>
        <v>#N/A</v>
      </c>
      <c r="AE336" t="e">
        <f t="shared" ca="1" si="932"/>
        <v>#N/A</v>
      </c>
      <c r="AF336" t="e">
        <f t="shared" ca="1" si="932"/>
        <v>#N/A</v>
      </c>
      <c r="AG336" t="e">
        <f t="shared" ca="1" si="932"/>
        <v>#N/A</v>
      </c>
      <c r="AH336" t="e">
        <f t="shared" ca="1" si="932"/>
        <v>#N/A</v>
      </c>
      <c r="AI336" t="e">
        <f t="shared" ca="1" si="932"/>
        <v>#N/A</v>
      </c>
      <c r="AJ336" t="e">
        <f t="shared" ca="1" si="932"/>
        <v>#N/A</v>
      </c>
      <c r="AK336" t="e">
        <f t="shared" ca="1" si="932"/>
        <v>#N/A</v>
      </c>
      <c r="AL336" t="e">
        <f t="shared" ca="1" si="932"/>
        <v>#N/A</v>
      </c>
      <c r="AM336" t="e">
        <f t="shared" ca="1" si="932"/>
        <v>#N/A</v>
      </c>
      <c r="AN336" t="e">
        <f t="shared" ca="1" si="932"/>
        <v>#N/A</v>
      </c>
      <c r="AO336" t="e">
        <f t="shared" ca="1" si="932"/>
        <v>#N/A</v>
      </c>
      <c r="AP336" t="e">
        <f t="shared" ca="1" si="932"/>
        <v>#N/A</v>
      </c>
      <c r="AQ336" t="e">
        <f t="shared" ca="1" si="932"/>
        <v>#N/A</v>
      </c>
      <c r="AR336" t="e">
        <f t="shared" ca="1" si="932"/>
        <v>#N/A</v>
      </c>
      <c r="AS336" t="e">
        <f t="shared" ca="1" si="932"/>
        <v>#N/A</v>
      </c>
      <c r="AT336" t="e">
        <f t="shared" ca="1" si="932"/>
        <v>#N/A</v>
      </c>
      <c r="AU336" t="e">
        <f t="shared" ca="1" si="932"/>
        <v>#N/A</v>
      </c>
      <c r="AV336" t="e">
        <f t="shared" ca="1" si="932"/>
        <v>#N/A</v>
      </c>
      <c r="AW336" t="e">
        <f t="shared" ca="1" si="932"/>
        <v>#N/A</v>
      </c>
      <c r="AX336" t="e">
        <f t="shared" ca="1" si="932"/>
        <v>#N/A</v>
      </c>
      <c r="AY336" t="e">
        <f t="shared" ca="1" si="932"/>
        <v>#N/A</v>
      </c>
      <c r="AZ336" t="e">
        <f t="shared" ca="1" si="932"/>
        <v>#N/A</v>
      </c>
      <c r="BA336" t="e">
        <f t="shared" ca="1" si="932"/>
        <v>#N/A</v>
      </c>
      <c r="BB336" s="91" t="e">
        <f t="shared" ca="1" si="932"/>
        <v>#N/A</v>
      </c>
      <c r="BC336" t="e">
        <f t="shared" ca="1" si="932"/>
        <v>#N/A</v>
      </c>
      <c r="BD336" t="e">
        <f t="shared" ca="1" si="932"/>
        <v>#N/A</v>
      </c>
      <c r="BE336" t="e">
        <f t="shared" ca="1" si="932"/>
        <v>#N/A</v>
      </c>
      <c r="BF336" t="e">
        <f t="shared" ca="1" si="932"/>
        <v>#N/A</v>
      </c>
      <c r="BG336" t="e">
        <f t="shared" ca="1" si="932"/>
        <v>#N/A</v>
      </c>
      <c r="BH336" t="e">
        <f t="shared" ca="1" si="932"/>
        <v>#N/A</v>
      </c>
      <c r="BI336" t="e">
        <f t="shared" ca="1" si="932"/>
        <v>#N/A</v>
      </c>
      <c r="BJ336" t="e">
        <f t="shared" ca="1" si="932"/>
        <v>#N/A</v>
      </c>
      <c r="BK336" t="e">
        <f t="shared" ca="1" si="932"/>
        <v>#N/A</v>
      </c>
      <c r="BL336" t="e">
        <f t="shared" ca="1" si="932"/>
        <v>#N/A</v>
      </c>
      <c r="BM336" t="e">
        <f t="shared" ca="1" si="932"/>
        <v>#N/A</v>
      </c>
      <c r="BN336" t="e">
        <f t="shared" ca="1" si="932"/>
        <v>#N/A</v>
      </c>
      <c r="BO336" t="e">
        <f t="shared" ca="1" si="932"/>
        <v>#N/A</v>
      </c>
      <c r="BP336" t="e">
        <f t="shared" ca="1" si="932"/>
        <v>#N/A</v>
      </c>
      <c r="BQ336" t="e">
        <f t="shared" ca="1" si="932"/>
        <v>#N/A</v>
      </c>
      <c r="BR336" t="e">
        <f t="shared" ca="1" si="932"/>
        <v>#N/A</v>
      </c>
      <c r="BS336" t="e">
        <f t="shared" ca="1" si="932"/>
        <v>#N/A</v>
      </c>
      <c r="BT336" t="e">
        <f t="shared" ca="1" si="932"/>
        <v>#N/A</v>
      </c>
      <c r="BU336" t="e">
        <f t="shared" ca="1" si="932"/>
        <v>#N/A</v>
      </c>
      <c r="BV336" t="e">
        <f t="shared" ca="1" si="932"/>
        <v>#N/A</v>
      </c>
      <c r="BW336" t="e">
        <f t="shared" ca="1" si="932"/>
        <v>#N/A</v>
      </c>
      <c r="BX336" t="e">
        <f t="shared" ca="1" si="932"/>
        <v>#N/A</v>
      </c>
      <c r="BY336" t="e">
        <f t="shared" ca="1" si="932"/>
        <v>#N/A</v>
      </c>
      <c r="BZ336" t="e">
        <f t="shared" ca="1" si="932"/>
        <v>#N/A</v>
      </c>
      <c r="CA336" t="e">
        <f t="shared" ca="1" si="932"/>
        <v>#N/A</v>
      </c>
      <c r="CB336" t="e">
        <f t="shared" ca="1" si="932"/>
        <v>#N/A</v>
      </c>
      <c r="CC336" t="e">
        <f t="shared" ca="1" si="932"/>
        <v>#N/A</v>
      </c>
      <c r="CD336" t="e">
        <f t="shared" ca="1" si="932"/>
        <v>#N/A</v>
      </c>
      <c r="CE336" t="e">
        <f t="shared" ca="1" si="932"/>
        <v>#N/A</v>
      </c>
      <c r="CF336" s="91" t="e">
        <f t="shared" ca="1" si="932"/>
        <v>#N/A</v>
      </c>
      <c r="CG336" t="e">
        <f t="shared" ca="1" si="932"/>
        <v>#N/A</v>
      </c>
      <c r="CH336" t="e">
        <f t="shared" ca="1" si="932"/>
        <v>#N/A</v>
      </c>
      <c r="CI336" t="e">
        <f t="shared" ca="1" si="932"/>
        <v>#N/A</v>
      </c>
      <c r="CJ336" t="e">
        <f t="shared" ca="1" si="932"/>
        <v>#N/A</v>
      </c>
      <c r="CK336" t="e">
        <f t="shared" ref="CK336:CY338" ca="1" si="933">CK$334*$E$332/60*$L336</f>
        <v>#N/A</v>
      </c>
      <c r="CL336" t="e">
        <f t="shared" ca="1" si="933"/>
        <v>#N/A</v>
      </c>
      <c r="CM336" t="e">
        <f t="shared" ca="1" si="933"/>
        <v>#N/A</v>
      </c>
      <c r="CN336" t="e">
        <f t="shared" ca="1" si="933"/>
        <v>#N/A</v>
      </c>
      <c r="CO336" t="e">
        <f t="shared" ca="1" si="933"/>
        <v>#N/A</v>
      </c>
      <c r="CP336" t="e">
        <f t="shared" ca="1" si="933"/>
        <v>#N/A</v>
      </c>
      <c r="CQ336" t="e">
        <f t="shared" ca="1" si="933"/>
        <v>#N/A</v>
      </c>
      <c r="CR336" t="e">
        <f t="shared" ca="1" si="933"/>
        <v>#N/A</v>
      </c>
      <c r="CS336" t="e">
        <f t="shared" ca="1" si="933"/>
        <v>#N/A</v>
      </c>
      <c r="CT336" t="e">
        <f t="shared" ca="1" si="933"/>
        <v>#N/A</v>
      </c>
      <c r="CU336" t="e">
        <f t="shared" ca="1" si="933"/>
        <v>#N/A</v>
      </c>
      <c r="CV336" t="e">
        <f t="shared" ca="1" si="933"/>
        <v>#N/A</v>
      </c>
      <c r="CW336" t="e">
        <f t="shared" ca="1" si="933"/>
        <v>#N/A</v>
      </c>
      <c r="CX336" t="e">
        <f t="shared" ca="1" si="933"/>
        <v>#N/A</v>
      </c>
      <c r="CY336" t="e">
        <f t="shared" ca="1" si="933"/>
        <v>#N/A</v>
      </c>
      <c r="CZ336" t="e">
        <f t="shared" ca="1" si="930"/>
        <v>#N/A</v>
      </c>
      <c r="DA336" t="e">
        <f t="shared" ca="1" si="930"/>
        <v>#N/A</v>
      </c>
      <c r="DB336" t="e">
        <f t="shared" ca="1" si="930"/>
        <v>#N/A</v>
      </c>
      <c r="DC336" t="e">
        <f t="shared" ca="1" si="930"/>
        <v>#N/A</v>
      </c>
      <c r="DD336" t="e">
        <f t="shared" ca="1" si="930"/>
        <v>#N/A</v>
      </c>
      <c r="DE336" t="e">
        <f t="shared" ca="1" si="930"/>
        <v>#N/A</v>
      </c>
      <c r="DF336" t="e">
        <f t="shared" ca="1" si="930"/>
        <v>#N/A</v>
      </c>
      <c r="DG336" t="e">
        <f t="shared" ca="1" si="930"/>
        <v>#N/A</v>
      </c>
      <c r="DH336" t="e">
        <f t="shared" ca="1" si="930"/>
        <v>#N/A</v>
      </c>
      <c r="DI336" t="e">
        <f t="shared" ca="1" si="930"/>
        <v>#N/A</v>
      </c>
      <c r="DJ336" s="91" t="e">
        <f t="shared" ca="1" si="930"/>
        <v>#N/A</v>
      </c>
      <c r="DK336" t="e">
        <f t="shared" ca="1" si="930"/>
        <v>#N/A</v>
      </c>
      <c r="DL336" t="e">
        <f t="shared" ca="1" si="930"/>
        <v>#N/A</v>
      </c>
      <c r="DM336" t="e">
        <f t="shared" ca="1" si="930"/>
        <v>#N/A</v>
      </c>
      <c r="DN336" t="e">
        <f t="shared" ca="1" si="930"/>
        <v>#N/A</v>
      </c>
      <c r="DO336" t="e">
        <f t="shared" ca="1" si="930"/>
        <v>#N/A</v>
      </c>
      <c r="DP336" t="e">
        <f t="shared" ca="1" si="930"/>
        <v>#N/A</v>
      </c>
      <c r="DQ336" t="e">
        <f t="shared" ca="1" si="930"/>
        <v>#N/A</v>
      </c>
      <c r="DR336" t="e">
        <f t="shared" ca="1" si="930"/>
        <v>#N/A</v>
      </c>
      <c r="DS336" t="e">
        <f t="shared" ca="1" si="930"/>
        <v>#N/A</v>
      </c>
      <c r="DT336" t="e">
        <f t="shared" ca="1" si="930"/>
        <v>#N/A</v>
      </c>
      <c r="DU336" t="e">
        <f t="shared" ca="1" si="930"/>
        <v>#N/A</v>
      </c>
      <c r="DV336" t="e">
        <f t="shared" ca="1" si="930"/>
        <v>#N/A</v>
      </c>
      <c r="DW336" t="e">
        <f t="shared" ca="1" si="930"/>
        <v>#N/A</v>
      </c>
      <c r="DX336" t="e">
        <f t="shared" ca="1" si="930"/>
        <v>#N/A</v>
      </c>
      <c r="DY336" t="e">
        <f t="shared" ca="1" si="930"/>
        <v>#N/A</v>
      </c>
      <c r="DZ336" t="e">
        <f t="shared" ca="1" si="930"/>
        <v>#N/A</v>
      </c>
      <c r="EA336" t="e">
        <f t="shared" ca="1" si="930"/>
        <v>#N/A</v>
      </c>
      <c r="EB336" t="e">
        <f t="shared" ca="1" si="930"/>
        <v>#N/A</v>
      </c>
      <c r="EC336" t="e">
        <f t="shared" ca="1" si="930"/>
        <v>#N/A</v>
      </c>
      <c r="ED336" t="e">
        <f t="shared" ca="1" si="930"/>
        <v>#N/A</v>
      </c>
      <c r="EE336" t="e">
        <f t="shared" ca="1" si="930"/>
        <v>#N/A</v>
      </c>
      <c r="EF336" t="e">
        <f t="shared" ca="1" si="930"/>
        <v>#N/A</v>
      </c>
      <c r="EG336" t="e">
        <f t="shared" ca="1" si="930"/>
        <v>#N/A</v>
      </c>
      <c r="EH336" t="e">
        <f t="shared" ca="1" si="930"/>
        <v>#N/A</v>
      </c>
      <c r="EI336" t="e">
        <f t="shared" ca="1" si="930"/>
        <v>#N/A</v>
      </c>
      <c r="EJ336" t="e">
        <f t="shared" ca="1" si="930"/>
        <v>#N/A</v>
      </c>
      <c r="EK336" t="e">
        <f t="shared" ca="1" si="930"/>
        <v>#N/A</v>
      </c>
      <c r="EL336" t="e">
        <f t="shared" ca="1" si="930"/>
        <v>#N/A</v>
      </c>
      <c r="EM336" t="e">
        <f t="shared" ca="1" si="930"/>
        <v>#N/A</v>
      </c>
      <c r="EN336" s="91" t="e">
        <f t="shared" ca="1" si="930"/>
        <v>#N/A</v>
      </c>
    </row>
    <row r="337" spans="1:144">
      <c r="A337" t="str">
        <f ca="1"/>
        <v>Substructure</v>
      </c>
      <c r="B337" t="str">
        <f ca="1"/>
        <v>Capping beams</v>
      </c>
      <c r="C337">
        <f ca="1"/>
        <v>0</v>
      </c>
      <c r="D337" t="str">
        <f ca="1"/>
        <v/>
      </c>
      <c r="E337">
        <f ca="1"/>
        <v>0</v>
      </c>
      <c r="F337">
        <f ca="1"/>
        <v>0</v>
      </c>
      <c r="G337">
        <f ca="1"/>
        <v>0</v>
      </c>
      <c r="H337" t="str">
        <f ca="1"/>
        <v/>
      </c>
      <c r="I337">
        <f ca="1"/>
        <v>0</v>
      </c>
      <c r="J337" t="str">
        <f ca="1"/>
        <v/>
      </c>
      <c r="K337" t="str">
        <f ca="1"/>
        <v>0</v>
      </c>
      <c r="L337" t="str">
        <f ca="1"/>
        <v>0</v>
      </c>
      <c r="M337" t="str">
        <f ca="1"/>
        <v>0</v>
      </c>
      <c r="X337" s="91" t="e">
        <f t="shared" ca="1" si="931"/>
        <v>#N/A</v>
      </c>
      <c r="Y337" t="e">
        <f t="shared" ca="1" si="932"/>
        <v>#N/A</v>
      </c>
      <c r="Z337" t="e">
        <f t="shared" ca="1" si="932"/>
        <v>#N/A</v>
      </c>
      <c r="AA337" t="e">
        <f t="shared" ca="1" si="932"/>
        <v>#N/A</v>
      </c>
      <c r="AB337" t="e">
        <f t="shared" ca="1" si="932"/>
        <v>#N/A</v>
      </c>
      <c r="AC337" t="e">
        <f t="shared" ca="1" si="932"/>
        <v>#N/A</v>
      </c>
      <c r="AD337" t="e">
        <f t="shared" ca="1" si="932"/>
        <v>#N/A</v>
      </c>
      <c r="AE337" t="e">
        <f t="shared" ca="1" si="932"/>
        <v>#N/A</v>
      </c>
      <c r="AF337" t="e">
        <f t="shared" ca="1" si="932"/>
        <v>#N/A</v>
      </c>
      <c r="AG337" t="e">
        <f t="shared" ca="1" si="932"/>
        <v>#N/A</v>
      </c>
      <c r="AH337" t="e">
        <f t="shared" ca="1" si="932"/>
        <v>#N/A</v>
      </c>
      <c r="AI337" t="e">
        <f t="shared" ca="1" si="932"/>
        <v>#N/A</v>
      </c>
      <c r="AJ337" t="e">
        <f t="shared" ca="1" si="932"/>
        <v>#N/A</v>
      </c>
      <c r="AK337" t="e">
        <f t="shared" ca="1" si="932"/>
        <v>#N/A</v>
      </c>
      <c r="AL337" t="e">
        <f t="shared" ca="1" si="932"/>
        <v>#N/A</v>
      </c>
      <c r="AM337" t="e">
        <f t="shared" ca="1" si="932"/>
        <v>#N/A</v>
      </c>
      <c r="AN337" t="e">
        <f t="shared" ca="1" si="932"/>
        <v>#N/A</v>
      </c>
      <c r="AO337" t="e">
        <f t="shared" ca="1" si="932"/>
        <v>#N/A</v>
      </c>
      <c r="AP337" t="e">
        <f t="shared" ca="1" si="932"/>
        <v>#N/A</v>
      </c>
      <c r="AQ337" t="e">
        <f t="shared" ca="1" si="932"/>
        <v>#N/A</v>
      </c>
      <c r="AR337" t="e">
        <f t="shared" ca="1" si="932"/>
        <v>#N/A</v>
      </c>
      <c r="AS337" t="e">
        <f t="shared" ca="1" si="932"/>
        <v>#N/A</v>
      </c>
      <c r="AT337" t="e">
        <f t="shared" ca="1" si="932"/>
        <v>#N/A</v>
      </c>
      <c r="AU337" t="e">
        <f t="shared" ca="1" si="932"/>
        <v>#N/A</v>
      </c>
      <c r="AV337" t="e">
        <f t="shared" ca="1" si="932"/>
        <v>#N/A</v>
      </c>
      <c r="AW337" t="e">
        <f t="shared" ca="1" si="932"/>
        <v>#N/A</v>
      </c>
      <c r="AX337" t="e">
        <f t="shared" ca="1" si="932"/>
        <v>#N/A</v>
      </c>
      <c r="AY337" t="e">
        <f t="shared" ca="1" si="932"/>
        <v>#N/A</v>
      </c>
      <c r="AZ337" t="e">
        <f t="shared" ca="1" si="932"/>
        <v>#N/A</v>
      </c>
      <c r="BA337" t="e">
        <f t="shared" ca="1" si="932"/>
        <v>#N/A</v>
      </c>
      <c r="BB337" s="91" t="e">
        <f t="shared" ca="1" si="932"/>
        <v>#N/A</v>
      </c>
      <c r="BC337" t="e">
        <f t="shared" ca="1" si="932"/>
        <v>#N/A</v>
      </c>
      <c r="BD337" t="e">
        <f t="shared" ca="1" si="932"/>
        <v>#N/A</v>
      </c>
      <c r="BE337" t="e">
        <f t="shared" ca="1" si="932"/>
        <v>#N/A</v>
      </c>
      <c r="BF337" t="e">
        <f t="shared" ca="1" si="932"/>
        <v>#N/A</v>
      </c>
      <c r="BG337" t="e">
        <f t="shared" ca="1" si="932"/>
        <v>#N/A</v>
      </c>
      <c r="BH337" t="e">
        <f t="shared" ca="1" si="932"/>
        <v>#N/A</v>
      </c>
      <c r="BI337" t="e">
        <f t="shared" ca="1" si="932"/>
        <v>#N/A</v>
      </c>
      <c r="BJ337" t="e">
        <f t="shared" ca="1" si="932"/>
        <v>#N/A</v>
      </c>
      <c r="BK337" t="e">
        <f t="shared" ca="1" si="932"/>
        <v>#N/A</v>
      </c>
      <c r="BL337" t="e">
        <f t="shared" ca="1" si="932"/>
        <v>#N/A</v>
      </c>
      <c r="BM337" t="e">
        <f t="shared" ca="1" si="932"/>
        <v>#N/A</v>
      </c>
      <c r="BN337" t="e">
        <f t="shared" ca="1" si="932"/>
        <v>#N/A</v>
      </c>
      <c r="BO337" t="e">
        <f t="shared" ca="1" si="932"/>
        <v>#N/A</v>
      </c>
      <c r="BP337" t="e">
        <f t="shared" ca="1" si="932"/>
        <v>#N/A</v>
      </c>
      <c r="BQ337" t="e">
        <f t="shared" ca="1" si="932"/>
        <v>#N/A</v>
      </c>
      <c r="BR337" t="e">
        <f t="shared" ca="1" si="932"/>
        <v>#N/A</v>
      </c>
      <c r="BS337" t="e">
        <f t="shared" ca="1" si="932"/>
        <v>#N/A</v>
      </c>
      <c r="BT337" t="e">
        <f t="shared" ca="1" si="932"/>
        <v>#N/A</v>
      </c>
      <c r="BU337" t="e">
        <f t="shared" ca="1" si="932"/>
        <v>#N/A</v>
      </c>
      <c r="BV337" t="e">
        <f t="shared" ca="1" si="932"/>
        <v>#N/A</v>
      </c>
      <c r="BW337" t="e">
        <f t="shared" ca="1" si="932"/>
        <v>#N/A</v>
      </c>
      <c r="BX337" t="e">
        <f t="shared" ca="1" si="932"/>
        <v>#N/A</v>
      </c>
      <c r="BY337" t="e">
        <f t="shared" ca="1" si="932"/>
        <v>#N/A</v>
      </c>
      <c r="BZ337" t="e">
        <f t="shared" ca="1" si="932"/>
        <v>#N/A</v>
      </c>
      <c r="CA337" t="e">
        <f t="shared" ca="1" si="932"/>
        <v>#N/A</v>
      </c>
      <c r="CB337" t="e">
        <f t="shared" ca="1" si="932"/>
        <v>#N/A</v>
      </c>
      <c r="CC337" t="e">
        <f t="shared" ca="1" si="932"/>
        <v>#N/A</v>
      </c>
      <c r="CD337" t="e">
        <f t="shared" ca="1" si="932"/>
        <v>#N/A</v>
      </c>
      <c r="CE337" t="e">
        <f t="shared" ca="1" si="932"/>
        <v>#N/A</v>
      </c>
      <c r="CF337" s="91" t="e">
        <f t="shared" ca="1" si="932"/>
        <v>#N/A</v>
      </c>
      <c r="CG337" t="e">
        <f t="shared" ca="1" si="932"/>
        <v>#N/A</v>
      </c>
      <c r="CH337" t="e">
        <f t="shared" ca="1" si="932"/>
        <v>#N/A</v>
      </c>
      <c r="CI337" t="e">
        <f t="shared" ca="1" si="932"/>
        <v>#N/A</v>
      </c>
      <c r="CJ337" t="e">
        <f t="shared" ca="1" si="932"/>
        <v>#N/A</v>
      </c>
      <c r="CK337" t="e">
        <f t="shared" ca="1" si="933"/>
        <v>#N/A</v>
      </c>
      <c r="CL337" t="e">
        <f t="shared" ca="1" si="933"/>
        <v>#N/A</v>
      </c>
      <c r="CM337" t="e">
        <f t="shared" ca="1" si="933"/>
        <v>#N/A</v>
      </c>
      <c r="CN337" t="e">
        <f t="shared" ca="1" si="933"/>
        <v>#N/A</v>
      </c>
      <c r="CO337" t="e">
        <f t="shared" ca="1" si="933"/>
        <v>#N/A</v>
      </c>
      <c r="CP337" t="e">
        <f t="shared" ca="1" si="933"/>
        <v>#N/A</v>
      </c>
      <c r="CQ337" t="e">
        <f t="shared" ca="1" si="933"/>
        <v>#N/A</v>
      </c>
      <c r="CR337" t="e">
        <f t="shared" ca="1" si="933"/>
        <v>#N/A</v>
      </c>
      <c r="CS337" t="e">
        <f t="shared" ca="1" si="933"/>
        <v>#N/A</v>
      </c>
      <c r="CT337" t="e">
        <f t="shared" ca="1" si="933"/>
        <v>#N/A</v>
      </c>
      <c r="CU337" t="e">
        <f t="shared" ca="1" si="933"/>
        <v>#N/A</v>
      </c>
      <c r="CV337" t="e">
        <f t="shared" ca="1" si="933"/>
        <v>#N/A</v>
      </c>
      <c r="CW337" t="e">
        <f t="shared" ca="1" si="933"/>
        <v>#N/A</v>
      </c>
      <c r="CX337" t="e">
        <f t="shared" ca="1" si="933"/>
        <v>#N/A</v>
      </c>
      <c r="CY337" t="e">
        <f t="shared" ca="1" si="933"/>
        <v>#N/A</v>
      </c>
      <c r="CZ337" t="e">
        <f t="shared" ca="1" si="930"/>
        <v>#N/A</v>
      </c>
      <c r="DA337" t="e">
        <f t="shared" ca="1" si="930"/>
        <v>#N/A</v>
      </c>
      <c r="DB337" t="e">
        <f t="shared" ca="1" si="930"/>
        <v>#N/A</v>
      </c>
      <c r="DC337" t="e">
        <f t="shared" ca="1" si="930"/>
        <v>#N/A</v>
      </c>
      <c r="DD337" t="e">
        <f t="shared" ca="1" si="930"/>
        <v>#N/A</v>
      </c>
      <c r="DE337" t="e">
        <f t="shared" ca="1" si="930"/>
        <v>#N/A</v>
      </c>
      <c r="DF337" t="e">
        <f t="shared" ca="1" si="930"/>
        <v>#N/A</v>
      </c>
      <c r="DG337" t="e">
        <f t="shared" ca="1" si="930"/>
        <v>#N/A</v>
      </c>
      <c r="DH337" t="e">
        <f t="shared" ca="1" si="930"/>
        <v>#N/A</v>
      </c>
      <c r="DI337" t="e">
        <f t="shared" ca="1" si="930"/>
        <v>#N/A</v>
      </c>
      <c r="DJ337" s="91" t="e">
        <f t="shared" ca="1" si="930"/>
        <v>#N/A</v>
      </c>
      <c r="DK337" t="e">
        <f t="shared" ca="1" si="930"/>
        <v>#N/A</v>
      </c>
      <c r="DL337" t="e">
        <f t="shared" ca="1" si="930"/>
        <v>#N/A</v>
      </c>
      <c r="DM337" t="e">
        <f t="shared" ca="1" si="930"/>
        <v>#N/A</v>
      </c>
      <c r="DN337" t="e">
        <f t="shared" ca="1" si="930"/>
        <v>#N/A</v>
      </c>
      <c r="DO337" t="e">
        <f t="shared" ca="1" si="930"/>
        <v>#N/A</v>
      </c>
      <c r="DP337" t="e">
        <f t="shared" ca="1" si="930"/>
        <v>#N/A</v>
      </c>
      <c r="DQ337" t="e">
        <f t="shared" ca="1" si="930"/>
        <v>#N/A</v>
      </c>
      <c r="DR337" t="e">
        <f t="shared" ca="1" si="930"/>
        <v>#N/A</v>
      </c>
      <c r="DS337" t="e">
        <f t="shared" ca="1" si="930"/>
        <v>#N/A</v>
      </c>
      <c r="DT337" t="e">
        <f t="shared" ca="1" si="930"/>
        <v>#N/A</v>
      </c>
      <c r="DU337" t="e">
        <f t="shared" ca="1" si="930"/>
        <v>#N/A</v>
      </c>
      <c r="DV337" t="e">
        <f t="shared" ca="1" si="930"/>
        <v>#N/A</v>
      </c>
      <c r="DW337" t="e">
        <f t="shared" ca="1" si="930"/>
        <v>#N/A</v>
      </c>
      <c r="DX337" t="e">
        <f t="shared" ca="1" si="930"/>
        <v>#N/A</v>
      </c>
      <c r="DY337" t="e">
        <f t="shared" ca="1" si="930"/>
        <v>#N/A</v>
      </c>
      <c r="DZ337" t="e">
        <f t="shared" ca="1" si="930"/>
        <v>#N/A</v>
      </c>
      <c r="EA337" t="e">
        <f t="shared" ca="1" si="930"/>
        <v>#N/A</v>
      </c>
      <c r="EB337" t="e">
        <f t="shared" ca="1" si="930"/>
        <v>#N/A</v>
      </c>
      <c r="EC337" t="e">
        <f t="shared" ca="1" si="930"/>
        <v>#N/A</v>
      </c>
      <c r="ED337" t="e">
        <f t="shared" ca="1" si="930"/>
        <v>#N/A</v>
      </c>
      <c r="EE337" t="e">
        <f t="shared" ca="1" si="930"/>
        <v>#N/A</v>
      </c>
      <c r="EF337" t="e">
        <f t="shared" ca="1" si="930"/>
        <v>#N/A</v>
      </c>
      <c r="EG337" t="e">
        <f t="shared" ca="1" si="930"/>
        <v>#N/A</v>
      </c>
      <c r="EH337" t="e">
        <f t="shared" ca="1" si="930"/>
        <v>#N/A</v>
      </c>
      <c r="EI337" t="e">
        <f t="shared" ca="1" si="930"/>
        <v>#N/A</v>
      </c>
      <c r="EJ337" t="e">
        <f t="shared" ca="1" si="930"/>
        <v>#N/A</v>
      </c>
      <c r="EK337" t="e">
        <f t="shared" ca="1" si="930"/>
        <v>#N/A</v>
      </c>
      <c r="EL337" t="e">
        <f t="shared" ca="1" si="930"/>
        <v>#N/A</v>
      </c>
      <c r="EM337" t="e">
        <f t="shared" ca="1" si="930"/>
        <v>#N/A</v>
      </c>
      <c r="EN337" s="91" t="e">
        <f t="shared" ca="1" si="930"/>
        <v>#N/A</v>
      </c>
    </row>
    <row r="338" spans="1:144">
      <c r="A338" t="str">
        <f ca="1"/>
        <v>Substructure</v>
      </c>
      <c r="B338" t="str">
        <f ca="1"/>
        <v>Raft</v>
      </c>
      <c r="C338">
        <f ca="1"/>
        <v>0</v>
      </c>
      <c r="D338" t="str">
        <f ca="1"/>
        <v/>
      </c>
      <c r="E338">
        <f ca="1"/>
        <v>0</v>
      </c>
      <c r="F338">
        <f ca="1"/>
        <v>0</v>
      </c>
      <c r="G338">
        <f ca="1"/>
        <v>0</v>
      </c>
      <c r="H338" t="str">
        <f ca="1"/>
        <v/>
      </c>
      <c r="I338">
        <f ca="1"/>
        <v>0</v>
      </c>
      <c r="J338" t="str">
        <f ca="1"/>
        <v/>
      </c>
      <c r="K338" t="str">
        <f ca="1"/>
        <v>0</v>
      </c>
      <c r="L338" t="str">
        <f ca="1"/>
        <v>0</v>
      </c>
      <c r="M338" t="str">
        <f ca="1"/>
        <v>0</v>
      </c>
      <c r="X338" s="91" t="e">
        <f t="shared" ca="1" si="931"/>
        <v>#N/A</v>
      </c>
      <c r="Y338" t="e">
        <f t="shared" ca="1" si="932"/>
        <v>#N/A</v>
      </c>
      <c r="Z338" t="e">
        <f t="shared" ca="1" si="932"/>
        <v>#N/A</v>
      </c>
      <c r="AA338" t="e">
        <f t="shared" ca="1" si="932"/>
        <v>#N/A</v>
      </c>
      <c r="AB338" t="e">
        <f t="shared" ca="1" si="932"/>
        <v>#N/A</v>
      </c>
      <c r="AC338" t="e">
        <f t="shared" ca="1" si="932"/>
        <v>#N/A</v>
      </c>
      <c r="AD338" t="e">
        <f t="shared" ca="1" si="932"/>
        <v>#N/A</v>
      </c>
      <c r="AE338" t="e">
        <f t="shared" ca="1" si="932"/>
        <v>#N/A</v>
      </c>
      <c r="AF338" t="e">
        <f t="shared" ca="1" si="932"/>
        <v>#N/A</v>
      </c>
      <c r="AG338" t="e">
        <f t="shared" ca="1" si="932"/>
        <v>#N/A</v>
      </c>
      <c r="AH338" t="e">
        <f t="shared" ca="1" si="932"/>
        <v>#N/A</v>
      </c>
      <c r="AI338" t="e">
        <f t="shared" ca="1" si="932"/>
        <v>#N/A</v>
      </c>
      <c r="AJ338" t="e">
        <f t="shared" ca="1" si="932"/>
        <v>#N/A</v>
      </c>
      <c r="AK338" t="e">
        <f t="shared" ca="1" si="932"/>
        <v>#N/A</v>
      </c>
      <c r="AL338" t="e">
        <f t="shared" ca="1" si="932"/>
        <v>#N/A</v>
      </c>
      <c r="AM338" t="e">
        <f t="shared" ca="1" si="932"/>
        <v>#N/A</v>
      </c>
      <c r="AN338" t="e">
        <f t="shared" ca="1" si="932"/>
        <v>#N/A</v>
      </c>
      <c r="AO338" t="e">
        <f t="shared" ca="1" si="932"/>
        <v>#N/A</v>
      </c>
      <c r="AP338" t="e">
        <f t="shared" ca="1" si="932"/>
        <v>#N/A</v>
      </c>
      <c r="AQ338" t="e">
        <f t="shared" ca="1" si="932"/>
        <v>#N/A</v>
      </c>
      <c r="AR338" t="e">
        <f t="shared" ca="1" si="932"/>
        <v>#N/A</v>
      </c>
      <c r="AS338" t="e">
        <f t="shared" ca="1" si="932"/>
        <v>#N/A</v>
      </c>
      <c r="AT338" t="e">
        <f t="shared" ca="1" si="932"/>
        <v>#N/A</v>
      </c>
      <c r="AU338" t="e">
        <f t="shared" ca="1" si="932"/>
        <v>#N/A</v>
      </c>
      <c r="AV338" t="e">
        <f t="shared" ca="1" si="932"/>
        <v>#N/A</v>
      </c>
      <c r="AW338" t="e">
        <f t="shared" ca="1" si="932"/>
        <v>#N/A</v>
      </c>
      <c r="AX338" t="e">
        <f t="shared" ca="1" si="932"/>
        <v>#N/A</v>
      </c>
      <c r="AY338" t="e">
        <f t="shared" ca="1" si="932"/>
        <v>#N/A</v>
      </c>
      <c r="AZ338" t="e">
        <f t="shared" ca="1" si="932"/>
        <v>#N/A</v>
      </c>
      <c r="BA338" t="e">
        <f t="shared" ca="1" si="932"/>
        <v>#N/A</v>
      </c>
      <c r="BB338" s="91" t="e">
        <f t="shared" ca="1" si="932"/>
        <v>#N/A</v>
      </c>
      <c r="BC338" t="e">
        <f t="shared" ca="1" si="932"/>
        <v>#N/A</v>
      </c>
      <c r="BD338" t="e">
        <f t="shared" ca="1" si="932"/>
        <v>#N/A</v>
      </c>
      <c r="BE338" t="e">
        <f t="shared" ca="1" si="932"/>
        <v>#N/A</v>
      </c>
      <c r="BF338" t="e">
        <f t="shared" ca="1" si="932"/>
        <v>#N/A</v>
      </c>
      <c r="BG338" t="e">
        <f t="shared" ca="1" si="932"/>
        <v>#N/A</v>
      </c>
      <c r="BH338" t="e">
        <f t="shared" ca="1" si="932"/>
        <v>#N/A</v>
      </c>
      <c r="BI338" t="e">
        <f t="shared" ca="1" si="932"/>
        <v>#N/A</v>
      </c>
      <c r="BJ338" t="e">
        <f t="shared" ca="1" si="932"/>
        <v>#N/A</v>
      </c>
      <c r="BK338" t="e">
        <f t="shared" ca="1" si="932"/>
        <v>#N/A</v>
      </c>
      <c r="BL338" t="e">
        <f t="shared" ca="1" si="932"/>
        <v>#N/A</v>
      </c>
      <c r="BM338" t="e">
        <f t="shared" ca="1" si="932"/>
        <v>#N/A</v>
      </c>
      <c r="BN338" t="e">
        <f t="shared" ca="1" si="932"/>
        <v>#N/A</v>
      </c>
      <c r="BO338" t="e">
        <f t="shared" ca="1" si="932"/>
        <v>#N/A</v>
      </c>
      <c r="BP338" t="e">
        <f t="shared" ca="1" si="932"/>
        <v>#N/A</v>
      </c>
      <c r="BQ338" t="e">
        <f t="shared" ca="1" si="932"/>
        <v>#N/A</v>
      </c>
      <c r="BR338" t="e">
        <f t="shared" ca="1" si="932"/>
        <v>#N/A</v>
      </c>
      <c r="BS338" t="e">
        <f t="shared" ca="1" si="932"/>
        <v>#N/A</v>
      </c>
      <c r="BT338" t="e">
        <f t="shared" ca="1" si="932"/>
        <v>#N/A</v>
      </c>
      <c r="BU338" t="e">
        <f t="shared" ca="1" si="932"/>
        <v>#N/A</v>
      </c>
      <c r="BV338" t="e">
        <f t="shared" ca="1" si="932"/>
        <v>#N/A</v>
      </c>
      <c r="BW338" t="e">
        <f t="shared" ca="1" si="932"/>
        <v>#N/A</v>
      </c>
      <c r="BX338" t="e">
        <f t="shared" ca="1" si="932"/>
        <v>#N/A</v>
      </c>
      <c r="BY338" t="e">
        <f t="shared" ca="1" si="932"/>
        <v>#N/A</v>
      </c>
      <c r="BZ338" t="e">
        <f t="shared" ca="1" si="932"/>
        <v>#N/A</v>
      </c>
      <c r="CA338" t="e">
        <f t="shared" ca="1" si="932"/>
        <v>#N/A</v>
      </c>
      <c r="CB338" t="e">
        <f t="shared" ca="1" si="932"/>
        <v>#N/A</v>
      </c>
      <c r="CC338" t="e">
        <f t="shared" ca="1" si="932"/>
        <v>#N/A</v>
      </c>
      <c r="CD338" t="e">
        <f t="shared" ca="1" si="932"/>
        <v>#N/A</v>
      </c>
      <c r="CE338" t="e">
        <f t="shared" ca="1" si="932"/>
        <v>#N/A</v>
      </c>
      <c r="CF338" s="91" t="e">
        <f t="shared" ca="1" si="932"/>
        <v>#N/A</v>
      </c>
      <c r="CG338" t="e">
        <f t="shared" ca="1" si="932"/>
        <v>#N/A</v>
      </c>
      <c r="CH338" t="e">
        <f t="shared" ca="1" si="932"/>
        <v>#N/A</v>
      </c>
      <c r="CI338" t="e">
        <f t="shared" ca="1" si="932"/>
        <v>#N/A</v>
      </c>
      <c r="CJ338" t="e">
        <f t="shared" ca="1" si="932"/>
        <v>#N/A</v>
      </c>
      <c r="CK338" t="e">
        <f t="shared" ca="1" si="933"/>
        <v>#N/A</v>
      </c>
      <c r="CL338" t="e">
        <f t="shared" ca="1" si="933"/>
        <v>#N/A</v>
      </c>
      <c r="CM338" t="e">
        <f t="shared" ca="1" si="933"/>
        <v>#N/A</v>
      </c>
      <c r="CN338" t="e">
        <f t="shared" ca="1" si="933"/>
        <v>#N/A</v>
      </c>
      <c r="CO338" t="e">
        <f t="shared" ca="1" si="933"/>
        <v>#N/A</v>
      </c>
      <c r="CP338" t="e">
        <f t="shared" ca="1" si="933"/>
        <v>#N/A</v>
      </c>
      <c r="CQ338" t="e">
        <f t="shared" ca="1" si="933"/>
        <v>#N/A</v>
      </c>
      <c r="CR338" t="e">
        <f t="shared" ca="1" si="933"/>
        <v>#N/A</v>
      </c>
      <c r="CS338" t="e">
        <f t="shared" ca="1" si="933"/>
        <v>#N/A</v>
      </c>
      <c r="CT338" t="e">
        <f t="shared" ca="1" si="933"/>
        <v>#N/A</v>
      </c>
      <c r="CU338" t="e">
        <f t="shared" ca="1" si="933"/>
        <v>#N/A</v>
      </c>
      <c r="CV338" t="e">
        <f t="shared" ca="1" si="933"/>
        <v>#N/A</v>
      </c>
      <c r="CW338" t="e">
        <f t="shared" ca="1" si="933"/>
        <v>#N/A</v>
      </c>
      <c r="CX338" t="e">
        <f t="shared" ca="1" si="933"/>
        <v>#N/A</v>
      </c>
      <c r="CY338" t="e">
        <f t="shared" ca="1" si="933"/>
        <v>#N/A</v>
      </c>
      <c r="CZ338" t="e">
        <f t="shared" ca="1" si="930"/>
        <v>#N/A</v>
      </c>
      <c r="DA338" t="e">
        <f t="shared" ca="1" si="930"/>
        <v>#N/A</v>
      </c>
      <c r="DB338" t="e">
        <f t="shared" ca="1" si="930"/>
        <v>#N/A</v>
      </c>
      <c r="DC338" t="e">
        <f t="shared" ca="1" si="930"/>
        <v>#N/A</v>
      </c>
      <c r="DD338" t="e">
        <f t="shared" ca="1" si="930"/>
        <v>#N/A</v>
      </c>
      <c r="DE338" t="e">
        <f t="shared" ca="1" si="930"/>
        <v>#N/A</v>
      </c>
      <c r="DF338" t="e">
        <f t="shared" ca="1" si="930"/>
        <v>#N/A</v>
      </c>
      <c r="DG338" t="e">
        <f t="shared" ca="1" si="930"/>
        <v>#N/A</v>
      </c>
      <c r="DH338" t="e">
        <f t="shared" ca="1" si="930"/>
        <v>#N/A</v>
      </c>
      <c r="DI338" t="e">
        <f t="shared" ca="1" si="930"/>
        <v>#N/A</v>
      </c>
      <c r="DJ338" s="91" t="e">
        <f t="shared" ca="1" si="930"/>
        <v>#N/A</v>
      </c>
      <c r="DK338" t="e">
        <f t="shared" ca="1" si="930"/>
        <v>#N/A</v>
      </c>
      <c r="DL338" t="e">
        <f t="shared" ca="1" si="930"/>
        <v>#N/A</v>
      </c>
      <c r="DM338" t="e">
        <f t="shared" ca="1" si="930"/>
        <v>#N/A</v>
      </c>
      <c r="DN338" t="e">
        <f t="shared" ca="1" si="930"/>
        <v>#N/A</v>
      </c>
      <c r="DO338" t="e">
        <f t="shared" ca="1" si="930"/>
        <v>#N/A</v>
      </c>
      <c r="DP338" t="e">
        <f t="shared" ca="1" si="930"/>
        <v>#N/A</v>
      </c>
      <c r="DQ338" t="e">
        <f t="shared" ca="1" si="930"/>
        <v>#N/A</v>
      </c>
      <c r="DR338" t="e">
        <f t="shared" ca="1" si="930"/>
        <v>#N/A</v>
      </c>
      <c r="DS338" t="e">
        <f t="shared" ca="1" si="930"/>
        <v>#N/A</v>
      </c>
      <c r="DT338" t="e">
        <f t="shared" ca="1" si="930"/>
        <v>#N/A</v>
      </c>
      <c r="DU338" t="e">
        <f t="shared" ca="1" si="930"/>
        <v>#N/A</v>
      </c>
      <c r="DV338" t="e">
        <f t="shared" ca="1" si="930"/>
        <v>#N/A</v>
      </c>
      <c r="DW338" t="e">
        <f t="shared" ca="1" si="930"/>
        <v>#N/A</v>
      </c>
      <c r="DX338" t="e">
        <f t="shared" ca="1" si="930"/>
        <v>#N/A</v>
      </c>
      <c r="DY338" t="e">
        <f t="shared" ca="1" si="930"/>
        <v>#N/A</v>
      </c>
      <c r="DZ338" t="e">
        <f t="shared" ca="1" si="930"/>
        <v>#N/A</v>
      </c>
      <c r="EA338" t="e">
        <f t="shared" ca="1" si="930"/>
        <v>#N/A</v>
      </c>
      <c r="EB338" t="e">
        <f t="shared" ca="1" si="930"/>
        <v>#N/A</v>
      </c>
      <c r="EC338" t="e">
        <f t="shared" ca="1" si="930"/>
        <v>#N/A</v>
      </c>
      <c r="ED338" t="e">
        <f t="shared" ca="1" si="930"/>
        <v>#N/A</v>
      </c>
      <c r="EE338" t="e">
        <f t="shared" ca="1" si="930"/>
        <v>#N/A</v>
      </c>
      <c r="EF338" t="e">
        <f t="shared" ca="1" si="930"/>
        <v>#N/A</v>
      </c>
      <c r="EG338" t="e">
        <f t="shared" ca="1" si="930"/>
        <v>#N/A</v>
      </c>
      <c r="EH338" t="e">
        <f t="shared" ca="1" si="930"/>
        <v>#N/A</v>
      </c>
      <c r="EI338" t="e">
        <f t="shared" ca="1" si="930"/>
        <v>#N/A</v>
      </c>
      <c r="EJ338" t="e">
        <f t="shared" ca="1" si="930"/>
        <v>#N/A</v>
      </c>
      <c r="EK338" t="e">
        <f t="shared" ca="1" si="930"/>
        <v>#N/A</v>
      </c>
      <c r="EL338" t="e">
        <f t="shared" ca="1" si="930"/>
        <v>#N/A</v>
      </c>
      <c r="EM338" t="e">
        <f t="shared" ca="1" si="930"/>
        <v>#N/A</v>
      </c>
      <c r="EN338" s="91" t="e">
        <f t="shared" ca="1" si="930"/>
        <v>#N/A</v>
      </c>
    </row>
    <row r="339" spans="1:144">
      <c r="A339" t="str">
        <f ca="1"/>
        <v>Substructure</v>
      </c>
      <c r="B339" t="str">
        <f ca="1"/>
        <v>Basement walls</v>
      </c>
      <c r="C339">
        <f ca="1"/>
        <v>0</v>
      </c>
      <c r="D339" t="str">
        <f ca="1"/>
        <v/>
      </c>
      <c r="E339">
        <f ca="1"/>
        <v>0</v>
      </c>
      <c r="F339">
        <f ca="1"/>
        <v>0</v>
      </c>
      <c r="G339">
        <f ca="1"/>
        <v>0</v>
      </c>
      <c r="H339" t="str">
        <f ca="1"/>
        <v/>
      </c>
      <c r="I339">
        <f ca="1"/>
        <v>0</v>
      </c>
      <c r="J339" t="str">
        <f ca="1"/>
        <v/>
      </c>
      <c r="K339" t="str">
        <f ca="1"/>
        <v>0</v>
      </c>
      <c r="L339" t="str">
        <f ca="1"/>
        <v>0</v>
      </c>
      <c r="M339" t="str">
        <f ca="1"/>
        <v>0</v>
      </c>
      <c r="X339" s="91" t="e">
        <f t="shared" ca="1" si="931"/>
        <v>#N/A</v>
      </c>
      <c r="Y339" t="e">
        <f t="shared" ca="1" si="932"/>
        <v>#N/A</v>
      </c>
      <c r="Z339" t="e">
        <f t="shared" ca="1" si="932"/>
        <v>#N/A</v>
      </c>
      <c r="AA339" t="e">
        <f t="shared" ca="1" si="932"/>
        <v>#N/A</v>
      </c>
      <c r="AB339" t="e">
        <f t="shared" ca="1" si="932"/>
        <v>#N/A</v>
      </c>
      <c r="AC339" t="e">
        <f t="shared" ca="1" si="932"/>
        <v>#N/A</v>
      </c>
      <c r="AD339" t="e">
        <f t="shared" ca="1" si="932"/>
        <v>#N/A</v>
      </c>
      <c r="AE339" t="e">
        <f t="shared" ca="1" si="932"/>
        <v>#N/A</v>
      </c>
      <c r="AF339" t="e">
        <f t="shared" ca="1" si="932"/>
        <v>#N/A</v>
      </c>
      <c r="AG339" t="e">
        <f t="shared" ca="1" si="932"/>
        <v>#N/A</v>
      </c>
      <c r="AH339" t="e">
        <f t="shared" ca="1" si="932"/>
        <v>#N/A</v>
      </c>
      <c r="AI339" t="e">
        <f t="shared" ca="1" si="932"/>
        <v>#N/A</v>
      </c>
      <c r="AJ339" t="e">
        <f t="shared" ca="1" si="932"/>
        <v>#N/A</v>
      </c>
      <c r="AK339" t="e">
        <f t="shared" ca="1" si="932"/>
        <v>#N/A</v>
      </c>
      <c r="AL339" t="e">
        <f t="shared" ca="1" si="932"/>
        <v>#N/A</v>
      </c>
      <c r="AM339" t="e">
        <f t="shared" ca="1" si="932"/>
        <v>#N/A</v>
      </c>
      <c r="AN339" t="e">
        <f t="shared" ca="1" si="932"/>
        <v>#N/A</v>
      </c>
      <c r="AO339" t="e">
        <f t="shared" ca="1" si="932"/>
        <v>#N/A</v>
      </c>
      <c r="AP339" t="e">
        <f t="shared" ca="1" si="932"/>
        <v>#N/A</v>
      </c>
      <c r="AQ339" t="e">
        <f t="shared" ca="1" si="932"/>
        <v>#N/A</v>
      </c>
      <c r="AR339" t="e">
        <f t="shared" ca="1" si="932"/>
        <v>#N/A</v>
      </c>
      <c r="AS339" t="e">
        <f t="shared" ca="1" si="932"/>
        <v>#N/A</v>
      </c>
      <c r="AT339" t="e">
        <f t="shared" ca="1" si="932"/>
        <v>#N/A</v>
      </c>
      <c r="AU339" t="e">
        <f t="shared" ca="1" si="932"/>
        <v>#N/A</v>
      </c>
      <c r="AV339" t="e">
        <f t="shared" ca="1" si="932"/>
        <v>#N/A</v>
      </c>
      <c r="AW339" t="e">
        <f t="shared" ca="1" si="932"/>
        <v>#N/A</v>
      </c>
      <c r="AX339" t="e">
        <f t="shared" ca="1" si="932"/>
        <v>#N/A</v>
      </c>
      <c r="AY339" t="e">
        <f t="shared" ca="1" si="932"/>
        <v>#N/A</v>
      </c>
      <c r="AZ339" t="e">
        <f t="shared" ca="1" si="932"/>
        <v>#N/A</v>
      </c>
      <c r="BA339" t="e">
        <f t="shared" ca="1" si="932"/>
        <v>#N/A</v>
      </c>
      <c r="BB339" s="91" t="e">
        <f t="shared" ca="1" si="932"/>
        <v>#N/A</v>
      </c>
      <c r="BC339" t="e">
        <f t="shared" ca="1" si="932"/>
        <v>#N/A</v>
      </c>
      <c r="BD339" t="e">
        <f t="shared" ca="1" si="932"/>
        <v>#N/A</v>
      </c>
      <c r="BE339" t="e">
        <f t="shared" ca="1" si="932"/>
        <v>#N/A</v>
      </c>
      <c r="BF339" t="e">
        <f t="shared" ca="1" si="932"/>
        <v>#N/A</v>
      </c>
      <c r="BG339" t="e">
        <f t="shared" ca="1" si="932"/>
        <v>#N/A</v>
      </c>
      <c r="BH339" t="e">
        <f t="shared" ca="1" si="932"/>
        <v>#N/A</v>
      </c>
      <c r="BI339" t="e">
        <f t="shared" ca="1" si="932"/>
        <v>#N/A</v>
      </c>
      <c r="BJ339" t="e">
        <f t="shared" ca="1" si="932"/>
        <v>#N/A</v>
      </c>
      <c r="BK339" t="e">
        <f t="shared" ca="1" si="932"/>
        <v>#N/A</v>
      </c>
      <c r="BL339" t="e">
        <f t="shared" ca="1" si="932"/>
        <v>#N/A</v>
      </c>
      <c r="BM339" t="e">
        <f t="shared" ca="1" si="932"/>
        <v>#N/A</v>
      </c>
      <c r="BN339" t="e">
        <f t="shared" ca="1" si="932"/>
        <v>#N/A</v>
      </c>
      <c r="BO339" t="e">
        <f t="shared" ca="1" si="932"/>
        <v>#N/A</v>
      </c>
      <c r="BP339" t="e">
        <f t="shared" ca="1" si="932"/>
        <v>#N/A</v>
      </c>
      <c r="BQ339" t="e">
        <f t="shared" ca="1" si="932"/>
        <v>#N/A</v>
      </c>
      <c r="BR339" t="e">
        <f t="shared" ca="1" si="932"/>
        <v>#N/A</v>
      </c>
      <c r="BS339" t="e">
        <f t="shared" ca="1" si="932"/>
        <v>#N/A</v>
      </c>
      <c r="BT339" t="e">
        <f t="shared" ca="1" si="932"/>
        <v>#N/A</v>
      </c>
      <c r="BU339" t="e">
        <f t="shared" ca="1" si="932"/>
        <v>#N/A</v>
      </c>
      <c r="BV339" t="e">
        <f t="shared" ca="1" si="932"/>
        <v>#N/A</v>
      </c>
      <c r="BW339" t="e">
        <f t="shared" ca="1" si="932"/>
        <v>#N/A</v>
      </c>
      <c r="BX339" t="e">
        <f t="shared" ca="1" si="932"/>
        <v>#N/A</v>
      </c>
      <c r="BY339" t="e">
        <f t="shared" ca="1" si="932"/>
        <v>#N/A</v>
      </c>
      <c r="BZ339" t="e">
        <f t="shared" ca="1" si="932"/>
        <v>#N/A</v>
      </c>
      <c r="CA339" t="e">
        <f t="shared" ca="1" si="932"/>
        <v>#N/A</v>
      </c>
      <c r="CB339" t="e">
        <f t="shared" ca="1" si="932"/>
        <v>#N/A</v>
      </c>
      <c r="CC339" t="e">
        <f t="shared" ca="1" si="932"/>
        <v>#N/A</v>
      </c>
      <c r="CD339" t="e">
        <f t="shared" ca="1" si="932"/>
        <v>#N/A</v>
      </c>
      <c r="CE339" t="e">
        <f t="shared" ca="1" si="932"/>
        <v>#N/A</v>
      </c>
      <c r="CF339" s="91" t="e">
        <f t="shared" ca="1" si="932"/>
        <v>#N/A</v>
      </c>
      <c r="CG339" t="e">
        <f t="shared" ca="1" si="932"/>
        <v>#N/A</v>
      </c>
      <c r="CH339" t="e">
        <f t="shared" ca="1" si="932"/>
        <v>#N/A</v>
      </c>
      <c r="CI339" t="e">
        <f t="shared" ca="1" si="932"/>
        <v>#N/A</v>
      </c>
      <c r="CJ339" t="e">
        <f t="shared" ref="CJ339:EN342" ca="1" si="934">CJ$334*$E$332/60*$L339</f>
        <v>#N/A</v>
      </c>
      <c r="CK339" t="e">
        <f t="shared" ca="1" si="934"/>
        <v>#N/A</v>
      </c>
      <c r="CL339" t="e">
        <f t="shared" ca="1" si="934"/>
        <v>#N/A</v>
      </c>
      <c r="CM339" t="e">
        <f t="shared" ca="1" si="934"/>
        <v>#N/A</v>
      </c>
      <c r="CN339" t="e">
        <f t="shared" ca="1" si="934"/>
        <v>#N/A</v>
      </c>
      <c r="CO339" t="e">
        <f t="shared" ca="1" si="934"/>
        <v>#N/A</v>
      </c>
      <c r="CP339" t="e">
        <f t="shared" ca="1" si="934"/>
        <v>#N/A</v>
      </c>
      <c r="CQ339" t="e">
        <f t="shared" ca="1" si="934"/>
        <v>#N/A</v>
      </c>
      <c r="CR339" t="e">
        <f t="shared" ca="1" si="934"/>
        <v>#N/A</v>
      </c>
      <c r="CS339" t="e">
        <f t="shared" ca="1" si="934"/>
        <v>#N/A</v>
      </c>
      <c r="CT339" t="e">
        <f t="shared" ca="1" si="934"/>
        <v>#N/A</v>
      </c>
      <c r="CU339" t="e">
        <f t="shared" ca="1" si="934"/>
        <v>#N/A</v>
      </c>
      <c r="CV339" t="e">
        <f t="shared" ca="1" si="934"/>
        <v>#N/A</v>
      </c>
      <c r="CW339" t="e">
        <f t="shared" ca="1" si="934"/>
        <v>#N/A</v>
      </c>
      <c r="CX339" t="e">
        <f t="shared" ca="1" si="934"/>
        <v>#N/A</v>
      </c>
      <c r="CY339" t="e">
        <f t="shared" ca="1" si="934"/>
        <v>#N/A</v>
      </c>
      <c r="CZ339" t="e">
        <f t="shared" ca="1" si="934"/>
        <v>#N/A</v>
      </c>
      <c r="DA339" t="e">
        <f t="shared" ca="1" si="934"/>
        <v>#N/A</v>
      </c>
      <c r="DB339" t="e">
        <f t="shared" ca="1" si="934"/>
        <v>#N/A</v>
      </c>
      <c r="DC339" t="e">
        <f t="shared" ca="1" si="934"/>
        <v>#N/A</v>
      </c>
      <c r="DD339" t="e">
        <f t="shared" ca="1" si="934"/>
        <v>#N/A</v>
      </c>
      <c r="DE339" t="e">
        <f t="shared" ca="1" si="934"/>
        <v>#N/A</v>
      </c>
      <c r="DF339" t="e">
        <f t="shared" ca="1" si="934"/>
        <v>#N/A</v>
      </c>
      <c r="DG339" t="e">
        <f t="shared" ca="1" si="934"/>
        <v>#N/A</v>
      </c>
      <c r="DH339" t="e">
        <f t="shared" ca="1" si="934"/>
        <v>#N/A</v>
      </c>
      <c r="DI339" t="e">
        <f t="shared" ca="1" si="934"/>
        <v>#N/A</v>
      </c>
      <c r="DJ339" s="91" t="e">
        <f t="shared" ca="1" si="934"/>
        <v>#N/A</v>
      </c>
      <c r="DK339" t="e">
        <f t="shared" ca="1" si="934"/>
        <v>#N/A</v>
      </c>
      <c r="DL339" t="e">
        <f t="shared" ca="1" si="934"/>
        <v>#N/A</v>
      </c>
      <c r="DM339" t="e">
        <f t="shared" ca="1" si="934"/>
        <v>#N/A</v>
      </c>
      <c r="DN339" t="e">
        <f t="shared" ca="1" si="934"/>
        <v>#N/A</v>
      </c>
      <c r="DO339" t="e">
        <f t="shared" ca="1" si="934"/>
        <v>#N/A</v>
      </c>
      <c r="DP339" t="e">
        <f t="shared" ca="1" si="934"/>
        <v>#N/A</v>
      </c>
      <c r="DQ339" t="e">
        <f t="shared" ca="1" si="934"/>
        <v>#N/A</v>
      </c>
      <c r="DR339" t="e">
        <f t="shared" ca="1" si="934"/>
        <v>#N/A</v>
      </c>
      <c r="DS339" t="e">
        <f t="shared" ca="1" si="934"/>
        <v>#N/A</v>
      </c>
      <c r="DT339" t="e">
        <f t="shared" ca="1" si="934"/>
        <v>#N/A</v>
      </c>
      <c r="DU339" t="e">
        <f t="shared" ca="1" si="934"/>
        <v>#N/A</v>
      </c>
      <c r="DV339" t="e">
        <f t="shared" ca="1" si="934"/>
        <v>#N/A</v>
      </c>
      <c r="DW339" t="e">
        <f t="shared" ca="1" si="934"/>
        <v>#N/A</v>
      </c>
      <c r="DX339" t="e">
        <f t="shared" ca="1" si="934"/>
        <v>#N/A</v>
      </c>
      <c r="DY339" t="e">
        <f t="shared" ca="1" si="934"/>
        <v>#N/A</v>
      </c>
      <c r="DZ339" t="e">
        <f t="shared" ca="1" si="934"/>
        <v>#N/A</v>
      </c>
      <c r="EA339" t="e">
        <f t="shared" ca="1" si="934"/>
        <v>#N/A</v>
      </c>
      <c r="EB339" t="e">
        <f t="shared" ca="1" si="934"/>
        <v>#N/A</v>
      </c>
      <c r="EC339" t="e">
        <f t="shared" ca="1" si="934"/>
        <v>#N/A</v>
      </c>
      <c r="ED339" t="e">
        <f t="shared" ca="1" si="934"/>
        <v>#N/A</v>
      </c>
      <c r="EE339" t="e">
        <f t="shared" ca="1" si="934"/>
        <v>#N/A</v>
      </c>
      <c r="EF339" t="e">
        <f t="shared" ca="1" si="934"/>
        <v>#N/A</v>
      </c>
      <c r="EG339" t="e">
        <f t="shared" ca="1" si="934"/>
        <v>#N/A</v>
      </c>
      <c r="EH339" t="e">
        <f t="shared" ca="1" si="934"/>
        <v>#N/A</v>
      </c>
      <c r="EI339" t="e">
        <f t="shared" ca="1" si="934"/>
        <v>#N/A</v>
      </c>
      <c r="EJ339" t="e">
        <f t="shared" ca="1" si="934"/>
        <v>#N/A</v>
      </c>
      <c r="EK339" t="e">
        <f t="shared" ca="1" si="934"/>
        <v>#N/A</v>
      </c>
      <c r="EL339" t="e">
        <f t="shared" ca="1" si="934"/>
        <v>#N/A</v>
      </c>
      <c r="EM339" t="e">
        <f t="shared" ca="1" si="934"/>
        <v>#N/A</v>
      </c>
      <c r="EN339" s="91" t="e">
        <f t="shared" ca="1" si="934"/>
        <v>#N/A</v>
      </c>
    </row>
    <row r="340" spans="1:144">
      <c r="A340" t="str">
        <f ca="1"/>
        <v>Substructure</v>
      </c>
      <c r="B340" t="str">
        <f ca="1"/>
        <v>Lowest floor slab</v>
      </c>
      <c r="C340">
        <f ca="1"/>
        <v>0</v>
      </c>
      <c r="D340" t="str">
        <f ca="1"/>
        <v/>
      </c>
      <c r="E340">
        <f ca="1"/>
        <v>0</v>
      </c>
      <c r="F340">
        <f ca="1"/>
        <v>0</v>
      </c>
      <c r="G340">
        <f ca="1"/>
        <v>0</v>
      </c>
      <c r="H340" t="str">
        <f ca="1"/>
        <v/>
      </c>
      <c r="I340">
        <f ca="1"/>
        <v>0</v>
      </c>
      <c r="J340" t="str">
        <f ca="1"/>
        <v/>
      </c>
      <c r="K340" t="str">
        <f ca="1"/>
        <v>0</v>
      </c>
      <c r="L340" t="str">
        <f ca="1"/>
        <v>0</v>
      </c>
      <c r="M340" t="str">
        <f ca="1"/>
        <v>0</v>
      </c>
      <c r="X340" s="91" t="e">
        <f t="shared" ca="1" si="931"/>
        <v>#N/A</v>
      </c>
      <c r="Y340" t="e">
        <f t="shared" ref="Y340:CJ343" ca="1" si="935">Y$334*$E$332/60*$L340</f>
        <v>#N/A</v>
      </c>
      <c r="Z340" t="e">
        <f t="shared" ca="1" si="935"/>
        <v>#N/A</v>
      </c>
      <c r="AA340" t="e">
        <f t="shared" ca="1" si="935"/>
        <v>#N/A</v>
      </c>
      <c r="AB340" t="e">
        <f t="shared" ca="1" si="935"/>
        <v>#N/A</v>
      </c>
      <c r="AC340" t="e">
        <f t="shared" ca="1" si="935"/>
        <v>#N/A</v>
      </c>
      <c r="AD340" t="e">
        <f t="shared" ca="1" si="935"/>
        <v>#N/A</v>
      </c>
      <c r="AE340" t="e">
        <f t="shared" ca="1" si="935"/>
        <v>#N/A</v>
      </c>
      <c r="AF340" t="e">
        <f t="shared" ca="1" si="935"/>
        <v>#N/A</v>
      </c>
      <c r="AG340" t="e">
        <f t="shared" ca="1" si="935"/>
        <v>#N/A</v>
      </c>
      <c r="AH340" t="e">
        <f t="shared" ca="1" si="935"/>
        <v>#N/A</v>
      </c>
      <c r="AI340" t="e">
        <f t="shared" ca="1" si="935"/>
        <v>#N/A</v>
      </c>
      <c r="AJ340" t="e">
        <f t="shared" ca="1" si="935"/>
        <v>#N/A</v>
      </c>
      <c r="AK340" t="e">
        <f t="shared" ca="1" si="935"/>
        <v>#N/A</v>
      </c>
      <c r="AL340" t="e">
        <f t="shared" ca="1" si="935"/>
        <v>#N/A</v>
      </c>
      <c r="AM340" t="e">
        <f t="shared" ca="1" si="935"/>
        <v>#N/A</v>
      </c>
      <c r="AN340" t="e">
        <f t="shared" ca="1" si="935"/>
        <v>#N/A</v>
      </c>
      <c r="AO340" t="e">
        <f t="shared" ca="1" si="935"/>
        <v>#N/A</v>
      </c>
      <c r="AP340" t="e">
        <f t="shared" ca="1" si="935"/>
        <v>#N/A</v>
      </c>
      <c r="AQ340" t="e">
        <f t="shared" ca="1" si="935"/>
        <v>#N/A</v>
      </c>
      <c r="AR340" t="e">
        <f t="shared" ca="1" si="935"/>
        <v>#N/A</v>
      </c>
      <c r="AS340" t="e">
        <f t="shared" ca="1" si="935"/>
        <v>#N/A</v>
      </c>
      <c r="AT340" t="e">
        <f t="shared" ca="1" si="935"/>
        <v>#N/A</v>
      </c>
      <c r="AU340" t="e">
        <f t="shared" ca="1" si="935"/>
        <v>#N/A</v>
      </c>
      <c r="AV340" t="e">
        <f t="shared" ca="1" si="935"/>
        <v>#N/A</v>
      </c>
      <c r="AW340" t="e">
        <f t="shared" ca="1" si="935"/>
        <v>#N/A</v>
      </c>
      <c r="AX340" t="e">
        <f t="shared" ca="1" si="935"/>
        <v>#N/A</v>
      </c>
      <c r="AY340" t="e">
        <f t="shared" ca="1" si="935"/>
        <v>#N/A</v>
      </c>
      <c r="AZ340" t="e">
        <f t="shared" ca="1" si="935"/>
        <v>#N/A</v>
      </c>
      <c r="BA340" t="e">
        <f t="shared" ca="1" si="935"/>
        <v>#N/A</v>
      </c>
      <c r="BB340" s="91" t="e">
        <f t="shared" ca="1" si="935"/>
        <v>#N/A</v>
      </c>
      <c r="BC340" t="e">
        <f t="shared" ca="1" si="935"/>
        <v>#N/A</v>
      </c>
      <c r="BD340" t="e">
        <f t="shared" ca="1" si="935"/>
        <v>#N/A</v>
      </c>
      <c r="BE340" t="e">
        <f t="shared" ca="1" si="935"/>
        <v>#N/A</v>
      </c>
      <c r="BF340" t="e">
        <f t="shared" ca="1" si="935"/>
        <v>#N/A</v>
      </c>
      <c r="BG340" t="e">
        <f t="shared" ca="1" si="935"/>
        <v>#N/A</v>
      </c>
      <c r="BH340" t="e">
        <f t="shared" ca="1" si="935"/>
        <v>#N/A</v>
      </c>
      <c r="BI340" t="e">
        <f t="shared" ca="1" si="935"/>
        <v>#N/A</v>
      </c>
      <c r="BJ340" t="e">
        <f t="shared" ca="1" si="935"/>
        <v>#N/A</v>
      </c>
      <c r="BK340" t="e">
        <f t="shared" ca="1" si="935"/>
        <v>#N/A</v>
      </c>
      <c r="BL340" t="e">
        <f t="shared" ca="1" si="935"/>
        <v>#N/A</v>
      </c>
      <c r="BM340" t="e">
        <f t="shared" ca="1" si="935"/>
        <v>#N/A</v>
      </c>
      <c r="BN340" t="e">
        <f t="shared" ca="1" si="935"/>
        <v>#N/A</v>
      </c>
      <c r="BO340" t="e">
        <f t="shared" ca="1" si="935"/>
        <v>#N/A</v>
      </c>
      <c r="BP340" t="e">
        <f t="shared" ca="1" si="935"/>
        <v>#N/A</v>
      </c>
      <c r="BQ340" t="e">
        <f t="shared" ca="1" si="935"/>
        <v>#N/A</v>
      </c>
      <c r="BR340" t="e">
        <f t="shared" ca="1" si="935"/>
        <v>#N/A</v>
      </c>
      <c r="BS340" t="e">
        <f t="shared" ca="1" si="935"/>
        <v>#N/A</v>
      </c>
      <c r="BT340" t="e">
        <f t="shared" ca="1" si="935"/>
        <v>#N/A</v>
      </c>
      <c r="BU340" t="e">
        <f t="shared" ca="1" si="935"/>
        <v>#N/A</v>
      </c>
      <c r="BV340" t="e">
        <f t="shared" ca="1" si="935"/>
        <v>#N/A</v>
      </c>
      <c r="BW340" t="e">
        <f t="shared" ca="1" si="935"/>
        <v>#N/A</v>
      </c>
      <c r="BX340" t="e">
        <f t="shared" ca="1" si="935"/>
        <v>#N/A</v>
      </c>
      <c r="BY340" t="e">
        <f t="shared" ca="1" si="935"/>
        <v>#N/A</v>
      </c>
      <c r="BZ340" t="e">
        <f t="shared" ca="1" si="935"/>
        <v>#N/A</v>
      </c>
      <c r="CA340" t="e">
        <f t="shared" ca="1" si="935"/>
        <v>#N/A</v>
      </c>
      <c r="CB340" t="e">
        <f t="shared" ca="1" si="935"/>
        <v>#N/A</v>
      </c>
      <c r="CC340" t="e">
        <f t="shared" ca="1" si="935"/>
        <v>#N/A</v>
      </c>
      <c r="CD340" t="e">
        <f t="shared" ca="1" si="935"/>
        <v>#N/A</v>
      </c>
      <c r="CE340" t="e">
        <f t="shared" ca="1" si="935"/>
        <v>#N/A</v>
      </c>
      <c r="CF340" s="91" t="e">
        <f t="shared" ca="1" si="935"/>
        <v>#N/A</v>
      </c>
      <c r="CG340" t="e">
        <f t="shared" ca="1" si="935"/>
        <v>#N/A</v>
      </c>
      <c r="CH340" t="e">
        <f t="shared" ca="1" si="935"/>
        <v>#N/A</v>
      </c>
      <c r="CI340" t="e">
        <f t="shared" ca="1" si="935"/>
        <v>#N/A</v>
      </c>
      <c r="CJ340" t="e">
        <f t="shared" ca="1" si="935"/>
        <v>#N/A</v>
      </c>
      <c r="CK340" t="e">
        <f t="shared" ca="1" si="934"/>
        <v>#N/A</v>
      </c>
      <c r="CL340" t="e">
        <f t="shared" ca="1" si="934"/>
        <v>#N/A</v>
      </c>
      <c r="CM340" t="e">
        <f t="shared" ca="1" si="934"/>
        <v>#N/A</v>
      </c>
      <c r="CN340" t="e">
        <f t="shared" ca="1" si="934"/>
        <v>#N/A</v>
      </c>
      <c r="CO340" t="e">
        <f t="shared" ca="1" si="934"/>
        <v>#N/A</v>
      </c>
      <c r="CP340" t="e">
        <f t="shared" ca="1" si="934"/>
        <v>#N/A</v>
      </c>
      <c r="CQ340" t="e">
        <f t="shared" ca="1" si="934"/>
        <v>#N/A</v>
      </c>
      <c r="CR340" t="e">
        <f t="shared" ca="1" si="934"/>
        <v>#N/A</v>
      </c>
      <c r="CS340" t="e">
        <f t="shared" ca="1" si="934"/>
        <v>#N/A</v>
      </c>
      <c r="CT340" t="e">
        <f t="shared" ca="1" si="934"/>
        <v>#N/A</v>
      </c>
      <c r="CU340" t="e">
        <f t="shared" ca="1" si="934"/>
        <v>#N/A</v>
      </c>
      <c r="CV340" t="e">
        <f t="shared" ca="1" si="934"/>
        <v>#N/A</v>
      </c>
      <c r="CW340" t="e">
        <f t="shared" ca="1" si="934"/>
        <v>#N/A</v>
      </c>
      <c r="CX340" t="e">
        <f t="shared" ca="1" si="934"/>
        <v>#N/A</v>
      </c>
      <c r="CY340" t="e">
        <f t="shared" ca="1" si="934"/>
        <v>#N/A</v>
      </c>
      <c r="CZ340" t="e">
        <f t="shared" ca="1" si="934"/>
        <v>#N/A</v>
      </c>
      <c r="DA340" t="e">
        <f t="shared" ca="1" si="934"/>
        <v>#N/A</v>
      </c>
      <c r="DB340" t="e">
        <f t="shared" ca="1" si="934"/>
        <v>#N/A</v>
      </c>
      <c r="DC340" t="e">
        <f t="shared" ca="1" si="934"/>
        <v>#N/A</v>
      </c>
      <c r="DD340" t="e">
        <f t="shared" ca="1" si="934"/>
        <v>#N/A</v>
      </c>
      <c r="DE340" t="e">
        <f t="shared" ca="1" si="934"/>
        <v>#N/A</v>
      </c>
      <c r="DF340" t="e">
        <f t="shared" ca="1" si="934"/>
        <v>#N/A</v>
      </c>
      <c r="DG340" t="e">
        <f t="shared" ca="1" si="934"/>
        <v>#N/A</v>
      </c>
      <c r="DH340" t="e">
        <f t="shared" ca="1" si="934"/>
        <v>#N/A</v>
      </c>
      <c r="DI340" t="e">
        <f t="shared" ca="1" si="934"/>
        <v>#N/A</v>
      </c>
      <c r="DJ340" s="91" t="e">
        <f t="shared" ca="1" si="934"/>
        <v>#N/A</v>
      </c>
      <c r="DK340" t="e">
        <f t="shared" ca="1" si="934"/>
        <v>#N/A</v>
      </c>
      <c r="DL340" t="e">
        <f t="shared" ca="1" si="934"/>
        <v>#N/A</v>
      </c>
      <c r="DM340" t="e">
        <f t="shared" ca="1" si="934"/>
        <v>#N/A</v>
      </c>
      <c r="DN340" t="e">
        <f t="shared" ca="1" si="934"/>
        <v>#N/A</v>
      </c>
      <c r="DO340" t="e">
        <f t="shared" ca="1" si="934"/>
        <v>#N/A</v>
      </c>
      <c r="DP340" t="e">
        <f t="shared" ca="1" si="934"/>
        <v>#N/A</v>
      </c>
      <c r="DQ340" t="e">
        <f t="shared" ca="1" si="934"/>
        <v>#N/A</v>
      </c>
      <c r="DR340" t="e">
        <f t="shared" ca="1" si="934"/>
        <v>#N/A</v>
      </c>
      <c r="DS340" t="e">
        <f t="shared" ca="1" si="934"/>
        <v>#N/A</v>
      </c>
      <c r="DT340" t="e">
        <f t="shared" ca="1" si="934"/>
        <v>#N/A</v>
      </c>
      <c r="DU340" t="e">
        <f t="shared" ca="1" si="934"/>
        <v>#N/A</v>
      </c>
      <c r="DV340" t="e">
        <f t="shared" ca="1" si="934"/>
        <v>#N/A</v>
      </c>
      <c r="DW340" t="e">
        <f t="shared" ca="1" si="934"/>
        <v>#N/A</v>
      </c>
      <c r="DX340" t="e">
        <f t="shared" ca="1" si="934"/>
        <v>#N/A</v>
      </c>
      <c r="DY340" t="e">
        <f t="shared" ca="1" si="934"/>
        <v>#N/A</v>
      </c>
      <c r="DZ340" t="e">
        <f t="shared" ca="1" si="934"/>
        <v>#N/A</v>
      </c>
      <c r="EA340" t="e">
        <f t="shared" ca="1" si="934"/>
        <v>#N/A</v>
      </c>
      <c r="EB340" t="e">
        <f t="shared" ca="1" si="934"/>
        <v>#N/A</v>
      </c>
      <c r="EC340" t="e">
        <f t="shared" ca="1" si="934"/>
        <v>#N/A</v>
      </c>
      <c r="ED340" t="e">
        <f t="shared" ca="1" si="934"/>
        <v>#N/A</v>
      </c>
      <c r="EE340" t="e">
        <f t="shared" ca="1" si="934"/>
        <v>#N/A</v>
      </c>
      <c r="EF340" t="e">
        <f t="shared" ca="1" si="934"/>
        <v>#N/A</v>
      </c>
      <c r="EG340" t="e">
        <f t="shared" ca="1" si="934"/>
        <v>#N/A</v>
      </c>
      <c r="EH340" t="e">
        <f t="shared" ca="1" si="934"/>
        <v>#N/A</v>
      </c>
      <c r="EI340" t="e">
        <f t="shared" ca="1" si="934"/>
        <v>#N/A</v>
      </c>
      <c r="EJ340" t="e">
        <f t="shared" ca="1" si="934"/>
        <v>#N/A</v>
      </c>
      <c r="EK340" t="e">
        <f t="shared" ca="1" si="934"/>
        <v>#N/A</v>
      </c>
      <c r="EL340" t="e">
        <f t="shared" ca="1" si="934"/>
        <v>#N/A</v>
      </c>
      <c r="EM340" t="e">
        <f t="shared" ca="1" si="934"/>
        <v>#N/A</v>
      </c>
      <c r="EN340" s="91" t="e">
        <f t="shared" ca="1" si="934"/>
        <v>#N/A</v>
      </c>
    </row>
    <row r="341" spans="1:144">
      <c r="A341" t="str">
        <f ca="1"/>
        <v>Substructure</v>
      </c>
      <c r="B341" t="str">
        <f ca="1"/>
        <v>Ground insulation</v>
      </c>
      <c r="C341">
        <f ca="1"/>
        <v>0</v>
      </c>
      <c r="D341" t="str">
        <f ca="1"/>
        <v/>
      </c>
      <c r="E341">
        <f ca="1"/>
        <v>0</v>
      </c>
      <c r="F341">
        <f ca="1"/>
        <v>0</v>
      </c>
      <c r="G341">
        <f ca="1"/>
        <v>0</v>
      </c>
      <c r="H341" t="str">
        <f ca="1"/>
        <v/>
      </c>
      <c r="I341">
        <f ca="1"/>
        <v>0</v>
      </c>
      <c r="J341" t="str">
        <f ca="1"/>
        <v/>
      </c>
      <c r="K341" t="str">
        <f ca="1"/>
        <v>0</v>
      </c>
      <c r="L341" t="str">
        <f ca="1"/>
        <v>0</v>
      </c>
      <c r="M341" t="str">
        <f ca="1"/>
        <v>0</v>
      </c>
      <c r="X341" s="91" t="e">
        <f t="shared" ca="1" si="931"/>
        <v>#N/A</v>
      </c>
      <c r="Y341" t="e">
        <f t="shared" ca="1" si="935"/>
        <v>#N/A</v>
      </c>
      <c r="Z341" t="e">
        <f t="shared" ca="1" si="935"/>
        <v>#N/A</v>
      </c>
      <c r="AA341" t="e">
        <f t="shared" ca="1" si="935"/>
        <v>#N/A</v>
      </c>
      <c r="AB341" t="e">
        <f t="shared" ca="1" si="935"/>
        <v>#N/A</v>
      </c>
      <c r="AC341" t="e">
        <f t="shared" ca="1" si="935"/>
        <v>#N/A</v>
      </c>
      <c r="AD341" t="e">
        <f t="shared" ca="1" si="935"/>
        <v>#N/A</v>
      </c>
      <c r="AE341" t="e">
        <f t="shared" ca="1" si="935"/>
        <v>#N/A</v>
      </c>
      <c r="AF341" t="e">
        <f t="shared" ca="1" si="935"/>
        <v>#N/A</v>
      </c>
      <c r="AG341" t="e">
        <f t="shared" ca="1" si="935"/>
        <v>#N/A</v>
      </c>
      <c r="AH341" t="e">
        <f t="shared" ca="1" si="935"/>
        <v>#N/A</v>
      </c>
      <c r="AI341" t="e">
        <f t="shared" ca="1" si="935"/>
        <v>#N/A</v>
      </c>
      <c r="AJ341" t="e">
        <f t="shared" ca="1" si="935"/>
        <v>#N/A</v>
      </c>
      <c r="AK341" t="e">
        <f t="shared" ca="1" si="935"/>
        <v>#N/A</v>
      </c>
      <c r="AL341" t="e">
        <f t="shared" ca="1" si="935"/>
        <v>#N/A</v>
      </c>
      <c r="AM341" t="e">
        <f t="shared" ca="1" si="935"/>
        <v>#N/A</v>
      </c>
      <c r="AN341" t="e">
        <f t="shared" ca="1" si="935"/>
        <v>#N/A</v>
      </c>
      <c r="AO341" t="e">
        <f t="shared" ca="1" si="935"/>
        <v>#N/A</v>
      </c>
      <c r="AP341" t="e">
        <f t="shared" ca="1" si="935"/>
        <v>#N/A</v>
      </c>
      <c r="AQ341" t="e">
        <f t="shared" ca="1" si="935"/>
        <v>#N/A</v>
      </c>
      <c r="AR341" t="e">
        <f t="shared" ca="1" si="935"/>
        <v>#N/A</v>
      </c>
      <c r="AS341" t="e">
        <f t="shared" ca="1" si="935"/>
        <v>#N/A</v>
      </c>
      <c r="AT341" t="e">
        <f t="shared" ca="1" si="935"/>
        <v>#N/A</v>
      </c>
      <c r="AU341" t="e">
        <f t="shared" ca="1" si="935"/>
        <v>#N/A</v>
      </c>
      <c r="AV341" t="e">
        <f t="shared" ca="1" si="935"/>
        <v>#N/A</v>
      </c>
      <c r="AW341" t="e">
        <f t="shared" ca="1" si="935"/>
        <v>#N/A</v>
      </c>
      <c r="AX341" t="e">
        <f t="shared" ca="1" si="935"/>
        <v>#N/A</v>
      </c>
      <c r="AY341" t="e">
        <f t="shared" ca="1" si="935"/>
        <v>#N/A</v>
      </c>
      <c r="AZ341" t="e">
        <f t="shared" ca="1" si="935"/>
        <v>#N/A</v>
      </c>
      <c r="BA341" t="e">
        <f t="shared" ca="1" si="935"/>
        <v>#N/A</v>
      </c>
      <c r="BB341" s="91" t="e">
        <f t="shared" ca="1" si="935"/>
        <v>#N/A</v>
      </c>
      <c r="BC341" t="e">
        <f t="shared" ca="1" si="935"/>
        <v>#N/A</v>
      </c>
      <c r="BD341" t="e">
        <f t="shared" ca="1" si="935"/>
        <v>#N/A</v>
      </c>
      <c r="BE341" t="e">
        <f t="shared" ca="1" si="935"/>
        <v>#N/A</v>
      </c>
      <c r="BF341" t="e">
        <f t="shared" ca="1" si="935"/>
        <v>#N/A</v>
      </c>
      <c r="BG341" t="e">
        <f t="shared" ca="1" si="935"/>
        <v>#N/A</v>
      </c>
      <c r="BH341" t="e">
        <f t="shared" ca="1" si="935"/>
        <v>#N/A</v>
      </c>
      <c r="BI341" t="e">
        <f t="shared" ca="1" si="935"/>
        <v>#N/A</v>
      </c>
      <c r="BJ341" t="e">
        <f t="shared" ca="1" si="935"/>
        <v>#N/A</v>
      </c>
      <c r="BK341" t="e">
        <f t="shared" ca="1" si="935"/>
        <v>#N/A</v>
      </c>
      <c r="BL341" t="e">
        <f t="shared" ca="1" si="935"/>
        <v>#N/A</v>
      </c>
      <c r="BM341" t="e">
        <f t="shared" ca="1" si="935"/>
        <v>#N/A</v>
      </c>
      <c r="BN341" t="e">
        <f t="shared" ca="1" si="935"/>
        <v>#N/A</v>
      </c>
      <c r="BO341" t="e">
        <f t="shared" ca="1" si="935"/>
        <v>#N/A</v>
      </c>
      <c r="BP341" t="e">
        <f t="shared" ca="1" si="935"/>
        <v>#N/A</v>
      </c>
      <c r="BQ341" t="e">
        <f t="shared" ca="1" si="935"/>
        <v>#N/A</v>
      </c>
      <c r="BR341" t="e">
        <f t="shared" ca="1" si="935"/>
        <v>#N/A</v>
      </c>
      <c r="BS341" t="e">
        <f t="shared" ca="1" si="935"/>
        <v>#N/A</v>
      </c>
      <c r="BT341" t="e">
        <f t="shared" ca="1" si="935"/>
        <v>#N/A</v>
      </c>
      <c r="BU341" t="e">
        <f t="shared" ca="1" si="935"/>
        <v>#N/A</v>
      </c>
      <c r="BV341" t="e">
        <f t="shared" ca="1" si="935"/>
        <v>#N/A</v>
      </c>
      <c r="BW341" t="e">
        <f t="shared" ca="1" si="935"/>
        <v>#N/A</v>
      </c>
      <c r="BX341" t="e">
        <f t="shared" ca="1" si="935"/>
        <v>#N/A</v>
      </c>
      <c r="BY341" t="e">
        <f t="shared" ca="1" si="935"/>
        <v>#N/A</v>
      </c>
      <c r="BZ341" t="e">
        <f t="shared" ca="1" si="935"/>
        <v>#N/A</v>
      </c>
      <c r="CA341" t="e">
        <f t="shared" ca="1" si="935"/>
        <v>#N/A</v>
      </c>
      <c r="CB341" t="e">
        <f t="shared" ca="1" si="935"/>
        <v>#N/A</v>
      </c>
      <c r="CC341" t="e">
        <f t="shared" ca="1" si="935"/>
        <v>#N/A</v>
      </c>
      <c r="CD341" t="e">
        <f t="shared" ca="1" si="935"/>
        <v>#N/A</v>
      </c>
      <c r="CE341" t="e">
        <f t="shared" ca="1" si="935"/>
        <v>#N/A</v>
      </c>
      <c r="CF341" s="91" t="e">
        <f t="shared" ca="1" si="935"/>
        <v>#N/A</v>
      </c>
      <c r="CG341" t="e">
        <f t="shared" ca="1" si="935"/>
        <v>#N/A</v>
      </c>
      <c r="CH341" t="e">
        <f t="shared" ca="1" si="935"/>
        <v>#N/A</v>
      </c>
      <c r="CI341" t="e">
        <f t="shared" ca="1" si="935"/>
        <v>#N/A</v>
      </c>
      <c r="CJ341" t="e">
        <f t="shared" ca="1" si="935"/>
        <v>#N/A</v>
      </c>
      <c r="CK341" t="e">
        <f t="shared" ca="1" si="934"/>
        <v>#N/A</v>
      </c>
      <c r="CL341" t="e">
        <f t="shared" ca="1" si="934"/>
        <v>#N/A</v>
      </c>
      <c r="CM341" t="e">
        <f t="shared" ca="1" si="934"/>
        <v>#N/A</v>
      </c>
      <c r="CN341" t="e">
        <f t="shared" ca="1" si="934"/>
        <v>#N/A</v>
      </c>
      <c r="CO341" t="e">
        <f t="shared" ca="1" si="934"/>
        <v>#N/A</v>
      </c>
      <c r="CP341" t="e">
        <f t="shared" ca="1" si="934"/>
        <v>#N/A</v>
      </c>
      <c r="CQ341" t="e">
        <f t="shared" ca="1" si="934"/>
        <v>#N/A</v>
      </c>
      <c r="CR341" t="e">
        <f t="shared" ca="1" si="934"/>
        <v>#N/A</v>
      </c>
      <c r="CS341" t="e">
        <f t="shared" ca="1" si="934"/>
        <v>#N/A</v>
      </c>
      <c r="CT341" t="e">
        <f t="shared" ca="1" si="934"/>
        <v>#N/A</v>
      </c>
      <c r="CU341" t="e">
        <f t="shared" ca="1" si="934"/>
        <v>#N/A</v>
      </c>
      <c r="CV341" t="e">
        <f t="shared" ca="1" si="934"/>
        <v>#N/A</v>
      </c>
      <c r="CW341" t="e">
        <f t="shared" ca="1" si="934"/>
        <v>#N/A</v>
      </c>
      <c r="CX341" t="e">
        <f t="shared" ca="1" si="934"/>
        <v>#N/A</v>
      </c>
      <c r="CY341" t="e">
        <f t="shared" ca="1" si="934"/>
        <v>#N/A</v>
      </c>
      <c r="CZ341" t="e">
        <f t="shared" ca="1" si="934"/>
        <v>#N/A</v>
      </c>
      <c r="DA341" t="e">
        <f t="shared" ca="1" si="934"/>
        <v>#N/A</v>
      </c>
      <c r="DB341" t="e">
        <f t="shared" ca="1" si="934"/>
        <v>#N/A</v>
      </c>
      <c r="DC341" t="e">
        <f t="shared" ca="1" si="934"/>
        <v>#N/A</v>
      </c>
      <c r="DD341" t="e">
        <f t="shared" ca="1" si="934"/>
        <v>#N/A</v>
      </c>
      <c r="DE341" t="e">
        <f t="shared" ca="1" si="934"/>
        <v>#N/A</v>
      </c>
      <c r="DF341" t="e">
        <f t="shared" ca="1" si="934"/>
        <v>#N/A</v>
      </c>
      <c r="DG341" t="e">
        <f t="shared" ca="1" si="934"/>
        <v>#N/A</v>
      </c>
      <c r="DH341" t="e">
        <f t="shared" ca="1" si="934"/>
        <v>#N/A</v>
      </c>
      <c r="DI341" t="e">
        <f t="shared" ca="1" si="934"/>
        <v>#N/A</v>
      </c>
      <c r="DJ341" s="91" t="e">
        <f t="shared" ca="1" si="934"/>
        <v>#N/A</v>
      </c>
      <c r="DK341" t="e">
        <f t="shared" ca="1" si="934"/>
        <v>#N/A</v>
      </c>
      <c r="DL341" t="e">
        <f t="shared" ca="1" si="934"/>
        <v>#N/A</v>
      </c>
      <c r="DM341" t="e">
        <f t="shared" ca="1" si="934"/>
        <v>#N/A</v>
      </c>
      <c r="DN341" t="e">
        <f t="shared" ca="1" si="934"/>
        <v>#N/A</v>
      </c>
      <c r="DO341" t="e">
        <f t="shared" ca="1" si="934"/>
        <v>#N/A</v>
      </c>
      <c r="DP341" t="e">
        <f t="shared" ca="1" si="934"/>
        <v>#N/A</v>
      </c>
      <c r="DQ341" t="e">
        <f t="shared" ca="1" si="934"/>
        <v>#N/A</v>
      </c>
      <c r="DR341" t="e">
        <f t="shared" ca="1" si="934"/>
        <v>#N/A</v>
      </c>
      <c r="DS341" t="e">
        <f t="shared" ca="1" si="934"/>
        <v>#N/A</v>
      </c>
      <c r="DT341" t="e">
        <f t="shared" ca="1" si="934"/>
        <v>#N/A</v>
      </c>
      <c r="DU341" t="e">
        <f t="shared" ca="1" si="934"/>
        <v>#N/A</v>
      </c>
      <c r="DV341" t="e">
        <f t="shared" ca="1" si="934"/>
        <v>#N/A</v>
      </c>
      <c r="DW341" t="e">
        <f t="shared" ca="1" si="934"/>
        <v>#N/A</v>
      </c>
      <c r="DX341" t="e">
        <f t="shared" ca="1" si="934"/>
        <v>#N/A</v>
      </c>
      <c r="DY341" t="e">
        <f t="shared" ca="1" si="934"/>
        <v>#N/A</v>
      </c>
      <c r="DZ341" t="e">
        <f t="shared" ca="1" si="934"/>
        <v>#N/A</v>
      </c>
      <c r="EA341" t="e">
        <f t="shared" ca="1" si="934"/>
        <v>#N/A</v>
      </c>
      <c r="EB341" t="e">
        <f t="shared" ca="1" si="934"/>
        <v>#N/A</v>
      </c>
      <c r="EC341" t="e">
        <f t="shared" ca="1" si="934"/>
        <v>#N/A</v>
      </c>
      <c r="ED341" t="e">
        <f t="shared" ca="1" si="934"/>
        <v>#N/A</v>
      </c>
      <c r="EE341" t="e">
        <f t="shared" ca="1" si="934"/>
        <v>#N/A</v>
      </c>
      <c r="EF341" t="e">
        <f t="shared" ca="1" si="934"/>
        <v>#N/A</v>
      </c>
      <c r="EG341" t="e">
        <f t="shared" ca="1" si="934"/>
        <v>#N/A</v>
      </c>
      <c r="EH341" t="e">
        <f t="shared" ca="1" si="934"/>
        <v>#N/A</v>
      </c>
      <c r="EI341" t="e">
        <f t="shared" ca="1" si="934"/>
        <v>#N/A</v>
      </c>
      <c r="EJ341" t="e">
        <f t="shared" ca="1" si="934"/>
        <v>#N/A</v>
      </c>
      <c r="EK341" t="e">
        <f t="shared" ca="1" si="934"/>
        <v>#N/A</v>
      </c>
      <c r="EL341" t="e">
        <f t="shared" ca="1" si="934"/>
        <v>#N/A</v>
      </c>
      <c r="EM341" t="e">
        <f t="shared" ca="1" si="934"/>
        <v>#N/A</v>
      </c>
      <c r="EN341" s="91" t="e">
        <f t="shared" ca="1" si="934"/>
        <v>#N/A</v>
      </c>
    </row>
    <row r="342" spans="1:144">
      <c r="A342" t="str">
        <f ca="1"/>
        <v>Superstructure</v>
      </c>
      <c r="B342" t="str">
        <f ca="1"/>
        <v>Core structure</v>
      </c>
      <c r="C342">
        <f ca="1"/>
        <v>0</v>
      </c>
      <c r="D342" t="str">
        <f ca="1"/>
        <v/>
      </c>
      <c r="E342">
        <f ca="1"/>
        <v>0</v>
      </c>
      <c r="F342">
        <f ca="1"/>
        <v>0</v>
      </c>
      <c r="G342">
        <f ca="1"/>
        <v>0</v>
      </c>
      <c r="H342" t="str">
        <f ca="1"/>
        <v/>
      </c>
      <c r="I342">
        <f ca="1"/>
        <v>0</v>
      </c>
      <c r="J342" t="str">
        <f ca="1"/>
        <v/>
      </c>
      <c r="K342" t="str">
        <f ca="1"/>
        <v>0</v>
      </c>
      <c r="L342" t="str">
        <f ca="1"/>
        <v>0</v>
      </c>
      <c r="M342" t="str">
        <f ca="1"/>
        <v>0</v>
      </c>
      <c r="X342" s="91" t="e">
        <f t="shared" ca="1" si="931"/>
        <v>#N/A</v>
      </c>
      <c r="Y342" t="e">
        <f t="shared" ca="1" si="935"/>
        <v>#N/A</v>
      </c>
      <c r="Z342" t="e">
        <f t="shared" ca="1" si="935"/>
        <v>#N/A</v>
      </c>
      <c r="AA342" t="e">
        <f t="shared" ca="1" si="935"/>
        <v>#N/A</v>
      </c>
      <c r="AB342" t="e">
        <f t="shared" ca="1" si="935"/>
        <v>#N/A</v>
      </c>
      <c r="AC342" t="e">
        <f t="shared" ca="1" si="935"/>
        <v>#N/A</v>
      </c>
      <c r="AD342" t="e">
        <f t="shared" ca="1" si="935"/>
        <v>#N/A</v>
      </c>
      <c r="AE342" t="e">
        <f t="shared" ca="1" si="935"/>
        <v>#N/A</v>
      </c>
      <c r="AF342" t="e">
        <f t="shared" ca="1" si="935"/>
        <v>#N/A</v>
      </c>
      <c r="AG342" t="e">
        <f t="shared" ca="1" si="935"/>
        <v>#N/A</v>
      </c>
      <c r="AH342" t="e">
        <f t="shared" ca="1" si="935"/>
        <v>#N/A</v>
      </c>
      <c r="AI342" t="e">
        <f t="shared" ca="1" si="935"/>
        <v>#N/A</v>
      </c>
      <c r="AJ342" t="e">
        <f t="shared" ca="1" si="935"/>
        <v>#N/A</v>
      </c>
      <c r="AK342" t="e">
        <f t="shared" ca="1" si="935"/>
        <v>#N/A</v>
      </c>
      <c r="AL342" t="e">
        <f t="shared" ca="1" si="935"/>
        <v>#N/A</v>
      </c>
      <c r="AM342" t="e">
        <f t="shared" ca="1" si="935"/>
        <v>#N/A</v>
      </c>
      <c r="AN342" t="e">
        <f t="shared" ca="1" si="935"/>
        <v>#N/A</v>
      </c>
      <c r="AO342" t="e">
        <f t="shared" ca="1" si="935"/>
        <v>#N/A</v>
      </c>
      <c r="AP342" t="e">
        <f t="shared" ca="1" si="935"/>
        <v>#N/A</v>
      </c>
      <c r="AQ342" t="e">
        <f t="shared" ca="1" si="935"/>
        <v>#N/A</v>
      </c>
      <c r="AR342" t="e">
        <f t="shared" ca="1" si="935"/>
        <v>#N/A</v>
      </c>
      <c r="AS342" t="e">
        <f t="shared" ca="1" si="935"/>
        <v>#N/A</v>
      </c>
      <c r="AT342" t="e">
        <f t="shared" ca="1" si="935"/>
        <v>#N/A</v>
      </c>
      <c r="AU342" t="e">
        <f t="shared" ca="1" si="935"/>
        <v>#N/A</v>
      </c>
      <c r="AV342" t="e">
        <f t="shared" ca="1" si="935"/>
        <v>#N/A</v>
      </c>
      <c r="AW342" t="e">
        <f t="shared" ca="1" si="935"/>
        <v>#N/A</v>
      </c>
      <c r="AX342" t="e">
        <f t="shared" ca="1" si="935"/>
        <v>#N/A</v>
      </c>
      <c r="AY342" t="e">
        <f t="shared" ca="1" si="935"/>
        <v>#N/A</v>
      </c>
      <c r="AZ342" t="e">
        <f t="shared" ca="1" si="935"/>
        <v>#N/A</v>
      </c>
      <c r="BA342" t="e">
        <f t="shared" ca="1" si="935"/>
        <v>#N/A</v>
      </c>
      <c r="BB342" s="91" t="e">
        <f t="shared" ca="1" si="935"/>
        <v>#N/A</v>
      </c>
      <c r="BC342" t="e">
        <f t="shared" ca="1" si="935"/>
        <v>#N/A</v>
      </c>
      <c r="BD342" t="e">
        <f t="shared" ca="1" si="935"/>
        <v>#N/A</v>
      </c>
      <c r="BE342" t="e">
        <f t="shared" ca="1" si="935"/>
        <v>#N/A</v>
      </c>
      <c r="BF342" t="e">
        <f t="shared" ca="1" si="935"/>
        <v>#N/A</v>
      </c>
      <c r="BG342" t="e">
        <f t="shared" ca="1" si="935"/>
        <v>#N/A</v>
      </c>
      <c r="BH342" t="e">
        <f t="shared" ca="1" si="935"/>
        <v>#N/A</v>
      </c>
      <c r="BI342" t="e">
        <f t="shared" ca="1" si="935"/>
        <v>#N/A</v>
      </c>
      <c r="BJ342" t="e">
        <f t="shared" ca="1" si="935"/>
        <v>#N/A</v>
      </c>
      <c r="BK342" t="e">
        <f t="shared" ca="1" si="935"/>
        <v>#N/A</v>
      </c>
      <c r="BL342" t="e">
        <f t="shared" ca="1" si="935"/>
        <v>#N/A</v>
      </c>
      <c r="BM342" t="e">
        <f t="shared" ca="1" si="935"/>
        <v>#N/A</v>
      </c>
      <c r="BN342" t="e">
        <f t="shared" ca="1" si="935"/>
        <v>#N/A</v>
      </c>
      <c r="BO342" t="e">
        <f t="shared" ca="1" si="935"/>
        <v>#N/A</v>
      </c>
      <c r="BP342" t="e">
        <f t="shared" ca="1" si="935"/>
        <v>#N/A</v>
      </c>
      <c r="BQ342" t="e">
        <f t="shared" ca="1" si="935"/>
        <v>#N/A</v>
      </c>
      <c r="BR342" t="e">
        <f t="shared" ca="1" si="935"/>
        <v>#N/A</v>
      </c>
      <c r="BS342" t="e">
        <f t="shared" ca="1" si="935"/>
        <v>#N/A</v>
      </c>
      <c r="BT342" t="e">
        <f t="shared" ca="1" si="935"/>
        <v>#N/A</v>
      </c>
      <c r="BU342" t="e">
        <f t="shared" ca="1" si="935"/>
        <v>#N/A</v>
      </c>
      <c r="BV342" t="e">
        <f t="shared" ca="1" si="935"/>
        <v>#N/A</v>
      </c>
      <c r="BW342" t="e">
        <f t="shared" ca="1" si="935"/>
        <v>#N/A</v>
      </c>
      <c r="BX342" t="e">
        <f t="shared" ca="1" si="935"/>
        <v>#N/A</v>
      </c>
      <c r="BY342" t="e">
        <f t="shared" ca="1" si="935"/>
        <v>#N/A</v>
      </c>
      <c r="BZ342" t="e">
        <f t="shared" ca="1" si="935"/>
        <v>#N/A</v>
      </c>
      <c r="CA342" t="e">
        <f t="shared" ca="1" si="935"/>
        <v>#N/A</v>
      </c>
      <c r="CB342" t="e">
        <f t="shared" ca="1" si="935"/>
        <v>#N/A</v>
      </c>
      <c r="CC342" t="e">
        <f t="shared" ca="1" si="935"/>
        <v>#N/A</v>
      </c>
      <c r="CD342" t="e">
        <f t="shared" ca="1" si="935"/>
        <v>#N/A</v>
      </c>
      <c r="CE342" t="e">
        <f t="shared" ca="1" si="935"/>
        <v>#N/A</v>
      </c>
      <c r="CF342" s="91" t="e">
        <f t="shared" ca="1" si="935"/>
        <v>#N/A</v>
      </c>
      <c r="CG342" t="e">
        <f t="shared" ca="1" si="935"/>
        <v>#N/A</v>
      </c>
      <c r="CH342" t="e">
        <f t="shared" ca="1" si="935"/>
        <v>#N/A</v>
      </c>
      <c r="CI342" t="e">
        <f t="shared" ca="1" si="935"/>
        <v>#N/A</v>
      </c>
      <c r="CJ342" t="e">
        <f t="shared" ca="1" si="935"/>
        <v>#N/A</v>
      </c>
      <c r="CK342" t="e">
        <f t="shared" ca="1" si="934"/>
        <v>#N/A</v>
      </c>
      <c r="CL342" t="e">
        <f t="shared" ca="1" si="934"/>
        <v>#N/A</v>
      </c>
      <c r="CM342" t="e">
        <f t="shared" ca="1" si="934"/>
        <v>#N/A</v>
      </c>
      <c r="CN342" t="e">
        <f t="shared" ca="1" si="934"/>
        <v>#N/A</v>
      </c>
      <c r="CO342" t="e">
        <f t="shared" ca="1" si="934"/>
        <v>#N/A</v>
      </c>
      <c r="CP342" t="e">
        <f t="shared" ca="1" si="934"/>
        <v>#N/A</v>
      </c>
      <c r="CQ342" t="e">
        <f t="shared" ca="1" si="934"/>
        <v>#N/A</v>
      </c>
      <c r="CR342" t="e">
        <f t="shared" ca="1" si="934"/>
        <v>#N/A</v>
      </c>
      <c r="CS342" t="e">
        <f t="shared" ca="1" si="934"/>
        <v>#N/A</v>
      </c>
      <c r="CT342" t="e">
        <f t="shared" ca="1" si="934"/>
        <v>#N/A</v>
      </c>
      <c r="CU342" t="e">
        <f t="shared" ca="1" si="934"/>
        <v>#N/A</v>
      </c>
      <c r="CV342" t="e">
        <f t="shared" ca="1" si="934"/>
        <v>#N/A</v>
      </c>
      <c r="CW342" t="e">
        <f t="shared" ca="1" si="934"/>
        <v>#N/A</v>
      </c>
      <c r="CX342" t="e">
        <f t="shared" ca="1" si="934"/>
        <v>#N/A</v>
      </c>
      <c r="CY342" t="e">
        <f t="shared" ca="1" si="934"/>
        <v>#N/A</v>
      </c>
      <c r="CZ342" t="e">
        <f t="shared" ca="1" si="934"/>
        <v>#N/A</v>
      </c>
      <c r="DA342" t="e">
        <f t="shared" ca="1" si="934"/>
        <v>#N/A</v>
      </c>
      <c r="DB342" t="e">
        <f t="shared" ca="1" si="934"/>
        <v>#N/A</v>
      </c>
      <c r="DC342" t="e">
        <f t="shared" ca="1" si="934"/>
        <v>#N/A</v>
      </c>
      <c r="DD342" t="e">
        <f t="shared" ca="1" si="934"/>
        <v>#N/A</v>
      </c>
      <c r="DE342" t="e">
        <f t="shared" ca="1" si="934"/>
        <v>#N/A</v>
      </c>
      <c r="DF342" t="e">
        <f t="shared" ca="1" si="934"/>
        <v>#N/A</v>
      </c>
      <c r="DG342" t="e">
        <f t="shared" ca="1" si="934"/>
        <v>#N/A</v>
      </c>
      <c r="DH342" t="e">
        <f t="shared" ca="1" si="934"/>
        <v>#N/A</v>
      </c>
      <c r="DI342" t="e">
        <f t="shared" ca="1" si="934"/>
        <v>#N/A</v>
      </c>
      <c r="DJ342" s="91" t="e">
        <f t="shared" ca="1" si="934"/>
        <v>#N/A</v>
      </c>
      <c r="DK342" t="e">
        <f t="shared" ca="1" si="934"/>
        <v>#N/A</v>
      </c>
      <c r="DL342" t="e">
        <f t="shared" ca="1" si="934"/>
        <v>#N/A</v>
      </c>
      <c r="DM342" t="e">
        <f t="shared" ca="1" si="934"/>
        <v>#N/A</v>
      </c>
      <c r="DN342" t="e">
        <f t="shared" ca="1" si="934"/>
        <v>#N/A</v>
      </c>
      <c r="DO342" t="e">
        <f t="shared" ca="1" si="934"/>
        <v>#N/A</v>
      </c>
      <c r="DP342" t="e">
        <f t="shared" ca="1" si="934"/>
        <v>#N/A</v>
      </c>
      <c r="DQ342" t="e">
        <f t="shared" ca="1" si="934"/>
        <v>#N/A</v>
      </c>
      <c r="DR342" t="e">
        <f t="shared" ca="1" si="934"/>
        <v>#N/A</v>
      </c>
      <c r="DS342" t="e">
        <f t="shared" ca="1" si="934"/>
        <v>#N/A</v>
      </c>
      <c r="DT342" t="e">
        <f t="shared" ca="1" si="934"/>
        <v>#N/A</v>
      </c>
      <c r="DU342" t="e">
        <f t="shared" ca="1" si="934"/>
        <v>#N/A</v>
      </c>
      <c r="DV342" t="e">
        <f t="shared" ca="1" si="934"/>
        <v>#N/A</v>
      </c>
      <c r="DW342" t="e">
        <f t="shared" ca="1" si="934"/>
        <v>#N/A</v>
      </c>
      <c r="DX342" t="e">
        <f t="shared" ca="1" si="934"/>
        <v>#N/A</v>
      </c>
      <c r="DY342" t="e">
        <f t="shared" ca="1" si="934"/>
        <v>#N/A</v>
      </c>
      <c r="DZ342" t="e">
        <f t="shared" ca="1" si="934"/>
        <v>#N/A</v>
      </c>
      <c r="EA342" t="e">
        <f t="shared" ca="1" si="934"/>
        <v>#N/A</v>
      </c>
      <c r="EB342" t="e">
        <f t="shared" ca="1" si="934"/>
        <v>#N/A</v>
      </c>
      <c r="EC342" t="e">
        <f t="shared" ca="1" si="934"/>
        <v>#N/A</v>
      </c>
      <c r="ED342" t="e">
        <f t="shared" ca="1" si="934"/>
        <v>#N/A</v>
      </c>
      <c r="EE342" t="e">
        <f t="shared" ca="1" si="934"/>
        <v>#N/A</v>
      </c>
      <c r="EF342" t="e">
        <f t="shared" ca="1" si="934"/>
        <v>#N/A</v>
      </c>
      <c r="EG342" t="e">
        <f t="shared" ca="1" si="934"/>
        <v>#N/A</v>
      </c>
      <c r="EH342" t="e">
        <f t="shared" ca="1" si="934"/>
        <v>#N/A</v>
      </c>
      <c r="EI342" t="e">
        <f t="shared" ca="1" si="934"/>
        <v>#N/A</v>
      </c>
      <c r="EJ342" t="e">
        <f t="shared" ca="1" si="934"/>
        <v>#N/A</v>
      </c>
      <c r="EK342" t="e">
        <f t="shared" ca="1" si="934"/>
        <v>#N/A</v>
      </c>
      <c r="EL342" t="e">
        <f t="shared" ca="1" si="934"/>
        <v>#N/A</v>
      </c>
      <c r="EM342" t="e">
        <f t="shared" ca="1" si="934"/>
        <v>#N/A</v>
      </c>
      <c r="EN342" s="91" t="e">
        <f t="shared" ca="1" si="934"/>
        <v>#N/A</v>
      </c>
    </row>
    <row r="343" spans="1:144">
      <c r="A343" t="str">
        <f ca="1"/>
        <v>Superstructure</v>
      </c>
      <c r="B343" t="str">
        <f ca="1"/>
        <v>Columns</v>
      </c>
      <c r="C343">
        <f ca="1"/>
        <v>0</v>
      </c>
      <c r="D343" t="str">
        <f ca="1"/>
        <v/>
      </c>
      <c r="E343">
        <f ca="1"/>
        <v>0</v>
      </c>
      <c r="F343">
        <f ca="1"/>
        <v>0</v>
      </c>
      <c r="G343">
        <f ca="1"/>
        <v>0</v>
      </c>
      <c r="H343" t="str">
        <f ca="1"/>
        <v/>
      </c>
      <c r="I343">
        <f ca="1"/>
        <v>0</v>
      </c>
      <c r="J343" t="str">
        <f ca="1"/>
        <v/>
      </c>
      <c r="K343" t="str">
        <f ca="1"/>
        <v>0</v>
      </c>
      <c r="L343" t="str">
        <f ca="1"/>
        <v>0</v>
      </c>
      <c r="M343" t="str">
        <f ca="1"/>
        <v>0</v>
      </c>
      <c r="X343" s="91" t="e">
        <f t="shared" ca="1" si="931"/>
        <v>#N/A</v>
      </c>
      <c r="Y343" t="e">
        <f t="shared" ca="1" si="935"/>
        <v>#N/A</v>
      </c>
      <c r="Z343" t="e">
        <f t="shared" ca="1" si="935"/>
        <v>#N/A</v>
      </c>
      <c r="AA343" t="e">
        <f t="shared" ca="1" si="935"/>
        <v>#N/A</v>
      </c>
      <c r="AB343" t="e">
        <f t="shared" ca="1" si="935"/>
        <v>#N/A</v>
      </c>
      <c r="AC343" t="e">
        <f t="shared" ca="1" si="935"/>
        <v>#N/A</v>
      </c>
      <c r="AD343" t="e">
        <f t="shared" ca="1" si="935"/>
        <v>#N/A</v>
      </c>
      <c r="AE343" t="e">
        <f t="shared" ca="1" si="935"/>
        <v>#N/A</v>
      </c>
      <c r="AF343" t="e">
        <f t="shared" ca="1" si="935"/>
        <v>#N/A</v>
      </c>
      <c r="AG343" t="e">
        <f t="shared" ca="1" si="935"/>
        <v>#N/A</v>
      </c>
      <c r="AH343" t="e">
        <f t="shared" ca="1" si="935"/>
        <v>#N/A</v>
      </c>
      <c r="AI343" t="e">
        <f t="shared" ca="1" si="935"/>
        <v>#N/A</v>
      </c>
      <c r="AJ343" t="e">
        <f t="shared" ca="1" si="935"/>
        <v>#N/A</v>
      </c>
      <c r="AK343" t="e">
        <f t="shared" ca="1" si="935"/>
        <v>#N/A</v>
      </c>
      <c r="AL343" t="e">
        <f t="shared" ca="1" si="935"/>
        <v>#N/A</v>
      </c>
      <c r="AM343" t="e">
        <f t="shared" ca="1" si="935"/>
        <v>#N/A</v>
      </c>
      <c r="AN343" t="e">
        <f t="shared" ca="1" si="935"/>
        <v>#N/A</v>
      </c>
      <c r="AO343" t="e">
        <f t="shared" ca="1" si="935"/>
        <v>#N/A</v>
      </c>
      <c r="AP343" t="e">
        <f t="shared" ca="1" si="935"/>
        <v>#N/A</v>
      </c>
      <c r="AQ343" t="e">
        <f t="shared" ca="1" si="935"/>
        <v>#N/A</v>
      </c>
      <c r="AR343" t="e">
        <f t="shared" ca="1" si="935"/>
        <v>#N/A</v>
      </c>
      <c r="AS343" t="e">
        <f t="shared" ca="1" si="935"/>
        <v>#N/A</v>
      </c>
      <c r="AT343" t="e">
        <f t="shared" ca="1" si="935"/>
        <v>#N/A</v>
      </c>
      <c r="AU343" t="e">
        <f t="shared" ca="1" si="935"/>
        <v>#N/A</v>
      </c>
      <c r="AV343" t="e">
        <f t="shared" ca="1" si="935"/>
        <v>#N/A</v>
      </c>
      <c r="AW343" t="e">
        <f t="shared" ca="1" si="935"/>
        <v>#N/A</v>
      </c>
      <c r="AX343" t="e">
        <f t="shared" ca="1" si="935"/>
        <v>#N/A</v>
      </c>
      <c r="AY343" t="e">
        <f t="shared" ca="1" si="935"/>
        <v>#N/A</v>
      </c>
      <c r="AZ343" t="e">
        <f t="shared" ca="1" si="935"/>
        <v>#N/A</v>
      </c>
      <c r="BA343" t="e">
        <f t="shared" ca="1" si="935"/>
        <v>#N/A</v>
      </c>
      <c r="BB343" s="91" t="e">
        <f t="shared" ca="1" si="935"/>
        <v>#N/A</v>
      </c>
      <c r="BC343" t="e">
        <f t="shared" ca="1" si="935"/>
        <v>#N/A</v>
      </c>
      <c r="BD343" t="e">
        <f t="shared" ca="1" si="935"/>
        <v>#N/A</v>
      </c>
      <c r="BE343" t="e">
        <f t="shared" ca="1" si="935"/>
        <v>#N/A</v>
      </c>
      <c r="BF343" t="e">
        <f t="shared" ca="1" si="935"/>
        <v>#N/A</v>
      </c>
      <c r="BG343" t="e">
        <f t="shared" ca="1" si="935"/>
        <v>#N/A</v>
      </c>
      <c r="BH343" t="e">
        <f t="shared" ca="1" si="935"/>
        <v>#N/A</v>
      </c>
      <c r="BI343" t="e">
        <f t="shared" ca="1" si="935"/>
        <v>#N/A</v>
      </c>
      <c r="BJ343" t="e">
        <f t="shared" ca="1" si="935"/>
        <v>#N/A</v>
      </c>
      <c r="BK343" t="e">
        <f t="shared" ca="1" si="935"/>
        <v>#N/A</v>
      </c>
      <c r="BL343" t="e">
        <f t="shared" ca="1" si="935"/>
        <v>#N/A</v>
      </c>
      <c r="BM343" t="e">
        <f t="shared" ca="1" si="935"/>
        <v>#N/A</v>
      </c>
      <c r="BN343" t="e">
        <f t="shared" ca="1" si="935"/>
        <v>#N/A</v>
      </c>
      <c r="BO343" t="e">
        <f t="shared" ca="1" si="935"/>
        <v>#N/A</v>
      </c>
      <c r="BP343" t="e">
        <f t="shared" ca="1" si="935"/>
        <v>#N/A</v>
      </c>
      <c r="BQ343" t="e">
        <f t="shared" ca="1" si="935"/>
        <v>#N/A</v>
      </c>
      <c r="BR343" t="e">
        <f t="shared" ca="1" si="935"/>
        <v>#N/A</v>
      </c>
      <c r="BS343" t="e">
        <f t="shared" ca="1" si="935"/>
        <v>#N/A</v>
      </c>
      <c r="BT343" t="e">
        <f t="shared" ca="1" si="935"/>
        <v>#N/A</v>
      </c>
      <c r="BU343" t="e">
        <f t="shared" ca="1" si="935"/>
        <v>#N/A</v>
      </c>
      <c r="BV343" t="e">
        <f t="shared" ca="1" si="935"/>
        <v>#N/A</v>
      </c>
      <c r="BW343" t="e">
        <f t="shared" ca="1" si="935"/>
        <v>#N/A</v>
      </c>
      <c r="BX343" t="e">
        <f t="shared" ca="1" si="935"/>
        <v>#N/A</v>
      </c>
      <c r="BY343" t="e">
        <f t="shared" ca="1" si="935"/>
        <v>#N/A</v>
      </c>
      <c r="BZ343" t="e">
        <f t="shared" ca="1" si="935"/>
        <v>#N/A</v>
      </c>
      <c r="CA343" t="e">
        <f t="shared" ca="1" si="935"/>
        <v>#N/A</v>
      </c>
      <c r="CB343" t="e">
        <f t="shared" ca="1" si="935"/>
        <v>#N/A</v>
      </c>
      <c r="CC343" t="e">
        <f t="shared" ca="1" si="935"/>
        <v>#N/A</v>
      </c>
      <c r="CD343" t="e">
        <f t="shared" ca="1" si="935"/>
        <v>#N/A</v>
      </c>
      <c r="CE343" t="e">
        <f t="shared" ca="1" si="935"/>
        <v>#N/A</v>
      </c>
      <c r="CF343" s="91" t="e">
        <f t="shared" ca="1" si="935"/>
        <v>#N/A</v>
      </c>
      <c r="CG343" t="e">
        <f t="shared" ca="1" si="935"/>
        <v>#N/A</v>
      </c>
      <c r="CH343" t="e">
        <f t="shared" ca="1" si="935"/>
        <v>#N/A</v>
      </c>
      <c r="CI343" t="e">
        <f t="shared" ca="1" si="935"/>
        <v>#N/A</v>
      </c>
      <c r="CJ343" t="e">
        <f t="shared" ref="CJ343:EN346" ca="1" si="936">CJ$334*$E$332/60*$L343</f>
        <v>#N/A</v>
      </c>
      <c r="CK343" t="e">
        <f t="shared" ca="1" si="936"/>
        <v>#N/A</v>
      </c>
      <c r="CL343" t="e">
        <f t="shared" ca="1" si="936"/>
        <v>#N/A</v>
      </c>
      <c r="CM343" t="e">
        <f t="shared" ca="1" si="936"/>
        <v>#N/A</v>
      </c>
      <c r="CN343" t="e">
        <f t="shared" ca="1" si="936"/>
        <v>#N/A</v>
      </c>
      <c r="CO343" t="e">
        <f t="shared" ca="1" si="936"/>
        <v>#N/A</v>
      </c>
      <c r="CP343" t="e">
        <f t="shared" ca="1" si="936"/>
        <v>#N/A</v>
      </c>
      <c r="CQ343" t="e">
        <f t="shared" ca="1" si="936"/>
        <v>#N/A</v>
      </c>
      <c r="CR343" t="e">
        <f t="shared" ca="1" si="936"/>
        <v>#N/A</v>
      </c>
      <c r="CS343" t="e">
        <f t="shared" ca="1" si="936"/>
        <v>#N/A</v>
      </c>
      <c r="CT343" t="e">
        <f t="shared" ca="1" si="936"/>
        <v>#N/A</v>
      </c>
      <c r="CU343" t="e">
        <f t="shared" ca="1" si="936"/>
        <v>#N/A</v>
      </c>
      <c r="CV343" t="e">
        <f t="shared" ca="1" si="936"/>
        <v>#N/A</v>
      </c>
      <c r="CW343" t="e">
        <f t="shared" ca="1" si="936"/>
        <v>#N/A</v>
      </c>
      <c r="CX343" t="e">
        <f t="shared" ca="1" si="936"/>
        <v>#N/A</v>
      </c>
      <c r="CY343" t="e">
        <f t="shared" ca="1" si="936"/>
        <v>#N/A</v>
      </c>
      <c r="CZ343" t="e">
        <f t="shared" ca="1" si="936"/>
        <v>#N/A</v>
      </c>
      <c r="DA343" t="e">
        <f t="shared" ca="1" si="936"/>
        <v>#N/A</v>
      </c>
      <c r="DB343" t="e">
        <f t="shared" ca="1" si="936"/>
        <v>#N/A</v>
      </c>
      <c r="DC343" t="e">
        <f t="shared" ca="1" si="936"/>
        <v>#N/A</v>
      </c>
      <c r="DD343" t="e">
        <f t="shared" ca="1" si="936"/>
        <v>#N/A</v>
      </c>
      <c r="DE343" t="e">
        <f t="shared" ca="1" si="936"/>
        <v>#N/A</v>
      </c>
      <c r="DF343" t="e">
        <f t="shared" ca="1" si="936"/>
        <v>#N/A</v>
      </c>
      <c r="DG343" t="e">
        <f t="shared" ca="1" si="936"/>
        <v>#N/A</v>
      </c>
      <c r="DH343" t="e">
        <f t="shared" ca="1" si="936"/>
        <v>#N/A</v>
      </c>
      <c r="DI343" t="e">
        <f t="shared" ca="1" si="936"/>
        <v>#N/A</v>
      </c>
      <c r="DJ343" s="91" t="e">
        <f t="shared" ca="1" si="936"/>
        <v>#N/A</v>
      </c>
      <c r="DK343" t="e">
        <f t="shared" ca="1" si="936"/>
        <v>#N/A</v>
      </c>
      <c r="DL343" t="e">
        <f t="shared" ca="1" si="936"/>
        <v>#N/A</v>
      </c>
      <c r="DM343" t="e">
        <f t="shared" ca="1" si="936"/>
        <v>#N/A</v>
      </c>
      <c r="DN343" t="e">
        <f t="shared" ca="1" si="936"/>
        <v>#N/A</v>
      </c>
      <c r="DO343" t="e">
        <f t="shared" ca="1" si="936"/>
        <v>#N/A</v>
      </c>
      <c r="DP343" t="e">
        <f t="shared" ca="1" si="936"/>
        <v>#N/A</v>
      </c>
      <c r="DQ343" t="e">
        <f t="shared" ca="1" si="936"/>
        <v>#N/A</v>
      </c>
      <c r="DR343" t="e">
        <f t="shared" ca="1" si="936"/>
        <v>#N/A</v>
      </c>
      <c r="DS343" t="e">
        <f t="shared" ca="1" si="936"/>
        <v>#N/A</v>
      </c>
      <c r="DT343" t="e">
        <f t="shared" ca="1" si="936"/>
        <v>#N/A</v>
      </c>
      <c r="DU343" t="e">
        <f t="shared" ca="1" si="936"/>
        <v>#N/A</v>
      </c>
      <c r="DV343" t="e">
        <f t="shared" ca="1" si="936"/>
        <v>#N/A</v>
      </c>
      <c r="DW343" t="e">
        <f t="shared" ca="1" si="936"/>
        <v>#N/A</v>
      </c>
      <c r="DX343" t="e">
        <f t="shared" ca="1" si="936"/>
        <v>#N/A</v>
      </c>
      <c r="DY343" t="e">
        <f t="shared" ca="1" si="936"/>
        <v>#N/A</v>
      </c>
      <c r="DZ343" t="e">
        <f t="shared" ca="1" si="936"/>
        <v>#N/A</v>
      </c>
      <c r="EA343" t="e">
        <f t="shared" ca="1" si="936"/>
        <v>#N/A</v>
      </c>
      <c r="EB343" t="e">
        <f t="shared" ca="1" si="936"/>
        <v>#N/A</v>
      </c>
      <c r="EC343" t="e">
        <f t="shared" ca="1" si="936"/>
        <v>#N/A</v>
      </c>
      <c r="ED343" t="e">
        <f t="shared" ca="1" si="936"/>
        <v>#N/A</v>
      </c>
      <c r="EE343" t="e">
        <f t="shared" ca="1" si="936"/>
        <v>#N/A</v>
      </c>
      <c r="EF343" t="e">
        <f t="shared" ca="1" si="936"/>
        <v>#N/A</v>
      </c>
      <c r="EG343" t="e">
        <f t="shared" ca="1" si="936"/>
        <v>#N/A</v>
      </c>
      <c r="EH343" t="e">
        <f t="shared" ca="1" si="936"/>
        <v>#N/A</v>
      </c>
      <c r="EI343" t="e">
        <f t="shared" ca="1" si="936"/>
        <v>#N/A</v>
      </c>
      <c r="EJ343" t="e">
        <f t="shared" ca="1" si="936"/>
        <v>#N/A</v>
      </c>
      <c r="EK343" t="e">
        <f t="shared" ca="1" si="936"/>
        <v>#N/A</v>
      </c>
      <c r="EL343" t="e">
        <f t="shared" ca="1" si="936"/>
        <v>#N/A</v>
      </c>
      <c r="EM343" t="e">
        <f t="shared" ca="1" si="936"/>
        <v>#N/A</v>
      </c>
      <c r="EN343" s="91" t="e">
        <f t="shared" ca="1" si="936"/>
        <v>#N/A</v>
      </c>
    </row>
    <row r="344" spans="1:144">
      <c r="A344" t="str">
        <f ca="1"/>
        <v>Superstructure</v>
      </c>
      <c r="B344" t="str">
        <f ca="1"/>
        <v>Beams</v>
      </c>
      <c r="C344">
        <f ca="1"/>
        <v>0</v>
      </c>
      <c r="D344" t="str">
        <f ca="1"/>
        <v/>
      </c>
      <c r="E344">
        <f ca="1"/>
        <v>0</v>
      </c>
      <c r="F344">
        <f ca="1"/>
        <v>0</v>
      </c>
      <c r="G344">
        <f ca="1"/>
        <v>0</v>
      </c>
      <c r="H344" t="str">
        <f ca="1"/>
        <v/>
      </c>
      <c r="I344">
        <f ca="1"/>
        <v>0</v>
      </c>
      <c r="J344" t="str">
        <f ca="1"/>
        <v/>
      </c>
      <c r="K344" t="str">
        <f ca="1"/>
        <v>0</v>
      </c>
      <c r="L344" t="str">
        <f ca="1"/>
        <v>0</v>
      </c>
      <c r="M344" t="str">
        <f ca="1"/>
        <v>0</v>
      </c>
      <c r="X344" s="91" t="e">
        <f t="shared" ca="1" si="931"/>
        <v>#N/A</v>
      </c>
      <c r="Y344" t="e">
        <f t="shared" ref="Y344:CJ347" ca="1" si="937">Y$334*$E$332/60*$L344</f>
        <v>#N/A</v>
      </c>
      <c r="Z344" t="e">
        <f t="shared" ca="1" si="937"/>
        <v>#N/A</v>
      </c>
      <c r="AA344" t="e">
        <f t="shared" ca="1" si="937"/>
        <v>#N/A</v>
      </c>
      <c r="AB344" t="e">
        <f t="shared" ca="1" si="937"/>
        <v>#N/A</v>
      </c>
      <c r="AC344" t="e">
        <f t="shared" ca="1" si="937"/>
        <v>#N/A</v>
      </c>
      <c r="AD344" t="e">
        <f t="shared" ca="1" si="937"/>
        <v>#N/A</v>
      </c>
      <c r="AE344" t="e">
        <f t="shared" ca="1" si="937"/>
        <v>#N/A</v>
      </c>
      <c r="AF344" t="e">
        <f t="shared" ca="1" si="937"/>
        <v>#N/A</v>
      </c>
      <c r="AG344" t="e">
        <f t="shared" ca="1" si="937"/>
        <v>#N/A</v>
      </c>
      <c r="AH344" t="e">
        <f t="shared" ca="1" si="937"/>
        <v>#N/A</v>
      </c>
      <c r="AI344" t="e">
        <f t="shared" ca="1" si="937"/>
        <v>#N/A</v>
      </c>
      <c r="AJ344" t="e">
        <f t="shared" ca="1" si="937"/>
        <v>#N/A</v>
      </c>
      <c r="AK344" t="e">
        <f t="shared" ca="1" si="937"/>
        <v>#N/A</v>
      </c>
      <c r="AL344" t="e">
        <f t="shared" ca="1" si="937"/>
        <v>#N/A</v>
      </c>
      <c r="AM344" t="e">
        <f t="shared" ca="1" si="937"/>
        <v>#N/A</v>
      </c>
      <c r="AN344" t="e">
        <f t="shared" ca="1" si="937"/>
        <v>#N/A</v>
      </c>
      <c r="AO344" t="e">
        <f t="shared" ca="1" si="937"/>
        <v>#N/A</v>
      </c>
      <c r="AP344" t="e">
        <f t="shared" ca="1" si="937"/>
        <v>#N/A</v>
      </c>
      <c r="AQ344" t="e">
        <f t="shared" ca="1" si="937"/>
        <v>#N/A</v>
      </c>
      <c r="AR344" t="e">
        <f t="shared" ca="1" si="937"/>
        <v>#N/A</v>
      </c>
      <c r="AS344" t="e">
        <f t="shared" ca="1" si="937"/>
        <v>#N/A</v>
      </c>
      <c r="AT344" t="e">
        <f t="shared" ca="1" si="937"/>
        <v>#N/A</v>
      </c>
      <c r="AU344" t="e">
        <f t="shared" ca="1" si="937"/>
        <v>#N/A</v>
      </c>
      <c r="AV344" t="e">
        <f t="shared" ca="1" si="937"/>
        <v>#N/A</v>
      </c>
      <c r="AW344" t="e">
        <f t="shared" ca="1" si="937"/>
        <v>#N/A</v>
      </c>
      <c r="AX344" t="e">
        <f t="shared" ca="1" si="937"/>
        <v>#N/A</v>
      </c>
      <c r="AY344" t="e">
        <f t="shared" ca="1" si="937"/>
        <v>#N/A</v>
      </c>
      <c r="AZ344" t="e">
        <f t="shared" ca="1" si="937"/>
        <v>#N/A</v>
      </c>
      <c r="BA344" t="e">
        <f t="shared" ca="1" si="937"/>
        <v>#N/A</v>
      </c>
      <c r="BB344" s="91" t="e">
        <f t="shared" ca="1" si="937"/>
        <v>#N/A</v>
      </c>
      <c r="BC344" t="e">
        <f t="shared" ca="1" si="937"/>
        <v>#N/A</v>
      </c>
      <c r="BD344" t="e">
        <f t="shared" ca="1" si="937"/>
        <v>#N/A</v>
      </c>
      <c r="BE344" t="e">
        <f t="shared" ca="1" si="937"/>
        <v>#N/A</v>
      </c>
      <c r="BF344" t="e">
        <f t="shared" ca="1" si="937"/>
        <v>#N/A</v>
      </c>
      <c r="BG344" t="e">
        <f t="shared" ca="1" si="937"/>
        <v>#N/A</v>
      </c>
      <c r="BH344" t="e">
        <f t="shared" ca="1" si="937"/>
        <v>#N/A</v>
      </c>
      <c r="BI344" t="e">
        <f t="shared" ca="1" si="937"/>
        <v>#N/A</v>
      </c>
      <c r="BJ344" t="e">
        <f t="shared" ca="1" si="937"/>
        <v>#N/A</v>
      </c>
      <c r="BK344" t="e">
        <f t="shared" ca="1" si="937"/>
        <v>#N/A</v>
      </c>
      <c r="BL344" t="e">
        <f t="shared" ca="1" si="937"/>
        <v>#N/A</v>
      </c>
      <c r="BM344" t="e">
        <f t="shared" ca="1" si="937"/>
        <v>#N/A</v>
      </c>
      <c r="BN344" t="e">
        <f t="shared" ca="1" si="937"/>
        <v>#N/A</v>
      </c>
      <c r="BO344" t="e">
        <f t="shared" ca="1" si="937"/>
        <v>#N/A</v>
      </c>
      <c r="BP344" t="e">
        <f t="shared" ca="1" si="937"/>
        <v>#N/A</v>
      </c>
      <c r="BQ344" t="e">
        <f t="shared" ca="1" si="937"/>
        <v>#N/A</v>
      </c>
      <c r="BR344" t="e">
        <f t="shared" ca="1" si="937"/>
        <v>#N/A</v>
      </c>
      <c r="BS344" t="e">
        <f t="shared" ca="1" si="937"/>
        <v>#N/A</v>
      </c>
      <c r="BT344" t="e">
        <f t="shared" ca="1" si="937"/>
        <v>#N/A</v>
      </c>
      <c r="BU344" t="e">
        <f t="shared" ca="1" si="937"/>
        <v>#N/A</v>
      </c>
      <c r="BV344" t="e">
        <f t="shared" ca="1" si="937"/>
        <v>#N/A</v>
      </c>
      <c r="BW344" t="e">
        <f t="shared" ca="1" si="937"/>
        <v>#N/A</v>
      </c>
      <c r="BX344" t="e">
        <f t="shared" ca="1" si="937"/>
        <v>#N/A</v>
      </c>
      <c r="BY344" t="e">
        <f t="shared" ca="1" si="937"/>
        <v>#N/A</v>
      </c>
      <c r="BZ344" t="e">
        <f t="shared" ca="1" si="937"/>
        <v>#N/A</v>
      </c>
      <c r="CA344" t="e">
        <f t="shared" ca="1" si="937"/>
        <v>#N/A</v>
      </c>
      <c r="CB344" t="e">
        <f t="shared" ca="1" si="937"/>
        <v>#N/A</v>
      </c>
      <c r="CC344" t="e">
        <f t="shared" ca="1" si="937"/>
        <v>#N/A</v>
      </c>
      <c r="CD344" t="e">
        <f t="shared" ca="1" si="937"/>
        <v>#N/A</v>
      </c>
      <c r="CE344" t="e">
        <f t="shared" ca="1" si="937"/>
        <v>#N/A</v>
      </c>
      <c r="CF344" s="91" t="e">
        <f t="shared" ca="1" si="937"/>
        <v>#N/A</v>
      </c>
      <c r="CG344" t="e">
        <f t="shared" ca="1" si="937"/>
        <v>#N/A</v>
      </c>
      <c r="CH344" t="e">
        <f t="shared" ca="1" si="937"/>
        <v>#N/A</v>
      </c>
      <c r="CI344" t="e">
        <f t="shared" ca="1" si="937"/>
        <v>#N/A</v>
      </c>
      <c r="CJ344" t="e">
        <f t="shared" ca="1" si="937"/>
        <v>#N/A</v>
      </c>
      <c r="CK344" t="e">
        <f t="shared" ca="1" si="936"/>
        <v>#N/A</v>
      </c>
      <c r="CL344" t="e">
        <f t="shared" ca="1" si="936"/>
        <v>#N/A</v>
      </c>
      <c r="CM344" t="e">
        <f t="shared" ca="1" si="936"/>
        <v>#N/A</v>
      </c>
      <c r="CN344" t="e">
        <f t="shared" ca="1" si="936"/>
        <v>#N/A</v>
      </c>
      <c r="CO344" t="e">
        <f t="shared" ca="1" si="936"/>
        <v>#N/A</v>
      </c>
      <c r="CP344" t="e">
        <f t="shared" ca="1" si="936"/>
        <v>#N/A</v>
      </c>
      <c r="CQ344" t="e">
        <f t="shared" ca="1" si="936"/>
        <v>#N/A</v>
      </c>
      <c r="CR344" t="e">
        <f t="shared" ca="1" si="936"/>
        <v>#N/A</v>
      </c>
      <c r="CS344" t="e">
        <f t="shared" ca="1" si="936"/>
        <v>#N/A</v>
      </c>
      <c r="CT344" t="e">
        <f t="shared" ca="1" si="936"/>
        <v>#N/A</v>
      </c>
      <c r="CU344" t="e">
        <f t="shared" ca="1" si="936"/>
        <v>#N/A</v>
      </c>
      <c r="CV344" t="e">
        <f t="shared" ca="1" si="936"/>
        <v>#N/A</v>
      </c>
      <c r="CW344" t="e">
        <f t="shared" ca="1" si="936"/>
        <v>#N/A</v>
      </c>
      <c r="CX344" t="e">
        <f t="shared" ca="1" si="936"/>
        <v>#N/A</v>
      </c>
      <c r="CY344" t="e">
        <f t="shared" ca="1" si="936"/>
        <v>#N/A</v>
      </c>
      <c r="CZ344" t="e">
        <f t="shared" ca="1" si="936"/>
        <v>#N/A</v>
      </c>
      <c r="DA344" t="e">
        <f t="shared" ca="1" si="936"/>
        <v>#N/A</v>
      </c>
      <c r="DB344" t="e">
        <f t="shared" ca="1" si="936"/>
        <v>#N/A</v>
      </c>
      <c r="DC344" t="e">
        <f t="shared" ca="1" si="936"/>
        <v>#N/A</v>
      </c>
      <c r="DD344" t="e">
        <f t="shared" ca="1" si="936"/>
        <v>#N/A</v>
      </c>
      <c r="DE344" t="e">
        <f t="shared" ca="1" si="936"/>
        <v>#N/A</v>
      </c>
      <c r="DF344" t="e">
        <f t="shared" ca="1" si="936"/>
        <v>#N/A</v>
      </c>
      <c r="DG344" t="e">
        <f t="shared" ca="1" si="936"/>
        <v>#N/A</v>
      </c>
      <c r="DH344" t="e">
        <f t="shared" ca="1" si="936"/>
        <v>#N/A</v>
      </c>
      <c r="DI344" t="e">
        <f t="shared" ca="1" si="936"/>
        <v>#N/A</v>
      </c>
      <c r="DJ344" s="91" t="e">
        <f t="shared" ca="1" si="936"/>
        <v>#N/A</v>
      </c>
      <c r="DK344" t="e">
        <f t="shared" ca="1" si="936"/>
        <v>#N/A</v>
      </c>
      <c r="DL344" t="e">
        <f t="shared" ca="1" si="936"/>
        <v>#N/A</v>
      </c>
      <c r="DM344" t="e">
        <f t="shared" ca="1" si="936"/>
        <v>#N/A</v>
      </c>
      <c r="DN344" t="e">
        <f t="shared" ca="1" si="936"/>
        <v>#N/A</v>
      </c>
      <c r="DO344" t="e">
        <f t="shared" ca="1" si="936"/>
        <v>#N/A</v>
      </c>
      <c r="DP344" t="e">
        <f t="shared" ca="1" si="936"/>
        <v>#N/A</v>
      </c>
      <c r="DQ344" t="e">
        <f t="shared" ca="1" si="936"/>
        <v>#N/A</v>
      </c>
      <c r="DR344" t="e">
        <f t="shared" ca="1" si="936"/>
        <v>#N/A</v>
      </c>
      <c r="DS344" t="e">
        <f t="shared" ca="1" si="936"/>
        <v>#N/A</v>
      </c>
      <c r="DT344" t="e">
        <f t="shared" ca="1" si="936"/>
        <v>#N/A</v>
      </c>
      <c r="DU344" t="e">
        <f t="shared" ca="1" si="936"/>
        <v>#N/A</v>
      </c>
      <c r="DV344" t="e">
        <f t="shared" ca="1" si="936"/>
        <v>#N/A</v>
      </c>
      <c r="DW344" t="e">
        <f t="shared" ca="1" si="936"/>
        <v>#N/A</v>
      </c>
      <c r="DX344" t="e">
        <f t="shared" ca="1" si="936"/>
        <v>#N/A</v>
      </c>
      <c r="DY344" t="e">
        <f t="shared" ca="1" si="936"/>
        <v>#N/A</v>
      </c>
      <c r="DZ344" t="e">
        <f t="shared" ca="1" si="936"/>
        <v>#N/A</v>
      </c>
      <c r="EA344" t="e">
        <f t="shared" ca="1" si="936"/>
        <v>#N/A</v>
      </c>
      <c r="EB344" t="e">
        <f t="shared" ca="1" si="936"/>
        <v>#N/A</v>
      </c>
      <c r="EC344" t="e">
        <f t="shared" ca="1" si="936"/>
        <v>#N/A</v>
      </c>
      <c r="ED344" t="e">
        <f t="shared" ca="1" si="936"/>
        <v>#N/A</v>
      </c>
      <c r="EE344" t="e">
        <f t="shared" ca="1" si="936"/>
        <v>#N/A</v>
      </c>
      <c r="EF344" t="e">
        <f t="shared" ca="1" si="936"/>
        <v>#N/A</v>
      </c>
      <c r="EG344" t="e">
        <f t="shared" ca="1" si="936"/>
        <v>#N/A</v>
      </c>
      <c r="EH344" t="e">
        <f t="shared" ca="1" si="936"/>
        <v>#N/A</v>
      </c>
      <c r="EI344" t="e">
        <f t="shared" ca="1" si="936"/>
        <v>#N/A</v>
      </c>
      <c r="EJ344" t="e">
        <f t="shared" ca="1" si="936"/>
        <v>#N/A</v>
      </c>
      <c r="EK344" t="e">
        <f t="shared" ca="1" si="936"/>
        <v>#N/A</v>
      </c>
      <c r="EL344" t="e">
        <f t="shared" ca="1" si="936"/>
        <v>#N/A</v>
      </c>
      <c r="EM344" t="e">
        <f t="shared" ca="1" si="936"/>
        <v>#N/A</v>
      </c>
      <c r="EN344" s="91" t="e">
        <f t="shared" ca="1" si="936"/>
        <v>#N/A</v>
      </c>
    </row>
    <row r="345" spans="1:144">
      <c r="A345" t="str">
        <f ca="1"/>
        <v>Superstructure</v>
      </c>
      <c r="B345" t="str">
        <f ca="1"/>
        <v>Secondary beams</v>
      </c>
      <c r="C345">
        <f ca="1"/>
        <v>0</v>
      </c>
      <c r="D345" t="str">
        <f ca="1"/>
        <v/>
      </c>
      <c r="E345">
        <f ca="1"/>
        <v>0</v>
      </c>
      <c r="F345">
        <f ca="1"/>
        <v>0</v>
      </c>
      <c r="G345">
        <f ca="1"/>
        <v>0</v>
      </c>
      <c r="H345" t="str">
        <f ca="1"/>
        <v/>
      </c>
      <c r="I345">
        <f ca="1"/>
        <v>0</v>
      </c>
      <c r="J345" t="str">
        <f ca="1"/>
        <v/>
      </c>
      <c r="K345" t="str">
        <f ca="1"/>
        <v>0</v>
      </c>
      <c r="L345" t="str">
        <f ca="1"/>
        <v>0</v>
      </c>
      <c r="M345" t="str">
        <f ca="1"/>
        <v>0</v>
      </c>
      <c r="X345" s="91" t="e">
        <f t="shared" ca="1" si="931"/>
        <v>#N/A</v>
      </c>
      <c r="Y345" t="e">
        <f t="shared" ca="1" si="937"/>
        <v>#N/A</v>
      </c>
      <c r="Z345" t="e">
        <f t="shared" ca="1" si="937"/>
        <v>#N/A</v>
      </c>
      <c r="AA345" t="e">
        <f t="shared" ca="1" si="937"/>
        <v>#N/A</v>
      </c>
      <c r="AB345" t="e">
        <f t="shared" ca="1" si="937"/>
        <v>#N/A</v>
      </c>
      <c r="AC345" t="e">
        <f t="shared" ca="1" si="937"/>
        <v>#N/A</v>
      </c>
      <c r="AD345" t="e">
        <f t="shared" ca="1" si="937"/>
        <v>#N/A</v>
      </c>
      <c r="AE345" t="e">
        <f t="shared" ca="1" si="937"/>
        <v>#N/A</v>
      </c>
      <c r="AF345" t="e">
        <f t="shared" ca="1" si="937"/>
        <v>#N/A</v>
      </c>
      <c r="AG345" t="e">
        <f t="shared" ca="1" si="937"/>
        <v>#N/A</v>
      </c>
      <c r="AH345" t="e">
        <f t="shared" ca="1" si="937"/>
        <v>#N/A</v>
      </c>
      <c r="AI345" t="e">
        <f t="shared" ca="1" si="937"/>
        <v>#N/A</v>
      </c>
      <c r="AJ345" t="e">
        <f t="shared" ca="1" si="937"/>
        <v>#N/A</v>
      </c>
      <c r="AK345" t="e">
        <f t="shared" ca="1" si="937"/>
        <v>#N/A</v>
      </c>
      <c r="AL345" t="e">
        <f t="shared" ca="1" si="937"/>
        <v>#N/A</v>
      </c>
      <c r="AM345" t="e">
        <f t="shared" ca="1" si="937"/>
        <v>#N/A</v>
      </c>
      <c r="AN345" t="e">
        <f t="shared" ca="1" si="937"/>
        <v>#N/A</v>
      </c>
      <c r="AO345" t="e">
        <f t="shared" ca="1" si="937"/>
        <v>#N/A</v>
      </c>
      <c r="AP345" t="e">
        <f t="shared" ca="1" si="937"/>
        <v>#N/A</v>
      </c>
      <c r="AQ345" t="e">
        <f t="shared" ca="1" si="937"/>
        <v>#N/A</v>
      </c>
      <c r="AR345" t="e">
        <f t="shared" ca="1" si="937"/>
        <v>#N/A</v>
      </c>
      <c r="AS345" t="e">
        <f t="shared" ca="1" si="937"/>
        <v>#N/A</v>
      </c>
      <c r="AT345" t="e">
        <f t="shared" ca="1" si="937"/>
        <v>#N/A</v>
      </c>
      <c r="AU345" t="e">
        <f t="shared" ca="1" si="937"/>
        <v>#N/A</v>
      </c>
      <c r="AV345" t="e">
        <f t="shared" ca="1" si="937"/>
        <v>#N/A</v>
      </c>
      <c r="AW345" t="e">
        <f t="shared" ca="1" si="937"/>
        <v>#N/A</v>
      </c>
      <c r="AX345" t="e">
        <f t="shared" ca="1" si="937"/>
        <v>#N/A</v>
      </c>
      <c r="AY345" t="e">
        <f t="shared" ca="1" si="937"/>
        <v>#N/A</v>
      </c>
      <c r="AZ345" t="e">
        <f t="shared" ca="1" si="937"/>
        <v>#N/A</v>
      </c>
      <c r="BA345" t="e">
        <f t="shared" ca="1" si="937"/>
        <v>#N/A</v>
      </c>
      <c r="BB345" s="91" t="e">
        <f t="shared" ca="1" si="937"/>
        <v>#N/A</v>
      </c>
      <c r="BC345" t="e">
        <f t="shared" ca="1" si="937"/>
        <v>#N/A</v>
      </c>
      <c r="BD345" t="e">
        <f t="shared" ca="1" si="937"/>
        <v>#N/A</v>
      </c>
      <c r="BE345" t="e">
        <f t="shared" ca="1" si="937"/>
        <v>#N/A</v>
      </c>
      <c r="BF345" t="e">
        <f t="shared" ca="1" si="937"/>
        <v>#N/A</v>
      </c>
      <c r="BG345" t="e">
        <f t="shared" ca="1" si="937"/>
        <v>#N/A</v>
      </c>
      <c r="BH345" t="e">
        <f t="shared" ca="1" si="937"/>
        <v>#N/A</v>
      </c>
      <c r="BI345" t="e">
        <f t="shared" ca="1" si="937"/>
        <v>#N/A</v>
      </c>
      <c r="BJ345" t="e">
        <f t="shared" ca="1" si="937"/>
        <v>#N/A</v>
      </c>
      <c r="BK345" t="e">
        <f t="shared" ca="1" si="937"/>
        <v>#N/A</v>
      </c>
      <c r="BL345" t="e">
        <f t="shared" ca="1" si="937"/>
        <v>#N/A</v>
      </c>
      <c r="BM345" t="e">
        <f t="shared" ca="1" si="937"/>
        <v>#N/A</v>
      </c>
      <c r="BN345" t="e">
        <f t="shared" ca="1" si="937"/>
        <v>#N/A</v>
      </c>
      <c r="BO345" t="e">
        <f t="shared" ca="1" si="937"/>
        <v>#N/A</v>
      </c>
      <c r="BP345" t="e">
        <f t="shared" ca="1" si="937"/>
        <v>#N/A</v>
      </c>
      <c r="BQ345" t="e">
        <f t="shared" ca="1" si="937"/>
        <v>#N/A</v>
      </c>
      <c r="BR345" t="e">
        <f t="shared" ca="1" si="937"/>
        <v>#N/A</v>
      </c>
      <c r="BS345" t="e">
        <f t="shared" ca="1" si="937"/>
        <v>#N/A</v>
      </c>
      <c r="BT345" t="e">
        <f t="shared" ca="1" si="937"/>
        <v>#N/A</v>
      </c>
      <c r="BU345" t="e">
        <f t="shared" ca="1" si="937"/>
        <v>#N/A</v>
      </c>
      <c r="BV345" t="e">
        <f t="shared" ca="1" si="937"/>
        <v>#N/A</v>
      </c>
      <c r="BW345" t="e">
        <f t="shared" ca="1" si="937"/>
        <v>#N/A</v>
      </c>
      <c r="BX345" t="e">
        <f t="shared" ca="1" si="937"/>
        <v>#N/A</v>
      </c>
      <c r="BY345" t="e">
        <f t="shared" ca="1" si="937"/>
        <v>#N/A</v>
      </c>
      <c r="BZ345" t="e">
        <f t="shared" ca="1" si="937"/>
        <v>#N/A</v>
      </c>
      <c r="CA345" t="e">
        <f t="shared" ca="1" si="937"/>
        <v>#N/A</v>
      </c>
      <c r="CB345" t="e">
        <f t="shared" ca="1" si="937"/>
        <v>#N/A</v>
      </c>
      <c r="CC345" t="e">
        <f t="shared" ca="1" si="937"/>
        <v>#N/A</v>
      </c>
      <c r="CD345" t="e">
        <f t="shared" ca="1" si="937"/>
        <v>#N/A</v>
      </c>
      <c r="CE345" t="e">
        <f t="shared" ca="1" si="937"/>
        <v>#N/A</v>
      </c>
      <c r="CF345" s="91" t="e">
        <f t="shared" ca="1" si="937"/>
        <v>#N/A</v>
      </c>
      <c r="CG345" t="e">
        <f t="shared" ca="1" si="937"/>
        <v>#N/A</v>
      </c>
      <c r="CH345" t="e">
        <f t="shared" ca="1" si="937"/>
        <v>#N/A</v>
      </c>
      <c r="CI345" t="e">
        <f t="shared" ca="1" si="937"/>
        <v>#N/A</v>
      </c>
      <c r="CJ345" t="e">
        <f t="shared" ca="1" si="937"/>
        <v>#N/A</v>
      </c>
      <c r="CK345" t="e">
        <f t="shared" ca="1" si="936"/>
        <v>#N/A</v>
      </c>
      <c r="CL345" t="e">
        <f t="shared" ca="1" si="936"/>
        <v>#N/A</v>
      </c>
      <c r="CM345" t="e">
        <f t="shared" ca="1" si="936"/>
        <v>#N/A</v>
      </c>
      <c r="CN345" t="e">
        <f t="shared" ca="1" si="936"/>
        <v>#N/A</v>
      </c>
      <c r="CO345" t="e">
        <f t="shared" ca="1" si="936"/>
        <v>#N/A</v>
      </c>
      <c r="CP345" t="e">
        <f t="shared" ca="1" si="936"/>
        <v>#N/A</v>
      </c>
      <c r="CQ345" t="e">
        <f t="shared" ca="1" si="936"/>
        <v>#N/A</v>
      </c>
      <c r="CR345" t="e">
        <f t="shared" ca="1" si="936"/>
        <v>#N/A</v>
      </c>
      <c r="CS345" t="e">
        <f t="shared" ca="1" si="936"/>
        <v>#N/A</v>
      </c>
      <c r="CT345" t="e">
        <f t="shared" ca="1" si="936"/>
        <v>#N/A</v>
      </c>
      <c r="CU345" t="e">
        <f t="shared" ca="1" si="936"/>
        <v>#N/A</v>
      </c>
      <c r="CV345" t="e">
        <f t="shared" ca="1" si="936"/>
        <v>#N/A</v>
      </c>
      <c r="CW345" t="e">
        <f t="shared" ca="1" si="936"/>
        <v>#N/A</v>
      </c>
      <c r="CX345" t="e">
        <f t="shared" ca="1" si="936"/>
        <v>#N/A</v>
      </c>
      <c r="CY345" t="e">
        <f t="shared" ca="1" si="936"/>
        <v>#N/A</v>
      </c>
      <c r="CZ345" t="e">
        <f t="shared" ca="1" si="936"/>
        <v>#N/A</v>
      </c>
      <c r="DA345" t="e">
        <f t="shared" ca="1" si="936"/>
        <v>#N/A</v>
      </c>
      <c r="DB345" t="e">
        <f t="shared" ca="1" si="936"/>
        <v>#N/A</v>
      </c>
      <c r="DC345" t="e">
        <f t="shared" ca="1" si="936"/>
        <v>#N/A</v>
      </c>
      <c r="DD345" t="e">
        <f t="shared" ca="1" si="936"/>
        <v>#N/A</v>
      </c>
      <c r="DE345" t="e">
        <f t="shared" ca="1" si="936"/>
        <v>#N/A</v>
      </c>
      <c r="DF345" t="e">
        <f t="shared" ca="1" si="936"/>
        <v>#N/A</v>
      </c>
      <c r="DG345" t="e">
        <f t="shared" ca="1" si="936"/>
        <v>#N/A</v>
      </c>
      <c r="DH345" t="e">
        <f t="shared" ca="1" si="936"/>
        <v>#N/A</v>
      </c>
      <c r="DI345" t="e">
        <f t="shared" ca="1" si="936"/>
        <v>#N/A</v>
      </c>
      <c r="DJ345" s="91" t="e">
        <f t="shared" ca="1" si="936"/>
        <v>#N/A</v>
      </c>
      <c r="DK345" t="e">
        <f t="shared" ca="1" si="936"/>
        <v>#N/A</v>
      </c>
      <c r="DL345" t="e">
        <f t="shared" ca="1" si="936"/>
        <v>#N/A</v>
      </c>
      <c r="DM345" t="e">
        <f t="shared" ca="1" si="936"/>
        <v>#N/A</v>
      </c>
      <c r="DN345" t="e">
        <f t="shared" ca="1" si="936"/>
        <v>#N/A</v>
      </c>
      <c r="DO345" t="e">
        <f t="shared" ca="1" si="936"/>
        <v>#N/A</v>
      </c>
      <c r="DP345" t="e">
        <f t="shared" ca="1" si="936"/>
        <v>#N/A</v>
      </c>
      <c r="DQ345" t="e">
        <f t="shared" ca="1" si="936"/>
        <v>#N/A</v>
      </c>
      <c r="DR345" t="e">
        <f t="shared" ca="1" si="936"/>
        <v>#N/A</v>
      </c>
      <c r="DS345" t="e">
        <f t="shared" ca="1" si="936"/>
        <v>#N/A</v>
      </c>
      <c r="DT345" t="e">
        <f t="shared" ca="1" si="936"/>
        <v>#N/A</v>
      </c>
      <c r="DU345" t="e">
        <f t="shared" ca="1" si="936"/>
        <v>#N/A</v>
      </c>
      <c r="DV345" t="e">
        <f t="shared" ca="1" si="936"/>
        <v>#N/A</v>
      </c>
      <c r="DW345" t="e">
        <f t="shared" ca="1" si="936"/>
        <v>#N/A</v>
      </c>
      <c r="DX345" t="e">
        <f t="shared" ca="1" si="936"/>
        <v>#N/A</v>
      </c>
      <c r="DY345" t="e">
        <f t="shared" ca="1" si="936"/>
        <v>#N/A</v>
      </c>
      <c r="DZ345" t="e">
        <f t="shared" ca="1" si="936"/>
        <v>#N/A</v>
      </c>
      <c r="EA345" t="e">
        <f t="shared" ca="1" si="936"/>
        <v>#N/A</v>
      </c>
      <c r="EB345" t="e">
        <f t="shared" ca="1" si="936"/>
        <v>#N/A</v>
      </c>
      <c r="EC345" t="e">
        <f t="shared" ca="1" si="936"/>
        <v>#N/A</v>
      </c>
      <c r="ED345" t="e">
        <f t="shared" ca="1" si="936"/>
        <v>#N/A</v>
      </c>
      <c r="EE345" t="e">
        <f t="shared" ca="1" si="936"/>
        <v>#N/A</v>
      </c>
      <c r="EF345" t="e">
        <f t="shared" ca="1" si="936"/>
        <v>#N/A</v>
      </c>
      <c r="EG345" t="e">
        <f t="shared" ca="1" si="936"/>
        <v>#N/A</v>
      </c>
      <c r="EH345" t="e">
        <f t="shared" ca="1" si="936"/>
        <v>#N/A</v>
      </c>
      <c r="EI345" t="e">
        <f t="shared" ca="1" si="936"/>
        <v>#N/A</v>
      </c>
      <c r="EJ345" t="e">
        <f t="shared" ca="1" si="936"/>
        <v>#N/A</v>
      </c>
      <c r="EK345" t="e">
        <f t="shared" ca="1" si="936"/>
        <v>#N/A</v>
      </c>
      <c r="EL345" t="e">
        <f t="shared" ca="1" si="936"/>
        <v>#N/A</v>
      </c>
      <c r="EM345" t="e">
        <f t="shared" ca="1" si="936"/>
        <v>#N/A</v>
      </c>
      <c r="EN345" s="91" t="e">
        <f t="shared" ca="1" si="936"/>
        <v>#N/A</v>
      </c>
    </row>
    <row r="346" spans="1:144">
      <c r="A346" t="str">
        <f ca="1"/>
        <v>Upper floors</v>
      </c>
      <c r="B346" t="str">
        <f ca="1"/>
        <v>Floor slab</v>
      </c>
      <c r="C346">
        <f ca="1"/>
        <v>0</v>
      </c>
      <c r="D346" t="str">
        <f ca="1"/>
        <v/>
      </c>
      <c r="E346">
        <f ca="1"/>
        <v>0</v>
      </c>
      <c r="F346">
        <f ca="1"/>
        <v>0</v>
      </c>
      <c r="G346">
        <f ca="1"/>
        <v>0</v>
      </c>
      <c r="H346" t="str">
        <f ca="1"/>
        <v/>
      </c>
      <c r="I346">
        <f ca="1"/>
        <v>0</v>
      </c>
      <c r="J346" t="str">
        <f ca="1"/>
        <v/>
      </c>
      <c r="K346" t="str">
        <f ca="1"/>
        <v>0</v>
      </c>
      <c r="L346" t="str">
        <f ca="1"/>
        <v>0</v>
      </c>
      <c r="M346" t="str">
        <f ca="1"/>
        <v>0</v>
      </c>
      <c r="X346" s="91" t="e">
        <f t="shared" ca="1" si="931"/>
        <v>#N/A</v>
      </c>
      <c r="Y346" t="e">
        <f t="shared" ca="1" si="937"/>
        <v>#N/A</v>
      </c>
      <c r="Z346" t="e">
        <f t="shared" ca="1" si="937"/>
        <v>#N/A</v>
      </c>
      <c r="AA346" t="e">
        <f t="shared" ca="1" si="937"/>
        <v>#N/A</v>
      </c>
      <c r="AB346" t="e">
        <f t="shared" ca="1" si="937"/>
        <v>#N/A</v>
      </c>
      <c r="AC346" t="e">
        <f t="shared" ca="1" si="937"/>
        <v>#N/A</v>
      </c>
      <c r="AD346" t="e">
        <f t="shared" ca="1" si="937"/>
        <v>#N/A</v>
      </c>
      <c r="AE346" t="e">
        <f t="shared" ca="1" si="937"/>
        <v>#N/A</v>
      </c>
      <c r="AF346" t="e">
        <f t="shared" ca="1" si="937"/>
        <v>#N/A</v>
      </c>
      <c r="AG346" t="e">
        <f t="shared" ca="1" si="937"/>
        <v>#N/A</v>
      </c>
      <c r="AH346" t="e">
        <f t="shared" ca="1" si="937"/>
        <v>#N/A</v>
      </c>
      <c r="AI346" t="e">
        <f t="shared" ca="1" si="937"/>
        <v>#N/A</v>
      </c>
      <c r="AJ346" t="e">
        <f t="shared" ca="1" si="937"/>
        <v>#N/A</v>
      </c>
      <c r="AK346" t="e">
        <f t="shared" ca="1" si="937"/>
        <v>#N/A</v>
      </c>
      <c r="AL346" t="e">
        <f t="shared" ca="1" si="937"/>
        <v>#N/A</v>
      </c>
      <c r="AM346" t="e">
        <f t="shared" ca="1" si="937"/>
        <v>#N/A</v>
      </c>
      <c r="AN346" t="e">
        <f t="shared" ca="1" si="937"/>
        <v>#N/A</v>
      </c>
      <c r="AO346" t="e">
        <f t="shared" ca="1" si="937"/>
        <v>#N/A</v>
      </c>
      <c r="AP346" t="e">
        <f t="shared" ca="1" si="937"/>
        <v>#N/A</v>
      </c>
      <c r="AQ346" t="e">
        <f t="shared" ca="1" si="937"/>
        <v>#N/A</v>
      </c>
      <c r="AR346" t="e">
        <f t="shared" ca="1" si="937"/>
        <v>#N/A</v>
      </c>
      <c r="AS346" t="e">
        <f t="shared" ca="1" si="937"/>
        <v>#N/A</v>
      </c>
      <c r="AT346" t="e">
        <f t="shared" ca="1" si="937"/>
        <v>#N/A</v>
      </c>
      <c r="AU346" t="e">
        <f t="shared" ca="1" si="937"/>
        <v>#N/A</v>
      </c>
      <c r="AV346" t="e">
        <f t="shared" ca="1" si="937"/>
        <v>#N/A</v>
      </c>
      <c r="AW346" t="e">
        <f t="shared" ca="1" si="937"/>
        <v>#N/A</v>
      </c>
      <c r="AX346" t="e">
        <f t="shared" ca="1" si="937"/>
        <v>#N/A</v>
      </c>
      <c r="AY346" t="e">
        <f t="shared" ca="1" si="937"/>
        <v>#N/A</v>
      </c>
      <c r="AZ346" t="e">
        <f t="shared" ca="1" si="937"/>
        <v>#N/A</v>
      </c>
      <c r="BA346" t="e">
        <f t="shared" ca="1" si="937"/>
        <v>#N/A</v>
      </c>
      <c r="BB346" s="91" t="e">
        <f t="shared" ca="1" si="937"/>
        <v>#N/A</v>
      </c>
      <c r="BC346" t="e">
        <f t="shared" ca="1" si="937"/>
        <v>#N/A</v>
      </c>
      <c r="BD346" t="e">
        <f t="shared" ca="1" si="937"/>
        <v>#N/A</v>
      </c>
      <c r="BE346" t="e">
        <f t="shared" ca="1" si="937"/>
        <v>#N/A</v>
      </c>
      <c r="BF346" t="e">
        <f t="shared" ca="1" si="937"/>
        <v>#N/A</v>
      </c>
      <c r="BG346" t="e">
        <f t="shared" ca="1" si="937"/>
        <v>#N/A</v>
      </c>
      <c r="BH346" t="e">
        <f t="shared" ca="1" si="937"/>
        <v>#N/A</v>
      </c>
      <c r="BI346" t="e">
        <f t="shared" ca="1" si="937"/>
        <v>#N/A</v>
      </c>
      <c r="BJ346" t="e">
        <f t="shared" ca="1" si="937"/>
        <v>#N/A</v>
      </c>
      <c r="BK346" t="e">
        <f t="shared" ca="1" si="937"/>
        <v>#N/A</v>
      </c>
      <c r="BL346" t="e">
        <f t="shared" ca="1" si="937"/>
        <v>#N/A</v>
      </c>
      <c r="BM346" t="e">
        <f t="shared" ca="1" si="937"/>
        <v>#N/A</v>
      </c>
      <c r="BN346" t="e">
        <f t="shared" ca="1" si="937"/>
        <v>#N/A</v>
      </c>
      <c r="BO346" t="e">
        <f t="shared" ca="1" si="937"/>
        <v>#N/A</v>
      </c>
      <c r="BP346" t="e">
        <f t="shared" ca="1" si="937"/>
        <v>#N/A</v>
      </c>
      <c r="BQ346" t="e">
        <f t="shared" ca="1" si="937"/>
        <v>#N/A</v>
      </c>
      <c r="BR346" t="e">
        <f t="shared" ca="1" si="937"/>
        <v>#N/A</v>
      </c>
      <c r="BS346" t="e">
        <f t="shared" ca="1" si="937"/>
        <v>#N/A</v>
      </c>
      <c r="BT346" t="e">
        <f t="shared" ca="1" si="937"/>
        <v>#N/A</v>
      </c>
      <c r="BU346" t="e">
        <f t="shared" ca="1" si="937"/>
        <v>#N/A</v>
      </c>
      <c r="BV346" t="e">
        <f t="shared" ca="1" si="937"/>
        <v>#N/A</v>
      </c>
      <c r="BW346" t="e">
        <f t="shared" ca="1" si="937"/>
        <v>#N/A</v>
      </c>
      <c r="BX346" t="e">
        <f t="shared" ca="1" si="937"/>
        <v>#N/A</v>
      </c>
      <c r="BY346" t="e">
        <f t="shared" ca="1" si="937"/>
        <v>#N/A</v>
      </c>
      <c r="BZ346" t="e">
        <f t="shared" ca="1" si="937"/>
        <v>#N/A</v>
      </c>
      <c r="CA346" t="e">
        <f t="shared" ca="1" si="937"/>
        <v>#N/A</v>
      </c>
      <c r="CB346" t="e">
        <f t="shared" ca="1" si="937"/>
        <v>#N/A</v>
      </c>
      <c r="CC346" t="e">
        <f t="shared" ca="1" si="937"/>
        <v>#N/A</v>
      </c>
      <c r="CD346" t="e">
        <f t="shared" ca="1" si="937"/>
        <v>#N/A</v>
      </c>
      <c r="CE346" t="e">
        <f t="shared" ca="1" si="937"/>
        <v>#N/A</v>
      </c>
      <c r="CF346" s="91" t="e">
        <f t="shared" ca="1" si="937"/>
        <v>#N/A</v>
      </c>
      <c r="CG346" t="e">
        <f t="shared" ca="1" si="937"/>
        <v>#N/A</v>
      </c>
      <c r="CH346" t="e">
        <f t="shared" ca="1" si="937"/>
        <v>#N/A</v>
      </c>
      <c r="CI346" t="e">
        <f t="shared" ca="1" si="937"/>
        <v>#N/A</v>
      </c>
      <c r="CJ346" t="e">
        <f t="shared" ca="1" si="937"/>
        <v>#N/A</v>
      </c>
      <c r="CK346" t="e">
        <f t="shared" ca="1" si="936"/>
        <v>#N/A</v>
      </c>
      <c r="CL346" t="e">
        <f t="shared" ca="1" si="936"/>
        <v>#N/A</v>
      </c>
      <c r="CM346" t="e">
        <f t="shared" ca="1" si="936"/>
        <v>#N/A</v>
      </c>
      <c r="CN346" t="e">
        <f t="shared" ca="1" si="936"/>
        <v>#N/A</v>
      </c>
      <c r="CO346" t="e">
        <f t="shared" ca="1" si="936"/>
        <v>#N/A</v>
      </c>
      <c r="CP346" t="e">
        <f t="shared" ca="1" si="936"/>
        <v>#N/A</v>
      </c>
      <c r="CQ346" t="e">
        <f t="shared" ca="1" si="936"/>
        <v>#N/A</v>
      </c>
      <c r="CR346" t="e">
        <f t="shared" ca="1" si="936"/>
        <v>#N/A</v>
      </c>
      <c r="CS346" t="e">
        <f t="shared" ca="1" si="936"/>
        <v>#N/A</v>
      </c>
      <c r="CT346" t="e">
        <f t="shared" ca="1" si="936"/>
        <v>#N/A</v>
      </c>
      <c r="CU346" t="e">
        <f t="shared" ca="1" si="936"/>
        <v>#N/A</v>
      </c>
      <c r="CV346" t="e">
        <f t="shared" ca="1" si="936"/>
        <v>#N/A</v>
      </c>
      <c r="CW346" t="e">
        <f t="shared" ca="1" si="936"/>
        <v>#N/A</v>
      </c>
      <c r="CX346" t="e">
        <f t="shared" ca="1" si="936"/>
        <v>#N/A</v>
      </c>
      <c r="CY346" t="e">
        <f t="shared" ca="1" si="936"/>
        <v>#N/A</v>
      </c>
      <c r="CZ346" t="e">
        <f t="shared" ca="1" si="936"/>
        <v>#N/A</v>
      </c>
      <c r="DA346" t="e">
        <f t="shared" ca="1" si="936"/>
        <v>#N/A</v>
      </c>
      <c r="DB346" t="e">
        <f t="shared" ca="1" si="936"/>
        <v>#N/A</v>
      </c>
      <c r="DC346" t="e">
        <f t="shared" ca="1" si="936"/>
        <v>#N/A</v>
      </c>
      <c r="DD346" t="e">
        <f t="shared" ca="1" si="936"/>
        <v>#N/A</v>
      </c>
      <c r="DE346" t="e">
        <f t="shared" ca="1" si="936"/>
        <v>#N/A</v>
      </c>
      <c r="DF346" t="e">
        <f t="shared" ca="1" si="936"/>
        <v>#N/A</v>
      </c>
      <c r="DG346" t="e">
        <f t="shared" ca="1" si="936"/>
        <v>#N/A</v>
      </c>
      <c r="DH346" t="e">
        <f t="shared" ca="1" si="936"/>
        <v>#N/A</v>
      </c>
      <c r="DI346" t="e">
        <f t="shared" ca="1" si="936"/>
        <v>#N/A</v>
      </c>
      <c r="DJ346" s="91" t="e">
        <f t="shared" ca="1" si="936"/>
        <v>#N/A</v>
      </c>
      <c r="DK346" t="e">
        <f t="shared" ca="1" si="936"/>
        <v>#N/A</v>
      </c>
      <c r="DL346" t="e">
        <f t="shared" ca="1" si="936"/>
        <v>#N/A</v>
      </c>
      <c r="DM346" t="e">
        <f t="shared" ca="1" si="936"/>
        <v>#N/A</v>
      </c>
      <c r="DN346" t="e">
        <f t="shared" ca="1" si="936"/>
        <v>#N/A</v>
      </c>
      <c r="DO346" t="e">
        <f t="shared" ca="1" si="936"/>
        <v>#N/A</v>
      </c>
      <c r="DP346" t="e">
        <f t="shared" ca="1" si="936"/>
        <v>#N/A</v>
      </c>
      <c r="DQ346" t="e">
        <f t="shared" ca="1" si="936"/>
        <v>#N/A</v>
      </c>
      <c r="DR346" t="e">
        <f t="shared" ca="1" si="936"/>
        <v>#N/A</v>
      </c>
      <c r="DS346" t="e">
        <f t="shared" ca="1" si="936"/>
        <v>#N/A</v>
      </c>
      <c r="DT346" t="e">
        <f t="shared" ca="1" si="936"/>
        <v>#N/A</v>
      </c>
      <c r="DU346" t="e">
        <f t="shared" ca="1" si="936"/>
        <v>#N/A</v>
      </c>
      <c r="DV346" t="e">
        <f t="shared" ca="1" si="936"/>
        <v>#N/A</v>
      </c>
      <c r="DW346" t="e">
        <f t="shared" ca="1" si="936"/>
        <v>#N/A</v>
      </c>
      <c r="DX346" t="e">
        <f t="shared" ca="1" si="936"/>
        <v>#N/A</v>
      </c>
      <c r="DY346" t="e">
        <f t="shared" ca="1" si="936"/>
        <v>#N/A</v>
      </c>
      <c r="DZ346" t="e">
        <f t="shared" ca="1" si="936"/>
        <v>#N/A</v>
      </c>
      <c r="EA346" t="e">
        <f t="shared" ca="1" si="936"/>
        <v>#N/A</v>
      </c>
      <c r="EB346" t="e">
        <f t="shared" ca="1" si="936"/>
        <v>#N/A</v>
      </c>
      <c r="EC346" t="e">
        <f t="shared" ca="1" si="936"/>
        <v>#N/A</v>
      </c>
      <c r="ED346" t="e">
        <f t="shared" ca="1" si="936"/>
        <v>#N/A</v>
      </c>
      <c r="EE346" t="e">
        <f t="shared" ca="1" si="936"/>
        <v>#N/A</v>
      </c>
      <c r="EF346" t="e">
        <f t="shared" ca="1" si="936"/>
        <v>#N/A</v>
      </c>
      <c r="EG346" t="e">
        <f t="shared" ca="1" si="936"/>
        <v>#N/A</v>
      </c>
      <c r="EH346" t="e">
        <f t="shared" ca="1" si="936"/>
        <v>#N/A</v>
      </c>
      <c r="EI346" t="e">
        <f t="shared" ca="1" si="936"/>
        <v>#N/A</v>
      </c>
      <c r="EJ346" t="e">
        <f t="shared" ca="1" si="936"/>
        <v>#N/A</v>
      </c>
      <c r="EK346" t="e">
        <f t="shared" ca="1" si="936"/>
        <v>#N/A</v>
      </c>
      <c r="EL346" t="e">
        <f t="shared" ca="1" si="936"/>
        <v>#N/A</v>
      </c>
      <c r="EM346" t="e">
        <f t="shared" ca="1" si="936"/>
        <v>#N/A</v>
      </c>
      <c r="EN346" s="91" t="e">
        <f t="shared" ca="1" si="936"/>
        <v>#N/A</v>
      </c>
    </row>
    <row r="347" spans="1:144">
      <c r="A347" t="str">
        <f ca="1"/>
        <v>Upper floors</v>
      </c>
      <c r="B347" t="str">
        <f ca="1"/>
        <v>Joisted floors</v>
      </c>
      <c r="C347">
        <f ca="1"/>
        <v>0</v>
      </c>
      <c r="D347" t="str">
        <f ca="1"/>
        <v/>
      </c>
      <c r="E347">
        <f ca="1"/>
        <v>0</v>
      </c>
      <c r="F347">
        <f ca="1"/>
        <v>0</v>
      </c>
      <c r="G347">
        <f ca="1"/>
        <v>0</v>
      </c>
      <c r="H347" t="str">
        <f ca="1"/>
        <v/>
      </c>
      <c r="I347">
        <f ca="1"/>
        <v>0</v>
      </c>
      <c r="J347" t="str">
        <f ca="1"/>
        <v/>
      </c>
      <c r="K347" t="str">
        <f ca="1"/>
        <v>0</v>
      </c>
      <c r="L347" t="str">
        <f ca="1"/>
        <v>0</v>
      </c>
      <c r="M347" t="str">
        <f ca="1"/>
        <v>0</v>
      </c>
      <c r="X347" s="91" t="e">
        <f t="shared" ca="1" si="931"/>
        <v>#N/A</v>
      </c>
      <c r="Y347" t="e">
        <f t="shared" ca="1" si="937"/>
        <v>#N/A</v>
      </c>
      <c r="Z347" t="e">
        <f t="shared" ca="1" si="937"/>
        <v>#N/A</v>
      </c>
      <c r="AA347" t="e">
        <f t="shared" ca="1" si="937"/>
        <v>#N/A</v>
      </c>
      <c r="AB347" t="e">
        <f t="shared" ca="1" si="937"/>
        <v>#N/A</v>
      </c>
      <c r="AC347" t="e">
        <f t="shared" ca="1" si="937"/>
        <v>#N/A</v>
      </c>
      <c r="AD347" t="e">
        <f t="shared" ca="1" si="937"/>
        <v>#N/A</v>
      </c>
      <c r="AE347" t="e">
        <f t="shared" ca="1" si="937"/>
        <v>#N/A</v>
      </c>
      <c r="AF347" t="e">
        <f t="shared" ca="1" si="937"/>
        <v>#N/A</v>
      </c>
      <c r="AG347" t="e">
        <f t="shared" ca="1" si="937"/>
        <v>#N/A</v>
      </c>
      <c r="AH347" t="e">
        <f t="shared" ca="1" si="937"/>
        <v>#N/A</v>
      </c>
      <c r="AI347" t="e">
        <f t="shared" ca="1" si="937"/>
        <v>#N/A</v>
      </c>
      <c r="AJ347" t="e">
        <f t="shared" ca="1" si="937"/>
        <v>#N/A</v>
      </c>
      <c r="AK347" t="e">
        <f t="shared" ca="1" si="937"/>
        <v>#N/A</v>
      </c>
      <c r="AL347" t="e">
        <f t="shared" ca="1" si="937"/>
        <v>#N/A</v>
      </c>
      <c r="AM347" t="e">
        <f t="shared" ca="1" si="937"/>
        <v>#N/A</v>
      </c>
      <c r="AN347" t="e">
        <f t="shared" ca="1" si="937"/>
        <v>#N/A</v>
      </c>
      <c r="AO347" t="e">
        <f t="shared" ca="1" si="937"/>
        <v>#N/A</v>
      </c>
      <c r="AP347" t="e">
        <f t="shared" ca="1" si="937"/>
        <v>#N/A</v>
      </c>
      <c r="AQ347" t="e">
        <f t="shared" ca="1" si="937"/>
        <v>#N/A</v>
      </c>
      <c r="AR347" t="e">
        <f t="shared" ca="1" si="937"/>
        <v>#N/A</v>
      </c>
      <c r="AS347" t="e">
        <f t="shared" ca="1" si="937"/>
        <v>#N/A</v>
      </c>
      <c r="AT347" t="e">
        <f t="shared" ca="1" si="937"/>
        <v>#N/A</v>
      </c>
      <c r="AU347" t="e">
        <f t="shared" ca="1" si="937"/>
        <v>#N/A</v>
      </c>
      <c r="AV347" t="e">
        <f t="shared" ca="1" si="937"/>
        <v>#N/A</v>
      </c>
      <c r="AW347" t="e">
        <f t="shared" ca="1" si="937"/>
        <v>#N/A</v>
      </c>
      <c r="AX347" t="e">
        <f t="shared" ca="1" si="937"/>
        <v>#N/A</v>
      </c>
      <c r="AY347" t="e">
        <f t="shared" ca="1" si="937"/>
        <v>#N/A</v>
      </c>
      <c r="AZ347" t="e">
        <f t="shared" ca="1" si="937"/>
        <v>#N/A</v>
      </c>
      <c r="BA347" t="e">
        <f t="shared" ca="1" si="937"/>
        <v>#N/A</v>
      </c>
      <c r="BB347" s="91" t="e">
        <f t="shared" ca="1" si="937"/>
        <v>#N/A</v>
      </c>
      <c r="BC347" t="e">
        <f t="shared" ca="1" si="937"/>
        <v>#N/A</v>
      </c>
      <c r="BD347" t="e">
        <f t="shared" ca="1" si="937"/>
        <v>#N/A</v>
      </c>
      <c r="BE347" t="e">
        <f t="shared" ca="1" si="937"/>
        <v>#N/A</v>
      </c>
      <c r="BF347" t="e">
        <f t="shared" ca="1" si="937"/>
        <v>#N/A</v>
      </c>
      <c r="BG347" t="e">
        <f t="shared" ca="1" si="937"/>
        <v>#N/A</v>
      </c>
      <c r="BH347" t="e">
        <f t="shared" ca="1" si="937"/>
        <v>#N/A</v>
      </c>
      <c r="BI347" t="e">
        <f t="shared" ca="1" si="937"/>
        <v>#N/A</v>
      </c>
      <c r="BJ347" t="e">
        <f t="shared" ca="1" si="937"/>
        <v>#N/A</v>
      </c>
      <c r="BK347" t="e">
        <f t="shared" ca="1" si="937"/>
        <v>#N/A</v>
      </c>
      <c r="BL347" t="e">
        <f t="shared" ca="1" si="937"/>
        <v>#N/A</v>
      </c>
      <c r="BM347" t="e">
        <f t="shared" ca="1" si="937"/>
        <v>#N/A</v>
      </c>
      <c r="BN347" t="e">
        <f t="shared" ca="1" si="937"/>
        <v>#N/A</v>
      </c>
      <c r="BO347" t="e">
        <f t="shared" ca="1" si="937"/>
        <v>#N/A</v>
      </c>
      <c r="BP347" t="e">
        <f t="shared" ca="1" si="937"/>
        <v>#N/A</v>
      </c>
      <c r="BQ347" t="e">
        <f t="shared" ca="1" si="937"/>
        <v>#N/A</v>
      </c>
      <c r="BR347" t="e">
        <f t="shared" ca="1" si="937"/>
        <v>#N/A</v>
      </c>
      <c r="BS347" t="e">
        <f t="shared" ca="1" si="937"/>
        <v>#N/A</v>
      </c>
      <c r="BT347" t="e">
        <f t="shared" ca="1" si="937"/>
        <v>#N/A</v>
      </c>
      <c r="BU347" t="e">
        <f t="shared" ca="1" si="937"/>
        <v>#N/A</v>
      </c>
      <c r="BV347" t="e">
        <f t="shared" ca="1" si="937"/>
        <v>#N/A</v>
      </c>
      <c r="BW347" t="e">
        <f t="shared" ca="1" si="937"/>
        <v>#N/A</v>
      </c>
      <c r="BX347" t="e">
        <f t="shared" ca="1" si="937"/>
        <v>#N/A</v>
      </c>
      <c r="BY347" t="e">
        <f t="shared" ca="1" si="937"/>
        <v>#N/A</v>
      </c>
      <c r="BZ347" t="e">
        <f t="shared" ca="1" si="937"/>
        <v>#N/A</v>
      </c>
      <c r="CA347" t="e">
        <f t="shared" ca="1" si="937"/>
        <v>#N/A</v>
      </c>
      <c r="CB347" t="e">
        <f t="shared" ca="1" si="937"/>
        <v>#N/A</v>
      </c>
      <c r="CC347" t="e">
        <f t="shared" ca="1" si="937"/>
        <v>#N/A</v>
      </c>
      <c r="CD347" t="e">
        <f t="shared" ca="1" si="937"/>
        <v>#N/A</v>
      </c>
      <c r="CE347" t="e">
        <f t="shared" ca="1" si="937"/>
        <v>#N/A</v>
      </c>
      <c r="CF347" s="91" t="e">
        <f t="shared" ca="1" si="937"/>
        <v>#N/A</v>
      </c>
      <c r="CG347" t="e">
        <f t="shared" ca="1" si="937"/>
        <v>#N/A</v>
      </c>
      <c r="CH347" t="e">
        <f t="shared" ca="1" si="937"/>
        <v>#N/A</v>
      </c>
      <c r="CI347" t="e">
        <f t="shared" ca="1" si="937"/>
        <v>#N/A</v>
      </c>
      <c r="CJ347" t="e">
        <f t="shared" ref="CJ347:EN350" ca="1" si="938">CJ$334*$E$332/60*$L347</f>
        <v>#N/A</v>
      </c>
      <c r="CK347" t="e">
        <f t="shared" ca="1" si="938"/>
        <v>#N/A</v>
      </c>
      <c r="CL347" t="e">
        <f t="shared" ca="1" si="938"/>
        <v>#N/A</v>
      </c>
      <c r="CM347" t="e">
        <f t="shared" ca="1" si="938"/>
        <v>#N/A</v>
      </c>
      <c r="CN347" t="e">
        <f t="shared" ca="1" si="938"/>
        <v>#N/A</v>
      </c>
      <c r="CO347" t="e">
        <f t="shared" ca="1" si="938"/>
        <v>#N/A</v>
      </c>
      <c r="CP347" t="e">
        <f t="shared" ca="1" si="938"/>
        <v>#N/A</v>
      </c>
      <c r="CQ347" t="e">
        <f t="shared" ca="1" si="938"/>
        <v>#N/A</v>
      </c>
      <c r="CR347" t="e">
        <f t="shared" ca="1" si="938"/>
        <v>#N/A</v>
      </c>
      <c r="CS347" t="e">
        <f t="shared" ca="1" si="938"/>
        <v>#N/A</v>
      </c>
      <c r="CT347" t="e">
        <f t="shared" ca="1" si="938"/>
        <v>#N/A</v>
      </c>
      <c r="CU347" t="e">
        <f t="shared" ca="1" si="938"/>
        <v>#N/A</v>
      </c>
      <c r="CV347" t="e">
        <f t="shared" ca="1" si="938"/>
        <v>#N/A</v>
      </c>
      <c r="CW347" t="e">
        <f t="shared" ca="1" si="938"/>
        <v>#N/A</v>
      </c>
      <c r="CX347" t="e">
        <f t="shared" ca="1" si="938"/>
        <v>#N/A</v>
      </c>
      <c r="CY347" t="e">
        <f t="shared" ca="1" si="938"/>
        <v>#N/A</v>
      </c>
      <c r="CZ347" t="e">
        <f t="shared" ca="1" si="938"/>
        <v>#N/A</v>
      </c>
      <c r="DA347" t="e">
        <f t="shared" ca="1" si="938"/>
        <v>#N/A</v>
      </c>
      <c r="DB347" t="e">
        <f t="shared" ca="1" si="938"/>
        <v>#N/A</v>
      </c>
      <c r="DC347" t="e">
        <f t="shared" ca="1" si="938"/>
        <v>#N/A</v>
      </c>
      <c r="DD347" t="e">
        <f t="shared" ca="1" si="938"/>
        <v>#N/A</v>
      </c>
      <c r="DE347" t="e">
        <f t="shared" ca="1" si="938"/>
        <v>#N/A</v>
      </c>
      <c r="DF347" t="e">
        <f t="shared" ca="1" si="938"/>
        <v>#N/A</v>
      </c>
      <c r="DG347" t="e">
        <f t="shared" ca="1" si="938"/>
        <v>#N/A</v>
      </c>
      <c r="DH347" t="e">
        <f t="shared" ca="1" si="938"/>
        <v>#N/A</v>
      </c>
      <c r="DI347" t="e">
        <f t="shared" ca="1" si="938"/>
        <v>#N/A</v>
      </c>
      <c r="DJ347" s="91" t="e">
        <f t="shared" ca="1" si="938"/>
        <v>#N/A</v>
      </c>
      <c r="DK347" t="e">
        <f t="shared" ca="1" si="938"/>
        <v>#N/A</v>
      </c>
      <c r="DL347" t="e">
        <f t="shared" ca="1" si="938"/>
        <v>#N/A</v>
      </c>
      <c r="DM347" t="e">
        <f t="shared" ca="1" si="938"/>
        <v>#N/A</v>
      </c>
      <c r="DN347" t="e">
        <f t="shared" ca="1" si="938"/>
        <v>#N/A</v>
      </c>
      <c r="DO347" t="e">
        <f t="shared" ca="1" si="938"/>
        <v>#N/A</v>
      </c>
      <c r="DP347" t="e">
        <f t="shared" ca="1" si="938"/>
        <v>#N/A</v>
      </c>
      <c r="DQ347" t="e">
        <f t="shared" ca="1" si="938"/>
        <v>#N/A</v>
      </c>
      <c r="DR347" t="e">
        <f t="shared" ca="1" si="938"/>
        <v>#N/A</v>
      </c>
      <c r="DS347" t="e">
        <f t="shared" ca="1" si="938"/>
        <v>#N/A</v>
      </c>
      <c r="DT347" t="e">
        <f t="shared" ca="1" si="938"/>
        <v>#N/A</v>
      </c>
      <c r="DU347" t="e">
        <f t="shared" ca="1" si="938"/>
        <v>#N/A</v>
      </c>
      <c r="DV347" t="e">
        <f t="shared" ca="1" si="938"/>
        <v>#N/A</v>
      </c>
      <c r="DW347" t="e">
        <f t="shared" ca="1" si="938"/>
        <v>#N/A</v>
      </c>
      <c r="DX347" t="e">
        <f t="shared" ca="1" si="938"/>
        <v>#N/A</v>
      </c>
      <c r="DY347" t="e">
        <f t="shared" ca="1" si="938"/>
        <v>#N/A</v>
      </c>
      <c r="DZ347" t="e">
        <f t="shared" ca="1" si="938"/>
        <v>#N/A</v>
      </c>
      <c r="EA347" t="e">
        <f t="shared" ca="1" si="938"/>
        <v>#N/A</v>
      </c>
      <c r="EB347" t="e">
        <f t="shared" ca="1" si="938"/>
        <v>#N/A</v>
      </c>
      <c r="EC347" t="e">
        <f t="shared" ca="1" si="938"/>
        <v>#N/A</v>
      </c>
      <c r="ED347" t="e">
        <f t="shared" ca="1" si="938"/>
        <v>#N/A</v>
      </c>
      <c r="EE347" t="e">
        <f t="shared" ca="1" si="938"/>
        <v>#N/A</v>
      </c>
      <c r="EF347" t="e">
        <f t="shared" ca="1" si="938"/>
        <v>#N/A</v>
      </c>
      <c r="EG347" t="e">
        <f t="shared" ca="1" si="938"/>
        <v>#N/A</v>
      </c>
      <c r="EH347" t="e">
        <f t="shared" ca="1" si="938"/>
        <v>#N/A</v>
      </c>
      <c r="EI347" t="e">
        <f t="shared" ca="1" si="938"/>
        <v>#N/A</v>
      </c>
      <c r="EJ347" t="e">
        <f t="shared" ca="1" si="938"/>
        <v>#N/A</v>
      </c>
      <c r="EK347" t="e">
        <f t="shared" ca="1" si="938"/>
        <v>#N/A</v>
      </c>
      <c r="EL347" t="e">
        <f t="shared" ca="1" si="938"/>
        <v>#N/A</v>
      </c>
      <c r="EM347" t="e">
        <f t="shared" ca="1" si="938"/>
        <v>#N/A</v>
      </c>
      <c r="EN347" s="91" t="e">
        <f t="shared" ca="1" si="938"/>
        <v>#N/A</v>
      </c>
    </row>
    <row r="348" spans="1:144">
      <c r="A348" t="str">
        <f ca="1"/>
        <v>Roof</v>
      </c>
      <c r="B348" t="str">
        <f ca="1"/>
        <v>Roof</v>
      </c>
      <c r="C348">
        <f ca="1"/>
        <v>0</v>
      </c>
      <c r="D348" t="str">
        <f ca="1"/>
        <v/>
      </c>
      <c r="E348">
        <f ca="1"/>
        <v>0</v>
      </c>
      <c r="F348">
        <f ca="1"/>
        <v>0</v>
      </c>
      <c r="G348">
        <f ca="1"/>
        <v>0</v>
      </c>
      <c r="H348" t="str">
        <f ca="1"/>
        <v/>
      </c>
      <c r="I348">
        <f ca="1"/>
        <v>0</v>
      </c>
      <c r="J348" t="str">
        <f ca="1"/>
        <v/>
      </c>
      <c r="K348" t="str">
        <f ca="1"/>
        <v>0</v>
      </c>
      <c r="L348" t="str">
        <f ca="1"/>
        <v>0</v>
      </c>
      <c r="M348" t="str">
        <f ca="1"/>
        <v>0</v>
      </c>
      <c r="X348" s="91" t="e">
        <f t="shared" ca="1" si="931"/>
        <v>#N/A</v>
      </c>
      <c r="Y348" t="e">
        <f t="shared" ref="Y348:CJ351" ca="1" si="939">Y$334*$E$332/60*$L348</f>
        <v>#N/A</v>
      </c>
      <c r="Z348" t="e">
        <f t="shared" ca="1" si="939"/>
        <v>#N/A</v>
      </c>
      <c r="AA348" t="e">
        <f t="shared" ca="1" si="939"/>
        <v>#N/A</v>
      </c>
      <c r="AB348" t="e">
        <f t="shared" ca="1" si="939"/>
        <v>#N/A</v>
      </c>
      <c r="AC348" t="e">
        <f t="shared" ca="1" si="939"/>
        <v>#N/A</v>
      </c>
      <c r="AD348" t="e">
        <f t="shared" ca="1" si="939"/>
        <v>#N/A</v>
      </c>
      <c r="AE348" t="e">
        <f t="shared" ca="1" si="939"/>
        <v>#N/A</v>
      </c>
      <c r="AF348" t="e">
        <f t="shared" ca="1" si="939"/>
        <v>#N/A</v>
      </c>
      <c r="AG348" t="e">
        <f t="shared" ca="1" si="939"/>
        <v>#N/A</v>
      </c>
      <c r="AH348" t="e">
        <f t="shared" ca="1" si="939"/>
        <v>#N/A</v>
      </c>
      <c r="AI348" t="e">
        <f t="shared" ca="1" si="939"/>
        <v>#N/A</v>
      </c>
      <c r="AJ348" t="e">
        <f t="shared" ca="1" si="939"/>
        <v>#N/A</v>
      </c>
      <c r="AK348" t="e">
        <f t="shared" ca="1" si="939"/>
        <v>#N/A</v>
      </c>
      <c r="AL348" t="e">
        <f t="shared" ca="1" si="939"/>
        <v>#N/A</v>
      </c>
      <c r="AM348" t="e">
        <f t="shared" ca="1" si="939"/>
        <v>#N/A</v>
      </c>
      <c r="AN348" t="e">
        <f t="shared" ca="1" si="939"/>
        <v>#N/A</v>
      </c>
      <c r="AO348" t="e">
        <f t="shared" ca="1" si="939"/>
        <v>#N/A</v>
      </c>
      <c r="AP348" t="e">
        <f t="shared" ca="1" si="939"/>
        <v>#N/A</v>
      </c>
      <c r="AQ348" t="e">
        <f t="shared" ca="1" si="939"/>
        <v>#N/A</v>
      </c>
      <c r="AR348" t="e">
        <f t="shared" ca="1" si="939"/>
        <v>#N/A</v>
      </c>
      <c r="AS348" t="e">
        <f t="shared" ca="1" si="939"/>
        <v>#N/A</v>
      </c>
      <c r="AT348" t="e">
        <f t="shared" ca="1" si="939"/>
        <v>#N/A</v>
      </c>
      <c r="AU348" t="e">
        <f t="shared" ca="1" si="939"/>
        <v>#N/A</v>
      </c>
      <c r="AV348" t="e">
        <f t="shared" ca="1" si="939"/>
        <v>#N/A</v>
      </c>
      <c r="AW348" t="e">
        <f t="shared" ca="1" si="939"/>
        <v>#N/A</v>
      </c>
      <c r="AX348" t="e">
        <f t="shared" ca="1" si="939"/>
        <v>#N/A</v>
      </c>
      <c r="AY348" t="e">
        <f t="shared" ca="1" si="939"/>
        <v>#N/A</v>
      </c>
      <c r="AZ348" t="e">
        <f t="shared" ca="1" si="939"/>
        <v>#N/A</v>
      </c>
      <c r="BA348" t="e">
        <f t="shared" ca="1" si="939"/>
        <v>#N/A</v>
      </c>
      <c r="BB348" s="91" t="e">
        <f t="shared" ca="1" si="939"/>
        <v>#N/A</v>
      </c>
      <c r="BC348" t="e">
        <f t="shared" ca="1" si="939"/>
        <v>#N/A</v>
      </c>
      <c r="BD348" t="e">
        <f t="shared" ca="1" si="939"/>
        <v>#N/A</v>
      </c>
      <c r="BE348" t="e">
        <f t="shared" ca="1" si="939"/>
        <v>#N/A</v>
      </c>
      <c r="BF348" t="e">
        <f t="shared" ca="1" si="939"/>
        <v>#N/A</v>
      </c>
      <c r="BG348" t="e">
        <f t="shared" ca="1" si="939"/>
        <v>#N/A</v>
      </c>
      <c r="BH348" t="e">
        <f t="shared" ca="1" si="939"/>
        <v>#N/A</v>
      </c>
      <c r="BI348" t="e">
        <f t="shared" ca="1" si="939"/>
        <v>#N/A</v>
      </c>
      <c r="BJ348" t="e">
        <f t="shared" ca="1" si="939"/>
        <v>#N/A</v>
      </c>
      <c r="BK348" t="e">
        <f t="shared" ca="1" si="939"/>
        <v>#N/A</v>
      </c>
      <c r="BL348" t="e">
        <f t="shared" ca="1" si="939"/>
        <v>#N/A</v>
      </c>
      <c r="BM348" t="e">
        <f t="shared" ca="1" si="939"/>
        <v>#N/A</v>
      </c>
      <c r="BN348" t="e">
        <f t="shared" ca="1" si="939"/>
        <v>#N/A</v>
      </c>
      <c r="BO348" t="e">
        <f t="shared" ca="1" si="939"/>
        <v>#N/A</v>
      </c>
      <c r="BP348" t="e">
        <f t="shared" ca="1" si="939"/>
        <v>#N/A</v>
      </c>
      <c r="BQ348" t="e">
        <f t="shared" ca="1" si="939"/>
        <v>#N/A</v>
      </c>
      <c r="BR348" t="e">
        <f t="shared" ca="1" si="939"/>
        <v>#N/A</v>
      </c>
      <c r="BS348" t="e">
        <f t="shared" ca="1" si="939"/>
        <v>#N/A</v>
      </c>
      <c r="BT348" t="e">
        <f t="shared" ca="1" si="939"/>
        <v>#N/A</v>
      </c>
      <c r="BU348" t="e">
        <f t="shared" ca="1" si="939"/>
        <v>#N/A</v>
      </c>
      <c r="BV348" t="e">
        <f t="shared" ca="1" si="939"/>
        <v>#N/A</v>
      </c>
      <c r="BW348" t="e">
        <f t="shared" ca="1" si="939"/>
        <v>#N/A</v>
      </c>
      <c r="BX348" t="e">
        <f t="shared" ca="1" si="939"/>
        <v>#N/A</v>
      </c>
      <c r="BY348" t="e">
        <f t="shared" ca="1" si="939"/>
        <v>#N/A</v>
      </c>
      <c r="BZ348" t="e">
        <f t="shared" ca="1" si="939"/>
        <v>#N/A</v>
      </c>
      <c r="CA348" t="e">
        <f t="shared" ca="1" si="939"/>
        <v>#N/A</v>
      </c>
      <c r="CB348" t="e">
        <f t="shared" ca="1" si="939"/>
        <v>#N/A</v>
      </c>
      <c r="CC348" t="e">
        <f t="shared" ca="1" si="939"/>
        <v>#N/A</v>
      </c>
      <c r="CD348" t="e">
        <f t="shared" ca="1" si="939"/>
        <v>#N/A</v>
      </c>
      <c r="CE348" t="e">
        <f t="shared" ca="1" si="939"/>
        <v>#N/A</v>
      </c>
      <c r="CF348" s="91" t="e">
        <f t="shared" ca="1" si="939"/>
        <v>#N/A</v>
      </c>
      <c r="CG348" t="e">
        <f t="shared" ca="1" si="939"/>
        <v>#N/A</v>
      </c>
      <c r="CH348" t="e">
        <f t="shared" ca="1" si="939"/>
        <v>#N/A</v>
      </c>
      <c r="CI348" t="e">
        <f t="shared" ca="1" si="939"/>
        <v>#N/A</v>
      </c>
      <c r="CJ348" t="e">
        <f t="shared" ca="1" si="939"/>
        <v>#N/A</v>
      </c>
      <c r="CK348" t="e">
        <f t="shared" ca="1" si="938"/>
        <v>#N/A</v>
      </c>
      <c r="CL348" t="e">
        <f t="shared" ca="1" si="938"/>
        <v>#N/A</v>
      </c>
      <c r="CM348" t="e">
        <f t="shared" ca="1" si="938"/>
        <v>#N/A</v>
      </c>
      <c r="CN348" t="e">
        <f t="shared" ca="1" si="938"/>
        <v>#N/A</v>
      </c>
      <c r="CO348" t="e">
        <f t="shared" ca="1" si="938"/>
        <v>#N/A</v>
      </c>
      <c r="CP348" t="e">
        <f t="shared" ca="1" si="938"/>
        <v>#N/A</v>
      </c>
      <c r="CQ348" t="e">
        <f t="shared" ca="1" si="938"/>
        <v>#N/A</v>
      </c>
      <c r="CR348" t="e">
        <f t="shared" ca="1" si="938"/>
        <v>#N/A</v>
      </c>
      <c r="CS348" t="e">
        <f t="shared" ca="1" si="938"/>
        <v>#N/A</v>
      </c>
      <c r="CT348" t="e">
        <f t="shared" ca="1" si="938"/>
        <v>#N/A</v>
      </c>
      <c r="CU348" t="e">
        <f t="shared" ca="1" si="938"/>
        <v>#N/A</v>
      </c>
      <c r="CV348" t="e">
        <f t="shared" ca="1" si="938"/>
        <v>#N/A</v>
      </c>
      <c r="CW348" t="e">
        <f t="shared" ca="1" si="938"/>
        <v>#N/A</v>
      </c>
      <c r="CX348" t="e">
        <f t="shared" ca="1" si="938"/>
        <v>#N/A</v>
      </c>
      <c r="CY348" t="e">
        <f t="shared" ca="1" si="938"/>
        <v>#N/A</v>
      </c>
      <c r="CZ348" t="e">
        <f t="shared" ca="1" si="938"/>
        <v>#N/A</v>
      </c>
      <c r="DA348" t="e">
        <f t="shared" ca="1" si="938"/>
        <v>#N/A</v>
      </c>
      <c r="DB348" t="e">
        <f t="shared" ca="1" si="938"/>
        <v>#N/A</v>
      </c>
      <c r="DC348" t="e">
        <f t="shared" ca="1" si="938"/>
        <v>#N/A</v>
      </c>
      <c r="DD348" t="e">
        <f t="shared" ca="1" si="938"/>
        <v>#N/A</v>
      </c>
      <c r="DE348" t="e">
        <f t="shared" ca="1" si="938"/>
        <v>#N/A</v>
      </c>
      <c r="DF348" t="e">
        <f t="shared" ca="1" si="938"/>
        <v>#N/A</v>
      </c>
      <c r="DG348" t="e">
        <f t="shared" ca="1" si="938"/>
        <v>#N/A</v>
      </c>
      <c r="DH348" t="e">
        <f t="shared" ca="1" si="938"/>
        <v>#N/A</v>
      </c>
      <c r="DI348" t="e">
        <f t="shared" ca="1" si="938"/>
        <v>#N/A</v>
      </c>
      <c r="DJ348" s="91" t="e">
        <f t="shared" ca="1" si="938"/>
        <v>#N/A</v>
      </c>
      <c r="DK348" t="e">
        <f t="shared" ca="1" si="938"/>
        <v>#N/A</v>
      </c>
      <c r="DL348" t="e">
        <f t="shared" ca="1" si="938"/>
        <v>#N/A</v>
      </c>
      <c r="DM348" t="e">
        <f t="shared" ca="1" si="938"/>
        <v>#N/A</v>
      </c>
      <c r="DN348" t="e">
        <f t="shared" ca="1" si="938"/>
        <v>#N/A</v>
      </c>
      <c r="DO348" t="e">
        <f t="shared" ca="1" si="938"/>
        <v>#N/A</v>
      </c>
      <c r="DP348" t="e">
        <f t="shared" ca="1" si="938"/>
        <v>#N/A</v>
      </c>
      <c r="DQ348" t="e">
        <f t="shared" ca="1" si="938"/>
        <v>#N/A</v>
      </c>
      <c r="DR348" t="e">
        <f t="shared" ca="1" si="938"/>
        <v>#N/A</v>
      </c>
      <c r="DS348" t="e">
        <f t="shared" ca="1" si="938"/>
        <v>#N/A</v>
      </c>
      <c r="DT348" t="e">
        <f t="shared" ca="1" si="938"/>
        <v>#N/A</v>
      </c>
      <c r="DU348" t="e">
        <f t="shared" ca="1" si="938"/>
        <v>#N/A</v>
      </c>
      <c r="DV348" t="e">
        <f t="shared" ca="1" si="938"/>
        <v>#N/A</v>
      </c>
      <c r="DW348" t="e">
        <f t="shared" ca="1" si="938"/>
        <v>#N/A</v>
      </c>
      <c r="DX348" t="e">
        <f t="shared" ca="1" si="938"/>
        <v>#N/A</v>
      </c>
      <c r="DY348" t="e">
        <f t="shared" ca="1" si="938"/>
        <v>#N/A</v>
      </c>
      <c r="DZ348" t="e">
        <f t="shared" ca="1" si="938"/>
        <v>#N/A</v>
      </c>
      <c r="EA348" t="e">
        <f t="shared" ca="1" si="938"/>
        <v>#N/A</v>
      </c>
      <c r="EB348" t="e">
        <f t="shared" ca="1" si="938"/>
        <v>#N/A</v>
      </c>
      <c r="EC348" t="e">
        <f t="shared" ca="1" si="938"/>
        <v>#N/A</v>
      </c>
      <c r="ED348" t="e">
        <f t="shared" ca="1" si="938"/>
        <v>#N/A</v>
      </c>
      <c r="EE348" t="e">
        <f t="shared" ca="1" si="938"/>
        <v>#N/A</v>
      </c>
      <c r="EF348" t="e">
        <f t="shared" ca="1" si="938"/>
        <v>#N/A</v>
      </c>
      <c r="EG348" t="e">
        <f t="shared" ca="1" si="938"/>
        <v>#N/A</v>
      </c>
      <c r="EH348" t="e">
        <f t="shared" ca="1" si="938"/>
        <v>#N/A</v>
      </c>
      <c r="EI348" t="e">
        <f t="shared" ca="1" si="938"/>
        <v>#N/A</v>
      </c>
      <c r="EJ348" t="e">
        <f t="shared" ca="1" si="938"/>
        <v>#N/A</v>
      </c>
      <c r="EK348" t="e">
        <f t="shared" ca="1" si="938"/>
        <v>#N/A</v>
      </c>
      <c r="EL348" t="e">
        <f t="shared" ca="1" si="938"/>
        <v>#N/A</v>
      </c>
      <c r="EM348" t="e">
        <f t="shared" ca="1" si="938"/>
        <v>#N/A</v>
      </c>
      <c r="EN348" s="91" t="e">
        <f t="shared" ca="1" si="938"/>
        <v>#N/A</v>
      </c>
    </row>
    <row r="349" spans="1:144">
      <c r="A349" t="str">
        <f ca="1"/>
        <v>Roof</v>
      </c>
      <c r="B349" t="str">
        <f ca="1"/>
        <v>Roof insulation</v>
      </c>
      <c r="C349">
        <f ca="1"/>
        <v>0</v>
      </c>
      <c r="D349" t="str">
        <f ca="1"/>
        <v/>
      </c>
      <c r="E349">
        <f ca="1"/>
        <v>0</v>
      </c>
      <c r="F349">
        <f ca="1"/>
        <v>0</v>
      </c>
      <c r="G349">
        <f ca="1"/>
        <v>0</v>
      </c>
      <c r="H349" t="str">
        <f ca="1"/>
        <v/>
      </c>
      <c r="I349">
        <f ca="1"/>
        <v>0</v>
      </c>
      <c r="J349" t="str">
        <f ca="1"/>
        <v/>
      </c>
      <c r="K349" t="str">
        <f ca="1"/>
        <v>0</v>
      </c>
      <c r="L349" t="str">
        <f ca="1"/>
        <v>0</v>
      </c>
      <c r="M349" t="str">
        <f ca="1"/>
        <v>0</v>
      </c>
      <c r="X349" s="91" t="e">
        <f t="shared" ca="1" si="931"/>
        <v>#N/A</v>
      </c>
      <c r="Y349" t="e">
        <f t="shared" ca="1" si="939"/>
        <v>#N/A</v>
      </c>
      <c r="Z349" t="e">
        <f t="shared" ca="1" si="939"/>
        <v>#N/A</v>
      </c>
      <c r="AA349" t="e">
        <f t="shared" ca="1" si="939"/>
        <v>#N/A</v>
      </c>
      <c r="AB349" t="e">
        <f t="shared" ca="1" si="939"/>
        <v>#N/A</v>
      </c>
      <c r="AC349" t="e">
        <f t="shared" ca="1" si="939"/>
        <v>#N/A</v>
      </c>
      <c r="AD349" t="e">
        <f t="shared" ca="1" si="939"/>
        <v>#N/A</v>
      </c>
      <c r="AE349" t="e">
        <f t="shared" ca="1" si="939"/>
        <v>#N/A</v>
      </c>
      <c r="AF349" t="e">
        <f t="shared" ca="1" si="939"/>
        <v>#N/A</v>
      </c>
      <c r="AG349" t="e">
        <f t="shared" ca="1" si="939"/>
        <v>#N/A</v>
      </c>
      <c r="AH349" t="e">
        <f t="shared" ca="1" si="939"/>
        <v>#N/A</v>
      </c>
      <c r="AI349" t="e">
        <f t="shared" ca="1" si="939"/>
        <v>#N/A</v>
      </c>
      <c r="AJ349" t="e">
        <f t="shared" ca="1" si="939"/>
        <v>#N/A</v>
      </c>
      <c r="AK349" t="e">
        <f t="shared" ca="1" si="939"/>
        <v>#N/A</v>
      </c>
      <c r="AL349" t="e">
        <f t="shared" ca="1" si="939"/>
        <v>#N/A</v>
      </c>
      <c r="AM349" t="e">
        <f t="shared" ca="1" si="939"/>
        <v>#N/A</v>
      </c>
      <c r="AN349" t="e">
        <f t="shared" ca="1" si="939"/>
        <v>#N/A</v>
      </c>
      <c r="AO349" t="e">
        <f t="shared" ca="1" si="939"/>
        <v>#N/A</v>
      </c>
      <c r="AP349" t="e">
        <f t="shared" ca="1" si="939"/>
        <v>#N/A</v>
      </c>
      <c r="AQ349" t="e">
        <f t="shared" ca="1" si="939"/>
        <v>#N/A</v>
      </c>
      <c r="AR349" t="e">
        <f t="shared" ca="1" si="939"/>
        <v>#N/A</v>
      </c>
      <c r="AS349" t="e">
        <f t="shared" ca="1" si="939"/>
        <v>#N/A</v>
      </c>
      <c r="AT349" t="e">
        <f t="shared" ca="1" si="939"/>
        <v>#N/A</v>
      </c>
      <c r="AU349" t="e">
        <f t="shared" ca="1" si="939"/>
        <v>#N/A</v>
      </c>
      <c r="AV349" t="e">
        <f t="shared" ca="1" si="939"/>
        <v>#N/A</v>
      </c>
      <c r="AW349" t="e">
        <f t="shared" ca="1" si="939"/>
        <v>#N/A</v>
      </c>
      <c r="AX349" t="e">
        <f t="shared" ca="1" si="939"/>
        <v>#N/A</v>
      </c>
      <c r="AY349" t="e">
        <f t="shared" ca="1" si="939"/>
        <v>#N/A</v>
      </c>
      <c r="AZ349" t="e">
        <f t="shared" ca="1" si="939"/>
        <v>#N/A</v>
      </c>
      <c r="BA349" t="e">
        <f t="shared" ca="1" si="939"/>
        <v>#N/A</v>
      </c>
      <c r="BB349" s="91" t="e">
        <f t="shared" ca="1" si="939"/>
        <v>#N/A</v>
      </c>
      <c r="BC349" t="e">
        <f t="shared" ca="1" si="939"/>
        <v>#N/A</v>
      </c>
      <c r="BD349" t="e">
        <f t="shared" ca="1" si="939"/>
        <v>#N/A</v>
      </c>
      <c r="BE349" t="e">
        <f t="shared" ca="1" si="939"/>
        <v>#N/A</v>
      </c>
      <c r="BF349" t="e">
        <f t="shared" ca="1" si="939"/>
        <v>#N/A</v>
      </c>
      <c r="BG349" t="e">
        <f t="shared" ca="1" si="939"/>
        <v>#N/A</v>
      </c>
      <c r="BH349" t="e">
        <f t="shared" ca="1" si="939"/>
        <v>#N/A</v>
      </c>
      <c r="BI349" t="e">
        <f t="shared" ca="1" si="939"/>
        <v>#N/A</v>
      </c>
      <c r="BJ349" t="e">
        <f t="shared" ca="1" si="939"/>
        <v>#N/A</v>
      </c>
      <c r="BK349" t="e">
        <f t="shared" ca="1" si="939"/>
        <v>#N/A</v>
      </c>
      <c r="BL349" t="e">
        <f t="shared" ca="1" si="939"/>
        <v>#N/A</v>
      </c>
      <c r="BM349" t="e">
        <f t="shared" ca="1" si="939"/>
        <v>#N/A</v>
      </c>
      <c r="BN349" t="e">
        <f t="shared" ca="1" si="939"/>
        <v>#N/A</v>
      </c>
      <c r="BO349" t="e">
        <f t="shared" ca="1" si="939"/>
        <v>#N/A</v>
      </c>
      <c r="BP349" t="e">
        <f t="shared" ca="1" si="939"/>
        <v>#N/A</v>
      </c>
      <c r="BQ349" t="e">
        <f t="shared" ca="1" si="939"/>
        <v>#N/A</v>
      </c>
      <c r="BR349" t="e">
        <f t="shared" ca="1" si="939"/>
        <v>#N/A</v>
      </c>
      <c r="BS349" t="e">
        <f t="shared" ca="1" si="939"/>
        <v>#N/A</v>
      </c>
      <c r="BT349" t="e">
        <f t="shared" ca="1" si="939"/>
        <v>#N/A</v>
      </c>
      <c r="BU349" t="e">
        <f t="shared" ca="1" si="939"/>
        <v>#N/A</v>
      </c>
      <c r="BV349" t="e">
        <f t="shared" ca="1" si="939"/>
        <v>#N/A</v>
      </c>
      <c r="BW349" t="e">
        <f t="shared" ca="1" si="939"/>
        <v>#N/A</v>
      </c>
      <c r="BX349" t="e">
        <f t="shared" ca="1" si="939"/>
        <v>#N/A</v>
      </c>
      <c r="BY349" t="e">
        <f t="shared" ca="1" si="939"/>
        <v>#N/A</v>
      </c>
      <c r="BZ349" t="e">
        <f t="shared" ca="1" si="939"/>
        <v>#N/A</v>
      </c>
      <c r="CA349" t="e">
        <f t="shared" ca="1" si="939"/>
        <v>#N/A</v>
      </c>
      <c r="CB349" t="e">
        <f t="shared" ca="1" si="939"/>
        <v>#N/A</v>
      </c>
      <c r="CC349" t="e">
        <f t="shared" ca="1" si="939"/>
        <v>#N/A</v>
      </c>
      <c r="CD349" t="e">
        <f t="shared" ca="1" si="939"/>
        <v>#N/A</v>
      </c>
      <c r="CE349" t="e">
        <f t="shared" ca="1" si="939"/>
        <v>#N/A</v>
      </c>
      <c r="CF349" s="91" t="e">
        <f t="shared" ca="1" si="939"/>
        <v>#N/A</v>
      </c>
      <c r="CG349" t="e">
        <f t="shared" ca="1" si="939"/>
        <v>#N/A</v>
      </c>
      <c r="CH349" t="e">
        <f t="shared" ca="1" si="939"/>
        <v>#N/A</v>
      </c>
      <c r="CI349" t="e">
        <f t="shared" ca="1" si="939"/>
        <v>#N/A</v>
      </c>
      <c r="CJ349" t="e">
        <f t="shared" ca="1" si="939"/>
        <v>#N/A</v>
      </c>
      <c r="CK349" t="e">
        <f t="shared" ca="1" si="938"/>
        <v>#N/A</v>
      </c>
      <c r="CL349" t="e">
        <f t="shared" ca="1" si="938"/>
        <v>#N/A</v>
      </c>
      <c r="CM349" t="e">
        <f t="shared" ca="1" si="938"/>
        <v>#N/A</v>
      </c>
      <c r="CN349" t="e">
        <f t="shared" ca="1" si="938"/>
        <v>#N/A</v>
      </c>
      <c r="CO349" t="e">
        <f t="shared" ca="1" si="938"/>
        <v>#N/A</v>
      </c>
      <c r="CP349" t="e">
        <f t="shared" ca="1" si="938"/>
        <v>#N/A</v>
      </c>
      <c r="CQ349" t="e">
        <f t="shared" ca="1" si="938"/>
        <v>#N/A</v>
      </c>
      <c r="CR349" t="e">
        <f t="shared" ca="1" si="938"/>
        <v>#N/A</v>
      </c>
      <c r="CS349" t="e">
        <f t="shared" ca="1" si="938"/>
        <v>#N/A</v>
      </c>
      <c r="CT349" t="e">
        <f t="shared" ca="1" si="938"/>
        <v>#N/A</v>
      </c>
      <c r="CU349" t="e">
        <f t="shared" ca="1" si="938"/>
        <v>#N/A</v>
      </c>
      <c r="CV349" t="e">
        <f t="shared" ca="1" si="938"/>
        <v>#N/A</v>
      </c>
      <c r="CW349" t="e">
        <f t="shared" ca="1" si="938"/>
        <v>#N/A</v>
      </c>
      <c r="CX349" t="e">
        <f t="shared" ca="1" si="938"/>
        <v>#N/A</v>
      </c>
      <c r="CY349" t="e">
        <f t="shared" ca="1" si="938"/>
        <v>#N/A</v>
      </c>
      <c r="CZ349" t="e">
        <f t="shared" ca="1" si="938"/>
        <v>#N/A</v>
      </c>
      <c r="DA349" t="e">
        <f t="shared" ca="1" si="938"/>
        <v>#N/A</v>
      </c>
      <c r="DB349" t="e">
        <f t="shared" ca="1" si="938"/>
        <v>#N/A</v>
      </c>
      <c r="DC349" t="e">
        <f t="shared" ca="1" si="938"/>
        <v>#N/A</v>
      </c>
      <c r="DD349" t="e">
        <f t="shared" ca="1" si="938"/>
        <v>#N/A</v>
      </c>
      <c r="DE349" t="e">
        <f t="shared" ca="1" si="938"/>
        <v>#N/A</v>
      </c>
      <c r="DF349" t="e">
        <f t="shared" ca="1" si="938"/>
        <v>#N/A</v>
      </c>
      <c r="DG349" t="e">
        <f t="shared" ca="1" si="938"/>
        <v>#N/A</v>
      </c>
      <c r="DH349" t="e">
        <f t="shared" ca="1" si="938"/>
        <v>#N/A</v>
      </c>
      <c r="DI349" t="e">
        <f t="shared" ca="1" si="938"/>
        <v>#N/A</v>
      </c>
      <c r="DJ349" s="91" t="e">
        <f t="shared" ca="1" si="938"/>
        <v>#N/A</v>
      </c>
      <c r="DK349" t="e">
        <f t="shared" ca="1" si="938"/>
        <v>#N/A</v>
      </c>
      <c r="DL349" t="e">
        <f t="shared" ca="1" si="938"/>
        <v>#N/A</v>
      </c>
      <c r="DM349" t="e">
        <f t="shared" ca="1" si="938"/>
        <v>#N/A</v>
      </c>
      <c r="DN349" t="e">
        <f t="shared" ca="1" si="938"/>
        <v>#N/A</v>
      </c>
      <c r="DO349" t="e">
        <f t="shared" ca="1" si="938"/>
        <v>#N/A</v>
      </c>
      <c r="DP349" t="e">
        <f t="shared" ca="1" si="938"/>
        <v>#N/A</v>
      </c>
      <c r="DQ349" t="e">
        <f t="shared" ca="1" si="938"/>
        <v>#N/A</v>
      </c>
      <c r="DR349" t="e">
        <f t="shared" ca="1" si="938"/>
        <v>#N/A</v>
      </c>
      <c r="DS349" t="e">
        <f t="shared" ca="1" si="938"/>
        <v>#N/A</v>
      </c>
      <c r="DT349" t="e">
        <f t="shared" ca="1" si="938"/>
        <v>#N/A</v>
      </c>
      <c r="DU349" t="e">
        <f t="shared" ca="1" si="938"/>
        <v>#N/A</v>
      </c>
      <c r="DV349" t="e">
        <f t="shared" ca="1" si="938"/>
        <v>#N/A</v>
      </c>
      <c r="DW349" t="e">
        <f t="shared" ca="1" si="938"/>
        <v>#N/A</v>
      </c>
      <c r="DX349" t="e">
        <f t="shared" ca="1" si="938"/>
        <v>#N/A</v>
      </c>
      <c r="DY349" t="e">
        <f t="shared" ca="1" si="938"/>
        <v>#N/A</v>
      </c>
      <c r="DZ349" t="e">
        <f t="shared" ca="1" si="938"/>
        <v>#N/A</v>
      </c>
      <c r="EA349" t="e">
        <f t="shared" ca="1" si="938"/>
        <v>#N/A</v>
      </c>
      <c r="EB349" t="e">
        <f t="shared" ca="1" si="938"/>
        <v>#N/A</v>
      </c>
      <c r="EC349" t="e">
        <f t="shared" ca="1" si="938"/>
        <v>#N/A</v>
      </c>
      <c r="ED349" t="e">
        <f t="shared" ca="1" si="938"/>
        <v>#N/A</v>
      </c>
      <c r="EE349" t="e">
        <f t="shared" ca="1" si="938"/>
        <v>#N/A</v>
      </c>
      <c r="EF349" t="e">
        <f t="shared" ca="1" si="938"/>
        <v>#N/A</v>
      </c>
      <c r="EG349" t="e">
        <f t="shared" ca="1" si="938"/>
        <v>#N/A</v>
      </c>
      <c r="EH349" t="e">
        <f t="shared" ca="1" si="938"/>
        <v>#N/A</v>
      </c>
      <c r="EI349" t="e">
        <f t="shared" ca="1" si="938"/>
        <v>#N/A</v>
      </c>
      <c r="EJ349" t="e">
        <f t="shared" ca="1" si="938"/>
        <v>#N/A</v>
      </c>
      <c r="EK349" t="e">
        <f t="shared" ca="1" si="938"/>
        <v>#N/A</v>
      </c>
      <c r="EL349" t="e">
        <f t="shared" ca="1" si="938"/>
        <v>#N/A</v>
      </c>
      <c r="EM349" t="e">
        <f t="shared" ca="1" si="938"/>
        <v>#N/A</v>
      </c>
      <c r="EN349" s="91" t="e">
        <f t="shared" ca="1" si="938"/>
        <v>#N/A</v>
      </c>
    </row>
    <row r="350" spans="1:144">
      <c r="A350" t="str">
        <f ca="1"/>
        <v>Roof</v>
      </c>
      <c r="B350" t="str">
        <f ca="1"/>
        <v>Roof finishes</v>
      </c>
      <c r="C350">
        <f ca="1"/>
        <v>0</v>
      </c>
      <c r="D350" t="str">
        <f ca="1"/>
        <v/>
      </c>
      <c r="E350">
        <f ca="1"/>
        <v>0</v>
      </c>
      <c r="F350">
        <f ca="1"/>
        <v>0</v>
      </c>
      <c r="G350">
        <f ca="1"/>
        <v>0</v>
      </c>
      <c r="H350" t="str">
        <f ca="1"/>
        <v/>
      </c>
      <c r="I350">
        <f ca="1"/>
        <v>0</v>
      </c>
      <c r="J350" t="str">
        <f ca="1"/>
        <v/>
      </c>
      <c r="K350" t="str">
        <f ca="1"/>
        <v>0</v>
      </c>
      <c r="L350" t="str">
        <f ca="1"/>
        <v>0</v>
      </c>
      <c r="M350" t="str">
        <f ca="1"/>
        <v>0</v>
      </c>
      <c r="X350" s="91" t="e">
        <f t="shared" ca="1" si="931"/>
        <v>#N/A</v>
      </c>
      <c r="Y350" t="e">
        <f t="shared" ca="1" si="939"/>
        <v>#N/A</v>
      </c>
      <c r="Z350" t="e">
        <f t="shared" ca="1" si="939"/>
        <v>#N/A</v>
      </c>
      <c r="AA350" t="e">
        <f t="shared" ca="1" si="939"/>
        <v>#N/A</v>
      </c>
      <c r="AB350" t="e">
        <f t="shared" ca="1" si="939"/>
        <v>#N/A</v>
      </c>
      <c r="AC350" t="e">
        <f t="shared" ca="1" si="939"/>
        <v>#N/A</v>
      </c>
      <c r="AD350" t="e">
        <f t="shared" ca="1" si="939"/>
        <v>#N/A</v>
      </c>
      <c r="AE350" t="e">
        <f t="shared" ca="1" si="939"/>
        <v>#N/A</v>
      </c>
      <c r="AF350" t="e">
        <f t="shared" ca="1" si="939"/>
        <v>#N/A</v>
      </c>
      <c r="AG350" t="e">
        <f t="shared" ca="1" si="939"/>
        <v>#N/A</v>
      </c>
      <c r="AH350" t="e">
        <f t="shared" ca="1" si="939"/>
        <v>#N/A</v>
      </c>
      <c r="AI350" t="e">
        <f t="shared" ca="1" si="939"/>
        <v>#N/A</v>
      </c>
      <c r="AJ350" t="e">
        <f t="shared" ca="1" si="939"/>
        <v>#N/A</v>
      </c>
      <c r="AK350" t="e">
        <f t="shared" ca="1" si="939"/>
        <v>#N/A</v>
      </c>
      <c r="AL350" t="e">
        <f t="shared" ca="1" si="939"/>
        <v>#N/A</v>
      </c>
      <c r="AM350" t="e">
        <f t="shared" ca="1" si="939"/>
        <v>#N/A</v>
      </c>
      <c r="AN350" t="e">
        <f t="shared" ca="1" si="939"/>
        <v>#N/A</v>
      </c>
      <c r="AO350" t="e">
        <f t="shared" ca="1" si="939"/>
        <v>#N/A</v>
      </c>
      <c r="AP350" t="e">
        <f t="shared" ca="1" si="939"/>
        <v>#N/A</v>
      </c>
      <c r="AQ350" t="e">
        <f t="shared" ca="1" si="939"/>
        <v>#N/A</v>
      </c>
      <c r="AR350" t="e">
        <f t="shared" ca="1" si="939"/>
        <v>#N/A</v>
      </c>
      <c r="AS350" t="e">
        <f t="shared" ca="1" si="939"/>
        <v>#N/A</v>
      </c>
      <c r="AT350" t="e">
        <f t="shared" ca="1" si="939"/>
        <v>#N/A</v>
      </c>
      <c r="AU350" t="e">
        <f t="shared" ca="1" si="939"/>
        <v>#N/A</v>
      </c>
      <c r="AV350" t="e">
        <f t="shared" ca="1" si="939"/>
        <v>#N/A</v>
      </c>
      <c r="AW350" t="e">
        <f t="shared" ca="1" si="939"/>
        <v>#N/A</v>
      </c>
      <c r="AX350" t="e">
        <f t="shared" ca="1" si="939"/>
        <v>#N/A</v>
      </c>
      <c r="AY350" t="e">
        <f t="shared" ca="1" si="939"/>
        <v>#N/A</v>
      </c>
      <c r="AZ350" t="e">
        <f t="shared" ca="1" si="939"/>
        <v>#N/A</v>
      </c>
      <c r="BA350" t="e">
        <f t="shared" ca="1" si="939"/>
        <v>#N/A</v>
      </c>
      <c r="BB350" s="91" t="e">
        <f t="shared" ca="1" si="939"/>
        <v>#N/A</v>
      </c>
      <c r="BC350" t="e">
        <f t="shared" ca="1" si="939"/>
        <v>#N/A</v>
      </c>
      <c r="BD350" t="e">
        <f t="shared" ca="1" si="939"/>
        <v>#N/A</v>
      </c>
      <c r="BE350" t="e">
        <f t="shared" ca="1" si="939"/>
        <v>#N/A</v>
      </c>
      <c r="BF350" t="e">
        <f t="shared" ca="1" si="939"/>
        <v>#N/A</v>
      </c>
      <c r="BG350" t="e">
        <f t="shared" ca="1" si="939"/>
        <v>#N/A</v>
      </c>
      <c r="BH350" t="e">
        <f t="shared" ca="1" si="939"/>
        <v>#N/A</v>
      </c>
      <c r="BI350" t="e">
        <f t="shared" ca="1" si="939"/>
        <v>#N/A</v>
      </c>
      <c r="BJ350" t="e">
        <f t="shared" ca="1" si="939"/>
        <v>#N/A</v>
      </c>
      <c r="BK350" t="e">
        <f t="shared" ca="1" si="939"/>
        <v>#N/A</v>
      </c>
      <c r="BL350" t="e">
        <f t="shared" ca="1" si="939"/>
        <v>#N/A</v>
      </c>
      <c r="BM350" t="e">
        <f t="shared" ca="1" si="939"/>
        <v>#N/A</v>
      </c>
      <c r="BN350" t="e">
        <f t="shared" ca="1" si="939"/>
        <v>#N/A</v>
      </c>
      <c r="BO350" t="e">
        <f t="shared" ca="1" si="939"/>
        <v>#N/A</v>
      </c>
      <c r="BP350" t="e">
        <f t="shared" ca="1" si="939"/>
        <v>#N/A</v>
      </c>
      <c r="BQ350" t="e">
        <f t="shared" ca="1" si="939"/>
        <v>#N/A</v>
      </c>
      <c r="BR350" t="e">
        <f t="shared" ca="1" si="939"/>
        <v>#N/A</v>
      </c>
      <c r="BS350" t="e">
        <f t="shared" ca="1" si="939"/>
        <v>#N/A</v>
      </c>
      <c r="BT350" t="e">
        <f t="shared" ca="1" si="939"/>
        <v>#N/A</v>
      </c>
      <c r="BU350" t="e">
        <f t="shared" ca="1" si="939"/>
        <v>#N/A</v>
      </c>
      <c r="BV350" t="e">
        <f t="shared" ca="1" si="939"/>
        <v>#N/A</v>
      </c>
      <c r="BW350" t="e">
        <f t="shared" ca="1" si="939"/>
        <v>#N/A</v>
      </c>
      <c r="BX350" t="e">
        <f t="shared" ca="1" si="939"/>
        <v>#N/A</v>
      </c>
      <c r="BY350" t="e">
        <f t="shared" ca="1" si="939"/>
        <v>#N/A</v>
      </c>
      <c r="BZ350" t="e">
        <f t="shared" ca="1" si="939"/>
        <v>#N/A</v>
      </c>
      <c r="CA350" t="e">
        <f t="shared" ca="1" si="939"/>
        <v>#N/A</v>
      </c>
      <c r="CB350" t="e">
        <f t="shared" ca="1" si="939"/>
        <v>#N/A</v>
      </c>
      <c r="CC350" t="e">
        <f t="shared" ca="1" si="939"/>
        <v>#N/A</v>
      </c>
      <c r="CD350" t="e">
        <f t="shared" ca="1" si="939"/>
        <v>#N/A</v>
      </c>
      <c r="CE350" t="e">
        <f t="shared" ca="1" si="939"/>
        <v>#N/A</v>
      </c>
      <c r="CF350" s="91" t="e">
        <f t="shared" ca="1" si="939"/>
        <v>#N/A</v>
      </c>
      <c r="CG350" t="e">
        <f t="shared" ca="1" si="939"/>
        <v>#N/A</v>
      </c>
      <c r="CH350" t="e">
        <f t="shared" ca="1" si="939"/>
        <v>#N/A</v>
      </c>
      <c r="CI350" t="e">
        <f t="shared" ca="1" si="939"/>
        <v>#N/A</v>
      </c>
      <c r="CJ350" t="e">
        <f t="shared" ca="1" si="939"/>
        <v>#N/A</v>
      </c>
      <c r="CK350" t="e">
        <f t="shared" ca="1" si="938"/>
        <v>#N/A</v>
      </c>
      <c r="CL350" t="e">
        <f t="shared" ca="1" si="938"/>
        <v>#N/A</v>
      </c>
      <c r="CM350" t="e">
        <f t="shared" ca="1" si="938"/>
        <v>#N/A</v>
      </c>
      <c r="CN350" t="e">
        <f t="shared" ca="1" si="938"/>
        <v>#N/A</v>
      </c>
      <c r="CO350" t="e">
        <f t="shared" ca="1" si="938"/>
        <v>#N/A</v>
      </c>
      <c r="CP350" t="e">
        <f t="shared" ca="1" si="938"/>
        <v>#N/A</v>
      </c>
      <c r="CQ350" t="e">
        <f t="shared" ca="1" si="938"/>
        <v>#N/A</v>
      </c>
      <c r="CR350" t="e">
        <f t="shared" ca="1" si="938"/>
        <v>#N/A</v>
      </c>
      <c r="CS350" t="e">
        <f t="shared" ca="1" si="938"/>
        <v>#N/A</v>
      </c>
      <c r="CT350" t="e">
        <f t="shared" ca="1" si="938"/>
        <v>#N/A</v>
      </c>
      <c r="CU350" t="e">
        <f t="shared" ca="1" si="938"/>
        <v>#N/A</v>
      </c>
      <c r="CV350" t="e">
        <f t="shared" ca="1" si="938"/>
        <v>#N/A</v>
      </c>
      <c r="CW350" t="e">
        <f t="shared" ca="1" si="938"/>
        <v>#N/A</v>
      </c>
      <c r="CX350" t="e">
        <f t="shared" ca="1" si="938"/>
        <v>#N/A</v>
      </c>
      <c r="CY350" t="e">
        <f t="shared" ca="1" si="938"/>
        <v>#N/A</v>
      </c>
      <c r="CZ350" t="e">
        <f t="shared" ca="1" si="938"/>
        <v>#N/A</v>
      </c>
      <c r="DA350" t="e">
        <f t="shared" ca="1" si="938"/>
        <v>#N/A</v>
      </c>
      <c r="DB350" t="e">
        <f t="shared" ca="1" si="938"/>
        <v>#N/A</v>
      </c>
      <c r="DC350" t="e">
        <f t="shared" ca="1" si="938"/>
        <v>#N/A</v>
      </c>
      <c r="DD350" t="e">
        <f t="shared" ca="1" si="938"/>
        <v>#N/A</v>
      </c>
      <c r="DE350" t="e">
        <f t="shared" ca="1" si="938"/>
        <v>#N/A</v>
      </c>
      <c r="DF350" t="e">
        <f t="shared" ca="1" si="938"/>
        <v>#N/A</v>
      </c>
      <c r="DG350" t="e">
        <f t="shared" ca="1" si="938"/>
        <v>#N/A</v>
      </c>
      <c r="DH350" t="e">
        <f t="shared" ca="1" si="938"/>
        <v>#N/A</v>
      </c>
      <c r="DI350" t="e">
        <f t="shared" ca="1" si="938"/>
        <v>#N/A</v>
      </c>
      <c r="DJ350" s="91" t="e">
        <f t="shared" ca="1" si="938"/>
        <v>#N/A</v>
      </c>
      <c r="DK350" t="e">
        <f t="shared" ca="1" si="938"/>
        <v>#N/A</v>
      </c>
      <c r="DL350" t="e">
        <f t="shared" ca="1" si="938"/>
        <v>#N/A</v>
      </c>
      <c r="DM350" t="e">
        <f t="shared" ca="1" si="938"/>
        <v>#N/A</v>
      </c>
      <c r="DN350" t="e">
        <f t="shared" ca="1" si="938"/>
        <v>#N/A</v>
      </c>
      <c r="DO350" t="e">
        <f t="shared" ca="1" si="938"/>
        <v>#N/A</v>
      </c>
      <c r="DP350" t="e">
        <f t="shared" ca="1" si="938"/>
        <v>#N/A</v>
      </c>
      <c r="DQ350" t="e">
        <f t="shared" ca="1" si="938"/>
        <v>#N/A</v>
      </c>
      <c r="DR350" t="e">
        <f t="shared" ca="1" si="938"/>
        <v>#N/A</v>
      </c>
      <c r="DS350" t="e">
        <f t="shared" ca="1" si="938"/>
        <v>#N/A</v>
      </c>
      <c r="DT350" t="e">
        <f t="shared" ca="1" si="938"/>
        <v>#N/A</v>
      </c>
      <c r="DU350" t="e">
        <f t="shared" ca="1" si="938"/>
        <v>#N/A</v>
      </c>
      <c r="DV350" t="e">
        <f t="shared" ca="1" si="938"/>
        <v>#N/A</v>
      </c>
      <c r="DW350" t="e">
        <f t="shared" ca="1" si="938"/>
        <v>#N/A</v>
      </c>
      <c r="DX350" t="e">
        <f t="shared" ca="1" si="938"/>
        <v>#N/A</v>
      </c>
      <c r="DY350" t="e">
        <f t="shared" ca="1" si="938"/>
        <v>#N/A</v>
      </c>
      <c r="DZ350" t="e">
        <f t="shared" ca="1" si="938"/>
        <v>#N/A</v>
      </c>
      <c r="EA350" t="e">
        <f t="shared" ca="1" si="938"/>
        <v>#N/A</v>
      </c>
      <c r="EB350" t="e">
        <f t="shared" ca="1" si="938"/>
        <v>#N/A</v>
      </c>
      <c r="EC350" t="e">
        <f t="shared" ca="1" si="938"/>
        <v>#N/A</v>
      </c>
      <c r="ED350" t="e">
        <f t="shared" ca="1" si="938"/>
        <v>#N/A</v>
      </c>
      <c r="EE350" t="e">
        <f t="shared" ca="1" si="938"/>
        <v>#N/A</v>
      </c>
      <c r="EF350" t="e">
        <f t="shared" ca="1" si="938"/>
        <v>#N/A</v>
      </c>
      <c r="EG350" t="e">
        <f t="shared" ca="1" si="938"/>
        <v>#N/A</v>
      </c>
      <c r="EH350" t="e">
        <f t="shared" ca="1" si="938"/>
        <v>#N/A</v>
      </c>
      <c r="EI350" t="e">
        <f t="shared" ca="1" si="938"/>
        <v>#N/A</v>
      </c>
      <c r="EJ350" t="e">
        <f t="shared" ca="1" si="938"/>
        <v>#N/A</v>
      </c>
      <c r="EK350" t="e">
        <f t="shared" ca="1" si="938"/>
        <v>#N/A</v>
      </c>
      <c r="EL350" t="e">
        <f t="shared" ca="1" si="938"/>
        <v>#N/A</v>
      </c>
      <c r="EM350" t="e">
        <f t="shared" ca="1" si="938"/>
        <v>#N/A</v>
      </c>
      <c r="EN350" s="91" t="e">
        <f t="shared" ca="1" si="938"/>
        <v>#N/A</v>
      </c>
    </row>
    <row r="351" spans="1:144">
      <c r="A351" t="str">
        <f ca="1"/>
        <v>External walls</v>
      </c>
      <c r="B351" t="str">
        <f ca="1"/>
        <v>Facade</v>
      </c>
      <c r="C351">
        <f ca="1"/>
        <v>0</v>
      </c>
      <c r="D351" t="str">
        <f ca="1"/>
        <v/>
      </c>
      <c r="E351">
        <f ca="1"/>
        <v>0</v>
      </c>
      <c r="F351">
        <f ca="1"/>
        <v>0</v>
      </c>
      <c r="G351">
        <f ca="1"/>
        <v>0</v>
      </c>
      <c r="H351" t="str">
        <f ca="1"/>
        <v/>
      </c>
      <c r="I351">
        <f ca="1"/>
        <v>0</v>
      </c>
      <c r="J351" t="str">
        <f ca="1"/>
        <v/>
      </c>
      <c r="K351" t="str">
        <f ca="1"/>
        <v>0</v>
      </c>
      <c r="L351" t="str">
        <f ca="1"/>
        <v>0</v>
      </c>
      <c r="M351" t="str">
        <f ca="1"/>
        <v>0</v>
      </c>
      <c r="X351" s="91" t="e">
        <f t="shared" ca="1" si="931"/>
        <v>#N/A</v>
      </c>
      <c r="Y351" t="e">
        <f t="shared" ca="1" si="939"/>
        <v>#N/A</v>
      </c>
      <c r="Z351" t="e">
        <f t="shared" ca="1" si="939"/>
        <v>#N/A</v>
      </c>
      <c r="AA351" t="e">
        <f t="shared" ca="1" si="939"/>
        <v>#N/A</v>
      </c>
      <c r="AB351" t="e">
        <f t="shared" ca="1" si="939"/>
        <v>#N/A</v>
      </c>
      <c r="AC351" t="e">
        <f t="shared" ca="1" si="939"/>
        <v>#N/A</v>
      </c>
      <c r="AD351" t="e">
        <f t="shared" ca="1" si="939"/>
        <v>#N/A</v>
      </c>
      <c r="AE351" t="e">
        <f t="shared" ca="1" si="939"/>
        <v>#N/A</v>
      </c>
      <c r="AF351" t="e">
        <f t="shared" ca="1" si="939"/>
        <v>#N/A</v>
      </c>
      <c r="AG351" t="e">
        <f t="shared" ca="1" si="939"/>
        <v>#N/A</v>
      </c>
      <c r="AH351" t="e">
        <f t="shared" ca="1" si="939"/>
        <v>#N/A</v>
      </c>
      <c r="AI351" t="e">
        <f t="shared" ca="1" si="939"/>
        <v>#N/A</v>
      </c>
      <c r="AJ351" t="e">
        <f t="shared" ca="1" si="939"/>
        <v>#N/A</v>
      </c>
      <c r="AK351" t="e">
        <f t="shared" ca="1" si="939"/>
        <v>#N/A</v>
      </c>
      <c r="AL351" t="e">
        <f t="shared" ca="1" si="939"/>
        <v>#N/A</v>
      </c>
      <c r="AM351" t="e">
        <f t="shared" ca="1" si="939"/>
        <v>#N/A</v>
      </c>
      <c r="AN351" t="e">
        <f t="shared" ca="1" si="939"/>
        <v>#N/A</v>
      </c>
      <c r="AO351" t="e">
        <f t="shared" ca="1" si="939"/>
        <v>#N/A</v>
      </c>
      <c r="AP351" t="e">
        <f t="shared" ca="1" si="939"/>
        <v>#N/A</v>
      </c>
      <c r="AQ351" t="e">
        <f t="shared" ca="1" si="939"/>
        <v>#N/A</v>
      </c>
      <c r="AR351" t="e">
        <f t="shared" ca="1" si="939"/>
        <v>#N/A</v>
      </c>
      <c r="AS351" t="e">
        <f t="shared" ca="1" si="939"/>
        <v>#N/A</v>
      </c>
      <c r="AT351" t="e">
        <f t="shared" ca="1" si="939"/>
        <v>#N/A</v>
      </c>
      <c r="AU351" t="e">
        <f t="shared" ca="1" si="939"/>
        <v>#N/A</v>
      </c>
      <c r="AV351" t="e">
        <f t="shared" ca="1" si="939"/>
        <v>#N/A</v>
      </c>
      <c r="AW351" t="e">
        <f t="shared" ca="1" si="939"/>
        <v>#N/A</v>
      </c>
      <c r="AX351" t="e">
        <f t="shared" ca="1" si="939"/>
        <v>#N/A</v>
      </c>
      <c r="AY351" t="e">
        <f t="shared" ca="1" si="939"/>
        <v>#N/A</v>
      </c>
      <c r="AZ351" t="e">
        <f t="shared" ca="1" si="939"/>
        <v>#N/A</v>
      </c>
      <c r="BA351" t="e">
        <f t="shared" ca="1" si="939"/>
        <v>#N/A</v>
      </c>
      <c r="BB351" s="91" t="e">
        <f t="shared" ca="1" si="939"/>
        <v>#N/A</v>
      </c>
      <c r="BC351" t="e">
        <f t="shared" ca="1" si="939"/>
        <v>#N/A</v>
      </c>
      <c r="BD351" t="e">
        <f t="shared" ca="1" si="939"/>
        <v>#N/A</v>
      </c>
      <c r="BE351" t="e">
        <f t="shared" ca="1" si="939"/>
        <v>#N/A</v>
      </c>
      <c r="BF351" t="e">
        <f t="shared" ca="1" si="939"/>
        <v>#N/A</v>
      </c>
      <c r="BG351" t="e">
        <f t="shared" ca="1" si="939"/>
        <v>#N/A</v>
      </c>
      <c r="BH351" t="e">
        <f t="shared" ca="1" si="939"/>
        <v>#N/A</v>
      </c>
      <c r="BI351" t="e">
        <f t="shared" ca="1" si="939"/>
        <v>#N/A</v>
      </c>
      <c r="BJ351" t="e">
        <f t="shared" ca="1" si="939"/>
        <v>#N/A</v>
      </c>
      <c r="BK351" t="e">
        <f t="shared" ca="1" si="939"/>
        <v>#N/A</v>
      </c>
      <c r="BL351" t="e">
        <f t="shared" ca="1" si="939"/>
        <v>#N/A</v>
      </c>
      <c r="BM351" t="e">
        <f t="shared" ca="1" si="939"/>
        <v>#N/A</v>
      </c>
      <c r="BN351" t="e">
        <f t="shared" ca="1" si="939"/>
        <v>#N/A</v>
      </c>
      <c r="BO351" t="e">
        <f t="shared" ca="1" si="939"/>
        <v>#N/A</v>
      </c>
      <c r="BP351" t="e">
        <f t="shared" ca="1" si="939"/>
        <v>#N/A</v>
      </c>
      <c r="BQ351" t="e">
        <f t="shared" ca="1" si="939"/>
        <v>#N/A</v>
      </c>
      <c r="BR351" t="e">
        <f t="shared" ca="1" si="939"/>
        <v>#N/A</v>
      </c>
      <c r="BS351" t="e">
        <f t="shared" ca="1" si="939"/>
        <v>#N/A</v>
      </c>
      <c r="BT351" t="e">
        <f t="shared" ca="1" si="939"/>
        <v>#N/A</v>
      </c>
      <c r="BU351" t="e">
        <f t="shared" ca="1" si="939"/>
        <v>#N/A</v>
      </c>
      <c r="BV351" t="e">
        <f t="shared" ca="1" si="939"/>
        <v>#N/A</v>
      </c>
      <c r="BW351" t="e">
        <f t="shared" ca="1" si="939"/>
        <v>#N/A</v>
      </c>
      <c r="BX351" t="e">
        <f t="shared" ca="1" si="939"/>
        <v>#N/A</v>
      </c>
      <c r="BY351" t="e">
        <f t="shared" ca="1" si="939"/>
        <v>#N/A</v>
      </c>
      <c r="BZ351" t="e">
        <f t="shared" ca="1" si="939"/>
        <v>#N/A</v>
      </c>
      <c r="CA351" t="e">
        <f t="shared" ca="1" si="939"/>
        <v>#N/A</v>
      </c>
      <c r="CB351" t="e">
        <f t="shared" ca="1" si="939"/>
        <v>#N/A</v>
      </c>
      <c r="CC351" t="e">
        <f t="shared" ca="1" si="939"/>
        <v>#N/A</v>
      </c>
      <c r="CD351" t="e">
        <f t="shared" ca="1" si="939"/>
        <v>#N/A</v>
      </c>
      <c r="CE351" t="e">
        <f t="shared" ca="1" si="939"/>
        <v>#N/A</v>
      </c>
      <c r="CF351" s="91" t="e">
        <f t="shared" ca="1" si="939"/>
        <v>#N/A</v>
      </c>
      <c r="CG351" t="e">
        <f t="shared" ca="1" si="939"/>
        <v>#N/A</v>
      </c>
      <c r="CH351" t="e">
        <f t="shared" ca="1" si="939"/>
        <v>#N/A</v>
      </c>
      <c r="CI351" t="e">
        <f t="shared" ca="1" si="939"/>
        <v>#N/A</v>
      </c>
      <c r="CJ351" t="e">
        <f t="shared" ref="CJ351:EN354" ca="1" si="940">CJ$334*$E$332/60*$L351</f>
        <v>#N/A</v>
      </c>
      <c r="CK351" t="e">
        <f t="shared" ca="1" si="940"/>
        <v>#N/A</v>
      </c>
      <c r="CL351" t="e">
        <f t="shared" ca="1" si="940"/>
        <v>#N/A</v>
      </c>
      <c r="CM351" t="e">
        <f t="shared" ca="1" si="940"/>
        <v>#N/A</v>
      </c>
      <c r="CN351" t="e">
        <f t="shared" ca="1" si="940"/>
        <v>#N/A</v>
      </c>
      <c r="CO351" t="e">
        <f t="shared" ca="1" si="940"/>
        <v>#N/A</v>
      </c>
      <c r="CP351" t="e">
        <f t="shared" ca="1" si="940"/>
        <v>#N/A</v>
      </c>
      <c r="CQ351" t="e">
        <f t="shared" ca="1" si="940"/>
        <v>#N/A</v>
      </c>
      <c r="CR351" t="e">
        <f t="shared" ca="1" si="940"/>
        <v>#N/A</v>
      </c>
      <c r="CS351" t="e">
        <f t="shared" ca="1" si="940"/>
        <v>#N/A</v>
      </c>
      <c r="CT351" t="e">
        <f t="shared" ca="1" si="940"/>
        <v>#N/A</v>
      </c>
      <c r="CU351" t="e">
        <f t="shared" ca="1" si="940"/>
        <v>#N/A</v>
      </c>
      <c r="CV351" t="e">
        <f t="shared" ca="1" si="940"/>
        <v>#N/A</v>
      </c>
      <c r="CW351" t="e">
        <f t="shared" ca="1" si="940"/>
        <v>#N/A</v>
      </c>
      <c r="CX351" t="e">
        <f t="shared" ca="1" si="940"/>
        <v>#N/A</v>
      </c>
      <c r="CY351" t="e">
        <f t="shared" ca="1" si="940"/>
        <v>#N/A</v>
      </c>
      <c r="CZ351" t="e">
        <f t="shared" ca="1" si="940"/>
        <v>#N/A</v>
      </c>
      <c r="DA351" t="e">
        <f t="shared" ca="1" si="940"/>
        <v>#N/A</v>
      </c>
      <c r="DB351" t="e">
        <f t="shared" ca="1" si="940"/>
        <v>#N/A</v>
      </c>
      <c r="DC351" t="e">
        <f t="shared" ca="1" si="940"/>
        <v>#N/A</v>
      </c>
      <c r="DD351" t="e">
        <f t="shared" ca="1" si="940"/>
        <v>#N/A</v>
      </c>
      <c r="DE351" t="e">
        <f t="shared" ca="1" si="940"/>
        <v>#N/A</v>
      </c>
      <c r="DF351" t="e">
        <f t="shared" ca="1" si="940"/>
        <v>#N/A</v>
      </c>
      <c r="DG351" t="e">
        <f t="shared" ca="1" si="940"/>
        <v>#N/A</v>
      </c>
      <c r="DH351" t="e">
        <f t="shared" ca="1" si="940"/>
        <v>#N/A</v>
      </c>
      <c r="DI351" t="e">
        <f t="shared" ca="1" si="940"/>
        <v>#N/A</v>
      </c>
      <c r="DJ351" s="91" t="e">
        <f t="shared" ca="1" si="940"/>
        <v>#N/A</v>
      </c>
      <c r="DK351" t="e">
        <f t="shared" ca="1" si="940"/>
        <v>#N/A</v>
      </c>
      <c r="DL351" t="e">
        <f t="shared" ca="1" si="940"/>
        <v>#N/A</v>
      </c>
      <c r="DM351" t="e">
        <f t="shared" ca="1" si="940"/>
        <v>#N/A</v>
      </c>
      <c r="DN351" t="e">
        <f t="shared" ca="1" si="940"/>
        <v>#N/A</v>
      </c>
      <c r="DO351" t="e">
        <f t="shared" ca="1" si="940"/>
        <v>#N/A</v>
      </c>
      <c r="DP351" t="e">
        <f t="shared" ca="1" si="940"/>
        <v>#N/A</v>
      </c>
      <c r="DQ351" t="e">
        <f t="shared" ca="1" si="940"/>
        <v>#N/A</v>
      </c>
      <c r="DR351" t="e">
        <f t="shared" ca="1" si="940"/>
        <v>#N/A</v>
      </c>
      <c r="DS351" t="e">
        <f t="shared" ca="1" si="940"/>
        <v>#N/A</v>
      </c>
      <c r="DT351" t="e">
        <f t="shared" ca="1" si="940"/>
        <v>#N/A</v>
      </c>
      <c r="DU351" t="e">
        <f t="shared" ca="1" si="940"/>
        <v>#N/A</v>
      </c>
      <c r="DV351" t="e">
        <f t="shared" ca="1" si="940"/>
        <v>#N/A</v>
      </c>
      <c r="DW351" t="e">
        <f t="shared" ca="1" si="940"/>
        <v>#N/A</v>
      </c>
      <c r="DX351" t="e">
        <f t="shared" ca="1" si="940"/>
        <v>#N/A</v>
      </c>
      <c r="DY351" t="e">
        <f t="shared" ca="1" si="940"/>
        <v>#N/A</v>
      </c>
      <c r="DZ351" t="e">
        <f t="shared" ca="1" si="940"/>
        <v>#N/A</v>
      </c>
      <c r="EA351" t="e">
        <f t="shared" ca="1" si="940"/>
        <v>#N/A</v>
      </c>
      <c r="EB351" t="e">
        <f t="shared" ca="1" si="940"/>
        <v>#N/A</v>
      </c>
      <c r="EC351" t="e">
        <f t="shared" ca="1" si="940"/>
        <v>#N/A</v>
      </c>
      <c r="ED351" t="e">
        <f t="shared" ca="1" si="940"/>
        <v>#N/A</v>
      </c>
      <c r="EE351" t="e">
        <f t="shared" ca="1" si="940"/>
        <v>#N/A</v>
      </c>
      <c r="EF351" t="e">
        <f t="shared" ca="1" si="940"/>
        <v>#N/A</v>
      </c>
      <c r="EG351" t="e">
        <f t="shared" ca="1" si="940"/>
        <v>#N/A</v>
      </c>
      <c r="EH351" t="e">
        <f t="shared" ca="1" si="940"/>
        <v>#N/A</v>
      </c>
      <c r="EI351" t="e">
        <f t="shared" ca="1" si="940"/>
        <v>#N/A</v>
      </c>
      <c r="EJ351" t="e">
        <f t="shared" ca="1" si="940"/>
        <v>#N/A</v>
      </c>
      <c r="EK351" t="e">
        <f t="shared" ca="1" si="940"/>
        <v>#N/A</v>
      </c>
      <c r="EL351" t="e">
        <f t="shared" ca="1" si="940"/>
        <v>#N/A</v>
      </c>
      <c r="EM351" t="e">
        <f t="shared" ca="1" si="940"/>
        <v>#N/A</v>
      </c>
      <c r="EN351" s="91" t="e">
        <f t="shared" ca="1" si="940"/>
        <v>#N/A</v>
      </c>
    </row>
    <row r="352" spans="1:144">
      <c r="A352" t="str">
        <f ca="1"/>
        <v>External walls</v>
      </c>
      <c r="B352" t="str">
        <f ca="1"/>
        <v>Wall insulation</v>
      </c>
      <c r="C352">
        <f ca="1"/>
        <v>0</v>
      </c>
      <c r="D352" t="str">
        <f ca="1"/>
        <v/>
      </c>
      <c r="E352">
        <f ca="1"/>
        <v>0</v>
      </c>
      <c r="F352">
        <f ca="1"/>
        <v>0</v>
      </c>
      <c r="G352">
        <f ca="1"/>
        <v>0</v>
      </c>
      <c r="H352" t="str">
        <f ca="1"/>
        <v/>
      </c>
      <c r="I352">
        <f ca="1"/>
        <v>0</v>
      </c>
      <c r="J352" t="str">
        <f ca="1"/>
        <v/>
      </c>
      <c r="K352" t="str">
        <f ca="1"/>
        <v>0</v>
      </c>
      <c r="L352" t="str">
        <f ca="1"/>
        <v>0</v>
      </c>
      <c r="M352" t="str">
        <f ca="1"/>
        <v>0</v>
      </c>
      <c r="X352" s="91" t="e">
        <f t="shared" ca="1" si="931"/>
        <v>#N/A</v>
      </c>
      <c r="Y352" t="e">
        <f t="shared" ref="Y352:CJ355" ca="1" si="941">Y$334*$E$332/60*$L352</f>
        <v>#N/A</v>
      </c>
      <c r="Z352" t="e">
        <f t="shared" ca="1" si="941"/>
        <v>#N/A</v>
      </c>
      <c r="AA352" t="e">
        <f t="shared" ca="1" si="941"/>
        <v>#N/A</v>
      </c>
      <c r="AB352" t="e">
        <f t="shared" ca="1" si="941"/>
        <v>#N/A</v>
      </c>
      <c r="AC352" t="e">
        <f t="shared" ca="1" si="941"/>
        <v>#N/A</v>
      </c>
      <c r="AD352" t="e">
        <f t="shared" ca="1" si="941"/>
        <v>#N/A</v>
      </c>
      <c r="AE352" t="e">
        <f t="shared" ca="1" si="941"/>
        <v>#N/A</v>
      </c>
      <c r="AF352" t="e">
        <f t="shared" ca="1" si="941"/>
        <v>#N/A</v>
      </c>
      <c r="AG352" t="e">
        <f t="shared" ca="1" si="941"/>
        <v>#N/A</v>
      </c>
      <c r="AH352" t="e">
        <f t="shared" ca="1" si="941"/>
        <v>#N/A</v>
      </c>
      <c r="AI352" t="e">
        <f t="shared" ca="1" si="941"/>
        <v>#N/A</v>
      </c>
      <c r="AJ352" t="e">
        <f t="shared" ca="1" si="941"/>
        <v>#N/A</v>
      </c>
      <c r="AK352" t="e">
        <f t="shared" ca="1" si="941"/>
        <v>#N/A</v>
      </c>
      <c r="AL352" t="e">
        <f t="shared" ca="1" si="941"/>
        <v>#N/A</v>
      </c>
      <c r="AM352" t="e">
        <f t="shared" ca="1" si="941"/>
        <v>#N/A</v>
      </c>
      <c r="AN352" t="e">
        <f t="shared" ca="1" si="941"/>
        <v>#N/A</v>
      </c>
      <c r="AO352" t="e">
        <f t="shared" ca="1" si="941"/>
        <v>#N/A</v>
      </c>
      <c r="AP352" t="e">
        <f t="shared" ca="1" si="941"/>
        <v>#N/A</v>
      </c>
      <c r="AQ352" t="e">
        <f t="shared" ca="1" si="941"/>
        <v>#N/A</v>
      </c>
      <c r="AR352" t="e">
        <f t="shared" ca="1" si="941"/>
        <v>#N/A</v>
      </c>
      <c r="AS352" t="e">
        <f t="shared" ca="1" si="941"/>
        <v>#N/A</v>
      </c>
      <c r="AT352" t="e">
        <f t="shared" ca="1" si="941"/>
        <v>#N/A</v>
      </c>
      <c r="AU352" t="e">
        <f t="shared" ca="1" si="941"/>
        <v>#N/A</v>
      </c>
      <c r="AV352" t="e">
        <f t="shared" ca="1" si="941"/>
        <v>#N/A</v>
      </c>
      <c r="AW352" t="e">
        <f t="shared" ca="1" si="941"/>
        <v>#N/A</v>
      </c>
      <c r="AX352" t="e">
        <f t="shared" ca="1" si="941"/>
        <v>#N/A</v>
      </c>
      <c r="AY352" t="e">
        <f t="shared" ca="1" si="941"/>
        <v>#N/A</v>
      </c>
      <c r="AZ352" t="e">
        <f t="shared" ca="1" si="941"/>
        <v>#N/A</v>
      </c>
      <c r="BA352" t="e">
        <f t="shared" ca="1" si="941"/>
        <v>#N/A</v>
      </c>
      <c r="BB352" s="91" t="e">
        <f t="shared" ca="1" si="941"/>
        <v>#N/A</v>
      </c>
      <c r="BC352" t="e">
        <f t="shared" ca="1" si="941"/>
        <v>#N/A</v>
      </c>
      <c r="BD352" t="e">
        <f t="shared" ca="1" si="941"/>
        <v>#N/A</v>
      </c>
      <c r="BE352" t="e">
        <f t="shared" ca="1" si="941"/>
        <v>#N/A</v>
      </c>
      <c r="BF352" t="e">
        <f t="shared" ca="1" si="941"/>
        <v>#N/A</v>
      </c>
      <c r="BG352" t="e">
        <f t="shared" ca="1" si="941"/>
        <v>#N/A</v>
      </c>
      <c r="BH352" t="e">
        <f t="shared" ca="1" si="941"/>
        <v>#N/A</v>
      </c>
      <c r="BI352" t="e">
        <f t="shared" ca="1" si="941"/>
        <v>#N/A</v>
      </c>
      <c r="BJ352" t="e">
        <f t="shared" ca="1" si="941"/>
        <v>#N/A</v>
      </c>
      <c r="BK352" t="e">
        <f t="shared" ca="1" si="941"/>
        <v>#N/A</v>
      </c>
      <c r="BL352" t="e">
        <f t="shared" ca="1" si="941"/>
        <v>#N/A</v>
      </c>
      <c r="BM352" t="e">
        <f t="shared" ca="1" si="941"/>
        <v>#N/A</v>
      </c>
      <c r="BN352" t="e">
        <f t="shared" ca="1" si="941"/>
        <v>#N/A</v>
      </c>
      <c r="BO352" t="e">
        <f t="shared" ca="1" si="941"/>
        <v>#N/A</v>
      </c>
      <c r="BP352" t="e">
        <f t="shared" ca="1" si="941"/>
        <v>#N/A</v>
      </c>
      <c r="BQ352" t="e">
        <f t="shared" ca="1" si="941"/>
        <v>#N/A</v>
      </c>
      <c r="BR352" t="e">
        <f t="shared" ca="1" si="941"/>
        <v>#N/A</v>
      </c>
      <c r="BS352" t="e">
        <f t="shared" ca="1" si="941"/>
        <v>#N/A</v>
      </c>
      <c r="BT352" t="e">
        <f t="shared" ca="1" si="941"/>
        <v>#N/A</v>
      </c>
      <c r="BU352" t="e">
        <f t="shared" ca="1" si="941"/>
        <v>#N/A</v>
      </c>
      <c r="BV352" t="e">
        <f t="shared" ca="1" si="941"/>
        <v>#N/A</v>
      </c>
      <c r="BW352" t="e">
        <f t="shared" ca="1" si="941"/>
        <v>#N/A</v>
      </c>
      <c r="BX352" t="e">
        <f t="shared" ca="1" si="941"/>
        <v>#N/A</v>
      </c>
      <c r="BY352" t="e">
        <f t="shared" ca="1" si="941"/>
        <v>#N/A</v>
      </c>
      <c r="BZ352" t="e">
        <f t="shared" ca="1" si="941"/>
        <v>#N/A</v>
      </c>
      <c r="CA352" t="e">
        <f t="shared" ca="1" si="941"/>
        <v>#N/A</v>
      </c>
      <c r="CB352" t="e">
        <f t="shared" ca="1" si="941"/>
        <v>#N/A</v>
      </c>
      <c r="CC352" t="e">
        <f t="shared" ca="1" si="941"/>
        <v>#N/A</v>
      </c>
      <c r="CD352" t="e">
        <f t="shared" ca="1" si="941"/>
        <v>#N/A</v>
      </c>
      <c r="CE352" t="e">
        <f t="shared" ca="1" si="941"/>
        <v>#N/A</v>
      </c>
      <c r="CF352" s="91" t="e">
        <f t="shared" ca="1" si="941"/>
        <v>#N/A</v>
      </c>
      <c r="CG352" t="e">
        <f t="shared" ca="1" si="941"/>
        <v>#N/A</v>
      </c>
      <c r="CH352" t="e">
        <f t="shared" ca="1" si="941"/>
        <v>#N/A</v>
      </c>
      <c r="CI352" t="e">
        <f t="shared" ca="1" si="941"/>
        <v>#N/A</v>
      </c>
      <c r="CJ352" t="e">
        <f t="shared" ca="1" si="941"/>
        <v>#N/A</v>
      </c>
      <c r="CK352" t="e">
        <f t="shared" ca="1" si="940"/>
        <v>#N/A</v>
      </c>
      <c r="CL352" t="e">
        <f t="shared" ca="1" si="940"/>
        <v>#N/A</v>
      </c>
      <c r="CM352" t="e">
        <f t="shared" ca="1" si="940"/>
        <v>#N/A</v>
      </c>
      <c r="CN352" t="e">
        <f t="shared" ca="1" si="940"/>
        <v>#N/A</v>
      </c>
      <c r="CO352" t="e">
        <f t="shared" ca="1" si="940"/>
        <v>#N/A</v>
      </c>
      <c r="CP352" t="e">
        <f t="shared" ca="1" si="940"/>
        <v>#N/A</v>
      </c>
      <c r="CQ352" t="e">
        <f t="shared" ca="1" si="940"/>
        <v>#N/A</v>
      </c>
      <c r="CR352" t="e">
        <f t="shared" ca="1" si="940"/>
        <v>#N/A</v>
      </c>
      <c r="CS352" t="e">
        <f t="shared" ca="1" si="940"/>
        <v>#N/A</v>
      </c>
      <c r="CT352" t="e">
        <f t="shared" ca="1" si="940"/>
        <v>#N/A</v>
      </c>
      <c r="CU352" t="e">
        <f t="shared" ca="1" si="940"/>
        <v>#N/A</v>
      </c>
      <c r="CV352" t="e">
        <f t="shared" ca="1" si="940"/>
        <v>#N/A</v>
      </c>
      <c r="CW352" t="e">
        <f t="shared" ca="1" si="940"/>
        <v>#N/A</v>
      </c>
      <c r="CX352" t="e">
        <f t="shared" ca="1" si="940"/>
        <v>#N/A</v>
      </c>
      <c r="CY352" t="e">
        <f t="shared" ca="1" si="940"/>
        <v>#N/A</v>
      </c>
      <c r="CZ352" t="e">
        <f t="shared" ca="1" si="940"/>
        <v>#N/A</v>
      </c>
      <c r="DA352" t="e">
        <f t="shared" ca="1" si="940"/>
        <v>#N/A</v>
      </c>
      <c r="DB352" t="e">
        <f t="shared" ca="1" si="940"/>
        <v>#N/A</v>
      </c>
      <c r="DC352" t="e">
        <f t="shared" ca="1" si="940"/>
        <v>#N/A</v>
      </c>
      <c r="DD352" t="e">
        <f t="shared" ca="1" si="940"/>
        <v>#N/A</v>
      </c>
      <c r="DE352" t="e">
        <f t="shared" ca="1" si="940"/>
        <v>#N/A</v>
      </c>
      <c r="DF352" t="e">
        <f t="shared" ca="1" si="940"/>
        <v>#N/A</v>
      </c>
      <c r="DG352" t="e">
        <f t="shared" ca="1" si="940"/>
        <v>#N/A</v>
      </c>
      <c r="DH352" t="e">
        <f t="shared" ca="1" si="940"/>
        <v>#N/A</v>
      </c>
      <c r="DI352" t="e">
        <f t="shared" ca="1" si="940"/>
        <v>#N/A</v>
      </c>
      <c r="DJ352" s="91" t="e">
        <f t="shared" ca="1" si="940"/>
        <v>#N/A</v>
      </c>
      <c r="DK352" t="e">
        <f t="shared" ca="1" si="940"/>
        <v>#N/A</v>
      </c>
      <c r="DL352" t="e">
        <f t="shared" ca="1" si="940"/>
        <v>#N/A</v>
      </c>
      <c r="DM352" t="e">
        <f t="shared" ca="1" si="940"/>
        <v>#N/A</v>
      </c>
      <c r="DN352" t="e">
        <f t="shared" ca="1" si="940"/>
        <v>#N/A</v>
      </c>
      <c r="DO352" t="e">
        <f t="shared" ca="1" si="940"/>
        <v>#N/A</v>
      </c>
      <c r="DP352" t="e">
        <f t="shared" ca="1" si="940"/>
        <v>#N/A</v>
      </c>
      <c r="DQ352" t="e">
        <f t="shared" ca="1" si="940"/>
        <v>#N/A</v>
      </c>
      <c r="DR352" t="e">
        <f t="shared" ca="1" si="940"/>
        <v>#N/A</v>
      </c>
      <c r="DS352" t="e">
        <f t="shared" ca="1" si="940"/>
        <v>#N/A</v>
      </c>
      <c r="DT352" t="e">
        <f t="shared" ca="1" si="940"/>
        <v>#N/A</v>
      </c>
      <c r="DU352" t="e">
        <f t="shared" ca="1" si="940"/>
        <v>#N/A</v>
      </c>
      <c r="DV352" t="e">
        <f t="shared" ca="1" si="940"/>
        <v>#N/A</v>
      </c>
      <c r="DW352" t="e">
        <f t="shared" ca="1" si="940"/>
        <v>#N/A</v>
      </c>
      <c r="DX352" t="e">
        <f t="shared" ca="1" si="940"/>
        <v>#N/A</v>
      </c>
      <c r="DY352" t="e">
        <f t="shared" ca="1" si="940"/>
        <v>#N/A</v>
      </c>
      <c r="DZ352" t="e">
        <f t="shared" ca="1" si="940"/>
        <v>#N/A</v>
      </c>
      <c r="EA352" t="e">
        <f t="shared" ca="1" si="940"/>
        <v>#N/A</v>
      </c>
      <c r="EB352" t="e">
        <f t="shared" ca="1" si="940"/>
        <v>#N/A</v>
      </c>
      <c r="EC352" t="e">
        <f t="shared" ca="1" si="940"/>
        <v>#N/A</v>
      </c>
      <c r="ED352" t="e">
        <f t="shared" ca="1" si="940"/>
        <v>#N/A</v>
      </c>
      <c r="EE352" t="e">
        <f t="shared" ca="1" si="940"/>
        <v>#N/A</v>
      </c>
      <c r="EF352" t="e">
        <f t="shared" ca="1" si="940"/>
        <v>#N/A</v>
      </c>
      <c r="EG352" t="e">
        <f t="shared" ca="1" si="940"/>
        <v>#N/A</v>
      </c>
      <c r="EH352" t="e">
        <f t="shared" ca="1" si="940"/>
        <v>#N/A</v>
      </c>
      <c r="EI352" t="e">
        <f t="shared" ca="1" si="940"/>
        <v>#N/A</v>
      </c>
      <c r="EJ352" t="e">
        <f t="shared" ca="1" si="940"/>
        <v>#N/A</v>
      </c>
      <c r="EK352" t="e">
        <f t="shared" ca="1" si="940"/>
        <v>#N/A</v>
      </c>
      <c r="EL352" t="e">
        <f t="shared" ca="1" si="940"/>
        <v>#N/A</v>
      </c>
      <c r="EM352" t="e">
        <f t="shared" ca="1" si="940"/>
        <v>#N/A</v>
      </c>
      <c r="EN352" s="91" t="e">
        <f t="shared" ca="1" si="940"/>
        <v>#N/A</v>
      </c>
    </row>
    <row r="353" spans="1:144">
      <c r="A353" t="str">
        <f ca="1"/>
        <v>Windows</v>
      </c>
      <c r="B353" t="str">
        <f ca="1"/>
        <v>Glazing</v>
      </c>
      <c r="C353">
        <f ca="1"/>
        <v>0</v>
      </c>
      <c r="D353" t="str">
        <f ca="1"/>
        <v/>
      </c>
      <c r="E353">
        <f ca="1"/>
        <v>0</v>
      </c>
      <c r="F353">
        <f ca="1"/>
        <v>0</v>
      </c>
      <c r="G353">
        <f ca="1"/>
        <v>0</v>
      </c>
      <c r="H353" t="str">
        <f ca="1"/>
        <v/>
      </c>
      <c r="I353">
        <f ca="1"/>
        <v>0</v>
      </c>
      <c r="J353" t="str">
        <f ca="1"/>
        <v/>
      </c>
      <c r="K353" t="str">
        <f ca="1"/>
        <v>0</v>
      </c>
      <c r="L353" t="str">
        <f ca="1"/>
        <v>0</v>
      </c>
      <c r="M353" t="str">
        <f ca="1"/>
        <v>0</v>
      </c>
      <c r="X353" s="91" t="e">
        <f t="shared" ca="1" si="931"/>
        <v>#N/A</v>
      </c>
      <c r="Y353" t="e">
        <f t="shared" ca="1" si="941"/>
        <v>#N/A</v>
      </c>
      <c r="Z353" t="e">
        <f t="shared" ca="1" si="941"/>
        <v>#N/A</v>
      </c>
      <c r="AA353" t="e">
        <f t="shared" ca="1" si="941"/>
        <v>#N/A</v>
      </c>
      <c r="AB353" t="e">
        <f t="shared" ca="1" si="941"/>
        <v>#N/A</v>
      </c>
      <c r="AC353" t="e">
        <f t="shared" ca="1" si="941"/>
        <v>#N/A</v>
      </c>
      <c r="AD353" t="e">
        <f t="shared" ca="1" si="941"/>
        <v>#N/A</v>
      </c>
      <c r="AE353" t="e">
        <f t="shared" ca="1" si="941"/>
        <v>#N/A</v>
      </c>
      <c r="AF353" t="e">
        <f t="shared" ca="1" si="941"/>
        <v>#N/A</v>
      </c>
      <c r="AG353" t="e">
        <f t="shared" ca="1" si="941"/>
        <v>#N/A</v>
      </c>
      <c r="AH353" t="e">
        <f t="shared" ca="1" si="941"/>
        <v>#N/A</v>
      </c>
      <c r="AI353" t="e">
        <f t="shared" ca="1" si="941"/>
        <v>#N/A</v>
      </c>
      <c r="AJ353" t="e">
        <f t="shared" ca="1" si="941"/>
        <v>#N/A</v>
      </c>
      <c r="AK353" t="e">
        <f t="shared" ca="1" si="941"/>
        <v>#N/A</v>
      </c>
      <c r="AL353" t="e">
        <f t="shared" ca="1" si="941"/>
        <v>#N/A</v>
      </c>
      <c r="AM353" t="e">
        <f t="shared" ca="1" si="941"/>
        <v>#N/A</v>
      </c>
      <c r="AN353" t="e">
        <f t="shared" ca="1" si="941"/>
        <v>#N/A</v>
      </c>
      <c r="AO353" t="e">
        <f t="shared" ca="1" si="941"/>
        <v>#N/A</v>
      </c>
      <c r="AP353" t="e">
        <f t="shared" ca="1" si="941"/>
        <v>#N/A</v>
      </c>
      <c r="AQ353" t="e">
        <f t="shared" ca="1" si="941"/>
        <v>#N/A</v>
      </c>
      <c r="AR353" t="e">
        <f t="shared" ca="1" si="941"/>
        <v>#N/A</v>
      </c>
      <c r="AS353" t="e">
        <f t="shared" ca="1" si="941"/>
        <v>#N/A</v>
      </c>
      <c r="AT353" t="e">
        <f t="shared" ca="1" si="941"/>
        <v>#N/A</v>
      </c>
      <c r="AU353" t="e">
        <f t="shared" ca="1" si="941"/>
        <v>#N/A</v>
      </c>
      <c r="AV353" t="e">
        <f t="shared" ca="1" si="941"/>
        <v>#N/A</v>
      </c>
      <c r="AW353" t="e">
        <f t="shared" ca="1" si="941"/>
        <v>#N/A</v>
      </c>
      <c r="AX353" t="e">
        <f t="shared" ca="1" si="941"/>
        <v>#N/A</v>
      </c>
      <c r="AY353" t="e">
        <f t="shared" ca="1" si="941"/>
        <v>#N/A</v>
      </c>
      <c r="AZ353" t="e">
        <f t="shared" ca="1" si="941"/>
        <v>#N/A</v>
      </c>
      <c r="BA353" t="e">
        <f t="shared" ca="1" si="941"/>
        <v>#N/A</v>
      </c>
      <c r="BB353" s="91" t="e">
        <f t="shared" ca="1" si="941"/>
        <v>#N/A</v>
      </c>
      <c r="BC353" t="e">
        <f t="shared" ca="1" si="941"/>
        <v>#N/A</v>
      </c>
      <c r="BD353" t="e">
        <f t="shared" ca="1" si="941"/>
        <v>#N/A</v>
      </c>
      <c r="BE353" t="e">
        <f t="shared" ca="1" si="941"/>
        <v>#N/A</v>
      </c>
      <c r="BF353" t="e">
        <f t="shared" ca="1" si="941"/>
        <v>#N/A</v>
      </c>
      <c r="BG353" t="e">
        <f t="shared" ca="1" si="941"/>
        <v>#N/A</v>
      </c>
      <c r="BH353" t="e">
        <f t="shared" ca="1" si="941"/>
        <v>#N/A</v>
      </c>
      <c r="BI353" t="e">
        <f t="shared" ca="1" si="941"/>
        <v>#N/A</v>
      </c>
      <c r="BJ353" t="e">
        <f t="shared" ca="1" si="941"/>
        <v>#N/A</v>
      </c>
      <c r="BK353" t="e">
        <f t="shared" ca="1" si="941"/>
        <v>#N/A</v>
      </c>
      <c r="BL353" t="e">
        <f t="shared" ca="1" si="941"/>
        <v>#N/A</v>
      </c>
      <c r="BM353" t="e">
        <f t="shared" ca="1" si="941"/>
        <v>#N/A</v>
      </c>
      <c r="BN353" t="e">
        <f t="shared" ca="1" si="941"/>
        <v>#N/A</v>
      </c>
      <c r="BO353" t="e">
        <f t="shared" ca="1" si="941"/>
        <v>#N/A</v>
      </c>
      <c r="BP353" t="e">
        <f t="shared" ca="1" si="941"/>
        <v>#N/A</v>
      </c>
      <c r="BQ353" t="e">
        <f t="shared" ca="1" si="941"/>
        <v>#N/A</v>
      </c>
      <c r="BR353" t="e">
        <f t="shared" ca="1" si="941"/>
        <v>#N/A</v>
      </c>
      <c r="BS353" t="e">
        <f t="shared" ca="1" si="941"/>
        <v>#N/A</v>
      </c>
      <c r="BT353" t="e">
        <f t="shared" ca="1" si="941"/>
        <v>#N/A</v>
      </c>
      <c r="BU353" t="e">
        <f t="shared" ca="1" si="941"/>
        <v>#N/A</v>
      </c>
      <c r="BV353" t="e">
        <f t="shared" ca="1" si="941"/>
        <v>#N/A</v>
      </c>
      <c r="BW353" t="e">
        <f t="shared" ca="1" si="941"/>
        <v>#N/A</v>
      </c>
      <c r="BX353" t="e">
        <f t="shared" ca="1" si="941"/>
        <v>#N/A</v>
      </c>
      <c r="BY353" t="e">
        <f t="shared" ca="1" si="941"/>
        <v>#N/A</v>
      </c>
      <c r="BZ353" t="e">
        <f t="shared" ca="1" si="941"/>
        <v>#N/A</v>
      </c>
      <c r="CA353" t="e">
        <f t="shared" ca="1" si="941"/>
        <v>#N/A</v>
      </c>
      <c r="CB353" t="e">
        <f t="shared" ca="1" si="941"/>
        <v>#N/A</v>
      </c>
      <c r="CC353" t="e">
        <f t="shared" ca="1" si="941"/>
        <v>#N/A</v>
      </c>
      <c r="CD353" t="e">
        <f t="shared" ca="1" si="941"/>
        <v>#N/A</v>
      </c>
      <c r="CE353" t="e">
        <f t="shared" ca="1" si="941"/>
        <v>#N/A</v>
      </c>
      <c r="CF353" s="91" t="e">
        <f t="shared" ca="1" si="941"/>
        <v>#N/A</v>
      </c>
      <c r="CG353" t="e">
        <f t="shared" ca="1" si="941"/>
        <v>#N/A</v>
      </c>
      <c r="CH353" t="e">
        <f t="shared" ca="1" si="941"/>
        <v>#N/A</v>
      </c>
      <c r="CI353" t="e">
        <f t="shared" ca="1" si="941"/>
        <v>#N/A</v>
      </c>
      <c r="CJ353" t="e">
        <f t="shared" ca="1" si="941"/>
        <v>#N/A</v>
      </c>
      <c r="CK353" t="e">
        <f t="shared" ca="1" si="940"/>
        <v>#N/A</v>
      </c>
      <c r="CL353" t="e">
        <f t="shared" ca="1" si="940"/>
        <v>#N/A</v>
      </c>
      <c r="CM353" t="e">
        <f t="shared" ca="1" si="940"/>
        <v>#N/A</v>
      </c>
      <c r="CN353" t="e">
        <f t="shared" ca="1" si="940"/>
        <v>#N/A</v>
      </c>
      <c r="CO353" t="e">
        <f t="shared" ca="1" si="940"/>
        <v>#N/A</v>
      </c>
      <c r="CP353" t="e">
        <f t="shared" ca="1" si="940"/>
        <v>#N/A</v>
      </c>
      <c r="CQ353" t="e">
        <f t="shared" ca="1" si="940"/>
        <v>#N/A</v>
      </c>
      <c r="CR353" t="e">
        <f t="shared" ca="1" si="940"/>
        <v>#N/A</v>
      </c>
      <c r="CS353" t="e">
        <f t="shared" ca="1" si="940"/>
        <v>#N/A</v>
      </c>
      <c r="CT353" t="e">
        <f t="shared" ca="1" si="940"/>
        <v>#N/A</v>
      </c>
      <c r="CU353" t="e">
        <f t="shared" ca="1" si="940"/>
        <v>#N/A</v>
      </c>
      <c r="CV353" t="e">
        <f t="shared" ca="1" si="940"/>
        <v>#N/A</v>
      </c>
      <c r="CW353" t="e">
        <f t="shared" ca="1" si="940"/>
        <v>#N/A</v>
      </c>
      <c r="CX353" t="e">
        <f t="shared" ca="1" si="940"/>
        <v>#N/A</v>
      </c>
      <c r="CY353" t="e">
        <f t="shared" ca="1" si="940"/>
        <v>#N/A</v>
      </c>
      <c r="CZ353" t="e">
        <f t="shared" ca="1" si="940"/>
        <v>#N/A</v>
      </c>
      <c r="DA353" t="e">
        <f t="shared" ca="1" si="940"/>
        <v>#N/A</v>
      </c>
      <c r="DB353" t="e">
        <f t="shared" ca="1" si="940"/>
        <v>#N/A</v>
      </c>
      <c r="DC353" t="e">
        <f t="shared" ca="1" si="940"/>
        <v>#N/A</v>
      </c>
      <c r="DD353" t="e">
        <f t="shared" ca="1" si="940"/>
        <v>#N/A</v>
      </c>
      <c r="DE353" t="e">
        <f t="shared" ca="1" si="940"/>
        <v>#N/A</v>
      </c>
      <c r="DF353" t="e">
        <f t="shared" ca="1" si="940"/>
        <v>#N/A</v>
      </c>
      <c r="DG353" t="e">
        <f t="shared" ca="1" si="940"/>
        <v>#N/A</v>
      </c>
      <c r="DH353" t="e">
        <f t="shared" ca="1" si="940"/>
        <v>#N/A</v>
      </c>
      <c r="DI353" t="e">
        <f t="shared" ca="1" si="940"/>
        <v>#N/A</v>
      </c>
      <c r="DJ353" s="91" t="e">
        <f t="shared" ca="1" si="940"/>
        <v>#N/A</v>
      </c>
      <c r="DK353" t="e">
        <f t="shared" ca="1" si="940"/>
        <v>#N/A</v>
      </c>
      <c r="DL353" t="e">
        <f t="shared" ca="1" si="940"/>
        <v>#N/A</v>
      </c>
      <c r="DM353" t="e">
        <f t="shared" ca="1" si="940"/>
        <v>#N/A</v>
      </c>
      <c r="DN353" t="e">
        <f t="shared" ca="1" si="940"/>
        <v>#N/A</v>
      </c>
      <c r="DO353" t="e">
        <f t="shared" ca="1" si="940"/>
        <v>#N/A</v>
      </c>
      <c r="DP353" t="e">
        <f t="shared" ca="1" si="940"/>
        <v>#N/A</v>
      </c>
      <c r="DQ353" t="e">
        <f t="shared" ca="1" si="940"/>
        <v>#N/A</v>
      </c>
      <c r="DR353" t="e">
        <f t="shared" ca="1" si="940"/>
        <v>#N/A</v>
      </c>
      <c r="DS353" t="e">
        <f t="shared" ca="1" si="940"/>
        <v>#N/A</v>
      </c>
      <c r="DT353" t="e">
        <f t="shared" ca="1" si="940"/>
        <v>#N/A</v>
      </c>
      <c r="DU353" t="e">
        <f t="shared" ca="1" si="940"/>
        <v>#N/A</v>
      </c>
      <c r="DV353" t="e">
        <f t="shared" ca="1" si="940"/>
        <v>#N/A</v>
      </c>
      <c r="DW353" t="e">
        <f t="shared" ca="1" si="940"/>
        <v>#N/A</v>
      </c>
      <c r="DX353" t="e">
        <f t="shared" ca="1" si="940"/>
        <v>#N/A</v>
      </c>
      <c r="DY353" t="e">
        <f t="shared" ca="1" si="940"/>
        <v>#N/A</v>
      </c>
      <c r="DZ353" t="e">
        <f t="shared" ca="1" si="940"/>
        <v>#N/A</v>
      </c>
      <c r="EA353" t="e">
        <f t="shared" ca="1" si="940"/>
        <v>#N/A</v>
      </c>
      <c r="EB353" t="e">
        <f t="shared" ca="1" si="940"/>
        <v>#N/A</v>
      </c>
      <c r="EC353" t="e">
        <f t="shared" ca="1" si="940"/>
        <v>#N/A</v>
      </c>
      <c r="ED353" t="e">
        <f t="shared" ca="1" si="940"/>
        <v>#N/A</v>
      </c>
      <c r="EE353" t="e">
        <f t="shared" ca="1" si="940"/>
        <v>#N/A</v>
      </c>
      <c r="EF353" t="e">
        <f t="shared" ca="1" si="940"/>
        <v>#N/A</v>
      </c>
      <c r="EG353" t="e">
        <f t="shared" ca="1" si="940"/>
        <v>#N/A</v>
      </c>
      <c r="EH353" t="e">
        <f t="shared" ca="1" si="940"/>
        <v>#N/A</v>
      </c>
      <c r="EI353" t="e">
        <f t="shared" ca="1" si="940"/>
        <v>#N/A</v>
      </c>
      <c r="EJ353" t="e">
        <f t="shared" ca="1" si="940"/>
        <v>#N/A</v>
      </c>
      <c r="EK353" t="e">
        <f t="shared" ca="1" si="940"/>
        <v>#N/A</v>
      </c>
      <c r="EL353" t="e">
        <f t="shared" ca="1" si="940"/>
        <v>#N/A</v>
      </c>
      <c r="EM353" t="e">
        <f t="shared" ca="1" si="940"/>
        <v>#N/A</v>
      </c>
      <c r="EN353" s="91" t="e">
        <f t="shared" ca="1" si="940"/>
        <v>#N/A</v>
      </c>
    </row>
    <row r="354" spans="1:144">
      <c r="A354" t="str">
        <f ca="1"/>
        <v>Windows</v>
      </c>
      <c r="B354" t="str">
        <f ca="1"/>
        <v>Window frames</v>
      </c>
      <c r="C354">
        <f ca="1"/>
        <v>0</v>
      </c>
      <c r="D354" t="str">
        <f ca="1"/>
        <v/>
      </c>
      <c r="E354">
        <f ca="1"/>
        <v>0</v>
      </c>
      <c r="F354">
        <f ca="1"/>
        <v>0</v>
      </c>
      <c r="G354">
        <f ca="1"/>
        <v>0</v>
      </c>
      <c r="H354" t="str">
        <f ca="1"/>
        <v/>
      </c>
      <c r="I354">
        <f ca="1"/>
        <v>0</v>
      </c>
      <c r="J354" t="str">
        <f ca="1"/>
        <v/>
      </c>
      <c r="K354" t="str">
        <f ca="1"/>
        <v>0</v>
      </c>
      <c r="L354" t="str">
        <f ca="1"/>
        <v>0</v>
      </c>
      <c r="M354" t="str">
        <f ca="1"/>
        <v>0</v>
      </c>
      <c r="X354" s="91" t="e">
        <f t="shared" ca="1" si="931"/>
        <v>#N/A</v>
      </c>
      <c r="Y354" t="e">
        <f t="shared" ca="1" si="941"/>
        <v>#N/A</v>
      </c>
      <c r="Z354" t="e">
        <f t="shared" ca="1" si="941"/>
        <v>#N/A</v>
      </c>
      <c r="AA354" t="e">
        <f t="shared" ca="1" si="941"/>
        <v>#N/A</v>
      </c>
      <c r="AB354" t="e">
        <f t="shared" ca="1" si="941"/>
        <v>#N/A</v>
      </c>
      <c r="AC354" t="e">
        <f t="shared" ca="1" si="941"/>
        <v>#N/A</v>
      </c>
      <c r="AD354" t="e">
        <f t="shared" ca="1" si="941"/>
        <v>#N/A</v>
      </c>
      <c r="AE354" t="e">
        <f t="shared" ca="1" si="941"/>
        <v>#N/A</v>
      </c>
      <c r="AF354" t="e">
        <f t="shared" ca="1" si="941"/>
        <v>#N/A</v>
      </c>
      <c r="AG354" t="e">
        <f t="shared" ca="1" si="941"/>
        <v>#N/A</v>
      </c>
      <c r="AH354" t="e">
        <f t="shared" ca="1" si="941"/>
        <v>#N/A</v>
      </c>
      <c r="AI354" t="e">
        <f t="shared" ca="1" si="941"/>
        <v>#N/A</v>
      </c>
      <c r="AJ354" t="e">
        <f t="shared" ca="1" si="941"/>
        <v>#N/A</v>
      </c>
      <c r="AK354" t="e">
        <f t="shared" ca="1" si="941"/>
        <v>#N/A</v>
      </c>
      <c r="AL354" t="e">
        <f t="shared" ca="1" si="941"/>
        <v>#N/A</v>
      </c>
      <c r="AM354" t="e">
        <f t="shared" ca="1" si="941"/>
        <v>#N/A</v>
      </c>
      <c r="AN354" t="e">
        <f t="shared" ca="1" si="941"/>
        <v>#N/A</v>
      </c>
      <c r="AO354" t="e">
        <f t="shared" ca="1" si="941"/>
        <v>#N/A</v>
      </c>
      <c r="AP354" t="e">
        <f t="shared" ca="1" si="941"/>
        <v>#N/A</v>
      </c>
      <c r="AQ354" t="e">
        <f t="shared" ca="1" si="941"/>
        <v>#N/A</v>
      </c>
      <c r="AR354" t="e">
        <f t="shared" ca="1" si="941"/>
        <v>#N/A</v>
      </c>
      <c r="AS354" t="e">
        <f t="shared" ca="1" si="941"/>
        <v>#N/A</v>
      </c>
      <c r="AT354" t="e">
        <f t="shared" ca="1" si="941"/>
        <v>#N/A</v>
      </c>
      <c r="AU354" t="e">
        <f t="shared" ca="1" si="941"/>
        <v>#N/A</v>
      </c>
      <c r="AV354" t="e">
        <f t="shared" ca="1" si="941"/>
        <v>#N/A</v>
      </c>
      <c r="AW354" t="e">
        <f t="shared" ca="1" si="941"/>
        <v>#N/A</v>
      </c>
      <c r="AX354" t="e">
        <f t="shared" ca="1" si="941"/>
        <v>#N/A</v>
      </c>
      <c r="AY354" t="e">
        <f t="shared" ca="1" si="941"/>
        <v>#N/A</v>
      </c>
      <c r="AZ354" t="e">
        <f t="shared" ca="1" si="941"/>
        <v>#N/A</v>
      </c>
      <c r="BA354" t="e">
        <f t="shared" ca="1" si="941"/>
        <v>#N/A</v>
      </c>
      <c r="BB354" s="91" t="e">
        <f t="shared" ca="1" si="941"/>
        <v>#N/A</v>
      </c>
      <c r="BC354" t="e">
        <f t="shared" ca="1" si="941"/>
        <v>#N/A</v>
      </c>
      <c r="BD354" t="e">
        <f t="shared" ca="1" si="941"/>
        <v>#N/A</v>
      </c>
      <c r="BE354" t="e">
        <f t="shared" ca="1" si="941"/>
        <v>#N/A</v>
      </c>
      <c r="BF354" t="e">
        <f t="shared" ca="1" si="941"/>
        <v>#N/A</v>
      </c>
      <c r="BG354" t="e">
        <f t="shared" ca="1" si="941"/>
        <v>#N/A</v>
      </c>
      <c r="BH354" t="e">
        <f t="shared" ca="1" si="941"/>
        <v>#N/A</v>
      </c>
      <c r="BI354" t="e">
        <f t="shared" ca="1" si="941"/>
        <v>#N/A</v>
      </c>
      <c r="BJ354" t="e">
        <f t="shared" ca="1" si="941"/>
        <v>#N/A</v>
      </c>
      <c r="BK354" t="e">
        <f t="shared" ca="1" si="941"/>
        <v>#N/A</v>
      </c>
      <c r="BL354" t="e">
        <f t="shared" ca="1" si="941"/>
        <v>#N/A</v>
      </c>
      <c r="BM354" t="e">
        <f t="shared" ca="1" si="941"/>
        <v>#N/A</v>
      </c>
      <c r="BN354" t="e">
        <f t="shared" ca="1" si="941"/>
        <v>#N/A</v>
      </c>
      <c r="BO354" t="e">
        <f t="shared" ca="1" si="941"/>
        <v>#N/A</v>
      </c>
      <c r="BP354" t="e">
        <f t="shared" ca="1" si="941"/>
        <v>#N/A</v>
      </c>
      <c r="BQ354" t="e">
        <f t="shared" ca="1" si="941"/>
        <v>#N/A</v>
      </c>
      <c r="BR354" t="e">
        <f t="shared" ca="1" si="941"/>
        <v>#N/A</v>
      </c>
      <c r="BS354" t="e">
        <f t="shared" ca="1" si="941"/>
        <v>#N/A</v>
      </c>
      <c r="BT354" t="e">
        <f t="shared" ca="1" si="941"/>
        <v>#N/A</v>
      </c>
      <c r="BU354" t="e">
        <f t="shared" ca="1" si="941"/>
        <v>#N/A</v>
      </c>
      <c r="BV354" t="e">
        <f t="shared" ca="1" si="941"/>
        <v>#N/A</v>
      </c>
      <c r="BW354" t="e">
        <f t="shared" ca="1" si="941"/>
        <v>#N/A</v>
      </c>
      <c r="BX354" t="e">
        <f t="shared" ca="1" si="941"/>
        <v>#N/A</v>
      </c>
      <c r="BY354" t="e">
        <f t="shared" ca="1" si="941"/>
        <v>#N/A</v>
      </c>
      <c r="BZ354" t="e">
        <f t="shared" ca="1" si="941"/>
        <v>#N/A</v>
      </c>
      <c r="CA354" t="e">
        <f t="shared" ca="1" si="941"/>
        <v>#N/A</v>
      </c>
      <c r="CB354" t="e">
        <f t="shared" ca="1" si="941"/>
        <v>#N/A</v>
      </c>
      <c r="CC354" t="e">
        <f t="shared" ca="1" si="941"/>
        <v>#N/A</v>
      </c>
      <c r="CD354" t="e">
        <f t="shared" ca="1" si="941"/>
        <v>#N/A</v>
      </c>
      <c r="CE354" t="e">
        <f t="shared" ca="1" si="941"/>
        <v>#N/A</v>
      </c>
      <c r="CF354" s="91" t="e">
        <f t="shared" ca="1" si="941"/>
        <v>#N/A</v>
      </c>
      <c r="CG354" t="e">
        <f t="shared" ca="1" si="941"/>
        <v>#N/A</v>
      </c>
      <c r="CH354" t="e">
        <f t="shared" ca="1" si="941"/>
        <v>#N/A</v>
      </c>
      <c r="CI354" t="e">
        <f t="shared" ca="1" si="941"/>
        <v>#N/A</v>
      </c>
      <c r="CJ354" t="e">
        <f t="shared" ca="1" si="941"/>
        <v>#N/A</v>
      </c>
      <c r="CK354" t="e">
        <f t="shared" ca="1" si="940"/>
        <v>#N/A</v>
      </c>
      <c r="CL354" t="e">
        <f t="shared" ca="1" si="940"/>
        <v>#N/A</v>
      </c>
      <c r="CM354" t="e">
        <f t="shared" ca="1" si="940"/>
        <v>#N/A</v>
      </c>
      <c r="CN354" t="e">
        <f t="shared" ca="1" si="940"/>
        <v>#N/A</v>
      </c>
      <c r="CO354" t="e">
        <f t="shared" ca="1" si="940"/>
        <v>#N/A</v>
      </c>
      <c r="CP354" t="e">
        <f t="shared" ca="1" si="940"/>
        <v>#N/A</v>
      </c>
      <c r="CQ354" t="e">
        <f t="shared" ca="1" si="940"/>
        <v>#N/A</v>
      </c>
      <c r="CR354" t="e">
        <f t="shared" ca="1" si="940"/>
        <v>#N/A</v>
      </c>
      <c r="CS354" t="e">
        <f t="shared" ca="1" si="940"/>
        <v>#N/A</v>
      </c>
      <c r="CT354" t="e">
        <f t="shared" ca="1" si="940"/>
        <v>#N/A</v>
      </c>
      <c r="CU354" t="e">
        <f t="shared" ca="1" si="940"/>
        <v>#N/A</v>
      </c>
      <c r="CV354" t="e">
        <f t="shared" ca="1" si="940"/>
        <v>#N/A</v>
      </c>
      <c r="CW354" t="e">
        <f t="shared" ca="1" si="940"/>
        <v>#N/A</v>
      </c>
      <c r="CX354" t="e">
        <f t="shared" ca="1" si="940"/>
        <v>#N/A</v>
      </c>
      <c r="CY354" t="e">
        <f t="shared" ca="1" si="940"/>
        <v>#N/A</v>
      </c>
      <c r="CZ354" t="e">
        <f t="shared" ca="1" si="940"/>
        <v>#N/A</v>
      </c>
      <c r="DA354" t="e">
        <f t="shared" ca="1" si="940"/>
        <v>#N/A</v>
      </c>
      <c r="DB354" t="e">
        <f t="shared" ca="1" si="940"/>
        <v>#N/A</v>
      </c>
      <c r="DC354" t="e">
        <f t="shared" ca="1" si="940"/>
        <v>#N/A</v>
      </c>
      <c r="DD354" t="e">
        <f t="shared" ca="1" si="940"/>
        <v>#N/A</v>
      </c>
      <c r="DE354" t="e">
        <f t="shared" ca="1" si="940"/>
        <v>#N/A</v>
      </c>
      <c r="DF354" t="e">
        <f t="shared" ca="1" si="940"/>
        <v>#N/A</v>
      </c>
      <c r="DG354" t="e">
        <f t="shared" ca="1" si="940"/>
        <v>#N/A</v>
      </c>
      <c r="DH354" t="e">
        <f t="shared" ca="1" si="940"/>
        <v>#N/A</v>
      </c>
      <c r="DI354" t="e">
        <f t="shared" ca="1" si="940"/>
        <v>#N/A</v>
      </c>
      <c r="DJ354" s="91" t="e">
        <f t="shared" ca="1" si="940"/>
        <v>#N/A</v>
      </c>
      <c r="DK354" t="e">
        <f t="shared" ca="1" si="940"/>
        <v>#N/A</v>
      </c>
      <c r="DL354" t="e">
        <f t="shared" ca="1" si="940"/>
        <v>#N/A</v>
      </c>
      <c r="DM354" t="e">
        <f t="shared" ca="1" si="940"/>
        <v>#N/A</v>
      </c>
      <c r="DN354" t="e">
        <f t="shared" ca="1" si="940"/>
        <v>#N/A</v>
      </c>
      <c r="DO354" t="e">
        <f t="shared" ca="1" si="940"/>
        <v>#N/A</v>
      </c>
      <c r="DP354" t="e">
        <f t="shared" ca="1" si="940"/>
        <v>#N/A</v>
      </c>
      <c r="DQ354" t="e">
        <f t="shared" ca="1" si="940"/>
        <v>#N/A</v>
      </c>
      <c r="DR354" t="e">
        <f t="shared" ca="1" si="940"/>
        <v>#N/A</v>
      </c>
      <c r="DS354" t="e">
        <f t="shared" ca="1" si="940"/>
        <v>#N/A</v>
      </c>
      <c r="DT354" t="e">
        <f t="shared" ca="1" si="940"/>
        <v>#N/A</v>
      </c>
      <c r="DU354" t="e">
        <f t="shared" ca="1" si="940"/>
        <v>#N/A</v>
      </c>
      <c r="DV354" t="e">
        <f t="shared" ca="1" si="940"/>
        <v>#N/A</v>
      </c>
      <c r="DW354" t="e">
        <f t="shared" ca="1" si="940"/>
        <v>#N/A</v>
      </c>
      <c r="DX354" t="e">
        <f t="shared" ca="1" si="940"/>
        <v>#N/A</v>
      </c>
      <c r="DY354" t="e">
        <f t="shared" ca="1" si="940"/>
        <v>#N/A</v>
      </c>
      <c r="DZ354" t="e">
        <f t="shared" ca="1" si="940"/>
        <v>#N/A</v>
      </c>
      <c r="EA354" t="e">
        <f t="shared" ca="1" si="940"/>
        <v>#N/A</v>
      </c>
      <c r="EB354" t="e">
        <f t="shared" ca="1" si="940"/>
        <v>#N/A</v>
      </c>
      <c r="EC354" t="e">
        <f t="shared" ca="1" si="940"/>
        <v>#N/A</v>
      </c>
      <c r="ED354" t="e">
        <f t="shared" ca="1" si="940"/>
        <v>#N/A</v>
      </c>
      <c r="EE354" t="e">
        <f t="shared" ca="1" si="940"/>
        <v>#N/A</v>
      </c>
      <c r="EF354" t="e">
        <f t="shared" ca="1" si="940"/>
        <v>#N/A</v>
      </c>
      <c r="EG354" t="e">
        <f t="shared" ca="1" si="940"/>
        <v>#N/A</v>
      </c>
      <c r="EH354" t="e">
        <f t="shared" ca="1" si="940"/>
        <v>#N/A</v>
      </c>
      <c r="EI354" t="e">
        <f t="shared" ca="1" si="940"/>
        <v>#N/A</v>
      </c>
      <c r="EJ354" t="e">
        <f t="shared" ca="1" si="940"/>
        <v>#N/A</v>
      </c>
      <c r="EK354" t="e">
        <f t="shared" ca="1" si="940"/>
        <v>#N/A</v>
      </c>
      <c r="EL354" t="e">
        <f t="shared" ca="1" si="940"/>
        <v>#N/A</v>
      </c>
      <c r="EM354" t="e">
        <f t="shared" ca="1" si="940"/>
        <v>#N/A</v>
      </c>
      <c r="EN354" s="91" t="e">
        <f t="shared" ca="1" si="940"/>
        <v>#N/A</v>
      </c>
    </row>
    <row r="355" spans="1:144">
      <c r="A355" t="str">
        <f ca="1"/>
        <v>Internal walls</v>
      </c>
      <c r="B355" t="str">
        <f ca="1"/>
        <v>Partitions</v>
      </c>
      <c r="C355">
        <f ca="1"/>
        <v>0</v>
      </c>
      <c r="D355" t="str">
        <f ca="1"/>
        <v/>
      </c>
      <c r="E355">
        <f ca="1"/>
        <v>0</v>
      </c>
      <c r="F355">
        <f ca="1"/>
        <v>0</v>
      </c>
      <c r="G355">
        <f ca="1"/>
        <v>0</v>
      </c>
      <c r="H355" t="str">
        <f ca="1"/>
        <v/>
      </c>
      <c r="I355">
        <f ca="1"/>
        <v>0</v>
      </c>
      <c r="J355" t="str">
        <f ca="1"/>
        <v/>
      </c>
      <c r="K355" t="str">
        <f ca="1"/>
        <v>0</v>
      </c>
      <c r="L355" t="str">
        <f ca="1"/>
        <v>0</v>
      </c>
      <c r="M355" t="str">
        <f ca="1"/>
        <v>0</v>
      </c>
      <c r="X355" s="91" t="e">
        <f t="shared" ca="1" si="931"/>
        <v>#N/A</v>
      </c>
      <c r="Y355" t="e">
        <f t="shared" ca="1" si="941"/>
        <v>#N/A</v>
      </c>
      <c r="Z355" t="e">
        <f t="shared" ca="1" si="941"/>
        <v>#N/A</v>
      </c>
      <c r="AA355" t="e">
        <f t="shared" ca="1" si="941"/>
        <v>#N/A</v>
      </c>
      <c r="AB355" t="e">
        <f t="shared" ca="1" si="941"/>
        <v>#N/A</v>
      </c>
      <c r="AC355" t="e">
        <f t="shared" ca="1" si="941"/>
        <v>#N/A</v>
      </c>
      <c r="AD355" t="e">
        <f t="shared" ca="1" si="941"/>
        <v>#N/A</v>
      </c>
      <c r="AE355" t="e">
        <f t="shared" ca="1" si="941"/>
        <v>#N/A</v>
      </c>
      <c r="AF355" t="e">
        <f t="shared" ca="1" si="941"/>
        <v>#N/A</v>
      </c>
      <c r="AG355" t="e">
        <f t="shared" ca="1" si="941"/>
        <v>#N/A</v>
      </c>
      <c r="AH355" t="e">
        <f t="shared" ca="1" si="941"/>
        <v>#N/A</v>
      </c>
      <c r="AI355" t="e">
        <f t="shared" ca="1" si="941"/>
        <v>#N/A</v>
      </c>
      <c r="AJ355" t="e">
        <f t="shared" ca="1" si="941"/>
        <v>#N/A</v>
      </c>
      <c r="AK355" t="e">
        <f t="shared" ca="1" si="941"/>
        <v>#N/A</v>
      </c>
      <c r="AL355" t="e">
        <f t="shared" ca="1" si="941"/>
        <v>#N/A</v>
      </c>
      <c r="AM355" t="e">
        <f t="shared" ca="1" si="941"/>
        <v>#N/A</v>
      </c>
      <c r="AN355" t="e">
        <f t="shared" ca="1" si="941"/>
        <v>#N/A</v>
      </c>
      <c r="AO355" t="e">
        <f t="shared" ca="1" si="941"/>
        <v>#N/A</v>
      </c>
      <c r="AP355" t="e">
        <f t="shared" ca="1" si="941"/>
        <v>#N/A</v>
      </c>
      <c r="AQ355" t="e">
        <f t="shared" ca="1" si="941"/>
        <v>#N/A</v>
      </c>
      <c r="AR355" t="e">
        <f t="shared" ca="1" si="941"/>
        <v>#N/A</v>
      </c>
      <c r="AS355" t="e">
        <f t="shared" ca="1" si="941"/>
        <v>#N/A</v>
      </c>
      <c r="AT355" t="e">
        <f t="shared" ca="1" si="941"/>
        <v>#N/A</v>
      </c>
      <c r="AU355" t="e">
        <f t="shared" ca="1" si="941"/>
        <v>#N/A</v>
      </c>
      <c r="AV355" t="e">
        <f t="shared" ca="1" si="941"/>
        <v>#N/A</v>
      </c>
      <c r="AW355" t="e">
        <f t="shared" ca="1" si="941"/>
        <v>#N/A</v>
      </c>
      <c r="AX355" t="e">
        <f t="shared" ca="1" si="941"/>
        <v>#N/A</v>
      </c>
      <c r="AY355" t="e">
        <f t="shared" ca="1" si="941"/>
        <v>#N/A</v>
      </c>
      <c r="AZ355" t="e">
        <f t="shared" ca="1" si="941"/>
        <v>#N/A</v>
      </c>
      <c r="BA355" t="e">
        <f t="shared" ca="1" si="941"/>
        <v>#N/A</v>
      </c>
      <c r="BB355" s="91" t="e">
        <f t="shared" ca="1" si="941"/>
        <v>#N/A</v>
      </c>
      <c r="BC355" t="e">
        <f t="shared" ca="1" si="941"/>
        <v>#N/A</v>
      </c>
      <c r="BD355" t="e">
        <f t="shared" ca="1" si="941"/>
        <v>#N/A</v>
      </c>
      <c r="BE355" t="e">
        <f t="shared" ca="1" si="941"/>
        <v>#N/A</v>
      </c>
      <c r="BF355" t="e">
        <f t="shared" ca="1" si="941"/>
        <v>#N/A</v>
      </c>
      <c r="BG355" t="e">
        <f t="shared" ca="1" si="941"/>
        <v>#N/A</v>
      </c>
      <c r="BH355" t="e">
        <f t="shared" ca="1" si="941"/>
        <v>#N/A</v>
      </c>
      <c r="BI355" t="e">
        <f t="shared" ca="1" si="941"/>
        <v>#N/A</v>
      </c>
      <c r="BJ355" t="e">
        <f t="shared" ca="1" si="941"/>
        <v>#N/A</v>
      </c>
      <c r="BK355" t="e">
        <f t="shared" ca="1" si="941"/>
        <v>#N/A</v>
      </c>
      <c r="BL355" t="e">
        <f t="shared" ca="1" si="941"/>
        <v>#N/A</v>
      </c>
      <c r="BM355" t="e">
        <f t="shared" ca="1" si="941"/>
        <v>#N/A</v>
      </c>
      <c r="BN355" t="e">
        <f t="shared" ca="1" si="941"/>
        <v>#N/A</v>
      </c>
      <c r="BO355" t="e">
        <f t="shared" ca="1" si="941"/>
        <v>#N/A</v>
      </c>
      <c r="BP355" t="e">
        <f t="shared" ca="1" si="941"/>
        <v>#N/A</v>
      </c>
      <c r="BQ355" t="e">
        <f t="shared" ca="1" si="941"/>
        <v>#N/A</v>
      </c>
      <c r="BR355" t="e">
        <f t="shared" ca="1" si="941"/>
        <v>#N/A</v>
      </c>
      <c r="BS355" t="e">
        <f t="shared" ca="1" si="941"/>
        <v>#N/A</v>
      </c>
      <c r="BT355" t="e">
        <f t="shared" ca="1" si="941"/>
        <v>#N/A</v>
      </c>
      <c r="BU355" t="e">
        <f t="shared" ca="1" si="941"/>
        <v>#N/A</v>
      </c>
      <c r="BV355" t="e">
        <f t="shared" ca="1" si="941"/>
        <v>#N/A</v>
      </c>
      <c r="BW355" t="e">
        <f t="shared" ca="1" si="941"/>
        <v>#N/A</v>
      </c>
      <c r="BX355" t="e">
        <f t="shared" ca="1" si="941"/>
        <v>#N/A</v>
      </c>
      <c r="BY355" t="e">
        <f t="shared" ca="1" si="941"/>
        <v>#N/A</v>
      </c>
      <c r="BZ355" t="e">
        <f t="shared" ca="1" si="941"/>
        <v>#N/A</v>
      </c>
      <c r="CA355" t="e">
        <f t="shared" ca="1" si="941"/>
        <v>#N/A</v>
      </c>
      <c r="CB355" t="e">
        <f t="shared" ca="1" si="941"/>
        <v>#N/A</v>
      </c>
      <c r="CC355" t="e">
        <f t="shared" ca="1" si="941"/>
        <v>#N/A</v>
      </c>
      <c r="CD355" t="e">
        <f t="shared" ca="1" si="941"/>
        <v>#N/A</v>
      </c>
      <c r="CE355" t="e">
        <f t="shared" ca="1" si="941"/>
        <v>#N/A</v>
      </c>
      <c r="CF355" s="91" t="e">
        <f t="shared" ca="1" si="941"/>
        <v>#N/A</v>
      </c>
      <c r="CG355" t="e">
        <f t="shared" ca="1" si="941"/>
        <v>#N/A</v>
      </c>
      <c r="CH355" t="e">
        <f t="shared" ca="1" si="941"/>
        <v>#N/A</v>
      </c>
      <c r="CI355" t="e">
        <f t="shared" ca="1" si="941"/>
        <v>#N/A</v>
      </c>
      <c r="CJ355" t="e">
        <f t="shared" ref="CJ355:EN358" ca="1" si="942">CJ$334*$E$332/60*$L355</f>
        <v>#N/A</v>
      </c>
      <c r="CK355" t="e">
        <f t="shared" ca="1" si="942"/>
        <v>#N/A</v>
      </c>
      <c r="CL355" t="e">
        <f t="shared" ca="1" si="942"/>
        <v>#N/A</v>
      </c>
      <c r="CM355" t="e">
        <f t="shared" ca="1" si="942"/>
        <v>#N/A</v>
      </c>
      <c r="CN355" t="e">
        <f t="shared" ca="1" si="942"/>
        <v>#N/A</v>
      </c>
      <c r="CO355" t="e">
        <f t="shared" ca="1" si="942"/>
        <v>#N/A</v>
      </c>
      <c r="CP355" t="e">
        <f t="shared" ca="1" si="942"/>
        <v>#N/A</v>
      </c>
      <c r="CQ355" t="e">
        <f t="shared" ca="1" si="942"/>
        <v>#N/A</v>
      </c>
      <c r="CR355" t="e">
        <f t="shared" ca="1" si="942"/>
        <v>#N/A</v>
      </c>
      <c r="CS355" t="e">
        <f t="shared" ca="1" si="942"/>
        <v>#N/A</v>
      </c>
      <c r="CT355" t="e">
        <f t="shared" ca="1" si="942"/>
        <v>#N/A</v>
      </c>
      <c r="CU355" t="e">
        <f t="shared" ca="1" si="942"/>
        <v>#N/A</v>
      </c>
      <c r="CV355" t="e">
        <f t="shared" ca="1" si="942"/>
        <v>#N/A</v>
      </c>
      <c r="CW355" t="e">
        <f t="shared" ca="1" si="942"/>
        <v>#N/A</v>
      </c>
      <c r="CX355" t="e">
        <f t="shared" ca="1" si="942"/>
        <v>#N/A</v>
      </c>
      <c r="CY355" t="e">
        <f t="shared" ca="1" si="942"/>
        <v>#N/A</v>
      </c>
      <c r="CZ355" t="e">
        <f t="shared" ca="1" si="942"/>
        <v>#N/A</v>
      </c>
      <c r="DA355" t="e">
        <f t="shared" ca="1" si="942"/>
        <v>#N/A</v>
      </c>
      <c r="DB355" t="e">
        <f t="shared" ca="1" si="942"/>
        <v>#N/A</v>
      </c>
      <c r="DC355" t="e">
        <f t="shared" ca="1" si="942"/>
        <v>#N/A</v>
      </c>
      <c r="DD355" t="e">
        <f t="shared" ca="1" si="942"/>
        <v>#N/A</v>
      </c>
      <c r="DE355" t="e">
        <f t="shared" ca="1" si="942"/>
        <v>#N/A</v>
      </c>
      <c r="DF355" t="e">
        <f t="shared" ca="1" si="942"/>
        <v>#N/A</v>
      </c>
      <c r="DG355" t="e">
        <f t="shared" ca="1" si="942"/>
        <v>#N/A</v>
      </c>
      <c r="DH355" t="e">
        <f t="shared" ca="1" si="942"/>
        <v>#N/A</v>
      </c>
      <c r="DI355" t="e">
        <f t="shared" ca="1" si="942"/>
        <v>#N/A</v>
      </c>
      <c r="DJ355" s="91" t="e">
        <f t="shared" ca="1" si="942"/>
        <v>#N/A</v>
      </c>
      <c r="DK355" t="e">
        <f t="shared" ca="1" si="942"/>
        <v>#N/A</v>
      </c>
      <c r="DL355" t="e">
        <f t="shared" ca="1" si="942"/>
        <v>#N/A</v>
      </c>
      <c r="DM355" t="e">
        <f t="shared" ca="1" si="942"/>
        <v>#N/A</v>
      </c>
      <c r="DN355" t="e">
        <f t="shared" ca="1" si="942"/>
        <v>#N/A</v>
      </c>
      <c r="DO355" t="e">
        <f t="shared" ca="1" si="942"/>
        <v>#N/A</v>
      </c>
      <c r="DP355" t="e">
        <f t="shared" ca="1" si="942"/>
        <v>#N/A</v>
      </c>
      <c r="DQ355" t="e">
        <f t="shared" ca="1" si="942"/>
        <v>#N/A</v>
      </c>
      <c r="DR355" t="e">
        <f t="shared" ca="1" si="942"/>
        <v>#N/A</v>
      </c>
      <c r="DS355" t="e">
        <f t="shared" ca="1" si="942"/>
        <v>#N/A</v>
      </c>
      <c r="DT355" t="e">
        <f t="shared" ca="1" si="942"/>
        <v>#N/A</v>
      </c>
      <c r="DU355" t="e">
        <f t="shared" ca="1" si="942"/>
        <v>#N/A</v>
      </c>
      <c r="DV355" t="e">
        <f t="shared" ca="1" si="942"/>
        <v>#N/A</v>
      </c>
      <c r="DW355" t="e">
        <f t="shared" ca="1" si="942"/>
        <v>#N/A</v>
      </c>
      <c r="DX355" t="e">
        <f t="shared" ca="1" si="942"/>
        <v>#N/A</v>
      </c>
      <c r="DY355" t="e">
        <f t="shared" ca="1" si="942"/>
        <v>#N/A</v>
      </c>
      <c r="DZ355" t="e">
        <f t="shared" ca="1" si="942"/>
        <v>#N/A</v>
      </c>
      <c r="EA355" t="e">
        <f t="shared" ca="1" si="942"/>
        <v>#N/A</v>
      </c>
      <c r="EB355" t="e">
        <f t="shared" ca="1" si="942"/>
        <v>#N/A</v>
      </c>
      <c r="EC355" t="e">
        <f t="shared" ca="1" si="942"/>
        <v>#N/A</v>
      </c>
      <c r="ED355" t="e">
        <f t="shared" ca="1" si="942"/>
        <v>#N/A</v>
      </c>
      <c r="EE355" t="e">
        <f t="shared" ca="1" si="942"/>
        <v>#N/A</v>
      </c>
      <c r="EF355" t="e">
        <f t="shared" ca="1" si="942"/>
        <v>#N/A</v>
      </c>
      <c r="EG355" t="e">
        <f t="shared" ca="1" si="942"/>
        <v>#N/A</v>
      </c>
      <c r="EH355" t="e">
        <f t="shared" ca="1" si="942"/>
        <v>#N/A</v>
      </c>
      <c r="EI355" t="e">
        <f t="shared" ca="1" si="942"/>
        <v>#N/A</v>
      </c>
      <c r="EJ355" t="e">
        <f t="shared" ca="1" si="942"/>
        <v>#N/A</v>
      </c>
      <c r="EK355" t="e">
        <f t="shared" ca="1" si="942"/>
        <v>#N/A</v>
      </c>
      <c r="EL355" t="e">
        <f t="shared" ca="1" si="942"/>
        <v>#N/A</v>
      </c>
      <c r="EM355" t="e">
        <f t="shared" ca="1" si="942"/>
        <v>#N/A</v>
      </c>
      <c r="EN355" s="91" t="e">
        <f t="shared" ca="1" si="942"/>
        <v>#N/A</v>
      </c>
    </row>
    <row r="356" spans="1:144">
      <c r="A356" t="str">
        <f ca="1"/>
        <v>Internal finishes</v>
      </c>
      <c r="B356" t="str">
        <f ca="1"/>
        <v>Ceilings</v>
      </c>
      <c r="C356">
        <f ca="1"/>
        <v>0</v>
      </c>
      <c r="D356" t="str">
        <f ca="1"/>
        <v/>
      </c>
      <c r="E356">
        <f ca="1"/>
        <v>0</v>
      </c>
      <c r="F356">
        <f ca="1"/>
        <v>0</v>
      </c>
      <c r="G356">
        <f ca="1"/>
        <v>0</v>
      </c>
      <c r="H356" t="str">
        <f ca="1"/>
        <v/>
      </c>
      <c r="I356">
        <f ca="1"/>
        <v>0</v>
      </c>
      <c r="J356" t="str">
        <f ca="1"/>
        <v/>
      </c>
      <c r="K356" t="str">
        <f ca="1"/>
        <v>0</v>
      </c>
      <c r="L356" t="str">
        <f ca="1"/>
        <v>0</v>
      </c>
      <c r="M356" t="str">
        <f ca="1"/>
        <v>0</v>
      </c>
      <c r="X356" s="91" t="e">
        <f t="shared" ca="1" si="931"/>
        <v>#N/A</v>
      </c>
      <c r="Y356" t="e">
        <f t="shared" ref="Y356:CJ359" ca="1" si="943">Y$334*$E$332/60*$L356</f>
        <v>#N/A</v>
      </c>
      <c r="Z356" t="e">
        <f t="shared" ca="1" si="943"/>
        <v>#N/A</v>
      </c>
      <c r="AA356" t="e">
        <f t="shared" ca="1" si="943"/>
        <v>#N/A</v>
      </c>
      <c r="AB356" t="e">
        <f t="shared" ca="1" si="943"/>
        <v>#N/A</v>
      </c>
      <c r="AC356" t="e">
        <f t="shared" ca="1" si="943"/>
        <v>#N/A</v>
      </c>
      <c r="AD356" t="e">
        <f t="shared" ca="1" si="943"/>
        <v>#N/A</v>
      </c>
      <c r="AE356" t="e">
        <f t="shared" ca="1" si="943"/>
        <v>#N/A</v>
      </c>
      <c r="AF356" t="e">
        <f t="shared" ca="1" si="943"/>
        <v>#N/A</v>
      </c>
      <c r="AG356" t="e">
        <f t="shared" ca="1" si="943"/>
        <v>#N/A</v>
      </c>
      <c r="AH356" t="e">
        <f t="shared" ca="1" si="943"/>
        <v>#N/A</v>
      </c>
      <c r="AI356" t="e">
        <f t="shared" ca="1" si="943"/>
        <v>#N/A</v>
      </c>
      <c r="AJ356" t="e">
        <f t="shared" ca="1" si="943"/>
        <v>#N/A</v>
      </c>
      <c r="AK356" t="e">
        <f t="shared" ca="1" si="943"/>
        <v>#N/A</v>
      </c>
      <c r="AL356" t="e">
        <f t="shared" ca="1" si="943"/>
        <v>#N/A</v>
      </c>
      <c r="AM356" t="e">
        <f t="shared" ca="1" si="943"/>
        <v>#N/A</v>
      </c>
      <c r="AN356" t="e">
        <f t="shared" ca="1" si="943"/>
        <v>#N/A</v>
      </c>
      <c r="AO356" t="e">
        <f t="shared" ca="1" si="943"/>
        <v>#N/A</v>
      </c>
      <c r="AP356" t="e">
        <f t="shared" ca="1" si="943"/>
        <v>#N/A</v>
      </c>
      <c r="AQ356" t="e">
        <f t="shared" ca="1" si="943"/>
        <v>#N/A</v>
      </c>
      <c r="AR356" t="e">
        <f t="shared" ca="1" si="943"/>
        <v>#N/A</v>
      </c>
      <c r="AS356" t="e">
        <f t="shared" ca="1" si="943"/>
        <v>#N/A</v>
      </c>
      <c r="AT356" t="e">
        <f t="shared" ca="1" si="943"/>
        <v>#N/A</v>
      </c>
      <c r="AU356" t="e">
        <f t="shared" ca="1" si="943"/>
        <v>#N/A</v>
      </c>
      <c r="AV356" t="e">
        <f t="shared" ca="1" si="943"/>
        <v>#N/A</v>
      </c>
      <c r="AW356" t="e">
        <f t="shared" ca="1" si="943"/>
        <v>#N/A</v>
      </c>
      <c r="AX356" t="e">
        <f t="shared" ca="1" si="943"/>
        <v>#N/A</v>
      </c>
      <c r="AY356" t="e">
        <f t="shared" ca="1" si="943"/>
        <v>#N/A</v>
      </c>
      <c r="AZ356" t="e">
        <f t="shared" ca="1" si="943"/>
        <v>#N/A</v>
      </c>
      <c r="BA356" t="e">
        <f t="shared" ca="1" si="943"/>
        <v>#N/A</v>
      </c>
      <c r="BB356" s="91" t="e">
        <f t="shared" ca="1" si="943"/>
        <v>#N/A</v>
      </c>
      <c r="BC356" t="e">
        <f t="shared" ca="1" si="943"/>
        <v>#N/A</v>
      </c>
      <c r="BD356" t="e">
        <f t="shared" ca="1" si="943"/>
        <v>#N/A</v>
      </c>
      <c r="BE356" t="e">
        <f t="shared" ca="1" si="943"/>
        <v>#N/A</v>
      </c>
      <c r="BF356" t="e">
        <f t="shared" ca="1" si="943"/>
        <v>#N/A</v>
      </c>
      <c r="BG356" t="e">
        <f t="shared" ca="1" si="943"/>
        <v>#N/A</v>
      </c>
      <c r="BH356" t="e">
        <f t="shared" ca="1" si="943"/>
        <v>#N/A</v>
      </c>
      <c r="BI356" t="e">
        <f t="shared" ca="1" si="943"/>
        <v>#N/A</v>
      </c>
      <c r="BJ356" t="e">
        <f t="shared" ca="1" si="943"/>
        <v>#N/A</v>
      </c>
      <c r="BK356" t="e">
        <f t="shared" ca="1" si="943"/>
        <v>#N/A</v>
      </c>
      <c r="BL356" t="e">
        <f t="shared" ca="1" si="943"/>
        <v>#N/A</v>
      </c>
      <c r="BM356" t="e">
        <f t="shared" ca="1" si="943"/>
        <v>#N/A</v>
      </c>
      <c r="BN356" t="e">
        <f t="shared" ca="1" si="943"/>
        <v>#N/A</v>
      </c>
      <c r="BO356" t="e">
        <f t="shared" ca="1" si="943"/>
        <v>#N/A</v>
      </c>
      <c r="BP356" t="e">
        <f t="shared" ca="1" si="943"/>
        <v>#N/A</v>
      </c>
      <c r="BQ356" t="e">
        <f t="shared" ca="1" si="943"/>
        <v>#N/A</v>
      </c>
      <c r="BR356" t="e">
        <f t="shared" ca="1" si="943"/>
        <v>#N/A</v>
      </c>
      <c r="BS356" t="e">
        <f t="shared" ca="1" si="943"/>
        <v>#N/A</v>
      </c>
      <c r="BT356" t="e">
        <f t="shared" ca="1" si="943"/>
        <v>#N/A</v>
      </c>
      <c r="BU356" t="e">
        <f t="shared" ca="1" si="943"/>
        <v>#N/A</v>
      </c>
      <c r="BV356" t="e">
        <f t="shared" ca="1" si="943"/>
        <v>#N/A</v>
      </c>
      <c r="BW356" t="e">
        <f t="shared" ca="1" si="943"/>
        <v>#N/A</v>
      </c>
      <c r="BX356" t="e">
        <f t="shared" ca="1" si="943"/>
        <v>#N/A</v>
      </c>
      <c r="BY356" t="e">
        <f t="shared" ca="1" si="943"/>
        <v>#N/A</v>
      </c>
      <c r="BZ356" t="e">
        <f t="shared" ca="1" si="943"/>
        <v>#N/A</v>
      </c>
      <c r="CA356" t="e">
        <f t="shared" ca="1" si="943"/>
        <v>#N/A</v>
      </c>
      <c r="CB356" t="e">
        <f t="shared" ca="1" si="943"/>
        <v>#N/A</v>
      </c>
      <c r="CC356" t="e">
        <f t="shared" ca="1" si="943"/>
        <v>#N/A</v>
      </c>
      <c r="CD356" t="e">
        <f t="shared" ca="1" si="943"/>
        <v>#N/A</v>
      </c>
      <c r="CE356" t="e">
        <f t="shared" ca="1" si="943"/>
        <v>#N/A</v>
      </c>
      <c r="CF356" s="91" t="e">
        <f t="shared" ca="1" si="943"/>
        <v>#N/A</v>
      </c>
      <c r="CG356" t="e">
        <f t="shared" ca="1" si="943"/>
        <v>#N/A</v>
      </c>
      <c r="CH356" t="e">
        <f t="shared" ca="1" si="943"/>
        <v>#N/A</v>
      </c>
      <c r="CI356" t="e">
        <f t="shared" ca="1" si="943"/>
        <v>#N/A</v>
      </c>
      <c r="CJ356" t="e">
        <f t="shared" ca="1" si="943"/>
        <v>#N/A</v>
      </c>
      <c r="CK356" t="e">
        <f t="shared" ca="1" si="942"/>
        <v>#N/A</v>
      </c>
      <c r="CL356" t="e">
        <f t="shared" ca="1" si="942"/>
        <v>#N/A</v>
      </c>
      <c r="CM356" t="e">
        <f t="shared" ca="1" si="942"/>
        <v>#N/A</v>
      </c>
      <c r="CN356" t="e">
        <f t="shared" ca="1" si="942"/>
        <v>#N/A</v>
      </c>
      <c r="CO356" t="e">
        <f t="shared" ca="1" si="942"/>
        <v>#N/A</v>
      </c>
      <c r="CP356" t="e">
        <f t="shared" ca="1" si="942"/>
        <v>#N/A</v>
      </c>
      <c r="CQ356" t="e">
        <f t="shared" ca="1" si="942"/>
        <v>#N/A</v>
      </c>
      <c r="CR356" t="e">
        <f t="shared" ca="1" si="942"/>
        <v>#N/A</v>
      </c>
      <c r="CS356" t="e">
        <f t="shared" ca="1" si="942"/>
        <v>#N/A</v>
      </c>
      <c r="CT356" t="e">
        <f t="shared" ca="1" si="942"/>
        <v>#N/A</v>
      </c>
      <c r="CU356" t="e">
        <f t="shared" ca="1" si="942"/>
        <v>#N/A</v>
      </c>
      <c r="CV356" t="e">
        <f t="shared" ca="1" si="942"/>
        <v>#N/A</v>
      </c>
      <c r="CW356" t="e">
        <f t="shared" ca="1" si="942"/>
        <v>#N/A</v>
      </c>
      <c r="CX356" t="e">
        <f t="shared" ca="1" si="942"/>
        <v>#N/A</v>
      </c>
      <c r="CY356" t="e">
        <f t="shared" ca="1" si="942"/>
        <v>#N/A</v>
      </c>
      <c r="CZ356" t="e">
        <f t="shared" ca="1" si="942"/>
        <v>#N/A</v>
      </c>
      <c r="DA356" t="e">
        <f t="shared" ca="1" si="942"/>
        <v>#N/A</v>
      </c>
      <c r="DB356" t="e">
        <f t="shared" ca="1" si="942"/>
        <v>#N/A</v>
      </c>
      <c r="DC356" t="e">
        <f t="shared" ca="1" si="942"/>
        <v>#N/A</v>
      </c>
      <c r="DD356" t="e">
        <f t="shared" ca="1" si="942"/>
        <v>#N/A</v>
      </c>
      <c r="DE356" t="e">
        <f t="shared" ca="1" si="942"/>
        <v>#N/A</v>
      </c>
      <c r="DF356" t="e">
        <f t="shared" ca="1" si="942"/>
        <v>#N/A</v>
      </c>
      <c r="DG356" t="e">
        <f t="shared" ca="1" si="942"/>
        <v>#N/A</v>
      </c>
      <c r="DH356" t="e">
        <f t="shared" ca="1" si="942"/>
        <v>#N/A</v>
      </c>
      <c r="DI356" t="e">
        <f t="shared" ca="1" si="942"/>
        <v>#N/A</v>
      </c>
      <c r="DJ356" s="91" t="e">
        <f t="shared" ca="1" si="942"/>
        <v>#N/A</v>
      </c>
      <c r="DK356" t="e">
        <f t="shared" ca="1" si="942"/>
        <v>#N/A</v>
      </c>
      <c r="DL356" t="e">
        <f t="shared" ca="1" si="942"/>
        <v>#N/A</v>
      </c>
      <c r="DM356" t="e">
        <f t="shared" ca="1" si="942"/>
        <v>#N/A</v>
      </c>
      <c r="DN356" t="e">
        <f t="shared" ca="1" si="942"/>
        <v>#N/A</v>
      </c>
      <c r="DO356" t="e">
        <f t="shared" ca="1" si="942"/>
        <v>#N/A</v>
      </c>
      <c r="DP356" t="e">
        <f t="shared" ca="1" si="942"/>
        <v>#N/A</v>
      </c>
      <c r="DQ356" t="e">
        <f t="shared" ca="1" si="942"/>
        <v>#N/A</v>
      </c>
      <c r="DR356" t="e">
        <f t="shared" ca="1" si="942"/>
        <v>#N/A</v>
      </c>
      <c r="DS356" t="e">
        <f t="shared" ca="1" si="942"/>
        <v>#N/A</v>
      </c>
      <c r="DT356" t="e">
        <f t="shared" ca="1" si="942"/>
        <v>#N/A</v>
      </c>
      <c r="DU356" t="e">
        <f t="shared" ca="1" si="942"/>
        <v>#N/A</v>
      </c>
      <c r="DV356" t="e">
        <f t="shared" ca="1" si="942"/>
        <v>#N/A</v>
      </c>
      <c r="DW356" t="e">
        <f t="shared" ca="1" si="942"/>
        <v>#N/A</v>
      </c>
      <c r="DX356" t="e">
        <f t="shared" ca="1" si="942"/>
        <v>#N/A</v>
      </c>
      <c r="DY356" t="e">
        <f t="shared" ca="1" si="942"/>
        <v>#N/A</v>
      </c>
      <c r="DZ356" t="e">
        <f t="shared" ca="1" si="942"/>
        <v>#N/A</v>
      </c>
      <c r="EA356" t="e">
        <f t="shared" ca="1" si="942"/>
        <v>#N/A</v>
      </c>
      <c r="EB356" t="e">
        <f t="shared" ca="1" si="942"/>
        <v>#N/A</v>
      </c>
      <c r="EC356" t="e">
        <f t="shared" ca="1" si="942"/>
        <v>#N/A</v>
      </c>
      <c r="ED356" t="e">
        <f t="shared" ca="1" si="942"/>
        <v>#N/A</v>
      </c>
      <c r="EE356" t="e">
        <f t="shared" ca="1" si="942"/>
        <v>#N/A</v>
      </c>
      <c r="EF356" t="e">
        <f t="shared" ca="1" si="942"/>
        <v>#N/A</v>
      </c>
      <c r="EG356" t="e">
        <f t="shared" ca="1" si="942"/>
        <v>#N/A</v>
      </c>
      <c r="EH356" t="e">
        <f t="shared" ca="1" si="942"/>
        <v>#N/A</v>
      </c>
      <c r="EI356" t="e">
        <f t="shared" ca="1" si="942"/>
        <v>#N/A</v>
      </c>
      <c r="EJ356" t="e">
        <f t="shared" ca="1" si="942"/>
        <v>#N/A</v>
      </c>
      <c r="EK356" t="e">
        <f t="shared" ca="1" si="942"/>
        <v>#N/A</v>
      </c>
      <c r="EL356" t="e">
        <f t="shared" ca="1" si="942"/>
        <v>#N/A</v>
      </c>
      <c r="EM356" t="e">
        <f t="shared" ca="1" si="942"/>
        <v>#N/A</v>
      </c>
      <c r="EN356" s="91" t="e">
        <f t="shared" ca="1" si="942"/>
        <v>#N/A</v>
      </c>
    </row>
    <row r="357" spans="1:144">
      <c r="A357" t="str">
        <f ca="1"/>
        <v>Internal finishes</v>
      </c>
      <c r="B357" t="str">
        <f ca="1"/>
        <v>Floors</v>
      </c>
      <c r="C357">
        <f ca="1"/>
        <v>0</v>
      </c>
      <c r="D357" t="str">
        <f ca="1"/>
        <v/>
      </c>
      <c r="E357">
        <f ca="1"/>
        <v>0</v>
      </c>
      <c r="F357">
        <f ca="1"/>
        <v>0</v>
      </c>
      <c r="G357">
        <f ca="1"/>
        <v>0</v>
      </c>
      <c r="H357" t="str">
        <f ca="1"/>
        <v/>
      </c>
      <c r="I357">
        <f ca="1"/>
        <v>0</v>
      </c>
      <c r="J357" t="str">
        <f ca="1"/>
        <v/>
      </c>
      <c r="K357" t="str">
        <f ca="1"/>
        <v>0</v>
      </c>
      <c r="L357" t="str">
        <f ca="1"/>
        <v>0</v>
      </c>
      <c r="M357" t="str">
        <f ca="1"/>
        <v>0</v>
      </c>
      <c r="X357" s="91" t="e">
        <f t="shared" ca="1" si="931"/>
        <v>#N/A</v>
      </c>
      <c r="Y357" t="e">
        <f t="shared" ca="1" si="943"/>
        <v>#N/A</v>
      </c>
      <c r="Z357" t="e">
        <f t="shared" ca="1" si="943"/>
        <v>#N/A</v>
      </c>
      <c r="AA357" t="e">
        <f t="shared" ca="1" si="943"/>
        <v>#N/A</v>
      </c>
      <c r="AB357" t="e">
        <f t="shared" ca="1" si="943"/>
        <v>#N/A</v>
      </c>
      <c r="AC357" t="e">
        <f t="shared" ca="1" si="943"/>
        <v>#N/A</v>
      </c>
      <c r="AD357" t="e">
        <f t="shared" ca="1" si="943"/>
        <v>#N/A</v>
      </c>
      <c r="AE357" t="e">
        <f t="shared" ca="1" si="943"/>
        <v>#N/A</v>
      </c>
      <c r="AF357" t="e">
        <f t="shared" ca="1" si="943"/>
        <v>#N/A</v>
      </c>
      <c r="AG357" t="e">
        <f t="shared" ca="1" si="943"/>
        <v>#N/A</v>
      </c>
      <c r="AH357" t="e">
        <f t="shared" ca="1" si="943"/>
        <v>#N/A</v>
      </c>
      <c r="AI357" t="e">
        <f t="shared" ca="1" si="943"/>
        <v>#N/A</v>
      </c>
      <c r="AJ357" t="e">
        <f t="shared" ca="1" si="943"/>
        <v>#N/A</v>
      </c>
      <c r="AK357" t="e">
        <f t="shared" ca="1" si="943"/>
        <v>#N/A</v>
      </c>
      <c r="AL357" t="e">
        <f t="shared" ca="1" si="943"/>
        <v>#N/A</v>
      </c>
      <c r="AM357" t="e">
        <f t="shared" ca="1" si="943"/>
        <v>#N/A</v>
      </c>
      <c r="AN357" t="e">
        <f t="shared" ca="1" si="943"/>
        <v>#N/A</v>
      </c>
      <c r="AO357" t="e">
        <f t="shared" ca="1" si="943"/>
        <v>#N/A</v>
      </c>
      <c r="AP357" t="e">
        <f t="shared" ca="1" si="943"/>
        <v>#N/A</v>
      </c>
      <c r="AQ357" t="e">
        <f t="shared" ca="1" si="943"/>
        <v>#N/A</v>
      </c>
      <c r="AR357" t="e">
        <f t="shared" ca="1" si="943"/>
        <v>#N/A</v>
      </c>
      <c r="AS357" t="e">
        <f t="shared" ca="1" si="943"/>
        <v>#N/A</v>
      </c>
      <c r="AT357" t="e">
        <f t="shared" ca="1" si="943"/>
        <v>#N/A</v>
      </c>
      <c r="AU357" t="e">
        <f t="shared" ca="1" si="943"/>
        <v>#N/A</v>
      </c>
      <c r="AV357" t="e">
        <f t="shared" ca="1" si="943"/>
        <v>#N/A</v>
      </c>
      <c r="AW357" t="e">
        <f t="shared" ca="1" si="943"/>
        <v>#N/A</v>
      </c>
      <c r="AX357" t="e">
        <f t="shared" ca="1" si="943"/>
        <v>#N/A</v>
      </c>
      <c r="AY357" t="e">
        <f t="shared" ca="1" si="943"/>
        <v>#N/A</v>
      </c>
      <c r="AZ357" t="e">
        <f t="shared" ca="1" si="943"/>
        <v>#N/A</v>
      </c>
      <c r="BA357" t="e">
        <f t="shared" ca="1" si="943"/>
        <v>#N/A</v>
      </c>
      <c r="BB357" s="91" t="e">
        <f t="shared" ca="1" si="943"/>
        <v>#N/A</v>
      </c>
      <c r="BC357" t="e">
        <f t="shared" ca="1" si="943"/>
        <v>#N/A</v>
      </c>
      <c r="BD357" t="e">
        <f t="shared" ca="1" si="943"/>
        <v>#N/A</v>
      </c>
      <c r="BE357" t="e">
        <f t="shared" ca="1" si="943"/>
        <v>#N/A</v>
      </c>
      <c r="BF357" t="e">
        <f t="shared" ca="1" si="943"/>
        <v>#N/A</v>
      </c>
      <c r="BG357" t="e">
        <f t="shared" ca="1" si="943"/>
        <v>#N/A</v>
      </c>
      <c r="BH357" t="e">
        <f t="shared" ca="1" si="943"/>
        <v>#N/A</v>
      </c>
      <c r="BI357" t="e">
        <f t="shared" ca="1" si="943"/>
        <v>#N/A</v>
      </c>
      <c r="BJ357" t="e">
        <f t="shared" ca="1" si="943"/>
        <v>#N/A</v>
      </c>
      <c r="BK357" t="e">
        <f t="shared" ca="1" si="943"/>
        <v>#N/A</v>
      </c>
      <c r="BL357" t="e">
        <f t="shared" ca="1" si="943"/>
        <v>#N/A</v>
      </c>
      <c r="BM357" t="e">
        <f t="shared" ca="1" si="943"/>
        <v>#N/A</v>
      </c>
      <c r="BN357" t="e">
        <f t="shared" ca="1" si="943"/>
        <v>#N/A</v>
      </c>
      <c r="BO357" t="e">
        <f t="shared" ca="1" si="943"/>
        <v>#N/A</v>
      </c>
      <c r="BP357" t="e">
        <f t="shared" ca="1" si="943"/>
        <v>#N/A</v>
      </c>
      <c r="BQ357" t="e">
        <f t="shared" ca="1" si="943"/>
        <v>#N/A</v>
      </c>
      <c r="BR357" t="e">
        <f t="shared" ca="1" si="943"/>
        <v>#N/A</v>
      </c>
      <c r="BS357" t="e">
        <f t="shared" ca="1" si="943"/>
        <v>#N/A</v>
      </c>
      <c r="BT357" t="e">
        <f t="shared" ca="1" si="943"/>
        <v>#N/A</v>
      </c>
      <c r="BU357" t="e">
        <f t="shared" ca="1" si="943"/>
        <v>#N/A</v>
      </c>
      <c r="BV357" t="e">
        <f t="shared" ca="1" si="943"/>
        <v>#N/A</v>
      </c>
      <c r="BW357" t="e">
        <f t="shared" ca="1" si="943"/>
        <v>#N/A</v>
      </c>
      <c r="BX357" t="e">
        <f t="shared" ca="1" si="943"/>
        <v>#N/A</v>
      </c>
      <c r="BY357" t="e">
        <f t="shared" ca="1" si="943"/>
        <v>#N/A</v>
      </c>
      <c r="BZ357" t="e">
        <f t="shared" ca="1" si="943"/>
        <v>#N/A</v>
      </c>
      <c r="CA357" t="e">
        <f t="shared" ca="1" si="943"/>
        <v>#N/A</v>
      </c>
      <c r="CB357" t="e">
        <f t="shared" ca="1" si="943"/>
        <v>#N/A</v>
      </c>
      <c r="CC357" t="e">
        <f t="shared" ca="1" si="943"/>
        <v>#N/A</v>
      </c>
      <c r="CD357" t="e">
        <f t="shared" ca="1" si="943"/>
        <v>#N/A</v>
      </c>
      <c r="CE357" t="e">
        <f t="shared" ca="1" si="943"/>
        <v>#N/A</v>
      </c>
      <c r="CF357" s="91" t="e">
        <f t="shared" ca="1" si="943"/>
        <v>#N/A</v>
      </c>
      <c r="CG357" t="e">
        <f t="shared" ca="1" si="943"/>
        <v>#N/A</v>
      </c>
      <c r="CH357" t="e">
        <f t="shared" ca="1" si="943"/>
        <v>#N/A</v>
      </c>
      <c r="CI357" t="e">
        <f t="shared" ca="1" si="943"/>
        <v>#N/A</v>
      </c>
      <c r="CJ357" t="e">
        <f t="shared" ca="1" si="943"/>
        <v>#N/A</v>
      </c>
      <c r="CK357" t="e">
        <f t="shared" ca="1" si="942"/>
        <v>#N/A</v>
      </c>
      <c r="CL357" t="e">
        <f t="shared" ca="1" si="942"/>
        <v>#N/A</v>
      </c>
      <c r="CM357" t="e">
        <f t="shared" ca="1" si="942"/>
        <v>#N/A</v>
      </c>
      <c r="CN357" t="e">
        <f t="shared" ca="1" si="942"/>
        <v>#N/A</v>
      </c>
      <c r="CO357" t="e">
        <f t="shared" ca="1" si="942"/>
        <v>#N/A</v>
      </c>
      <c r="CP357" t="e">
        <f t="shared" ca="1" si="942"/>
        <v>#N/A</v>
      </c>
      <c r="CQ357" t="e">
        <f t="shared" ca="1" si="942"/>
        <v>#N/A</v>
      </c>
      <c r="CR357" t="e">
        <f t="shared" ca="1" si="942"/>
        <v>#N/A</v>
      </c>
      <c r="CS357" t="e">
        <f t="shared" ca="1" si="942"/>
        <v>#N/A</v>
      </c>
      <c r="CT357" t="e">
        <f t="shared" ca="1" si="942"/>
        <v>#N/A</v>
      </c>
      <c r="CU357" t="e">
        <f t="shared" ca="1" si="942"/>
        <v>#N/A</v>
      </c>
      <c r="CV357" t="e">
        <f t="shared" ca="1" si="942"/>
        <v>#N/A</v>
      </c>
      <c r="CW357" t="e">
        <f t="shared" ca="1" si="942"/>
        <v>#N/A</v>
      </c>
      <c r="CX357" t="e">
        <f t="shared" ca="1" si="942"/>
        <v>#N/A</v>
      </c>
      <c r="CY357" t="e">
        <f t="shared" ca="1" si="942"/>
        <v>#N/A</v>
      </c>
      <c r="CZ357" t="e">
        <f t="shared" ca="1" si="942"/>
        <v>#N/A</v>
      </c>
      <c r="DA357" t="e">
        <f t="shared" ca="1" si="942"/>
        <v>#N/A</v>
      </c>
      <c r="DB357" t="e">
        <f t="shared" ca="1" si="942"/>
        <v>#N/A</v>
      </c>
      <c r="DC357" t="e">
        <f t="shared" ca="1" si="942"/>
        <v>#N/A</v>
      </c>
      <c r="DD357" t="e">
        <f t="shared" ca="1" si="942"/>
        <v>#N/A</v>
      </c>
      <c r="DE357" t="e">
        <f t="shared" ca="1" si="942"/>
        <v>#N/A</v>
      </c>
      <c r="DF357" t="e">
        <f t="shared" ca="1" si="942"/>
        <v>#N/A</v>
      </c>
      <c r="DG357" t="e">
        <f t="shared" ca="1" si="942"/>
        <v>#N/A</v>
      </c>
      <c r="DH357" t="e">
        <f t="shared" ca="1" si="942"/>
        <v>#N/A</v>
      </c>
      <c r="DI357" t="e">
        <f t="shared" ca="1" si="942"/>
        <v>#N/A</v>
      </c>
      <c r="DJ357" s="91" t="e">
        <f t="shared" ca="1" si="942"/>
        <v>#N/A</v>
      </c>
      <c r="DK357" t="e">
        <f t="shared" ca="1" si="942"/>
        <v>#N/A</v>
      </c>
      <c r="DL357" t="e">
        <f t="shared" ca="1" si="942"/>
        <v>#N/A</v>
      </c>
      <c r="DM357" t="e">
        <f t="shared" ca="1" si="942"/>
        <v>#N/A</v>
      </c>
      <c r="DN357" t="e">
        <f t="shared" ca="1" si="942"/>
        <v>#N/A</v>
      </c>
      <c r="DO357" t="e">
        <f t="shared" ca="1" si="942"/>
        <v>#N/A</v>
      </c>
      <c r="DP357" t="e">
        <f t="shared" ca="1" si="942"/>
        <v>#N/A</v>
      </c>
      <c r="DQ357" t="e">
        <f t="shared" ca="1" si="942"/>
        <v>#N/A</v>
      </c>
      <c r="DR357" t="e">
        <f t="shared" ca="1" si="942"/>
        <v>#N/A</v>
      </c>
      <c r="DS357" t="e">
        <f t="shared" ca="1" si="942"/>
        <v>#N/A</v>
      </c>
      <c r="DT357" t="e">
        <f t="shared" ca="1" si="942"/>
        <v>#N/A</v>
      </c>
      <c r="DU357" t="e">
        <f t="shared" ca="1" si="942"/>
        <v>#N/A</v>
      </c>
      <c r="DV357" t="e">
        <f t="shared" ca="1" si="942"/>
        <v>#N/A</v>
      </c>
      <c r="DW357" t="e">
        <f t="shared" ca="1" si="942"/>
        <v>#N/A</v>
      </c>
      <c r="DX357" t="e">
        <f t="shared" ca="1" si="942"/>
        <v>#N/A</v>
      </c>
      <c r="DY357" t="e">
        <f t="shared" ca="1" si="942"/>
        <v>#N/A</v>
      </c>
      <c r="DZ357" t="e">
        <f t="shared" ca="1" si="942"/>
        <v>#N/A</v>
      </c>
      <c r="EA357" t="e">
        <f t="shared" ca="1" si="942"/>
        <v>#N/A</v>
      </c>
      <c r="EB357" t="e">
        <f t="shared" ca="1" si="942"/>
        <v>#N/A</v>
      </c>
      <c r="EC357" t="e">
        <f t="shared" ca="1" si="942"/>
        <v>#N/A</v>
      </c>
      <c r="ED357" t="e">
        <f t="shared" ca="1" si="942"/>
        <v>#N/A</v>
      </c>
      <c r="EE357" t="e">
        <f t="shared" ca="1" si="942"/>
        <v>#N/A</v>
      </c>
      <c r="EF357" t="e">
        <f t="shared" ca="1" si="942"/>
        <v>#N/A</v>
      </c>
      <c r="EG357" t="e">
        <f t="shared" ca="1" si="942"/>
        <v>#N/A</v>
      </c>
      <c r="EH357" t="e">
        <f t="shared" ca="1" si="942"/>
        <v>#N/A</v>
      </c>
      <c r="EI357" t="e">
        <f t="shared" ca="1" si="942"/>
        <v>#N/A</v>
      </c>
      <c r="EJ357" t="e">
        <f t="shared" ca="1" si="942"/>
        <v>#N/A</v>
      </c>
      <c r="EK357" t="e">
        <f t="shared" ca="1" si="942"/>
        <v>#N/A</v>
      </c>
      <c r="EL357" t="e">
        <f t="shared" ca="1" si="942"/>
        <v>#N/A</v>
      </c>
      <c r="EM357" t="e">
        <f t="shared" ca="1" si="942"/>
        <v>#N/A</v>
      </c>
      <c r="EN357" s="91" t="e">
        <f t="shared" ca="1" si="942"/>
        <v>#N/A</v>
      </c>
    </row>
    <row r="358" spans="1:144">
      <c r="A358" t="str">
        <f ca="1"/>
        <v>Services</v>
      </c>
      <c r="B358" t="str">
        <f ca="1"/>
        <v>Services</v>
      </c>
      <c r="C358">
        <f ca="1"/>
        <v>0</v>
      </c>
      <c r="D358" t="str">
        <f ca="1"/>
        <v/>
      </c>
      <c r="E358">
        <f ca="1"/>
        <v>0</v>
      </c>
      <c r="F358">
        <f ca="1"/>
        <v>0</v>
      </c>
      <c r="G358">
        <f ca="1"/>
        <v>0</v>
      </c>
      <c r="H358" t="str">
        <f ca="1"/>
        <v/>
      </c>
      <c r="I358">
        <f ca="1"/>
        <v>0</v>
      </c>
      <c r="J358" t="str">
        <f ca="1"/>
        <v/>
      </c>
      <c r="K358" t="str">
        <f ca="1"/>
        <v>0</v>
      </c>
      <c r="L358" t="str">
        <f ca="1"/>
        <v>0</v>
      </c>
      <c r="M358" t="str">
        <f ca="1"/>
        <v>0</v>
      </c>
      <c r="X358" s="91" t="e">
        <f t="shared" ca="1" si="931"/>
        <v>#N/A</v>
      </c>
      <c r="Y358" t="e">
        <f t="shared" ca="1" si="943"/>
        <v>#N/A</v>
      </c>
      <c r="Z358" t="e">
        <f t="shared" ca="1" si="943"/>
        <v>#N/A</v>
      </c>
      <c r="AA358" t="e">
        <f t="shared" ca="1" si="943"/>
        <v>#N/A</v>
      </c>
      <c r="AB358" t="e">
        <f t="shared" ca="1" si="943"/>
        <v>#N/A</v>
      </c>
      <c r="AC358" t="e">
        <f t="shared" ca="1" si="943"/>
        <v>#N/A</v>
      </c>
      <c r="AD358" t="e">
        <f t="shared" ca="1" si="943"/>
        <v>#N/A</v>
      </c>
      <c r="AE358" t="e">
        <f t="shared" ca="1" si="943"/>
        <v>#N/A</v>
      </c>
      <c r="AF358" t="e">
        <f t="shared" ca="1" si="943"/>
        <v>#N/A</v>
      </c>
      <c r="AG358" t="e">
        <f t="shared" ca="1" si="943"/>
        <v>#N/A</v>
      </c>
      <c r="AH358" t="e">
        <f t="shared" ca="1" si="943"/>
        <v>#N/A</v>
      </c>
      <c r="AI358" t="e">
        <f t="shared" ca="1" si="943"/>
        <v>#N/A</v>
      </c>
      <c r="AJ358" t="e">
        <f t="shared" ca="1" si="943"/>
        <v>#N/A</v>
      </c>
      <c r="AK358" t="e">
        <f t="shared" ca="1" si="943"/>
        <v>#N/A</v>
      </c>
      <c r="AL358" t="e">
        <f t="shared" ca="1" si="943"/>
        <v>#N/A</v>
      </c>
      <c r="AM358" t="e">
        <f t="shared" ca="1" si="943"/>
        <v>#N/A</v>
      </c>
      <c r="AN358" t="e">
        <f t="shared" ca="1" si="943"/>
        <v>#N/A</v>
      </c>
      <c r="AO358" t="e">
        <f t="shared" ca="1" si="943"/>
        <v>#N/A</v>
      </c>
      <c r="AP358" t="e">
        <f t="shared" ca="1" si="943"/>
        <v>#N/A</v>
      </c>
      <c r="AQ358" t="e">
        <f t="shared" ca="1" si="943"/>
        <v>#N/A</v>
      </c>
      <c r="AR358" t="e">
        <f t="shared" ca="1" si="943"/>
        <v>#N/A</v>
      </c>
      <c r="AS358" t="e">
        <f t="shared" ca="1" si="943"/>
        <v>#N/A</v>
      </c>
      <c r="AT358" t="e">
        <f t="shared" ca="1" si="943"/>
        <v>#N/A</v>
      </c>
      <c r="AU358" t="e">
        <f t="shared" ca="1" si="943"/>
        <v>#N/A</v>
      </c>
      <c r="AV358" t="e">
        <f t="shared" ca="1" si="943"/>
        <v>#N/A</v>
      </c>
      <c r="AW358" t="e">
        <f t="shared" ca="1" si="943"/>
        <v>#N/A</v>
      </c>
      <c r="AX358" t="e">
        <f t="shared" ca="1" si="943"/>
        <v>#N/A</v>
      </c>
      <c r="AY358" t="e">
        <f t="shared" ca="1" si="943"/>
        <v>#N/A</v>
      </c>
      <c r="AZ358" t="e">
        <f t="shared" ca="1" si="943"/>
        <v>#N/A</v>
      </c>
      <c r="BA358" t="e">
        <f t="shared" ca="1" si="943"/>
        <v>#N/A</v>
      </c>
      <c r="BB358" s="91" t="e">
        <f t="shared" ca="1" si="943"/>
        <v>#N/A</v>
      </c>
      <c r="BC358" t="e">
        <f t="shared" ca="1" si="943"/>
        <v>#N/A</v>
      </c>
      <c r="BD358" t="e">
        <f t="shared" ca="1" si="943"/>
        <v>#N/A</v>
      </c>
      <c r="BE358" t="e">
        <f t="shared" ca="1" si="943"/>
        <v>#N/A</v>
      </c>
      <c r="BF358" t="e">
        <f t="shared" ca="1" si="943"/>
        <v>#N/A</v>
      </c>
      <c r="BG358" t="e">
        <f t="shared" ca="1" si="943"/>
        <v>#N/A</v>
      </c>
      <c r="BH358" t="e">
        <f t="shared" ca="1" si="943"/>
        <v>#N/A</v>
      </c>
      <c r="BI358" t="e">
        <f t="shared" ca="1" si="943"/>
        <v>#N/A</v>
      </c>
      <c r="BJ358" t="e">
        <f t="shared" ca="1" si="943"/>
        <v>#N/A</v>
      </c>
      <c r="BK358" t="e">
        <f t="shared" ca="1" si="943"/>
        <v>#N/A</v>
      </c>
      <c r="BL358" t="e">
        <f t="shared" ca="1" si="943"/>
        <v>#N/A</v>
      </c>
      <c r="BM358" t="e">
        <f t="shared" ca="1" si="943"/>
        <v>#N/A</v>
      </c>
      <c r="BN358" t="e">
        <f t="shared" ca="1" si="943"/>
        <v>#N/A</v>
      </c>
      <c r="BO358" t="e">
        <f t="shared" ca="1" si="943"/>
        <v>#N/A</v>
      </c>
      <c r="BP358" t="e">
        <f t="shared" ca="1" si="943"/>
        <v>#N/A</v>
      </c>
      <c r="BQ358" t="e">
        <f t="shared" ca="1" si="943"/>
        <v>#N/A</v>
      </c>
      <c r="BR358" t="e">
        <f t="shared" ca="1" si="943"/>
        <v>#N/A</v>
      </c>
      <c r="BS358" t="e">
        <f t="shared" ca="1" si="943"/>
        <v>#N/A</v>
      </c>
      <c r="BT358" t="e">
        <f t="shared" ca="1" si="943"/>
        <v>#N/A</v>
      </c>
      <c r="BU358" t="e">
        <f t="shared" ca="1" si="943"/>
        <v>#N/A</v>
      </c>
      <c r="BV358" t="e">
        <f t="shared" ca="1" si="943"/>
        <v>#N/A</v>
      </c>
      <c r="BW358" t="e">
        <f t="shared" ca="1" si="943"/>
        <v>#N/A</v>
      </c>
      <c r="BX358" t="e">
        <f t="shared" ca="1" si="943"/>
        <v>#N/A</v>
      </c>
      <c r="BY358" t="e">
        <f t="shared" ca="1" si="943"/>
        <v>#N/A</v>
      </c>
      <c r="BZ358" t="e">
        <f t="shared" ca="1" si="943"/>
        <v>#N/A</v>
      </c>
      <c r="CA358" t="e">
        <f t="shared" ca="1" si="943"/>
        <v>#N/A</v>
      </c>
      <c r="CB358" t="e">
        <f t="shared" ca="1" si="943"/>
        <v>#N/A</v>
      </c>
      <c r="CC358" t="e">
        <f t="shared" ca="1" si="943"/>
        <v>#N/A</v>
      </c>
      <c r="CD358" t="e">
        <f t="shared" ca="1" si="943"/>
        <v>#N/A</v>
      </c>
      <c r="CE358" t="e">
        <f t="shared" ca="1" si="943"/>
        <v>#N/A</v>
      </c>
      <c r="CF358" s="91" t="e">
        <f t="shared" ca="1" si="943"/>
        <v>#N/A</v>
      </c>
      <c r="CG358" t="e">
        <f t="shared" ca="1" si="943"/>
        <v>#N/A</v>
      </c>
      <c r="CH358" t="e">
        <f t="shared" ca="1" si="943"/>
        <v>#N/A</v>
      </c>
      <c r="CI358" t="e">
        <f t="shared" ca="1" si="943"/>
        <v>#N/A</v>
      </c>
      <c r="CJ358" t="e">
        <f t="shared" ca="1" si="943"/>
        <v>#N/A</v>
      </c>
      <c r="CK358" t="e">
        <f t="shared" ca="1" si="942"/>
        <v>#N/A</v>
      </c>
      <c r="CL358" t="e">
        <f t="shared" ca="1" si="942"/>
        <v>#N/A</v>
      </c>
      <c r="CM358" t="e">
        <f t="shared" ca="1" si="942"/>
        <v>#N/A</v>
      </c>
      <c r="CN358" t="e">
        <f t="shared" ca="1" si="942"/>
        <v>#N/A</v>
      </c>
      <c r="CO358" t="e">
        <f t="shared" ca="1" si="942"/>
        <v>#N/A</v>
      </c>
      <c r="CP358" t="e">
        <f t="shared" ca="1" si="942"/>
        <v>#N/A</v>
      </c>
      <c r="CQ358" t="e">
        <f t="shared" ca="1" si="942"/>
        <v>#N/A</v>
      </c>
      <c r="CR358" t="e">
        <f t="shared" ca="1" si="942"/>
        <v>#N/A</v>
      </c>
      <c r="CS358" t="e">
        <f t="shared" ca="1" si="942"/>
        <v>#N/A</v>
      </c>
      <c r="CT358" t="e">
        <f t="shared" ca="1" si="942"/>
        <v>#N/A</v>
      </c>
      <c r="CU358" t="e">
        <f t="shared" ca="1" si="942"/>
        <v>#N/A</v>
      </c>
      <c r="CV358" t="e">
        <f t="shared" ca="1" si="942"/>
        <v>#N/A</v>
      </c>
      <c r="CW358" t="e">
        <f t="shared" ca="1" si="942"/>
        <v>#N/A</v>
      </c>
      <c r="CX358" t="e">
        <f t="shared" ca="1" si="942"/>
        <v>#N/A</v>
      </c>
      <c r="CY358" t="e">
        <f t="shared" ca="1" si="942"/>
        <v>#N/A</v>
      </c>
      <c r="CZ358" t="e">
        <f t="shared" ca="1" si="942"/>
        <v>#N/A</v>
      </c>
      <c r="DA358" t="e">
        <f t="shared" ca="1" si="942"/>
        <v>#N/A</v>
      </c>
      <c r="DB358" t="e">
        <f t="shared" ca="1" si="942"/>
        <v>#N/A</v>
      </c>
      <c r="DC358" t="e">
        <f t="shared" ca="1" si="942"/>
        <v>#N/A</v>
      </c>
      <c r="DD358" t="e">
        <f t="shared" ca="1" si="942"/>
        <v>#N/A</v>
      </c>
      <c r="DE358" t="e">
        <f t="shared" ca="1" si="942"/>
        <v>#N/A</v>
      </c>
      <c r="DF358" t="e">
        <f t="shared" ca="1" si="942"/>
        <v>#N/A</v>
      </c>
      <c r="DG358" t="e">
        <f t="shared" ca="1" si="942"/>
        <v>#N/A</v>
      </c>
      <c r="DH358" t="e">
        <f t="shared" ca="1" si="942"/>
        <v>#N/A</v>
      </c>
      <c r="DI358" t="e">
        <f t="shared" ca="1" si="942"/>
        <v>#N/A</v>
      </c>
      <c r="DJ358" s="91" t="e">
        <f t="shared" ca="1" si="942"/>
        <v>#N/A</v>
      </c>
      <c r="DK358" t="e">
        <f t="shared" ca="1" si="942"/>
        <v>#N/A</v>
      </c>
      <c r="DL358" t="e">
        <f t="shared" ca="1" si="942"/>
        <v>#N/A</v>
      </c>
      <c r="DM358" t="e">
        <f t="shared" ca="1" si="942"/>
        <v>#N/A</v>
      </c>
      <c r="DN358" t="e">
        <f t="shared" ca="1" si="942"/>
        <v>#N/A</v>
      </c>
      <c r="DO358" t="e">
        <f t="shared" ca="1" si="942"/>
        <v>#N/A</v>
      </c>
      <c r="DP358" t="e">
        <f t="shared" ca="1" si="942"/>
        <v>#N/A</v>
      </c>
      <c r="DQ358" t="e">
        <f t="shared" ca="1" si="942"/>
        <v>#N/A</v>
      </c>
      <c r="DR358" t="e">
        <f t="shared" ca="1" si="942"/>
        <v>#N/A</v>
      </c>
      <c r="DS358" t="e">
        <f t="shared" ca="1" si="942"/>
        <v>#N/A</v>
      </c>
      <c r="DT358" t="e">
        <f t="shared" ca="1" si="942"/>
        <v>#N/A</v>
      </c>
      <c r="DU358" t="e">
        <f t="shared" ca="1" si="942"/>
        <v>#N/A</v>
      </c>
      <c r="DV358" t="e">
        <f t="shared" ca="1" si="942"/>
        <v>#N/A</v>
      </c>
      <c r="DW358" t="e">
        <f t="shared" ca="1" si="942"/>
        <v>#N/A</v>
      </c>
      <c r="DX358" t="e">
        <f t="shared" ca="1" si="942"/>
        <v>#N/A</v>
      </c>
      <c r="DY358" t="e">
        <f t="shared" ca="1" si="942"/>
        <v>#N/A</v>
      </c>
      <c r="DZ358" t="e">
        <f t="shared" ca="1" si="942"/>
        <v>#N/A</v>
      </c>
      <c r="EA358" t="e">
        <f t="shared" ca="1" si="942"/>
        <v>#N/A</v>
      </c>
      <c r="EB358" t="e">
        <f t="shared" ca="1" si="942"/>
        <v>#N/A</v>
      </c>
      <c r="EC358" t="e">
        <f t="shared" ca="1" si="942"/>
        <v>#N/A</v>
      </c>
      <c r="ED358" t="e">
        <f t="shared" ca="1" si="942"/>
        <v>#N/A</v>
      </c>
      <c r="EE358" t="e">
        <f t="shared" ca="1" si="942"/>
        <v>#N/A</v>
      </c>
      <c r="EF358" t="e">
        <f t="shared" ca="1" si="942"/>
        <v>#N/A</v>
      </c>
      <c r="EG358" t="e">
        <f t="shared" ca="1" si="942"/>
        <v>#N/A</v>
      </c>
      <c r="EH358" t="e">
        <f t="shared" ca="1" si="942"/>
        <v>#N/A</v>
      </c>
      <c r="EI358" t="e">
        <f t="shared" ca="1" si="942"/>
        <v>#N/A</v>
      </c>
      <c r="EJ358" t="e">
        <f t="shared" ca="1" si="942"/>
        <v>#N/A</v>
      </c>
      <c r="EK358" t="e">
        <f t="shared" ca="1" si="942"/>
        <v>#N/A</v>
      </c>
      <c r="EL358" t="e">
        <f t="shared" ca="1" si="942"/>
        <v>#N/A</v>
      </c>
      <c r="EM358" t="e">
        <f t="shared" ca="1" si="942"/>
        <v>#N/A</v>
      </c>
      <c r="EN358" s="91" t="e">
        <f t="shared" ca="1" si="942"/>
        <v>#N/A</v>
      </c>
    </row>
    <row r="359" spans="1:144">
      <c r="A359">
        <f ca="1"/>
        <v>0</v>
      </c>
      <c r="B359">
        <f ca="1"/>
        <v>0</v>
      </c>
      <c r="C359">
        <f ca="1"/>
        <v>0</v>
      </c>
      <c r="D359" t="str">
        <f ca="1"/>
        <v/>
      </c>
      <c r="E359">
        <f ca="1"/>
        <v>0</v>
      </c>
      <c r="F359">
        <f ca="1"/>
        <v>0</v>
      </c>
      <c r="G359">
        <f ca="1"/>
        <v>0</v>
      </c>
      <c r="H359" t="str">
        <f ca="1"/>
        <v/>
      </c>
      <c r="I359">
        <f ca="1"/>
        <v>0</v>
      </c>
      <c r="J359" t="str">
        <f ca="1"/>
        <v/>
      </c>
      <c r="K359" t="str">
        <f ca="1"/>
        <v>0</v>
      </c>
      <c r="L359" t="str">
        <f ca="1"/>
        <v>0</v>
      </c>
      <c r="M359" t="str">
        <f ca="1"/>
        <v>0</v>
      </c>
      <c r="X359" s="91" t="e">
        <f t="shared" ca="1" si="931"/>
        <v>#N/A</v>
      </c>
      <c r="Y359" t="e">
        <f t="shared" ca="1" si="943"/>
        <v>#N/A</v>
      </c>
      <c r="Z359" t="e">
        <f t="shared" ca="1" si="943"/>
        <v>#N/A</v>
      </c>
      <c r="AA359" t="e">
        <f t="shared" ca="1" si="943"/>
        <v>#N/A</v>
      </c>
      <c r="AB359" t="e">
        <f t="shared" ca="1" si="943"/>
        <v>#N/A</v>
      </c>
      <c r="AC359" t="e">
        <f t="shared" ca="1" si="943"/>
        <v>#N/A</v>
      </c>
      <c r="AD359" t="e">
        <f t="shared" ca="1" si="943"/>
        <v>#N/A</v>
      </c>
      <c r="AE359" t="e">
        <f t="shared" ca="1" si="943"/>
        <v>#N/A</v>
      </c>
      <c r="AF359" t="e">
        <f t="shared" ca="1" si="943"/>
        <v>#N/A</v>
      </c>
      <c r="AG359" t="e">
        <f t="shared" ca="1" si="943"/>
        <v>#N/A</v>
      </c>
      <c r="AH359" t="e">
        <f t="shared" ca="1" si="943"/>
        <v>#N/A</v>
      </c>
      <c r="AI359" t="e">
        <f t="shared" ca="1" si="943"/>
        <v>#N/A</v>
      </c>
      <c r="AJ359" t="e">
        <f t="shared" ca="1" si="943"/>
        <v>#N/A</v>
      </c>
      <c r="AK359" t="e">
        <f t="shared" ca="1" si="943"/>
        <v>#N/A</v>
      </c>
      <c r="AL359" t="e">
        <f t="shared" ca="1" si="943"/>
        <v>#N/A</v>
      </c>
      <c r="AM359" t="e">
        <f t="shared" ca="1" si="943"/>
        <v>#N/A</v>
      </c>
      <c r="AN359" t="e">
        <f t="shared" ca="1" si="943"/>
        <v>#N/A</v>
      </c>
      <c r="AO359" t="e">
        <f t="shared" ca="1" si="943"/>
        <v>#N/A</v>
      </c>
      <c r="AP359" t="e">
        <f t="shared" ca="1" si="943"/>
        <v>#N/A</v>
      </c>
      <c r="AQ359" t="e">
        <f t="shared" ca="1" si="943"/>
        <v>#N/A</v>
      </c>
      <c r="AR359" t="e">
        <f t="shared" ca="1" si="943"/>
        <v>#N/A</v>
      </c>
      <c r="AS359" t="e">
        <f t="shared" ca="1" si="943"/>
        <v>#N/A</v>
      </c>
      <c r="AT359" t="e">
        <f t="shared" ca="1" si="943"/>
        <v>#N/A</v>
      </c>
      <c r="AU359" t="e">
        <f t="shared" ca="1" si="943"/>
        <v>#N/A</v>
      </c>
      <c r="AV359" t="e">
        <f t="shared" ca="1" si="943"/>
        <v>#N/A</v>
      </c>
      <c r="AW359" t="e">
        <f t="shared" ca="1" si="943"/>
        <v>#N/A</v>
      </c>
      <c r="AX359" t="e">
        <f t="shared" ca="1" si="943"/>
        <v>#N/A</v>
      </c>
      <c r="AY359" t="e">
        <f t="shared" ca="1" si="943"/>
        <v>#N/A</v>
      </c>
      <c r="AZ359" t="e">
        <f t="shared" ca="1" si="943"/>
        <v>#N/A</v>
      </c>
      <c r="BA359" t="e">
        <f t="shared" ca="1" si="943"/>
        <v>#N/A</v>
      </c>
      <c r="BB359" s="91" t="e">
        <f t="shared" ca="1" si="943"/>
        <v>#N/A</v>
      </c>
      <c r="BC359" t="e">
        <f t="shared" ca="1" si="943"/>
        <v>#N/A</v>
      </c>
      <c r="BD359" t="e">
        <f t="shared" ca="1" si="943"/>
        <v>#N/A</v>
      </c>
      <c r="BE359" t="e">
        <f t="shared" ca="1" si="943"/>
        <v>#N/A</v>
      </c>
      <c r="BF359" t="e">
        <f t="shared" ca="1" si="943"/>
        <v>#N/A</v>
      </c>
      <c r="BG359" t="e">
        <f t="shared" ca="1" si="943"/>
        <v>#N/A</v>
      </c>
      <c r="BH359" t="e">
        <f t="shared" ca="1" si="943"/>
        <v>#N/A</v>
      </c>
      <c r="BI359" t="e">
        <f t="shared" ca="1" si="943"/>
        <v>#N/A</v>
      </c>
      <c r="BJ359" t="e">
        <f t="shared" ca="1" si="943"/>
        <v>#N/A</v>
      </c>
      <c r="BK359" t="e">
        <f t="shared" ca="1" si="943"/>
        <v>#N/A</v>
      </c>
      <c r="BL359" t="e">
        <f t="shared" ca="1" si="943"/>
        <v>#N/A</v>
      </c>
      <c r="BM359" t="e">
        <f t="shared" ca="1" si="943"/>
        <v>#N/A</v>
      </c>
      <c r="BN359" t="e">
        <f t="shared" ca="1" si="943"/>
        <v>#N/A</v>
      </c>
      <c r="BO359" t="e">
        <f t="shared" ca="1" si="943"/>
        <v>#N/A</v>
      </c>
      <c r="BP359" t="e">
        <f t="shared" ca="1" si="943"/>
        <v>#N/A</v>
      </c>
      <c r="BQ359" t="e">
        <f t="shared" ca="1" si="943"/>
        <v>#N/A</v>
      </c>
      <c r="BR359" t="e">
        <f t="shared" ca="1" si="943"/>
        <v>#N/A</v>
      </c>
      <c r="BS359" t="e">
        <f t="shared" ca="1" si="943"/>
        <v>#N/A</v>
      </c>
      <c r="BT359" t="e">
        <f t="shared" ca="1" si="943"/>
        <v>#N/A</v>
      </c>
      <c r="BU359" t="e">
        <f t="shared" ca="1" si="943"/>
        <v>#N/A</v>
      </c>
      <c r="BV359" t="e">
        <f t="shared" ca="1" si="943"/>
        <v>#N/A</v>
      </c>
      <c r="BW359" t="e">
        <f t="shared" ca="1" si="943"/>
        <v>#N/A</v>
      </c>
      <c r="BX359" t="e">
        <f t="shared" ca="1" si="943"/>
        <v>#N/A</v>
      </c>
      <c r="BY359" t="e">
        <f t="shared" ca="1" si="943"/>
        <v>#N/A</v>
      </c>
      <c r="BZ359" t="e">
        <f t="shared" ca="1" si="943"/>
        <v>#N/A</v>
      </c>
      <c r="CA359" t="e">
        <f t="shared" ca="1" si="943"/>
        <v>#N/A</v>
      </c>
      <c r="CB359" t="e">
        <f t="shared" ca="1" si="943"/>
        <v>#N/A</v>
      </c>
      <c r="CC359" t="e">
        <f t="shared" ca="1" si="943"/>
        <v>#N/A</v>
      </c>
      <c r="CD359" t="e">
        <f t="shared" ca="1" si="943"/>
        <v>#N/A</v>
      </c>
      <c r="CE359" t="e">
        <f t="shared" ca="1" si="943"/>
        <v>#N/A</v>
      </c>
      <c r="CF359" s="91" t="e">
        <f t="shared" ca="1" si="943"/>
        <v>#N/A</v>
      </c>
      <c r="CG359" t="e">
        <f t="shared" ca="1" si="943"/>
        <v>#N/A</v>
      </c>
      <c r="CH359" t="e">
        <f t="shared" ca="1" si="943"/>
        <v>#N/A</v>
      </c>
      <c r="CI359" t="e">
        <f t="shared" ca="1" si="943"/>
        <v>#N/A</v>
      </c>
      <c r="CJ359" t="e">
        <f t="shared" ref="CJ359:DO359" ca="1" si="944">CJ$334*$E$332/60*$L359</f>
        <v>#N/A</v>
      </c>
      <c r="CK359" t="e">
        <f t="shared" ca="1" si="944"/>
        <v>#N/A</v>
      </c>
      <c r="CL359" t="e">
        <f t="shared" ca="1" si="944"/>
        <v>#N/A</v>
      </c>
      <c r="CM359" t="e">
        <f t="shared" ca="1" si="944"/>
        <v>#N/A</v>
      </c>
      <c r="CN359" t="e">
        <f t="shared" ca="1" si="944"/>
        <v>#N/A</v>
      </c>
      <c r="CO359" t="e">
        <f t="shared" ca="1" si="944"/>
        <v>#N/A</v>
      </c>
      <c r="CP359" t="e">
        <f t="shared" ca="1" si="944"/>
        <v>#N/A</v>
      </c>
      <c r="CQ359" t="e">
        <f t="shared" ca="1" si="944"/>
        <v>#N/A</v>
      </c>
      <c r="CR359" t="e">
        <f t="shared" ca="1" si="944"/>
        <v>#N/A</v>
      </c>
      <c r="CS359" t="e">
        <f t="shared" ca="1" si="944"/>
        <v>#N/A</v>
      </c>
      <c r="CT359" t="e">
        <f t="shared" ca="1" si="944"/>
        <v>#N/A</v>
      </c>
      <c r="CU359" t="e">
        <f t="shared" ca="1" si="944"/>
        <v>#N/A</v>
      </c>
      <c r="CV359" t="e">
        <f t="shared" ca="1" si="944"/>
        <v>#N/A</v>
      </c>
      <c r="CW359" t="e">
        <f t="shared" ca="1" si="944"/>
        <v>#N/A</v>
      </c>
      <c r="CX359" t="e">
        <f t="shared" ca="1" si="944"/>
        <v>#N/A</v>
      </c>
      <c r="CY359" t="e">
        <f t="shared" ca="1" si="944"/>
        <v>#N/A</v>
      </c>
      <c r="CZ359" t="e">
        <f t="shared" ca="1" si="944"/>
        <v>#N/A</v>
      </c>
      <c r="DA359" t="e">
        <f t="shared" ca="1" si="944"/>
        <v>#N/A</v>
      </c>
      <c r="DB359" t="e">
        <f t="shared" ca="1" si="944"/>
        <v>#N/A</v>
      </c>
      <c r="DC359" t="e">
        <f t="shared" ca="1" si="944"/>
        <v>#N/A</v>
      </c>
      <c r="DD359" t="e">
        <f t="shared" ca="1" si="944"/>
        <v>#N/A</v>
      </c>
      <c r="DE359" t="e">
        <f t="shared" ca="1" si="944"/>
        <v>#N/A</v>
      </c>
      <c r="DF359" t="e">
        <f t="shared" ca="1" si="944"/>
        <v>#N/A</v>
      </c>
      <c r="DG359" t="e">
        <f t="shared" ca="1" si="944"/>
        <v>#N/A</v>
      </c>
      <c r="DH359" t="e">
        <f t="shared" ca="1" si="944"/>
        <v>#N/A</v>
      </c>
      <c r="DI359" t="e">
        <f t="shared" ca="1" si="944"/>
        <v>#N/A</v>
      </c>
      <c r="DJ359" s="91" t="e">
        <f t="shared" ca="1" si="944"/>
        <v>#N/A</v>
      </c>
      <c r="DK359" t="e">
        <f t="shared" ca="1" si="944"/>
        <v>#N/A</v>
      </c>
      <c r="DL359" t="e">
        <f t="shared" ca="1" si="944"/>
        <v>#N/A</v>
      </c>
      <c r="DM359" t="e">
        <f t="shared" ca="1" si="944"/>
        <v>#N/A</v>
      </c>
      <c r="DN359" t="e">
        <f t="shared" ca="1" si="944"/>
        <v>#N/A</v>
      </c>
      <c r="DO359" t="e">
        <f t="shared" ca="1" si="944"/>
        <v>#N/A</v>
      </c>
      <c r="DP359" t="e">
        <f t="shared" ref="DP359:EN359" ca="1" si="945">DP$334*$E$332/60*$L359</f>
        <v>#N/A</v>
      </c>
      <c r="DQ359" t="e">
        <f t="shared" ca="1" si="945"/>
        <v>#N/A</v>
      </c>
      <c r="DR359" t="e">
        <f t="shared" ca="1" si="945"/>
        <v>#N/A</v>
      </c>
      <c r="DS359" t="e">
        <f t="shared" ca="1" si="945"/>
        <v>#N/A</v>
      </c>
      <c r="DT359" t="e">
        <f t="shared" ca="1" si="945"/>
        <v>#N/A</v>
      </c>
      <c r="DU359" t="e">
        <f t="shared" ca="1" si="945"/>
        <v>#N/A</v>
      </c>
      <c r="DV359" t="e">
        <f t="shared" ca="1" si="945"/>
        <v>#N/A</v>
      </c>
      <c r="DW359" t="e">
        <f t="shared" ca="1" si="945"/>
        <v>#N/A</v>
      </c>
      <c r="DX359" t="e">
        <f t="shared" ca="1" si="945"/>
        <v>#N/A</v>
      </c>
      <c r="DY359" t="e">
        <f t="shared" ca="1" si="945"/>
        <v>#N/A</v>
      </c>
      <c r="DZ359" t="e">
        <f t="shared" ca="1" si="945"/>
        <v>#N/A</v>
      </c>
      <c r="EA359" t="e">
        <f t="shared" ca="1" si="945"/>
        <v>#N/A</v>
      </c>
      <c r="EB359" t="e">
        <f t="shared" ca="1" si="945"/>
        <v>#N/A</v>
      </c>
      <c r="EC359" t="e">
        <f t="shared" ca="1" si="945"/>
        <v>#N/A</v>
      </c>
      <c r="ED359" t="e">
        <f t="shared" ca="1" si="945"/>
        <v>#N/A</v>
      </c>
      <c r="EE359" t="e">
        <f t="shared" ca="1" si="945"/>
        <v>#N/A</v>
      </c>
      <c r="EF359" t="e">
        <f t="shared" ca="1" si="945"/>
        <v>#N/A</v>
      </c>
      <c r="EG359" t="e">
        <f t="shared" ca="1" si="945"/>
        <v>#N/A</v>
      </c>
      <c r="EH359" t="e">
        <f t="shared" ca="1" si="945"/>
        <v>#N/A</v>
      </c>
      <c r="EI359" t="e">
        <f t="shared" ca="1" si="945"/>
        <v>#N/A</v>
      </c>
      <c r="EJ359" t="e">
        <f t="shared" ca="1" si="945"/>
        <v>#N/A</v>
      </c>
      <c r="EK359" t="e">
        <f t="shared" ca="1" si="945"/>
        <v>#N/A</v>
      </c>
      <c r="EL359" t="e">
        <f t="shared" ca="1" si="945"/>
        <v>#N/A</v>
      </c>
      <c r="EM359" t="e">
        <f t="shared" ca="1" si="945"/>
        <v>#N/A</v>
      </c>
      <c r="EN359" s="91" t="e">
        <f t="shared" ca="1" si="945"/>
        <v>#N/A</v>
      </c>
    </row>
    <row r="360" spans="1:144">
      <c r="A360">
        <f ca="1"/>
        <v>0</v>
      </c>
      <c r="B360">
        <f ca="1"/>
        <v>0</v>
      </c>
      <c r="C360">
        <f ca="1"/>
        <v>0</v>
      </c>
      <c r="D360" t="str">
        <f ca="1"/>
        <v/>
      </c>
      <c r="E360">
        <f ca="1"/>
        <v>0</v>
      </c>
      <c r="F360">
        <f ca="1"/>
        <v>0</v>
      </c>
      <c r="G360">
        <f ca="1"/>
        <v>0</v>
      </c>
      <c r="H360" t="str">
        <f ca="1"/>
        <v/>
      </c>
      <c r="I360">
        <f ca="1"/>
        <v>0</v>
      </c>
      <c r="J360" t="str">
        <f ca="1"/>
        <v/>
      </c>
      <c r="K360" t="str">
        <f ca="1"/>
        <v>0</v>
      </c>
      <c r="L360" t="str">
        <f ca="1"/>
        <v>0</v>
      </c>
      <c r="M360" t="str">
        <f ca="1"/>
        <v>0</v>
      </c>
      <c r="X360" s="91" t="e">
        <f t="shared" ref="X360:X368" ca="1" si="946">X$334*$E$332/60*$L360</f>
        <v>#N/A</v>
      </c>
      <c r="Y360" t="e">
        <f t="shared" ref="Y360:Y368" ca="1" si="947">Y$334*$E$332/60*$L360</f>
        <v>#N/A</v>
      </c>
      <c r="Z360" t="e">
        <f t="shared" ref="Z360:Z368" ca="1" si="948">Z$334*$E$332/60*$L360</f>
        <v>#N/A</v>
      </c>
      <c r="AA360" t="e">
        <f t="shared" ref="AA360:AA368" ca="1" si="949">AA$334*$E$332/60*$L360</f>
        <v>#N/A</v>
      </c>
      <c r="AB360" t="e">
        <f t="shared" ref="AB360:AB368" ca="1" si="950">AB$334*$E$332/60*$L360</f>
        <v>#N/A</v>
      </c>
      <c r="AC360" t="e">
        <f t="shared" ref="AC360:AC368" ca="1" si="951">AC$334*$E$332/60*$L360</f>
        <v>#N/A</v>
      </c>
      <c r="AD360" t="e">
        <f t="shared" ref="AD360:AD368" ca="1" si="952">AD$334*$E$332/60*$L360</f>
        <v>#N/A</v>
      </c>
      <c r="AE360" t="e">
        <f t="shared" ref="AE360:AE368" ca="1" si="953">AE$334*$E$332/60*$L360</f>
        <v>#N/A</v>
      </c>
      <c r="AF360" t="e">
        <f t="shared" ref="AF360:AF368" ca="1" si="954">AF$334*$E$332/60*$L360</f>
        <v>#N/A</v>
      </c>
      <c r="AG360" t="e">
        <f t="shared" ref="AG360:AG368" ca="1" si="955">AG$334*$E$332/60*$L360</f>
        <v>#N/A</v>
      </c>
      <c r="AH360" t="e">
        <f t="shared" ref="AH360:AH368" ca="1" si="956">AH$334*$E$332/60*$L360</f>
        <v>#N/A</v>
      </c>
      <c r="AI360" t="e">
        <f t="shared" ref="AI360:AI368" ca="1" si="957">AI$334*$E$332/60*$L360</f>
        <v>#N/A</v>
      </c>
      <c r="AJ360" t="e">
        <f t="shared" ref="AJ360:AJ368" ca="1" si="958">AJ$334*$E$332/60*$L360</f>
        <v>#N/A</v>
      </c>
      <c r="AK360" t="e">
        <f t="shared" ref="AK360:AK368" ca="1" si="959">AK$334*$E$332/60*$L360</f>
        <v>#N/A</v>
      </c>
      <c r="AL360" t="e">
        <f t="shared" ref="AL360:AL368" ca="1" si="960">AL$334*$E$332/60*$L360</f>
        <v>#N/A</v>
      </c>
      <c r="AM360" t="e">
        <f t="shared" ref="AM360:AM368" ca="1" si="961">AM$334*$E$332/60*$L360</f>
        <v>#N/A</v>
      </c>
      <c r="AN360" t="e">
        <f t="shared" ref="AN360:AN368" ca="1" si="962">AN$334*$E$332/60*$L360</f>
        <v>#N/A</v>
      </c>
      <c r="AO360" t="e">
        <f t="shared" ref="AO360:AO368" ca="1" si="963">AO$334*$E$332/60*$L360</f>
        <v>#N/A</v>
      </c>
      <c r="AP360" t="e">
        <f t="shared" ref="AP360:AP368" ca="1" si="964">AP$334*$E$332/60*$L360</f>
        <v>#N/A</v>
      </c>
      <c r="AQ360" t="e">
        <f t="shared" ref="AQ360:AQ368" ca="1" si="965">AQ$334*$E$332/60*$L360</f>
        <v>#N/A</v>
      </c>
      <c r="AR360" t="e">
        <f t="shared" ref="AR360:AR368" ca="1" si="966">AR$334*$E$332/60*$L360</f>
        <v>#N/A</v>
      </c>
      <c r="AS360" t="e">
        <f t="shared" ref="AS360:AS368" ca="1" si="967">AS$334*$E$332/60*$L360</f>
        <v>#N/A</v>
      </c>
      <c r="AT360" t="e">
        <f t="shared" ref="AT360:AT368" ca="1" si="968">AT$334*$E$332/60*$L360</f>
        <v>#N/A</v>
      </c>
      <c r="AU360" t="e">
        <f t="shared" ref="AU360:AU368" ca="1" si="969">AU$334*$E$332/60*$L360</f>
        <v>#N/A</v>
      </c>
      <c r="AV360" t="e">
        <f t="shared" ref="AV360:AV368" ca="1" si="970">AV$334*$E$332/60*$L360</f>
        <v>#N/A</v>
      </c>
      <c r="AW360" t="e">
        <f t="shared" ref="AW360:AW368" ca="1" si="971">AW$334*$E$332/60*$L360</f>
        <v>#N/A</v>
      </c>
      <c r="AX360" t="e">
        <f t="shared" ref="AX360:AX368" ca="1" si="972">AX$334*$E$332/60*$L360</f>
        <v>#N/A</v>
      </c>
      <c r="AY360" t="e">
        <f t="shared" ref="AY360:AY368" ca="1" si="973">AY$334*$E$332/60*$L360</f>
        <v>#N/A</v>
      </c>
      <c r="AZ360" t="e">
        <f t="shared" ref="AZ360:AZ368" ca="1" si="974">AZ$334*$E$332/60*$L360</f>
        <v>#N/A</v>
      </c>
      <c r="BA360" t="e">
        <f t="shared" ref="BA360:BA368" ca="1" si="975">BA$334*$E$332/60*$L360</f>
        <v>#N/A</v>
      </c>
      <c r="BB360" s="91" t="e">
        <f t="shared" ref="BB360:BB368" ca="1" si="976">BB$334*$E$332/60*$L360</f>
        <v>#N/A</v>
      </c>
      <c r="BC360" t="e">
        <f t="shared" ref="BC360:BC368" ca="1" si="977">BC$334*$E$332/60*$L360</f>
        <v>#N/A</v>
      </c>
      <c r="BD360" t="e">
        <f t="shared" ref="BD360:BD368" ca="1" si="978">BD$334*$E$332/60*$L360</f>
        <v>#N/A</v>
      </c>
      <c r="BE360" t="e">
        <f t="shared" ref="BE360:BE368" ca="1" si="979">BE$334*$E$332/60*$L360</f>
        <v>#N/A</v>
      </c>
      <c r="BF360" t="e">
        <f t="shared" ref="BF360:BF368" ca="1" si="980">BF$334*$E$332/60*$L360</f>
        <v>#N/A</v>
      </c>
      <c r="BG360" t="e">
        <f t="shared" ref="BG360:BG368" ca="1" si="981">BG$334*$E$332/60*$L360</f>
        <v>#N/A</v>
      </c>
      <c r="BH360" t="e">
        <f t="shared" ref="BH360:BH368" ca="1" si="982">BH$334*$E$332/60*$L360</f>
        <v>#N/A</v>
      </c>
      <c r="BI360" t="e">
        <f t="shared" ref="BI360:BI368" ca="1" si="983">BI$334*$E$332/60*$L360</f>
        <v>#N/A</v>
      </c>
      <c r="BJ360" t="e">
        <f t="shared" ref="BJ360:BJ368" ca="1" si="984">BJ$334*$E$332/60*$L360</f>
        <v>#N/A</v>
      </c>
      <c r="BK360" t="e">
        <f t="shared" ref="BK360:BK368" ca="1" si="985">BK$334*$E$332/60*$L360</f>
        <v>#N/A</v>
      </c>
      <c r="BL360" t="e">
        <f t="shared" ref="BL360:BL368" ca="1" si="986">BL$334*$E$332/60*$L360</f>
        <v>#N/A</v>
      </c>
      <c r="BM360" t="e">
        <f t="shared" ref="BM360:BM368" ca="1" si="987">BM$334*$E$332/60*$L360</f>
        <v>#N/A</v>
      </c>
      <c r="BN360" t="e">
        <f t="shared" ref="BN360:BN368" ca="1" si="988">BN$334*$E$332/60*$L360</f>
        <v>#N/A</v>
      </c>
      <c r="BO360" t="e">
        <f t="shared" ref="BO360:BO368" ca="1" si="989">BO$334*$E$332/60*$L360</f>
        <v>#N/A</v>
      </c>
      <c r="BP360" t="e">
        <f t="shared" ref="BP360:BP368" ca="1" si="990">BP$334*$E$332/60*$L360</f>
        <v>#N/A</v>
      </c>
      <c r="BQ360" t="e">
        <f t="shared" ref="BQ360:BQ368" ca="1" si="991">BQ$334*$E$332/60*$L360</f>
        <v>#N/A</v>
      </c>
      <c r="BR360" t="e">
        <f t="shared" ref="BR360:BR368" ca="1" si="992">BR$334*$E$332/60*$L360</f>
        <v>#N/A</v>
      </c>
      <c r="BS360" t="e">
        <f t="shared" ref="BS360:BS368" ca="1" si="993">BS$334*$E$332/60*$L360</f>
        <v>#N/A</v>
      </c>
      <c r="BT360" t="e">
        <f t="shared" ref="BT360:BT368" ca="1" si="994">BT$334*$E$332/60*$L360</f>
        <v>#N/A</v>
      </c>
      <c r="BU360" t="e">
        <f t="shared" ref="BU360:BU368" ca="1" si="995">BU$334*$E$332/60*$L360</f>
        <v>#N/A</v>
      </c>
      <c r="BV360" t="e">
        <f t="shared" ref="BV360:BV368" ca="1" si="996">BV$334*$E$332/60*$L360</f>
        <v>#N/A</v>
      </c>
      <c r="BW360" t="e">
        <f t="shared" ref="BW360:BW368" ca="1" si="997">BW$334*$E$332/60*$L360</f>
        <v>#N/A</v>
      </c>
      <c r="BX360" t="e">
        <f t="shared" ref="BX360:BX368" ca="1" si="998">BX$334*$E$332/60*$L360</f>
        <v>#N/A</v>
      </c>
      <c r="BY360" t="e">
        <f t="shared" ref="BY360:BY368" ca="1" si="999">BY$334*$E$332/60*$L360</f>
        <v>#N/A</v>
      </c>
      <c r="BZ360" t="e">
        <f t="shared" ref="BZ360:BZ368" ca="1" si="1000">BZ$334*$E$332/60*$L360</f>
        <v>#N/A</v>
      </c>
      <c r="CA360" t="e">
        <f t="shared" ref="CA360:CA368" ca="1" si="1001">CA$334*$E$332/60*$L360</f>
        <v>#N/A</v>
      </c>
      <c r="CB360" t="e">
        <f t="shared" ref="CB360:CB368" ca="1" si="1002">CB$334*$E$332/60*$L360</f>
        <v>#N/A</v>
      </c>
      <c r="CC360" t="e">
        <f t="shared" ref="CC360:CC368" ca="1" si="1003">CC$334*$E$332/60*$L360</f>
        <v>#N/A</v>
      </c>
      <c r="CD360" t="e">
        <f t="shared" ref="CD360:CD368" ca="1" si="1004">CD$334*$E$332/60*$L360</f>
        <v>#N/A</v>
      </c>
      <c r="CE360" t="e">
        <f t="shared" ref="CE360:CE368" ca="1" si="1005">CE$334*$E$332/60*$L360</f>
        <v>#N/A</v>
      </c>
      <c r="CF360" s="91" t="e">
        <f t="shared" ref="CF360:CF368" ca="1" si="1006">CF$334*$E$332/60*$L360</f>
        <v>#N/A</v>
      </c>
      <c r="CG360" t="e">
        <f t="shared" ref="CG360:CG368" ca="1" si="1007">CG$334*$E$332/60*$L360</f>
        <v>#N/A</v>
      </c>
      <c r="CH360" t="e">
        <f t="shared" ref="CH360:CH368" ca="1" si="1008">CH$334*$E$332/60*$L360</f>
        <v>#N/A</v>
      </c>
      <c r="CI360" t="e">
        <f t="shared" ref="CI360:CI368" ca="1" si="1009">CI$334*$E$332/60*$L360</f>
        <v>#N/A</v>
      </c>
      <c r="CJ360" t="e">
        <f t="shared" ref="CJ360:CJ368" ca="1" si="1010">CJ$334*$E$332/60*$L360</f>
        <v>#N/A</v>
      </c>
      <c r="CK360" t="e">
        <f t="shared" ref="CK360:CK368" ca="1" si="1011">CK$334*$E$332/60*$L360</f>
        <v>#N/A</v>
      </c>
      <c r="CL360" t="e">
        <f t="shared" ref="CL360:CL368" ca="1" si="1012">CL$334*$E$332/60*$L360</f>
        <v>#N/A</v>
      </c>
      <c r="CM360" t="e">
        <f t="shared" ref="CM360:CM368" ca="1" si="1013">CM$334*$E$332/60*$L360</f>
        <v>#N/A</v>
      </c>
      <c r="CN360" t="e">
        <f t="shared" ref="CN360:CN368" ca="1" si="1014">CN$334*$E$332/60*$L360</f>
        <v>#N/A</v>
      </c>
      <c r="CO360" t="e">
        <f t="shared" ref="CO360:CO368" ca="1" si="1015">CO$334*$E$332/60*$L360</f>
        <v>#N/A</v>
      </c>
      <c r="CP360" t="e">
        <f t="shared" ref="CP360:CP368" ca="1" si="1016">CP$334*$E$332/60*$L360</f>
        <v>#N/A</v>
      </c>
      <c r="CQ360" t="e">
        <f t="shared" ref="CQ360:CQ368" ca="1" si="1017">CQ$334*$E$332/60*$L360</f>
        <v>#N/A</v>
      </c>
      <c r="CR360" t="e">
        <f t="shared" ref="CR360:CR368" ca="1" si="1018">CR$334*$E$332/60*$L360</f>
        <v>#N/A</v>
      </c>
      <c r="CS360" t="e">
        <f t="shared" ref="CS360:CS368" ca="1" si="1019">CS$334*$E$332/60*$L360</f>
        <v>#N/A</v>
      </c>
      <c r="CT360" t="e">
        <f t="shared" ref="CT360:CT368" ca="1" si="1020">CT$334*$E$332/60*$L360</f>
        <v>#N/A</v>
      </c>
      <c r="CU360" t="e">
        <f t="shared" ref="CU360:CU368" ca="1" si="1021">CU$334*$E$332/60*$L360</f>
        <v>#N/A</v>
      </c>
      <c r="CV360" t="e">
        <f t="shared" ref="CV360:CV368" ca="1" si="1022">CV$334*$E$332/60*$L360</f>
        <v>#N/A</v>
      </c>
      <c r="CW360" t="e">
        <f t="shared" ref="CW360:CW368" ca="1" si="1023">CW$334*$E$332/60*$L360</f>
        <v>#N/A</v>
      </c>
      <c r="CX360" t="e">
        <f t="shared" ref="CX360:CX368" ca="1" si="1024">CX$334*$E$332/60*$L360</f>
        <v>#N/A</v>
      </c>
      <c r="CY360" t="e">
        <f t="shared" ref="CY360:CY368" ca="1" si="1025">CY$334*$E$332/60*$L360</f>
        <v>#N/A</v>
      </c>
      <c r="CZ360" t="e">
        <f t="shared" ref="CZ360:CZ368" ca="1" si="1026">CZ$334*$E$332/60*$L360</f>
        <v>#N/A</v>
      </c>
      <c r="DA360" t="e">
        <f t="shared" ref="DA360:DA368" ca="1" si="1027">DA$334*$E$332/60*$L360</f>
        <v>#N/A</v>
      </c>
      <c r="DB360" t="e">
        <f t="shared" ref="DB360:DB368" ca="1" si="1028">DB$334*$E$332/60*$L360</f>
        <v>#N/A</v>
      </c>
      <c r="DC360" t="e">
        <f t="shared" ref="DC360:DC368" ca="1" si="1029">DC$334*$E$332/60*$L360</f>
        <v>#N/A</v>
      </c>
      <c r="DD360" t="e">
        <f t="shared" ref="DD360:DD368" ca="1" si="1030">DD$334*$E$332/60*$L360</f>
        <v>#N/A</v>
      </c>
      <c r="DE360" t="e">
        <f t="shared" ref="DE360:DE368" ca="1" si="1031">DE$334*$E$332/60*$L360</f>
        <v>#N/A</v>
      </c>
      <c r="DF360" t="e">
        <f t="shared" ref="DF360:DF368" ca="1" si="1032">DF$334*$E$332/60*$L360</f>
        <v>#N/A</v>
      </c>
      <c r="DG360" t="e">
        <f t="shared" ref="DG360:DG368" ca="1" si="1033">DG$334*$E$332/60*$L360</f>
        <v>#N/A</v>
      </c>
      <c r="DH360" t="e">
        <f t="shared" ref="DH360:DH368" ca="1" si="1034">DH$334*$E$332/60*$L360</f>
        <v>#N/A</v>
      </c>
      <c r="DI360" t="e">
        <f t="shared" ref="DI360:DI368" ca="1" si="1035">DI$334*$E$332/60*$L360</f>
        <v>#N/A</v>
      </c>
      <c r="DJ360" s="91" t="e">
        <f t="shared" ref="DJ360:DJ368" ca="1" si="1036">DJ$334*$E$332/60*$L360</f>
        <v>#N/A</v>
      </c>
      <c r="DK360" t="e">
        <f t="shared" ref="DK360:DK368" ca="1" si="1037">DK$334*$E$332/60*$L360</f>
        <v>#N/A</v>
      </c>
      <c r="DL360" t="e">
        <f t="shared" ref="DL360:DL368" ca="1" si="1038">DL$334*$E$332/60*$L360</f>
        <v>#N/A</v>
      </c>
      <c r="DM360" t="e">
        <f t="shared" ref="DM360:DM368" ca="1" si="1039">DM$334*$E$332/60*$L360</f>
        <v>#N/A</v>
      </c>
      <c r="DN360" t="e">
        <f t="shared" ref="DN360:DN368" ca="1" si="1040">DN$334*$E$332/60*$L360</f>
        <v>#N/A</v>
      </c>
      <c r="DO360" t="e">
        <f t="shared" ref="DO360:DO368" ca="1" si="1041">DO$334*$E$332/60*$L360</f>
        <v>#N/A</v>
      </c>
      <c r="DP360" t="e">
        <f t="shared" ref="DP360:DP368" ca="1" si="1042">DP$334*$E$332/60*$L360</f>
        <v>#N/A</v>
      </c>
      <c r="DQ360" t="e">
        <f t="shared" ref="DQ360:DQ368" ca="1" si="1043">DQ$334*$E$332/60*$L360</f>
        <v>#N/A</v>
      </c>
      <c r="DR360" t="e">
        <f t="shared" ref="DR360:DR368" ca="1" si="1044">DR$334*$E$332/60*$L360</f>
        <v>#N/A</v>
      </c>
      <c r="DS360" t="e">
        <f t="shared" ref="DS360:DS368" ca="1" si="1045">DS$334*$E$332/60*$L360</f>
        <v>#N/A</v>
      </c>
      <c r="DT360" t="e">
        <f t="shared" ref="DT360:DT368" ca="1" si="1046">DT$334*$E$332/60*$L360</f>
        <v>#N/A</v>
      </c>
      <c r="DU360" t="e">
        <f t="shared" ref="DU360:DU368" ca="1" si="1047">DU$334*$E$332/60*$L360</f>
        <v>#N/A</v>
      </c>
      <c r="DV360" t="e">
        <f t="shared" ref="DV360:DV368" ca="1" si="1048">DV$334*$E$332/60*$L360</f>
        <v>#N/A</v>
      </c>
      <c r="DW360" t="e">
        <f t="shared" ref="DW360:DW368" ca="1" si="1049">DW$334*$E$332/60*$L360</f>
        <v>#N/A</v>
      </c>
      <c r="DX360" t="e">
        <f t="shared" ref="DX360:DX368" ca="1" si="1050">DX$334*$E$332/60*$L360</f>
        <v>#N/A</v>
      </c>
      <c r="DY360" t="e">
        <f t="shared" ref="DY360:DY368" ca="1" si="1051">DY$334*$E$332/60*$L360</f>
        <v>#N/A</v>
      </c>
      <c r="DZ360" t="e">
        <f t="shared" ref="DZ360:DZ368" ca="1" si="1052">DZ$334*$E$332/60*$L360</f>
        <v>#N/A</v>
      </c>
      <c r="EA360" t="e">
        <f t="shared" ref="EA360:EA368" ca="1" si="1053">EA$334*$E$332/60*$L360</f>
        <v>#N/A</v>
      </c>
      <c r="EB360" t="e">
        <f t="shared" ref="EB360:EB368" ca="1" si="1054">EB$334*$E$332/60*$L360</f>
        <v>#N/A</v>
      </c>
      <c r="EC360" t="e">
        <f t="shared" ref="EC360:EC368" ca="1" si="1055">EC$334*$E$332/60*$L360</f>
        <v>#N/A</v>
      </c>
      <c r="ED360" t="e">
        <f t="shared" ref="ED360:ED368" ca="1" si="1056">ED$334*$E$332/60*$L360</f>
        <v>#N/A</v>
      </c>
      <c r="EE360" t="e">
        <f t="shared" ref="EE360:EE368" ca="1" si="1057">EE$334*$E$332/60*$L360</f>
        <v>#N/A</v>
      </c>
      <c r="EF360" t="e">
        <f t="shared" ref="EF360:EF368" ca="1" si="1058">EF$334*$E$332/60*$L360</f>
        <v>#N/A</v>
      </c>
      <c r="EG360" t="e">
        <f t="shared" ref="EG360:EG368" ca="1" si="1059">EG$334*$E$332/60*$L360</f>
        <v>#N/A</v>
      </c>
      <c r="EH360" t="e">
        <f t="shared" ref="EH360:EH368" ca="1" si="1060">EH$334*$E$332/60*$L360</f>
        <v>#N/A</v>
      </c>
      <c r="EI360" t="e">
        <f t="shared" ref="EI360:EI368" ca="1" si="1061">EI$334*$E$332/60*$L360</f>
        <v>#N/A</v>
      </c>
      <c r="EJ360" t="e">
        <f t="shared" ref="EJ360:EJ368" ca="1" si="1062">EJ$334*$E$332/60*$L360</f>
        <v>#N/A</v>
      </c>
      <c r="EK360" t="e">
        <f t="shared" ref="EK360:EK368" ca="1" si="1063">EK$334*$E$332/60*$L360</f>
        <v>#N/A</v>
      </c>
      <c r="EL360" t="e">
        <f t="shared" ref="EL360:EL368" ca="1" si="1064">EL$334*$E$332/60*$L360</f>
        <v>#N/A</v>
      </c>
      <c r="EM360" t="e">
        <f t="shared" ref="EM360:EM368" ca="1" si="1065">EM$334*$E$332/60*$L360</f>
        <v>#N/A</v>
      </c>
      <c r="EN360" s="91" t="e">
        <f t="shared" ref="EN360:EN368" ca="1" si="1066">EN$334*$E$332/60*$L360</f>
        <v>#N/A</v>
      </c>
    </row>
    <row r="361" spans="1:144">
      <c r="A361">
        <f ca="1"/>
        <v>0</v>
      </c>
      <c r="B361">
        <f ca="1"/>
        <v>0</v>
      </c>
      <c r="C361">
        <f ca="1"/>
        <v>0</v>
      </c>
      <c r="D361" t="str">
        <f ca="1"/>
        <v/>
      </c>
      <c r="E361">
        <f ca="1"/>
        <v>0</v>
      </c>
      <c r="F361">
        <f ca="1"/>
        <v>0</v>
      </c>
      <c r="G361">
        <f ca="1"/>
        <v>0</v>
      </c>
      <c r="H361" t="str">
        <f ca="1"/>
        <v/>
      </c>
      <c r="I361">
        <f ca="1"/>
        <v>0</v>
      </c>
      <c r="J361" t="str">
        <f ca="1"/>
        <v/>
      </c>
      <c r="K361" t="str">
        <f ca="1"/>
        <v>0</v>
      </c>
      <c r="L361" t="str">
        <f ca="1"/>
        <v>0</v>
      </c>
      <c r="M361" t="str">
        <f ca="1"/>
        <v>0</v>
      </c>
      <c r="X361" s="91" t="e">
        <f t="shared" ca="1" si="946"/>
        <v>#N/A</v>
      </c>
      <c r="Y361" t="e">
        <f t="shared" ca="1" si="947"/>
        <v>#N/A</v>
      </c>
      <c r="Z361" t="e">
        <f t="shared" ca="1" si="948"/>
        <v>#N/A</v>
      </c>
      <c r="AA361" t="e">
        <f t="shared" ca="1" si="949"/>
        <v>#N/A</v>
      </c>
      <c r="AB361" t="e">
        <f t="shared" ca="1" si="950"/>
        <v>#N/A</v>
      </c>
      <c r="AC361" t="e">
        <f t="shared" ca="1" si="951"/>
        <v>#N/A</v>
      </c>
      <c r="AD361" t="e">
        <f t="shared" ca="1" si="952"/>
        <v>#N/A</v>
      </c>
      <c r="AE361" t="e">
        <f t="shared" ca="1" si="953"/>
        <v>#N/A</v>
      </c>
      <c r="AF361" t="e">
        <f t="shared" ca="1" si="954"/>
        <v>#N/A</v>
      </c>
      <c r="AG361" t="e">
        <f t="shared" ca="1" si="955"/>
        <v>#N/A</v>
      </c>
      <c r="AH361" t="e">
        <f t="shared" ca="1" si="956"/>
        <v>#N/A</v>
      </c>
      <c r="AI361" t="e">
        <f t="shared" ca="1" si="957"/>
        <v>#N/A</v>
      </c>
      <c r="AJ361" t="e">
        <f t="shared" ca="1" si="958"/>
        <v>#N/A</v>
      </c>
      <c r="AK361" t="e">
        <f t="shared" ca="1" si="959"/>
        <v>#N/A</v>
      </c>
      <c r="AL361" t="e">
        <f t="shared" ca="1" si="960"/>
        <v>#N/A</v>
      </c>
      <c r="AM361" t="e">
        <f t="shared" ca="1" si="961"/>
        <v>#N/A</v>
      </c>
      <c r="AN361" t="e">
        <f t="shared" ca="1" si="962"/>
        <v>#N/A</v>
      </c>
      <c r="AO361" t="e">
        <f t="shared" ca="1" si="963"/>
        <v>#N/A</v>
      </c>
      <c r="AP361" t="e">
        <f t="shared" ca="1" si="964"/>
        <v>#N/A</v>
      </c>
      <c r="AQ361" t="e">
        <f t="shared" ca="1" si="965"/>
        <v>#N/A</v>
      </c>
      <c r="AR361" t="e">
        <f t="shared" ca="1" si="966"/>
        <v>#N/A</v>
      </c>
      <c r="AS361" t="e">
        <f t="shared" ca="1" si="967"/>
        <v>#N/A</v>
      </c>
      <c r="AT361" t="e">
        <f t="shared" ca="1" si="968"/>
        <v>#N/A</v>
      </c>
      <c r="AU361" t="e">
        <f t="shared" ca="1" si="969"/>
        <v>#N/A</v>
      </c>
      <c r="AV361" t="e">
        <f t="shared" ca="1" si="970"/>
        <v>#N/A</v>
      </c>
      <c r="AW361" t="e">
        <f t="shared" ca="1" si="971"/>
        <v>#N/A</v>
      </c>
      <c r="AX361" t="e">
        <f t="shared" ca="1" si="972"/>
        <v>#N/A</v>
      </c>
      <c r="AY361" t="e">
        <f t="shared" ca="1" si="973"/>
        <v>#N/A</v>
      </c>
      <c r="AZ361" t="e">
        <f t="shared" ca="1" si="974"/>
        <v>#N/A</v>
      </c>
      <c r="BA361" t="e">
        <f t="shared" ca="1" si="975"/>
        <v>#N/A</v>
      </c>
      <c r="BB361" s="91" t="e">
        <f t="shared" ca="1" si="976"/>
        <v>#N/A</v>
      </c>
      <c r="BC361" t="e">
        <f t="shared" ca="1" si="977"/>
        <v>#N/A</v>
      </c>
      <c r="BD361" t="e">
        <f t="shared" ca="1" si="978"/>
        <v>#N/A</v>
      </c>
      <c r="BE361" t="e">
        <f t="shared" ca="1" si="979"/>
        <v>#N/A</v>
      </c>
      <c r="BF361" t="e">
        <f t="shared" ca="1" si="980"/>
        <v>#N/A</v>
      </c>
      <c r="BG361" t="e">
        <f t="shared" ca="1" si="981"/>
        <v>#N/A</v>
      </c>
      <c r="BH361" t="e">
        <f t="shared" ca="1" si="982"/>
        <v>#N/A</v>
      </c>
      <c r="BI361" t="e">
        <f t="shared" ca="1" si="983"/>
        <v>#N/A</v>
      </c>
      <c r="BJ361" t="e">
        <f t="shared" ca="1" si="984"/>
        <v>#N/A</v>
      </c>
      <c r="BK361" t="e">
        <f t="shared" ca="1" si="985"/>
        <v>#N/A</v>
      </c>
      <c r="BL361" t="e">
        <f t="shared" ca="1" si="986"/>
        <v>#N/A</v>
      </c>
      <c r="BM361" t="e">
        <f t="shared" ca="1" si="987"/>
        <v>#N/A</v>
      </c>
      <c r="BN361" t="e">
        <f t="shared" ca="1" si="988"/>
        <v>#N/A</v>
      </c>
      <c r="BO361" t="e">
        <f t="shared" ca="1" si="989"/>
        <v>#N/A</v>
      </c>
      <c r="BP361" t="e">
        <f t="shared" ca="1" si="990"/>
        <v>#N/A</v>
      </c>
      <c r="BQ361" t="e">
        <f t="shared" ca="1" si="991"/>
        <v>#N/A</v>
      </c>
      <c r="BR361" t="e">
        <f t="shared" ca="1" si="992"/>
        <v>#N/A</v>
      </c>
      <c r="BS361" t="e">
        <f t="shared" ca="1" si="993"/>
        <v>#N/A</v>
      </c>
      <c r="BT361" t="e">
        <f t="shared" ca="1" si="994"/>
        <v>#N/A</v>
      </c>
      <c r="BU361" t="e">
        <f t="shared" ca="1" si="995"/>
        <v>#N/A</v>
      </c>
      <c r="BV361" t="e">
        <f t="shared" ca="1" si="996"/>
        <v>#N/A</v>
      </c>
      <c r="BW361" t="e">
        <f t="shared" ca="1" si="997"/>
        <v>#N/A</v>
      </c>
      <c r="BX361" t="e">
        <f t="shared" ca="1" si="998"/>
        <v>#N/A</v>
      </c>
      <c r="BY361" t="e">
        <f t="shared" ca="1" si="999"/>
        <v>#N/A</v>
      </c>
      <c r="BZ361" t="e">
        <f t="shared" ca="1" si="1000"/>
        <v>#N/A</v>
      </c>
      <c r="CA361" t="e">
        <f t="shared" ca="1" si="1001"/>
        <v>#N/A</v>
      </c>
      <c r="CB361" t="e">
        <f t="shared" ca="1" si="1002"/>
        <v>#N/A</v>
      </c>
      <c r="CC361" t="e">
        <f t="shared" ca="1" si="1003"/>
        <v>#N/A</v>
      </c>
      <c r="CD361" t="e">
        <f t="shared" ca="1" si="1004"/>
        <v>#N/A</v>
      </c>
      <c r="CE361" t="e">
        <f t="shared" ca="1" si="1005"/>
        <v>#N/A</v>
      </c>
      <c r="CF361" s="91" t="e">
        <f t="shared" ca="1" si="1006"/>
        <v>#N/A</v>
      </c>
      <c r="CG361" t="e">
        <f t="shared" ca="1" si="1007"/>
        <v>#N/A</v>
      </c>
      <c r="CH361" t="e">
        <f t="shared" ca="1" si="1008"/>
        <v>#N/A</v>
      </c>
      <c r="CI361" t="e">
        <f t="shared" ca="1" si="1009"/>
        <v>#N/A</v>
      </c>
      <c r="CJ361" t="e">
        <f t="shared" ca="1" si="1010"/>
        <v>#N/A</v>
      </c>
      <c r="CK361" t="e">
        <f t="shared" ca="1" si="1011"/>
        <v>#N/A</v>
      </c>
      <c r="CL361" t="e">
        <f t="shared" ca="1" si="1012"/>
        <v>#N/A</v>
      </c>
      <c r="CM361" t="e">
        <f t="shared" ca="1" si="1013"/>
        <v>#N/A</v>
      </c>
      <c r="CN361" t="e">
        <f t="shared" ca="1" si="1014"/>
        <v>#N/A</v>
      </c>
      <c r="CO361" t="e">
        <f t="shared" ca="1" si="1015"/>
        <v>#N/A</v>
      </c>
      <c r="CP361" t="e">
        <f t="shared" ca="1" si="1016"/>
        <v>#N/A</v>
      </c>
      <c r="CQ361" t="e">
        <f t="shared" ca="1" si="1017"/>
        <v>#N/A</v>
      </c>
      <c r="CR361" t="e">
        <f t="shared" ca="1" si="1018"/>
        <v>#N/A</v>
      </c>
      <c r="CS361" t="e">
        <f t="shared" ca="1" si="1019"/>
        <v>#N/A</v>
      </c>
      <c r="CT361" t="e">
        <f t="shared" ca="1" si="1020"/>
        <v>#N/A</v>
      </c>
      <c r="CU361" t="e">
        <f t="shared" ca="1" si="1021"/>
        <v>#N/A</v>
      </c>
      <c r="CV361" t="e">
        <f t="shared" ca="1" si="1022"/>
        <v>#N/A</v>
      </c>
      <c r="CW361" t="e">
        <f t="shared" ca="1" si="1023"/>
        <v>#N/A</v>
      </c>
      <c r="CX361" t="e">
        <f t="shared" ca="1" si="1024"/>
        <v>#N/A</v>
      </c>
      <c r="CY361" t="e">
        <f t="shared" ca="1" si="1025"/>
        <v>#N/A</v>
      </c>
      <c r="CZ361" t="e">
        <f t="shared" ca="1" si="1026"/>
        <v>#N/A</v>
      </c>
      <c r="DA361" t="e">
        <f t="shared" ca="1" si="1027"/>
        <v>#N/A</v>
      </c>
      <c r="DB361" t="e">
        <f t="shared" ca="1" si="1028"/>
        <v>#N/A</v>
      </c>
      <c r="DC361" t="e">
        <f t="shared" ca="1" si="1029"/>
        <v>#N/A</v>
      </c>
      <c r="DD361" t="e">
        <f t="shared" ca="1" si="1030"/>
        <v>#N/A</v>
      </c>
      <c r="DE361" t="e">
        <f t="shared" ca="1" si="1031"/>
        <v>#N/A</v>
      </c>
      <c r="DF361" t="e">
        <f t="shared" ca="1" si="1032"/>
        <v>#N/A</v>
      </c>
      <c r="DG361" t="e">
        <f t="shared" ca="1" si="1033"/>
        <v>#N/A</v>
      </c>
      <c r="DH361" t="e">
        <f t="shared" ca="1" si="1034"/>
        <v>#N/A</v>
      </c>
      <c r="DI361" t="e">
        <f t="shared" ca="1" si="1035"/>
        <v>#N/A</v>
      </c>
      <c r="DJ361" s="91" t="e">
        <f t="shared" ca="1" si="1036"/>
        <v>#N/A</v>
      </c>
      <c r="DK361" t="e">
        <f t="shared" ca="1" si="1037"/>
        <v>#N/A</v>
      </c>
      <c r="DL361" t="e">
        <f t="shared" ca="1" si="1038"/>
        <v>#N/A</v>
      </c>
      <c r="DM361" t="e">
        <f t="shared" ca="1" si="1039"/>
        <v>#N/A</v>
      </c>
      <c r="DN361" t="e">
        <f t="shared" ca="1" si="1040"/>
        <v>#N/A</v>
      </c>
      <c r="DO361" t="e">
        <f t="shared" ca="1" si="1041"/>
        <v>#N/A</v>
      </c>
      <c r="DP361" t="e">
        <f t="shared" ca="1" si="1042"/>
        <v>#N/A</v>
      </c>
      <c r="DQ361" t="e">
        <f t="shared" ca="1" si="1043"/>
        <v>#N/A</v>
      </c>
      <c r="DR361" t="e">
        <f t="shared" ca="1" si="1044"/>
        <v>#N/A</v>
      </c>
      <c r="DS361" t="e">
        <f t="shared" ca="1" si="1045"/>
        <v>#N/A</v>
      </c>
      <c r="DT361" t="e">
        <f t="shared" ca="1" si="1046"/>
        <v>#N/A</v>
      </c>
      <c r="DU361" t="e">
        <f t="shared" ca="1" si="1047"/>
        <v>#N/A</v>
      </c>
      <c r="DV361" t="e">
        <f t="shared" ca="1" si="1048"/>
        <v>#N/A</v>
      </c>
      <c r="DW361" t="e">
        <f t="shared" ca="1" si="1049"/>
        <v>#N/A</v>
      </c>
      <c r="DX361" t="e">
        <f t="shared" ca="1" si="1050"/>
        <v>#N/A</v>
      </c>
      <c r="DY361" t="e">
        <f t="shared" ca="1" si="1051"/>
        <v>#N/A</v>
      </c>
      <c r="DZ361" t="e">
        <f t="shared" ca="1" si="1052"/>
        <v>#N/A</v>
      </c>
      <c r="EA361" t="e">
        <f t="shared" ca="1" si="1053"/>
        <v>#N/A</v>
      </c>
      <c r="EB361" t="e">
        <f t="shared" ca="1" si="1054"/>
        <v>#N/A</v>
      </c>
      <c r="EC361" t="e">
        <f t="shared" ca="1" si="1055"/>
        <v>#N/A</v>
      </c>
      <c r="ED361" t="e">
        <f t="shared" ca="1" si="1056"/>
        <v>#N/A</v>
      </c>
      <c r="EE361" t="e">
        <f t="shared" ca="1" si="1057"/>
        <v>#N/A</v>
      </c>
      <c r="EF361" t="e">
        <f t="shared" ca="1" si="1058"/>
        <v>#N/A</v>
      </c>
      <c r="EG361" t="e">
        <f t="shared" ca="1" si="1059"/>
        <v>#N/A</v>
      </c>
      <c r="EH361" t="e">
        <f t="shared" ca="1" si="1060"/>
        <v>#N/A</v>
      </c>
      <c r="EI361" t="e">
        <f t="shared" ca="1" si="1061"/>
        <v>#N/A</v>
      </c>
      <c r="EJ361" t="e">
        <f t="shared" ca="1" si="1062"/>
        <v>#N/A</v>
      </c>
      <c r="EK361" t="e">
        <f t="shared" ca="1" si="1063"/>
        <v>#N/A</v>
      </c>
      <c r="EL361" t="e">
        <f t="shared" ca="1" si="1064"/>
        <v>#N/A</v>
      </c>
      <c r="EM361" t="e">
        <f t="shared" ca="1" si="1065"/>
        <v>#N/A</v>
      </c>
      <c r="EN361" s="91" t="e">
        <f t="shared" ca="1" si="1066"/>
        <v>#N/A</v>
      </c>
    </row>
    <row r="362" spans="1:144">
      <c r="A362">
        <f ca="1"/>
        <v>0</v>
      </c>
      <c r="B362">
        <f ca="1"/>
        <v>0</v>
      </c>
      <c r="C362">
        <f ca="1"/>
        <v>0</v>
      </c>
      <c r="D362" t="str">
        <f ca="1"/>
        <v/>
      </c>
      <c r="E362">
        <f ca="1"/>
        <v>0</v>
      </c>
      <c r="F362">
        <f ca="1"/>
        <v>0</v>
      </c>
      <c r="G362">
        <f ca="1"/>
        <v>0</v>
      </c>
      <c r="H362" t="str">
        <f ca="1"/>
        <v/>
      </c>
      <c r="I362">
        <f ca="1"/>
        <v>0</v>
      </c>
      <c r="J362" t="str">
        <f ca="1"/>
        <v/>
      </c>
      <c r="K362" t="str">
        <f ca="1"/>
        <v>0</v>
      </c>
      <c r="L362" t="str">
        <f ca="1"/>
        <v>0</v>
      </c>
      <c r="M362" t="str">
        <f ca="1"/>
        <v>0</v>
      </c>
      <c r="X362" s="91" t="e">
        <f t="shared" ca="1" si="946"/>
        <v>#N/A</v>
      </c>
      <c r="Y362" t="e">
        <f t="shared" ca="1" si="947"/>
        <v>#N/A</v>
      </c>
      <c r="Z362" t="e">
        <f t="shared" ca="1" si="948"/>
        <v>#N/A</v>
      </c>
      <c r="AA362" t="e">
        <f t="shared" ca="1" si="949"/>
        <v>#N/A</v>
      </c>
      <c r="AB362" t="e">
        <f t="shared" ca="1" si="950"/>
        <v>#N/A</v>
      </c>
      <c r="AC362" t="e">
        <f t="shared" ca="1" si="951"/>
        <v>#N/A</v>
      </c>
      <c r="AD362" t="e">
        <f t="shared" ca="1" si="952"/>
        <v>#N/A</v>
      </c>
      <c r="AE362" t="e">
        <f t="shared" ca="1" si="953"/>
        <v>#N/A</v>
      </c>
      <c r="AF362" t="e">
        <f t="shared" ca="1" si="954"/>
        <v>#N/A</v>
      </c>
      <c r="AG362" t="e">
        <f t="shared" ca="1" si="955"/>
        <v>#N/A</v>
      </c>
      <c r="AH362" t="e">
        <f t="shared" ca="1" si="956"/>
        <v>#N/A</v>
      </c>
      <c r="AI362" t="e">
        <f t="shared" ca="1" si="957"/>
        <v>#N/A</v>
      </c>
      <c r="AJ362" t="e">
        <f t="shared" ca="1" si="958"/>
        <v>#N/A</v>
      </c>
      <c r="AK362" t="e">
        <f t="shared" ca="1" si="959"/>
        <v>#N/A</v>
      </c>
      <c r="AL362" t="e">
        <f t="shared" ca="1" si="960"/>
        <v>#N/A</v>
      </c>
      <c r="AM362" t="e">
        <f t="shared" ca="1" si="961"/>
        <v>#N/A</v>
      </c>
      <c r="AN362" t="e">
        <f t="shared" ca="1" si="962"/>
        <v>#N/A</v>
      </c>
      <c r="AO362" t="e">
        <f t="shared" ca="1" si="963"/>
        <v>#N/A</v>
      </c>
      <c r="AP362" t="e">
        <f t="shared" ca="1" si="964"/>
        <v>#N/A</v>
      </c>
      <c r="AQ362" t="e">
        <f t="shared" ca="1" si="965"/>
        <v>#N/A</v>
      </c>
      <c r="AR362" t="e">
        <f t="shared" ca="1" si="966"/>
        <v>#N/A</v>
      </c>
      <c r="AS362" t="e">
        <f t="shared" ca="1" si="967"/>
        <v>#N/A</v>
      </c>
      <c r="AT362" t="e">
        <f t="shared" ca="1" si="968"/>
        <v>#N/A</v>
      </c>
      <c r="AU362" t="e">
        <f t="shared" ca="1" si="969"/>
        <v>#N/A</v>
      </c>
      <c r="AV362" t="e">
        <f t="shared" ca="1" si="970"/>
        <v>#N/A</v>
      </c>
      <c r="AW362" t="e">
        <f t="shared" ca="1" si="971"/>
        <v>#N/A</v>
      </c>
      <c r="AX362" t="e">
        <f t="shared" ca="1" si="972"/>
        <v>#N/A</v>
      </c>
      <c r="AY362" t="e">
        <f t="shared" ca="1" si="973"/>
        <v>#N/A</v>
      </c>
      <c r="AZ362" t="e">
        <f t="shared" ca="1" si="974"/>
        <v>#N/A</v>
      </c>
      <c r="BA362" t="e">
        <f t="shared" ca="1" si="975"/>
        <v>#N/A</v>
      </c>
      <c r="BB362" s="91" t="e">
        <f t="shared" ca="1" si="976"/>
        <v>#N/A</v>
      </c>
      <c r="BC362" t="e">
        <f t="shared" ca="1" si="977"/>
        <v>#N/A</v>
      </c>
      <c r="BD362" t="e">
        <f t="shared" ca="1" si="978"/>
        <v>#N/A</v>
      </c>
      <c r="BE362" t="e">
        <f t="shared" ca="1" si="979"/>
        <v>#N/A</v>
      </c>
      <c r="BF362" t="e">
        <f t="shared" ca="1" si="980"/>
        <v>#N/A</v>
      </c>
      <c r="BG362" t="e">
        <f t="shared" ca="1" si="981"/>
        <v>#N/A</v>
      </c>
      <c r="BH362" t="e">
        <f t="shared" ca="1" si="982"/>
        <v>#N/A</v>
      </c>
      <c r="BI362" t="e">
        <f t="shared" ca="1" si="983"/>
        <v>#N/A</v>
      </c>
      <c r="BJ362" t="e">
        <f t="shared" ca="1" si="984"/>
        <v>#N/A</v>
      </c>
      <c r="BK362" t="e">
        <f t="shared" ca="1" si="985"/>
        <v>#N/A</v>
      </c>
      <c r="BL362" t="e">
        <f t="shared" ca="1" si="986"/>
        <v>#N/A</v>
      </c>
      <c r="BM362" t="e">
        <f t="shared" ca="1" si="987"/>
        <v>#N/A</v>
      </c>
      <c r="BN362" t="e">
        <f t="shared" ca="1" si="988"/>
        <v>#N/A</v>
      </c>
      <c r="BO362" t="e">
        <f t="shared" ca="1" si="989"/>
        <v>#N/A</v>
      </c>
      <c r="BP362" t="e">
        <f t="shared" ca="1" si="990"/>
        <v>#N/A</v>
      </c>
      <c r="BQ362" t="e">
        <f t="shared" ca="1" si="991"/>
        <v>#N/A</v>
      </c>
      <c r="BR362" t="e">
        <f t="shared" ca="1" si="992"/>
        <v>#N/A</v>
      </c>
      <c r="BS362" t="e">
        <f t="shared" ca="1" si="993"/>
        <v>#N/A</v>
      </c>
      <c r="BT362" t="e">
        <f t="shared" ca="1" si="994"/>
        <v>#N/A</v>
      </c>
      <c r="BU362" t="e">
        <f t="shared" ca="1" si="995"/>
        <v>#N/A</v>
      </c>
      <c r="BV362" t="e">
        <f t="shared" ca="1" si="996"/>
        <v>#N/A</v>
      </c>
      <c r="BW362" t="e">
        <f t="shared" ca="1" si="997"/>
        <v>#N/A</v>
      </c>
      <c r="BX362" t="e">
        <f t="shared" ca="1" si="998"/>
        <v>#N/A</v>
      </c>
      <c r="BY362" t="e">
        <f t="shared" ca="1" si="999"/>
        <v>#N/A</v>
      </c>
      <c r="BZ362" t="e">
        <f t="shared" ca="1" si="1000"/>
        <v>#N/A</v>
      </c>
      <c r="CA362" t="e">
        <f t="shared" ca="1" si="1001"/>
        <v>#N/A</v>
      </c>
      <c r="CB362" t="e">
        <f t="shared" ca="1" si="1002"/>
        <v>#N/A</v>
      </c>
      <c r="CC362" t="e">
        <f t="shared" ca="1" si="1003"/>
        <v>#N/A</v>
      </c>
      <c r="CD362" t="e">
        <f t="shared" ca="1" si="1004"/>
        <v>#N/A</v>
      </c>
      <c r="CE362" t="e">
        <f t="shared" ca="1" si="1005"/>
        <v>#N/A</v>
      </c>
      <c r="CF362" s="91" t="e">
        <f t="shared" ca="1" si="1006"/>
        <v>#N/A</v>
      </c>
      <c r="CG362" t="e">
        <f t="shared" ca="1" si="1007"/>
        <v>#N/A</v>
      </c>
      <c r="CH362" t="e">
        <f t="shared" ca="1" si="1008"/>
        <v>#N/A</v>
      </c>
      <c r="CI362" t="e">
        <f t="shared" ca="1" si="1009"/>
        <v>#N/A</v>
      </c>
      <c r="CJ362" t="e">
        <f t="shared" ca="1" si="1010"/>
        <v>#N/A</v>
      </c>
      <c r="CK362" t="e">
        <f t="shared" ca="1" si="1011"/>
        <v>#N/A</v>
      </c>
      <c r="CL362" t="e">
        <f t="shared" ca="1" si="1012"/>
        <v>#N/A</v>
      </c>
      <c r="CM362" t="e">
        <f t="shared" ca="1" si="1013"/>
        <v>#N/A</v>
      </c>
      <c r="CN362" t="e">
        <f t="shared" ca="1" si="1014"/>
        <v>#N/A</v>
      </c>
      <c r="CO362" t="e">
        <f t="shared" ca="1" si="1015"/>
        <v>#N/A</v>
      </c>
      <c r="CP362" t="e">
        <f t="shared" ca="1" si="1016"/>
        <v>#N/A</v>
      </c>
      <c r="CQ362" t="e">
        <f t="shared" ca="1" si="1017"/>
        <v>#N/A</v>
      </c>
      <c r="CR362" t="e">
        <f t="shared" ca="1" si="1018"/>
        <v>#N/A</v>
      </c>
      <c r="CS362" t="e">
        <f t="shared" ca="1" si="1019"/>
        <v>#N/A</v>
      </c>
      <c r="CT362" t="e">
        <f t="shared" ca="1" si="1020"/>
        <v>#N/A</v>
      </c>
      <c r="CU362" t="e">
        <f t="shared" ca="1" si="1021"/>
        <v>#N/A</v>
      </c>
      <c r="CV362" t="e">
        <f t="shared" ca="1" si="1022"/>
        <v>#N/A</v>
      </c>
      <c r="CW362" t="e">
        <f t="shared" ca="1" si="1023"/>
        <v>#N/A</v>
      </c>
      <c r="CX362" t="e">
        <f t="shared" ca="1" si="1024"/>
        <v>#N/A</v>
      </c>
      <c r="CY362" t="e">
        <f t="shared" ca="1" si="1025"/>
        <v>#N/A</v>
      </c>
      <c r="CZ362" t="e">
        <f t="shared" ca="1" si="1026"/>
        <v>#N/A</v>
      </c>
      <c r="DA362" t="e">
        <f t="shared" ca="1" si="1027"/>
        <v>#N/A</v>
      </c>
      <c r="DB362" t="e">
        <f t="shared" ca="1" si="1028"/>
        <v>#N/A</v>
      </c>
      <c r="DC362" t="e">
        <f t="shared" ca="1" si="1029"/>
        <v>#N/A</v>
      </c>
      <c r="DD362" t="e">
        <f t="shared" ca="1" si="1030"/>
        <v>#N/A</v>
      </c>
      <c r="DE362" t="e">
        <f t="shared" ca="1" si="1031"/>
        <v>#N/A</v>
      </c>
      <c r="DF362" t="e">
        <f t="shared" ca="1" si="1032"/>
        <v>#N/A</v>
      </c>
      <c r="DG362" t="e">
        <f t="shared" ca="1" si="1033"/>
        <v>#N/A</v>
      </c>
      <c r="DH362" t="e">
        <f t="shared" ca="1" si="1034"/>
        <v>#N/A</v>
      </c>
      <c r="DI362" t="e">
        <f t="shared" ca="1" si="1035"/>
        <v>#N/A</v>
      </c>
      <c r="DJ362" s="91" t="e">
        <f t="shared" ca="1" si="1036"/>
        <v>#N/A</v>
      </c>
      <c r="DK362" t="e">
        <f t="shared" ca="1" si="1037"/>
        <v>#N/A</v>
      </c>
      <c r="DL362" t="e">
        <f t="shared" ca="1" si="1038"/>
        <v>#N/A</v>
      </c>
      <c r="DM362" t="e">
        <f t="shared" ca="1" si="1039"/>
        <v>#N/A</v>
      </c>
      <c r="DN362" t="e">
        <f t="shared" ca="1" si="1040"/>
        <v>#N/A</v>
      </c>
      <c r="DO362" t="e">
        <f t="shared" ca="1" si="1041"/>
        <v>#N/A</v>
      </c>
      <c r="DP362" t="e">
        <f t="shared" ca="1" si="1042"/>
        <v>#N/A</v>
      </c>
      <c r="DQ362" t="e">
        <f t="shared" ca="1" si="1043"/>
        <v>#N/A</v>
      </c>
      <c r="DR362" t="e">
        <f t="shared" ca="1" si="1044"/>
        <v>#N/A</v>
      </c>
      <c r="DS362" t="e">
        <f t="shared" ca="1" si="1045"/>
        <v>#N/A</v>
      </c>
      <c r="DT362" t="e">
        <f t="shared" ca="1" si="1046"/>
        <v>#N/A</v>
      </c>
      <c r="DU362" t="e">
        <f t="shared" ca="1" si="1047"/>
        <v>#N/A</v>
      </c>
      <c r="DV362" t="e">
        <f t="shared" ca="1" si="1048"/>
        <v>#N/A</v>
      </c>
      <c r="DW362" t="e">
        <f t="shared" ca="1" si="1049"/>
        <v>#N/A</v>
      </c>
      <c r="DX362" t="e">
        <f t="shared" ca="1" si="1050"/>
        <v>#N/A</v>
      </c>
      <c r="DY362" t="e">
        <f t="shared" ca="1" si="1051"/>
        <v>#N/A</v>
      </c>
      <c r="DZ362" t="e">
        <f t="shared" ca="1" si="1052"/>
        <v>#N/A</v>
      </c>
      <c r="EA362" t="e">
        <f t="shared" ca="1" si="1053"/>
        <v>#N/A</v>
      </c>
      <c r="EB362" t="e">
        <f t="shared" ca="1" si="1054"/>
        <v>#N/A</v>
      </c>
      <c r="EC362" t="e">
        <f t="shared" ca="1" si="1055"/>
        <v>#N/A</v>
      </c>
      <c r="ED362" t="e">
        <f t="shared" ca="1" si="1056"/>
        <v>#N/A</v>
      </c>
      <c r="EE362" t="e">
        <f t="shared" ca="1" si="1057"/>
        <v>#N/A</v>
      </c>
      <c r="EF362" t="e">
        <f t="shared" ca="1" si="1058"/>
        <v>#N/A</v>
      </c>
      <c r="EG362" t="e">
        <f t="shared" ca="1" si="1059"/>
        <v>#N/A</v>
      </c>
      <c r="EH362" t="e">
        <f t="shared" ca="1" si="1060"/>
        <v>#N/A</v>
      </c>
      <c r="EI362" t="e">
        <f t="shared" ca="1" si="1061"/>
        <v>#N/A</v>
      </c>
      <c r="EJ362" t="e">
        <f t="shared" ca="1" si="1062"/>
        <v>#N/A</v>
      </c>
      <c r="EK362" t="e">
        <f t="shared" ca="1" si="1063"/>
        <v>#N/A</v>
      </c>
      <c r="EL362" t="e">
        <f t="shared" ca="1" si="1064"/>
        <v>#N/A</v>
      </c>
      <c r="EM362" t="e">
        <f t="shared" ca="1" si="1065"/>
        <v>#N/A</v>
      </c>
      <c r="EN362" s="91" t="e">
        <f t="shared" ca="1" si="1066"/>
        <v>#N/A</v>
      </c>
    </row>
    <row r="363" spans="1:144">
      <c r="A363">
        <f ca="1"/>
        <v>0</v>
      </c>
      <c r="B363">
        <f ca="1"/>
        <v>0</v>
      </c>
      <c r="C363">
        <f ca="1"/>
        <v>0</v>
      </c>
      <c r="D363" t="str">
        <f ca="1"/>
        <v/>
      </c>
      <c r="E363">
        <f ca="1"/>
        <v>0</v>
      </c>
      <c r="F363">
        <f ca="1"/>
        <v>0</v>
      </c>
      <c r="G363">
        <f ca="1"/>
        <v>0</v>
      </c>
      <c r="H363" t="str">
        <f ca="1"/>
        <v/>
      </c>
      <c r="I363">
        <f ca="1"/>
        <v>0</v>
      </c>
      <c r="J363" t="str">
        <f ca="1"/>
        <v/>
      </c>
      <c r="K363" t="str">
        <f ca="1"/>
        <v>0</v>
      </c>
      <c r="L363" t="str">
        <f ca="1"/>
        <v>0</v>
      </c>
      <c r="M363" t="str">
        <f ca="1"/>
        <v>0</v>
      </c>
      <c r="X363" s="91" t="e">
        <f t="shared" ca="1" si="946"/>
        <v>#N/A</v>
      </c>
      <c r="Y363" t="e">
        <f t="shared" ca="1" si="947"/>
        <v>#N/A</v>
      </c>
      <c r="Z363" t="e">
        <f t="shared" ca="1" si="948"/>
        <v>#N/A</v>
      </c>
      <c r="AA363" t="e">
        <f t="shared" ca="1" si="949"/>
        <v>#N/A</v>
      </c>
      <c r="AB363" t="e">
        <f t="shared" ca="1" si="950"/>
        <v>#N/A</v>
      </c>
      <c r="AC363" t="e">
        <f t="shared" ca="1" si="951"/>
        <v>#N/A</v>
      </c>
      <c r="AD363" t="e">
        <f t="shared" ca="1" si="952"/>
        <v>#N/A</v>
      </c>
      <c r="AE363" t="e">
        <f t="shared" ca="1" si="953"/>
        <v>#N/A</v>
      </c>
      <c r="AF363" t="e">
        <f t="shared" ca="1" si="954"/>
        <v>#N/A</v>
      </c>
      <c r="AG363" t="e">
        <f t="shared" ca="1" si="955"/>
        <v>#N/A</v>
      </c>
      <c r="AH363" t="e">
        <f t="shared" ca="1" si="956"/>
        <v>#N/A</v>
      </c>
      <c r="AI363" t="e">
        <f t="shared" ca="1" si="957"/>
        <v>#N/A</v>
      </c>
      <c r="AJ363" t="e">
        <f t="shared" ca="1" si="958"/>
        <v>#N/A</v>
      </c>
      <c r="AK363" t="e">
        <f t="shared" ca="1" si="959"/>
        <v>#N/A</v>
      </c>
      <c r="AL363" t="e">
        <f t="shared" ca="1" si="960"/>
        <v>#N/A</v>
      </c>
      <c r="AM363" t="e">
        <f t="shared" ca="1" si="961"/>
        <v>#N/A</v>
      </c>
      <c r="AN363" t="e">
        <f t="shared" ca="1" si="962"/>
        <v>#N/A</v>
      </c>
      <c r="AO363" t="e">
        <f t="shared" ca="1" si="963"/>
        <v>#N/A</v>
      </c>
      <c r="AP363" t="e">
        <f t="shared" ca="1" si="964"/>
        <v>#N/A</v>
      </c>
      <c r="AQ363" t="e">
        <f t="shared" ca="1" si="965"/>
        <v>#N/A</v>
      </c>
      <c r="AR363" t="e">
        <f t="shared" ca="1" si="966"/>
        <v>#N/A</v>
      </c>
      <c r="AS363" t="e">
        <f t="shared" ca="1" si="967"/>
        <v>#N/A</v>
      </c>
      <c r="AT363" t="e">
        <f t="shared" ca="1" si="968"/>
        <v>#N/A</v>
      </c>
      <c r="AU363" t="e">
        <f t="shared" ca="1" si="969"/>
        <v>#N/A</v>
      </c>
      <c r="AV363" t="e">
        <f t="shared" ca="1" si="970"/>
        <v>#N/A</v>
      </c>
      <c r="AW363" t="e">
        <f t="shared" ca="1" si="971"/>
        <v>#N/A</v>
      </c>
      <c r="AX363" t="e">
        <f t="shared" ca="1" si="972"/>
        <v>#N/A</v>
      </c>
      <c r="AY363" t="e">
        <f t="shared" ca="1" si="973"/>
        <v>#N/A</v>
      </c>
      <c r="AZ363" t="e">
        <f t="shared" ca="1" si="974"/>
        <v>#N/A</v>
      </c>
      <c r="BA363" t="e">
        <f t="shared" ca="1" si="975"/>
        <v>#N/A</v>
      </c>
      <c r="BB363" s="91" t="e">
        <f t="shared" ca="1" si="976"/>
        <v>#N/A</v>
      </c>
      <c r="BC363" t="e">
        <f t="shared" ca="1" si="977"/>
        <v>#N/A</v>
      </c>
      <c r="BD363" t="e">
        <f t="shared" ca="1" si="978"/>
        <v>#N/A</v>
      </c>
      <c r="BE363" t="e">
        <f t="shared" ca="1" si="979"/>
        <v>#N/A</v>
      </c>
      <c r="BF363" t="e">
        <f t="shared" ca="1" si="980"/>
        <v>#N/A</v>
      </c>
      <c r="BG363" t="e">
        <f t="shared" ca="1" si="981"/>
        <v>#N/A</v>
      </c>
      <c r="BH363" t="e">
        <f t="shared" ca="1" si="982"/>
        <v>#N/A</v>
      </c>
      <c r="BI363" t="e">
        <f t="shared" ca="1" si="983"/>
        <v>#N/A</v>
      </c>
      <c r="BJ363" t="e">
        <f t="shared" ca="1" si="984"/>
        <v>#N/A</v>
      </c>
      <c r="BK363" t="e">
        <f t="shared" ca="1" si="985"/>
        <v>#N/A</v>
      </c>
      <c r="BL363" t="e">
        <f t="shared" ca="1" si="986"/>
        <v>#N/A</v>
      </c>
      <c r="BM363" t="e">
        <f t="shared" ca="1" si="987"/>
        <v>#N/A</v>
      </c>
      <c r="BN363" t="e">
        <f t="shared" ca="1" si="988"/>
        <v>#N/A</v>
      </c>
      <c r="BO363" t="e">
        <f t="shared" ca="1" si="989"/>
        <v>#N/A</v>
      </c>
      <c r="BP363" t="e">
        <f t="shared" ca="1" si="990"/>
        <v>#N/A</v>
      </c>
      <c r="BQ363" t="e">
        <f t="shared" ca="1" si="991"/>
        <v>#N/A</v>
      </c>
      <c r="BR363" t="e">
        <f t="shared" ca="1" si="992"/>
        <v>#N/A</v>
      </c>
      <c r="BS363" t="e">
        <f t="shared" ca="1" si="993"/>
        <v>#N/A</v>
      </c>
      <c r="BT363" t="e">
        <f t="shared" ca="1" si="994"/>
        <v>#N/A</v>
      </c>
      <c r="BU363" t="e">
        <f t="shared" ca="1" si="995"/>
        <v>#N/A</v>
      </c>
      <c r="BV363" t="e">
        <f t="shared" ca="1" si="996"/>
        <v>#N/A</v>
      </c>
      <c r="BW363" t="e">
        <f t="shared" ca="1" si="997"/>
        <v>#N/A</v>
      </c>
      <c r="BX363" t="e">
        <f t="shared" ca="1" si="998"/>
        <v>#N/A</v>
      </c>
      <c r="BY363" t="e">
        <f t="shared" ca="1" si="999"/>
        <v>#N/A</v>
      </c>
      <c r="BZ363" t="e">
        <f t="shared" ca="1" si="1000"/>
        <v>#N/A</v>
      </c>
      <c r="CA363" t="e">
        <f t="shared" ca="1" si="1001"/>
        <v>#N/A</v>
      </c>
      <c r="CB363" t="e">
        <f t="shared" ca="1" si="1002"/>
        <v>#N/A</v>
      </c>
      <c r="CC363" t="e">
        <f t="shared" ca="1" si="1003"/>
        <v>#N/A</v>
      </c>
      <c r="CD363" t="e">
        <f t="shared" ca="1" si="1004"/>
        <v>#N/A</v>
      </c>
      <c r="CE363" t="e">
        <f t="shared" ca="1" si="1005"/>
        <v>#N/A</v>
      </c>
      <c r="CF363" s="91" t="e">
        <f t="shared" ca="1" si="1006"/>
        <v>#N/A</v>
      </c>
      <c r="CG363" t="e">
        <f t="shared" ca="1" si="1007"/>
        <v>#N/A</v>
      </c>
      <c r="CH363" t="e">
        <f t="shared" ca="1" si="1008"/>
        <v>#N/A</v>
      </c>
      <c r="CI363" t="e">
        <f t="shared" ca="1" si="1009"/>
        <v>#N/A</v>
      </c>
      <c r="CJ363" t="e">
        <f t="shared" ca="1" si="1010"/>
        <v>#N/A</v>
      </c>
      <c r="CK363" t="e">
        <f t="shared" ca="1" si="1011"/>
        <v>#N/A</v>
      </c>
      <c r="CL363" t="e">
        <f t="shared" ca="1" si="1012"/>
        <v>#N/A</v>
      </c>
      <c r="CM363" t="e">
        <f t="shared" ca="1" si="1013"/>
        <v>#N/A</v>
      </c>
      <c r="CN363" t="e">
        <f t="shared" ca="1" si="1014"/>
        <v>#N/A</v>
      </c>
      <c r="CO363" t="e">
        <f t="shared" ca="1" si="1015"/>
        <v>#N/A</v>
      </c>
      <c r="CP363" t="e">
        <f t="shared" ca="1" si="1016"/>
        <v>#N/A</v>
      </c>
      <c r="CQ363" t="e">
        <f t="shared" ca="1" si="1017"/>
        <v>#N/A</v>
      </c>
      <c r="CR363" t="e">
        <f t="shared" ca="1" si="1018"/>
        <v>#N/A</v>
      </c>
      <c r="CS363" t="e">
        <f t="shared" ca="1" si="1019"/>
        <v>#N/A</v>
      </c>
      <c r="CT363" t="e">
        <f t="shared" ca="1" si="1020"/>
        <v>#N/A</v>
      </c>
      <c r="CU363" t="e">
        <f t="shared" ca="1" si="1021"/>
        <v>#N/A</v>
      </c>
      <c r="CV363" t="e">
        <f t="shared" ca="1" si="1022"/>
        <v>#N/A</v>
      </c>
      <c r="CW363" t="e">
        <f t="shared" ca="1" si="1023"/>
        <v>#N/A</v>
      </c>
      <c r="CX363" t="e">
        <f t="shared" ca="1" si="1024"/>
        <v>#N/A</v>
      </c>
      <c r="CY363" t="e">
        <f t="shared" ca="1" si="1025"/>
        <v>#N/A</v>
      </c>
      <c r="CZ363" t="e">
        <f t="shared" ca="1" si="1026"/>
        <v>#N/A</v>
      </c>
      <c r="DA363" t="e">
        <f t="shared" ca="1" si="1027"/>
        <v>#N/A</v>
      </c>
      <c r="DB363" t="e">
        <f t="shared" ca="1" si="1028"/>
        <v>#N/A</v>
      </c>
      <c r="DC363" t="e">
        <f t="shared" ca="1" si="1029"/>
        <v>#N/A</v>
      </c>
      <c r="DD363" t="e">
        <f t="shared" ca="1" si="1030"/>
        <v>#N/A</v>
      </c>
      <c r="DE363" t="e">
        <f t="shared" ca="1" si="1031"/>
        <v>#N/A</v>
      </c>
      <c r="DF363" t="e">
        <f t="shared" ca="1" si="1032"/>
        <v>#N/A</v>
      </c>
      <c r="DG363" t="e">
        <f t="shared" ca="1" si="1033"/>
        <v>#N/A</v>
      </c>
      <c r="DH363" t="e">
        <f t="shared" ca="1" si="1034"/>
        <v>#N/A</v>
      </c>
      <c r="DI363" t="e">
        <f t="shared" ca="1" si="1035"/>
        <v>#N/A</v>
      </c>
      <c r="DJ363" s="91" t="e">
        <f t="shared" ca="1" si="1036"/>
        <v>#N/A</v>
      </c>
      <c r="DK363" t="e">
        <f t="shared" ca="1" si="1037"/>
        <v>#N/A</v>
      </c>
      <c r="DL363" t="e">
        <f t="shared" ca="1" si="1038"/>
        <v>#N/A</v>
      </c>
      <c r="DM363" t="e">
        <f t="shared" ca="1" si="1039"/>
        <v>#N/A</v>
      </c>
      <c r="DN363" t="e">
        <f t="shared" ca="1" si="1040"/>
        <v>#N/A</v>
      </c>
      <c r="DO363" t="e">
        <f t="shared" ca="1" si="1041"/>
        <v>#N/A</v>
      </c>
      <c r="DP363" t="e">
        <f t="shared" ca="1" si="1042"/>
        <v>#N/A</v>
      </c>
      <c r="DQ363" t="e">
        <f t="shared" ca="1" si="1043"/>
        <v>#N/A</v>
      </c>
      <c r="DR363" t="e">
        <f t="shared" ca="1" si="1044"/>
        <v>#N/A</v>
      </c>
      <c r="DS363" t="e">
        <f t="shared" ca="1" si="1045"/>
        <v>#N/A</v>
      </c>
      <c r="DT363" t="e">
        <f t="shared" ca="1" si="1046"/>
        <v>#N/A</v>
      </c>
      <c r="DU363" t="e">
        <f t="shared" ca="1" si="1047"/>
        <v>#N/A</v>
      </c>
      <c r="DV363" t="e">
        <f t="shared" ca="1" si="1048"/>
        <v>#N/A</v>
      </c>
      <c r="DW363" t="e">
        <f t="shared" ca="1" si="1049"/>
        <v>#N/A</v>
      </c>
      <c r="DX363" t="e">
        <f t="shared" ca="1" si="1050"/>
        <v>#N/A</v>
      </c>
      <c r="DY363" t="e">
        <f t="shared" ca="1" si="1051"/>
        <v>#N/A</v>
      </c>
      <c r="DZ363" t="e">
        <f t="shared" ca="1" si="1052"/>
        <v>#N/A</v>
      </c>
      <c r="EA363" t="e">
        <f t="shared" ca="1" si="1053"/>
        <v>#N/A</v>
      </c>
      <c r="EB363" t="e">
        <f t="shared" ca="1" si="1054"/>
        <v>#N/A</v>
      </c>
      <c r="EC363" t="e">
        <f t="shared" ca="1" si="1055"/>
        <v>#N/A</v>
      </c>
      <c r="ED363" t="e">
        <f t="shared" ca="1" si="1056"/>
        <v>#N/A</v>
      </c>
      <c r="EE363" t="e">
        <f t="shared" ca="1" si="1057"/>
        <v>#N/A</v>
      </c>
      <c r="EF363" t="e">
        <f t="shared" ca="1" si="1058"/>
        <v>#N/A</v>
      </c>
      <c r="EG363" t="e">
        <f t="shared" ca="1" si="1059"/>
        <v>#N/A</v>
      </c>
      <c r="EH363" t="e">
        <f t="shared" ca="1" si="1060"/>
        <v>#N/A</v>
      </c>
      <c r="EI363" t="e">
        <f t="shared" ca="1" si="1061"/>
        <v>#N/A</v>
      </c>
      <c r="EJ363" t="e">
        <f t="shared" ca="1" si="1062"/>
        <v>#N/A</v>
      </c>
      <c r="EK363" t="e">
        <f t="shared" ca="1" si="1063"/>
        <v>#N/A</v>
      </c>
      <c r="EL363" t="e">
        <f t="shared" ca="1" si="1064"/>
        <v>#N/A</v>
      </c>
      <c r="EM363" t="e">
        <f t="shared" ca="1" si="1065"/>
        <v>#N/A</v>
      </c>
      <c r="EN363" s="91" t="e">
        <f t="shared" ca="1" si="1066"/>
        <v>#N/A</v>
      </c>
    </row>
    <row r="364" spans="1:144">
      <c r="A364">
        <f ca="1"/>
        <v>0</v>
      </c>
      <c r="B364">
        <f ca="1"/>
        <v>0</v>
      </c>
      <c r="C364">
        <f ca="1"/>
        <v>0</v>
      </c>
      <c r="D364" t="str">
        <f ca="1"/>
        <v/>
      </c>
      <c r="E364">
        <f ca="1"/>
        <v>0</v>
      </c>
      <c r="F364">
        <f ca="1"/>
        <v>0</v>
      </c>
      <c r="G364">
        <f ca="1"/>
        <v>0</v>
      </c>
      <c r="H364" t="str">
        <f ca="1"/>
        <v/>
      </c>
      <c r="I364">
        <f ca="1"/>
        <v>0</v>
      </c>
      <c r="J364" t="str">
        <f ca="1"/>
        <v/>
      </c>
      <c r="K364" t="str">
        <f ca="1"/>
        <v>0</v>
      </c>
      <c r="L364" t="str">
        <f ca="1"/>
        <v>0</v>
      </c>
      <c r="M364" t="str">
        <f ca="1"/>
        <v>0</v>
      </c>
      <c r="X364" s="91" t="e">
        <f t="shared" ca="1" si="946"/>
        <v>#N/A</v>
      </c>
      <c r="Y364" t="e">
        <f t="shared" ca="1" si="947"/>
        <v>#N/A</v>
      </c>
      <c r="Z364" t="e">
        <f t="shared" ca="1" si="948"/>
        <v>#N/A</v>
      </c>
      <c r="AA364" t="e">
        <f t="shared" ca="1" si="949"/>
        <v>#N/A</v>
      </c>
      <c r="AB364" t="e">
        <f t="shared" ca="1" si="950"/>
        <v>#N/A</v>
      </c>
      <c r="AC364" t="e">
        <f t="shared" ca="1" si="951"/>
        <v>#N/A</v>
      </c>
      <c r="AD364" t="e">
        <f t="shared" ca="1" si="952"/>
        <v>#N/A</v>
      </c>
      <c r="AE364" t="e">
        <f t="shared" ca="1" si="953"/>
        <v>#N/A</v>
      </c>
      <c r="AF364" t="e">
        <f t="shared" ca="1" si="954"/>
        <v>#N/A</v>
      </c>
      <c r="AG364" t="e">
        <f t="shared" ca="1" si="955"/>
        <v>#N/A</v>
      </c>
      <c r="AH364" t="e">
        <f t="shared" ca="1" si="956"/>
        <v>#N/A</v>
      </c>
      <c r="AI364" t="e">
        <f t="shared" ca="1" si="957"/>
        <v>#N/A</v>
      </c>
      <c r="AJ364" t="e">
        <f t="shared" ca="1" si="958"/>
        <v>#N/A</v>
      </c>
      <c r="AK364" t="e">
        <f t="shared" ca="1" si="959"/>
        <v>#N/A</v>
      </c>
      <c r="AL364" t="e">
        <f t="shared" ca="1" si="960"/>
        <v>#N/A</v>
      </c>
      <c r="AM364" t="e">
        <f t="shared" ca="1" si="961"/>
        <v>#N/A</v>
      </c>
      <c r="AN364" t="e">
        <f t="shared" ca="1" si="962"/>
        <v>#N/A</v>
      </c>
      <c r="AO364" t="e">
        <f t="shared" ca="1" si="963"/>
        <v>#N/A</v>
      </c>
      <c r="AP364" t="e">
        <f t="shared" ca="1" si="964"/>
        <v>#N/A</v>
      </c>
      <c r="AQ364" t="e">
        <f t="shared" ca="1" si="965"/>
        <v>#N/A</v>
      </c>
      <c r="AR364" t="e">
        <f t="shared" ca="1" si="966"/>
        <v>#N/A</v>
      </c>
      <c r="AS364" t="e">
        <f t="shared" ca="1" si="967"/>
        <v>#N/A</v>
      </c>
      <c r="AT364" t="e">
        <f t="shared" ca="1" si="968"/>
        <v>#N/A</v>
      </c>
      <c r="AU364" t="e">
        <f t="shared" ca="1" si="969"/>
        <v>#N/A</v>
      </c>
      <c r="AV364" t="e">
        <f t="shared" ca="1" si="970"/>
        <v>#N/A</v>
      </c>
      <c r="AW364" t="e">
        <f t="shared" ca="1" si="971"/>
        <v>#N/A</v>
      </c>
      <c r="AX364" t="e">
        <f t="shared" ca="1" si="972"/>
        <v>#N/A</v>
      </c>
      <c r="AY364" t="e">
        <f t="shared" ca="1" si="973"/>
        <v>#N/A</v>
      </c>
      <c r="AZ364" t="e">
        <f t="shared" ca="1" si="974"/>
        <v>#N/A</v>
      </c>
      <c r="BA364" t="e">
        <f t="shared" ca="1" si="975"/>
        <v>#N/A</v>
      </c>
      <c r="BB364" s="91" t="e">
        <f t="shared" ca="1" si="976"/>
        <v>#N/A</v>
      </c>
      <c r="BC364" t="e">
        <f t="shared" ca="1" si="977"/>
        <v>#N/A</v>
      </c>
      <c r="BD364" t="e">
        <f t="shared" ca="1" si="978"/>
        <v>#N/A</v>
      </c>
      <c r="BE364" t="e">
        <f t="shared" ca="1" si="979"/>
        <v>#N/A</v>
      </c>
      <c r="BF364" t="e">
        <f t="shared" ca="1" si="980"/>
        <v>#N/A</v>
      </c>
      <c r="BG364" t="e">
        <f t="shared" ca="1" si="981"/>
        <v>#N/A</v>
      </c>
      <c r="BH364" t="e">
        <f t="shared" ca="1" si="982"/>
        <v>#N/A</v>
      </c>
      <c r="BI364" t="e">
        <f t="shared" ca="1" si="983"/>
        <v>#N/A</v>
      </c>
      <c r="BJ364" t="e">
        <f t="shared" ca="1" si="984"/>
        <v>#N/A</v>
      </c>
      <c r="BK364" t="e">
        <f t="shared" ca="1" si="985"/>
        <v>#N/A</v>
      </c>
      <c r="BL364" t="e">
        <f t="shared" ca="1" si="986"/>
        <v>#N/A</v>
      </c>
      <c r="BM364" t="e">
        <f t="shared" ca="1" si="987"/>
        <v>#N/A</v>
      </c>
      <c r="BN364" t="e">
        <f t="shared" ca="1" si="988"/>
        <v>#N/A</v>
      </c>
      <c r="BO364" t="e">
        <f t="shared" ca="1" si="989"/>
        <v>#N/A</v>
      </c>
      <c r="BP364" t="e">
        <f t="shared" ca="1" si="990"/>
        <v>#N/A</v>
      </c>
      <c r="BQ364" t="e">
        <f t="shared" ca="1" si="991"/>
        <v>#N/A</v>
      </c>
      <c r="BR364" t="e">
        <f t="shared" ca="1" si="992"/>
        <v>#N/A</v>
      </c>
      <c r="BS364" t="e">
        <f t="shared" ca="1" si="993"/>
        <v>#N/A</v>
      </c>
      <c r="BT364" t="e">
        <f t="shared" ca="1" si="994"/>
        <v>#N/A</v>
      </c>
      <c r="BU364" t="e">
        <f t="shared" ca="1" si="995"/>
        <v>#N/A</v>
      </c>
      <c r="BV364" t="e">
        <f t="shared" ca="1" si="996"/>
        <v>#N/A</v>
      </c>
      <c r="BW364" t="e">
        <f t="shared" ca="1" si="997"/>
        <v>#N/A</v>
      </c>
      <c r="BX364" t="e">
        <f t="shared" ca="1" si="998"/>
        <v>#N/A</v>
      </c>
      <c r="BY364" t="e">
        <f t="shared" ca="1" si="999"/>
        <v>#N/A</v>
      </c>
      <c r="BZ364" t="e">
        <f t="shared" ca="1" si="1000"/>
        <v>#N/A</v>
      </c>
      <c r="CA364" t="e">
        <f t="shared" ca="1" si="1001"/>
        <v>#N/A</v>
      </c>
      <c r="CB364" t="e">
        <f t="shared" ca="1" si="1002"/>
        <v>#N/A</v>
      </c>
      <c r="CC364" t="e">
        <f t="shared" ca="1" si="1003"/>
        <v>#N/A</v>
      </c>
      <c r="CD364" t="e">
        <f t="shared" ca="1" si="1004"/>
        <v>#N/A</v>
      </c>
      <c r="CE364" t="e">
        <f t="shared" ca="1" si="1005"/>
        <v>#N/A</v>
      </c>
      <c r="CF364" s="91" t="e">
        <f t="shared" ca="1" si="1006"/>
        <v>#N/A</v>
      </c>
      <c r="CG364" t="e">
        <f t="shared" ca="1" si="1007"/>
        <v>#N/A</v>
      </c>
      <c r="CH364" t="e">
        <f t="shared" ca="1" si="1008"/>
        <v>#N/A</v>
      </c>
      <c r="CI364" t="e">
        <f t="shared" ca="1" si="1009"/>
        <v>#N/A</v>
      </c>
      <c r="CJ364" t="e">
        <f t="shared" ca="1" si="1010"/>
        <v>#N/A</v>
      </c>
      <c r="CK364" t="e">
        <f t="shared" ca="1" si="1011"/>
        <v>#N/A</v>
      </c>
      <c r="CL364" t="e">
        <f t="shared" ca="1" si="1012"/>
        <v>#N/A</v>
      </c>
      <c r="CM364" t="e">
        <f t="shared" ca="1" si="1013"/>
        <v>#N/A</v>
      </c>
      <c r="CN364" t="e">
        <f t="shared" ca="1" si="1014"/>
        <v>#N/A</v>
      </c>
      <c r="CO364" t="e">
        <f t="shared" ca="1" si="1015"/>
        <v>#N/A</v>
      </c>
      <c r="CP364" t="e">
        <f t="shared" ca="1" si="1016"/>
        <v>#N/A</v>
      </c>
      <c r="CQ364" t="e">
        <f t="shared" ca="1" si="1017"/>
        <v>#N/A</v>
      </c>
      <c r="CR364" t="e">
        <f t="shared" ca="1" si="1018"/>
        <v>#N/A</v>
      </c>
      <c r="CS364" t="e">
        <f t="shared" ca="1" si="1019"/>
        <v>#N/A</v>
      </c>
      <c r="CT364" t="e">
        <f t="shared" ca="1" si="1020"/>
        <v>#N/A</v>
      </c>
      <c r="CU364" t="e">
        <f t="shared" ca="1" si="1021"/>
        <v>#N/A</v>
      </c>
      <c r="CV364" t="e">
        <f t="shared" ca="1" si="1022"/>
        <v>#N/A</v>
      </c>
      <c r="CW364" t="e">
        <f t="shared" ca="1" si="1023"/>
        <v>#N/A</v>
      </c>
      <c r="CX364" t="e">
        <f t="shared" ca="1" si="1024"/>
        <v>#N/A</v>
      </c>
      <c r="CY364" t="e">
        <f t="shared" ca="1" si="1025"/>
        <v>#N/A</v>
      </c>
      <c r="CZ364" t="e">
        <f t="shared" ca="1" si="1026"/>
        <v>#N/A</v>
      </c>
      <c r="DA364" t="e">
        <f t="shared" ca="1" si="1027"/>
        <v>#N/A</v>
      </c>
      <c r="DB364" t="e">
        <f t="shared" ca="1" si="1028"/>
        <v>#N/A</v>
      </c>
      <c r="DC364" t="e">
        <f t="shared" ca="1" si="1029"/>
        <v>#N/A</v>
      </c>
      <c r="DD364" t="e">
        <f t="shared" ca="1" si="1030"/>
        <v>#N/A</v>
      </c>
      <c r="DE364" t="e">
        <f t="shared" ca="1" si="1031"/>
        <v>#N/A</v>
      </c>
      <c r="DF364" t="e">
        <f t="shared" ca="1" si="1032"/>
        <v>#N/A</v>
      </c>
      <c r="DG364" t="e">
        <f t="shared" ca="1" si="1033"/>
        <v>#N/A</v>
      </c>
      <c r="DH364" t="e">
        <f t="shared" ca="1" si="1034"/>
        <v>#N/A</v>
      </c>
      <c r="DI364" t="e">
        <f t="shared" ca="1" si="1035"/>
        <v>#N/A</v>
      </c>
      <c r="DJ364" s="91" t="e">
        <f t="shared" ca="1" si="1036"/>
        <v>#N/A</v>
      </c>
      <c r="DK364" t="e">
        <f t="shared" ca="1" si="1037"/>
        <v>#N/A</v>
      </c>
      <c r="DL364" t="e">
        <f t="shared" ca="1" si="1038"/>
        <v>#N/A</v>
      </c>
      <c r="DM364" t="e">
        <f t="shared" ca="1" si="1039"/>
        <v>#N/A</v>
      </c>
      <c r="DN364" t="e">
        <f t="shared" ca="1" si="1040"/>
        <v>#N/A</v>
      </c>
      <c r="DO364" t="e">
        <f t="shared" ca="1" si="1041"/>
        <v>#N/A</v>
      </c>
      <c r="DP364" t="e">
        <f t="shared" ca="1" si="1042"/>
        <v>#N/A</v>
      </c>
      <c r="DQ364" t="e">
        <f t="shared" ca="1" si="1043"/>
        <v>#N/A</v>
      </c>
      <c r="DR364" t="e">
        <f t="shared" ca="1" si="1044"/>
        <v>#N/A</v>
      </c>
      <c r="DS364" t="e">
        <f t="shared" ca="1" si="1045"/>
        <v>#N/A</v>
      </c>
      <c r="DT364" t="e">
        <f t="shared" ca="1" si="1046"/>
        <v>#N/A</v>
      </c>
      <c r="DU364" t="e">
        <f t="shared" ca="1" si="1047"/>
        <v>#N/A</v>
      </c>
      <c r="DV364" t="e">
        <f t="shared" ca="1" si="1048"/>
        <v>#N/A</v>
      </c>
      <c r="DW364" t="e">
        <f t="shared" ca="1" si="1049"/>
        <v>#N/A</v>
      </c>
      <c r="DX364" t="e">
        <f t="shared" ca="1" si="1050"/>
        <v>#N/A</v>
      </c>
      <c r="DY364" t="e">
        <f t="shared" ca="1" si="1051"/>
        <v>#N/A</v>
      </c>
      <c r="DZ364" t="e">
        <f t="shared" ca="1" si="1052"/>
        <v>#N/A</v>
      </c>
      <c r="EA364" t="e">
        <f t="shared" ca="1" si="1053"/>
        <v>#N/A</v>
      </c>
      <c r="EB364" t="e">
        <f t="shared" ca="1" si="1054"/>
        <v>#N/A</v>
      </c>
      <c r="EC364" t="e">
        <f t="shared" ca="1" si="1055"/>
        <v>#N/A</v>
      </c>
      <c r="ED364" t="e">
        <f t="shared" ca="1" si="1056"/>
        <v>#N/A</v>
      </c>
      <c r="EE364" t="e">
        <f t="shared" ca="1" si="1057"/>
        <v>#N/A</v>
      </c>
      <c r="EF364" t="e">
        <f t="shared" ca="1" si="1058"/>
        <v>#N/A</v>
      </c>
      <c r="EG364" t="e">
        <f t="shared" ca="1" si="1059"/>
        <v>#N/A</v>
      </c>
      <c r="EH364" t="e">
        <f t="shared" ca="1" si="1060"/>
        <v>#N/A</v>
      </c>
      <c r="EI364" t="e">
        <f t="shared" ca="1" si="1061"/>
        <v>#N/A</v>
      </c>
      <c r="EJ364" t="e">
        <f t="shared" ca="1" si="1062"/>
        <v>#N/A</v>
      </c>
      <c r="EK364" t="e">
        <f t="shared" ca="1" si="1063"/>
        <v>#N/A</v>
      </c>
      <c r="EL364" t="e">
        <f t="shared" ca="1" si="1064"/>
        <v>#N/A</v>
      </c>
      <c r="EM364" t="e">
        <f t="shared" ca="1" si="1065"/>
        <v>#N/A</v>
      </c>
      <c r="EN364" s="91" t="e">
        <f t="shared" ca="1" si="1066"/>
        <v>#N/A</v>
      </c>
    </row>
    <row r="365" spans="1:144">
      <c r="A365">
        <f ca="1"/>
        <v>0</v>
      </c>
      <c r="B365">
        <f ca="1"/>
        <v>0</v>
      </c>
      <c r="C365">
        <f ca="1"/>
        <v>0</v>
      </c>
      <c r="D365" t="str">
        <f ca="1"/>
        <v/>
      </c>
      <c r="E365">
        <f ca="1"/>
        <v>0</v>
      </c>
      <c r="F365">
        <f ca="1"/>
        <v>0</v>
      </c>
      <c r="G365">
        <f ca="1"/>
        <v>0</v>
      </c>
      <c r="H365" t="str">
        <f ca="1"/>
        <v/>
      </c>
      <c r="I365">
        <f ca="1"/>
        <v>0</v>
      </c>
      <c r="J365" t="str">
        <f ca="1"/>
        <v/>
      </c>
      <c r="K365" t="str">
        <f ca="1"/>
        <v>0</v>
      </c>
      <c r="L365" t="str">
        <f ca="1"/>
        <v>0</v>
      </c>
      <c r="M365" t="str">
        <f ca="1"/>
        <v>0</v>
      </c>
      <c r="X365" s="91" t="e">
        <f t="shared" ca="1" si="946"/>
        <v>#N/A</v>
      </c>
      <c r="Y365" t="e">
        <f t="shared" ca="1" si="947"/>
        <v>#N/A</v>
      </c>
      <c r="Z365" t="e">
        <f t="shared" ca="1" si="948"/>
        <v>#N/A</v>
      </c>
      <c r="AA365" t="e">
        <f t="shared" ca="1" si="949"/>
        <v>#N/A</v>
      </c>
      <c r="AB365" t="e">
        <f t="shared" ca="1" si="950"/>
        <v>#N/A</v>
      </c>
      <c r="AC365" t="e">
        <f t="shared" ca="1" si="951"/>
        <v>#N/A</v>
      </c>
      <c r="AD365" t="e">
        <f t="shared" ca="1" si="952"/>
        <v>#N/A</v>
      </c>
      <c r="AE365" t="e">
        <f t="shared" ca="1" si="953"/>
        <v>#N/A</v>
      </c>
      <c r="AF365" t="e">
        <f t="shared" ca="1" si="954"/>
        <v>#N/A</v>
      </c>
      <c r="AG365" t="e">
        <f t="shared" ca="1" si="955"/>
        <v>#N/A</v>
      </c>
      <c r="AH365" t="e">
        <f t="shared" ca="1" si="956"/>
        <v>#N/A</v>
      </c>
      <c r="AI365" t="e">
        <f t="shared" ca="1" si="957"/>
        <v>#N/A</v>
      </c>
      <c r="AJ365" t="e">
        <f t="shared" ca="1" si="958"/>
        <v>#N/A</v>
      </c>
      <c r="AK365" t="e">
        <f t="shared" ca="1" si="959"/>
        <v>#N/A</v>
      </c>
      <c r="AL365" t="e">
        <f t="shared" ca="1" si="960"/>
        <v>#N/A</v>
      </c>
      <c r="AM365" t="e">
        <f t="shared" ca="1" si="961"/>
        <v>#N/A</v>
      </c>
      <c r="AN365" t="e">
        <f t="shared" ca="1" si="962"/>
        <v>#N/A</v>
      </c>
      <c r="AO365" t="e">
        <f t="shared" ca="1" si="963"/>
        <v>#N/A</v>
      </c>
      <c r="AP365" t="e">
        <f t="shared" ca="1" si="964"/>
        <v>#N/A</v>
      </c>
      <c r="AQ365" t="e">
        <f t="shared" ca="1" si="965"/>
        <v>#N/A</v>
      </c>
      <c r="AR365" t="e">
        <f t="shared" ca="1" si="966"/>
        <v>#N/A</v>
      </c>
      <c r="AS365" t="e">
        <f t="shared" ca="1" si="967"/>
        <v>#N/A</v>
      </c>
      <c r="AT365" t="e">
        <f t="shared" ca="1" si="968"/>
        <v>#N/A</v>
      </c>
      <c r="AU365" t="e">
        <f t="shared" ca="1" si="969"/>
        <v>#N/A</v>
      </c>
      <c r="AV365" t="e">
        <f t="shared" ca="1" si="970"/>
        <v>#N/A</v>
      </c>
      <c r="AW365" t="e">
        <f t="shared" ca="1" si="971"/>
        <v>#N/A</v>
      </c>
      <c r="AX365" t="e">
        <f t="shared" ca="1" si="972"/>
        <v>#N/A</v>
      </c>
      <c r="AY365" t="e">
        <f t="shared" ca="1" si="973"/>
        <v>#N/A</v>
      </c>
      <c r="AZ365" t="e">
        <f t="shared" ca="1" si="974"/>
        <v>#N/A</v>
      </c>
      <c r="BA365" t="e">
        <f t="shared" ca="1" si="975"/>
        <v>#N/A</v>
      </c>
      <c r="BB365" s="91" t="e">
        <f t="shared" ca="1" si="976"/>
        <v>#N/A</v>
      </c>
      <c r="BC365" t="e">
        <f t="shared" ca="1" si="977"/>
        <v>#N/A</v>
      </c>
      <c r="BD365" t="e">
        <f t="shared" ca="1" si="978"/>
        <v>#N/A</v>
      </c>
      <c r="BE365" t="e">
        <f t="shared" ca="1" si="979"/>
        <v>#N/A</v>
      </c>
      <c r="BF365" t="e">
        <f t="shared" ca="1" si="980"/>
        <v>#N/A</v>
      </c>
      <c r="BG365" t="e">
        <f t="shared" ca="1" si="981"/>
        <v>#N/A</v>
      </c>
      <c r="BH365" t="e">
        <f t="shared" ca="1" si="982"/>
        <v>#N/A</v>
      </c>
      <c r="BI365" t="e">
        <f t="shared" ca="1" si="983"/>
        <v>#N/A</v>
      </c>
      <c r="BJ365" t="e">
        <f t="shared" ca="1" si="984"/>
        <v>#N/A</v>
      </c>
      <c r="BK365" t="e">
        <f t="shared" ca="1" si="985"/>
        <v>#N/A</v>
      </c>
      <c r="BL365" t="e">
        <f t="shared" ca="1" si="986"/>
        <v>#N/A</v>
      </c>
      <c r="BM365" t="e">
        <f t="shared" ca="1" si="987"/>
        <v>#N/A</v>
      </c>
      <c r="BN365" t="e">
        <f t="shared" ca="1" si="988"/>
        <v>#N/A</v>
      </c>
      <c r="BO365" t="e">
        <f t="shared" ca="1" si="989"/>
        <v>#N/A</v>
      </c>
      <c r="BP365" t="e">
        <f t="shared" ca="1" si="990"/>
        <v>#N/A</v>
      </c>
      <c r="BQ365" t="e">
        <f t="shared" ca="1" si="991"/>
        <v>#N/A</v>
      </c>
      <c r="BR365" t="e">
        <f t="shared" ca="1" si="992"/>
        <v>#N/A</v>
      </c>
      <c r="BS365" t="e">
        <f t="shared" ca="1" si="993"/>
        <v>#N/A</v>
      </c>
      <c r="BT365" t="e">
        <f t="shared" ca="1" si="994"/>
        <v>#N/A</v>
      </c>
      <c r="BU365" t="e">
        <f t="shared" ca="1" si="995"/>
        <v>#N/A</v>
      </c>
      <c r="BV365" t="e">
        <f t="shared" ca="1" si="996"/>
        <v>#N/A</v>
      </c>
      <c r="BW365" t="e">
        <f t="shared" ca="1" si="997"/>
        <v>#N/A</v>
      </c>
      <c r="BX365" t="e">
        <f t="shared" ca="1" si="998"/>
        <v>#N/A</v>
      </c>
      <c r="BY365" t="e">
        <f t="shared" ca="1" si="999"/>
        <v>#N/A</v>
      </c>
      <c r="BZ365" t="e">
        <f t="shared" ca="1" si="1000"/>
        <v>#N/A</v>
      </c>
      <c r="CA365" t="e">
        <f t="shared" ca="1" si="1001"/>
        <v>#N/A</v>
      </c>
      <c r="CB365" t="e">
        <f t="shared" ca="1" si="1002"/>
        <v>#N/A</v>
      </c>
      <c r="CC365" t="e">
        <f t="shared" ca="1" si="1003"/>
        <v>#N/A</v>
      </c>
      <c r="CD365" t="e">
        <f t="shared" ca="1" si="1004"/>
        <v>#N/A</v>
      </c>
      <c r="CE365" t="e">
        <f t="shared" ca="1" si="1005"/>
        <v>#N/A</v>
      </c>
      <c r="CF365" s="91" t="e">
        <f t="shared" ca="1" si="1006"/>
        <v>#N/A</v>
      </c>
      <c r="CG365" t="e">
        <f t="shared" ca="1" si="1007"/>
        <v>#N/A</v>
      </c>
      <c r="CH365" t="e">
        <f t="shared" ca="1" si="1008"/>
        <v>#N/A</v>
      </c>
      <c r="CI365" t="e">
        <f t="shared" ca="1" si="1009"/>
        <v>#N/A</v>
      </c>
      <c r="CJ365" t="e">
        <f t="shared" ca="1" si="1010"/>
        <v>#N/A</v>
      </c>
      <c r="CK365" t="e">
        <f t="shared" ca="1" si="1011"/>
        <v>#N/A</v>
      </c>
      <c r="CL365" t="e">
        <f t="shared" ca="1" si="1012"/>
        <v>#N/A</v>
      </c>
      <c r="CM365" t="e">
        <f t="shared" ca="1" si="1013"/>
        <v>#N/A</v>
      </c>
      <c r="CN365" t="e">
        <f t="shared" ca="1" si="1014"/>
        <v>#N/A</v>
      </c>
      <c r="CO365" t="e">
        <f t="shared" ca="1" si="1015"/>
        <v>#N/A</v>
      </c>
      <c r="CP365" t="e">
        <f t="shared" ca="1" si="1016"/>
        <v>#N/A</v>
      </c>
      <c r="CQ365" t="e">
        <f t="shared" ca="1" si="1017"/>
        <v>#N/A</v>
      </c>
      <c r="CR365" t="e">
        <f t="shared" ca="1" si="1018"/>
        <v>#N/A</v>
      </c>
      <c r="CS365" t="e">
        <f t="shared" ca="1" si="1019"/>
        <v>#N/A</v>
      </c>
      <c r="CT365" t="e">
        <f t="shared" ca="1" si="1020"/>
        <v>#N/A</v>
      </c>
      <c r="CU365" t="e">
        <f t="shared" ca="1" si="1021"/>
        <v>#N/A</v>
      </c>
      <c r="CV365" t="e">
        <f t="shared" ca="1" si="1022"/>
        <v>#N/A</v>
      </c>
      <c r="CW365" t="e">
        <f t="shared" ca="1" si="1023"/>
        <v>#N/A</v>
      </c>
      <c r="CX365" t="e">
        <f t="shared" ca="1" si="1024"/>
        <v>#N/A</v>
      </c>
      <c r="CY365" t="e">
        <f t="shared" ca="1" si="1025"/>
        <v>#N/A</v>
      </c>
      <c r="CZ365" t="e">
        <f t="shared" ca="1" si="1026"/>
        <v>#N/A</v>
      </c>
      <c r="DA365" t="e">
        <f t="shared" ca="1" si="1027"/>
        <v>#N/A</v>
      </c>
      <c r="DB365" t="e">
        <f t="shared" ca="1" si="1028"/>
        <v>#N/A</v>
      </c>
      <c r="DC365" t="e">
        <f t="shared" ca="1" si="1029"/>
        <v>#N/A</v>
      </c>
      <c r="DD365" t="e">
        <f t="shared" ca="1" si="1030"/>
        <v>#N/A</v>
      </c>
      <c r="DE365" t="e">
        <f t="shared" ca="1" si="1031"/>
        <v>#N/A</v>
      </c>
      <c r="DF365" t="e">
        <f t="shared" ca="1" si="1032"/>
        <v>#N/A</v>
      </c>
      <c r="DG365" t="e">
        <f t="shared" ca="1" si="1033"/>
        <v>#N/A</v>
      </c>
      <c r="DH365" t="e">
        <f t="shared" ca="1" si="1034"/>
        <v>#N/A</v>
      </c>
      <c r="DI365" t="e">
        <f t="shared" ca="1" si="1035"/>
        <v>#N/A</v>
      </c>
      <c r="DJ365" s="91" t="e">
        <f t="shared" ca="1" si="1036"/>
        <v>#N/A</v>
      </c>
      <c r="DK365" t="e">
        <f t="shared" ca="1" si="1037"/>
        <v>#N/A</v>
      </c>
      <c r="DL365" t="e">
        <f t="shared" ca="1" si="1038"/>
        <v>#N/A</v>
      </c>
      <c r="DM365" t="e">
        <f t="shared" ca="1" si="1039"/>
        <v>#N/A</v>
      </c>
      <c r="DN365" t="e">
        <f t="shared" ca="1" si="1040"/>
        <v>#N/A</v>
      </c>
      <c r="DO365" t="e">
        <f t="shared" ca="1" si="1041"/>
        <v>#N/A</v>
      </c>
      <c r="DP365" t="e">
        <f t="shared" ca="1" si="1042"/>
        <v>#N/A</v>
      </c>
      <c r="DQ365" t="e">
        <f t="shared" ca="1" si="1043"/>
        <v>#N/A</v>
      </c>
      <c r="DR365" t="e">
        <f t="shared" ca="1" si="1044"/>
        <v>#N/A</v>
      </c>
      <c r="DS365" t="e">
        <f t="shared" ca="1" si="1045"/>
        <v>#N/A</v>
      </c>
      <c r="DT365" t="e">
        <f t="shared" ca="1" si="1046"/>
        <v>#N/A</v>
      </c>
      <c r="DU365" t="e">
        <f t="shared" ca="1" si="1047"/>
        <v>#N/A</v>
      </c>
      <c r="DV365" t="e">
        <f t="shared" ca="1" si="1048"/>
        <v>#N/A</v>
      </c>
      <c r="DW365" t="e">
        <f t="shared" ca="1" si="1049"/>
        <v>#N/A</v>
      </c>
      <c r="DX365" t="e">
        <f t="shared" ca="1" si="1050"/>
        <v>#N/A</v>
      </c>
      <c r="DY365" t="e">
        <f t="shared" ca="1" si="1051"/>
        <v>#N/A</v>
      </c>
      <c r="DZ365" t="e">
        <f t="shared" ca="1" si="1052"/>
        <v>#N/A</v>
      </c>
      <c r="EA365" t="e">
        <f t="shared" ca="1" si="1053"/>
        <v>#N/A</v>
      </c>
      <c r="EB365" t="e">
        <f t="shared" ca="1" si="1054"/>
        <v>#N/A</v>
      </c>
      <c r="EC365" t="e">
        <f t="shared" ca="1" si="1055"/>
        <v>#N/A</v>
      </c>
      <c r="ED365" t="e">
        <f t="shared" ca="1" si="1056"/>
        <v>#N/A</v>
      </c>
      <c r="EE365" t="e">
        <f t="shared" ca="1" si="1057"/>
        <v>#N/A</v>
      </c>
      <c r="EF365" t="e">
        <f t="shared" ca="1" si="1058"/>
        <v>#N/A</v>
      </c>
      <c r="EG365" t="e">
        <f t="shared" ca="1" si="1059"/>
        <v>#N/A</v>
      </c>
      <c r="EH365" t="e">
        <f t="shared" ca="1" si="1060"/>
        <v>#N/A</v>
      </c>
      <c r="EI365" t="e">
        <f t="shared" ca="1" si="1061"/>
        <v>#N/A</v>
      </c>
      <c r="EJ365" t="e">
        <f t="shared" ca="1" si="1062"/>
        <v>#N/A</v>
      </c>
      <c r="EK365" t="e">
        <f t="shared" ca="1" si="1063"/>
        <v>#N/A</v>
      </c>
      <c r="EL365" t="e">
        <f t="shared" ca="1" si="1064"/>
        <v>#N/A</v>
      </c>
      <c r="EM365" t="e">
        <f t="shared" ca="1" si="1065"/>
        <v>#N/A</v>
      </c>
      <c r="EN365" s="91" t="e">
        <f t="shared" ca="1" si="1066"/>
        <v>#N/A</v>
      </c>
    </row>
    <row r="366" spans="1:144">
      <c r="A366">
        <f ca="1"/>
        <v>0</v>
      </c>
      <c r="B366">
        <f ca="1"/>
        <v>0</v>
      </c>
      <c r="C366">
        <f ca="1"/>
        <v>0</v>
      </c>
      <c r="D366" t="str">
        <f ca="1"/>
        <v/>
      </c>
      <c r="E366">
        <f ca="1"/>
        <v>0</v>
      </c>
      <c r="F366">
        <f ca="1"/>
        <v>0</v>
      </c>
      <c r="G366">
        <f ca="1"/>
        <v>0</v>
      </c>
      <c r="H366" t="str">
        <f ca="1"/>
        <v/>
      </c>
      <c r="I366">
        <f ca="1"/>
        <v>0</v>
      </c>
      <c r="J366" t="str">
        <f ca="1"/>
        <v/>
      </c>
      <c r="K366" t="str">
        <f ca="1"/>
        <v>0</v>
      </c>
      <c r="L366" t="str">
        <f ca="1"/>
        <v>0</v>
      </c>
      <c r="M366" t="str">
        <f ca="1"/>
        <v>0</v>
      </c>
      <c r="X366" s="91" t="e">
        <f t="shared" ca="1" si="946"/>
        <v>#N/A</v>
      </c>
      <c r="Y366" t="e">
        <f t="shared" ca="1" si="947"/>
        <v>#N/A</v>
      </c>
      <c r="Z366" t="e">
        <f t="shared" ca="1" si="948"/>
        <v>#N/A</v>
      </c>
      <c r="AA366" t="e">
        <f t="shared" ca="1" si="949"/>
        <v>#N/A</v>
      </c>
      <c r="AB366" t="e">
        <f t="shared" ca="1" si="950"/>
        <v>#N/A</v>
      </c>
      <c r="AC366" t="e">
        <f t="shared" ca="1" si="951"/>
        <v>#N/A</v>
      </c>
      <c r="AD366" t="e">
        <f t="shared" ca="1" si="952"/>
        <v>#N/A</v>
      </c>
      <c r="AE366" t="e">
        <f t="shared" ca="1" si="953"/>
        <v>#N/A</v>
      </c>
      <c r="AF366" t="e">
        <f t="shared" ca="1" si="954"/>
        <v>#N/A</v>
      </c>
      <c r="AG366" t="e">
        <f t="shared" ca="1" si="955"/>
        <v>#N/A</v>
      </c>
      <c r="AH366" t="e">
        <f t="shared" ca="1" si="956"/>
        <v>#N/A</v>
      </c>
      <c r="AI366" t="e">
        <f t="shared" ca="1" si="957"/>
        <v>#N/A</v>
      </c>
      <c r="AJ366" t="e">
        <f t="shared" ca="1" si="958"/>
        <v>#N/A</v>
      </c>
      <c r="AK366" t="e">
        <f t="shared" ca="1" si="959"/>
        <v>#N/A</v>
      </c>
      <c r="AL366" t="e">
        <f t="shared" ca="1" si="960"/>
        <v>#N/A</v>
      </c>
      <c r="AM366" t="e">
        <f t="shared" ca="1" si="961"/>
        <v>#N/A</v>
      </c>
      <c r="AN366" t="e">
        <f t="shared" ca="1" si="962"/>
        <v>#N/A</v>
      </c>
      <c r="AO366" t="e">
        <f t="shared" ca="1" si="963"/>
        <v>#N/A</v>
      </c>
      <c r="AP366" t="e">
        <f t="shared" ca="1" si="964"/>
        <v>#N/A</v>
      </c>
      <c r="AQ366" t="e">
        <f t="shared" ca="1" si="965"/>
        <v>#N/A</v>
      </c>
      <c r="AR366" t="e">
        <f t="shared" ca="1" si="966"/>
        <v>#N/A</v>
      </c>
      <c r="AS366" t="e">
        <f t="shared" ca="1" si="967"/>
        <v>#N/A</v>
      </c>
      <c r="AT366" t="e">
        <f t="shared" ca="1" si="968"/>
        <v>#N/A</v>
      </c>
      <c r="AU366" t="e">
        <f t="shared" ca="1" si="969"/>
        <v>#N/A</v>
      </c>
      <c r="AV366" t="e">
        <f t="shared" ca="1" si="970"/>
        <v>#N/A</v>
      </c>
      <c r="AW366" t="e">
        <f t="shared" ca="1" si="971"/>
        <v>#N/A</v>
      </c>
      <c r="AX366" t="e">
        <f t="shared" ca="1" si="972"/>
        <v>#N/A</v>
      </c>
      <c r="AY366" t="e">
        <f t="shared" ca="1" si="973"/>
        <v>#N/A</v>
      </c>
      <c r="AZ366" t="e">
        <f t="shared" ca="1" si="974"/>
        <v>#N/A</v>
      </c>
      <c r="BA366" t="e">
        <f t="shared" ca="1" si="975"/>
        <v>#N/A</v>
      </c>
      <c r="BB366" s="91" t="e">
        <f t="shared" ca="1" si="976"/>
        <v>#N/A</v>
      </c>
      <c r="BC366" t="e">
        <f t="shared" ca="1" si="977"/>
        <v>#N/A</v>
      </c>
      <c r="BD366" t="e">
        <f t="shared" ca="1" si="978"/>
        <v>#N/A</v>
      </c>
      <c r="BE366" t="e">
        <f t="shared" ca="1" si="979"/>
        <v>#N/A</v>
      </c>
      <c r="BF366" t="e">
        <f t="shared" ca="1" si="980"/>
        <v>#N/A</v>
      </c>
      <c r="BG366" t="e">
        <f t="shared" ca="1" si="981"/>
        <v>#N/A</v>
      </c>
      <c r="BH366" t="e">
        <f t="shared" ca="1" si="982"/>
        <v>#N/A</v>
      </c>
      <c r="BI366" t="e">
        <f t="shared" ca="1" si="983"/>
        <v>#N/A</v>
      </c>
      <c r="BJ366" t="e">
        <f t="shared" ca="1" si="984"/>
        <v>#N/A</v>
      </c>
      <c r="BK366" t="e">
        <f t="shared" ca="1" si="985"/>
        <v>#N/A</v>
      </c>
      <c r="BL366" t="e">
        <f t="shared" ca="1" si="986"/>
        <v>#N/A</v>
      </c>
      <c r="BM366" t="e">
        <f t="shared" ca="1" si="987"/>
        <v>#N/A</v>
      </c>
      <c r="BN366" t="e">
        <f t="shared" ca="1" si="988"/>
        <v>#N/A</v>
      </c>
      <c r="BO366" t="e">
        <f t="shared" ca="1" si="989"/>
        <v>#N/A</v>
      </c>
      <c r="BP366" t="e">
        <f t="shared" ca="1" si="990"/>
        <v>#N/A</v>
      </c>
      <c r="BQ366" t="e">
        <f t="shared" ca="1" si="991"/>
        <v>#N/A</v>
      </c>
      <c r="BR366" t="e">
        <f t="shared" ca="1" si="992"/>
        <v>#N/A</v>
      </c>
      <c r="BS366" t="e">
        <f t="shared" ca="1" si="993"/>
        <v>#N/A</v>
      </c>
      <c r="BT366" t="e">
        <f t="shared" ca="1" si="994"/>
        <v>#N/A</v>
      </c>
      <c r="BU366" t="e">
        <f t="shared" ca="1" si="995"/>
        <v>#N/A</v>
      </c>
      <c r="BV366" t="e">
        <f t="shared" ca="1" si="996"/>
        <v>#N/A</v>
      </c>
      <c r="BW366" t="e">
        <f t="shared" ca="1" si="997"/>
        <v>#N/A</v>
      </c>
      <c r="BX366" t="e">
        <f t="shared" ca="1" si="998"/>
        <v>#N/A</v>
      </c>
      <c r="BY366" t="e">
        <f t="shared" ca="1" si="999"/>
        <v>#N/A</v>
      </c>
      <c r="BZ366" t="e">
        <f t="shared" ca="1" si="1000"/>
        <v>#N/A</v>
      </c>
      <c r="CA366" t="e">
        <f t="shared" ca="1" si="1001"/>
        <v>#N/A</v>
      </c>
      <c r="CB366" t="e">
        <f t="shared" ca="1" si="1002"/>
        <v>#N/A</v>
      </c>
      <c r="CC366" t="e">
        <f t="shared" ca="1" si="1003"/>
        <v>#N/A</v>
      </c>
      <c r="CD366" t="e">
        <f t="shared" ca="1" si="1004"/>
        <v>#N/A</v>
      </c>
      <c r="CE366" t="e">
        <f t="shared" ca="1" si="1005"/>
        <v>#N/A</v>
      </c>
      <c r="CF366" s="91" t="e">
        <f t="shared" ca="1" si="1006"/>
        <v>#N/A</v>
      </c>
      <c r="CG366" t="e">
        <f t="shared" ca="1" si="1007"/>
        <v>#N/A</v>
      </c>
      <c r="CH366" t="e">
        <f t="shared" ca="1" si="1008"/>
        <v>#N/A</v>
      </c>
      <c r="CI366" t="e">
        <f t="shared" ca="1" si="1009"/>
        <v>#N/A</v>
      </c>
      <c r="CJ366" t="e">
        <f t="shared" ca="1" si="1010"/>
        <v>#N/A</v>
      </c>
      <c r="CK366" t="e">
        <f t="shared" ca="1" si="1011"/>
        <v>#N/A</v>
      </c>
      <c r="CL366" t="e">
        <f t="shared" ca="1" si="1012"/>
        <v>#N/A</v>
      </c>
      <c r="CM366" t="e">
        <f t="shared" ca="1" si="1013"/>
        <v>#N/A</v>
      </c>
      <c r="CN366" t="e">
        <f t="shared" ca="1" si="1014"/>
        <v>#N/A</v>
      </c>
      <c r="CO366" t="e">
        <f t="shared" ca="1" si="1015"/>
        <v>#N/A</v>
      </c>
      <c r="CP366" t="e">
        <f t="shared" ca="1" si="1016"/>
        <v>#N/A</v>
      </c>
      <c r="CQ366" t="e">
        <f t="shared" ca="1" si="1017"/>
        <v>#N/A</v>
      </c>
      <c r="CR366" t="e">
        <f t="shared" ca="1" si="1018"/>
        <v>#N/A</v>
      </c>
      <c r="CS366" t="e">
        <f t="shared" ca="1" si="1019"/>
        <v>#N/A</v>
      </c>
      <c r="CT366" t="e">
        <f t="shared" ca="1" si="1020"/>
        <v>#N/A</v>
      </c>
      <c r="CU366" t="e">
        <f t="shared" ca="1" si="1021"/>
        <v>#N/A</v>
      </c>
      <c r="CV366" t="e">
        <f t="shared" ca="1" si="1022"/>
        <v>#N/A</v>
      </c>
      <c r="CW366" t="e">
        <f t="shared" ca="1" si="1023"/>
        <v>#N/A</v>
      </c>
      <c r="CX366" t="e">
        <f t="shared" ca="1" si="1024"/>
        <v>#N/A</v>
      </c>
      <c r="CY366" t="e">
        <f t="shared" ca="1" si="1025"/>
        <v>#N/A</v>
      </c>
      <c r="CZ366" t="e">
        <f t="shared" ca="1" si="1026"/>
        <v>#N/A</v>
      </c>
      <c r="DA366" t="e">
        <f t="shared" ca="1" si="1027"/>
        <v>#N/A</v>
      </c>
      <c r="DB366" t="e">
        <f t="shared" ca="1" si="1028"/>
        <v>#N/A</v>
      </c>
      <c r="DC366" t="e">
        <f t="shared" ca="1" si="1029"/>
        <v>#N/A</v>
      </c>
      <c r="DD366" t="e">
        <f t="shared" ca="1" si="1030"/>
        <v>#N/A</v>
      </c>
      <c r="DE366" t="e">
        <f t="shared" ca="1" si="1031"/>
        <v>#N/A</v>
      </c>
      <c r="DF366" t="e">
        <f t="shared" ca="1" si="1032"/>
        <v>#N/A</v>
      </c>
      <c r="DG366" t="e">
        <f t="shared" ca="1" si="1033"/>
        <v>#N/A</v>
      </c>
      <c r="DH366" t="e">
        <f t="shared" ca="1" si="1034"/>
        <v>#N/A</v>
      </c>
      <c r="DI366" t="e">
        <f t="shared" ca="1" si="1035"/>
        <v>#N/A</v>
      </c>
      <c r="DJ366" s="91" t="e">
        <f t="shared" ca="1" si="1036"/>
        <v>#N/A</v>
      </c>
      <c r="DK366" t="e">
        <f t="shared" ca="1" si="1037"/>
        <v>#N/A</v>
      </c>
      <c r="DL366" t="e">
        <f t="shared" ca="1" si="1038"/>
        <v>#N/A</v>
      </c>
      <c r="DM366" t="e">
        <f t="shared" ca="1" si="1039"/>
        <v>#N/A</v>
      </c>
      <c r="DN366" t="e">
        <f t="shared" ca="1" si="1040"/>
        <v>#N/A</v>
      </c>
      <c r="DO366" t="e">
        <f t="shared" ca="1" si="1041"/>
        <v>#N/A</v>
      </c>
      <c r="DP366" t="e">
        <f t="shared" ca="1" si="1042"/>
        <v>#N/A</v>
      </c>
      <c r="DQ366" t="e">
        <f t="shared" ca="1" si="1043"/>
        <v>#N/A</v>
      </c>
      <c r="DR366" t="e">
        <f t="shared" ca="1" si="1044"/>
        <v>#N/A</v>
      </c>
      <c r="DS366" t="e">
        <f t="shared" ca="1" si="1045"/>
        <v>#N/A</v>
      </c>
      <c r="DT366" t="e">
        <f t="shared" ca="1" si="1046"/>
        <v>#N/A</v>
      </c>
      <c r="DU366" t="e">
        <f t="shared" ca="1" si="1047"/>
        <v>#N/A</v>
      </c>
      <c r="DV366" t="e">
        <f t="shared" ca="1" si="1048"/>
        <v>#N/A</v>
      </c>
      <c r="DW366" t="e">
        <f t="shared" ca="1" si="1049"/>
        <v>#N/A</v>
      </c>
      <c r="DX366" t="e">
        <f t="shared" ca="1" si="1050"/>
        <v>#N/A</v>
      </c>
      <c r="DY366" t="e">
        <f t="shared" ca="1" si="1051"/>
        <v>#N/A</v>
      </c>
      <c r="DZ366" t="e">
        <f t="shared" ca="1" si="1052"/>
        <v>#N/A</v>
      </c>
      <c r="EA366" t="e">
        <f t="shared" ca="1" si="1053"/>
        <v>#N/A</v>
      </c>
      <c r="EB366" t="e">
        <f t="shared" ca="1" si="1054"/>
        <v>#N/A</v>
      </c>
      <c r="EC366" t="e">
        <f t="shared" ca="1" si="1055"/>
        <v>#N/A</v>
      </c>
      <c r="ED366" t="e">
        <f t="shared" ca="1" si="1056"/>
        <v>#N/A</v>
      </c>
      <c r="EE366" t="e">
        <f t="shared" ca="1" si="1057"/>
        <v>#N/A</v>
      </c>
      <c r="EF366" t="e">
        <f t="shared" ca="1" si="1058"/>
        <v>#N/A</v>
      </c>
      <c r="EG366" t="e">
        <f t="shared" ca="1" si="1059"/>
        <v>#N/A</v>
      </c>
      <c r="EH366" t="e">
        <f t="shared" ca="1" si="1060"/>
        <v>#N/A</v>
      </c>
      <c r="EI366" t="e">
        <f t="shared" ca="1" si="1061"/>
        <v>#N/A</v>
      </c>
      <c r="EJ366" t="e">
        <f t="shared" ca="1" si="1062"/>
        <v>#N/A</v>
      </c>
      <c r="EK366" t="e">
        <f t="shared" ca="1" si="1063"/>
        <v>#N/A</v>
      </c>
      <c r="EL366" t="e">
        <f t="shared" ca="1" si="1064"/>
        <v>#N/A</v>
      </c>
      <c r="EM366" t="e">
        <f t="shared" ca="1" si="1065"/>
        <v>#N/A</v>
      </c>
      <c r="EN366" s="91" t="e">
        <f t="shared" ca="1" si="1066"/>
        <v>#N/A</v>
      </c>
    </row>
    <row r="367" spans="1:144">
      <c r="A367">
        <f ca="1"/>
        <v>0</v>
      </c>
      <c r="B367">
        <f ca="1"/>
        <v>0</v>
      </c>
      <c r="C367">
        <f ca="1"/>
        <v>0</v>
      </c>
      <c r="D367" t="str">
        <f ca="1"/>
        <v/>
      </c>
      <c r="E367">
        <f ca="1"/>
        <v>0</v>
      </c>
      <c r="F367">
        <f ca="1"/>
        <v>0</v>
      </c>
      <c r="G367">
        <f ca="1"/>
        <v>0</v>
      </c>
      <c r="H367" t="str">
        <f ca="1"/>
        <v/>
      </c>
      <c r="I367">
        <f ca="1"/>
        <v>0</v>
      </c>
      <c r="J367" t="str">
        <f ca="1"/>
        <v/>
      </c>
      <c r="K367" t="str">
        <f ca="1"/>
        <v>0</v>
      </c>
      <c r="L367" t="str">
        <f ca="1"/>
        <v>0</v>
      </c>
      <c r="M367" t="str">
        <f ca="1"/>
        <v>0</v>
      </c>
      <c r="X367" s="91" t="e">
        <f t="shared" ca="1" si="946"/>
        <v>#N/A</v>
      </c>
      <c r="Y367" t="e">
        <f t="shared" ca="1" si="947"/>
        <v>#N/A</v>
      </c>
      <c r="Z367" t="e">
        <f t="shared" ca="1" si="948"/>
        <v>#N/A</v>
      </c>
      <c r="AA367" t="e">
        <f t="shared" ca="1" si="949"/>
        <v>#N/A</v>
      </c>
      <c r="AB367" t="e">
        <f t="shared" ca="1" si="950"/>
        <v>#N/A</v>
      </c>
      <c r="AC367" t="e">
        <f t="shared" ca="1" si="951"/>
        <v>#N/A</v>
      </c>
      <c r="AD367" t="e">
        <f t="shared" ca="1" si="952"/>
        <v>#N/A</v>
      </c>
      <c r="AE367" t="e">
        <f t="shared" ca="1" si="953"/>
        <v>#N/A</v>
      </c>
      <c r="AF367" t="e">
        <f t="shared" ca="1" si="954"/>
        <v>#N/A</v>
      </c>
      <c r="AG367" t="e">
        <f t="shared" ca="1" si="955"/>
        <v>#N/A</v>
      </c>
      <c r="AH367" t="e">
        <f t="shared" ca="1" si="956"/>
        <v>#N/A</v>
      </c>
      <c r="AI367" t="e">
        <f t="shared" ca="1" si="957"/>
        <v>#N/A</v>
      </c>
      <c r="AJ367" t="e">
        <f t="shared" ca="1" si="958"/>
        <v>#N/A</v>
      </c>
      <c r="AK367" t="e">
        <f t="shared" ca="1" si="959"/>
        <v>#N/A</v>
      </c>
      <c r="AL367" t="e">
        <f t="shared" ca="1" si="960"/>
        <v>#N/A</v>
      </c>
      <c r="AM367" t="e">
        <f t="shared" ca="1" si="961"/>
        <v>#N/A</v>
      </c>
      <c r="AN367" t="e">
        <f t="shared" ca="1" si="962"/>
        <v>#N/A</v>
      </c>
      <c r="AO367" t="e">
        <f t="shared" ca="1" si="963"/>
        <v>#N/A</v>
      </c>
      <c r="AP367" t="e">
        <f t="shared" ca="1" si="964"/>
        <v>#N/A</v>
      </c>
      <c r="AQ367" t="e">
        <f t="shared" ca="1" si="965"/>
        <v>#N/A</v>
      </c>
      <c r="AR367" t="e">
        <f t="shared" ca="1" si="966"/>
        <v>#N/A</v>
      </c>
      <c r="AS367" t="e">
        <f t="shared" ca="1" si="967"/>
        <v>#N/A</v>
      </c>
      <c r="AT367" t="e">
        <f t="shared" ca="1" si="968"/>
        <v>#N/A</v>
      </c>
      <c r="AU367" t="e">
        <f t="shared" ca="1" si="969"/>
        <v>#N/A</v>
      </c>
      <c r="AV367" t="e">
        <f t="shared" ca="1" si="970"/>
        <v>#N/A</v>
      </c>
      <c r="AW367" t="e">
        <f t="shared" ca="1" si="971"/>
        <v>#N/A</v>
      </c>
      <c r="AX367" t="e">
        <f t="shared" ca="1" si="972"/>
        <v>#N/A</v>
      </c>
      <c r="AY367" t="e">
        <f t="shared" ca="1" si="973"/>
        <v>#N/A</v>
      </c>
      <c r="AZ367" t="e">
        <f t="shared" ca="1" si="974"/>
        <v>#N/A</v>
      </c>
      <c r="BA367" t="e">
        <f t="shared" ca="1" si="975"/>
        <v>#N/A</v>
      </c>
      <c r="BB367" s="91" t="e">
        <f t="shared" ca="1" si="976"/>
        <v>#N/A</v>
      </c>
      <c r="BC367" t="e">
        <f t="shared" ca="1" si="977"/>
        <v>#N/A</v>
      </c>
      <c r="BD367" t="e">
        <f t="shared" ca="1" si="978"/>
        <v>#N/A</v>
      </c>
      <c r="BE367" t="e">
        <f t="shared" ca="1" si="979"/>
        <v>#N/A</v>
      </c>
      <c r="BF367" t="e">
        <f t="shared" ca="1" si="980"/>
        <v>#N/A</v>
      </c>
      <c r="BG367" t="e">
        <f t="shared" ca="1" si="981"/>
        <v>#N/A</v>
      </c>
      <c r="BH367" t="e">
        <f t="shared" ca="1" si="982"/>
        <v>#N/A</v>
      </c>
      <c r="BI367" t="e">
        <f t="shared" ca="1" si="983"/>
        <v>#N/A</v>
      </c>
      <c r="BJ367" t="e">
        <f t="shared" ca="1" si="984"/>
        <v>#N/A</v>
      </c>
      <c r="BK367" t="e">
        <f t="shared" ca="1" si="985"/>
        <v>#N/A</v>
      </c>
      <c r="BL367" t="e">
        <f t="shared" ca="1" si="986"/>
        <v>#N/A</v>
      </c>
      <c r="BM367" t="e">
        <f t="shared" ca="1" si="987"/>
        <v>#N/A</v>
      </c>
      <c r="BN367" t="e">
        <f t="shared" ca="1" si="988"/>
        <v>#N/A</v>
      </c>
      <c r="BO367" t="e">
        <f t="shared" ca="1" si="989"/>
        <v>#N/A</v>
      </c>
      <c r="BP367" t="e">
        <f t="shared" ca="1" si="990"/>
        <v>#N/A</v>
      </c>
      <c r="BQ367" t="e">
        <f t="shared" ca="1" si="991"/>
        <v>#N/A</v>
      </c>
      <c r="BR367" t="e">
        <f t="shared" ca="1" si="992"/>
        <v>#N/A</v>
      </c>
      <c r="BS367" t="e">
        <f t="shared" ca="1" si="993"/>
        <v>#N/A</v>
      </c>
      <c r="BT367" t="e">
        <f t="shared" ca="1" si="994"/>
        <v>#N/A</v>
      </c>
      <c r="BU367" t="e">
        <f t="shared" ca="1" si="995"/>
        <v>#N/A</v>
      </c>
      <c r="BV367" t="e">
        <f t="shared" ca="1" si="996"/>
        <v>#N/A</v>
      </c>
      <c r="BW367" t="e">
        <f t="shared" ca="1" si="997"/>
        <v>#N/A</v>
      </c>
      <c r="BX367" t="e">
        <f t="shared" ca="1" si="998"/>
        <v>#N/A</v>
      </c>
      <c r="BY367" t="e">
        <f t="shared" ca="1" si="999"/>
        <v>#N/A</v>
      </c>
      <c r="BZ367" t="e">
        <f t="shared" ca="1" si="1000"/>
        <v>#N/A</v>
      </c>
      <c r="CA367" t="e">
        <f t="shared" ca="1" si="1001"/>
        <v>#N/A</v>
      </c>
      <c r="CB367" t="e">
        <f t="shared" ca="1" si="1002"/>
        <v>#N/A</v>
      </c>
      <c r="CC367" t="e">
        <f t="shared" ca="1" si="1003"/>
        <v>#N/A</v>
      </c>
      <c r="CD367" t="e">
        <f t="shared" ca="1" si="1004"/>
        <v>#N/A</v>
      </c>
      <c r="CE367" t="e">
        <f t="shared" ca="1" si="1005"/>
        <v>#N/A</v>
      </c>
      <c r="CF367" s="91" t="e">
        <f t="shared" ca="1" si="1006"/>
        <v>#N/A</v>
      </c>
      <c r="CG367" t="e">
        <f t="shared" ca="1" si="1007"/>
        <v>#N/A</v>
      </c>
      <c r="CH367" t="e">
        <f t="shared" ca="1" si="1008"/>
        <v>#N/A</v>
      </c>
      <c r="CI367" t="e">
        <f t="shared" ca="1" si="1009"/>
        <v>#N/A</v>
      </c>
      <c r="CJ367" t="e">
        <f t="shared" ca="1" si="1010"/>
        <v>#N/A</v>
      </c>
      <c r="CK367" t="e">
        <f t="shared" ca="1" si="1011"/>
        <v>#N/A</v>
      </c>
      <c r="CL367" t="e">
        <f t="shared" ca="1" si="1012"/>
        <v>#N/A</v>
      </c>
      <c r="CM367" t="e">
        <f t="shared" ca="1" si="1013"/>
        <v>#N/A</v>
      </c>
      <c r="CN367" t="e">
        <f t="shared" ca="1" si="1014"/>
        <v>#N/A</v>
      </c>
      <c r="CO367" t="e">
        <f t="shared" ca="1" si="1015"/>
        <v>#N/A</v>
      </c>
      <c r="CP367" t="e">
        <f t="shared" ca="1" si="1016"/>
        <v>#N/A</v>
      </c>
      <c r="CQ367" t="e">
        <f t="shared" ca="1" si="1017"/>
        <v>#N/A</v>
      </c>
      <c r="CR367" t="e">
        <f t="shared" ca="1" si="1018"/>
        <v>#N/A</v>
      </c>
      <c r="CS367" t="e">
        <f t="shared" ca="1" si="1019"/>
        <v>#N/A</v>
      </c>
      <c r="CT367" t="e">
        <f t="shared" ca="1" si="1020"/>
        <v>#N/A</v>
      </c>
      <c r="CU367" t="e">
        <f t="shared" ca="1" si="1021"/>
        <v>#N/A</v>
      </c>
      <c r="CV367" t="e">
        <f t="shared" ca="1" si="1022"/>
        <v>#N/A</v>
      </c>
      <c r="CW367" t="e">
        <f t="shared" ca="1" si="1023"/>
        <v>#N/A</v>
      </c>
      <c r="CX367" t="e">
        <f t="shared" ca="1" si="1024"/>
        <v>#N/A</v>
      </c>
      <c r="CY367" t="e">
        <f t="shared" ca="1" si="1025"/>
        <v>#N/A</v>
      </c>
      <c r="CZ367" t="e">
        <f t="shared" ca="1" si="1026"/>
        <v>#N/A</v>
      </c>
      <c r="DA367" t="e">
        <f t="shared" ca="1" si="1027"/>
        <v>#N/A</v>
      </c>
      <c r="DB367" t="e">
        <f t="shared" ca="1" si="1028"/>
        <v>#N/A</v>
      </c>
      <c r="DC367" t="e">
        <f t="shared" ca="1" si="1029"/>
        <v>#N/A</v>
      </c>
      <c r="DD367" t="e">
        <f t="shared" ca="1" si="1030"/>
        <v>#N/A</v>
      </c>
      <c r="DE367" t="e">
        <f t="shared" ca="1" si="1031"/>
        <v>#N/A</v>
      </c>
      <c r="DF367" t="e">
        <f t="shared" ca="1" si="1032"/>
        <v>#N/A</v>
      </c>
      <c r="DG367" t="e">
        <f t="shared" ca="1" si="1033"/>
        <v>#N/A</v>
      </c>
      <c r="DH367" t="e">
        <f t="shared" ca="1" si="1034"/>
        <v>#N/A</v>
      </c>
      <c r="DI367" t="e">
        <f t="shared" ca="1" si="1035"/>
        <v>#N/A</v>
      </c>
      <c r="DJ367" s="91" t="e">
        <f t="shared" ca="1" si="1036"/>
        <v>#N/A</v>
      </c>
      <c r="DK367" t="e">
        <f t="shared" ca="1" si="1037"/>
        <v>#N/A</v>
      </c>
      <c r="DL367" t="e">
        <f t="shared" ca="1" si="1038"/>
        <v>#N/A</v>
      </c>
      <c r="DM367" t="e">
        <f t="shared" ca="1" si="1039"/>
        <v>#N/A</v>
      </c>
      <c r="DN367" t="e">
        <f t="shared" ca="1" si="1040"/>
        <v>#N/A</v>
      </c>
      <c r="DO367" t="e">
        <f t="shared" ca="1" si="1041"/>
        <v>#N/A</v>
      </c>
      <c r="DP367" t="e">
        <f t="shared" ca="1" si="1042"/>
        <v>#N/A</v>
      </c>
      <c r="DQ367" t="e">
        <f t="shared" ca="1" si="1043"/>
        <v>#N/A</v>
      </c>
      <c r="DR367" t="e">
        <f t="shared" ca="1" si="1044"/>
        <v>#N/A</v>
      </c>
      <c r="DS367" t="e">
        <f t="shared" ca="1" si="1045"/>
        <v>#N/A</v>
      </c>
      <c r="DT367" t="e">
        <f t="shared" ca="1" si="1046"/>
        <v>#N/A</v>
      </c>
      <c r="DU367" t="e">
        <f t="shared" ca="1" si="1047"/>
        <v>#N/A</v>
      </c>
      <c r="DV367" t="e">
        <f t="shared" ca="1" si="1048"/>
        <v>#N/A</v>
      </c>
      <c r="DW367" t="e">
        <f t="shared" ca="1" si="1049"/>
        <v>#N/A</v>
      </c>
      <c r="DX367" t="e">
        <f t="shared" ca="1" si="1050"/>
        <v>#N/A</v>
      </c>
      <c r="DY367" t="e">
        <f t="shared" ca="1" si="1051"/>
        <v>#N/A</v>
      </c>
      <c r="DZ367" t="e">
        <f t="shared" ca="1" si="1052"/>
        <v>#N/A</v>
      </c>
      <c r="EA367" t="e">
        <f t="shared" ca="1" si="1053"/>
        <v>#N/A</v>
      </c>
      <c r="EB367" t="e">
        <f t="shared" ca="1" si="1054"/>
        <v>#N/A</v>
      </c>
      <c r="EC367" t="e">
        <f t="shared" ca="1" si="1055"/>
        <v>#N/A</v>
      </c>
      <c r="ED367" t="e">
        <f t="shared" ca="1" si="1056"/>
        <v>#N/A</v>
      </c>
      <c r="EE367" t="e">
        <f t="shared" ca="1" si="1057"/>
        <v>#N/A</v>
      </c>
      <c r="EF367" t="e">
        <f t="shared" ca="1" si="1058"/>
        <v>#N/A</v>
      </c>
      <c r="EG367" t="e">
        <f t="shared" ca="1" si="1059"/>
        <v>#N/A</v>
      </c>
      <c r="EH367" t="e">
        <f t="shared" ca="1" si="1060"/>
        <v>#N/A</v>
      </c>
      <c r="EI367" t="e">
        <f t="shared" ca="1" si="1061"/>
        <v>#N/A</v>
      </c>
      <c r="EJ367" t="e">
        <f t="shared" ca="1" si="1062"/>
        <v>#N/A</v>
      </c>
      <c r="EK367" t="e">
        <f t="shared" ca="1" si="1063"/>
        <v>#N/A</v>
      </c>
      <c r="EL367" t="e">
        <f t="shared" ca="1" si="1064"/>
        <v>#N/A</v>
      </c>
      <c r="EM367" t="e">
        <f t="shared" ca="1" si="1065"/>
        <v>#N/A</v>
      </c>
      <c r="EN367" s="91" t="e">
        <f t="shared" ca="1" si="1066"/>
        <v>#N/A</v>
      </c>
    </row>
    <row r="368" spans="1:144">
      <c r="A368">
        <f ca="1"/>
        <v>0</v>
      </c>
      <c r="B368">
        <f ca="1"/>
        <v>0</v>
      </c>
      <c r="C368">
        <f ca="1"/>
        <v>0</v>
      </c>
      <c r="D368" t="str">
        <f ca="1"/>
        <v/>
      </c>
      <c r="E368">
        <f ca="1"/>
        <v>0</v>
      </c>
      <c r="F368">
        <f ca="1"/>
        <v>0</v>
      </c>
      <c r="G368">
        <f ca="1"/>
        <v>0</v>
      </c>
      <c r="H368" t="str">
        <f ca="1"/>
        <v/>
      </c>
      <c r="I368">
        <f ca="1"/>
        <v>0</v>
      </c>
      <c r="J368" t="str">
        <f ca="1"/>
        <v/>
      </c>
      <c r="K368" t="str">
        <f ca="1"/>
        <v>0</v>
      </c>
      <c r="L368" t="str">
        <f ca="1"/>
        <v>0</v>
      </c>
      <c r="M368" t="str">
        <f ca="1"/>
        <v>0</v>
      </c>
      <c r="X368" s="91" t="e">
        <f t="shared" ca="1" si="946"/>
        <v>#N/A</v>
      </c>
      <c r="Y368" t="e">
        <f t="shared" ca="1" si="947"/>
        <v>#N/A</v>
      </c>
      <c r="Z368" t="e">
        <f t="shared" ca="1" si="948"/>
        <v>#N/A</v>
      </c>
      <c r="AA368" t="e">
        <f t="shared" ca="1" si="949"/>
        <v>#N/A</v>
      </c>
      <c r="AB368" t="e">
        <f t="shared" ca="1" si="950"/>
        <v>#N/A</v>
      </c>
      <c r="AC368" t="e">
        <f t="shared" ca="1" si="951"/>
        <v>#N/A</v>
      </c>
      <c r="AD368" t="e">
        <f t="shared" ca="1" si="952"/>
        <v>#N/A</v>
      </c>
      <c r="AE368" t="e">
        <f t="shared" ca="1" si="953"/>
        <v>#N/A</v>
      </c>
      <c r="AF368" t="e">
        <f t="shared" ca="1" si="954"/>
        <v>#N/A</v>
      </c>
      <c r="AG368" t="e">
        <f t="shared" ca="1" si="955"/>
        <v>#N/A</v>
      </c>
      <c r="AH368" t="e">
        <f t="shared" ca="1" si="956"/>
        <v>#N/A</v>
      </c>
      <c r="AI368" t="e">
        <f t="shared" ca="1" si="957"/>
        <v>#N/A</v>
      </c>
      <c r="AJ368" t="e">
        <f t="shared" ca="1" si="958"/>
        <v>#N/A</v>
      </c>
      <c r="AK368" t="e">
        <f t="shared" ca="1" si="959"/>
        <v>#N/A</v>
      </c>
      <c r="AL368" t="e">
        <f t="shared" ca="1" si="960"/>
        <v>#N/A</v>
      </c>
      <c r="AM368" t="e">
        <f t="shared" ca="1" si="961"/>
        <v>#N/A</v>
      </c>
      <c r="AN368" t="e">
        <f t="shared" ca="1" si="962"/>
        <v>#N/A</v>
      </c>
      <c r="AO368" t="e">
        <f t="shared" ca="1" si="963"/>
        <v>#N/A</v>
      </c>
      <c r="AP368" t="e">
        <f t="shared" ca="1" si="964"/>
        <v>#N/A</v>
      </c>
      <c r="AQ368" t="e">
        <f t="shared" ca="1" si="965"/>
        <v>#N/A</v>
      </c>
      <c r="AR368" t="e">
        <f t="shared" ca="1" si="966"/>
        <v>#N/A</v>
      </c>
      <c r="AS368" t="e">
        <f t="shared" ca="1" si="967"/>
        <v>#N/A</v>
      </c>
      <c r="AT368" t="e">
        <f t="shared" ca="1" si="968"/>
        <v>#N/A</v>
      </c>
      <c r="AU368" t="e">
        <f t="shared" ca="1" si="969"/>
        <v>#N/A</v>
      </c>
      <c r="AV368" t="e">
        <f t="shared" ca="1" si="970"/>
        <v>#N/A</v>
      </c>
      <c r="AW368" t="e">
        <f t="shared" ca="1" si="971"/>
        <v>#N/A</v>
      </c>
      <c r="AX368" t="e">
        <f t="shared" ca="1" si="972"/>
        <v>#N/A</v>
      </c>
      <c r="AY368" t="e">
        <f t="shared" ca="1" si="973"/>
        <v>#N/A</v>
      </c>
      <c r="AZ368" t="e">
        <f t="shared" ca="1" si="974"/>
        <v>#N/A</v>
      </c>
      <c r="BA368" t="e">
        <f t="shared" ca="1" si="975"/>
        <v>#N/A</v>
      </c>
      <c r="BB368" s="91" t="e">
        <f t="shared" ca="1" si="976"/>
        <v>#N/A</v>
      </c>
      <c r="BC368" t="e">
        <f t="shared" ca="1" si="977"/>
        <v>#N/A</v>
      </c>
      <c r="BD368" t="e">
        <f t="shared" ca="1" si="978"/>
        <v>#N/A</v>
      </c>
      <c r="BE368" t="e">
        <f t="shared" ca="1" si="979"/>
        <v>#N/A</v>
      </c>
      <c r="BF368" t="e">
        <f t="shared" ca="1" si="980"/>
        <v>#N/A</v>
      </c>
      <c r="BG368" t="e">
        <f t="shared" ca="1" si="981"/>
        <v>#N/A</v>
      </c>
      <c r="BH368" t="e">
        <f t="shared" ca="1" si="982"/>
        <v>#N/A</v>
      </c>
      <c r="BI368" t="e">
        <f t="shared" ca="1" si="983"/>
        <v>#N/A</v>
      </c>
      <c r="BJ368" t="e">
        <f t="shared" ca="1" si="984"/>
        <v>#N/A</v>
      </c>
      <c r="BK368" t="e">
        <f t="shared" ca="1" si="985"/>
        <v>#N/A</v>
      </c>
      <c r="BL368" t="e">
        <f t="shared" ca="1" si="986"/>
        <v>#N/A</v>
      </c>
      <c r="BM368" t="e">
        <f t="shared" ca="1" si="987"/>
        <v>#N/A</v>
      </c>
      <c r="BN368" t="e">
        <f t="shared" ca="1" si="988"/>
        <v>#N/A</v>
      </c>
      <c r="BO368" t="e">
        <f t="shared" ca="1" si="989"/>
        <v>#N/A</v>
      </c>
      <c r="BP368" t="e">
        <f t="shared" ca="1" si="990"/>
        <v>#N/A</v>
      </c>
      <c r="BQ368" t="e">
        <f t="shared" ca="1" si="991"/>
        <v>#N/A</v>
      </c>
      <c r="BR368" t="e">
        <f t="shared" ca="1" si="992"/>
        <v>#N/A</v>
      </c>
      <c r="BS368" t="e">
        <f t="shared" ca="1" si="993"/>
        <v>#N/A</v>
      </c>
      <c r="BT368" t="e">
        <f t="shared" ca="1" si="994"/>
        <v>#N/A</v>
      </c>
      <c r="BU368" t="e">
        <f t="shared" ca="1" si="995"/>
        <v>#N/A</v>
      </c>
      <c r="BV368" t="e">
        <f t="shared" ca="1" si="996"/>
        <v>#N/A</v>
      </c>
      <c r="BW368" t="e">
        <f t="shared" ca="1" si="997"/>
        <v>#N/A</v>
      </c>
      <c r="BX368" t="e">
        <f t="shared" ca="1" si="998"/>
        <v>#N/A</v>
      </c>
      <c r="BY368" t="e">
        <f t="shared" ca="1" si="999"/>
        <v>#N/A</v>
      </c>
      <c r="BZ368" t="e">
        <f t="shared" ca="1" si="1000"/>
        <v>#N/A</v>
      </c>
      <c r="CA368" t="e">
        <f t="shared" ca="1" si="1001"/>
        <v>#N/A</v>
      </c>
      <c r="CB368" t="e">
        <f t="shared" ca="1" si="1002"/>
        <v>#N/A</v>
      </c>
      <c r="CC368" t="e">
        <f t="shared" ca="1" si="1003"/>
        <v>#N/A</v>
      </c>
      <c r="CD368" t="e">
        <f t="shared" ca="1" si="1004"/>
        <v>#N/A</v>
      </c>
      <c r="CE368" t="e">
        <f t="shared" ca="1" si="1005"/>
        <v>#N/A</v>
      </c>
      <c r="CF368" s="91" t="e">
        <f t="shared" ca="1" si="1006"/>
        <v>#N/A</v>
      </c>
      <c r="CG368" t="e">
        <f t="shared" ca="1" si="1007"/>
        <v>#N/A</v>
      </c>
      <c r="CH368" t="e">
        <f t="shared" ca="1" si="1008"/>
        <v>#N/A</v>
      </c>
      <c r="CI368" t="e">
        <f t="shared" ca="1" si="1009"/>
        <v>#N/A</v>
      </c>
      <c r="CJ368" t="e">
        <f t="shared" ca="1" si="1010"/>
        <v>#N/A</v>
      </c>
      <c r="CK368" t="e">
        <f t="shared" ca="1" si="1011"/>
        <v>#N/A</v>
      </c>
      <c r="CL368" t="e">
        <f t="shared" ca="1" si="1012"/>
        <v>#N/A</v>
      </c>
      <c r="CM368" t="e">
        <f t="shared" ca="1" si="1013"/>
        <v>#N/A</v>
      </c>
      <c r="CN368" t="e">
        <f t="shared" ca="1" si="1014"/>
        <v>#N/A</v>
      </c>
      <c r="CO368" t="e">
        <f t="shared" ca="1" si="1015"/>
        <v>#N/A</v>
      </c>
      <c r="CP368" t="e">
        <f t="shared" ca="1" si="1016"/>
        <v>#N/A</v>
      </c>
      <c r="CQ368" t="e">
        <f t="shared" ca="1" si="1017"/>
        <v>#N/A</v>
      </c>
      <c r="CR368" t="e">
        <f t="shared" ca="1" si="1018"/>
        <v>#N/A</v>
      </c>
      <c r="CS368" t="e">
        <f t="shared" ca="1" si="1019"/>
        <v>#N/A</v>
      </c>
      <c r="CT368" t="e">
        <f t="shared" ca="1" si="1020"/>
        <v>#N/A</v>
      </c>
      <c r="CU368" t="e">
        <f t="shared" ca="1" si="1021"/>
        <v>#N/A</v>
      </c>
      <c r="CV368" t="e">
        <f t="shared" ca="1" si="1022"/>
        <v>#N/A</v>
      </c>
      <c r="CW368" t="e">
        <f t="shared" ca="1" si="1023"/>
        <v>#N/A</v>
      </c>
      <c r="CX368" t="e">
        <f t="shared" ca="1" si="1024"/>
        <v>#N/A</v>
      </c>
      <c r="CY368" t="e">
        <f t="shared" ca="1" si="1025"/>
        <v>#N/A</v>
      </c>
      <c r="CZ368" t="e">
        <f t="shared" ca="1" si="1026"/>
        <v>#N/A</v>
      </c>
      <c r="DA368" t="e">
        <f t="shared" ca="1" si="1027"/>
        <v>#N/A</v>
      </c>
      <c r="DB368" t="e">
        <f t="shared" ca="1" si="1028"/>
        <v>#N/A</v>
      </c>
      <c r="DC368" t="e">
        <f t="shared" ca="1" si="1029"/>
        <v>#N/A</v>
      </c>
      <c r="DD368" t="e">
        <f t="shared" ca="1" si="1030"/>
        <v>#N/A</v>
      </c>
      <c r="DE368" t="e">
        <f t="shared" ca="1" si="1031"/>
        <v>#N/A</v>
      </c>
      <c r="DF368" t="e">
        <f t="shared" ca="1" si="1032"/>
        <v>#N/A</v>
      </c>
      <c r="DG368" t="e">
        <f t="shared" ca="1" si="1033"/>
        <v>#N/A</v>
      </c>
      <c r="DH368" t="e">
        <f t="shared" ca="1" si="1034"/>
        <v>#N/A</v>
      </c>
      <c r="DI368" t="e">
        <f t="shared" ca="1" si="1035"/>
        <v>#N/A</v>
      </c>
      <c r="DJ368" s="91" t="e">
        <f t="shared" ca="1" si="1036"/>
        <v>#N/A</v>
      </c>
      <c r="DK368" t="e">
        <f t="shared" ca="1" si="1037"/>
        <v>#N/A</v>
      </c>
      <c r="DL368" t="e">
        <f t="shared" ca="1" si="1038"/>
        <v>#N/A</v>
      </c>
      <c r="DM368" t="e">
        <f t="shared" ca="1" si="1039"/>
        <v>#N/A</v>
      </c>
      <c r="DN368" t="e">
        <f t="shared" ca="1" si="1040"/>
        <v>#N/A</v>
      </c>
      <c r="DO368" t="e">
        <f t="shared" ca="1" si="1041"/>
        <v>#N/A</v>
      </c>
      <c r="DP368" t="e">
        <f t="shared" ca="1" si="1042"/>
        <v>#N/A</v>
      </c>
      <c r="DQ368" t="e">
        <f t="shared" ca="1" si="1043"/>
        <v>#N/A</v>
      </c>
      <c r="DR368" t="e">
        <f t="shared" ca="1" si="1044"/>
        <v>#N/A</v>
      </c>
      <c r="DS368" t="e">
        <f t="shared" ca="1" si="1045"/>
        <v>#N/A</v>
      </c>
      <c r="DT368" t="e">
        <f t="shared" ca="1" si="1046"/>
        <v>#N/A</v>
      </c>
      <c r="DU368" t="e">
        <f t="shared" ca="1" si="1047"/>
        <v>#N/A</v>
      </c>
      <c r="DV368" t="e">
        <f t="shared" ca="1" si="1048"/>
        <v>#N/A</v>
      </c>
      <c r="DW368" t="e">
        <f t="shared" ca="1" si="1049"/>
        <v>#N/A</v>
      </c>
      <c r="DX368" t="e">
        <f t="shared" ca="1" si="1050"/>
        <v>#N/A</v>
      </c>
      <c r="DY368" t="e">
        <f t="shared" ca="1" si="1051"/>
        <v>#N/A</v>
      </c>
      <c r="DZ368" t="e">
        <f t="shared" ca="1" si="1052"/>
        <v>#N/A</v>
      </c>
      <c r="EA368" t="e">
        <f t="shared" ca="1" si="1053"/>
        <v>#N/A</v>
      </c>
      <c r="EB368" t="e">
        <f t="shared" ca="1" si="1054"/>
        <v>#N/A</v>
      </c>
      <c r="EC368" t="e">
        <f t="shared" ca="1" si="1055"/>
        <v>#N/A</v>
      </c>
      <c r="ED368" t="e">
        <f t="shared" ca="1" si="1056"/>
        <v>#N/A</v>
      </c>
      <c r="EE368" t="e">
        <f t="shared" ca="1" si="1057"/>
        <v>#N/A</v>
      </c>
      <c r="EF368" t="e">
        <f t="shared" ca="1" si="1058"/>
        <v>#N/A</v>
      </c>
      <c r="EG368" t="e">
        <f t="shared" ca="1" si="1059"/>
        <v>#N/A</v>
      </c>
      <c r="EH368" t="e">
        <f t="shared" ca="1" si="1060"/>
        <v>#N/A</v>
      </c>
      <c r="EI368" t="e">
        <f t="shared" ca="1" si="1061"/>
        <v>#N/A</v>
      </c>
      <c r="EJ368" t="e">
        <f t="shared" ca="1" si="1062"/>
        <v>#N/A</v>
      </c>
      <c r="EK368" t="e">
        <f t="shared" ca="1" si="1063"/>
        <v>#N/A</v>
      </c>
      <c r="EL368" t="e">
        <f t="shared" ca="1" si="1064"/>
        <v>#N/A</v>
      </c>
      <c r="EM368" t="e">
        <f t="shared" ca="1" si="1065"/>
        <v>#N/A</v>
      </c>
      <c r="EN368" s="91" t="e">
        <f t="shared" ca="1" si="1066"/>
        <v>#N/A</v>
      </c>
    </row>
    <row r="369" spans="1:144">
      <c r="A369">
        <f ca="1"/>
        <v>0</v>
      </c>
      <c r="B369">
        <f ca="1"/>
        <v>0</v>
      </c>
      <c r="C369">
        <f ca="1"/>
        <v>0</v>
      </c>
      <c r="D369" t="str">
        <f ca="1"/>
        <v/>
      </c>
      <c r="E369">
        <f ca="1"/>
        <v>0</v>
      </c>
      <c r="F369">
        <f ca="1"/>
        <v>0</v>
      </c>
      <c r="G369">
        <f ca="1"/>
        <v>0</v>
      </c>
      <c r="H369" t="str">
        <f ca="1"/>
        <v/>
      </c>
      <c r="I369">
        <f ca="1"/>
        <v>0</v>
      </c>
      <c r="J369" t="str">
        <f ca="1"/>
        <v/>
      </c>
      <c r="K369" t="str">
        <f ca="1"/>
        <v>0</v>
      </c>
      <c r="L369" t="str">
        <f ca="1"/>
        <v>0</v>
      </c>
      <c r="M369" t="str">
        <f ca="1"/>
        <v>0</v>
      </c>
      <c r="X369" s="91" t="e">
        <f t="shared" ref="X369:X384" ca="1" si="1067">X$334*$E$332/60*$L369</f>
        <v>#N/A</v>
      </c>
      <c r="Y369" t="e">
        <f t="shared" ref="Y369:CJ372" ca="1" si="1068">Y$334*$E$332/60*$L369</f>
        <v>#N/A</v>
      </c>
      <c r="Z369" t="e">
        <f t="shared" ca="1" si="1068"/>
        <v>#N/A</v>
      </c>
      <c r="AA369" t="e">
        <f t="shared" ca="1" si="1068"/>
        <v>#N/A</v>
      </c>
      <c r="AB369" t="e">
        <f t="shared" ca="1" si="1068"/>
        <v>#N/A</v>
      </c>
      <c r="AC369" t="e">
        <f t="shared" ca="1" si="1068"/>
        <v>#N/A</v>
      </c>
      <c r="AD369" t="e">
        <f t="shared" ca="1" si="1068"/>
        <v>#N/A</v>
      </c>
      <c r="AE369" t="e">
        <f t="shared" ca="1" si="1068"/>
        <v>#N/A</v>
      </c>
      <c r="AF369" t="e">
        <f t="shared" ca="1" si="1068"/>
        <v>#N/A</v>
      </c>
      <c r="AG369" t="e">
        <f t="shared" ca="1" si="1068"/>
        <v>#N/A</v>
      </c>
      <c r="AH369" t="e">
        <f t="shared" ca="1" si="1068"/>
        <v>#N/A</v>
      </c>
      <c r="AI369" t="e">
        <f t="shared" ca="1" si="1068"/>
        <v>#N/A</v>
      </c>
      <c r="AJ369" t="e">
        <f t="shared" ca="1" si="1068"/>
        <v>#N/A</v>
      </c>
      <c r="AK369" t="e">
        <f t="shared" ca="1" si="1068"/>
        <v>#N/A</v>
      </c>
      <c r="AL369" t="e">
        <f t="shared" ca="1" si="1068"/>
        <v>#N/A</v>
      </c>
      <c r="AM369" t="e">
        <f t="shared" ca="1" si="1068"/>
        <v>#N/A</v>
      </c>
      <c r="AN369" t="e">
        <f t="shared" ca="1" si="1068"/>
        <v>#N/A</v>
      </c>
      <c r="AO369" t="e">
        <f t="shared" ca="1" si="1068"/>
        <v>#N/A</v>
      </c>
      <c r="AP369" t="e">
        <f t="shared" ca="1" si="1068"/>
        <v>#N/A</v>
      </c>
      <c r="AQ369" t="e">
        <f t="shared" ca="1" si="1068"/>
        <v>#N/A</v>
      </c>
      <c r="AR369" t="e">
        <f t="shared" ca="1" si="1068"/>
        <v>#N/A</v>
      </c>
      <c r="AS369" t="e">
        <f t="shared" ca="1" si="1068"/>
        <v>#N/A</v>
      </c>
      <c r="AT369" t="e">
        <f t="shared" ca="1" si="1068"/>
        <v>#N/A</v>
      </c>
      <c r="AU369" t="e">
        <f t="shared" ca="1" si="1068"/>
        <v>#N/A</v>
      </c>
      <c r="AV369" t="e">
        <f t="shared" ca="1" si="1068"/>
        <v>#N/A</v>
      </c>
      <c r="AW369" t="e">
        <f t="shared" ca="1" si="1068"/>
        <v>#N/A</v>
      </c>
      <c r="AX369" t="e">
        <f t="shared" ca="1" si="1068"/>
        <v>#N/A</v>
      </c>
      <c r="AY369" t="e">
        <f t="shared" ca="1" si="1068"/>
        <v>#N/A</v>
      </c>
      <c r="AZ369" t="e">
        <f t="shared" ca="1" si="1068"/>
        <v>#N/A</v>
      </c>
      <c r="BA369" t="e">
        <f t="shared" ca="1" si="1068"/>
        <v>#N/A</v>
      </c>
      <c r="BB369" s="91" t="e">
        <f t="shared" ca="1" si="1068"/>
        <v>#N/A</v>
      </c>
      <c r="BC369" t="e">
        <f t="shared" ca="1" si="1068"/>
        <v>#N/A</v>
      </c>
      <c r="BD369" t="e">
        <f t="shared" ca="1" si="1068"/>
        <v>#N/A</v>
      </c>
      <c r="BE369" t="e">
        <f t="shared" ca="1" si="1068"/>
        <v>#N/A</v>
      </c>
      <c r="BF369" t="e">
        <f t="shared" ca="1" si="1068"/>
        <v>#N/A</v>
      </c>
      <c r="BG369" t="e">
        <f t="shared" ca="1" si="1068"/>
        <v>#N/A</v>
      </c>
      <c r="BH369" t="e">
        <f t="shared" ca="1" si="1068"/>
        <v>#N/A</v>
      </c>
      <c r="BI369" t="e">
        <f t="shared" ca="1" si="1068"/>
        <v>#N/A</v>
      </c>
      <c r="BJ369" t="e">
        <f t="shared" ca="1" si="1068"/>
        <v>#N/A</v>
      </c>
      <c r="BK369" t="e">
        <f t="shared" ca="1" si="1068"/>
        <v>#N/A</v>
      </c>
      <c r="BL369" t="e">
        <f t="shared" ca="1" si="1068"/>
        <v>#N/A</v>
      </c>
      <c r="BM369" t="e">
        <f t="shared" ca="1" si="1068"/>
        <v>#N/A</v>
      </c>
      <c r="BN369" t="e">
        <f t="shared" ca="1" si="1068"/>
        <v>#N/A</v>
      </c>
      <c r="BO369" t="e">
        <f t="shared" ca="1" si="1068"/>
        <v>#N/A</v>
      </c>
      <c r="BP369" t="e">
        <f t="shared" ca="1" si="1068"/>
        <v>#N/A</v>
      </c>
      <c r="BQ369" t="e">
        <f t="shared" ca="1" si="1068"/>
        <v>#N/A</v>
      </c>
      <c r="BR369" t="e">
        <f t="shared" ca="1" si="1068"/>
        <v>#N/A</v>
      </c>
      <c r="BS369" t="e">
        <f t="shared" ca="1" si="1068"/>
        <v>#N/A</v>
      </c>
      <c r="BT369" t="e">
        <f t="shared" ca="1" si="1068"/>
        <v>#N/A</v>
      </c>
      <c r="BU369" t="e">
        <f t="shared" ca="1" si="1068"/>
        <v>#N/A</v>
      </c>
      <c r="BV369" t="e">
        <f t="shared" ca="1" si="1068"/>
        <v>#N/A</v>
      </c>
      <c r="BW369" t="e">
        <f t="shared" ca="1" si="1068"/>
        <v>#N/A</v>
      </c>
      <c r="BX369" t="e">
        <f t="shared" ca="1" si="1068"/>
        <v>#N/A</v>
      </c>
      <c r="BY369" t="e">
        <f t="shared" ca="1" si="1068"/>
        <v>#N/A</v>
      </c>
      <c r="BZ369" t="e">
        <f t="shared" ca="1" si="1068"/>
        <v>#N/A</v>
      </c>
      <c r="CA369" t="e">
        <f t="shared" ca="1" si="1068"/>
        <v>#N/A</v>
      </c>
      <c r="CB369" t="e">
        <f t="shared" ca="1" si="1068"/>
        <v>#N/A</v>
      </c>
      <c r="CC369" t="e">
        <f t="shared" ca="1" si="1068"/>
        <v>#N/A</v>
      </c>
      <c r="CD369" t="e">
        <f t="shared" ca="1" si="1068"/>
        <v>#N/A</v>
      </c>
      <c r="CE369" t="e">
        <f t="shared" ca="1" si="1068"/>
        <v>#N/A</v>
      </c>
      <c r="CF369" s="91" t="e">
        <f t="shared" ca="1" si="1068"/>
        <v>#N/A</v>
      </c>
      <c r="CG369" t="e">
        <f t="shared" ca="1" si="1068"/>
        <v>#N/A</v>
      </c>
      <c r="CH369" t="e">
        <f t="shared" ca="1" si="1068"/>
        <v>#N/A</v>
      </c>
      <c r="CI369" t="e">
        <f t="shared" ca="1" si="1068"/>
        <v>#N/A</v>
      </c>
      <c r="CJ369" t="e">
        <f t="shared" ca="1" si="1068"/>
        <v>#N/A</v>
      </c>
      <c r="CK369" t="e">
        <f t="shared" ref="CK369:CT371" ca="1" si="1069">CK$334*$E$332/60*$L369</f>
        <v>#N/A</v>
      </c>
      <c r="CL369" t="e">
        <f t="shared" ca="1" si="1069"/>
        <v>#N/A</v>
      </c>
      <c r="CM369" t="e">
        <f t="shared" ca="1" si="1069"/>
        <v>#N/A</v>
      </c>
      <c r="CN369" t="e">
        <f t="shared" ca="1" si="1069"/>
        <v>#N/A</v>
      </c>
      <c r="CO369" t="e">
        <f t="shared" ca="1" si="1069"/>
        <v>#N/A</v>
      </c>
      <c r="CP369" t="e">
        <f t="shared" ca="1" si="1069"/>
        <v>#N/A</v>
      </c>
      <c r="CQ369" t="e">
        <f t="shared" ca="1" si="1069"/>
        <v>#N/A</v>
      </c>
      <c r="CR369" t="e">
        <f t="shared" ca="1" si="1069"/>
        <v>#N/A</v>
      </c>
      <c r="CS369" t="e">
        <f t="shared" ca="1" si="1069"/>
        <v>#N/A</v>
      </c>
      <c r="CT369" t="e">
        <f t="shared" ca="1" si="1069"/>
        <v>#N/A</v>
      </c>
      <c r="CU369" t="e">
        <f t="shared" ref="CU369:DD371" ca="1" si="1070">CU$334*$E$332/60*$L369</f>
        <v>#N/A</v>
      </c>
      <c r="CV369" t="e">
        <f t="shared" ca="1" si="1070"/>
        <v>#N/A</v>
      </c>
      <c r="CW369" t="e">
        <f t="shared" ca="1" si="1070"/>
        <v>#N/A</v>
      </c>
      <c r="CX369" t="e">
        <f t="shared" ca="1" si="1070"/>
        <v>#N/A</v>
      </c>
      <c r="CY369" t="e">
        <f t="shared" ca="1" si="1070"/>
        <v>#N/A</v>
      </c>
      <c r="CZ369" t="e">
        <f t="shared" ca="1" si="1070"/>
        <v>#N/A</v>
      </c>
      <c r="DA369" t="e">
        <f t="shared" ca="1" si="1070"/>
        <v>#N/A</v>
      </c>
      <c r="DB369" t="e">
        <f t="shared" ca="1" si="1070"/>
        <v>#N/A</v>
      </c>
      <c r="DC369" t="e">
        <f t="shared" ca="1" si="1070"/>
        <v>#N/A</v>
      </c>
      <c r="DD369" t="e">
        <f t="shared" ca="1" si="1070"/>
        <v>#N/A</v>
      </c>
      <c r="DE369" t="e">
        <f t="shared" ref="DE369:DN371" ca="1" si="1071">DE$334*$E$332/60*$L369</f>
        <v>#N/A</v>
      </c>
      <c r="DF369" t="e">
        <f t="shared" ca="1" si="1071"/>
        <v>#N/A</v>
      </c>
      <c r="DG369" t="e">
        <f t="shared" ca="1" si="1071"/>
        <v>#N/A</v>
      </c>
      <c r="DH369" t="e">
        <f t="shared" ca="1" si="1071"/>
        <v>#N/A</v>
      </c>
      <c r="DI369" t="e">
        <f t="shared" ca="1" si="1071"/>
        <v>#N/A</v>
      </c>
      <c r="DJ369" s="91" t="e">
        <f t="shared" ca="1" si="1071"/>
        <v>#N/A</v>
      </c>
      <c r="DK369" t="e">
        <f t="shared" ca="1" si="1071"/>
        <v>#N/A</v>
      </c>
      <c r="DL369" t="e">
        <f t="shared" ca="1" si="1071"/>
        <v>#N/A</v>
      </c>
      <c r="DM369" t="e">
        <f t="shared" ca="1" si="1071"/>
        <v>#N/A</v>
      </c>
      <c r="DN369" t="e">
        <f t="shared" ca="1" si="1071"/>
        <v>#N/A</v>
      </c>
      <c r="DO369" t="e">
        <f t="shared" ref="DO369:DX371" ca="1" si="1072">DO$334*$E$332/60*$L369</f>
        <v>#N/A</v>
      </c>
      <c r="DP369" t="e">
        <f t="shared" ca="1" si="1072"/>
        <v>#N/A</v>
      </c>
      <c r="DQ369" t="e">
        <f t="shared" ca="1" si="1072"/>
        <v>#N/A</v>
      </c>
      <c r="DR369" t="e">
        <f t="shared" ca="1" si="1072"/>
        <v>#N/A</v>
      </c>
      <c r="DS369" t="e">
        <f t="shared" ca="1" si="1072"/>
        <v>#N/A</v>
      </c>
      <c r="DT369" t="e">
        <f t="shared" ca="1" si="1072"/>
        <v>#N/A</v>
      </c>
      <c r="DU369" t="e">
        <f t="shared" ca="1" si="1072"/>
        <v>#N/A</v>
      </c>
      <c r="DV369" t="e">
        <f t="shared" ca="1" si="1072"/>
        <v>#N/A</v>
      </c>
      <c r="DW369" t="e">
        <f t="shared" ca="1" si="1072"/>
        <v>#N/A</v>
      </c>
      <c r="DX369" t="e">
        <f t="shared" ca="1" si="1072"/>
        <v>#N/A</v>
      </c>
      <c r="DY369" t="e">
        <f t="shared" ref="DY369:EH371" ca="1" si="1073">DY$334*$E$332/60*$L369</f>
        <v>#N/A</v>
      </c>
      <c r="DZ369" t="e">
        <f t="shared" ca="1" si="1073"/>
        <v>#N/A</v>
      </c>
      <c r="EA369" t="e">
        <f t="shared" ca="1" si="1073"/>
        <v>#N/A</v>
      </c>
      <c r="EB369" t="e">
        <f t="shared" ca="1" si="1073"/>
        <v>#N/A</v>
      </c>
      <c r="EC369" t="e">
        <f t="shared" ca="1" si="1073"/>
        <v>#N/A</v>
      </c>
      <c r="ED369" t="e">
        <f t="shared" ca="1" si="1073"/>
        <v>#N/A</v>
      </c>
      <c r="EE369" t="e">
        <f t="shared" ca="1" si="1073"/>
        <v>#N/A</v>
      </c>
      <c r="EF369" t="e">
        <f t="shared" ca="1" si="1073"/>
        <v>#N/A</v>
      </c>
      <c r="EG369" t="e">
        <f t="shared" ca="1" si="1073"/>
        <v>#N/A</v>
      </c>
      <c r="EH369" t="e">
        <f t="shared" ca="1" si="1073"/>
        <v>#N/A</v>
      </c>
      <c r="EI369" t="e">
        <f t="shared" ref="EI369:EN371" ca="1" si="1074">EI$334*$E$332/60*$L369</f>
        <v>#N/A</v>
      </c>
      <c r="EJ369" t="e">
        <f t="shared" ca="1" si="1074"/>
        <v>#N/A</v>
      </c>
      <c r="EK369" t="e">
        <f t="shared" ca="1" si="1074"/>
        <v>#N/A</v>
      </c>
      <c r="EL369" t="e">
        <f t="shared" ca="1" si="1074"/>
        <v>#N/A</v>
      </c>
      <c r="EM369" t="e">
        <f t="shared" ca="1" si="1074"/>
        <v>#N/A</v>
      </c>
      <c r="EN369" s="91" t="e">
        <f t="shared" ca="1" si="1074"/>
        <v>#N/A</v>
      </c>
    </row>
    <row r="370" spans="1:144">
      <c r="A370">
        <f ca="1"/>
        <v>0</v>
      </c>
      <c r="B370">
        <f ca="1"/>
        <v>0</v>
      </c>
      <c r="C370">
        <f ca="1"/>
        <v>0</v>
      </c>
      <c r="D370" t="str">
        <f ca="1"/>
        <v/>
      </c>
      <c r="E370">
        <f ca="1"/>
        <v>0</v>
      </c>
      <c r="F370">
        <f ca="1"/>
        <v>0</v>
      </c>
      <c r="G370">
        <f ca="1"/>
        <v>0</v>
      </c>
      <c r="H370" t="str">
        <f ca="1"/>
        <v/>
      </c>
      <c r="I370">
        <f ca="1"/>
        <v>0</v>
      </c>
      <c r="J370" t="str">
        <f ca="1"/>
        <v/>
      </c>
      <c r="K370" t="str">
        <f ca="1"/>
        <v>0</v>
      </c>
      <c r="L370" t="str">
        <f ca="1"/>
        <v>0</v>
      </c>
      <c r="M370" t="str">
        <f ca="1"/>
        <v>0</v>
      </c>
      <c r="X370" s="91" t="e">
        <f t="shared" ca="1" si="1067"/>
        <v>#N/A</v>
      </c>
      <c r="Y370" t="e">
        <f t="shared" ca="1" si="1068"/>
        <v>#N/A</v>
      </c>
      <c r="Z370" t="e">
        <f t="shared" ca="1" si="1068"/>
        <v>#N/A</v>
      </c>
      <c r="AA370" t="e">
        <f t="shared" ca="1" si="1068"/>
        <v>#N/A</v>
      </c>
      <c r="AB370" t="e">
        <f t="shared" ca="1" si="1068"/>
        <v>#N/A</v>
      </c>
      <c r="AC370" t="e">
        <f t="shared" ca="1" si="1068"/>
        <v>#N/A</v>
      </c>
      <c r="AD370" t="e">
        <f t="shared" ca="1" si="1068"/>
        <v>#N/A</v>
      </c>
      <c r="AE370" t="e">
        <f t="shared" ca="1" si="1068"/>
        <v>#N/A</v>
      </c>
      <c r="AF370" t="e">
        <f t="shared" ca="1" si="1068"/>
        <v>#N/A</v>
      </c>
      <c r="AG370" t="e">
        <f t="shared" ca="1" si="1068"/>
        <v>#N/A</v>
      </c>
      <c r="AH370" t="e">
        <f t="shared" ca="1" si="1068"/>
        <v>#N/A</v>
      </c>
      <c r="AI370" t="e">
        <f t="shared" ca="1" si="1068"/>
        <v>#N/A</v>
      </c>
      <c r="AJ370" t="e">
        <f t="shared" ca="1" si="1068"/>
        <v>#N/A</v>
      </c>
      <c r="AK370" t="e">
        <f t="shared" ca="1" si="1068"/>
        <v>#N/A</v>
      </c>
      <c r="AL370" t="e">
        <f t="shared" ca="1" si="1068"/>
        <v>#N/A</v>
      </c>
      <c r="AM370" t="e">
        <f t="shared" ca="1" si="1068"/>
        <v>#N/A</v>
      </c>
      <c r="AN370" t="e">
        <f t="shared" ca="1" si="1068"/>
        <v>#N/A</v>
      </c>
      <c r="AO370" t="e">
        <f t="shared" ca="1" si="1068"/>
        <v>#N/A</v>
      </c>
      <c r="AP370" t="e">
        <f t="shared" ca="1" si="1068"/>
        <v>#N/A</v>
      </c>
      <c r="AQ370" t="e">
        <f t="shared" ca="1" si="1068"/>
        <v>#N/A</v>
      </c>
      <c r="AR370" t="e">
        <f t="shared" ca="1" si="1068"/>
        <v>#N/A</v>
      </c>
      <c r="AS370" t="e">
        <f t="shared" ca="1" si="1068"/>
        <v>#N/A</v>
      </c>
      <c r="AT370" t="e">
        <f t="shared" ca="1" si="1068"/>
        <v>#N/A</v>
      </c>
      <c r="AU370" t="e">
        <f t="shared" ca="1" si="1068"/>
        <v>#N/A</v>
      </c>
      <c r="AV370" t="e">
        <f t="shared" ca="1" si="1068"/>
        <v>#N/A</v>
      </c>
      <c r="AW370" t="e">
        <f t="shared" ca="1" si="1068"/>
        <v>#N/A</v>
      </c>
      <c r="AX370" t="e">
        <f t="shared" ca="1" si="1068"/>
        <v>#N/A</v>
      </c>
      <c r="AY370" t="e">
        <f t="shared" ca="1" si="1068"/>
        <v>#N/A</v>
      </c>
      <c r="AZ370" t="e">
        <f t="shared" ca="1" si="1068"/>
        <v>#N/A</v>
      </c>
      <c r="BA370" t="e">
        <f t="shared" ca="1" si="1068"/>
        <v>#N/A</v>
      </c>
      <c r="BB370" s="91" t="e">
        <f t="shared" ca="1" si="1068"/>
        <v>#N/A</v>
      </c>
      <c r="BC370" t="e">
        <f t="shared" ca="1" si="1068"/>
        <v>#N/A</v>
      </c>
      <c r="BD370" t="e">
        <f t="shared" ca="1" si="1068"/>
        <v>#N/A</v>
      </c>
      <c r="BE370" t="e">
        <f t="shared" ca="1" si="1068"/>
        <v>#N/A</v>
      </c>
      <c r="BF370" t="e">
        <f t="shared" ca="1" si="1068"/>
        <v>#N/A</v>
      </c>
      <c r="BG370" t="e">
        <f t="shared" ca="1" si="1068"/>
        <v>#N/A</v>
      </c>
      <c r="BH370" t="e">
        <f t="shared" ca="1" si="1068"/>
        <v>#N/A</v>
      </c>
      <c r="BI370" t="e">
        <f t="shared" ca="1" si="1068"/>
        <v>#N/A</v>
      </c>
      <c r="BJ370" t="e">
        <f t="shared" ca="1" si="1068"/>
        <v>#N/A</v>
      </c>
      <c r="BK370" t="e">
        <f t="shared" ca="1" si="1068"/>
        <v>#N/A</v>
      </c>
      <c r="BL370" t="e">
        <f t="shared" ca="1" si="1068"/>
        <v>#N/A</v>
      </c>
      <c r="BM370" t="e">
        <f t="shared" ca="1" si="1068"/>
        <v>#N/A</v>
      </c>
      <c r="BN370" t="e">
        <f t="shared" ca="1" si="1068"/>
        <v>#N/A</v>
      </c>
      <c r="BO370" t="e">
        <f t="shared" ca="1" si="1068"/>
        <v>#N/A</v>
      </c>
      <c r="BP370" t="e">
        <f t="shared" ca="1" si="1068"/>
        <v>#N/A</v>
      </c>
      <c r="BQ370" t="e">
        <f t="shared" ca="1" si="1068"/>
        <v>#N/A</v>
      </c>
      <c r="BR370" t="e">
        <f t="shared" ca="1" si="1068"/>
        <v>#N/A</v>
      </c>
      <c r="BS370" t="e">
        <f t="shared" ca="1" si="1068"/>
        <v>#N/A</v>
      </c>
      <c r="BT370" t="e">
        <f t="shared" ca="1" si="1068"/>
        <v>#N/A</v>
      </c>
      <c r="BU370" t="e">
        <f t="shared" ca="1" si="1068"/>
        <v>#N/A</v>
      </c>
      <c r="BV370" t="e">
        <f t="shared" ca="1" si="1068"/>
        <v>#N/A</v>
      </c>
      <c r="BW370" t="e">
        <f t="shared" ca="1" si="1068"/>
        <v>#N/A</v>
      </c>
      <c r="BX370" t="e">
        <f t="shared" ca="1" si="1068"/>
        <v>#N/A</v>
      </c>
      <c r="BY370" t="e">
        <f t="shared" ca="1" si="1068"/>
        <v>#N/A</v>
      </c>
      <c r="BZ370" t="e">
        <f t="shared" ca="1" si="1068"/>
        <v>#N/A</v>
      </c>
      <c r="CA370" t="e">
        <f t="shared" ca="1" si="1068"/>
        <v>#N/A</v>
      </c>
      <c r="CB370" t="e">
        <f t="shared" ca="1" si="1068"/>
        <v>#N/A</v>
      </c>
      <c r="CC370" t="e">
        <f t="shared" ca="1" si="1068"/>
        <v>#N/A</v>
      </c>
      <c r="CD370" t="e">
        <f t="shared" ca="1" si="1068"/>
        <v>#N/A</v>
      </c>
      <c r="CE370" t="e">
        <f t="shared" ca="1" si="1068"/>
        <v>#N/A</v>
      </c>
      <c r="CF370" s="91" t="e">
        <f t="shared" ca="1" si="1068"/>
        <v>#N/A</v>
      </c>
      <c r="CG370" t="e">
        <f t="shared" ca="1" si="1068"/>
        <v>#N/A</v>
      </c>
      <c r="CH370" t="e">
        <f t="shared" ca="1" si="1068"/>
        <v>#N/A</v>
      </c>
      <c r="CI370" t="e">
        <f t="shared" ca="1" si="1068"/>
        <v>#N/A</v>
      </c>
      <c r="CJ370" t="e">
        <f t="shared" ca="1" si="1068"/>
        <v>#N/A</v>
      </c>
      <c r="CK370" t="e">
        <f t="shared" ca="1" si="1069"/>
        <v>#N/A</v>
      </c>
      <c r="CL370" t="e">
        <f t="shared" ca="1" si="1069"/>
        <v>#N/A</v>
      </c>
      <c r="CM370" t="e">
        <f t="shared" ca="1" si="1069"/>
        <v>#N/A</v>
      </c>
      <c r="CN370" t="e">
        <f t="shared" ca="1" si="1069"/>
        <v>#N/A</v>
      </c>
      <c r="CO370" t="e">
        <f t="shared" ca="1" si="1069"/>
        <v>#N/A</v>
      </c>
      <c r="CP370" t="e">
        <f t="shared" ca="1" si="1069"/>
        <v>#N/A</v>
      </c>
      <c r="CQ370" t="e">
        <f t="shared" ca="1" si="1069"/>
        <v>#N/A</v>
      </c>
      <c r="CR370" t="e">
        <f t="shared" ca="1" si="1069"/>
        <v>#N/A</v>
      </c>
      <c r="CS370" t="e">
        <f t="shared" ca="1" si="1069"/>
        <v>#N/A</v>
      </c>
      <c r="CT370" t="e">
        <f t="shared" ca="1" si="1069"/>
        <v>#N/A</v>
      </c>
      <c r="CU370" t="e">
        <f t="shared" ca="1" si="1070"/>
        <v>#N/A</v>
      </c>
      <c r="CV370" t="e">
        <f t="shared" ca="1" si="1070"/>
        <v>#N/A</v>
      </c>
      <c r="CW370" t="e">
        <f t="shared" ca="1" si="1070"/>
        <v>#N/A</v>
      </c>
      <c r="CX370" t="e">
        <f t="shared" ca="1" si="1070"/>
        <v>#N/A</v>
      </c>
      <c r="CY370" t="e">
        <f t="shared" ca="1" si="1070"/>
        <v>#N/A</v>
      </c>
      <c r="CZ370" t="e">
        <f t="shared" ca="1" si="1070"/>
        <v>#N/A</v>
      </c>
      <c r="DA370" t="e">
        <f t="shared" ca="1" si="1070"/>
        <v>#N/A</v>
      </c>
      <c r="DB370" t="e">
        <f t="shared" ca="1" si="1070"/>
        <v>#N/A</v>
      </c>
      <c r="DC370" t="e">
        <f t="shared" ca="1" si="1070"/>
        <v>#N/A</v>
      </c>
      <c r="DD370" t="e">
        <f t="shared" ca="1" si="1070"/>
        <v>#N/A</v>
      </c>
      <c r="DE370" t="e">
        <f t="shared" ca="1" si="1071"/>
        <v>#N/A</v>
      </c>
      <c r="DF370" t="e">
        <f t="shared" ca="1" si="1071"/>
        <v>#N/A</v>
      </c>
      <c r="DG370" t="e">
        <f t="shared" ca="1" si="1071"/>
        <v>#N/A</v>
      </c>
      <c r="DH370" t="e">
        <f t="shared" ca="1" si="1071"/>
        <v>#N/A</v>
      </c>
      <c r="DI370" t="e">
        <f t="shared" ca="1" si="1071"/>
        <v>#N/A</v>
      </c>
      <c r="DJ370" s="91" t="e">
        <f t="shared" ca="1" si="1071"/>
        <v>#N/A</v>
      </c>
      <c r="DK370" t="e">
        <f t="shared" ca="1" si="1071"/>
        <v>#N/A</v>
      </c>
      <c r="DL370" t="e">
        <f t="shared" ca="1" si="1071"/>
        <v>#N/A</v>
      </c>
      <c r="DM370" t="e">
        <f t="shared" ca="1" si="1071"/>
        <v>#N/A</v>
      </c>
      <c r="DN370" t="e">
        <f t="shared" ca="1" si="1071"/>
        <v>#N/A</v>
      </c>
      <c r="DO370" t="e">
        <f t="shared" ca="1" si="1072"/>
        <v>#N/A</v>
      </c>
      <c r="DP370" t="e">
        <f t="shared" ca="1" si="1072"/>
        <v>#N/A</v>
      </c>
      <c r="DQ370" t="e">
        <f t="shared" ca="1" si="1072"/>
        <v>#N/A</v>
      </c>
      <c r="DR370" t="e">
        <f t="shared" ca="1" si="1072"/>
        <v>#N/A</v>
      </c>
      <c r="DS370" t="e">
        <f t="shared" ca="1" si="1072"/>
        <v>#N/A</v>
      </c>
      <c r="DT370" t="e">
        <f t="shared" ca="1" si="1072"/>
        <v>#N/A</v>
      </c>
      <c r="DU370" t="e">
        <f t="shared" ca="1" si="1072"/>
        <v>#N/A</v>
      </c>
      <c r="DV370" t="e">
        <f t="shared" ca="1" si="1072"/>
        <v>#N/A</v>
      </c>
      <c r="DW370" t="e">
        <f t="shared" ca="1" si="1072"/>
        <v>#N/A</v>
      </c>
      <c r="DX370" t="e">
        <f t="shared" ca="1" si="1072"/>
        <v>#N/A</v>
      </c>
      <c r="DY370" t="e">
        <f t="shared" ca="1" si="1073"/>
        <v>#N/A</v>
      </c>
      <c r="DZ370" t="e">
        <f t="shared" ca="1" si="1073"/>
        <v>#N/A</v>
      </c>
      <c r="EA370" t="e">
        <f t="shared" ca="1" si="1073"/>
        <v>#N/A</v>
      </c>
      <c r="EB370" t="e">
        <f t="shared" ca="1" si="1073"/>
        <v>#N/A</v>
      </c>
      <c r="EC370" t="e">
        <f t="shared" ca="1" si="1073"/>
        <v>#N/A</v>
      </c>
      <c r="ED370" t="e">
        <f t="shared" ca="1" si="1073"/>
        <v>#N/A</v>
      </c>
      <c r="EE370" t="e">
        <f t="shared" ca="1" si="1073"/>
        <v>#N/A</v>
      </c>
      <c r="EF370" t="e">
        <f t="shared" ca="1" si="1073"/>
        <v>#N/A</v>
      </c>
      <c r="EG370" t="e">
        <f t="shared" ca="1" si="1073"/>
        <v>#N/A</v>
      </c>
      <c r="EH370" t="e">
        <f t="shared" ca="1" si="1073"/>
        <v>#N/A</v>
      </c>
      <c r="EI370" t="e">
        <f t="shared" ca="1" si="1074"/>
        <v>#N/A</v>
      </c>
      <c r="EJ370" t="e">
        <f t="shared" ca="1" si="1074"/>
        <v>#N/A</v>
      </c>
      <c r="EK370" t="e">
        <f t="shared" ca="1" si="1074"/>
        <v>#N/A</v>
      </c>
      <c r="EL370" t="e">
        <f t="shared" ca="1" si="1074"/>
        <v>#N/A</v>
      </c>
      <c r="EM370" t="e">
        <f t="shared" ca="1" si="1074"/>
        <v>#N/A</v>
      </c>
      <c r="EN370" s="91" t="e">
        <f t="shared" ca="1" si="1074"/>
        <v>#N/A</v>
      </c>
    </row>
    <row r="371" spans="1:144">
      <c r="A371">
        <f ca="1"/>
        <v>0</v>
      </c>
      <c r="B371">
        <f ca="1"/>
        <v>0</v>
      </c>
      <c r="C371">
        <f ca="1"/>
        <v>0</v>
      </c>
      <c r="D371" t="str">
        <f ca="1"/>
        <v/>
      </c>
      <c r="E371">
        <f ca="1"/>
        <v>0</v>
      </c>
      <c r="F371">
        <f ca="1"/>
        <v>0</v>
      </c>
      <c r="G371">
        <f ca="1"/>
        <v>0</v>
      </c>
      <c r="H371" t="str">
        <f ca="1"/>
        <v/>
      </c>
      <c r="I371">
        <f ca="1"/>
        <v>0</v>
      </c>
      <c r="J371" t="str">
        <f ca="1"/>
        <v/>
      </c>
      <c r="K371" t="str">
        <f ca="1"/>
        <v>0</v>
      </c>
      <c r="L371" t="str">
        <f ca="1"/>
        <v>0</v>
      </c>
      <c r="M371" t="str">
        <f ca="1"/>
        <v>0</v>
      </c>
      <c r="X371" s="91" t="e">
        <f t="shared" ca="1" si="1067"/>
        <v>#N/A</v>
      </c>
      <c r="Y371" t="e">
        <f t="shared" ca="1" si="1068"/>
        <v>#N/A</v>
      </c>
      <c r="Z371" t="e">
        <f t="shared" ca="1" si="1068"/>
        <v>#N/A</v>
      </c>
      <c r="AA371" t="e">
        <f t="shared" ca="1" si="1068"/>
        <v>#N/A</v>
      </c>
      <c r="AB371" t="e">
        <f t="shared" ca="1" si="1068"/>
        <v>#N/A</v>
      </c>
      <c r="AC371" t="e">
        <f t="shared" ca="1" si="1068"/>
        <v>#N/A</v>
      </c>
      <c r="AD371" t="e">
        <f t="shared" ca="1" si="1068"/>
        <v>#N/A</v>
      </c>
      <c r="AE371" t="e">
        <f t="shared" ca="1" si="1068"/>
        <v>#N/A</v>
      </c>
      <c r="AF371" t="e">
        <f t="shared" ca="1" si="1068"/>
        <v>#N/A</v>
      </c>
      <c r="AG371" t="e">
        <f t="shared" ca="1" si="1068"/>
        <v>#N/A</v>
      </c>
      <c r="AH371" t="e">
        <f t="shared" ca="1" si="1068"/>
        <v>#N/A</v>
      </c>
      <c r="AI371" t="e">
        <f t="shared" ca="1" si="1068"/>
        <v>#N/A</v>
      </c>
      <c r="AJ371" t="e">
        <f t="shared" ca="1" si="1068"/>
        <v>#N/A</v>
      </c>
      <c r="AK371" t="e">
        <f t="shared" ca="1" si="1068"/>
        <v>#N/A</v>
      </c>
      <c r="AL371" t="e">
        <f t="shared" ca="1" si="1068"/>
        <v>#N/A</v>
      </c>
      <c r="AM371" t="e">
        <f t="shared" ca="1" si="1068"/>
        <v>#N/A</v>
      </c>
      <c r="AN371" t="e">
        <f t="shared" ca="1" si="1068"/>
        <v>#N/A</v>
      </c>
      <c r="AO371" t="e">
        <f t="shared" ca="1" si="1068"/>
        <v>#N/A</v>
      </c>
      <c r="AP371" t="e">
        <f t="shared" ca="1" si="1068"/>
        <v>#N/A</v>
      </c>
      <c r="AQ371" t="e">
        <f t="shared" ca="1" si="1068"/>
        <v>#N/A</v>
      </c>
      <c r="AR371" t="e">
        <f t="shared" ca="1" si="1068"/>
        <v>#N/A</v>
      </c>
      <c r="AS371" t="e">
        <f t="shared" ca="1" si="1068"/>
        <v>#N/A</v>
      </c>
      <c r="AT371" t="e">
        <f t="shared" ca="1" si="1068"/>
        <v>#N/A</v>
      </c>
      <c r="AU371" t="e">
        <f t="shared" ca="1" si="1068"/>
        <v>#N/A</v>
      </c>
      <c r="AV371" t="e">
        <f t="shared" ca="1" si="1068"/>
        <v>#N/A</v>
      </c>
      <c r="AW371" t="e">
        <f t="shared" ca="1" si="1068"/>
        <v>#N/A</v>
      </c>
      <c r="AX371" t="e">
        <f t="shared" ca="1" si="1068"/>
        <v>#N/A</v>
      </c>
      <c r="AY371" t="e">
        <f t="shared" ca="1" si="1068"/>
        <v>#N/A</v>
      </c>
      <c r="AZ371" t="e">
        <f t="shared" ca="1" si="1068"/>
        <v>#N/A</v>
      </c>
      <c r="BA371" t="e">
        <f t="shared" ca="1" si="1068"/>
        <v>#N/A</v>
      </c>
      <c r="BB371" s="91" t="e">
        <f t="shared" ca="1" si="1068"/>
        <v>#N/A</v>
      </c>
      <c r="BC371" t="e">
        <f t="shared" ca="1" si="1068"/>
        <v>#N/A</v>
      </c>
      <c r="BD371" t="e">
        <f t="shared" ca="1" si="1068"/>
        <v>#N/A</v>
      </c>
      <c r="BE371" t="e">
        <f t="shared" ca="1" si="1068"/>
        <v>#N/A</v>
      </c>
      <c r="BF371" t="e">
        <f t="shared" ca="1" si="1068"/>
        <v>#N/A</v>
      </c>
      <c r="BG371" t="e">
        <f t="shared" ca="1" si="1068"/>
        <v>#N/A</v>
      </c>
      <c r="BH371" t="e">
        <f t="shared" ca="1" si="1068"/>
        <v>#N/A</v>
      </c>
      <c r="BI371" t="e">
        <f t="shared" ca="1" si="1068"/>
        <v>#N/A</v>
      </c>
      <c r="BJ371" t="e">
        <f t="shared" ca="1" si="1068"/>
        <v>#N/A</v>
      </c>
      <c r="BK371" t="e">
        <f t="shared" ca="1" si="1068"/>
        <v>#N/A</v>
      </c>
      <c r="BL371" t="e">
        <f t="shared" ca="1" si="1068"/>
        <v>#N/A</v>
      </c>
      <c r="BM371" t="e">
        <f t="shared" ca="1" si="1068"/>
        <v>#N/A</v>
      </c>
      <c r="BN371" t="e">
        <f t="shared" ca="1" si="1068"/>
        <v>#N/A</v>
      </c>
      <c r="BO371" t="e">
        <f t="shared" ca="1" si="1068"/>
        <v>#N/A</v>
      </c>
      <c r="BP371" t="e">
        <f t="shared" ca="1" si="1068"/>
        <v>#N/A</v>
      </c>
      <c r="BQ371" t="e">
        <f t="shared" ca="1" si="1068"/>
        <v>#N/A</v>
      </c>
      <c r="BR371" t="e">
        <f t="shared" ca="1" si="1068"/>
        <v>#N/A</v>
      </c>
      <c r="BS371" t="e">
        <f t="shared" ca="1" si="1068"/>
        <v>#N/A</v>
      </c>
      <c r="BT371" t="e">
        <f t="shared" ca="1" si="1068"/>
        <v>#N/A</v>
      </c>
      <c r="BU371" t="e">
        <f t="shared" ca="1" si="1068"/>
        <v>#N/A</v>
      </c>
      <c r="BV371" t="e">
        <f t="shared" ca="1" si="1068"/>
        <v>#N/A</v>
      </c>
      <c r="BW371" t="e">
        <f t="shared" ca="1" si="1068"/>
        <v>#N/A</v>
      </c>
      <c r="BX371" t="e">
        <f t="shared" ca="1" si="1068"/>
        <v>#N/A</v>
      </c>
      <c r="BY371" t="e">
        <f t="shared" ca="1" si="1068"/>
        <v>#N/A</v>
      </c>
      <c r="BZ371" t="e">
        <f t="shared" ca="1" si="1068"/>
        <v>#N/A</v>
      </c>
      <c r="CA371" t="e">
        <f t="shared" ca="1" si="1068"/>
        <v>#N/A</v>
      </c>
      <c r="CB371" t="e">
        <f t="shared" ca="1" si="1068"/>
        <v>#N/A</v>
      </c>
      <c r="CC371" t="e">
        <f t="shared" ca="1" si="1068"/>
        <v>#N/A</v>
      </c>
      <c r="CD371" t="e">
        <f t="shared" ca="1" si="1068"/>
        <v>#N/A</v>
      </c>
      <c r="CE371" t="e">
        <f t="shared" ca="1" si="1068"/>
        <v>#N/A</v>
      </c>
      <c r="CF371" s="91" t="e">
        <f t="shared" ca="1" si="1068"/>
        <v>#N/A</v>
      </c>
      <c r="CG371" t="e">
        <f t="shared" ca="1" si="1068"/>
        <v>#N/A</v>
      </c>
      <c r="CH371" t="e">
        <f t="shared" ca="1" si="1068"/>
        <v>#N/A</v>
      </c>
      <c r="CI371" t="e">
        <f t="shared" ca="1" si="1068"/>
        <v>#N/A</v>
      </c>
      <c r="CJ371" t="e">
        <f t="shared" ca="1" si="1068"/>
        <v>#N/A</v>
      </c>
      <c r="CK371" t="e">
        <f t="shared" ca="1" si="1069"/>
        <v>#N/A</v>
      </c>
      <c r="CL371" t="e">
        <f t="shared" ca="1" si="1069"/>
        <v>#N/A</v>
      </c>
      <c r="CM371" t="e">
        <f t="shared" ca="1" si="1069"/>
        <v>#N/A</v>
      </c>
      <c r="CN371" t="e">
        <f t="shared" ca="1" si="1069"/>
        <v>#N/A</v>
      </c>
      <c r="CO371" t="e">
        <f t="shared" ca="1" si="1069"/>
        <v>#N/A</v>
      </c>
      <c r="CP371" t="e">
        <f t="shared" ca="1" si="1069"/>
        <v>#N/A</v>
      </c>
      <c r="CQ371" t="e">
        <f t="shared" ca="1" si="1069"/>
        <v>#N/A</v>
      </c>
      <c r="CR371" t="e">
        <f t="shared" ca="1" si="1069"/>
        <v>#N/A</v>
      </c>
      <c r="CS371" t="e">
        <f t="shared" ca="1" si="1069"/>
        <v>#N/A</v>
      </c>
      <c r="CT371" t="e">
        <f t="shared" ca="1" si="1069"/>
        <v>#N/A</v>
      </c>
      <c r="CU371" t="e">
        <f t="shared" ca="1" si="1070"/>
        <v>#N/A</v>
      </c>
      <c r="CV371" t="e">
        <f t="shared" ca="1" si="1070"/>
        <v>#N/A</v>
      </c>
      <c r="CW371" t="e">
        <f t="shared" ca="1" si="1070"/>
        <v>#N/A</v>
      </c>
      <c r="CX371" t="e">
        <f t="shared" ca="1" si="1070"/>
        <v>#N/A</v>
      </c>
      <c r="CY371" t="e">
        <f t="shared" ca="1" si="1070"/>
        <v>#N/A</v>
      </c>
      <c r="CZ371" t="e">
        <f t="shared" ca="1" si="1070"/>
        <v>#N/A</v>
      </c>
      <c r="DA371" t="e">
        <f t="shared" ca="1" si="1070"/>
        <v>#N/A</v>
      </c>
      <c r="DB371" t="e">
        <f t="shared" ca="1" si="1070"/>
        <v>#N/A</v>
      </c>
      <c r="DC371" t="e">
        <f t="shared" ca="1" si="1070"/>
        <v>#N/A</v>
      </c>
      <c r="DD371" t="e">
        <f t="shared" ca="1" si="1070"/>
        <v>#N/A</v>
      </c>
      <c r="DE371" t="e">
        <f t="shared" ca="1" si="1071"/>
        <v>#N/A</v>
      </c>
      <c r="DF371" t="e">
        <f t="shared" ca="1" si="1071"/>
        <v>#N/A</v>
      </c>
      <c r="DG371" t="e">
        <f t="shared" ca="1" si="1071"/>
        <v>#N/A</v>
      </c>
      <c r="DH371" t="e">
        <f t="shared" ca="1" si="1071"/>
        <v>#N/A</v>
      </c>
      <c r="DI371" t="e">
        <f t="shared" ca="1" si="1071"/>
        <v>#N/A</v>
      </c>
      <c r="DJ371" s="91" t="e">
        <f t="shared" ca="1" si="1071"/>
        <v>#N/A</v>
      </c>
      <c r="DK371" t="e">
        <f t="shared" ca="1" si="1071"/>
        <v>#N/A</v>
      </c>
      <c r="DL371" t="e">
        <f t="shared" ca="1" si="1071"/>
        <v>#N/A</v>
      </c>
      <c r="DM371" t="e">
        <f t="shared" ca="1" si="1071"/>
        <v>#N/A</v>
      </c>
      <c r="DN371" t="e">
        <f t="shared" ca="1" si="1071"/>
        <v>#N/A</v>
      </c>
      <c r="DO371" t="e">
        <f t="shared" ca="1" si="1072"/>
        <v>#N/A</v>
      </c>
      <c r="DP371" t="e">
        <f t="shared" ca="1" si="1072"/>
        <v>#N/A</v>
      </c>
      <c r="DQ371" t="e">
        <f t="shared" ca="1" si="1072"/>
        <v>#N/A</v>
      </c>
      <c r="DR371" t="e">
        <f t="shared" ca="1" si="1072"/>
        <v>#N/A</v>
      </c>
      <c r="DS371" t="e">
        <f t="shared" ca="1" si="1072"/>
        <v>#N/A</v>
      </c>
      <c r="DT371" t="e">
        <f t="shared" ca="1" si="1072"/>
        <v>#N/A</v>
      </c>
      <c r="DU371" t="e">
        <f t="shared" ca="1" si="1072"/>
        <v>#N/A</v>
      </c>
      <c r="DV371" t="e">
        <f t="shared" ca="1" si="1072"/>
        <v>#N/A</v>
      </c>
      <c r="DW371" t="e">
        <f t="shared" ca="1" si="1072"/>
        <v>#N/A</v>
      </c>
      <c r="DX371" t="e">
        <f t="shared" ca="1" si="1072"/>
        <v>#N/A</v>
      </c>
      <c r="DY371" t="e">
        <f t="shared" ca="1" si="1073"/>
        <v>#N/A</v>
      </c>
      <c r="DZ371" t="e">
        <f t="shared" ca="1" si="1073"/>
        <v>#N/A</v>
      </c>
      <c r="EA371" t="e">
        <f t="shared" ca="1" si="1073"/>
        <v>#N/A</v>
      </c>
      <c r="EB371" t="e">
        <f t="shared" ca="1" si="1073"/>
        <v>#N/A</v>
      </c>
      <c r="EC371" t="e">
        <f t="shared" ca="1" si="1073"/>
        <v>#N/A</v>
      </c>
      <c r="ED371" t="e">
        <f t="shared" ca="1" si="1073"/>
        <v>#N/A</v>
      </c>
      <c r="EE371" t="e">
        <f t="shared" ca="1" si="1073"/>
        <v>#N/A</v>
      </c>
      <c r="EF371" t="e">
        <f t="shared" ca="1" si="1073"/>
        <v>#N/A</v>
      </c>
      <c r="EG371" t="e">
        <f t="shared" ca="1" si="1073"/>
        <v>#N/A</v>
      </c>
      <c r="EH371" t="e">
        <f t="shared" ca="1" si="1073"/>
        <v>#N/A</v>
      </c>
      <c r="EI371" t="e">
        <f t="shared" ca="1" si="1074"/>
        <v>#N/A</v>
      </c>
      <c r="EJ371" t="e">
        <f t="shared" ca="1" si="1074"/>
        <v>#N/A</v>
      </c>
      <c r="EK371" t="e">
        <f t="shared" ca="1" si="1074"/>
        <v>#N/A</v>
      </c>
      <c r="EL371" t="e">
        <f t="shared" ca="1" si="1074"/>
        <v>#N/A</v>
      </c>
      <c r="EM371" t="e">
        <f t="shared" ca="1" si="1074"/>
        <v>#N/A</v>
      </c>
      <c r="EN371" s="91" t="e">
        <f t="shared" ca="1" si="1074"/>
        <v>#N/A</v>
      </c>
    </row>
    <row r="372" spans="1:144">
      <c r="A372">
        <f ca="1"/>
        <v>0</v>
      </c>
      <c r="B372">
        <f ca="1"/>
        <v>0</v>
      </c>
      <c r="C372">
        <f ca="1"/>
        <v>0</v>
      </c>
      <c r="D372" t="str">
        <f ca="1"/>
        <v/>
      </c>
      <c r="E372">
        <f ca="1"/>
        <v>0</v>
      </c>
      <c r="F372">
        <f ca="1"/>
        <v>0</v>
      </c>
      <c r="G372">
        <f ca="1"/>
        <v>0</v>
      </c>
      <c r="H372" t="str">
        <f ca="1"/>
        <v/>
      </c>
      <c r="I372">
        <f ca="1"/>
        <v>0</v>
      </c>
      <c r="J372" t="str">
        <f ca="1"/>
        <v/>
      </c>
      <c r="K372" t="str">
        <f ca="1"/>
        <v>0</v>
      </c>
      <c r="L372" t="str">
        <f ca="1"/>
        <v>0</v>
      </c>
      <c r="M372" t="str">
        <f ca="1"/>
        <v>0</v>
      </c>
      <c r="X372" s="91" t="e">
        <f t="shared" ca="1" si="1067"/>
        <v>#N/A</v>
      </c>
      <c r="Y372" t="e">
        <f t="shared" ca="1" si="1068"/>
        <v>#N/A</v>
      </c>
      <c r="Z372" t="e">
        <f t="shared" ca="1" si="1068"/>
        <v>#N/A</v>
      </c>
      <c r="AA372" t="e">
        <f t="shared" ca="1" si="1068"/>
        <v>#N/A</v>
      </c>
      <c r="AB372" t="e">
        <f t="shared" ca="1" si="1068"/>
        <v>#N/A</v>
      </c>
      <c r="AC372" t="e">
        <f t="shared" ca="1" si="1068"/>
        <v>#N/A</v>
      </c>
      <c r="AD372" t="e">
        <f t="shared" ca="1" si="1068"/>
        <v>#N/A</v>
      </c>
      <c r="AE372" t="e">
        <f t="shared" ca="1" si="1068"/>
        <v>#N/A</v>
      </c>
      <c r="AF372" t="e">
        <f t="shared" ca="1" si="1068"/>
        <v>#N/A</v>
      </c>
      <c r="AG372" t="e">
        <f t="shared" ca="1" si="1068"/>
        <v>#N/A</v>
      </c>
      <c r="AH372" t="e">
        <f t="shared" ca="1" si="1068"/>
        <v>#N/A</v>
      </c>
      <c r="AI372" t="e">
        <f t="shared" ca="1" si="1068"/>
        <v>#N/A</v>
      </c>
      <c r="AJ372" t="e">
        <f t="shared" ca="1" si="1068"/>
        <v>#N/A</v>
      </c>
      <c r="AK372" t="e">
        <f t="shared" ca="1" si="1068"/>
        <v>#N/A</v>
      </c>
      <c r="AL372" t="e">
        <f t="shared" ca="1" si="1068"/>
        <v>#N/A</v>
      </c>
      <c r="AM372" t="e">
        <f t="shared" ca="1" si="1068"/>
        <v>#N/A</v>
      </c>
      <c r="AN372" t="e">
        <f t="shared" ca="1" si="1068"/>
        <v>#N/A</v>
      </c>
      <c r="AO372" t="e">
        <f t="shared" ca="1" si="1068"/>
        <v>#N/A</v>
      </c>
      <c r="AP372" t="e">
        <f t="shared" ca="1" si="1068"/>
        <v>#N/A</v>
      </c>
      <c r="AQ372" t="e">
        <f t="shared" ca="1" si="1068"/>
        <v>#N/A</v>
      </c>
      <c r="AR372" t="e">
        <f t="shared" ca="1" si="1068"/>
        <v>#N/A</v>
      </c>
      <c r="AS372" t="e">
        <f t="shared" ca="1" si="1068"/>
        <v>#N/A</v>
      </c>
      <c r="AT372" t="e">
        <f t="shared" ca="1" si="1068"/>
        <v>#N/A</v>
      </c>
      <c r="AU372" t="e">
        <f t="shared" ca="1" si="1068"/>
        <v>#N/A</v>
      </c>
      <c r="AV372" t="e">
        <f t="shared" ca="1" si="1068"/>
        <v>#N/A</v>
      </c>
      <c r="AW372" t="e">
        <f t="shared" ca="1" si="1068"/>
        <v>#N/A</v>
      </c>
      <c r="AX372" t="e">
        <f t="shared" ca="1" si="1068"/>
        <v>#N/A</v>
      </c>
      <c r="AY372" t="e">
        <f t="shared" ca="1" si="1068"/>
        <v>#N/A</v>
      </c>
      <c r="AZ372" t="e">
        <f t="shared" ca="1" si="1068"/>
        <v>#N/A</v>
      </c>
      <c r="BA372" t="e">
        <f t="shared" ca="1" si="1068"/>
        <v>#N/A</v>
      </c>
      <c r="BB372" s="91" t="e">
        <f t="shared" ca="1" si="1068"/>
        <v>#N/A</v>
      </c>
      <c r="BC372" t="e">
        <f t="shared" ca="1" si="1068"/>
        <v>#N/A</v>
      </c>
      <c r="BD372" t="e">
        <f t="shared" ca="1" si="1068"/>
        <v>#N/A</v>
      </c>
      <c r="BE372" t="e">
        <f t="shared" ca="1" si="1068"/>
        <v>#N/A</v>
      </c>
      <c r="BF372" t="e">
        <f t="shared" ca="1" si="1068"/>
        <v>#N/A</v>
      </c>
      <c r="BG372" t="e">
        <f t="shared" ca="1" si="1068"/>
        <v>#N/A</v>
      </c>
      <c r="BH372" t="e">
        <f t="shared" ca="1" si="1068"/>
        <v>#N/A</v>
      </c>
      <c r="BI372" t="e">
        <f t="shared" ca="1" si="1068"/>
        <v>#N/A</v>
      </c>
      <c r="BJ372" t="e">
        <f t="shared" ca="1" si="1068"/>
        <v>#N/A</v>
      </c>
      <c r="BK372" t="e">
        <f t="shared" ca="1" si="1068"/>
        <v>#N/A</v>
      </c>
      <c r="BL372" t="e">
        <f t="shared" ca="1" si="1068"/>
        <v>#N/A</v>
      </c>
      <c r="BM372" t="e">
        <f t="shared" ca="1" si="1068"/>
        <v>#N/A</v>
      </c>
      <c r="BN372" t="e">
        <f t="shared" ca="1" si="1068"/>
        <v>#N/A</v>
      </c>
      <c r="BO372" t="e">
        <f t="shared" ca="1" si="1068"/>
        <v>#N/A</v>
      </c>
      <c r="BP372" t="e">
        <f t="shared" ca="1" si="1068"/>
        <v>#N/A</v>
      </c>
      <c r="BQ372" t="e">
        <f t="shared" ca="1" si="1068"/>
        <v>#N/A</v>
      </c>
      <c r="BR372" t="e">
        <f t="shared" ca="1" si="1068"/>
        <v>#N/A</v>
      </c>
      <c r="BS372" t="e">
        <f t="shared" ca="1" si="1068"/>
        <v>#N/A</v>
      </c>
      <c r="BT372" t="e">
        <f t="shared" ca="1" si="1068"/>
        <v>#N/A</v>
      </c>
      <c r="BU372" t="e">
        <f t="shared" ca="1" si="1068"/>
        <v>#N/A</v>
      </c>
      <c r="BV372" t="e">
        <f t="shared" ca="1" si="1068"/>
        <v>#N/A</v>
      </c>
      <c r="BW372" t="e">
        <f t="shared" ca="1" si="1068"/>
        <v>#N/A</v>
      </c>
      <c r="BX372" t="e">
        <f t="shared" ca="1" si="1068"/>
        <v>#N/A</v>
      </c>
      <c r="BY372" t="e">
        <f t="shared" ca="1" si="1068"/>
        <v>#N/A</v>
      </c>
      <c r="BZ372" t="e">
        <f t="shared" ca="1" si="1068"/>
        <v>#N/A</v>
      </c>
      <c r="CA372" t="e">
        <f t="shared" ca="1" si="1068"/>
        <v>#N/A</v>
      </c>
      <c r="CB372" t="e">
        <f t="shared" ca="1" si="1068"/>
        <v>#N/A</v>
      </c>
      <c r="CC372" t="e">
        <f t="shared" ca="1" si="1068"/>
        <v>#N/A</v>
      </c>
      <c r="CD372" t="e">
        <f t="shared" ca="1" si="1068"/>
        <v>#N/A</v>
      </c>
      <c r="CE372" t="e">
        <f t="shared" ca="1" si="1068"/>
        <v>#N/A</v>
      </c>
      <c r="CF372" s="91" t="e">
        <f t="shared" ca="1" si="1068"/>
        <v>#N/A</v>
      </c>
      <c r="CG372" t="e">
        <f t="shared" ca="1" si="1068"/>
        <v>#N/A</v>
      </c>
      <c r="CH372" t="e">
        <f t="shared" ca="1" si="1068"/>
        <v>#N/A</v>
      </c>
      <c r="CI372" t="e">
        <f t="shared" ca="1" si="1068"/>
        <v>#N/A</v>
      </c>
      <c r="CJ372" t="e">
        <f t="shared" ref="CJ372:EN375" ca="1" si="1075">CJ$334*$E$332/60*$L372</f>
        <v>#N/A</v>
      </c>
      <c r="CK372" t="e">
        <f t="shared" ca="1" si="1075"/>
        <v>#N/A</v>
      </c>
      <c r="CL372" t="e">
        <f t="shared" ca="1" si="1075"/>
        <v>#N/A</v>
      </c>
      <c r="CM372" t="e">
        <f t="shared" ca="1" si="1075"/>
        <v>#N/A</v>
      </c>
      <c r="CN372" t="e">
        <f t="shared" ca="1" si="1075"/>
        <v>#N/A</v>
      </c>
      <c r="CO372" t="e">
        <f t="shared" ca="1" si="1075"/>
        <v>#N/A</v>
      </c>
      <c r="CP372" t="e">
        <f t="shared" ca="1" si="1075"/>
        <v>#N/A</v>
      </c>
      <c r="CQ372" t="e">
        <f t="shared" ca="1" si="1075"/>
        <v>#N/A</v>
      </c>
      <c r="CR372" t="e">
        <f t="shared" ca="1" si="1075"/>
        <v>#N/A</v>
      </c>
      <c r="CS372" t="e">
        <f t="shared" ca="1" si="1075"/>
        <v>#N/A</v>
      </c>
      <c r="CT372" t="e">
        <f t="shared" ca="1" si="1075"/>
        <v>#N/A</v>
      </c>
      <c r="CU372" t="e">
        <f t="shared" ca="1" si="1075"/>
        <v>#N/A</v>
      </c>
      <c r="CV372" t="e">
        <f t="shared" ca="1" si="1075"/>
        <v>#N/A</v>
      </c>
      <c r="CW372" t="e">
        <f t="shared" ca="1" si="1075"/>
        <v>#N/A</v>
      </c>
      <c r="CX372" t="e">
        <f t="shared" ca="1" si="1075"/>
        <v>#N/A</v>
      </c>
      <c r="CY372" t="e">
        <f t="shared" ca="1" si="1075"/>
        <v>#N/A</v>
      </c>
      <c r="CZ372" t="e">
        <f t="shared" ca="1" si="1075"/>
        <v>#N/A</v>
      </c>
      <c r="DA372" t="e">
        <f t="shared" ca="1" si="1075"/>
        <v>#N/A</v>
      </c>
      <c r="DB372" t="e">
        <f t="shared" ca="1" si="1075"/>
        <v>#N/A</v>
      </c>
      <c r="DC372" t="e">
        <f t="shared" ca="1" si="1075"/>
        <v>#N/A</v>
      </c>
      <c r="DD372" t="e">
        <f t="shared" ca="1" si="1075"/>
        <v>#N/A</v>
      </c>
      <c r="DE372" t="e">
        <f t="shared" ca="1" si="1075"/>
        <v>#N/A</v>
      </c>
      <c r="DF372" t="e">
        <f t="shared" ca="1" si="1075"/>
        <v>#N/A</v>
      </c>
      <c r="DG372" t="e">
        <f t="shared" ca="1" si="1075"/>
        <v>#N/A</v>
      </c>
      <c r="DH372" t="e">
        <f t="shared" ca="1" si="1075"/>
        <v>#N/A</v>
      </c>
      <c r="DI372" t="e">
        <f t="shared" ca="1" si="1075"/>
        <v>#N/A</v>
      </c>
      <c r="DJ372" s="91" t="e">
        <f t="shared" ca="1" si="1075"/>
        <v>#N/A</v>
      </c>
      <c r="DK372" t="e">
        <f t="shared" ca="1" si="1075"/>
        <v>#N/A</v>
      </c>
      <c r="DL372" t="e">
        <f t="shared" ca="1" si="1075"/>
        <v>#N/A</v>
      </c>
      <c r="DM372" t="e">
        <f t="shared" ca="1" si="1075"/>
        <v>#N/A</v>
      </c>
      <c r="DN372" t="e">
        <f t="shared" ca="1" si="1075"/>
        <v>#N/A</v>
      </c>
      <c r="DO372" t="e">
        <f t="shared" ca="1" si="1075"/>
        <v>#N/A</v>
      </c>
      <c r="DP372" t="e">
        <f t="shared" ca="1" si="1075"/>
        <v>#N/A</v>
      </c>
      <c r="DQ372" t="e">
        <f t="shared" ca="1" si="1075"/>
        <v>#N/A</v>
      </c>
      <c r="DR372" t="e">
        <f t="shared" ca="1" si="1075"/>
        <v>#N/A</v>
      </c>
      <c r="DS372" t="e">
        <f t="shared" ca="1" si="1075"/>
        <v>#N/A</v>
      </c>
      <c r="DT372" t="e">
        <f t="shared" ca="1" si="1075"/>
        <v>#N/A</v>
      </c>
      <c r="DU372" t="e">
        <f t="shared" ca="1" si="1075"/>
        <v>#N/A</v>
      </c>
      <c r="DV372" t="e">
        <f t="shared" ca="1" si="1075"/>
        <v>#N/A</v>
      </c>
      <c r="DW372" t="e">
        <f t="shared" ca="1" si="1075"/>
        <v>#N/A</v>
      </c>
      <c r="DX372" t="e">
        <f t="shared" ca="1" si="1075"/>
        <v>#N/A</v>
      </c>
      <c r="DY372" t="e">
        <f t="shared" ca="1" si="1075"/>
        <v>#N/A</v>
      </c>
      <c r="DZ372" t="e">
        <f t="shared" ca="1" si="1075"/>
        <v>#N/A</v>
      </c>
      <c r="EA372" t="e">
        <f t="shared" ca="1" si="1075"/>
        <v>#N/A</v>
      </c>
      <c r="EB372" t="e">
        <f t="shared" ca="1" si="1075"/>
        <v>#N/A</v>
      </c>
      <c r="EC372" t="e">
        <f t="shared" ca="1" si="1075"/>
        <v>#N/A</v>
      </c>
      <c r="ED372" t="e">
        <f t="shared" ca="1" si="1075"/>
        <v>#N/A</v>
      </c>
      <c r="EE372" t="e">
        <f t="shared" ca="1" si="1075"/>
        <v>#N/A</v>
      </c>
      <c r="EF372" t="e">
        <f t="shared" ca="1" si="1075"/>
        <v>#N/A</v>
      </c>
      <c r="EG372" t="e">
        <f t="shared" ca="1" si="1075"/>
        <v>#N/A</v>
      </c>
      <c r="EH372" t="e">
        <f t="shared" ca="1" si="1075"/>
        <v>#N/A</v>
      </c>
      <c r="EI372" t="e">
        <f t="shared" ca="1" si="1075"/>
        <v>#N/A</v>
      </c>
      <c r="EJ372" t="e">
        <f t="shared" ca="1" si="1075"/>
        <v>#N/A</v>
      </c>
      <c r="EK372" t="e">
        <f t="shared" ca="1" si="1075"/>
        <v>#N/A</v>
      </c>
      <c r="EL372" t="e">
        <f t="shared" ca="1" si="1075"/>
        <v>#N/A</v>
      </c>
      <c r="EM372" t="e">
        <f t="shared" ca="1" si="1075"/>
        <v>#N/A</v>
      </c>
      <c r="EN372" s="91" t="e">
        <f t="shared" ca="1" si="1075"/>
        <v>#N/A</v>
      </c>
    </row>
    <row r="373" spans="1:144">
      <c r="A373">
        <f ca="1"/>
        <v>0</v>
      </c>
      <c r="B373">
        <f ca="1"/>
        <v>0</v>
      </c>
      <c r="C373">
        <f ca="1"/>
        <v>0</v>
      </c>
      <c r="D373" t="str">
        <f ca="1"/>
        <v/>
      </c>
      <c r="E373">
        <f ca="1"/>
        <v>0</v>
      </c>
      <c r="F373">
        <f ca="1"/>
        <v>0</v>
      </c>
      <c r="G373">
        <f ca="1"/>
        <v>0</v>
      </c>
      <c r="H373" t="str">
        <f ca="1"/>
        <v/>
      </c>
      <c r="I373">
        <f ca="1"/>
        <v>0</v>
      </c>
      <c r="J373" t="str">
        <f ca="1"/>
        <v/>
      </c>
      <c r="K373" t="str">
        <f ca="1"/>
        <v>0</v>
      </c>
      <c r="L373" t="str">
        <f ca="1"/>
        <v>0</v>
      </c>
      <c r="M373" t="str">
        <f ca="1"/>
        <v>0</v>
      </c>
      <c r="X373" s="91" t="e">
        <f t="shared" ca="1" si="1067"/>
        <v>#N/A</v>
      </c>
      <c r="Y373" t="e">
        <f t="shared" ref="Y373:CJ376" ca="1" si="1076">Y$334*$E$332/60*$L373</f>
        <v>#N/A</v>
      </c>
      <c r="Z373" t="e">
        <f t="shared" ca="1" si="1076"/>
        <v>#N/A</v>
      </c>
      <c r="AA373" t="e">
        <f t="shared" ca="1" si="1076"/>
        <v>#N/A</v>
      </c>
      <c r="AB373" t="e">
        <f t="shared" ca="1" si="1076"/>
        <v>#N/A</v>
      </c>
      <c r="AC373" t="e">
        <f t="shared" ca="1" si="1076"/>
        <v>#N/A</v>
      </c>
      <c r="AD373" t="e">
        <f t="shared" ca="1" si="1076"/>
        <v>#N/A</v>
      </c>
      <c r="AE373" t="e">
        <f t="shared" ca="1" si="1076"/>
        <v>#N/A</v>
      </c>
      <c r="AF373" t="e">
        <f t="shared" ca="1" si="1076"/>
        <v>#N/A</v>
      </c>
      <c r="AG373" t="e">
        <f t="shared" ca="1" si="1076"/>
        <v>#N/A</v>
      </c>
      <c r="AH373" t="e">
        <f t="shared" ca="1" si="1076"/>
        <v>#N/A</v>
      </c>
      <c r="AI373" t="e">
        <f t="shared" ca="1" si="1076"/>
        <v>#N/A</v>
      </c>
      <c r="AJ373" t="e">
        <f t="shared" ca="1" si="1076"/>
        <v>#N/A</v>
      </c>
      <c r="AK373" t="e">
        <f t="shared" ca="1" si="1076"/>
        <v>#N/A</v>
      </c>
      <c r="AL373" t="e">
        <f t="shared" ca="1" si="1076"/>
        <v>#N/A</v>
      </c>
      <c r="AM373" t="e">
        <f t="shared" ca="1" si="1076"/>
        <v>#N/A</v>
      </c>
      <c r="AN373" t="e">
        <f t="shared" ca="1" si="1076"/>
        <v>#N/A</v>
      </c>
      <c r="AO373" t="e">
        <f t="shared" ca="1" si="1076"/>
        <v>#N/A</v>
      </c>
      <c r="AP373" t="e">
        <f t="shared" ca="1" si="1076"/>
        <v>#N/A</v>
      </c>
      <c r="AQ373" t="e">
        <f t="shared" ca="1" si="1076"/>
        <v>#N/A</v>
      </c>
      <c r="AR373" t="e">
        <f t="shared" ca="1" si="1076"/>
        <v>#N/A</v>
      </c>
      <c r="AS373" t="e">
        <f t="shared" ca="1" si="1076"/>
        <v>#N/A</v>
      </c>
      <c r="AT373" t="e">
        <f t="shared" ca="1" si="1076"/>
        <v>#N/A</v>
      </c>
      <c r="AU373" t="e">
        <f t="shared" ca="1" si="1076"/>
        <v>#N/A</v>
      </c>
      <c r="AV373" t="e">
        <f t="shared" ca="1" si="1076"/>
        <v>#N/A</v>
      </c>
      <c r="AW373" t="e">
        <f t="shared" ca="1" si="1076"/>
        <v>#N/A</v>
      </c>
      <c r="AX373" t="e">
        <f t="shared" ca="1" si="1076"/>
        <v>#N/A</v>
      </c>
      <c r="AY373" t="e">
        <f t="shared" ca="1" si="1076"/>
        <v>#N/A</v>
      </c>
      <c r="AZ373" t="e">
        <f t="shared" ca="1" si="1076"/>
        <v>#N/A</v>
      </c>
      <c r="BA373" t="e">
        <f t="shared" ca="1" si="1076"/>
        <v>#N/A</v>
      </c>
      <c r="BB373" s="91" t="e">
        <f t="shared" ca="1" si="1076"/>
        <v>#N/A</v>
      </c>
      <c r="BC373" t="e">
        <f t="shared" ca="1" si="1076"/>
        <v>#N/A</v>
      </c>
      <c r="BD373" t="e">
        <f t="shared" ca="1" si="1076"/>
        <v>#N/A</v>
      </c>
      <c r="BE373" t="e">
        <f t="shared" ca="1" si="1076"/>
        <v>#N/A</v>
      </c>
      <c r="BF373" t="e">
        <f t="shared" ca="1" si="1076"/>
        <v>#N/A</v>
      </c>
      <c r="BG373" t="e">
        <f t="shared" ca="1" si="1076"/>
        <v>#N/A</v>
      </c>
      <c r="BH373" t="e">
        <f t="shared" ca="1" si="1076"/>
        <v>#N/A</v>
      </c>
      <c r="BI373" t="e">
        <f t="shared" ca="1" si="1076"/>
        <v>#N/A</v>
      </c>
      <c r="BJ373" t="e">
        <f t="shared" ca="1" si="1076"/>
        <v>#N/A</v>
      </c>
      <c r="BK373" t="e">
        <f t="shared" ca="1" si="1076"/>
        <v>#N/A</v>
      </c>
      <c r="BL373" t="e">
        <f t="shared" ca="1" si="1076"/>
        <v>#N/A</v>
      </c>
      <c r="BM373" t="e">
        <f t="shared" ca="1" si="1076"/>
        <v>#N/A</v>
      </c>
      <c r="BN373" t="e">
        <f t="shared" ca="1" si="1076"/>
        <v>#N/A</v>
      </c>
      <c r="BO373" t="e">
        <f t="shared" ca="1" si="1076"/>
        <v>#N/A</v>
      </c>
      <c r="BP373" t="e">
        <f t="shared" ca="1" si="1076"/>
        <v>#N/A</v>
      </c>
      <c r="BQ373" t="e">
        <f t="shared" ca="1" si="1076"/>
        <v>#N/A</v>
      </c>
      <c r="BR373" t="e">
        <f t="shared" ca="1" si="1076"/>
        <v>#N/A</v>
      </c>
      <c r="BS373" t="e">
        <f t="shared" ca="1" si="1076"/>
        <v>#N/A</v>
      </c>
      <c r="BT373" t="e">
        <f t="shared" ca="1" si="1076"/>
        <v>#N/A</v>
      </c>
      <c r="BU373" t="e">
        <f t="shared" ca="1" si="1076"/>
        <v>#N/A</v>
      </c>
      <c r="BV373" t="e">
        <f t="shared" ca="1" si="1076"/>
        <v>#N/A</v>
      </c>
      <c r="BW373" t="e">
        <f t="shared" ca="1" si="1076"/>
        <v>#N/A</v>
      </c>
      <c r="BX373" t="e">
        <f t="shared" ca="1" si="1076"/>
        <v>#N/A</v>
      </c>
      <c r="BY373" t="e">
        <f t="shared" ca="1" si="1076"/>
        <v>#N/A</v>
      </c>
      <c r="BZ373" t="e">
        <f t="shared" ca="1" si="1076"/>
        <v>#N/A</v>
      </c>
      <c r="CA373" t="e">
        <f t="shared" ca="1" si="1076"/>
        <v>#N/A</v>
      </c>
      <c r="CB373" t="e">
        <f t="shared" ca="1" si="1076"/>
        <v>#N/A</v>
      </c>
      <c r="CC373" t="e">
        <f t="shared" ca="1" si="1076"/>
        <v>#N/A</v>
      </c>
      <c r="CD373" t="e">
        <f t="shared" ca="1" si="1076"/>
        <v>#N/A</v>
      </c>
      <c r="CE373" t="e">
        <f t="shared" ca="1" si="1076"/>
        <v>#N/A</v>
      </c>
      <c r="CF373" s="91" t="e">
        <f t="shared" ca="1" si="1076"/>
        <v>#N/A</v>
      </c>
      <c r="CG373" t="e">
        <f t="shared" ca="1" si="1076"/>
        <v>#N/A</v>
      </c>
      <c r="CH373" t="e">
        <f t="shared" ca="1" si="1076"/>
        <v>#N/A</v>
      </c>
      <c r="CI373" t="e">
        <f t="shared" ca="1" si="1076"/>
        <v>#N/A</v>
      </c>
      <c r="CJ373" t="e">
        <f t="shared" ca="1" si="1076"/>
        <v>#N/A</v>
      </c>
      <c r="CK373" t="e">
        <f t="shared" ca="1" si="1075"/>
        <v>#N/A</v>
      </c>
      <c r="CL373" t="e">
        <f t="shared" ca="1" si="1075"/>
        <v>#N/A</v>
      </c>
      <c r="CM373" t="e">
        <f t="shared" ca="1" si="1075"/>
        <v>#N/A</v>
      </c>
      <c r="CN373" t="e">
        <f t="shared" ca="1" si="1075"/>
        <v>#N/A</v>
      </c>
      <c r="CO373" t="e">
        <f t="shared" ca="1" si="1075"/>
        <v>#N/A</v>
      </c>
      <c r="CP373" t="e">
        <f t="shared" ca="1" si="1075"/>
        <v>#N/A</v>
      </c>
      <c r="CQ373" t="e">
        <f t="shared" ca="1" si="1075"/>
        <v>#N/A</v>
      </c>
      <c r="CR373" t="e">
        <f t="shared" ca="1" si="1075"/>
        <v>#N/A</v>
      </c>
      <c r="CS373" t="e">
        <f t="shared" ca="1" si="1075"/>
        <v>#N/A</v>
      </c>
      <c r="CT373" t="e">
        <f t="shared" ca="1" si="1075"/>
        <v>#N/A</v>
      </c>
      <c r="CU373" t="e">
        <f t="shared" ca="1" si="1075"/>
        <v>#N/A</v>
      </c>
      <c r="CV373" t="e">
        <f t="shared" ca="1" si="1075"/>
        <v>#N/A</v>
      </c>
      <c r="CW373" t="e">
        <f t="shared" ca="1" si="1075"/>
        <v>#N/A</v>
      </c>
      <c r="CX373" t="e">
        <f t="shared" ca="1" si="1075"/>
        <v>#N/A</v>
      </c>
      <c r="CY373" t="e">
        <f t="shared" ca="1" si="1075"/>
        <v>#N/A</v>
      </c>
      <c r="CZ373" t="e">
        <f t="shared" ca="1" si="1075"/>
        <v>#N/A</v>
      </c>
      <c r="DA373" t="e">
        <f t="shared" ca="1" si="1075"/>
        <v>#N/A</v>
      </c>
      <c r="DB373" t="e">
        <f t="shared" ca="1" si="1075"/>
        <v>#N/A</v>
      </c>
      <c r="DC373" t="e">
        <f t="shared" ca="1" si="1075"/>
        <v>#N/A</v>
      </c>
      <c r="DD373" t="e">
        <f t="shared" ca="1" si="1075"/>
        <v>#N/A</v>
      </c>
      <c r="DE373" t="e">
        <f t="shared" ca="1" si="1075"/>
        <v>#N/A</v>
      </c>
      <c r="DF373" t="e">
        <f t="shared" ca="1" si="1075"/>
        <v>#N/A</v>
      </c>
      <c r="DG373" t="e">
        <f t="shared" ca="1" si="1075"/>
        <v>#N/A</v>
      </c>
      <c r="DH373" t="e">
        <f t="shared" ca="1" si="1075"/>
        <v>#N/A</v>
      </c>
      <c r="DI373" t="e">
        <f t="shared" ca="1" si="1075"/>
        <v>#N/A</v>
      </c>
      <c r="DJ373" s="91" t="e">
        <f t="shared" ca="1" si="1075"/>
        <v>#N/A</v>
      </c>
      <c r="DK373" t="e">
        <f t="shared" ca="1" si="1075"/>
        <v>#N/A</v>
      </c>
      <c r="DL373" t="e">
        <f t="shared" ca="1" si="1075"/>
        <v>#N/A</v>
      </c>
      <c r="DM373" t="e">
        <f t="shared" ca="1" si="1075"/>
        <v>#N/A</v>
      </c>
      <c r="DN373" t="e">
        <f t="shared" ca="1" si="1075"/>
        <v>#N/A</v>
      </c>
      <c r="DO373" t="e">
        <f t="shared" ca="1" si="1075"/>
        <v>#N/A</v>
      </c>
      <c r="DP373" t="e">
        <f t="shared" ca="1" si="1075"/>
        <v>#N/A</v>
      </c>
      <c r="DQ373" t="e">
        <f t="shared" ca="1" si="1075"/>
        <v>#N/A</v>
      </c>
      <c r="DR373" t="e">
        <f t="shared" ca="1" si="1075"/>
        <v>#N/A</v>
      </c>
      <c r="DS373" t="e">
        <f t="shared" ca="1" si="1075"/>
        <v>#N/A</v>
      </c>
      <c r="DT373" t="e">
        <f t="shared" ca="1" si="1075"/>
        <v>#N/A</v>
      </c>
      <c r="DU373" t="e">
        <f t="shared" ca="1" si="1075"/>
        <v>#N/A</v>
      </c>
      <c r="DV373" t="e">
        <f t="shared" ca="1" si="1075"/>
        <v>#N/A</v>
      </c>
      <c r="DW373" t="e">
        <f t="shared" ca="1" si="1075"/>
        <v>#N/A</v>
      </c>
      <c r="DX373" t="e">
        <f t="shared" ca="1" si="1075"/>
        <v>#N/A</v>
      </c>
      <c r="DY373" t="e">
        <f t="shared" ca="1" si="1075"/>
        <v>#N/A</v>
      </c>
      <c r="DZ373" t="e">
        <f t="shared" ca="1" si="1075"/>
        <v>#N/A</v>
      </c>
      <c r="EA373" t="e">
        <f t="shared" ca="1" si="1075"/>
        <v>#N/A</v>
      </c>
      <c r="EB373" t="e">
        <f t="shared" ca="1" si="1075"/>
        <v>#N/A</v>
      </c>
      <c r="EC373" t="e">
        <f t="shared" ca="1" si="1075"/>
        <v>#N/A</v>
      </c>
      <c r="ED373" t="e">
        <f t="shared" ca="1" si="1075"/>
        <v>#N/A</v>
      </c>
      <c r="EE373" t="e">
        <f t="shared" ca="1" si="1075"/>
        <v>#N/A</v>
      </c>
      <c r="EF373" t="e">
        <f t="shared" ca="1" si="1075"/>
        <v>#N/A</v>
      </c>
      <c r="EG373" t="e">
        <f t="shared" ca="1" si="1075"/>
        <v>#N/A</v>
      </c>
      <c r="EH373" t="e">
        <f t="shared" ca="1" si="1075"/>
        <v>#N/A</v>
      </c>
      <c r="EI373" t="e">
        <f t="shared" ca="1" si="1075"/>
        <v>#N/A</v>
      </c>
      <c r="EJ373" t="e">
        <f t="shared" ca="1" si="1075"/>
        <v>#N/A</v>
      </c>
      <c r="EK373" t="e">
        <f t="shared" ca="1" si="1075"/>
        <v>#N/A</v>
      </c>
      <c r="EL373" t="e">
        <f t="shared" ca="1" si="1075"/>
        <v>#N/A</v>
      </c>
      <c r="EM373" t="e">
        <f t="shared" ca="1" si="1075"/>
        <v>#N/A</v>
      </c>
      <c r="EN373" s="91" t="e">
        <f t="shared" ca="1" si="1075"/>
        <v>#N/A</v>
      </c>
    </row>
    <row r="374" spans="1:144">
      <c r="A374">
        <f ca="1"/>
        <v>0</v>
      </c>
      <c r="B374">
        <f ca="1"/>
        <v>0</v>
      </c>
      <c r="C374">
        <f ca="1"/>
        <v>0</v>
      </c>
      <c r="D374" t="str">
        <f ca="1"/>
        <v/>
      </c>
      <c r="E374">
        <f ca="1"/>
        <v>0</v>
      </c>
      <c r="F374">
        <f ca="1"/>
        <v>0</v>
      </c>
      <c r="G374">
        <f ca="1"/>
        <v>0</v>
      </c>
      <c r="H374" t="str">
        <f ca="1"/>
        <v/>
      </c>
      <c r="I374">
        <f ca="1"/>
        <v>0</v>
      </c>
      <c r="J374" t="str">
        <f ca="1"/>
        <v/>
      </c>
      <c r="K374" t="str">
        <f ca="1"/>
        <v>0</v>
      </c>
      <c r="L374" t="str">
        <f ca="1"/>
        <v>0</v>
      </c>
      <c r="M374" t="str">
        <f ca="1"/>
        <v>0</v>
      </c>
      <c r="X374" s="91" t="e">
        <f t="shared" ca="1" si="1067"/>
        <v>#N/A</v>
      </c>
      <c r="Y374" t="e">
        <f t="shared" ca="1" si="1076"/>
        <v>#N/A</v>
      </c>
      <c r="Z374" t="e">
        <f t="shared" ca="1" si="1076"/>
        <v>#N/A</v>
      </c>
      <c r="AA374" t="e">
        <f t="shared" ca="1" si="1076"/>
        <v>#N/A</v>
      </c>
      <c r="AB374" t="e">
        <f t="shared" ca="1" si="1076"/>
        <v>#N/A</v>
      </c>
      <c r="AC374" t="e">
        <f t="shared" ca="1" si="1076"/>
        <v>#N/A</v>
      </c>
      <c r="AD374" t="e">
        <f t="shared" ca="1" si="1076"/>
        <v>#N/A</v>
      </c>
      <c r="AE374" t="e">
        <f t="shared" ca="1" si="1076"/>
        <v>#N/A</v>
      </c>
      <c r="AF374" t="e">
        <f t="shared" ca="1" si="1076"/>
        <v>#N/A</v>
      </c>
      <c r="AG374" t="e">
        <f t="shared" ca="1" si="1076"/>
        <v>#N/A</v>
      </c>
      <c r="AH374" t="e">
        <f t="shared" ca="1" si="1076"/>
        <v>#N/A</v>
      </c>
      <c r="AI374" t="e">
        <f t="shared" ca="1" si="1076"/>
        <v>#N/A</v>
      </c>
      <c r="AJ374" t="e">
        <f t="shared" ca="1" si="1076"/>
        <v>#N/A</v>
      </c>
      <c r="AK374" t="e">
        <f t="shared" ca="1" si="1076"/>
        <v>#N/A</v>
      </c>
      <c r="AL374" t="e">
        <f t="shared" ca="1" si="1076"/>
        <v>#N/A</v>
      </c>
      <c r="AM374" t="e">
        <f t="shared" ca="1" si="1076"/>
        <v>#N/A</v>
      </c>
      <c r="AN374" t="e">
        <f t="shared" ca="1" si="1076"/>
        <v>#N/A</v>
      </c>
      <c r="AO374" t="e">
        <f t="shared" ca="1" si="1076"/>
        <v>#N/A</v>
      </c>
      <c r="AP374" t="e">
        <f t="shared" ca="1" si="1076"/>
        <v>#N/A</v>
      </c>
      <c r="AQ374" t="e">
        <f t="shared" ca="1" si="1076"/>
        <v>#N/A</v>
      </c>
      <c r="AR374" t="e">
        <f t="shared" ca="1" si="1076"/>
        <v>#N/A</v>
      </c>
      <c r="AS374" t="e">
        <f t="shared" ca="1" si="1076"/>
        <v>#N/A</v>
      </c>
      <c r="AT374" t="e">
        <f t="shared" ca="1" si="1076"/>
        <v>#N/A</v>
      </c>
      <c r="AU374" t="e">
        <f t="shared" ca="1" si="1076"/>
        <v>#N/A</v>
      </c>
      <c r="AV374" t="e">
        <f t="shared" ca="1" si="1076"/>
        <v>#N/A</v>
      </c>
      <c r="AW374" t="e">
        <f t="shared" ca="1" si="1076"/>
        <v>#N/A</v>
      </c>
      <c r="AX374" t="e">
        <f t="shared" ca="1" si="1076"/>
        <v>#N/A</v>
      </c>
      <c r="AY374" t="e">
        <f t="shared" ca="1" si="1076"/>
        <v>#N/A</v>
      </c>
      <c r="AZ374" t="e">
        <f t="shared" ca="1" si="1076"/>
        <v>#N/A</v>
      </c>
      <c r="BA374" t="e">
        <f t="shared" ca="1" si="1076"/>
        <v>#N/A</v>
      </c>
      <c r="BB374" s="91" t="e">
        <f t="shared" ca="1" si="1076"/>
        <v>#N/A</v>
      </c>
      <c r="BC374" t="e">
        <f t="shared" ca="1" si="1076"/>
        <v>#N/A</v>
      </c>
      <c r="BD374" t="e">
        <f t="shared" ca="1" si="1076"/>
        <v>#N/A</v>
      </c>
      <c r="BE374" t="e">
        <f t="shared" ca="1" si="1076"/>
        <v>#N/A</v>
      </c>
      <c r="BF374" t="e">
        <f t="shared" ca="1" si="1076"/>
        <v>#N/A</v>
      </c>
      <c r="BG374" t="e">
        <f t="shared" ca="1" si="1076"/>
        <v>#N/A</v>
      </c>
      <c r="BH374" t="e">
        <f t="shared" ca="1" si="1076"/>
        <v>#N/A</v>
      </c>
      <c r="BI374" t="e">
        <f t="shared" ca="1" si="1076"/>
        <v>#N/A</v>
      </c>
      <c r="BJ374" t="e">
        <f t="shared" ca="1" si="1076"/>
        <v>#N/A</v>
      </c>
      <c r="BK374" t="e">
        <f t="shared" ca="1" si="1076"/>
        <v>#N/A</v>
      </c>
      <c r="BL374" t="e">
        <f t="shared" ca="1" si="1076"/>
        <v>#N/A</v>
      </c>
      <c r="BM374" t="e">
        <f t="shared" ca="1" si="1076"/>
        <v>#N/A</v>
      </c>
      <c r="BN374" t="e">
        <f t="shared" ca="1" si="1076"/>
        <v>#N/A</v>
      </c>
      <c r="BO374" t="e">
        <f t="shared" ca="1" si="1076"/>
        <v>#N/A</v>
      </c>
      <c r="BP374" t="e">
        <f t="shared" ca="1" si="1076"/>
        <v>#N/A</v>
      </c>
      <c r="BQ374" t="e">
        <f t="shared" ca="1" si="1076"/>
        <v>#N/A</v>
      </c>
      <c r="BR374" t="e">
        <f t="shared" ca="1" si="1076"/>
        <v>#N/A</v>
      </c>
      <c r="BS374" t="e">
        <f t="shared" ca="1" si="1076"/>
        <v>#N/A</v>
      </c>
      <c r="BT374" t="e">
        <f t="shared" ca="1" si="1076"/>
        <v>#N/A</v>
      </c>
      <c r="BU374" t="e">
        <f t="shared" ca="1" si="1076"/>
        <v>#N/A</v>
      </c>
      <c r="BV374" t="e">
        <f t="shared" ca="1" si="1076"/>
        <v>#N/A</v>
      </c>
      <c r="BW374" t="e">
        <f t="shared" ca="1" si="1076"/>
        <v>#N/A</v>
      </c>
      <c r="BX374" t="e">
        <f t="shared" ca="1" si="1076"/>
        <v>#N/A</v>
      </c>
      <c r="BY374" t="e">
        <f t="shared" ca="1" si="1076"/>
        <v>#N/A</v>
      </c>
      <c r="BZ374" t="e">
        <f t="shared" ca="1" si="1076"/>
        <v>#N/A</v>
      </c>
      <c r="CA374" t="e">
        <f t="shared" ca="1" si="1076"/>
        <v>#N/A</v>
      </c>
      <c r="CB374" t="e">
        <f t="shared" ca="1" si="1076"/>
        <v>#N/A</v>
      </c>
      <c r="CC374" t="e">
        <f t="shared" ca="1" si="1076"/>
        <v>#N/A</v>
      </c>
      <c r="CD374" t="e">
        <f t="shared" ca="1" si="1076"/>
        <v>#N/A</v>
      </c>
      <c r="CE374" t="e">
        <f t="shared" ca="1" si="1076"/>
        <v>#N/A</v>
      </c>
      <c r="CF374" s="91" t="e">
        <f t="shared" ca="1" si="1076"/>
        <v>#N/A</v>
      </c>
      <c r="CG374" t="e">
        <f t="shared" ca="1" si="1076"/>
        <v>#N/A</v>
      </c>
      <c r="CH374" t="e">
        <f t="shared" ca="1" si="1076"/>
        <v>#N/A</v>
      </c>
      <c r="CI374" t="e">
        <f t="shared" ca="1" si="1076"/>
        <v>#N/A</v>
      </c>
      <c r="CJ374" t="e">
        <f t="shared" ca="1" si="1076"/>
        <v>#N/A</v>
      </c>
      <c r="CK374" t="e">
        <f t="shared" ca="1" si="1075"/>
        <v>#N/A</v>
      </c>
      <c r="CL374" t="e">
        <f t="shared" ca="1" si="1075"/>
        <v>#N/A</v>
      </c>
      <c r="CM374" t="e">
        <f t="shared" ca="1" si="1075"/>
        <v>#N/A</v>
      </c>
      <c r="CN374" t="e">
        <f t="shared" ca="1" si="1075"/>
        <v>#N/A</v>
      </c>
      <c r="CO374" t="e">
        <f t="shared" ca="1" si="1075"/>
        <v>#N/A</v>
      </c>
      <c r="CP374" t="e">
        <f t="shared" ca="1" si="1075"/>
        <v>#N/A</v>
      </c>
      <c r="CQ374" t="e">
        <f t="shared" ca="1" si="1075"/>
        <v>#N/A</v>
      </c>
      <c r="CR374" t="e">
        <f t="shared" ca="1" si="1075"/>
        <v>#N/A</v>
      </c>
      <c r="CS374" t="e">
        <f t="shared" ca="1" si="1075"/>
        <v>#N/A</v>
      </c>
      <c r="CT374" t="e">
        <f t="shared" ca="1" si="1075"/>
        <v>#N/A</v>
      </c>
      <c r="CU374" t="e">
        <f t="shared" ca="1" si="1075"/>
        <v>#N/A</v>
      </c>
      <c r="CV374" t="e">
        <f t="shared" ca="1" si="1075"/>
        <v>#N/A</v>
      </c>
      <c r="CW374" t="e">
        <f t="shared" ca="1" si="1075"/>
        <v>#N/A</v>
      </c>
      <c r="CX374" t="e">
        <f t="shared" ca="1" si="1075"/>
        <v>#N/A</v>
      </c>
      <c r="CY374" t="e">
        <f t="shared" ca="1" si="1075"/>
        <v>#N/A</v>
      </c>
      <c r="CZ374" t="e">
        <f t="shared" ca="1" si="1075"/>
        <v>#N/A</v>
      </c>
      <c r="DA374" t="e">
        <f t="shared" ca="1" si="1075"/>
        <v>#N/A</v>
      </c>
      <c r="DB374" t="e">
        <f t="shared" ca="1" si="1075"/>
        <v>#N/A</v>
      </c>
      <c r="DC374" t="e">
        <f t="shared" ca="1" si="1075"/>
        <v>#N/A</v>
      </c>
      <c r="DD374" t="e">
        <f t="shared" ca="1" si="1075"/>
        <v>#N/A</v>
      </c>
      <c r="DE374" t="e">
        <f t="shared" ca="1" si="1075"/>
        <v>#N/A</v>
      </c>
      <c r="DF374" t="e">
        <f t="shared" ca="1" si="1075"/>
        <v>#N/A</v>
      </c>
      <c r="DG374" t="e">
        <f t="shared" ca="1" si="1075"/>
        <v>#N/A</v>
      </c>
      <c r="DH374" t="e">
        <f t="shared" ca="1" si="1075"/>
        <v>#N/A</v>
      </c>
      <c r="DI374" t="e">
        <f t="shared" ca="1" si="1075"/>
        <v>#N/A</v>
      </c>
      <c r="DJ374" s="91" t="e">
        <f t="shared" ca="1" si="1075"/>
        <v>#N/A</v>
      </c>
      <c r="DK374" t="e">
        <f t="shared" ca="1" si="1075"/>
        <v>#N/A</v>
      </c>
      <c r="DL374" t="e">
        <f t="shared" ca="1" si="1075"/>
        <v>#N/A</v>
      </c>
      <c r="DM374" t="e">
        <f t="shared" ca="1" si="1075"/>
        <v>#N/A</v>
      </c>
      <c r="DN374" t="e">
        <f t="shared" ca="1" si="1075"/>
        <v>#N/A</v>
      </c>
      <c r="DO374" t="e">
        <f t="shared" ca="1" si="1075"/>
        <v>#N/A</v>
      </c>
      <c r="DP374" t="e">
        <f t="shared" ca="1" si="1075"/>
        <v>#N/A</v>
      </c>
      <c r="DQ374" t="e">
        <f t="shared" ca="1" si="1075"/>
        <v>#N/A</v>
      </c>
      <c r="DR374" t="e">
        <f t="shared" ca="1" si="1075"/>
        <v>#N/A</v>
      </c>
      <c r="DS374" t="e">
        <f t="shared" ca="1" si="1075"/>
        <v>#N/A</v>
      </c>
      <c r="DT374" t="e">
        <f t="shared" ca="1" si="1075"/>
        <v>#N/A</v>
      </c>
      <c r="DU374" t="e">
        <f t="shared" ca="1" si="1075"/>
        <v>#N/A</v>
      </c>
      <c r="DV374" t="e">
        <f t="shared" ca="1" si="1075"/>
        <v>#N/A</v>
      </c>
      <c r="DW374" t="e">
        <f t="shared" ca="1" si="1075"/>
        <v>#N/A</v>
      </c>
      <c r="DX374" t="e">
        <f t="shared" ca="1" si="1075"/>
        <v>#N/A</v>
      </c>
      <c r="DY374" t="e">
        <f t="shared" ca="1" si="1075"/>
        <v>#N/A</v>
      </c>
      <c r="DZ374" t="e">
        <f t="shared" ca="1" si="1075"/>
        <v>#N/A</v>
      </c>
      <c r="EA374" t="e">
        <f t="shared" ca="1" si="1075"/>
        <v>#N/A</v>
      </c>
      <c r="EB374" t="e">
        <f t="shared" ca="1" si="1075"/>
        <v>#N/A</v>
      </c>
      <c r="EC374" t="e">
        <f t="shared" ca="1" si="1075"/>
        <v>#N/A</v>
      </c>
      <c r="ED374" t="e">
        <f t="shared" ca="1" si="1075"/>
        <v>#N/A</v>
      </c>
      <c r="EE374" t="e">
        <f t="shared" ca="1" si="1075"/>
        <v>#N/A</v>
      </c>
      <c r="EF374" t="e">
        <f t="shared" ca="1" si="1075"/>
        <v>#N/A</v>
      </c>
      <c r="EG374" t="e">
        <f t="shared" ca="1" si="1075"/>
        <v>#N/A</v>
      </c>
      <c r="EH374" t="e">
        <f t="shared" ca="1" si="1075"/>
        <v>#N/A</v>
      </c>
      <c r="EI374" t="e">
        <f t="shared" ca="1" si="1075"/>
        <v>#N/A</v>
      </c>
      <c r="EJ374" t="e">
        <f t="shared" ca="1" si="1075"/>
        <v>#N/A</v>
      </c>
      <c r="EK374" t="e">
        <f t="shared" ca="1" si="1075"/>
        <v>#N/A</v>
      </c>
      <c r="EL374" t="e">
        <f t="shared" ca="1" si="1075"/>
        <v>#N/A</v>
      </c>
      <c r="EM374" t="e">
        <f t="shared" ca="1" si="1075"/>
        <v>#N/A</v>
      </c>
      <c r="EN374" s="91" t="e">
        <f t="shared" ca="1" si="1075"/>
        <v>#N/A</v>
      </c>
    </row>
    <row r="375" spans="1:144">
      <c r="A375">
        <f ca="1"/>
        <v>0</v>
      </c>
      <c r="B375">
        <f ca="1"/>
        <v>0</v>
      </c>
      <c r="C375">
        <f ca="1"/>
        <v>0</v>
      </c>
      <c r="D375" t="str">
        <f ca="1"/>
        <v/>
      </c>
      <c r="E375">
        <f ca="1"/>
        <v>0</v>
      </c>
      <c r="F375">
        <f ca="1"/>
        <v>0</v>
      </c>
      <c r="G375">
        <f ca="1"/>
        <v>0</v>
      </c>
      <c r="H375" t="str">
        <f ca="1"/>
        <v/>
      </c>
      <c r="I375">
        <f ca="1"/>
        <v>0</v>
      </c>
      <c r="J375" t="str">
        <f ca="1"/>
        <v/>
      </c>
      <c r="K375" t="str">
        <f ca="1"/>
        <v>0</v>
      </c>
      <c r="L375" t="str">
        <f ca="1"/>
        <v>0</v>
      </c>
      <c r="M375" t="str">
        <f ca="1"/>
        <v>0</v>
      </c>
      <c r="X375" s="91" t="e">
        <f t="shared" ca="1" si="1067"/>
        <v>#N/A</v>
      </c>
      <c r="Y375" t="e">
        <f t="shared" ca="1" si="1076"/>
        <v>#N/A</v>
      </c>
      <c r="Z375" t="e">
        <f t="shared" ca="1" si="1076"/>
        <v>#N/A</v>
      </c>
      <c r="AA375" t="e">
        <f t="shared" ca="1" si="1076"/>
        <v>#N/A</v>
      </c>
      <c r="AB375" t="e">
        <f t="shared" ca="1" si="1076"/>
        <v>#N/A</v>
      </c>
      <c r="AC375" t="e">
        <f t="shared" ca="1" si="1076"/>
        <v>#N/A</v>
      </c>
      <c r="AD375" t="e">
        <f t="shared" ca="1" si="1076"/>
        <v>#N/A</v>
      </c>
      <c r="AE375" t="e">
        <f t="shared" ca="1" si="1076"/>
        <v>#N/A</v>
      </c>
      <c r="AF375" t="e">
        <f t="shared" ca="1" si="1076"/>
        <v>#N/A</v>
      </c>
      <c r="AG375" t="e">
        <f t="shared" ca="1" si="1076"/>
        <v>#N/A</v>
      </c>
      <c r="AH375" t="e">
        <f t="shared" ca="1" si="1076"/>
        <v>#N/A</v>
      </c>
      <c r="AI375" t="e">
        <f t="shared" ca="1" si="1076"/>
        <v>#N/A</v>
      </c>
      <c r="AJ375" t="e">
        <f t="shared" ca="1" si="1076"/>
        <v>#N/A</v>
      </c>
      <c r="AK375" t="e">
        <f t="shared" ca="1" si="1076"/>
        <v>#N/A</v>
      </c>
      <c r="AL375" t="e">
        <f t="shared" ca="1" si="1076"/>
        <v>#N/A</v>
      </c>
      <c r="AM375" t="e">
        <f t="shared" ca="1" si="1076"/>
        <v>#N/A</v>
      </c>
      <c r="AN375" t="e">
        <f t="shared" ca="1" si="1076"/>
        <v>#N/A</v>
      </c>
      <c r="AO375" t="e">
        <f t="shared" ca="1" si="1076"/>
        <v>#N/A</v>
      </c>
      <c r="AP375" t="e">
        <f t="shared" ca="1" si="1076"/>
        <v>#N/A</v>
      </c>
      <c r="AQ375" t="e">
        <f t="shared" ca="1" si="1076"/>
        <v>#N/A</v>
      </c>
      <c r="AR375" t="e">
        <f t="shared" ca="1" si="1076"/>
        <v>#N/A</v>
      </c>
      <c r="AS375" t="e">
        <f t="shared" ca="1" si="1076"/>
        <v>#N/A</v>
      </c>
      <c r="AT375" t="e">
        <f t="shared" ca="1" si="1076"/>
        <v>#N/A</v>
      </c>
      <c r="AU375" t="e">
        <f t="shared" ca="1" si="1076"/>
        <v>#N/A</v>
      </c>
      <c r="AV375" t="e">
        <f t="shared" ca="1" si="1076"/>
        <v>#N/A</v>
      </c>
      <c r="AW375" t="e">
        <f t="shared" ca="1" si="1076"/>
        <v>#N/A</v>
      </c>
      <c r="AX375" t="e">
        <f t="shared" ca="1" si="1076"/>
        <v>#N/A</v>
      </c>
      <c r="AY375" t="e">
        <f t="shared" ca="1" si="1076"/>
        <v>#N/A</v>
      </c>
      <c r="AZ375" t="e">
        <f t="shared" ca="1" si="1076"/>
        <v>#N/A</v>
      </c>
      <c r="BA375" t="e">
        <f t="shared" ca="1" si="1076"/>
        <v>#N/A</v>
      </c>
      <c r="BB375" s="91" t="e">
        <f t="shared" ca="1" si="1076"/>
        <v>#N/A</v>
      </c>
      <c r="BC375" t="e">
        <f t="shared" ca="1" si="1076"/>
        <v>#N/A</v>
      </c>
      <c r="BD375" t="e">
        <f t="shared" ca="1" si="1076"/>
        <v>#N/A</v>
      </c>
      <c r="BE375" t="e">
        <f t="shared" ca="1" si="1076"/>
        <v>#N/A</v>
      </c>
      <c r="BF375" t="e">
        <f t="shared" ca="1" si="1076"/>
        <v>#N/A</v>
      </c>
      <c r="BG375" t="e">
        <f t="shared" ca="1" si="1076"/>
        <v>#N/A</v>
      </c>
      <c r="BH375" t="e">
        <f t="shared" ca="1" si="1076"/>
        <v>#N/A</v>
      </c>
      <c r="BI375" t="e">
        <f t="shared" ca="1" si="1076"/>
        <v>#N/A</v>
      </c>
      <c r="BJ375" t="e">
        <f t="shared" ca="1" si="1076"/>
        <v>#N/A</v>
      </c>
      <c r="BK375" t="e">
        <f t="shared" ca="1" si="1076"/>
        <v>#N/A</v>
      </c>
      <c r="BL375" t="e">
        <f t="shared" ca="1" si="1076"/>
        <v>#N/A</v>
      </c>
      <c r="BM375" t="e">
        <f t="shared" ca="1" si="1076"/>
        <v>#N/A</v>
      </c>
      <c r="BN375" t="e">
        <f t="shared" ca="1" si="1076"/>
        <v>#N/A</v>
      </c>
      <c r="BO375" t="e">
        <f t="shared" ca="1" si="1076"/>
        <v>#N/A</v>
      </c>
      <c r="BP375" t="e">
        <f t="shared" ca="1" si="1076"/>
        <v>#N/A</v>
      </c>
      <c r="BQ375" t="e">
        <f t="shared" ca="1" si="1076"/>
        <v>#N/A</v>
      </c>
      <c r="BR375" t="e">
        <f t="shared" ca="1" si="1076"/>
        <v>#N/A</v>
      </c>
      <c r="BS375" t="e">
        <f t="shared" ca="1" si="1076"/>
        <v>#N/A</v>
      </c>
      <c r="BT375" t="e">
        <f t="shared" ca="1" si="1076"/>
        <v>#N/A</v>
      </c>
      <c r="BU375" t="e">
        <f t="shared" ca="1" si="1076"/>
        <v>#N/A</v>
      </c>
      <c r="BV375" t="e">
        <f t="shared" ca="1" si="1076"/>
        <v>#N/A</v>
      </c>
      <c r="BW375" t="e">
        <f t="shared" ca="1" si="1076"/>
        <v>#N/A</v>
      </c>
      <c r="BX375" t="e">
        <f t="shared" ca="1" si="1076"/>
        <v>#N/A</v>
      </c>
      <c r="BY375" t="e">
        <f t="shared" ca="1" si="1076"/>
        <v>#N/A</v>
      </c>
      <c r="BZ375" t="e">
        <f t="shared" ca="1" si="1076"/>
        <v>#N/A</v>
      </c>
      <c r="CA375" t="e">
        <f t="shared" ca="1" si="1076"/>
        <v>#N/A</v>
      </c>
      <c r="CB375" t="e">
        <f t="shared" ca="1" si="1076"/>
        <v>#N/A</v>
      </c>
      <c r="CC375" t="e">
        <f t="shared" ca="1" si="1076"/>
        <v>#N/A</v>
      </c>
      <c r="CD375" t="e">
        <f t="shared" ca="1" si="1076"/>
        <v>#N/A</v>
      </c>
      <c r="CE375" t="e">
        <f t="shared" ca="1" si="1076"/>
        <v>#N/A</v>
      </c>
      <c r="CF375" s="91" t="e">
        <f t="shared" ca="1" si="1076"/>
        <v>#N/A</v>
      </c>
      <c r="CG375" t="e">
        <f t="shared" ca="1" si="1076"/>
        <v>#N/A</v>
      </c>
      <c r="CH375" t="e">
        <f t="shared" ca="1" si="1076"/>
        <v>#N/A</v>
      </c>
      <c r="CI375" t="e">
        <f t="shared" ca="1" si="1076"/>
        <v>#N/A</v>
      </c>
      <c r="CJ375" t="e">
        <f t="shared" ca="1" si="1076"/>
        <v>#N/A</v>
      </c>
      <c r="CK375" t="e">
        <f t="shared" ca="1" si="1075"/>
        <v>#N/A</v>
      </c>
      <c r="CL375" t="e">
        <f t="shared" ca="1" si="1075"/>
        <v>#N/A</v>
      </c>
      <c r="CM375" t="e">
        <f t="shared" ca="1" si="1075"/>
        <v>#N/A</v>
      </c>
      <c r="CN375" t="e">
        <f t="shared" ca="1" si="1075"/>
        <v>#N/A</v>
      </c>
      <c r="CO375" t="e">
        <f t="shared" ca="1" si="1075"/>
        <v>#N/A</v>
      </c>
      <c r="CP375" t="e">
        <f t="shared" ca="1" si="1075"/>
        <v>#N/A</v>
      </c>
      <c r="CQ375" t="e">
        <f t="shared" ca="1" si="1075"/>
        <v>#N/A</v>
      </c>
      <c r="CR375" t="e">
        <f t="shared" ca="1" si="1075"/>
        <v>#N/A</v>
      </c>
      <c r="CS375" t="e">
        <f t="shared" ca="1" si="1075"/>
        <v>#N/A</v>
      </c>
      <c r="CT375" t="e">
        <f t="shared" ca="1" si="1075"/>
        <v>#N/A</v>
      </c>
      <c r="CU375" t="e">
        <f t="shared" ca="1" si="1075"/>
        <v>#N/A</v>
      </c>
      <c r="CV375" t="e">
        <f t="shared" ca="1" si="1075"/>
        <v>#N/A</v>
      </c>
      <c r="CW375" t="e">
        <f t="shared" ca="1" si="1075"/>
        <v>#N/A</v>
      </c>
      <c r="CX375" t="e">
        <f t="shared" ca="1" si="1075"/>
        <v>#N/A</v>
      </c>
      <c r="CY375" t="e">
        <f t="shared" ca="1" si="1075"/>
        <v>#N/A</v>
      </c>
      <c r="CZ375" t="e">
        <f t="shared" ca="1" si="1075"/>
        <v>#N/A</v>
      </c>
      <c r="DA375" t="e">
        <f t="shared" ca="1" si="1075"/>
        <v>#N/A</v>
      </c>
      <c r="DB375" t="e">
        <f t="shared" ca="1" si="1075"/>
        <v>#N/A</v>
      </c>
      <c r="DC375" t="e">
        <f t="shared" ca="1" si="1075"/>
        <v>#N/A</v>
      </c>
      <c r="DD375" t="e">
        <f t="shared" ca="1" si="1075"/>
        <v>#N/A</v>
      </c>
      <c r="DE375" t="e">
        <f t="shared" ca="1" si="1075"/>
        <v>#N/A</v>
      </c>
      <c r="DF375" t="e">
        <f t="shared" ca="1" si="1075"/>
        <v>#N/A</v>
      </c>
      <c r="DG375" t="e">
        <f t="shared" ca="1" si="1075"/>
        <v>#N/A</v>
      </c>
      <c r="DH375" t="e">
        <f t="shared" ca="1" si="1075"/>
        <v>#N/A</v>
      </c>
      <c r="DI375" t="e">
        <f t="shared" ca="1" si="1075"/>
        <v>#N/A</v>
      </c>
      <c r="DJ375" s="91" t="e">
        <f t="shared" ca="1" si="1075"/>
        <v>#N/A</v>
      </c>
      <c r="DK375" t="e">
        <f t="shared" ca="1" si="1075"/>
        <v>#N/A</v>
      </c>
      <c r="DL375" t="e">
        <f t="shared" ca="1" si="1075"/>
        <v>#N/A</v>
      </c>
      <c r="DM375" t="e">
        <f t="shared" ca="1" si="1075"/>
        <v>#N/A</v>
      </c>
      <c r="DN375" t="e">
        <f t="shared" ca="1" si="1075"/>
        <v>#N/A</v>
      </c>
      <c r="DO375" t="e">
        <f t="shared" ca="1" si="1075"/>
        <v>#N/A</v>
      </c>
      <c r="DP375" t="e">
        <f t="shared" ca="1" si="1075"/>
        <v>#N/A</v>
      </c>
      <c r="DQ375" t="e">
        <f t="shared" ca="1" si="1075"/>
        <v>#N/A</v>
      </c>
      <c r="DR375" t="e">
        <f t="shared" ca="1" si="1075"/>
        <v>#N/A</v>
      </c>
      <c r="DS375" t="e">
        <f t="shared" ca="1" si="1075"/>
        <v>#N/A</v>
      </c>
      <c r="DT375" t="e">
        <f t="shared" ca="1" si="1075"/>
        <v>#N/A</v>
      </c>
      <c r="DU375" t="e">
        <f t="shared" ca="1" si="1075"/>
        <v>#N/A</v>
      </c>
      <c r="DV375" t="e">
        <f t="shared" ca="1" si="1075"/>
        <v>#N/A</v>
      </c>
      <c r="DW375" t="e">
        <f t="shared" ca="1" si="1075"/>
        <v>#N/A</v>
      </c>
      <c r="DX375" t="e">
        <f t="shared" ca="1" si="1075"/>
        <v>#N/A</v>
      </c>
      <c r="DY375" t="e">
        <f t="shared" ca="1" si="1075"/>
        <v>#N/A</v>
      </c>
      <c r="DZ375" t="e">
        <f t="shared" ca="1" si="1075"/>
        <v>#N/A</v>
      </c>
      <c r="EA375" t="e">
        <f t="shared" ca="1" si="1075"/>
        <v>#N/A</v>
      </c>
      <c r="EB375" t="e">
        <f t="shared" ca="1" si="1075"/>
        <v>#N/A</v>
      </c>
      <c r="EC375" t="e">
        <f t="shared" ca="1" si="1075"/>
        <v>#N/A</v>
      </c>
      <c r="ED375" t="e">
        <f t="shared" ca="1" si="1075"/>
        <v>#N/A</v>
      </c>
      <c r="EE375" t="e">
        <f t="shared" ca="1" si="1075"/>
        <v>#N/A</v>
      </c>
      <c r="EF375" t="e">
        <f t="shared" ca="1" si="1075"/>
        <v>#N/A</v>
      </c>
      <c r="EG375" t="e">
        <f t="shared" ca="1" si="1075"/>
        <v>#N/A</v>
      </c>
      <c r="EH375" t="e">
        <f t="shared" ca="1" si="1075"/>
        <v>#N/A</v>
      </c>
      <c r="EI375" t="e">
        <f t="shared" ca="1" si="1075"/>
        <v>#N/A</v>
      </c>
      <c r="EJ375" t="e">
        <f t="shared" ca="1" si="1075"/>
        <v>#N/A</v>
      </c>
      <c r="EK375" t="e">
        <f t="shared" ca="1" si="1075"/>
        <v>#N/A</v>
      </c>
      <c r="EL375" t="e">
        <f t="shared" ca="1" si="1075"/>
        <v>#N/A</v>
      </c>
      <c r="EM375" t="e">
        <f t="shared" ca="1" si="1075"/>
        <v>#N/A</v>
      </c>
      <c r="EN375" s="91" t="e">
        <f t="shared" ca="1" si="1075"/>
        <v>#N/A</v>
      </c>
    </row>
    <row r="376" spans="1:144">
      <c r="A376">
        <f ca="1"/>
        <v>0</v>
      </c>
      <c r="B376">
        <f ca="1"/>
        <v>0</v>
      </c>
      <c r="C376">
        <f ca="1"/>
        <v>0</v>
      </c>
      <c r="D376" t="str">
        <f ca="1"/>
        <v/>
      </c>
      <c r="E376">
        <f ca="1"/>
        <v>0</v>
      </c>
      <c r="F376">
        <f ca="1"/>
        <v>0</v>
      </c>
      <c r="G376">
        <f ca="1"/>
        <v>0</v>
      </c>
      <c r="H376" t="str">
        <f ca="1"/>
        <v/>
      </c>
      <c r="I376">
        <f ca="1"/>
        <v>0</v>
      </c>
      <c r="J376" t="str">
        <f ca="1"/>
        <v/>
      </c>
      <c r="K376" t="str">
        <f ca="1"/>
        <v>0</v>
      </c>
      <c r="L376" t="str">
        <f ca="1"/>
        <v>0</v>
      </c>
      <c r="M376" t="str">
        <f ca="1"/>
        <v>0</v>
      </c>
      <c r="X376" s="91" t="e">
        <f t="shared" ca="1" si="1067"/>
        <v>#N/A</v>
      </c>
      <c r="Y376" t="e">
        <f t="shared" ca="1" si="1076"/>
        <v>#N/A</v>
      </c>
      <c r="Z376" t="e">
        <f t="shared" ca="1" si="1076"/>
        <v>#N/A</v>
      </c>
      <c r="AA376" t="e">
        <f t="shared" ca="1" si="1076"/>
        <v>#N/A</v>
      </c>
      <c r="AB376" t="e">
        <f t="shared" ca="1" si="1076"/>
        <v>#N/A</v>
      </c>
      <c r="AC376" t="e">
        <f t="shared" ca="1" si="1076"/>
        <v>#N/A</v>
      </c>
      <c r="AD376" t="e">
        <f t="shared" ca="1" si="1076"/>
        <v>#N/A</v>
      </c>
      <c r="AE376" t="e">
        <f t="shared" ca="1" si="1076"/>
        <v>#N/A</v>
      </c>
      <c r="AF376" t="e">
        <f t="shared" ca="1" si="1076"/>
        <v>#N/A</v>
      </c>
      <c r="AG376" t="e">
        <f t="shared" ca="1" si="1076"/>
        <v>#N/A</v>
      </c>
      <c r="AH376" t="e">
        <f t="shared" ca="1" si="1076"/>
        <v>#N/A</v>
      </c>
      <c r="AI376" t="e">
        <f t="shared" ca="1" si="1076"/>
        <v>#N/A</v>
      </c>
      <c r="AJ376" t="e">
        <f t="shared" ca="1" si="1076"/>
        <v>#N/A</v>
      </c>
      <c r="AK376" t="e">
        <f t="shared" ca="1" si="1076"/>
        <v>#N/A</v>
      </c>
      <c r="AL376" t="e">
        <f t="shared" ca="1" si="1076"/>
        <v>#N/A</v>
      </c>
      <c r="AM376" t="e">
        <f t="shared" ca="1" si="1076"/>
        <v>#N/A</v>
      </c>
      <c r="AN376" t="e">
        <f t="shared" ca="1" si="1076"/>
        <v>#N/A</v>
      </c>
      <c r="AO376" t="e">
        <f t="shared" ca="1" si="1076"/>
        <v>#N/A</v>
      </c>
      <c r="AP376" t="e">
        <f t="shared" ca="1" si="1076"/>
        <v>#N/A</v>
      </c>
      <c r="AQ376" t="e">
        <f t="shared" ca="1" si="1076"/>
        <v>#N/A</v>
      </c>
      <c r="AR376" t="e">
        <f t="shared" ca="1" si="1076"/>
        <v>#N/A</v>
      </c>
      <c r="AS376" t="e">
        <f t="shared" ca="1" si="1076"/>
        <v>#N/A</v>
      </c>
      <c r="AT376" t="e">
        <f t="shared" ca="1" si="1076"/>
        <v>#N/A</v>
      </c>
      <c r="AU376" t="e">
        <f t="shared" ca="1" si="1076"/>
        <v>#N/A</v>
      </c>
      <c r="AV376" t="e">
        <f t="shared" ca="1" si="1076"/>
        <v>#N/A</v>
      </c>
      <c r="AW376" t="e">
        <f t="shared" ca="1" si="1076"/>
        <v>#N/A</v>
      </c>
      <c r="AX376" t="e">
        <f t="shared" ca="1" si="1076"/>
        <v>#N/A</v>
      </c>
      <c r="AY376" t="e">
        <f t="shared" ca="1" si="1076"/>
        <v>#N/A</v>
      </c>
      <c r="AZ376" t="e">
        <f t="shared" ca="1" si="1076"/>
        <v>#N/A</v>
      </c>
      <c r="BA376" t="e">
        <f t="shared" ca="1" si="1076"/>
        <v>#N/A</v>
      </c>
      <c r="BB376" s="91" t="e">
        <f t="shared" ca="1" si="1076"/>
        <v>#N/A</v>
      </c>
      <c r="BC376" t="e">
        <f t="shared" ca="1" si="1076"/>
        <v>#N/A</v>
      </c>
      <c r="BD376" t="e">
        <f t="shared" ca="1" si="1076"/>
        <v>#N/A</v>
      </c>
      <c r="BE376" t="e">
        <f t="shared" ca="1" si="1076"/>
        <v>#N/A</v>
      </c>
      <c r="BF376" t="e">
        <f t="shared" ca="1" si="1076"/>
        <v>#N/A</v>
      </c>
      <c r="BG376" t="e">
        <f t="shared" ca="1" si="1076"/>
        <v>#N/A</v>
      </c>
      <c r="BH376" t="e">
        <f t="shared" ca="1" si="1076"/>
        <v>#N/A</v>
      </c>
      <c r="BI376" t="e">
        <f t="shared" ca="1" si="1076"/>
        <v>#N/A</v>
      </c>
      <c r="BJ376" t="e">
        <f t="shared" ca="1" si="1076"/>
        <v>#N/A</v>
      </c>
      <c r="BK376" t="e">
        <f t="shared" ca="1" si="1076"/>
        <v>#N/A</v>
      </c>
      <c r="BL376" t="e">
        <f t="shared" ca="1" si="1076"/>
        <v>#N/A</v>
      </c>
      <c r="BM376" t="e">
        <f t="shared" ca="1" si="1076"/>
        <v>#N/A</v>
      </c>
      <c r="BN376" t="e">
        <f t="shared" ca="1" si="1076"/>
        <v>#N/A</v>
      </c>
      <c r="BO376" t="e">
        <f t="shared" ca="1" si="1076"/>
        <v>#N/A</v>
      </c>
      <c r="BP376" t="e">
        <f t="shared" ca="1" si="1076"/>
        <v>#N/A</v>
      </c>
      <c r="BQ376" t="e">
        <f t="shared" ca="1" si="1076"/>
        <v>#N/A</v>
      </c>
      <c r="BR376" t="e">
        <f t="shared" ca="1" si="1076"/>
        <v>#N/A</v>
      </c>
      <c r="BS376" t="e">
        <f t="shared" ca="1" si="1076"/>
        <v>#N/A</v>
      </c>
      <c r="BT376" t="e">
        <f t="shared" ca="1" si="1076"/>
        <v>#N/A</v>
      </c>
      <c r="BU376" t="e">
        <f t="shared" ca="1" si="1076"/>
        <v>#N/A</v>
      </c>
      <c r="BV376" t="e">
        <f t="shared" ca="1" si="1076"/>
        <v>#N/A</v>
      </c>
      <c r="BW376" t="e">
        <f t="shared" ca="1" si="1076"/>
        <v>#N/A</v>
      </c>
      <c r="BX376" t="e">
        <f t="shared" ca="1" si="1076"/>
        <v>#N/A</v>
      </c>
      <c r="BY376" t="e">
        <f t="shared" ca="1" si="1076"/>
        <v>#N/A</v>
      </c>
      <c r="BZ376" t="e">
        <f t="shared" ca="1" si="1076"/>
        <v>#N/A</v>
      </c>
      <c r="CA376" t="e">
        <f t="shared" ca="1" si="1076"/>
        <v>#N/A</v>
      </c>
      <c r="CB376" t="e">
        <f t="shared" ca="1" si="1076"/>
        <v>#N/A</v>
      </c>
      <c r="CC376" t="e">
        <f t="shared" ca="1" si="1076"/>
        <v>#N/A</v>
      </c>
      <c r="CD376" t="e">
        <f t="shared" ca="1" si="1076"/>
        <v>#N/A</v>
      </c>
      <c r="CE376" t="e">
        <f t="shared" ca="1" si="1076"/>
        <v>#N/A</v>
      </c>
      <c r="CF376" s="91" t="e">
        <f t="shared" ca="1" si="1076"/>
        <v>#N/A</v>
      </c>
      <c r="CG376" t="e">
        <f t="shared" ca="1" si="1076"/>
        <v>#N/A</v>
      </c>
      <c r="CH376" t="e">
        <f t="shared" ca="1" si="1076"/>
        <v>#N/A</v>
      </c>
      <c r="CI376" t="e">
        <f t="shared" ca="1" si="1076"/>
        <v>#N/A</v>
      </c>
      <c r="CJ376" t="e">
        <f t="shared" ref="CJ376:EN379" ca="1" si="1077">CJ$334*$E$332/60*$L376</f>
        <v>#N/A</v>
      </c>
      <c r="CK376" t="e">
        <f t="shared" ca="1" si="1077"/>
        <v>#N/A</v>
      </c>
      <c r="CL376" t="e">
        <f t="shared" ca="1" si="1077"/>
        <v>#N/A</v>
      </c>
      <c r="CM376" t="e">
        <f t="shared" ca="1" si="1077"/>
        <v>#N/A</v>
      </c>
      <c r="CN376" t="e">
        <f t="shared" ca="1" si="1077"/>
        <v>#N/A</v>
      </c>
      <c r="CO376" t="e">
        <f t="shared" ca="1" si="1077"/>
        <v>#N/A</v>
      </c>
      <c r="CP376" t="e">
        <f t="shared" ca="1" si="1077"/>
        <v>#N/A</v>
      </c>
      <c r="CQ376" t="e">
        <f t="shared" ca="1" si="1077"/>
        <v>#N/A</v>
      </c>
      <c r="CR376" t="e">
        <f t="shared" ca="1" si="1077"/>
        <v>#N/A</v>
      </c>
      <c r="CS376" t="e">
        <f t="shared" ca="1" si="1077"/>
        <v>#N/A</v>
      </c>
      <c r="CT376" t="e">
        <f t="shared" ca="1" si="1077"/>
        <v>#N/A</v>
      </c>
      <c r="CU376" t="e">
        <f t="shared" ca="1" si="1077"/>
        <v>#N/A</v>
      </c>
      <c r="CV376" t="e">
        <f t="shared" ca="1" si="1077"/>
        <v>#N/A</v>
      </c>
      <c r="CW376" t="e">
        <f t="shared" ca="1" si="1077"/>
        <v>#N/A</v>
      </c>
      <c r="CX376" t="e">
        <f t="shared" ca="1" si="1077"/>
        <v>#N/A</v>
      </c>
      <c r="CY376" t="e">
        <f t="shared" ca="1" si="1077"/>
        <v>#N/A</v>
      </c>
      <c r="CZ376" t="e">
        <f t="shared" ca="1" si="1077"/>
        <v>#N/A</v>
      </c>
      <c r="DA376" t="e">
        <f t="shared" ca="1" si="1077"/>
        <v>#N/A</v>
      </c>
      <c r="DB376" t="e">
        <f t="shared" ca="1" si="1077"/>
        <v>#N/A</v>
      </c>
      <c r="DC376" t="e">
        <f t="shared" ca="1" si="1077"/>
        <v>#N/A</v>
      </c>
      <c r="DD376" t="e">
        <f t="shared" ca="1" si="1077"/>
        <v>#N/A</v>
      </c>
      <c r="DE376" t="e">
        <f t="shared" ca="1" si="1077"/>
        <v>#N/A</v>
      </c>
      <c r="DF376" t="e">
        <f t="shared" ca="1" si="1077"/>
        <v>#N/A</v>
      </c>
      <c r="DG376" t="e">
        <f t="shared" ca="1" si="1077"/>
        <v>#N/A</v>
      </c>
      <c r="DH376" t="e">
        <f t="shared" ca="1" si="1077"/>
        <v>#N/A</v>
      </c>
      <c r="DI376" t="e">
        <f t="shared" ca="1" si="1077"/>
        <v>#N/A</v>
      </c>
      <c r="DJ376" s="91" t="e">
        <f t="shared" ca="1" si="1077"/>
        <v>#N/A</v>
      </c>
      <c r="DK376" t="e">
        <f t="shared" ca="1" si="1077"/>
        <v>#N/A</v>
      </c>
      <c r="DL376" t="e">
        <f t="shared" ca="1" si="1077"/>
        <v>#N/A</v>
      </c>
      <c r="DM376" t="e">
        <f t="shared" ca="1" si="1077"/>
        <v>#N/A</v>
      </c>
      <c r="DN376" t="e">
        <f t="shared" ca="1" si="1077"/>
        <v>#N/A</v>
      </c>
      <c r="DO376" t="e">
        <f t="shared" ca="1" si="1077"/>
        <v>#N/A</v>
      </c>
      <c r="DP376" t="e">
        <f t="shared" ca="1" si="1077"/>
        <v>#N/A</v>
      </c>
      <c r="DQ376" t="e">
        <f t="shared" ca="1" si="1077"/>
        <v>#N/A</v>
      </c>
      <c r="DR376" t="e">
        <f t="shared" ca="1" si="1077"/>
        <v>#N/A</v>
      </c>
      <c r="DS376" t="e">
        <f t="shared" ca="1" si="1077"/>
        <v>#N/A</v>
      </c>
      <c r="DT376" t="e">
        <f t="shared" ca="1" si="1077"/>
        <v>#N/A</v>
      </c>
      <c r="DU376" t="e">
        <f t="shared" ca="1" si="1077"/>
        <v>#N/A</v>
      </c>
      <c r="DV376" t="e">
        <f t="shared" ca="1" si="1077"/>
        <v>#N/A</v>
      </c>
      <c r="DW376" t="e">
        <f t="shared" ca="1" si="1077"/>
        <v>#N/A</v>
      </c>
      <c r="DX376" t="e">
        <f t="shared" ca="1" si="1077"/>
        <v>#N/A</v>
      </c>
      <c r="DY376" t="e">
        <f t="shared" ca="1" si="1077"/>
        <v>#N/A</v>
      </c>
      <c r="DZ376" t="e">
        <f t="shared" ca="1" si="1077"/>
        <v>#N/A</v>
      </c>
      <c r="EA376" t="e">
        <f t="shared" ca="1" si="1077"/>
        <v>#N/A</v>
      </c>
      <c r="EB376" t="e">
        <f t="shared" ca="1" si="1077"/>
        <v>#N/A</v>
      </c>
      <c r="EC376" t="e">
        <f t="shared" ca="1" si="1077"/>
        <v>#N/A</v>
      </c>
      <c r="ED376" t="e">
        <f t="shared" ca="1" si="1077"/>
        <v>#N/A</v>
      </c>
      <c r="EE376" t="e">
        <f t="shared" ca="1" si="1077"/>
        <v>#N/A</v>
      </c>
      <c r="EF376" t="e">
        <f t="shared" ca="1" si="1077"/>
        <v>#N/A</v>
      </c>
      <c r="EG376" t="e">
        <f t="shared" ca="1" si="1077"/>
        <v>#N/A</v>
      </c>
      <c r="EH376" t="e">
        <f t="shared" ca="1" si="1077"/>
        <v>#N/A</v>
      </c>
      <c r="EI376" t="e">
        <f t="shared" ca="1" si="1077"/>
        <v>#N/A</v>
      </c>
      <c r="EJ376" t="e">
        <f t="shared" ca="1" si="1077"/>
        <v>#N/A</v>
      </c>
      <c r="EK376" t="e">
        <f t="shared" ca="1" si="1077"/>
        <v>#N/A</v>
      </c>
      <c r="EL376" t="e">
        <f t="shared" ca="1" si="1077"/>
        <v>#N/A</v>
      </c>
      <c r="EM376" t="e">
        <f t="shared" ca="1" si="1077"/>
        <v>#N/A</v>
      </c>
      <c r="EN376" s="91" t="e">
        <f t="shared" ca="1" si="1077"/>
        <v>#N/A</v>
      </c>
    </row>
    <row r="377" spans="1:144">
      <c r="A377">
        <f ca="1"/>
        <v>0</v>
      </c>
      <c r="B377">
        <f ca="1"/>
        <v>0</v>
      </c>
      <c r="C377">
        <f ca="1"/>
        <v>0</v>
      </c>
      <c r="D377" t="str">
        <f ca="1"/>
        <v/>
      </c>
      <c r="E377">
        <f ca="1"/>
        <v>0</v>
      </c>
      <c r="F377">
        <f ca="1"/>
        <v>0</v>
      </c>
      <c r="G377">
        <f ca="1"/>
        <v>0</v>
      </c>
      <c r="H377" t="str">
        <f ca="1"/>
        <v/>
      </c>
      <c r="I377">
        <f ca="1"/>
        <v>0</v>
      </c>
      <c r="J377" t="str">
        <f ca="1"/>
        <v/>
      </c>
      <c r="K377" t="str">
        <f ca="1"/>
        <v>0</v>
      </c>
      <c r="L377" t="str">
        <f ca="1"/>
        <v>0</v>
      </c>
      <c r="M377" t="str">
        <f ca="1"/>
        <v>0</v>
      </c>
      <c r="X377" s="91" t="e">
        <f t="shared" ca="1" si="1067"/>
        <v>#N/A</v>
      </c>
      <c r="Y377" t="e">
        <f t="shared" ref="Y377:CJ380" ca="1" si="1078">Y$334*$E$332/60*$L377</f>
        <v>#N/A</v>
      </c>
      <c r="Z377" t="e">
        <f t="shared" ca="1" si="1078"/>
        <v>#N/A</v>
      </c>
      <c r="AA377" t="e">
        <f t="shared" ca="1" si="1078"/>
        <v>#N/A</v>
      </c>
      <c r="AB377" t="e">
        <f t="shared" ca="1" si="1078"/>
        <v>#N/A</v>
      </c>
      <c r="AC377" t="e">
        <f t="shared" ca="1" si="1078"/>
        <v>#N/A</v>
      </c>
      <c r="AD377" t="e">
        <f t="shared" ca="1" si="1078"/>
        <v>#N/A</v>
      </c>
      <c r="AE377" t="e">
        <f t="shared" ca="1" si="1078"/>
        <v>#N/A</v>
      </c>
      <c r="AF377" t="e">
        <f t="shared" ca="1" si="1078"/>
        <v>#N/A</v>
      </c>
      <c r="AG377" t="e">
        <f t="shared" ca="1" si="1078"/>
        <v>#N/A</v>
      </c>
      <c r="AH377" t="e">
        <f t="shared" ca="1" si="1078"/>
        <v>#N/A</v>
      </c>
      <c r="AI377" t="e">
        <f t="shared" ca="1" si="1078"/>
        <v>#N/A</v>
      </c>
      <c r="AJ377" t="e">
        <f t="shared" ca="1" si="1078"/>
        <v>#N/A</v>
      </c>
      <c r="AK377" t="e">
        <f t="shared" ca="1" si="1078"/>
        <v>#N/A</v>
      </c>
      <c r="AL377" t="e">
        <f t="shared" ca="1" si="1078"/>
        <v>#N/A</v>
      </c>
      <c r="AM377" t="e">
        <f t="shared" ca="1" si="1078"/>
        <v>#N/A</v>
      </c>
      <c r="AN377" t="e">
        <f t="shared" ca="1" si="1078"/>
        <v>#N/A</v>
      </c>
      <c r="AO377" t="e">
        <f t="shared" ca="1" si="1078"/>
        <v>#N/A</v>
      </c>
      <c r="AP377" t="e">
        <f t="shared" ca="1" si="1078"/>
        <v>#N/A</v>
      </c>
      <c r="AQ377" t="e">
        <f t="shared" ca="1" si="1078"/>
        <v>#N/A</v>
      </c>
      <c r="AR377" t="e">
        <f t="shared" ca="1" si="1078"/>
        <v>#N/A</v>
      </c>
      <c r="AS377" t="e">
        <f t="shared" ca="1" si="1078"/>
        <v>#N/A</v>
      </c>
      <c r="AT377" t="e">
        <f t="shared" ca="1" si="1078"/>
        <v>#N/A</v>
      </c>
      <c r="AU377" t="e">
        <f t="shared" ca="1" si="1078"/>
        <v>#N/A</v>
      </c>
      <c r="AV377" t="e">
        <f t="shared" ca="1" si="1078"/>
        <v>#N/A</v>
      </c>
      <c r="AW377" t="e">
        <f t="shared" ca="1" si="1078"/>
        <v>#N/A</v>
      </c>
      <c r="AX377" t="e">
        <f t="shared" ca="1" si="1078"/>
        <v>#N/A</v>
      </c>
      <c r="AY377" t="e">
        <f t="shared" ca="1" si="1078"/>
        <v>#N/A</v>
      </c>
      <c r="AZ377" t="e">
        <f t="shared" ca="1" si="1078"/>
        <v>#N/A</v>
      </c>
      <c r="BA377" t="e">
        <f t="shared" ca="1" si="1078"/>
        <v>#N/A</v>
      </c>
      <c r="BB377" s="91" t="e">
        <f t="shared" ca="1" si="1078"/>
        <v>#N/A</v>
      </c>
      <c r="BC377" t="e">
        <f t="shared" ca="1" si="1078"/>
        <v>#N/A</v>
      </c>
      <c r="BD377" t="e">
        <f t="shared" ca="1" si="1078"/>
        <v>#N/A</v>
      </c>
      <c r="BE377" t="e">
        <f t="shared" ca="1" si="1078"/>
        <v>#N/A</v>
      </c>
      <c r="BF377" t="e">
        <f t="shared" ca="1" si="1078"/>
        <v>#N/A</v>
      </c>
      <c r="BG377" t="e">
        <f t="shared" ca="1" si="1078"/>
        <v>#N/A</v>
      </c>
      <c r="BH377" t="e">
        <f t="shared" ca="1" si="1078"/>
        <v>#N/A</v>
      </c>
      <c r="BI377" t="e">
        <f t="shared" ca="1" si="1078"/>
        <v>#N/A</v>
      </c>
      <c r="BJ377" t="e">
        <f t="shared" ca="1" si="1078"/>
        <v>#N/A</v>
      </c>
      <c r="BK377" t="e">
        <f t="shared" ca="1" si="1078"/>
        <v>#N/A</v>
      </c>
      <c r="BL377" t="e">
        <f t="shared" ca="1" si="1078"/>
        <v>#N/A</v>
      </c>
      <c r="BM377" t="e">
        <f t="shared" ca="1" si="1078"/>
        <v>#N/A</v>
      </c>
      <c r="BN377" t="e">
        <f t="shared" ca="1" si="1078"/>
        <v>#N/A</v>
      </c>
      <c r="BO377" t="e">
        <f t="shared" ca="1" si="1078"/>
        <v>#N/A</v>
      </c>
      <c r="BP377" t="e">
        <f t="shared" ca="1" si="1078"/>
        <v>#N/A</v>
      </c>
      <c r="BQ377" t="e">
        <f t="shared" ca="1" si="1078"/>
        <v>#N/A</v>
      </c>
      <c r="BR377" t="e">
        <f t="shared" ca="1" si="1078"/>
        <v>#N/A</v>
      </c>
      <c r="BS377" t="e">
        <f t="shared" ca="1" si="1078"/>
        <v>#N/A</v>
      </c>
      <c r="BT377" t="e">
        <f t="shared" ca="1" si="1078"/>
        <v>#N/A</v>
      </c>
      <c r="BU377" t="e">
        <f t="shared" ca="1" si="1078"/>
        <v>#N/A</v>
      </c>
      <c r="BV377" t="e">
        <f t="shared" ca="1" si="1078"/>
        <v>#N/A</v>
      </c>
      <c r="BW377" t="e">
        <f t="shared" ca="1" si="1078"/>
        <v>#N/A</v>
      </c>
      <c r="BX377" t="e">
        <f t="shared" ca="1" si="1078"/>
        <v>#N/A</v>
      </c>
      <c r="BY377" t="e">
        <f t="shared" ca="1" si="1078"/>
        <v>#N/A</v>
      </c>
      <c r="BZ377" t="e">
        <f t="shared" ca="1" si="1078"/>
        <v>#N/A</v>
      </c>
      <c r="CA377" t="e">
        <f t="shared" ca="1" si="1078"/>
        <v>#N/A</v>
      </c>
      <c r="CB377" t="e">
        <f t="shared" ca="1" si="1078"/>
        <v>#N/A</v>
      </c>
      <c r="CC377" t="e">
        <f t="shared" ca="1" si="1078"/>
        <v>#N/A</v>
      </c>
      <c r="CD377" t="e">
        <f t="shared" ca="1" si="1078"/>
        <v>#N/A</v>
      </c>
      <c r="CE377" t="e">
        <f t="shared" ca="1" si="1078"/>
        <v>#N/A</v>
      </c>
      <c r="CF377" s="91" t="e">
        <f t="shared" ca="1" si="1078"/>
        <v>#N/A</v>
      </c>
      <c r="CG377" t="e">
        <f t="shared" ca="1" si="1078"/>
        <v>#N/A</v>
      </c>
      <c r="CH377" t="e">
        <f t="shared" ca="1" si="1078"/>
        <v>#N/A</v>
      </c>
      <c r="CI377" t="e">
        <f t="shared" ca="1" si="1078"/>
        <v>#N/A</v>
      </c>
      <c r="CJ377" t="e">
        <f t="shared" ca="1" si="1078"/>
        <v>#N/A</v>
      </c>
      <c r="CK377" t="e">
        <f t="shared" ca="1" si="1077"/>
        <v>#N/A</v>
      </c>
      <c r="CL377" t="e">
        <f t="shared" ca="1" si="1077"/>
        <v>#N/A</v>
      </c>
      <c r="CM377" t="e">
        <f t="shared" ca="1" si="1077"/>
        <v>#N/A</v>
      </c>
      <c r="CN377" t="e">
        <f t="shared" ca="1" si="1077"/>
        <v>#N/A</v>
      </c>
      <c r="CO377" t="e">
        <f t="shared" ca="1" si="1077"/>
        <v>#N/A</v>
      </c>
      <c r="CP377" t="e">
        <f t="shared" ca="1" si="1077"/>
        <v>#N/A</v>
      </c>
      <c r="CQ377" t="e">
        <f t="shared" ca="1" si="1077"/>
        <v>#N/A</v>
      </c>
      <c r="CR377" t="e">
        <f t="shared" ca="1" si="1077"/>
        <v>#N/A</v>
      </c>
      <c r="CS377" t="e">
        <f t="shared" ca="1" si="1077"/>
        <v>#N/A</v>
      </c>
      <c r="CT377" t="e">
        <f t="shared" ca="1" si="1077"/>
        <v>#N/A</v>
      </c>
      <c r="CU377" t="e">
        <f t="shared" ca="1" si="1077"/>
        <v>#N/A</v>
      </c>
      <c r="CV377" t="e">
        <f t="shared" ca="1" si="1077"/>
        <v>#N/A</v>
      </c>
      <c r="CW377" t="e">
        <f t="shared" ca="1" si="1077"/>
        <v>#N/A</v>
      </c>
      <c r="CX377" t="e">
        <f t="shared" ca="1" si="1077"/>
        <v>#N/A</v>
      </c>
      <c r="CY377" t="e">
        <f t="shared" ca="1" si="1077"/>
        <v>#N/A</v>
      </c>
      <c r="CZ377" t="e">
        <f t="shared" ca="1" si="1077"/>
        <v>#N/A</v>
      </c>
      <c r="DA377" t="e">
        <f t="shared" ca="1" si="1077"/>
        <v>#N/A</v>
      </c>
      <c r="DB377" t="e">
        <f t="shared" ca="1" si="1077"/>
        <v>#N/A</v>
      </c>
      <c r="DC377" t="e">
        <f t="shared" ca="1" si="1077"/>
        <v>#N/A</v>
      </c>
      <c r="DD377" t="e">
        <f t="shared" ca="1" si="1077"/>
        <v>#N/A</v>
      </c>
      <c r="DE377" t="e">
        <f t="shared" ca="1" si="1077"/>
        <v>#N/A</v>
      </c>
      <c r="DF377" t="e">
        <f t="shared" ca="1" si="1077"/>
        <v>#N/A</v>
      </c>
      <c r="DG377" t="e">
        <f t="shared" ca="1" si="1077"/>
        <v>#N/A</v>
      </c>
      <c r="DH377" t="e">
        <f t="shared" ca="1" si="1077"/>
        <v>#N/A</v>
      </c>
      <c r="DI377" t="e">
        <f t="shared" ca="1" si="1077"/>
        <v>#N/A</v>
      </c>
      <c r="DJ377" s="91" t="e">
        <f t="shared" ca="1" si="1077"/>
        <v>#N/A</v>
      </c>
      <c r="DK377" t="e">
        <f t="shared" ca="1" si="1077"/>
        <v>#N/A</v>
      </c>
      <c r="DL377" t="e">
        <f t="shared" ca="1" si="1077"/>
        <v>#N/A</v>
      </c>
      <c r="DM377" t="e">
        <f t="shared" ca="1" si="1077"/>
        <v>#N/A</v>
      </c>
      <c r="DN377" t="e">
        <f t="shared" ca="1" si="1077"/>
        <v>#N/A</v>
      </c>
      <c r="DO377" t="e">
        <f t="shared" ca="1" si="1077"/>
        <v>#N/A</v>
      </c>
      <c r="DP377" t="e">
        <f t="shared" ca="1" si="1077"/>
        <v>#N/A</v>
      </c>
      <c r="DQ377" t="e">
        <f t="shared" ca="1" si="1077"/>
        <v>#N/A</v>
      </c>
      <c r="DR377" t="e">
        <f t="shared" ca="1" si="1077"/>
        <v>#N/A</v>
      </c>
      <c r="DS377" t="e">
        <f t="shared" ca="1" si="1077"/>
        <v>#N/A</v>
      </c>
      <c r="DT377" t="e">
        <f t="shared" ca="1" si="1077"/>
        <v>#N/A</v>
      </c>
      <c r="DU377" t="e">
        <f t="shared" ca="1" si="1077"/>
        <v>#N/A</v>
      </c>
      <c r="DV377" t="e">
        <f t="shared" ca="1" si="1077"/>
        <v>#N/A</v>
      </c>
      <c r="DW377" t="e">
        <f t="shared" ca="1" si="1077"/>
        <v>#N/A</v>
      </c>
      <c r="DX377" t="e">
        <f t="shared" ca="1" si="1077"/>
        <v>#N/A</v>
      </c>
      <c r="DY377" t="e">
        <f t="shared" ca="1" si="1077"/>
        <v>#N/A</v>
      </c>
      <c r="DZ377" t="e">
        <f t="shared" ca="1" si="1077"/>
        <v>#N/A</v>
      </c>
      <c r="EA377" t="e">
        <f t="shared" ca="1" si="1077"/>
        <v>#N/A</v>
      </c>
      <c r="EB377" t="e">
        <f t="shared" ca="1" si="1077"/>
        <v>#N/A</v>
      </c>
      <c r="EC377" t="e">
        <f t="shared" ca="1" si="1077"/>
        <v>#N/A</v>
      </c>
      <c r="ED377" t="e">
        <f t="shared" ca="1" si="1077"/>
        <v>#N/A</v>
      </c>
      <c r="EE377" t="e">
        <f t="shared" ca="1" si="1077"/>
        <v>#N/A</v>
      </c>
      <c r="EF377" t="e">
        <f t="shared" ca="1" si="1077"/>
        <v>#N/A</v>
      </c>
      <c r="EG377" t="e">
        <f t="shared" ca="1" si="1077"/>
        <v>#N/A</v>
      </c>
      <c r="EH377" t="e">
        <f t="shared" ca="1" si="1077"/>
        <v>#N/A</v>
      </c>
      <c r="EI377" t="e">
        <f t="shared" ca="1" si="1077"/>
        <v>#N/A</v>
      </c>
      <c r="EJ377" t="e">
        <f t="shared" ca="1" si="1077"/>
        <v>#N/A</v>
      </c>
      <c r="EK377" t="e">
        <f t="shared" ca="1" si="1077"/>
        <v>#N/A</v>
      </c>
      <c r="EL377" t="e">
        <f t="shared" ca="1" si="1077"/>
        <v>#N/A</v>
      </c>
      <c r="EM377" t="e">
        <f t="shared" ca="1" si="1077"/>
        <v>#N/A</v>
      </c>
      <c r="EN377" s="91" t="e">
        <f t="shared" ca="1" si="1077"/>
        <v>#N/A</v>
      </c>
    </row>
    <row r="378" spans="1:144">
      <c r="A378">
        <f ca="1"/>
        <v>0</v>
      </c>
      <c r="B378">
        <f ca="1"/>
        <v>0</v>
      </c>
      <c r="C378">
        <f ca="1"/>
        <v>0</v>
      </c>
      <c r="D378" t="str">
        <f ca="1"/>
        <v/>
      </c>
      <c r="E378">
        <f ca="1"/>
        <v>0</v>
      </c>
      <c r="F378">
        <f ca="1"/>
        <v>0</v>
      </c>
      <c r="G378">
        <f ca="1"/>
        <v>0</v>
      </c>
      <c r="H378" t="str">
        <f ca="1"/>
        <v/>
      </c>
      <c r="I378">
        <f ca="1"/>
        <v>0</v>
      </c>
      <c r="J378" t="str">
        <f ca="1"/>
        <v/>
      </c>
      <c r="K378" t="str">
        <f ca="1"/>
        <v>0</v>
      </c>
      <c r="L378" t="str">
        <f ca="1"/>
        <v>0</v>
      </c>
      <c r="M378" t="str">
        <f ca="1"/>
        <v>0</v>
      </c>
      <c r="X378" s="91" t="e">
        <f t="shared" ca="1" si="1067"/>
        <v>#N/A</v>
      </c>
      <c r="Y378" t="e">
        <f t="shared" ca="1" si="1078"/>
        <v>#N/A</v>
      </c>
      <c r="Z378" t="e">
        <f t="shared" ca="1" si="1078"/>
        <v>#N/A</v>
      </c>
      <c r="AA378" t="e">
        <f t="shared" ca="1" si="1078"/>
        <v>#N/A</v>
      </c>
      <c r="AB378" t="e">
        <f t="shared" ca="1" si="1078"/>
        <v>#N/A</v>
      </c>
      <c r="AC378" t="e">
        <f t="shared" ca="1" si="1078"/>
        <v>#N/A</v>
      </c>
      <c r="AD378" t="e">
        <f t="shared" ca="1" si="1078"/>
        <v>#N/A</v>
      </c>
      <c r="AE378" t="e">
        <f t="shared" ca="1" si="1078"/>
        <v>#N/A</v>
      </c>
      <c r="AF378" t="e">
        <f t="shared" ca="1" si="1078"/>
        <v>#N/A</v>
      </c>
      <c r="AG378" t="e">
        <f t="shared" ca="1" si="1078"/>
        <v>#N/A</v>
      </c>
      <c r="AH378" t="e">
        <f t="shared" ca="1" si="1078"/>
        <v>#N/A</v>
      </c>
      <c r="AI378" t="e">
        <f t="shared" ca="1" si="1078"/>
        <v>#N/A</v>
      </c>
      <c r="AJ378" t="e">
        <f t="shared" ca="1" si="1078"/>
        <v>#N/A</v>
      </c>
      <c r="AK378" t="e">
        <f t="shared" ca="1" si="1078"/>
        <v>#N/A</v>
      </c>
      <c r="AL378" t="e">
        <f t="shared" ca="1" si="1078"/>
        <v>#N/A</v>
      </c>
      <c r="AM378" t="e">
        <f t="shared" ca="1" si="1078"/>
        <v>#N/A</v>
      </c>
      <c r="AN378" t="e">
        <f t="shared" ca="1" si="1078"/>
        <v>#N/A</v>
      </c>
      <c r="AO378" t="e">
        <f t="shared" ca="1" si="1078"/>
        <v>#N/A</v>
      </c>
      <c r="AP378" t="e">
        <f t="shared" ca="1" si="1078"/>
        <v>#N/A</v>
      </c>
      <c r="AQ378" t="e">
        <f t="shared" ca="1" si="1078"/>
        <v>#N/A</v>
      </c>
      <c r="AR378" t="e">
        <f t="shared" ca="1" si="1078"/>
        <v>#N/A</v>
      </c>
      <c r="AS378" t="e">
        <f t="shared" ca="1" si="1078"/>
        <v>#N/A</v>
      </c>
      <c r="AT378" t="e">
        <f t="shared" ca="1" si="1078"/>
        <v>#N/A</v>
      </c>
      <c r="AU378" t="e">
        <f t="shared" ca="1" si="1078"/>
        <v>#N/A</v>
      </c>
      <c r="AV378" t="e">
        <f t="shared" ca="1" si="1078"/>
        <v>#N/A</v>
      </c>
      <c r="AW378" t="e">
        <f t="shared" ca="1" si="1078"/>
        <v>#N/A</v>
      </c>
      <c r="AX378" t="e">
        <f t="shared" ca="1" si="1078"/>
        <v>#N/A</v>
      </c>
      <c r="AY378" t="e">
        <f t="shared" ca="1" si="1078"/>
        <v>#N/A</v>
      </c>
      <c r="AZ378" t="e">
        <f t="shared" ca="1" si="1078"/>
        <v>#N/A</v>
      </c>
      <c r="BA378" t="e">
        <f t="shared" ca="1" si="1078"/>
        <v>#N/A</v>
      </c>
      <c r="BB378" s="91" t="e">
        <f t="shared" ca="1" si="1078"/>
        <v>#N/A</v>
      </c>
      <c r="BC378" t="e">
        <f t="shared" ca="1" si="1078"/>
        <v>#N/A</v>
      </c>
      <c r="BD378" t="e">
        <f t="shared" ca="1" si="1078"/>
        <v>#N/A</v>
      </c>
      <c r="BE378" t="e">
        <f t="shared" ca="1" si="1078"/>
        <v>#N/A</v>
      </c>
      <c r="BF378" t="e">
        <f t="shared" ca="1" si="1078"/>
        <v>#N/A</v>
      </c>
      <c r="BG378" t="e">
        <f t="shared" ca="1" si="1078"/>
        <v>#N/A</v>
      </c>
      <c r="BH378" t="e">
        <f t="shared" ca="1" si="1078"/>
        <v>#N/A</v>
      </c>
      <c r="BI378" t="e">
        <f t="shared" ca="1" si="1078"/>
        <v>#N/A</v>
      </c>
      <c r="BJ378" t="e">
        <f t="shared" ca="1" si="1078"/>
        <v>#N/A</v>
      </c>
      <c r="BK378" t="e">
        <f t="shared" ca="1" si="1078"/>
        <v>#N/A</v>
      </c>
      <c r="BL378" t="e">
        <f t="shared" ca="1" si="1078"/>
        <v>#N/A</v>
      </c>
      <c r="BM378" t="e">
        <f t="shared" ca="1" si="1078"/>
        <v>#N/A</v>
      </c>
      <c r="BN378" t="e">
        <f t="shared" ca="1" si="1078"/>
        <v>#N/A</v>
      </c>
      <c r="BO378" t="e">
        <f t="shared" ca="1" si="1078"/>
        <v>#N/A</v>
      </c>
      <c r="BP378" t="e">
        <f t="shared" ca="1" si="1078"/>
        <v>#N/A</v>
      </c>
      <c r="BQ378" t="e">
        <f t="shared" ca="1" si="1078"/>
        <v>#N/A</v>
      </c>
      <c r="BR378" t="e">
        <f t="shared" ca="1" si="1078"/>
        <v>#N/A</v>
      </c>
      <c r="BS378" t="e">
        <f t="shared" ca="1" si="1078"/>
        <v>#N/A</v>
      </c>
      <c r="BT378" t="e">
        <f t="shared" ca="1" si="1078"/>
        <v>#N/A</v>
      </c>
      <c r="BU378" t="e">
        <f t="shared" ca="1" si="1078"/>
        <v>#N/A</v>
      </c>
      <c r="BV378" t="e">
        <f t="shared" ca="1" si="1078"/>
        <v>#N/A</v>
      </c>
      <c r="BW378" t="e">
        <f t="shared" ca="1" si="1078"/>
        <v>#N/A</v>
      </c>
      <c r="BX378" t="e">
        <f t="shared" ca="1" si="1078"/>
        <v>#N/A</v>
      </c>
      <c r="BY378" t="e">
        <f t="shared" ca="1" si="1078"/>
        <v>#N/A</v>
      </c>
      <c r="BZ378" t="e">
        <f t="shared" ca="1" si="1078"/>
        <v>#N/A</v>
      </c>
      <c r="CA378" t="e">
        <f t="shared" ca="1" si="1078"/>
        <v>#N/A</v>
      </c>
      <c r="CB378" t="e">
        <f t="shared" ca="1" si="1078"/>
        <v>#N/A</v>
      </c>
      <c r="CC378" t="e">
        <f t="shared" ca="1" si="1078"/>
        <v>#N/A</v>
      </c>
      <c r="CD378" t="e">
        <f t="shared" ca="1" si="1078"/>
        <v>#N/A</v>
      </c>
      <c r="CE378" t="e">
        <f t="shared" ca="1" si="1078"/>
        <v>#N/A</v>
      </c>
      <c r="CF378" s="91" t="e">
        <f t="shared" ca="1" si="1078"/>
        <v>#N/A</v>
      </c>
      <c r="CG378" t="e">
        <f t="shared" ca="1" si="1078"/>
        <v>#N/A</v>
      </c>
      <c r="CH378" t="e">
        <f t="shared" ca="1" si="1078"/>
        <v>#N/A</v>
      </c>
      <c r="CI378" t="e">
        <f t="shared" ca="1" si="1078"/>
        <v>#N/A</v>
      </c>
      <c r="CJ378" t="e">
        <f t="shared" ca="1" si="1078"/>
        <v>#N/A</v>
      </c>
      <c r="CK378" t="e">
        <f t="shared" ca="1" si="1077"/>
        <v>#N/A</v>
      </c>
      <c r="CL378" t="e">
        <f t="shared" ca="1" si="1077"/>
        <v>#N/A</v>
      </c>
      <c r="CM378" t="e">
        <f t="shared" ca="1" si="1077"/>
        <v>#N/A</v>
      </c>
      <c r="CN378" t="e">
        <f t="shared" ca="1" si="1077"/>
        <v>#N/A</v>
      </c>
      <c r="CO378" t="e">
        <f t="shared" ca="1" si="1077"/>
        <v>#N/A</v>
      </c>
      <c r="CP378" t="e">
        <f t="shared" ca="1" si="1077"/>
        <v>#N/A</v>
      </c>
      <c r="CQ378" t="e">
        <f t="shared" ca="1" si="1077"/>
        <v>#N/A</v>
      </c>
      <c r="CR378" t="e">
        <f t="shared" ca="1" si="1077"/>
        <v>#N/A</v>
      </c>
      <c r="CS378" t="e">
        <f t="shared" ca="1" si="1077"/>
        <v>#N/A</v>
      </c>
      <c r="CT378" t="e">
        <f t="shared" ca="1" si="1077"/>
        <v>#N/A</v>
      </c>
      <c r="CU378" t="e">
        <f t="shared" ca="1" si="1077"/>
        <v>#N/A</v>
      </c>
      <c r="CV378" t="e">
        <f t="shared" ca="1" si="1077"/>
        <v>#N/A</v>
      </c>
      <c r="CW378" t="e">
        <f t="shared" ca="1" si="1077"/>
        <v>#N/A</v>
      </c>
      <c r="CX378" t="e">
        <f t="shared" ca="1" si="1077"/>
        <v>#N/A</v>
      </c>
      <c r="CY378" t="e">
        <f t="shared" ca="1" si="1077"/>
        <v>#N/A</v>
      </c>
      <c r="CZ378" t="e">
        <f t="shared" ca="1" si="1077"/>
        <v>#N/A</v>
      </c>
      <c r="DA378" t="e">
        <f t="shared" ca="1" si="1077"/>
        <v>#N/A</v>
      </c>
      <c r="DB378" t="e">
        <f t="shared" ca="1" si="1077"/>
        <v>#N/A</v>
      </c>
      <c r="DC378" t="e">
        <f t="shared" ca="1" si="1077"/>
        <v>#N/A</v>
      </c>
      <c r="DD378" t="e">
        <f t="shared" ca="1" si="1077"/>
        <v>#N/A</v>
      </c>
      <c r="DE378" t="e">
        <f t="shared" ca="1" si="1077"/>
        <v>#N/A</v>
      </c>
      <c r="DF378" t="e">
        <f t="shared" ca="1" si="1077"/>
        <v>#N/A</v>
      </c>
      <c r="DG378" t="e">
        <f t="shared" ca="1" si="1077"/>
        <v>#N/A</v>
      </c>
      <c r="DH378" t="e">
        <f t="shared" ca="1" si="1077"/>
        <v>#N/A</v>
      </c>
      <c r="DI378" t="e">
        <f t="shared" ca="1" si="1077"/>
        <v>#N/A</v>
      </c>
      <c r="DJ378" s="91" t="e">
        <f t="shared" ca="1" si="1077"/>
        <v>#N/A</v>
      </c>
      <c r="DK378" t="e">
        <f t="shared" ca="1" si="1077"/>
        <v>#N/A</v>
      </c>
      <c r="DL378" t="e">
        <f t="shared" ca="1" si="1077"/>
        <v>#N/A</v>
      </c>
      <c r="DM378" t="e">
        <f t="shared" ca="1" si="1077"/>
        <v>#N/A</v>
      </c>
      <c r="DN378" t="e">
        <f t="shared" ca="1" si="1077"/>
        <v>#N/A</v>
      </c>
      <c r="DO378" t="e">
        <f t="shared" ca="1" si="1077"/>
        <v>#N/A</v>
      </c>
      <c r="DP378" t="e">
        <f t="shared" ca="1" si="1077"/>
        <v>#N/A</v>
      </c>
      <c r="DQ378" t="e">
        <f t="shared" ca="1" si="1077"/>
        <v>#N/A</v>
      </c>
      <c r="DR378" t="e">
        <f t="shared" ca="1" si="1077"/>
        <v>#N/A</v>
      </c>
      <c r="DS378" t="e">
        <f t="shared" ca="1" si="1077"/>
        <v>#N/A</v>
      </c>
      <c r="DT378" t="e">
        <f t="shared" ca="1" si="1077"/>
        <v>#N/A</v>
      </c>
      <c r="DU378" t="e">
        <f t="shared" ca="1" si="1077"/>
        <v>#N/A</v>
      </c>
      <c r="DV378" t="e">
        <f t="shared" ca="1" si="1077"/>
        <v>#N/A</v>
      </c>
      <c r="DW378" t="e">
        <f t="shared" ca="1" si="1077"/>
        <v>#N/A</v>
      </c>
      <c r="DX378" t="e">
        <f t="shared" ca="1" si="1077"/>
        <v>#N/A</v>
      </c>
      <c r="DY378" t="e">
        <f t="shared" ca="1" si="1077"/>
        <v>#N/A</v>
      </c>
      <c r="DZ378" t="e">
        <f t="shared" ca="1" si="1077"/>
        <v>#N/A</v>
      </c>
      <c r="EA378" t="e">
        <f t="shared" ca="1" si="1077"/>
        <v>#N/A</v>
      </c>
      <c r="EB378" t="e">
        <f t="shared" ca="1" si="1077"/>
        <v>#N/A</v>
      </c>
      <c r="EC378" t="e">
        <f t="shared" ca="1" si="1077"/>
        <v>#N/A</v>
      </c>
      <c r="ED378" t="e">
        <f t="shared" ca="1" si="1077"/>
        <v>#N/A</v>
      </c>
      <c r="EE378" t="e">
        <f t="shared" ca="1" si="1077"/>
        <v>#N/A</v>
      </c>
      <c r="EF378" t="e">
        <f t="shared" ca="1" si="1077"/>
        <v>#N/A</v>
      </c>
      <c r="EG378" t="e">
        <f t="shared" ca="1" si="1077"/>
        <v>#N/A</v>
      </c>
      <c r="EH378" t="e">
        <f t="shared" ca="1" si="1077"/>
        <v>#N/A</v>
      </c>
      <c r="EI378" t="e">
        <f t="shared" ca="1" si="1077"/>
        <v>#N/A</v>
      </c>
      <c r="EJ378" t="e">
        <f t="shared" ca="1" si="1077"/>
        <v>#N/A</v>
      </c>
      <c r="EK378" t="e">
        <f t="shared" ca="1" si="1077"/>
        <v>#N/A</v>
      </c>
      <c r="EL378" t="e">
        <f t="shared" ca="1" si="1077"/>
        <v>#N/A</v>
      </c>
      <c r="EM378" t="e">
        <f t="shared" ca="1" si="1077"/>
        <v>#N/A</v>
      </c>
      <c r="EN378" s="91" t="e">
        <f t="shared" ca="1" si="1077"/>
        <v>#N/A</v>
      </c>
    </row>
    <row r="379" spans="1:144">
      <c r="A379">
        <f ca="1"/>
        <v>0</v>
      </c>
      <c r="B379">
        <f ca="1"/>
        <v>0</v>
      </c>
      <c r="C379">
        <f ca="1"/>
        <v>0</v>
      </c>
      <c r="D379" t="str">
        <f ca="1"/>
        <v/>
      </c>
      <c r="E379">
        <f ca="1"/>
        <v>0</v>
      </c>
      <c r="F379">
        <f ca="1"/>
        <v>0</v>
      </c>
      <c r="G379">
        <f ca="1"/>
        <v>0</v>
      </c>
      <c r="H379" t="str">
        <f ca="1"/>
        <v/>
      </c>
      <c r="I379">
        <f ca="1"/>
        <v>0</v>
      </c>
      <c r="J379" t="str">
        <f ca="1"/>
        <v/>
      </c>
      <c r="K379" t="str">
        <f ca="1"/>
        <v>0</v>
      </c>
      <c r="L379" t="str">
        <f ca="1"/>
        <v>0</v>
      </c>
      <c r="M379" t="str">
        <f ca="1"/>
        <v>0</v>
      </c>
      <c r="X379" s="91" t="e">
        <f t="shared" ca="1" si="1067"/>
        <v>#N/A</v>
      </c>
      <c r="Y379" t="e">
        <f t="shared" ca="1" si="1078"/>
        <v>#N/A</v>
      </c>
      <c r="Z379" t="e">
        <f t="shared" ca="1" si="1078"/>
        <v>#N/A</v>
      </c>
      <c r="AA379" t="e">
        <f t="shared" ca="1" si="1078"/>
        <v>#N/A</v>
      </c>
      <c r="AB379" t="e">
        <f t="shared" ca="1" si="1078"/>
        <v>#N/A</v>
      </c>
      <c r="AC379" t="e">
        <f t="shared" ca="1" si="1078"/>
        <v>#N/A</v>
      </c>
      <c r="AD379" t="e">
        <f t="shared" ca="1" si="1078"/>
        <v>#N/A</v>
      </c>
      <c r="AE379" t="e">
        <f t="shared" ca="1" si="1078"/>
        <v>#N/A</v>
      </c>
      <c r="AF379" t="e">
        <f t="shared" ca="1" si="1078"/>
        <v>#N/A</v>
      </c>
      <c r="AG379" t="e">
        <f t="shared" ca="1" si="1078"/>
        <v>#N/A</v>
      </c>
      <c r="AH379" t="e">
        <f t="shared" ca="1" si="1078"/>
        <v>#N/A</v>
      </c>
      <c r="AI379" t="e">
        <f t="shared" ca="1" si="1078"/>
        <v>#N/A</v>
      </c>
      <c r="AJ379" t="e">
        <f t="shared" ca="1" si="1078"/>
        <v>#N/A</v>
      </c>
      <c r="AK379" t="e">
        <f t="shared" ca="1" si="1078"/>
        <v>#N/A</v>
      </c>
      <c r="AL379" t="e">
        <f t="shared" ca="1" si="1078"/>
        <v>#N/A</v>
      </c>
      <c r="AM379" t="e">
        <f t="shared" ca="1" si="1078"/>
        <v>#N/A</v>
      </c>
      <c r="AN379" t="e">
        <f t="shared" ca="1" si="1078"/>
        <v>#N/A</v>
      </c>
      <c r="AO379" t="e">
        <f t="shared" ca="1" si="1078"/>
        <v>#N/A</v>
      </c>
      <c r="AP379" t="e">
        <f t="shared" ca="1" si="1078"/>
        <v>#N/A</v>
      </c>
      <c r="AQ379" t="e">
        <f t="shared" ca="1" si="1078"/>
        <v>#N/A</v>
      </c>
      <c r="AR379" t="e">
        <f t="shared" ca="1" si="1078"/>
        <v>#N/A</v>
      </c>
      <c r="AS379" t="e">
        <f t="shared" ca="1" si="1078"/>
        <v>#N/A</v>
      </c>
      <c r="AT379" t="e">
        <f t="shared" ca="1" si="1078"/>
        <v>#N/A</v>
      </c>
      <c r="AU379" t="e">
        <f t="shared" ca="1" si="1078"/>
        <v>#N/A</v>
      </c>
      <c r="AV379" t="e">
        <f t="shared" ca="1" si="1078"/>
        <v>#N/A</v>
      </c>
      <c r="AW379" t="e">
        <f t="shared" ca="1" si="1078"/>
        <v>#N/A</v>
      </c>
      <c r="AX379" t="e">
        <f t="shared" ca="1" si="1078"/>
        <v>#N/A</v>
      </c>
      <c r="AY379" t="e">
        <f t="shared" ca="1" si="1078"/>
        <v>#N/A</v>
      </c>
      <c r="AZ379" t="e">
        <f t="shared" ca="1" si="1078"/>
        <v>#N/A</v>
      </c>
      <c r="BA379" t="e">
        <f t="shared" ca="1" si="1078"/>
        <v>#N/A</v>
      </c>
      <c r="BB379" s="91" t="e">
        <f t="shared" ca="1" si="1078"/>
        <v>#N/A</v>
      </c>
      <c r="BC379" t="e">
        <f t="shared" ca="1" si="1078"/>
        <v>#N/A</v>
      </c>
      <c r="BD379" t="e">
        <f t="shared" ca="1" si="1078"/>
        <v>#N/A</v>
      </c>
      <c r="BE379" t="e">
        <f t="shared" ca="1" si="1078"/>
        <v>#N/A</v>
      </c>
      <c r="BF379" t="e">
        <f t="shared" ca="1" si="1078"/>
        <v>#N/A</v>
      </c>
      <c r="BG379" t="e">
        <f t="shared" ca="1" si="1078"/>
        <v>#N/A</v>
      </c>
      <c r="BH379" t="e">
        <f t="shared" ca="1" si="1078"/>
        <v>#N/A</v>
      </c>
      <c r="BI379" t="e">
        <f t="shared" ca="1" si="1078"/>
        <v>#N/A</v>
      </c>
      <c r="BJ379" t="e">
        <f t="shared" ca="1" si="1078"/>
        <v>#N/A</v>
      </c>
      <c r="BK379" t="e">
        <f t="shared" ca="1" si="1078"/>
        <v>#N/A</v>
      </c>
      <c r="BL379" t="e">
        <f t="shared" ca="1" si="1078"/>
        <v>#N/A</v>
      </c>
      <c r="BM379" t="e">
        <f t="shared" ca="1" si="1078"/>
        <v>#N/A</v>
      </c>
      <c r="BN379" t="e">
        <f t="shared" ca="1" si="1078"/>
        <v>#N/A</v>
      </c>
      <c r="BO379" t="e">
        <f t="shared" ca="1" si="1078"/>
        <v>#N/A</v>
      </c>
      <c r="BP379" t="e">
        <f t="shared" ca="1" si="1078"/>
        <v>#N/A</v>
      </c>
      <c r="BQ379" t="e">
        <f t="shared" ca="1" si="1078"/>
        <v>#N/A</v>
      </c>
      <c r="BR379" t="e">
        <f t="shared" ca="1" si="1078"/>
        <v>#N/A</v>
      </c>
      <c r="BS379" t="e">
        <f t="shared" ca="1" si="1078"/>
        <v>#N/A</v>
      </c>
      <c r="BT379" t="e">
        <f t="shared" ca="1" si="1078"/>
        <v>#N/A</v>
      </c>
      <c r="BU379" t="e">
        <f t="shared" ca="1" si="1078"/>
        <v>#N/A</v>
      </c>
      <c r="BV379" t="e">
        <f t="shared" ca="1" si="1078"/>
        <v>#N/A</v>
      </c>
      <c r="BW379" t="e">
        <f t="shared" ca="1" si="1078"/>
        <v>#N/A</v>
      </c>
      <c r="BX379" t="e">
        <f t="shared" ca="1" si="1078"/>
        <v>#N/A</v>
      </c>
      <c r="BY379" t="e">
        <f t="shared" ca="1" si="1078"/>
        <v>#N/A</v>
      </c>
      <c r="BZ379" t="e">
        <f t="shared" ca="1" si="1078"/>
        <v>#N/A</v>
      </c>
      <c r="CA379" t="e">
        <f t="shared" ca="1" si="1078"/>
        <v>#N/A</v>
      </c>
      <c r="CB379" t="e">
        <f t="shared" ca="1" si="1078"/>
        <v>#N/A</v>
      </c>
      <c r="CC379" t="e">
        <f t="shared" ca="1" si="1078"/>
        <v>#N/A</v>
      </c>
      <c r="CD379" t="e">
        <f t="shared" ca="1" si="1078"/>
        <v>#N/A</v>
      </c>
      <c r="CE379" t="e">
        <f t="shared" ca="1" si="1078"/>
        <v>#N/A</v>
      </c>
      <c r="CF379" s="91" t="e">
        <f t="shared" ca="1" si="1078"/>
        <v>#N/A</v>
      </c>
      <c r="CG379" t="e">
        <f t="shared" ca="1" si="1078"/>
        <v>#N/A</v>
      </c>
      <c r="CH379" t="e">
        <f t="shared" ca="1" si="1078"/>
        <v>#N/A</v>
      </c>
      <c r="CI379" t="e">
        <f t="shared" ca="1" si="1078"/>
        <v>#N/A</v>
      </c>
      <c r="CJ379" t="e">
        <f t="shared" ca="1" si="1078"/>
        <v>#N/A</v>
      </c>
      <c r="CK379" t="e">
        <f t="shared" ca="1" si="1077"/>
        <v>#N/A</v>
      </c>
      <c r="CL379" t="e">
        <f t="shared" ca="1" si="1077"/>
        <v>#N/A</v>
      </c>
      <c r="CM379" t="e">
        <f t="shared" ca="1" si="1077"/>
        <v>#N/A</v>
      </c>
      <c r="CN379" t="e">
        <f t="shared" ca="1" si="1077"/>
        <v>#N/A</v>
      </c>
      <c r="CO379" t="e">
        <f t="shared" ca="1" si="1077"/>
        <v>#N/A</v>
      </c>
      <c r="CP379" t="e">
        <f t="shared" ca="1" si="1077"/>
        <v>#N/A</v>
      </c>
      <c r="CQ379" t="e">
        <f t="shared" ca="1" si="1077"/>
        <v>#N/A</v>
      </c>
      <c r="CR379" t="e">
        <f t="shared" ca="1" si="1077"/>
        <v>#N/A</v>
      </c>
      <c r="CS379" t="e">
        <f t="shared" ca="1" si="1077"/>
        <v>#N/A</v>
      </c>
      <c r="CT379" t="e">
        <f t="shared" ca="1" si="1077"/>
        <v>#N/A</v>
      </c>
      <c r="CU379" t="e">
        <f t="shared" ca="1" si="1077"/>
        <v>#N/A</v>
      </c>
      <c r="CV379" t="e">
        <f t="shared" ca="1" si="1077"/>
        <v>#N/A</v>
      </c>
      <c r="CW379" t="e">
        <f t="shared" ca="1" si="1077"/>
        <v>#N/A</v>
      </c>
      <c r="CX379" t="e">
        <f t="shared" ca="1" si="1077"/>
        <v>#N/A</v>
      </c>
      <c r="CY379" t="e">
        <f t="shared" ca="1" si="1077"/>
        <v>#N/A</v>
      </c>
      <c r="CZ379" t="e">
        <f t="shared" ca="1" si="1077"/>
        <v>#N/A</v>
      </c>
      <c r="DA379" t="e">
        <f t="shared" ca="1" si="1077"/>
        <v>#N/A</v>
      </c>
      <c r="DB379" t="e">
        <f t="shared" ca="1" si="1077"/>
        <v>#N/A</v>
      </c>
      <c r="DC379" t="e">
        <f t="shared" ca="1" si="1077"/>
        <v>#N/A</v>
      </c>
      <c r="DD379" t="e">
        <f t="shared" ca="1" si="1077"/>
        <v>#N/A</v>
      </c>
      <c r="DE379" t="e">
        <f t="shared" ca="1" si="1077"/>
        <v>#N/A</v>
      </c>
      <c r="DF379" t="e">
        <f t="shared" ca="1" si="1077"/>
        <v>#N/A</v>
      </c>
      <c r="DG379" t="e">
        <f t="shared" ca="1" si="1077"/>
        <v>#N/A</v>
      </c>
      <c r="DH379" t="e">
        <f t="shared" ca="1" si="1077"/>
        <v>#N/A</v>
      </c>
      <c r="DI379" t="e">
        <f t="shared" ca="1" si="1077"/>
        <v>#N/A</v>
      </c>
      <c r="DJ379" s="91" t="e">
        <f t="shared" ca="1" si="1077"/>
        <v>#N/A</v>
      </c>
      <c r="DK379" t="e">
        <f t="shared" ca="1" si="1077"/>
        <v>#N/A</v>
      </c>
      <c r="DL379" t="e">
        <f t="shared" ca="1" si="1077"/>
        <v>#N/A</v>
      </c>
      <c r="DM379" t="e">
        <f t="shared" ca="1" si="1077"/>
        <v>#N/A</v>
      </c>
      <c r="DN379" t="e">
        <f t="shared" ca="1" si="1077"/>
        <v>#N/A</v>
      </c>
      <c r="DO379" t="e">
        <f t="shared" ca="1" si="1077"/>
        <v>#N/A</v>
      </c>
      <c r="DP379" t="e">
        <f t="shared" ca="1" si="1077"/>
        <v>#N/A</v>
      </c>
      <c r="DQ379" t="e">
        <f t="shared" ca="1" si="1077"/>
        <v>#N/A</v>
      </c>
      <c r="DR379" t="e">
        <f t="shared" ca="1" si="1077"/>
        <v>#N/A</v>
      </c>
      <c r="DS379" t="e">
        <f t="shared" ca="1" si="1077"/>
        <v>#N/A</v>
      </c>
      <c r="DT379" t="e">
        <f t="shared" ca="1" si="1077"/>
        <v>#N/A</v>
      </c>
      <c r="DU379" t="e">
        <f t="shared" ca="1" si="1077"/>
        <v>#N/A</v>
      </c>
      <c r="DV379" t="e">
        <f t="shared" ca="1" si="1077"/>
        <v>#N/A</v>
      </c>
      <c r="DW379" t="e">
        <f t="shared" ca="1" si="1077"/>
        <v>#N/A</v>
      </c>
      <c r="DX379" t="e">
        <f t="shared" ca="1" si="1077"/>
        <v>#N/A</v>
      </c>
      <c r="DY379" t="e">
        <f t="shared" ca="1" si="1077"/>
        <v>#N/A</v>
      </c>
      <c r="DZ379" t="e">
        <f t="shared" ca="1" si="1077"/>
        <v>#N/A</v>
      </c>
      <c r="EA379" t="e">
        <f t="shared" ca="1" si="1077"/>
        <v>#N/A</v>
      </c>
      <c r="EB379" t="e">
        <f t="shared" ca="1" si="1077"/>
        <v>#N/A</v>
      </c>
      <c r="EC379" t="e">
        <f t="shared" ca="1" si="1077"/>
        <v>#N/A</v>
      </c>
      <c r="ED379" t="e">
        <f t="shared" ca="1" si="1077"/>
        <v>#N/A</v>
      </c>
      <c r="EE379" t="e">
        <f t="shared" ca="1" si="1077"/>
        <v>#N/A</v>
      </c>
      <c r="EF379" t="e">
        <f t="shared" ca="1" si="1077"/>
        <v>#N/A</v>
      </c>
      <c r="EG379" t="e">
        <f t="shared" ca="1" si="1077"/>
        <v>#N/A</v>
      </c>
      <c r="EH379" t="e">
        <f t="shared" ca="1" si="1077"/>
        <v>#N/A</v>
      </c>
      <c r="EI379" t="e">
        <f t="shared" ca="1" si="1077"/>
        <v>#N/A</v>
      </c>
      <c r="EJ379" t="e">
        <f t="shared" ca="1" si="1077"/>
        <v>#N/A</v>
      </c>
      <c r="EK379" t="e">
        <f t="shared" ca="1" si="1077"/>
        <v>#N/A</v>
      </c>
      <c r="EL379" t="e">
        <f t="shared" ca="1" si="1077"/>
        <v>#N/A</v>
      </c>
      <c r="EM379" t="e">
        <f t="shared" ca="1" si="1077"/>
        <v>#N/A</v>
      </c>
      <c r="EN379" s="91" t="e">
        <f t="shared" ca="1" si="1077"/>
        <v>#N/A</v>
      </c>
    </row>
    <row r="380" spans="1:144">
      <c r="A380">
        <f ca="1"/>
        <v>0</v>
      </c>
      <c r="B380">
        <f ca="1"/>
        <v>0</v>
      </c>
      <c r="C380">
        <f ca="1"/>
        <v>0</v>
      </c>
      <c r="D380" t="str">
        <f ca="1"/>
        <v/>
      </c>
      <c r="E380">
        <f ca="1"/>
        <v>0</v>
      </c>
      <c r="F380">
        <f ca="1"/>
        <v>0</v>
      </c>
      <c r="G380">
        <f ca="1"/>
        <v>0</v>
      </c>
      <c r="H380" t="str">
        <f ca="1"/>
        <v/>
      </c>
      <c r="I380">
        <f ca="1"/>
        <v>0</v>
      </c>
      <c r="J380" t="str">
        <f ca="1"/>
        <v/>
      </c>
      <c r="K380" t="str">
        <f ca="1"/>
        <v>0</v>
      </c>
      <c r="L380" t="str">
        <f ca="1"/>
        <v>0</v>
      </c>
      <c r="M380" t="str">
        <f ca="1"/>
        <v>0</v>
      </c>
      <c r="X380" s="91" t="e">
        <f t="shared" ca="1" si="1067"/>
        <v>#N/A</v>
      </c>
      <c r="Y380" t="e">
        <f t="shared" ca="1" si="1078"/>
        <v>#N/A</v>
      </c>
      <c r="Z380" t="e">
        <f t="shared" ca="1" si="1078"/>
        <v>#N/A</v>
      </c>
      <c r="AA380" t="e">
        <f t="shared" ca="1" si="1078"/>
        <v>#N/A</v>
      </c>
      <c r="AB380" t="e">
        <f t="shared" ca="1" si="1078"/>
        <v>#N/A</v>
      </c>
      <c r="AC380" t="e">
        <f t="shared" ca="1" si="1078"/>
        <v>#N/A</v>
      </c>
      <c r="AD380" t="e">
        <f t="shared" ca="1" si="1078"/>
        <v>#N/A</v>
      </c>
      <c r="AE380" t="e">
        <f t="shared" ca="1" si="1078"/>
        <v>#N/A</v>
      </c>
      <c r="AF380" t="e">
        <f t="shared" ca="1" si="1078"/>
        <v>#N/A</v>
      </c>
      <c r="AG380" t="e">
        <f t="shared" ca="1" si="1078"/>
        <v>#N/A</v>
      </c>
      <c r="AH380" t="e">
        <f t="shared" ca="1" si="1078"/>
        <v>#N/A</v>
      </c>
      <c r="AI380" t="e">
        <f t="shared" ca="1" si="1078"/>
        <v>#N/A</v>
      </c>
      <c r="AJ380" t="e">
        <f t="shared" ca="1" si="1078"/>
        <v>#N/A</v>
      </c>
      <c r="AK380" t="e">
        <f t="shared" ca="1" si="1078"/>
        <v>#N/A</v>
      </c>
      <c r="AL380" t="e">
        <f t="shared" ca="1" si="1078"/>
        <v>#N/A</v>
      </c>
      <c r="AM380" t="e">
        <f t="shared" ca="1" si="1078"/>
        <v>#N/A</v>
      </c>
      <c r="AN380" t="e">
        <f t="shared" ca="1" si="1078"/>
        <v>#N/A</v>
      </c>
      <c r="AO380" t="e">
        <f t="shared" ca="1" si="1078"/>
        <v>#N/A</v>
      </c>
      <c r="AP380" t="e">
        <f t="shared" ca="1" si="1078"/>
        <v>#N/A</v>
      </c>
      <c r="AQ380" t="e">
        <f t="shared" ca="1" si="1078"/>
        <v>#N/A</v>
      </c>
      <c r="AR380" t="e">
        <f t="shared" ca="1" si="1078"/>
        <v>#N/A</v>
      </c>
      <c r="AS380" t="e">
        <f t="shared" ca="1" si="1078"/>
        <v>#N/A</v>
      </c>
      <c r="AT380" t="e">
        <f t="shared" ca="1" si="1078"/>
        <v>#N/A</v>
      </c>
      <c r="AU380" t="e">
        <f t="shared" ca="1" si="1078"/>
        <v>#N/A</v>
      </c>
      <c r="AV380" t="e">
        <f t="shared" ca="1" si="1078"/>
        <v>#N/A</v>
      </c>
      <c r="AW380" t="e">
        <f t="shared" ca="1" si="1078"/>
        <v>#N/A</v>
      </c>
      <c r="AX380" t="e">
        <f t="shared" ca="1" si="1078"/>
        <v>#N/A</v>
      </c>
      <c r="AY380" t="e">
        <f t="shared" ca="1" si="1078"/>
        <v>#N/A</v>
      </c>
      <c r="AZ380" t="e">
        <f t="shared" ca="1" si="1078"/>
        <v>#N/A</v>
      </c>
      <c r="BA380" t="e">
        <f t="shared" ca="1" si="1078"/>
        <v>#N/A</v>
      </c>
      <c r="BB380" s="91" t="e">
        <f t="shared" ca="1" si="1078"/>
        <v>#N/A</v>
      </c>
      <c r="BC380" t="e">
        <f t="shared" ca="1" si="1078"/>
        <v>#N/A</v>
      </c>
      <c r="BD380" t="e">
        <f t="shared" ca="1" si="1078"/>
        <v>#N/A</v>
      </c>
      <c r="BE380" t="e">
        <f t="shared" ca="1" si="1078"/>
        <v>#N/A</v>
      </c>
      <c r="BF380" t="e">
        <f t="shared" ca="1" si="1078"/>
        <v>#N/A</v>
      </c>
      <c r="BG380" t="e">
        <f t="shared" ca="1" si="1078"/>
        <v>#N/A</v>
      </c>
      <c r="BH380" t="e">
        <f t="shared" ca="1" si="1078"/>
        <v>#N/A</v>
      </c>
      <c r="BI380" t="e">
        <f t="shared" ca="1" si="1078"/>
        <v>#N/A</v>
      </c>
      <c r="BJ380" t="e">
        <f t="shared" ca="1" si="1078"/>
        <v>#N/A</v>
      </c>
      <c r="BK380" t="e">
        <f t="shared" ca="1" si="1078"/>
        <v>#N/A</v>
      </c>
      <c r="BL380" t="e">
        <f t="shared" ca="1" si="1078"/>
        <v>#N/A</v>
      </c>
      <c r="BM380" t="e">
        <f t="shared" ca="1" si="1078"/>
        <v>#N/A</v>
      </c>
      <c r="BN380" t="e">
        <f t="shared" ca="1" si="1078"/>
        <v>#N/A</v>
      </c>
      <c r="BO380" t="e">
        <f t="shared" ca="1" si="1078"/>
        <v>#N/A</v>
      </c>
      <c r="BP380" t="e">
        <f t="shared" ca="1" si="1078"/>
        <v>#N/A</v>
      </c>
      <c r="BQ380" t="e">
        <f t="shared" ca="1" si="1078"/>
        <v>#N/A</v>
      </c>
      <c r="BR380" t="e">
        <f t="shared" ca="1" si="1078"/>
        <v>#N/A</v>
      </c>
      <c r="BS380" t="e">
        <f t="shared" ca="1" si="1078"/>
        <v>#N/A</v>
      </c>
      <c r="BT380" t="e">
        <f t="shared" ca="1" si="1078"/>
        <v>#N/A</v>
      </c>
      <c r="BU380" t="e">
        <f t="shared" ca="1" si="1078"/>
        <v>#N/A</v>
      </c>
      <c r="BV380" t="e">
        <f t="shared" ca="1" si="1078"/>
        <v>#N/A</v>
      </c>
      <c r="BW380" t="e">
        <f t="shared" ca="1" si="1078"/>
        <v>#N/A</v>
      </c>
      <c r="BX380" t="e">
        <f t="shared" ca="1" si="1078"/>
        <v>#N/A</v>
      </c>
      <c r="BY380" t="e">
        <f t="shared" ca="1" si="1078"/>
        <v>#N/A</v>
      </c>
      <c r="BZ380" t="e">
        <f t="shared" ca="1" si="1078"/>
        <v>#N/A</v>
      </c>
      <c r="CA380" t="e">
        <f t="shared" ca="1" si="1078"/>
        <v>#N/A</v>
      </c>
      <c r="CB380" t="e">
        <f t="shared" ca="1" si="1078"/>
        <v>#N/A</v>
      </c>
      <c r="CC380" t="e">
        <f t="shared" ca="1" si="1078"/>
        <v>#N/A</v>
      </c>
      <c r="CD380" t="e">
        <f t="shared" ca="1" si="1078"/>
        <v>#N/A</v>
      </c>
      <c r="CE380" t="e">
        <f t="shared" ca="1" si="1078"/>
        <v>#N/A</v>
      </c>
      <c r="CF380" s="91" t="e">
        <f t="shared" ca="1" si="1078"/>
        <v>#N/A</v>
      </c>
      <c r="CG380" t="e">
        <f t="shared" ca="1" si="1078"/>
        <v>#N/A</v>
      </c>
      <c r="CH380" t="e">
        <f t="shared" ca="1" si="1078"/>
        <v>#N/A</v>
      </c>
      <c r="CI380" t="e">
        <f t="shared" ca="1" si="1078"/>
        <v>#N/A</v>
      </c>
      <c r="CJ380" t="e">
        <f t="shared" ref="CJ380:EN383" ca="1" si="1079">CJ$334*$E$332/60*$L380</f>
        <v>#N/A</v>
      </c>
      <c r="CK380" t="e">
        <f t="shared" ca="1" si="1079"/>
        <v>#N/A</v>
      </c>
      <c r="CL380" t="e">
        <f t="shared" ca="1" si="1079"/>
        <v>#N/A</v>
      </c>
      <c r="CM380" t="e">
        <f t="shared" ca="1" si="1079"/>
        <v>#N/A</v>
      </c>
      <c r="CN380" t="e">
        <f t="shared" ca="1" si="1079"/>
        <v>#N/A</v>
      </c>
      <c r="CO380" t="e">
        <f t="shared" ca="1" si="1079"/>
        <v>#N/A</v>
      </c>
      <c r="CP380" t="e">
        <f t="shared" ca="1" si="1079"/>
        <v>#N/A</v>
      </c>
      <c r="CQ380" t="e">
        <f t="shared" ca="1" si="1079"/>
        <v>#N/A</v>
      </c>
      <c r="CR380" t="e">
        <f t="shared" ca="1" si="1079"/>
        <v>#N/A</v>
      </c>
      <c r="CS380" t="e">
        <f t="shared" ca="1" si="1079"/>
        <v>#N/A</v>
      </c>
      <c r="CT380" t="e">
        <f t="shared" ca="1" si="1079"/>
        <v>#N/A</v>
      </c>
      <c r="CU380" t="e">
        <f t="shared" ca="1" si="1079"/>
        <v>#N/A</v>
      </c>
      <c r="CV380" t="e">
        <f t="shared" ca="1" si="1079"/>
        <v>#N/A</v>
      </c>
      <c r="CW380" t="e">
        <f t="shared" ca="1" si="1079"/>
        <v>#N/A</v>
      </c>
      <c r="CX380" t="e">
        <f t="shared" ca="1" si="1079"/>
        <v>#N/A</v>
      </c>
      <c r="CY380" t="e">
        <f t="shared" ca="1" si="1079"/>
        <v>#N/A</v>
      </c>
      <c r="CZ380" t="e">
        <f t="shared" ca="1" si="1079"/>
        <v>#N/A</v>
      </c>
      <c r="DA380" t="e">
        <f t="shared" ca="1" si="1079"/>
        <v>#N/A</v>
      </c>
      <c r="DB380" t="e">
        <f t="shared" ca="1" si="1079"/>
        <v>#N/A</v>
      </c>
      <c r="DC380" t="e">
        <f t="shared" ca="1" si="1079"/>
        <v>#N/A</v>
      </c>
      <c r="DD380" t="e">
        <f t="shared" ca="1" si="1079"/>
        <v>#N/A</v>
      </c>
      <c r="DE380" t="e">
        <f t="shared" ca="1" si="1079"/>
        <v>#N/A</v>
      </c>
      <c r="DF380" t="e">
        <f t="shared" ca="1" si="1079"/>
        <v>#N/A</v>
      </c>
      <c r="DG380" t="e">
        <f t="shared" ca="1" si="1079"/>
        <v>#N/A</v>
      </c>
      <c r="DH380" t="e">
        <f t="shared" ca="1" si="1079"/>
        <v>#N/A</v>
      </c>
      <c r="DI380" t="e">
        <f t="shared" ca="1" si="1079"/>
        <v>#N/A</v>
      </c>
      <c r="DJ380" s="91" t="e">
        <f t="shared" ca="1" si="1079"/>
        <v>#N/A</v>
      </c>
      <c r="DK380" t="e">
        <f t="shared" ca="1" si="1079"/>
        <v>#N/A</v>
      </c>
      <c r="DL380" t="e">
        <f t="shared" ca="1" si="1079"/>
        <v>#N/A</v>
      </c>
      <c r="DM380" t="e">
        <f t="shared" ca="1" si="1079"/>
        <v>#N/A</v>
      </c>
      <c r="DN380" t="e">
        <f t="shared" ca="1" si="1079"/>
        <v>#N/A</v>
      </c>
      <c r="DO380" t="e">
        <f t="shared" ca="1" si="1079"/>
        <v>#N/A</v>
      </c>
      <c r="DP380" t="e">
        <f t="shared" ca="1" si="1079"/>
        <v>#N/A</v>
      </c>
      <c r="DQ380" t="e">
        <f t="shared" ca="1" si="1079"/>
        <v>#N/A</v>
      </c>
      <c r="DR380" t="e">
        <f t="shared" ca="1" si="1079"/>
        <v>#N/A</v>
      </c>
      <c r="DS380" t="e">
        <f t="shared" ca="1" si="1079"/>
        <v>#N/A</v>
      </c>
      <c r="DT380" t="e">
        <f t="shared" ca="1" si="1079"/>
        <v>#N/A</v>
      </c>
      <c r="DU380" t="e">
        <f t="shared" ca="1" si="1079"/>
        <v>#N/A</v>
      </c>
      <c r="DV380" t="e">
        <f t="shared" ca="1" si="1079"/>
        <v>#N/A</v>
      </c>
      <c r="DW380" t="e">
        <f t="shared" ca="1" si="1079"/>
        <v>#N/A</v>
      </c>
      <c r="DX380" t="e">
        <f t="shared" ca="1" si="1079"/>
        <v>#N/A</v>
      </c>
      <c r="DY380" t="e">
        <f t="shared" ca="1" si="1079"/>
        <v>#N/A</v>
      </c>
      <c r="DZ380" t="e">
        <f t="shared" ca="1" si="1079"/>
        <v>#N/A</v>
      </c>
      <c r="EA380" t="e">
        <f t="shared" ca="1" si="1079"/>
        <v>#N/A</v>
      </c>
      <c r="EB380" t="e">
        <f t="shared" ca="1" si="1079"/>
        <v>#N/A</v>
      </c>
      <c r="EC380" t="e">
        <f t="shared" ca="1" si="1079"/>
        <v>#N/A</v>
      </c>
      <c r="ED380" t="e">
        <f t="shared" ca="1" si="1079"/>
        <v>#N/A</v>
      </c>
      <c r="EE380" t="e">
        <f t="shared" ca="1" si="1079"/>
        <v>#N/A</v>
      </c>
      <c r="EF380" t="e">
        <f t="shared" ca="1" si="1079"/>
        <v>#N/A</v>
      </c>
      <c r="EG380" t="e">
        <f t="shared" ca="1" si="1079"/>
        <v>#N/A</v>
      </c>
      <c r="EH380" t="e">
        <f t="shared" ca="1" si="1079"/>
        <v>#N/A</v>
      </c>
      <c r="EI380" t="e">
        <f t="shared" ca="1" si="1079"/>
        <v>#N/A</v>
      </c>
      <c r="EJ380" t="e">
        <f t="shared" ca="1" si="1079"/>
        <v>#N/A</v>
      </c>
      <c r="EK380" t="e">
        <f t="shared" ca="1" si="1079"/>
        <v>#N/A</v>
      </c>
      <c r="EL380" t="e">
        <f t="shared" ca="1" si="1079"/>
        <v>#N/A</v>
      </c>
      <c r="EM380" t="e">
        <f t="shared" ca="1" si="1079"/>
        <v>#N/A</v>
      </c>
      <c r="EN380" s="91" t="e">
        <f t="shared" ca="1" si="1079"/>
        <v>#N/A</v>
      </c>
    </row>
    <row r="381" spans="1:144">
      <c r="A381">
        <f ca="1"/>
        <v>0</v>
      </c>
      <c r="B381">
        <f ca="1"/>
        <v>0</v>
      </c>
      <c r="C381">
        <f ca="1"/>
        <v>0</v>
      </c>
      <c r="D381" t="str">
        <f ca="1"/>
        <v/>
      </c>
      <c r="E381">
        <f ca="1"/>
        <v>0</v>
      </c>
      <c r="F381">
        <f ca="1"/>
        <v>0</v>
      </c>
      <c r="G381">
        <f ca="1"/>
        <v>0</v>
      </c>
      <c r="H381" t="str">
        <f ca="1"/>
        <v/>
      </c>
      <c r="I381">
        <f ca="1"/>
        <v>0</v>
      </c>
      <c r="J381" t="str">
        <f ca="1"/>
        <v/>
      </c>
      <c r="K381" t="str">
        <f ca="1"/>
        <v>0</v>
      </c>
      <c r="L381" t="str">
        <f ca="1"/>
        <v>0</v>
      </c>
      <c r="M381" t="str">
        <f ca="1"/>
        <v>0</v>
      </c>
      <c r="X381" s="91" t="e">
        <f t="shared" ca="1" si="1067"/>
        <v>#N/A</v>
      </c>
      <c r="Y381" t="e">
        <f t="shared" ref="Y381:CJ384" ca="1" si="1080">Y$334*$E$332/60*$L381</f>
        <v>#N/A</v>
      </c>
      <c r="Z381" t="e">
        <f t="shared" ca="1" si="1080"/>
        <v>#N/A</v>
      </c>
      <c r="AA381" t="e">
        <f t="shared" ca="1" si="1080"/>
        <v>#N/A</v>
      </c>
      <c r="AB381" t="e">
        <f t="shared" ca="1" si="1080"/>
        <v>#N/A</v>
      </c>
      <c r="AC381" t="e">
        <f t="shared" ca="1" si="1080"/>
        <v>#N/A</v>
      </c>
      <c r="AD381" t="e">
        <f t="shared" ca="1" si="1080"/>
        <v>#N/A</v>
      </c>
      <c r="AE381" t="e">
        <f t="shared" ca="1" si="1080"/>
        <v>#N/A</v>
      </c>
      <c r="AF381" t="e">
        <f t="shared" ca="1" si="1080"/>
        <v>#N/A</v>
      </c>
      <c r="AG381" t="e">
        <f t="shared" ca="1" si="1080"/>
        <v>#N/A</v>
      </c>
      <c r="AH381" t="e">
        <f t="shared" ca="1" si="1080"/>
        <v>#N/A</v>
      </c>
      <c r="AI381" t="e">
        <f t="shared" ca="1" si="1080"/>
        <v>#N/A</v>
      </c>
      <c r="AJ381" t="e">
        <f t="shared" ca="1" si="1080"/>
        <v>#N/A</v>
      </c>
      <c r="AK381" t="e">
        <f t="shared" ca="1" si="1080"/>
        <v>#N/A</v>
      </c>
      <c r="AL381" t="e">
        <f t="shared" ca="1" si="1080"/>
        <v>#N/A</v>
      </c>
      <c r="AM381" t="e">
        <f t="shared" ca="1" si="1080"/>
        <v>#N/A</v>
      </c>
      <c r="AN381" t="e">
        <f t="shared" ca="1" si="1080"/>
        <v>#N/A</v>
      </c>
      <c r="AO381" t="e">
        <f t="shared" ca="1" si="1080"/>
        <v>#N/A</v>
      </c>
      <c r="AP381" t="e">
        <f t="shared" ca="1" si="1080"/>
        <v>#N/A</v>
      </c>
      <c r="AQ381" t="e">
        <f t="shared" ca="1" si="1080"/>
        <v>#N/A</v>
      </c>
      <c r="AR381" t="e">
        <f t="shared" ca="1" si="1080"/>
        <v>#N/A</v>
      </c>
      <c r="AS381" t="e">
        <f t="shared" ca="1" si="1080"/>
        <v>#N/A</v>
      </c>
      <c r="AT381" t="e">
        <f t="shared" ca="1" si="1080"/>
        <v>#N/A</v>
      </c>
      <c r="AU381" t="e">
        <f t="shared" ca="1" si="1080"/>
        <v>#N/A</v>
      </c>
      <c r="AV381" t="e">
        <f t="shared" ca="1" si="1080"/>
        <v>#N/A</v>
      </c>
      <c r="AW381" t="e">
        <f t="shared" ca="1" si="1080"/>
        <v>#N/A</v>
      </c>
      <c r="AX381" t="e">
        <f t="shared" ca="1" si="1080"/>
        <v>#N/A</v>
      </c>
      <c r="AY381" t="e">
        <f t="shared" ca="1" si="1080"/>
        <v>#N/A</v>
      </c>
      <c r="AZ381" t="e">
        <f t="shared" ca="1" si="1080"/>
        <v>#N/A</v>
      </c>
      <c r="BA381" t="e">
        <f t="shared" ca="1" si="1080"/>
        <v>#N/A</v>
      </c>
      <c r="BB381" s="91" t="e">
        <f t="shared" ca="1" si="1080"/>
        <v>#N/A</v>
      </c>
      <c r="BC381" t="e">
        <f t="shared" ca="1" si="1080"/>
        <v>#N/A</v>
      </c>
      <c r="BD381" t="e">
        <f t="shared" ca="1" si="1080"/>
        <v>#N/A</v>
      </c>
      <c r="BE381" t="e">
        <f t="shared" ca="1" si="1080"/>
        <v>#N/A</v>
      </c>
      <c r="BF381" t="e">
        <f t="shared" ca="1" si="1080"/>
        <v>#N/A</v>
      </c>
      <c r="BG381" t="e">
        <f t="shared" ca="1" si="1080"/>
        <v>#N/A</v>
      </c>
      <c r="BH381" t="e">
        <f t="shared" ca="1" si="1080"/>
        <v>#N/A</v>
      </c>
      <c r="BI381" t="e">
        <f t="shared" ca="1" si="1080"/>
        <v>#N/A</v>
      </c>
      <c r="BJ381" t="e">
        <f t="shared" ca="1" si="1080"/>
        <v>#N/A</v>
      </c>
      <c r="BK381" t="e">
        <f t="shared" ca="1" si="1080"/>
        <v>#N/A</v>
      </c>
      <c r="BL381" t="e">
        <f t="shared" ca="1" si="1080"/>
        <v>#N/A</v>
      </c>
      <c r="BM381" t="e">
        <f t="shared" ca="1" si="1080"/>
        <v>#N/A</v>
      </c>
      <c r="BN381" t="e">
        <f t="shared" ca="1" si="1080"/>
        <v>#N/A</v>
      </c>
      <c r="BO381" t="e">
        <f t="shared" ca="1" si="1080"/>
        <v>#N/A</v>
      </c>
      <c r="BP381" t="e">
        <f t="shared" ca="1" si="1080"/>
        <v>#N/A</v>
      </c>
      <c r="BQ381" t="e">
        <f t="shared" ca="1" si="1080"/>
        <v>#N/A</v>
      </c>
      <c r="BR381" t="e">
        <f t="shared" ca="1" si="1080"/>
        <v>#N/A</v>
      </c>
      <c r="BS381" t="e">
        <f t="shared" ca="1" si="1080"/>
        <v>#N/A</v>
      </c>
      <c r="BT381" t="e">
        <f t="shared" ca="1" si="1080"/>
        <v>#N/A</v>
      </c>
      <c r="BU381" t="e">
        <f t="shared" ca="1" si="1080"/>
        <v>#N/A</v>
      </c>
      <c r="BV381" t="e">
        <f t="shared" ca="1" si="1080"/>
        <v>#N/A</v>
      </c>
      <c r="BW381" t="e">
        <f t="shared" ca="1" si="1080"/>
        <v>#N/A</v>
      </c>
      <c r="BX381" t="e">
        <f t="shared" ca="1" si="1080"/>
        <v>#N/A</v>
      </c>
      <c r="BY381" t="e">
        <f t="shared" ca="1" si="1080"/>
        <v>#N/A</v>
      </c>
      <c r="BZ381" t="e">
        <f t="shared" ca="1" si="1080"/>
        <v>#N/A</v>
      </c>
      <c r="CA381" t="e">
        <f t="shared" ca="1" si="1080"/>
        <v>#N/A</v>
      </c>
      <c r="CB381" t="e">
        <f t="shared" ca="1" si="1080"/>
        <v>#N/A</v>
      </c>
      <c r="CC381" t="e">
        <f t="shared" ca="1" si="1080"/>
        <v>#N/A</v>
      </c>
      <c r="CD381" t="e">
        <f t="shared" ca="1" si="1080"/>
        <v>#N/A</v>
      </c>
      <c r="CE381" t="e">
        <f t="shared" ca="1" si="1080"/>
        <v>#N/A</v>
      </c>
      <c r="CF381" s="91" t="e">
        <f t="shared" ca="1" si="1080"/>
        <v>#N/A</v>
      </c>
      <c r="CG381" t="e">
        <f t="shared" ca="1" si="1080"/>
        <v>#N/A</v>
      </c>
      <c r="CH381" t="e">
        <f t="shared" ca="1" si="1080"/>
        <v>#N/A</v>
      </c>
      <c r="CI381" t="e">
        <f t="shared" ca="1" si="1080"/>
        <v>#N/A</v>
      </c>
      <c r="CJ381" t="e">
        <f t="shared" ca="1" si="1080"/>
        <v>#N/A</v>
      </c>
      <c r="CK381" t="e">
        <f t="shared" ca="1" si="1079"/>
        <v>#N/A</v>
      </c>
      <c r="CL381" t="e">
        <f t="shared" ca="1" si="1079"/>
        <v>#N/A</v>
      </c>
      <c r="CM381" t="e">
        <f t="shared" ca="1" si="1079"/>
        <v>#N/A</v>
      </c>
      <c r="CN381" t="e">
        <f t="shared" ca="1" si="1079"/>
        <v>#N/A</v>
      </c>
      <c r="CO381" t="e">
        <f t="shared" ca="1" si="1079"/>
        <v>#N/A</v>
      </c>
      <c r="CP381" t="e">
        <f t="shared" ca="1" si="1079"/>
        <v>#N/A</v>
      </c>
      <c r="CQ381" t="e">
        <f t="shared" ca="1" si="1079"/>
        <v>#N/A</v>
      </c>
      <c r="CR381" t="e">
        <f t="shared" ca="1" si="1079"/>
        <v>#N/A</v>
      </c>
      <c r="CS381" t="e">
        <f t="shared" ca="1" si="1079"/>
        <v>#N/A</v>
      </c>
      <c r="CT381" t="e">
        <f t="shared" ca="1" si="1079"/>
        <v>#N/A</v>
      </c>
      <c r="CU381" t="e">
        <f t="shared" ca="1" si="1079"/>
        <v>#N/A</v>
      </c>
      <c r="CV381" t="e">
        <f t="shared" ca="1" si="1079"/>
        <v>#N/A</v>
      </c>
      <c r="CW381" t="e">
        <f t="shared" ca="1" si="1079"/>
        <v>#N/A</v>
      </c>
      <c r="CX381" t="e">
        <f t="shared" ca="1" si="1079"/>
        <v>#N/A</v>
      </c>
      <c r="CY381" t="e">
        <f t="shared" ca="1" si="1079"/>
        <v>#N/A</v>
      </c>
      <c r="CZ381" t="e">
        <f t="shared" ca="1" si="1079"/>
        <v>#N/A</v>
      </c>
      <c r="DA381" t="e">
        <f t="shared" ca="1" si="1079"/>
        <v>#N/A</v>
      </c>
      <c r="DB381" t="e">
        <f t="shared" ca="1" si="1079"/>
        <v>#N/A</v>
      </c>
      <c r="DC381" t="e">
        <f t="shared" ca="1" si="1079"/>
        <v>#N/A</v>
      </c>
      <c r="DD381" t="e">
        <f t="shared" ca="1" si="1079"/>
        <v>#N/A</v>
      </c>
      <c r="DE381" t="e">
        <f t="shared" ca="1" si="1079"/>
        <v>#N/A</v>
      </c>
      <c r="DF381" t="e">
        <f t="shared" ca="1" si="1079"/>
        <v>#N/A</v>
      </c>
      <c r="DG381" t="e">
        <f t="shared" ca="1" si="1079"/>
        <v>#N/A</v>
      </c>
      <c r="DH381" t="e">
        <f t="shared" ca="1" si="1079"/>
        <v>#N/A</v>
      </c>
      <c r="DI381" t="e">
        <f t="shared" ca="1" si="1079"/>
        <v>#N/A</v>
      </c>
      <c r="DJ381" s="91" t="e">
        <f t="shared" ca="1" si="1079"/>
        <v>#N/A</v>
      </c>
      <c r="DK381" t="e">
        <f t="shared" ca="1" si="1079"/>
        <v>#N/A</v>
      </c>
      <c r="DL381" t="e">
        <f t="shared" ca="1" si="1079"/>
        <v>#N/A</v>
      </c>
      <c r="DM381" t="e">
        <f t="shared" ca="1" si="1079"/>
        <v>#N/A</v>
      </c>
      <c r="DN381" t="e">
        <f t="shared" ca="1" si="1079"/>
        <v>#N/A</v>
      </c>
      <c r="DO381" t="e">
        <f t="shared" ca="1" si="1079"/>
        <v>#N/A</v>
      </c>
      <c r="DP381" t="e">
        <f t="shared" ca="1" si="1079"/>
        <v>#N/A</v>
      </c>
      <c r="DQ381" t="e">
        <f t="shared" ca="1" si="1079"/>
        <v>#N/A</v>
      </c>
      <c r="DR381" t="e">
        <f t="shared" ca="1" si="1079"/>
        <v>#N/A</v>
      </c>
      <c r="DS381" t="e">
        <f t="shared" ca="1" si="1079"/>
        <v>#N/A</v>
      </c>
      <c r="DT381" t="e">
        <f t="shared" ca="1" si="1079"/>
        <v>#N/A</v>
      </c>
      <c r="DU381" t="e">
        <f t="shared" ca="1" si="1079"/>
        <v>#N/A</v>
      </c>
      <c r="DV381" t="e">
        <f t="shared" ca="1" si="1079"/>
        <v>#N/A</v>
      </c>
      <c r="DW381" t="e">
        <f t="shared" ca="1" si="1079"/>
        <v>#N/A</v>
      </c>
      <c r="DX381" t="e">
        <f t="shared" ca="1" si="1079"/>
        <v>#N/A</v>
      </c>
      <c r="DY381" t="e">
        <f t="shared" ca="1" si="1079"/>
        <v>#N/A</v>
      </c>
      <c r="DZ381" t="e">
        <f t="shared" ca="1" si="1079"/>
        <v>#N/A</v>
      </c>
      <c r="EA381" t="e">
        <f t="shared" ca="1" si="1079"/>
        <v>#N/A</v>
      </c>
      <c r="EB381" t="e">
        <f t="shared" ca="1" si="1079"/>
        <v>#N/A</v>
      </c>
      <c r="EC381" t="e">
        <f t="shared" ca="1" si="1079"/>
        <v>#N/A</v>
      </c>
      <c r="ED381" t="e">
        <f t="shared" ca="1" si="1079"/>
        <v>#N/A</v>
      </c>
      <c r="EE381" t="e">
        <f t="shared" ca="1" si="1079"/>
        <v>#N/A</v>
      </c>
      <c r="EF381" t="e">
        <f t="shared" ca="1" si="1079"/>
        <v>#N/A</v>
      </c>
      <c r="EG381" t="e">
        <f t="shared" ca="1" si="1079"/>
        <v>#N/A</v>
      </c>
      <c r="EH381" t="e">
        <f t="shared" ca="1" si="1079"/>
        <v>#N/A</v>
      </c>
      <c r="EI381" t="e">
        <f t="shared" ca="1" si="1079"/>
        <v>#N/A</v>
      </c>
      <c r="EJ381" t="e">
        <f t="shared" ca="1" si="1079"/>
        <v>#N/A</v>
      </c>
      <c r="EK381" t="e">
        <f t="shared" ca="1" si="1079"/>
        <v>#N/A</v>
      </c>
      <c r="EL381" t="e">
        <f t="shared" ca="1" si="1079"/>
        <v>#N/A</v>
      </c>
      <c r="EM381" t="e">
        <f t="shared" ca="1" si="1079"/>
        <v>#N/A</v>
      </c>
      <c r="EN381" s="91" t="e">
        <f t="shared" ca="1" si="1079"/>
        <v>#N/A</v>
      </c>
    </row>
    <row r="382" spans="1:144">
      <c r="A382">
        <f ca="1"/>
        <v>0</v>
      </c>
      <c r="B382">
        <f ca="1"/>
        <v>0</v>
      </c>
      <c r="C382">
        <f ca="1"/>
        <v>0</v>
      </c>
      <c r="D382" t="str">
        <f ca="1"/>
        <v/>
      </c>
      <c r="E382">
        <f ca="1"/>
        <v>0</v>
      </c>
      <c r="F382">
        <f ca="1"/>
        <v>0</v>
      </c>
      <c r="G382">
        <f ca="1"/>
        <v>0</v>
      </c>
      <c r="H382" t="str">
        <f ca="1"/>
        <v/>
      </c>
      <c r="I382">
        <f ca="1"/>
        <v>0</v>
      </c>
      <c r="J382" t="str">
        <f ca="1"/>
        <v/>
      </c>
      <c r="K382" t="str">
        <f ca="1"/>
        <v>0</v>
      </c>
      <c r="L382" t="str">
        <f ca="1"/>
        <v>0</v>
      </c>
      <c r="M382" t="str">
        <f ca="1"/>
        <v>0</v>
      </c>
      <c r="X382" s="91" t="e">
        <f t="shared" ca="1" si="1067"/>
        <v>#N/A</v>
      </c>
      <c r="Y382" t="e">
        <f t="shared" ca="1" si="1080"/>
        <v>#N/A</v>
      </c>
      <c r="Z382" t="e">
        <f t="shared" ca="1" si="1080"/>
        <v>#N/A</v>
      </c>
      <c r="AA382" t="e">
        <f t="shared" ca="1" si="1080"/>
        <v>#N/A</v>
      </c>
      <c r="AB382" t="e">
        <f t="shared" ca="1" si="1080"/>
        <v>#N/A</v>
      </c>
      <c r="AC382" t="e">
        <f t="shared" ca="1" si="1080"/>
        <v>#N/A</v>
      </c>
      <c r="AD382" t="e">
        <f t="shared" ca="1" si="1080"/>
        <v>#N/A</v>
      </c>
      <c r="AE382" t="e">
        <f t="shared" ca="1" si="1080"/>
        <v>#N/A</v>
      </c>
      <c r="AF382" t="e">
        <f t="shared" ca="1" si="1080"/>
        <v>#N/A</v>
      </c>
      <c r="AG382" t="e">
        <f t="shared" ca="1" si="1080"/>
        <v>#N/A</v>
      </c>
      <c r="AH382" t="e">
        <f t="shared" ca="1" si="1080"/>
        <v>#N/A</v>
      </c>
      <c r="AI382" t="e">
        <f t="shared" ca="1" si="1080"/>
        <v>#N/A</v>
      </c>
      <c r="AJ382" t="e">
        <f t="shared" ca="1" si="1080"/>
        <v>#N/A</v>
      </c>
      <c r="AK382" t="e">
        <f t="shared" ca="1" si="1080"/>
        <v>#N/A</v>
      </c>
      <c r="AL382" t="e">
        <f t="shared" ca="1" si="1080"/>
        <v>#N/A</v>
      </c>
      <c r="AM382" t="e">
        <f t="shared" ca="1" si="1080"/>
        <v>#N/A</v>
      </c>
      <c r="AN382" t="e">
        <f t="shared" ca="1" si="1080"/>
        <v>#N/A</v>
      </c>
      <c r="AO382" t="e">
        <f t="shared" ca="1" si="1080"/>
        <v>#N/A</v>
      </c>
      <c r="AP382" t="e">
        <f t="shared" ca="1" si="1080"/>
        <v>#N/A</v>
      </c>
      <c r="AQ382" t="e">
        <f t="shared" ca="1" si="1080"/>
        <v>#N/A</v>
      </c>
      <c r="AR382" t="e">
        <f t="shared" ca="1" si="1080"/>
        <v>#N/A</v>
      </c>
      <c r="AS382" t="e">
        <f t="shared" ca="1" si="1080"/>
        <v>#N/A</v>
      </c>
      <c r="AT382" t="e">
        <f t="shared" ca="1" si="1080"/>
        <v>#N/A</v>
      </c>
      <c r="AU382" t="e">
        <f t="shared" ca="1" si="1080"/>
        <v>#N/A</v>
      </c>
      <c r="AV382" t="e">
        <f t="shared" ca="1" si="1080"/>
        <v>#N/A</v>
      </c>
      <c r="AW382" t="e">
        <f t="shared" ca="1" si="1080"/>
        <v>#N/A</v>
      </c>
      <c r="AX382" t="e">
        <f t="shared" ca="1" si="1080"/>
        <v>#N/A</v>
      </c>
      <c r="AY382" t="e">
        <f t="shared" ca="1" si="1080"/>
        <v>#N/A</v>
      </c>
      <c r="AZ382" t="e">
        <f t="shared" ca="1" si="1080"/>
        <v>#N/A</v>
      </c>
      <c r="BA382" t="e">
        <f t="shared" ca="1" si="1080"/>
        <v>#N/A</v>
      </c>
      <c r="BB382" s="91" t="e">
        <f t="shared" ca="1" si="1080"/>
        <v>#N/A</v>
      </c>
      <c r="BC382" t="e">
        <f t="shared" ca="1" si="1080"/>
        <v>#N/A</v>
      </c>
      <c r="BD382" t="e">
        <f t="shared" ca="1" si="1080"/>
        <v>#N/A</v>
      </c>
      <c r="BE382" t="e">
        <f t="shared" ca="1" si="1080"/>
        <v>#N/A</v>
      </c>
      <c r="BF382" t="e">
        <f t="shared" ca="1" si="1080"/>
        <v>#N/A</v>
      </c>
      <c r="BG382" t="e">
        <f t="shared" ca="1" si="1080"/>
        <v>#N/A</v>
      </c>
      <c r="BH382" t="e">
        <f t="shared" ca="1" si="1080"/>
        <v>#N/A</v>
      </c>
      <c r="BI382" t="e">
        <f t="shared" ca="1" si="1080"/>
        <v>#N/A</v>
      </c>
      <c r="BJ382" t="e">
        <f t="shared" ca="1" si="1080"/>
        <v>#N/A</v>
      </c>
      <c r="BK382" t="e">
        <f t="shared" ca="1" si="1080"/>
        <v>#N/A</v>
      </c>
      <c r="BL382" t="e">
        <f t="shared" ca="1" si="1080"/>
        <v>#N/A</v>
      </c>
      <c r="BM382" t="e">
        <f t="shared" ca="1" si="1080"/>
        <v>#N/A</v>
      </c>
      <c r="BN382" t="e">
        <f t="shared" ca="1" si="1080"/>
        <v>#N/A</v>
      </c>
      <c r="BO382" t="e">
        <f t="shared" ca="1" si="1080"/>
        <v>#N/A</v>
      </c>
      <c r="BP382" t="e">
        <f t="shared" ca="1" si="1080"/>
        <v>#N/A</v>
      </c>
      <c r="BQ382" t="e">
        <f t="shared" ca="1" si="1080"/>
        <v>#N/A</v>
      </c>
      <c r="BR382" t="e">
        <f t="shared" ca="1" si="1080"/>
        <v>#N/A</v>
      </c>
      <c r="BS382" t="e">
        <f t="shared" ca="1" si="1080"/>
        <v>#N/A</v>
      </c>
      <c r="BT382" t="e">
        <f t="shared" ca="1" si="1080"/>
        <v>#N/A</v>
      </c>
      <c r="BU382" t="e">
        <f t="shared" ca="1" si="1080"/>
        <v>#N/A</v>
      </c>
      <c r="BV382" t="e">
        <f t="shared" ca="1" si="1080"/>
        <v>#N/A</v>
      </c>
      <c r="BW382" t="e">
        <f t="shared" ca="1" si="1080"/>
        <v>#N/A</v>
      </c>
      <c r="BX382" t="e">
        <f t="shared" ca="1" si="1080"/>
        <v>#N/A</v>
      </c>
      <c r="BY382" t="e">
        <f t="shared" ca="1" si="1080"/>
        <v>#N/A</v>
      </c>
      <c r="BZ382" t="e">
        <f t="shared" ca="1" si="1080"/>
        <v>#N/A</v>
      </c>
      <c r="CA382" t="e">
        <f t="shared" ca="1" si="1080"/>
        <v>#N/A</v>
      </c>
      <c r="CB382" t="e">
        <f t="shared" ca="1" si="1080"/>
        <v>#N/A</v>
      </c>
      <c r="CC382" t="e">
        <f t="shared" ca="1" si="1080"/>
        <v>#N/A</v>
      </c>
      <c r="CD382" t="e">
        <f t="shared" ca="1" si="1080"/>
        <v>#N/A</v>
      </c>
      <c r="CE382" t="e">
        <f t="shared" ca="1" si="1080"/>
        <v>#N/A</v>
      </c>
      <c r="CF382" s="91" t="e">
        <f t="shared" ca="1" si="1080"/>
        <v>#N/A</v>
      </c>
      <c r="CG382" t="e">
        <f t="shared" ca="1" si="1080"/>
        <v>#N/A</v>
      </c>
      <c r="CH382" t="e">
        <f t="shared" ca="1" si="1080"/>
        <v>#N/A</v>
      </c>
      <c r="CI382" t="e">
        <f t="shared" ca="1" si="1080"/>
        <v>#N/A</v>
      </c>
      <c r="CJ382" t="e">
        <f t="shared" ca="1" si="1080"/>
        <v>#N/A</v>
      </c>
      <c r="CK382" t="e">
        <f t="shared" ca="1" si="1079"/>
        <v>#N/A</v>
      </c>
      <c r="CL382" t="e">
        <f t="shared" ca="1" si="1079"/>
        <v>#N/A</v>
      </c>
      <c r="CM382" t="e">
        <f t="shared" ca="1" si="1079"/>
        <v>#N/A</v>
      </c>
      <c r="CN382" t="e">
        <f t="shared" ca="1" si="1079"/>
        <v>#N/A</v>
      </c>
      <c r="CO382" t="e">
        <f t="shared" ca="1" si="1079"/>
        <v>#N/A</v>
      </c>
      <c r="CP382" t="e">
        <f t="shared" ca="1" si="1079"/>
        <v>#N/A</v>
      </c>
      <c r="CQ382" t="e">
        <f t="shared" ca="1" si="1079"/>
        <v>#N/A</v>
      </c>
      <c r="CR382" t="e">
        <f t="shared" ca="1" si="1079"/>
        <v>#N/A</v>
      </c>
      <c r="CS382" t="e">
        <f t="shared" ca="1" si="1079"/>
        <v>#N/A</v>
      </c>
      <c r="CT382" t="e">
        <f t="shared" ca="1" si="1079"/>
        <v>#N/A</v>
      </c>
      <c r="CU382" t="e">
        <f t="shared" ca="1" si="1079"/>
        <v>#N/A</v>
      </c>
      <c r="CV382" t="e">
        <f t="shared" ca="1" si="1079"/>
        <v>#N/A</v>
      </c>
      <c r="CW382" t="e">
        <f t="shared" ca="1" si="1079"/>
        <v>#N/A</v>
      </c>
      <c r="CX382" t="e">
        <f t="shared" ca="1" si="1079"/>
        <v>#N/A</v>
      </c>
      <c r="CY382" t="e">
        <f t="shared" ca="1" si="1079"/>
        <v>#N/A</v>
      </c>
      <c r="CZ382" t="e">
        <f t="shared" ca="1" si="1079"/>
        <v>#N/A</v>
      </c>
      <c r="DA382" t="e">
        <f t="shared" ca="1" si="1079"/>
        <v>#N/A</v>
      </c>
      <c r="DB382" t="e">
        <f t="shared" ca="1" si="1079"/>
        <v>#N/A</v>
      </c>
      <c r="DC382" t="e">
        <f t="shared" ca="1" si="1079"/>
        <v>#N/A</v>
      </c>
      <c r="DD382" t="e">
        <f t="shared" ca="1" si="1079"/>
        <v>#N/A</v>
      </c>
      <c r="DE382" t="e">
        <f t="shared" ca="1" si="1079"/>
        <v>#N/A</v>
      </c>
      <c r="DF382" t="e">
        <f t="shared" ca="1" si="1079"/>
        <v>#N/A</v>
      </c>
      <c r="DG382" t="e">
        <f t="shared" ca="1" si="1079"/>
        <v>#N/A</v>
      </c>
      <c r="DH382" t="e">
        <f t="shared" ca="1" si="1079"/>
        <v>#N/A</v>
      </c>
      <c r="DI382" t="e">
        <f t="shared" ca="1" si="1079"/>
        <v>#N/A</v>
      </c>
      <c r="DJ382" s="91" t="e">
        <f t="shared" ca="1" si="1079"/>
        <v>#N/A</v>
      </c>
      <c r="DK382" t="e">
        <f t="shared" ca="1" si="1079"/>
        <v>#N/A</v>
      </c>
      <c r="DL382" t="e">
        <f t="shared" ca="1" si="1079"/>
        <v>#N/A</v>
      </c>
      <c r="DM382" t="e">
        <f t="shared" ca="1" si="1079"/>
        <v>#N/A</v>
      </c>
      <c r="DN382" t="e">
        <f t="shared" ca="1" si="1079"/>
        <v>#N/A</v>
      </c>
      <c r="DO382" t="e">
        <f t="shared" ca="1" si="1079"/>
        <v>#N/A</v>
      </c>
      <c r="DP382" t="e">
        <f t="shared" ca="1" si="1079"/>
        <v>#N/A</v>
      </c>
      <c r="DQ382" t="e">
        <f t="shared" ca="1" si="1079"/>
        <v>#N/A</v>
      </c>
      <c r="DR382" t="e">
        <f t="shared" ca="1" si="1079"/>
        <v>#N/A</v>
      </c>
      <c r="DS382" t="e">
        <f t="shared" ca="1" si="1079"/>
        <v>#N/A</v>
      </c>
      <c r="DT382" t="e">
        <f t="shared" ca="1" si="1079"/>
        <v>#N/A</v>
      </c>
      <c r="DU382" t="e">
        <f t="shared" ca="1" si="1079"/>
        <v>#N/A</v>
      </c>
      <c r="DV382" t="e">
        <f t="shared" ca="1" si="1079"/>
        <v>#N/A</v>
      </c>
      <c r="DW382" t="e">
        <f t="shared" ca="1" si="1079"/>
        <v>#N/A</v>
      </c>
      <c r="DX382" t="e">
        <f t="shared" ca="1" si="1079"/>
        <v>#N/A</v>
      </c>
      <c r="DY382" t="e">
        <f t="shared" ca="1" si="1079"/>
        <v>#N/A</v>
      </c>
      <c r="DZ382" t="e">
        <f t="shared" ca="1" si="1079"/>
        <v>#N/A</v>
      </c>
      <c r="EA382" t="e">
        <f t="shared" ca="1" si="1079"/>
        <v>#N/A</v>
      </c>
      <c r="EB382" t="e">
        <f t="shared" ca="1" si="1079"/>
        <v>#N/A</v>
      </c>
      <c r="EC382" t="e">
        <f t="shared" ca="1" si="1079"/>
        <v>#N/A</v>
      </c>
      <c r="ED382" t="e">
        <f t="shared" ca="1" si="1079"/>
        <v>#N/A</v>
      </c>
      <c r="EE382" t="e">
        <f t="shared" ca="1" si="1079"/>
        <v>#N/A</v>
      </c>
      <c r="EF382" t="e">
        <f t="shared" ca="1" si="1079"/>
        <v>#N/A</v>
      </c>
      <c r="EG382" t="e">
        <f t="shared" ca="1" si="1079"/>
        <v>#N/A</v>
      </c>
      <c r="EH382" t="e">
        <f t="shared" ca="1" si="1079"/>
        <v>#N/A</v>
      </c>
      <c r="EI382" t="e">
        <f t="shared" ca="1" si="1079"/>
        <v>#N/A</v>
      </c>
      <c r="EJ382" t="e">
        <f t="shared" ca="1" si="1079"/>
        <v>#N/A</v>
      </c>
      <c r="EK382" t="e">
        <f t="shared" ca="1" si="1079"/>
        <v>#N/A</v>
      </c>
      <c r="EL382" t="e">
        <f t="shared" ca="1" si="1079"/>
        <v>#N/A</v>
      </c>
      <c r="EM382" t="e">
        <f t="shared" ca="1" si="1079"/>
        <v>#N/A</v>
      </c>
      <c r="EN382" s="91" t="e">
        <f t="shared" ca="1" si="1079"/>
        <v>#N/A</v>
      </c>
    </row>
    <row r="383" spans="1:144">
      <c r="A383">
        <f ca="1"/>
        <v>0</v>
      </c>
      <c r="B383">
        <f ca="1"/>
        <v>0</v>
      </c>
      <c r="C383">
        <f ca="1"/>
        <v>0</v>
      </c>
      <c r="D383" t="str">
        <f ca="1"/>
        <v/>
      </c>
      <c r="E383">
        <f ca="1"/>
        <v>0</v>
      </c>
      <c r="F383">
        <f ca="1"/>
        <v>0</v>
      </c>
      <c r="G383">
        <f ca="1"/>
        <v>0</v>
      </c>
      <c r="H383" t="str">
        <f ca="1"/>
        <v/>
      </c>
      <c r="I383">
        <f ca="1"/>
        <v>0</v>
      </c>
      <c r="J383" t="str">
        <f ca="1"/>
        <v/>
      </c>
      <c r="K383" t="str">
        <f ca="1"/>
        <v>0</v>
      </c>
      <c r="L383" t="str">
        <f ca="1"/>
        <v>0</v>
      </c>
      <c r="M383" t="str">
        <f ca="1"/>
        <v>0</v>
      </c>
      <c r="X383" s="91" t="e">
        <f t="shared" ca="1" si="1067"/>
        <v>#N/A</v>
      </c>
      <c r="Y383" t="e">
        <f t="shared" ca="1" si="1080"/>
        <v>#N/A</v>
      </c>
      <c r="Z383" t="e">
        <f t="shared" ca="1" si="1080"/>
        <v>#N/A</v>
      </c>
      <c r="AA383" t="e">
        <f t="shared" ca="1" si="1080"/>
        <v>#N/A</v>
      </c>
      <c r="AB383" t="e">
        <f t="shared" ca="1" si="1080"/>
        <v>#N/A</v>
      </c>
      <c r="AC383" t="e">
        <f t="shared" ca="1" si="1080"/>
        <v>#N/A</v>
      </c>
      <c r="AD383" t="e">
        <f t="shared" ca="1" si="1080"/>
        <v>#N/A</v>
      </c>
      <c r="AE383" t="e">
        <f t="shared" ca="1" si="1080"/>
        <v>#N/A</v>
      </c>
      <c r="AF383" t="e">
        <f t="shared" ca="1" si="1080"/>
        <v>#N/A</v>
      </c>
      <c r="AG383" t="e">
        <f t="shared" ca="1" si="1080"/>
        <v>#N/A</v>
      </c>
      <c r="AH383" t="e">
        <f t="shared" ca="1" si="1080"/>
        <v>#N/A</v>
      </c>
      <c r="AI383" t="e">
        <f t="shared" ca="1" si="1080"/>
        <v>#N/A</v>
      </c>
      <c r="AJ383" t="e">
        <f t="shared" ca="1" si="1080"/>
        <v>#N/A</v>
      </c>
      <c r="AK383" t="e">
        <f t="shared" ca="1" si="1080"/>
        <v>#N/A</v>
      </c>
      <c r="AL383" t="e">
        <f t="shared" ca="1" si="1080"/>
        <v>#N/A</v>
      </c>
      <c r="AM383" t="e">
        <f t="shared" ca="1" si="1080"/>
        <v>#N/A</v>
      </c>
      <c r="AN383" t="e">
        <f t="shared" ca="1" si="1080"/>
        <v>#N/A</v>
      </c>
      <c r="AO383" t="e">
        <f t="shared" ca="1" si="1080"/>
        <v>#N/A</v>
      </c>
      <c r="AP383" t="e">
        <f t="shared" ca="1" si="1080"/>
        <v>#N/A</v>
      </c>
      <c r="AQ383" t="e">
        <f t="shared" ca="1" si="1080"/>
        <v>#N/A</v>
      </c>
      <c r="AR383" t="e">
        <f t="shared" ca="1" si="1080"/>
        <v>#N/A</v>
      </c>
      <c r="AS383" t="e">
        <f t="shared" ca="1" si="1080"/>
        <v>#N/A</v>
      </c>
      <c r="AT383" t="e">
        <f t="shared" ca="1" si="1080"/>
        <v>#N/A</v>
      </c>
      <c r="AU383" t="e">
        <f t="shared" ca="1" si="1080"/>
        <v>#N/A</v>
      </c>
      <c r="AV383" t="e">
        <f t="shared" ca="1" si="1080"/>
        <v>#N/A</v>
      </c>
      <c r="AW383" t="e">
        <f t="shared" ca="1" si="1080"/>
        <v>#N/A</v>
      </c>
      <c r="AX383" t="e">
        <f t="shared" ca="1" si="1080"/>
        <v>#N/A</v>
      </c>
      <c r="AY383" t="e">
        <f t="shared" ca="1" si="1080"/>
        <v>#N/A</v>
      </c>
      <c r="AZ383" t="e">
        <f t="shared" ca="1" si="1080"/>
        <v>#N/A</v>
      </c>
      <c r="BA383" t="e">
        <f t="shared" ca="1" si="1080"/>
        <v>#N/A</v>
      </c>
      <c r="BB383" s="91" t="e">
        <f t="shared" ca="1" si="1080"/>
        <v>#N/A</v>
      </c>
      <c r="BC383" t="e">
        <f t="shared" ca="1" si="1080"/>
        <v>#N/A</v>
      </c>
      <c r="BD383" t="e">
        <f t="shared" ca="1" si="1080"/>
        <v>#N/A</v>
      </c>
      <c r="BE383" t="e">
        <f t="shared" ca="1" si="1080"/>
        <v>#N/A</v>
      </c>
      <c r="BF383" t="e">
        <f t="shared" ca="1" si="1080"/>
        <v>#N/A</v>
      </c>
      <c r="BG383" t="e">
        <f t="shared" ca="1" si="1080"/>
        <v>#N/A</v>
      </c>
      <c r="BH383" t="e">
        <f t="shared" ca="1" si="1080"/>
        <v>#N/A</v>
      </c>
      <c r="BI383" t="e">
        <f t="shared" ca="1" si="1080"/>
        <v>#N/A</v>
      </c>
      <c r="BJ383" t="e">
        <f t="shared" ca="1" si="1080"/>
        <v>#N/A</v>
      </c>
      <c r="BK383" t="e">
        <f t="shared" ca="1" si="1080"/>
        <v>#N/A</v>
      </c>
      <c r="BL383" t="e">
        <f t="shared" ca="1" si="1080"/>
        <v>#N/A</v>
      </c>
      <c r="BM383" t="e">
        <f t="shared" ca="1" si="1080"/>
        <v>#N/A</v>
      </c>
      <c r="BN383" t="e">
        <f t="shared" ca="1" si="1080"/>
        <v>#N/A</v>
      </c>
      <c r="BO383" t="e">
        <f t="shared" ca="1" si="1080"/>
        <v>#N/A</v>
      </c>
      <c r="BP383" t="e">
        <f t="shared" ca="1" si="1080"/>
        <v>#N/A</v>
      </c>
      <c r="BQ383" t="e">
        <f t="shared" ca="1" si="1080"/>
        <v>#N/A</v>
      </c>
      <c r="BR383" t="e">
        <f t="shared" ca="1" si="1080"/>
        <v>#N/A</v>
      </c>
      <c r="BS383" t="e">
        <f t="shared" ca="1" si="1080"/>
        <v>#N/A</v>
      </c>
      <c r="BT383" t="e">
        <f t="shared" ca="1" si="1080"/>
        <v>#N/A</v>
      </c>
      <c r="BU383" t="e">
        <f t="shared" ca="1" si="1080"/>
        <v>#N/A</v>
      </c>
      <c r="BV383" t="e">
        <f t="shared" ca="1" si="1080"/>
        <v>#N/A</v>
      </c>
      <c r="BW383" t="e">
        <f t="shared" ca="1" si="1080"/>
        <v>#N/A</v>
      </c>
      <c r="BX383" t="e">
        <f t="shared" ca="1" si="1080"/>
        <v>#N/A</v>
      </c>
      <c r="BY383" t="e">
        <f t="shared" ca="1" si="1080"/>
        <v>#N/A</v>
      </c>
      <c r="BZ383" t="e">
        <f t="shared" ca="1" si="1080"/>
        <v>#N/A</v>
      </c>
      <c r="CA383" t="e">
        <f t="shared" ca="1" si="1080"/>
        <v>#N/A</v>
      </c>
      <c r="CB383" t="e">
        <f t="shared" ca="1" si="1080"/>
        <v>#N/A</v>
      </c>
      <c r="CC383" t="e">
        <f t="shared" ca="1" si="1080"/>
        <v>#N/A</v>
      </c>
      <c r="CD383" t="e">
        <f t="shared" ca="1" si="1080"/>
        <v>#N/A</v>
      </c>
      <c r="CE383" t="e">
        <f t="shared" ca="1" si="1080"/>
        <v>#N/A</v>
      </c>
      <c r="CF383" s="91" t="e">
        <f t="shared" ca="1" si="1080"/>
        <v>#N/A</v>
      </c>
      <c r="CG383" t="e">
        <f t="shared" ca="1" si="1080"/>
        <v>#N/A</v>
      </c>
      <c r="CH383" t="e">
        <f t="shared" ca="1" si="1080"/>
        <v>#N/A</v>
      </c>
      <c r="CI383" t="e">
        <f t="shared" ca="1" si="1080"/>
        <v>#N/A</v>
      </c>
      <c r="CJ383" t="e">
        <f t="shared" ca="1" si="1080"/>
        <v>#N/A</v>
      </c>
      <c r="CK383" t="e">
        <f t="shared" ca="1" si="1079"/>
        <v>#N/A</v>
      </c>
      <c r="CL383" t="e">
        <f t="shared" ca="1" si="1079"/>
        <v>#N/A</v>
      </c>
      <c r="CM383" t="e">
        <f t="shared" ca="1" si="1079"/>
        <v>#N/A</v>
      </c>
      <c r="CN383" t="e">
        <f t="shared" ca="1" si="1079"/>
        <v>#N/A</v>
      </c>
      <c r="CO383" t="e">
        <f t="shared" ca="1" si="1079"/>
        <v>#N/A</v>
      </c>
      <c r="CP383" t="e">
        <f t="shared" ca="1" si="1079"/>
        <v>#N/A</v>
      </c>
      <c r="CQ383" t="e">
        <f t="shared" ca="1" si="1079"/>
        <v>#N/A</v>
      </c>
      <c r="CR383" t="e">
        <f t="shared" ca="1" si="1079"/>
        <v>#N/A</v>
      </c>
      <c r="CS383" t="e">
        <f t="shared" ca="1" si="1079"/>
        <v>#N/A</v>
      </c>
      <c r="CT383" t="e">
        <f t="shared" ca="1" si="1079"/>
        <v>#N/A</v>
      </c>
      <c r="CU383" t="e">
        <f t="shared" ca="1" si="1079"/>
        <v>#N/A</v>
      </c>
      <c r="CV383" t="e">
        <f t="shared" ca="1" si="1079"/>
        <v>#N/A</v>
      </c>
      <c r="CW383" t="e">
        <f t="shared" ca="1" si="1079"/>
        <v>#N/A</v>
      </c>
      <c r="CX383" t="e">
        <f t="shared" ca="1" si="1079"/>
        <v>#N/A</v>
      </c>
      <c r="CY383" t="e">
        <f t="shared" ca="1" si="1079"/>
        <v>#N/A</v>
      </c>
      <c r="CZ383" t="e">
        <f t="shared" ca="1" si="1079"/>
        <v>#N/A</v>
      </c>
      <c r="DA383" t="e">
        <f t="shared" ca="1" si="1079"/>
        <v>#N/A</v>
      </c>
      <c r="DB383" t="e">
        <f t="shared" ca="1" si="1079"/>
        <v>#N/A</v>
      </c>
      <c r="DC383" t="e">
        <f t="shared" ca="1" si="1079"/>
        <v>#N/A</v>
      </c>
      <c r="DD383" t="e">
        <f t="shared" ca="1" si="1079"/>
        <v>#N/A</v>
      </c>
      <c r="DE383" t="e">
        <f t="shared" ca="1" si="1079"/>
        <v>#N/A</v>
      </c>
      <c r="DF383" t="e">
        <f t="shared" ca="1" si="1079"/>
        <v>#N/A</v>
      </c>
      <c r="DG383" t="e">
        <f t="shared" ca="1" si="1079"/>
        <v>#N/A</v>
      </c>
      <c r="DH383" t="e">
        <f t="shared" ca="1" si="1079"/>
        <v>#N/A</v>
      </c>
      <c r="DI383" t="e">
        <f t="shared" ca="1" si="1079"/>
        <v>#N/A</v>
      </c>
      <c r="DJ383" s="91" t="e">
        <f t="shared" ca="1" si="1079"/>
        <v>#N/A</v>
      </c>
      <c r="DK383" t="e">
        <f t="shared" ca="1" si="1079"/>
        <v>#N/A</v>
      </c>
      <c r="DL383" t="e">
        <f t="shared" ca="1" si="1079"/>
        <v>#N/A</v>
      </c>
      <c r="DM383" t="e">
        <f t="shared" ca="1" si="1079"/>
        <v>#N/A</v>
      </c>
      <c r="DN383" t="e">
        <f t="shared" ca="1" si="1079"/>
        <v>#N/A</v>
      </c>
      <c r="DO383" t="e">
        <f t="shared" ca="1" si="1079"/>
        <v>#N/A</v>
      </c>
      <c r="DP383" t="e">
        <f t="shared" ca="1" si="1079"/>
        <v>#N/A</v>
      </c>
      <c r="DQ383" t="e">
        <f t="shared" ca="1" si="1079"/>
        <v>#N/A</v>
      </c>
      <c r="DR383" t="e">
        <f t="shared" ca="1" si="1079"/>
        <v>#N/A</v>
      </c>
      <c r="DS383" t="e">
        <f t="shared" ca="1" si="1079"/>
        <v>#N/A</v>
      </c>
      <c r="DT383" t="e">
        <f t="shared" ca="1" si="1079"/>
        <v>#N/A</v>
      </c>
      <c r="DU383" t="e">
        <f t="shared" ca="1" si="1079"/>
        <v>#N/A</v>
      </c>
      <c r="DV383" t="e">
        <f t="shared" ca="1" si="1079"/>
        <v>#N/A</v>
      </c>
      <c r="DW383" t="e">
        <f t="shared" ca="1" si="1079"/>
        <v>#N/A</v>
      </c>
      <c r="DX383" t="e">
        <f t="shared" ca="1" si="1079"/>
        <v>#N/A</v>
      </c>
      <c r="DY383" t="e">
        <f t="shared" ca="1" si="1079"/>
        <v>#N/A</v>
      </c>
      <c r="DZ383" t="e">
        <f t="shared" ca="1" si="1079"/>
        <v>#N/A</v>
      </c>
      <c r="EA383" t="e">
        <f t="shared" ca="1" si="1079"/>
        <v>#N/A</v>
      </c>
      <c r="EB383" t="e">
        <f t="shared" ca="1" si="1079"/>
        <v>#N/A</v>
      </c>
      <c r="EC383" t="e">
        <f t="shared" ca="1" si="1079"/>
        <v>#N/A</v>
      </c>
      <c r="ED383" t="e">
        <f t="shared" ca="1" si="1079"/>
        <v>#N/A</v>
      </c>
      <c r="EE383" t="e">
        <f t="shared" ca="1" si="1079"/>
        <v>#N/A</v>
      </c>
      <c r="EF383" t="e">
        <f t="shared" ca="1" si="1079"/>
        <v>#N/A</v>
      </c>
      <c r="EG383" t="e">
        <f t="shared" ca="1" si="1079"/>
        <v>#N/A</v>
      </c>
      <c r="EH383" t="e">
        <f t="shared" ca="1" si="1079"/>
        <v>#N/A</v>
      </c>
      <c r="EI383" t="e">
        <f t="shared" ca="1" si="1079"/>
        <v>#N/A</v>
      </c>
      <c r="EJ383" t="e">
        <f t="shared" ca="1" si="1079"/>
        <v>#N/A</v>
      </c>
      <c r="EK383" t="e">
        <f t="shared" ca="1" si="1079"/>
        <v>#N/A</v>
      </c>
      <c r="EL383" t="e">
        <f t="shared" ca="1" si="1079"/>
        <v>#N/A</v>
      </c>
      <c r="EM383" t="e">
        <f t="shared" ca="1" si="1079"/>
        <v>#N/A</v>
      </c>
      <c r="EN383" s="91" t="e">
        <f t="shared" ca="1" si="1079"/>
        <v>#N/A</v>
      </c>
    </row>
    <row r="384" spans="1:144">
      <c r="A384">
        <f ca="1"/>
        <v>0</v>
      </c>
      <c r="B384">
        <f ca="1"/>
        <v>0</v>
      </c>
      <c r="C384">
        <f ca="1"/>
        <v>0</v>
      </c>
      <c r="D384" t="str">
        <f ca="1"/>
        <v/>
      </c>
      <c r="E384">
        <f ca="1"/>
        <v>0</v>
      </c>
      <c r="F384">
        <f ca="1"/>
        <v>0</v>
      </c>
      <c r="G384">
        <f ca="1"/>
        <v>0</v>
      </c>
      <c r="H384" t="str">
        <f ca="1"/>
        <v/>
      </c>
      <c r="I384">
        <f ca="1"/>
        <v>0</v>
      </c>
      <c r="J384" t="str">
        <f ca="1"/>
        <v/>
      </c>
      <c r="K384" t="str">
        <f ca="1"/>
        <v>0</v>
      </c>
      <c r="L384" t="str">
        <f ca="1"/>
        <v>0</v>
      </c>
      <c r="M384" t="str">
        <f ca="1"/>
        <v>0</v>
      </c>
      <c r="X384" s="91" t="e">
        <f t="shared" ca="1" si="1067"/>
        <v>#N/A</v>
      </c>
      <c r="Y384" t="e">
        <f t="shared" ca="1" si="1080"/>
        <v>#N/A</v>
      </c>
      <c r="Z384" t="e">
        <f t="shared" ca="1" si="1080"/>
        <v>#N/A</v>
      </c>
      <c r="AA384" t="e">
        <f t="shared" ca="1" si="1080"/>
        <v>#N/A</v>
      </c>
      <c r="AB384" t="e">
        <f t="shared" ca="1" si="1080"/>
        <v>#N/A</v>
      </c>
      <c r="AC384" t="e">
        <f t="shared" ca="1" si="1080"/>
        <v>#N/A</v>
      </c>
      <c r="AD384" t="e">
        <f t="shared" ca="1" si="1080"/>
        <v>#N/A</v>
      </c>
      <c r="AE384" t="e">
        <f t="shared" ca="1" si="1080"/>
        <v>#N/A</v>
      </c>
      <c r="AF384" t="e">
        <f t="shared" ca="1" si="1080"/>
        <v>#N/A</v>
      </c>
      <c r="AG384" t="e">
        <f t="shared" ca="1" si="1080"/>
        <v>#N/A</v>
      </c>
      <c r="AH384" t="e">
        <f t="shared" ca="1" si="1080"/>
        <v>#N/A</v>
      </c>
      <c r="AI384" t="e">
        <f t="shared" ca="1" si="1080"/>
        <v>#N/A</v>
      </c>
      <c r="AJ384" t="e">
        <f t="shared" ca="1" si="1080"/>
        <v>#N/A</v>
      </c>
      <c r="AK384" t="e">
        <f t="shared" ca="1" si="1080"/>
        <v>#N/A</v>
      </c>
      <c r="AL384" t="e">
        <f t="shared" ca="1" si="1080"/>
        <v>#N/A</v>
      </c>
      <c r="AM384" t="e">
        <f t="shared" ca="1" si="1080"/>
        <v>#N/A</v>
      </c>
      <c r="AN384" t="e">
        <f t="shared" ca="1" si="1080"/>
        <v>#N/A</v>
      </c>
      <c r="AO384" t="e">
        <f t="shared" ca="1" si="1080"/>
        <v>#N/A</v>
      </c>
      <c r="AP384" t="e">
        <f t="shared" ca="1" si="1080"/>
        <v>#N/A</v>
      </c>
      <c r="AQ384" t="e">
        <f t="shared" ca="1" si="1080"/>
        <v>#N/A</v>
      </c>
      <c r="AR384" t="e">
        <f t="shared" ca="1" si="1080"/>
        <v>#N/A</v>
      </c>
      <c r="AS384" t="e">
        <f t="shared" ca="1" si="1080"/>
        <v>#N/A</v>
      </c>
      <c r="AT384" t="e">
        <f t="shared" ca="1" si="1080"/>
        <v>#N/A</v>
      </c>
      <c r="AU384" t="e">
        <f t="shared" ca="1" si="1080"/>
        <v>#N/A</v>
      </c>
      <c r="AV384" t="e">
        <f t="shared" ca="1" si="1080"/>
        <v>#N/A</v>
      </c>
      <c r="AW384" t="e">
        <f t="shared" ca="1" si="1080"/>
        <v>#N/A</v>
      </c>
      <c r="AX384" t="e">
        <f t="shared" ca="1" si="1080"/>
        <v>#N/A</v>
      </c>
      <c r="AY384" t="e">
        <f t="shared" ca="1" si="1080"/>
        <v>#N/A</v>
      </c>
      <c r="AZ384" t="e">
        <f t="shared" ca="1" si="1080"/>
        <v>#N/A</v>
      </c>
      <c r="BA384" t="e">
        <f t="shared" ca="1" si="1080"/>
        <v>#N/A</v>
      </c>
      <c r="BB384" s="91" t="e">
        <f t="shared" ca="1" si="1080"/>
        <v>#N/A</v>
      </c>
      <c r="BC384" t="e">
        <f t="shared" ca="1" si="1080"/>
        <v>#N/A</v>
      </c>
      <c r="BD384" t="e">
        <f t="shared" ca="1" si="1080"/>
        <v>#N/A</v>
      </c>
      <c r="BE384" t="e">
        <f t="shared" ca="1" si="1080"/>
        <v>#N/A</v>
      </c>
      <c r="BF384" t="e">
        <f t="shared" ca="1" si="1080"/>
        <v>#N/A</v>
      </c>
      <c r="BG384" t="e">
        <f t="shared" ca="1" si="1080"/>
        <v>#N/A</v>
      </c>
      <c r="BH384" t="e">
        <f t="shared" ca="1" si="1080"/>
        <v>#N/A</v>
      </c>
      <c r="BI384" t="e">
        <f t="shared" ca="1" si="1080"/>
        <v>#N/A</v>
      </c>
      <c r="BJ384" t="e">
        <f t="shared" ca="1" si="1080"/>
        <v>#N/A</v>
      </c>
      <c r="BK384" t="e">
        <f t="shared" ca="1" si="1080"/>
        <v>#N/A</v>
      </c>
      <c r="BL384" t="e">
        <f t="shared" ca="1" si="1080"/>
        <v>#N/A</v>
      </c>
      <c r="BM384" t="e">
        <f t="shared" ca="1" si="1080"/>
        <v>#N/A</v>
      </c>
      <c r="BN384" t="e">
        <f t="shared" ca="1" si="1080"/>
        <v>#N/A</v>
      </c>
      <c r="BO384" t="e">
        <f t="shared" ca="1" si="1080"/>
        <v>#N/A</v>
      </c>
      <c r="BP384" t="e">
        <f t="shared" ca="1" si="1080"/>
        <v>#N/A</v>
      </c>
      <c r="BQ384" t="e">
        <f t="shared" ca="1" si="1080"/>
        <v>#N/A</v>
      </c>
      <c r="BR384" t="e">
        <f t="shared" ca="1" si="1080"/>
        <v>#N/A</v>
      </c>
      <c r="BS384" t="e">
        <f t="shared" ca="1" si="1080"/>
        <v>#N/A</v>
      </c>
      <c r="BT384" t="e">
        <f t="shared" ca="1" si="1080"/>
        <v>#N/A</v>
      </c>
      <c r="BU384" t="e">
        <f t="shared" ca="1" si="1080"/>
        <v>#N/A</v>
      </c>
      <c r="BV384" t="e">
        <f t="shared" ca="1" si="1080"/>
        <v>#N/A</v>
      </c>
      <c r="BW384" t="e">
        <f t="shared" ca="1" si="1080"/>
        <v>#N/A</v>
      </c>
      <c r="BX384" t="e">
        <f t="shared" ca="1" si="1080"/>
        <v>#N/A</v>
      </c>
      <c r="BY384" t="e">
        <f t="shared" ca="1" si="1080"/>
        <v>#N/A</v>
      </c>
      <c r="BZ384" t="e">
        <f t="shared" ca="1" si="1080"/>
        <v>#N/A</v>
      </c>
      <c r="CA384" t="e">
        <f t="shared" ca="1" si="1080"/>
        <v>#N/A</v>
      </c>
      <c r="CB384" t="e">
        <f t="shared" ca="1" si="1080"/>
        <v>#N/A</v>
      </c>
      <c r="CC384" t="e">
        <f t="shared" ca="1" si="1080"/>
        <v>#N/A</v>
      </c>
      <c r="CD384" t="e">
        <f t="shared" ca="1" si="1080"/>
        <v>#N/A</v>
      </c>
      <c r="CE384" t="e">
        <f t="shared" ca="1" si="1080"/>
        <v>#N/A</v>
      </c>
      <c r="CF384" s="91" t="e">
        <f t="shared" ca="1" si="1080"/>
        <v>#N/A</v>
      </c>
      <c r="CG384" t="e">
        <f t="shared" ca="1" si="1080"/>
        <v>#N/A</v>
      </c>
      <c r="CH384" t="e">
        <f t="shared" ca="1" si="1080"/>
        <v>#N/A</v>
      </c>
      <c r="CI384" t="e">
        <f t="shared" ca="1" si="1080"/>
        <v>#N/A</v>
      </c>
      <c r="CJ384" t="e">
        <f t="shared" ref="CJ384:EN384" ca="1" si="1081">CJ$334*$E$332/60*$L384</f>
        <v>#N/A</v>
      </c>
      <c r="CK384" t="e">
        <f t="shared" ca="1" si="1081"/>
        <v>#N/A</v>
      </c>
      <c r="CL384" t="e">
        <f t="shared" ca="1" si="1081"/>
        <v>#N/A</v>
      </c>
      <c r="CM384" t="e">
        <f t="shared" ca="1" si="1081"/>
        <v>#N/A</v>
      </c>
      <c r="CN384" t="e">
        <f t="shared" ca="1" si="1081"/>
        <v>#N/A</v>
      </c>
      <c r="CO384" t="e">
        <f t="shared" ca="1" si="1081"/>
        <v>#N/A</v>
      </c>
      <c r="CP384" t="e">
        <f t="shared" ca="1" si="1081"/>
        <v>#N/A</v>
      </c>
      <c r="CQ384" t="e">
        <f t="shared" ca="1" si="1081"/>
        <v>#N/A</v>
      </c>
      <c r="CR384" t="e">
        <f t="shared" ca="1" si="1081"/>
        <v>#N/A</v>
      </c>
      <c r="CS384" t="e">
        <f t="shared" ca="1" si="1081"/>
        <v>#N/A</v>
      </c>
      <c r="CT384" t="e">
        <f t="shared" ca="1" si="1081"/>
        <v>#N/A</v>
      </c>
      <c r="CU384" t="e">
        <f t="shared" ca="1" si="1081"/>
        <v>#N/A</v>
      </c>
      <c r="CV384" t="e">
        <f t="shared" ca="1" si="1081"/>
        <v>#N/A</v>
      </c>
      <c r="CW384" t="e">
        <f t="shared" ca="1" si="1081"/>
        <v>#N/A</v>
      </c>
      <c r="CX384" t="e">
        <f t="shared" ca="1" si="1081"/>
        <v>#N/A</v>
      </c>
      <c r="CY384" t="e">
        <f t="shared" ca="1" si="1081"/>
        <v>#N/A</v>
      </c>
      <c r="CZ384" t="e">
        <f t="shared" ca="1" si="1081"/>
        <v>#N/A</v>
      </c>
      <c r="DA384" t="e">
        <f t="shared" ca="1" si="1081"/>
        <v>#N/A</v>
      </c>
      <c r="DB384" t="e">
        <f t="shared" ca="1" si="1081"/>
        <v>#N/A</v>
      </c>
      <c r="DC384" t="e">
        <f t="shared" ca="1" si="1081"/>
        <v>#N/A</v>
      </c>
      <c r="DD384" t="e">
        <f t="shared" ca="1" si="1081"/>
        <v>#N/A</v>
      </c>
      <c r="DE384" t="e">
        <f t="shared" ca="1" si="1081"/>
        <v>#N/A</v>
      </c>
      <c r="DF384" t="e">
        <f t="shared" ca="1" si="1081"/>
        <v>#N/A</v>
      </c>
      <c r="DG384" t="e">
        <f t="shared" ca="1" si="1081"/>
        <v>#N/A</v>
      </c>
      <c r="DH384" t="e">
        <f t="shared" ca="1" si="1081"/>
        <v>#N/A</v>
      </c>
      <c r="DI384" t="e">
        <f t="shared" ca="1" si="1081"/>
        <v>#N/A</v>
      </c>
      <c r="DJ384" s="91" t="e">
        <f t="shared" ca="1" si="1081"/>
        <v>#N/A</v>
      </c>
      <c r="DK384" t="e">
        <f t="shared" ca="1" si="1081"/>
        <v>#N/A</v>
      </c>
      <c r="DL384" t="e">
        <f t="shared" ca="1" si="1081"/>
        <v>#N/A</v>
      </c>
      <c r="DM384" t="e">
        <f t="shared" ca="1" si="1081"/>
        <v>#N/A</v>
      </c>
      <c r="DN384" t="e">
        <f t="shared" ca="1" si="1081"/>
        <v>#N/A</v>
      </c>
      <c r="DO384" t="e">
        <f t="shared" ca="1" si="1081"/>
        <v>#N/A</v>
      </c>
      <c r="DP384" t="e">
        <f t="shared" ca="1" si="1081"/>
        <v>#N/A</v>
      </c>
      <c r="DQ384" t="e">
        <f t="shared" ca="1" si="1081"/>
        <v>#N/A</v>
      </c>
      <c r="DR384" t="e">
        <f t="shared" ca="1" si="1081"/>
        <v>#N/A</v>
      </c>
      <c r="DS384" t="e">
        <f t="shared" ca="1" si="1081"/>
        <v>#N/A</v>
      </c>
      <c r="DT384" t="e">
        <f t="shared" ca="1" si="1081"/>
        <v>#N/A</v>
      </c>
      <c r="DU384" t="e">
        <f t="shared" ca="1" si="1081"/>
        <v>#N/A</v>
      </c>
      <c r="DV384" t="e">
        <f t="shared" ca="1" si="1081"/>
        <v>#N/A</v>
      </c>
      <c r="DW384" t="e">
        <f t="shared" ca="1" si="1081"/>
        <v>#N/A</v>
      </c>
      <c r="DX384" t="e">
        <f t="shared" ca="1" si="1081"/>
        <v>#N/A</v>
      </c>
      <c r="DY384" t="e">
        <f t="shared" ca="1" si="1081"/>
        <v>#N/A</v>
      </c>
      <c r="DZ384" t="e">
        <f t="shared" ca="1" si="1081"/>
        <v>#N/A</v>
      </c>
      <c r="EA384" t="e">
        <f t="shared" ca="1" si="1081"/>
        <v>#N/A</v>
      </c>
      <c r="EB384" t="e">
        <f t="shared" ca="1" si="1081"/>
        <v>#N/A</v>
      </c>
      <c r="EC384" t="e">
        <f t="shared" ca="1" si="1081"/>
        <v>#N/A</v>
      </c>
      <c r="ED384" t="e">
        <f t="shared" ca="1" si="1081"/>
        <v>#N/A</v>
      </c>
      <c r="EE384" t="e">
        <f t="shared" ca="1" si="1081"/>
        <v>#N/A</v>
      </c>
      <c r="EF384" t="e">
        <f t="shared" ca="1" si="1081"/>
        <v>#N/A</v>
      </c>
      <c r="EG384" t="e">
        <f t="shared" ca="1" si="1081"/>
        <v>#N/A</v>
      </c>
      <c r="EH384" t="e">
        <f t="shared" ca="1" si="1081"/>
        <v>#N/A</v>
      </c>
      <c r="EI384" t="e">
        <f t="shared" ca="1" si="1081"/>
        <v>#N/A</v>
      </c>
      <c r="EJ384" t="e">
        <f t="shared" ca="1" si="1081"/>
        <v>#N/A</v>
      </c>
      <c r="EK384" t="e">
        <f t="shared" ca="1" si="1081"/>
        <v>#N/A</v>
      </c>
      <c r="EL384" t="e">
        <f t="shared" ca="1" si="1081"/>
        <v>#N/A</v>
      </c>
      <c r="EM384" t="e">
        <f t="shared" ca="1" si="1081"/>
        <v>#N/A</v>
      </c>
      <c r="EN384" s="91" t="e">
        <f t="shared" ca="1" si="1081"/>
        <v>#N/A</v>
      </c>
    </row>
    <row r="386" spans="1:144" s="39" customFormat="1">
      <c r="A386" s="39" t="s">
        <v>246</v>
      </c>
    </row>
    <row r="388" spans="1:144" ht="30" customHeight="1">
      <c r="A388" t="str" cm="1">
        <f t="array" ref="A388:M388">Embodied_Input[#Headers]</f>
        <v>Building Aspect</v>
      </c>
      <c r="B388" t="str">
        <v>Building Element</v>
      </c>
      <c r="C388" t="str">
        <v>Material</v>
      </c>
      <c r="D388" t="str">
        <v>Existing fabric?</v>
      </c>
      <c r="E388" t="str">
        <v>Age if existing?</v>
      </c>
      <c r="F388" t="str">
        <v>Adjustment Factor (%)</v>
      </c>
      <c r="G388" t="str">
        <v>Component Life (years)</v>
      </c>
      <c r="H388" t="str">
        <v>Designed for disassembly?</v>
      </c>
      <c r="I388" t="str">
        <v>Estimated Quantity</v>
      </c>
      <c r="J388" t="str">
        <v>Units</v>
      </c>
      <c r="K388" t="str">
        <v>Self-weight (kN)</v>
      </c>
      <c r="L388" t="str">
        <v>A1 - A3</v>
      </c>
      <c r="M388" t="str">
        <v>A1 - A3 Biogenic</v>
      </c>
      <c r="X388" s="91" t="s">
        <v>441</v>
      </c>
      <c r="Y388" t="s">
        <v>442</v>
      </c>
      <c r="Z388" t="s">
        <v>443</v>
      </c>
      <c r="AA388" t="s">
        <v>444</v>
      </c>
      <c r="AB388" t="s">
        <v>445</v>
      </c>
      <c r="AC388" t="s">
        <v>446</v>
      </c>
      <c r="AD388" t="s">
        <v>447</v>
      </c>
      <c r="AE388" t="s">
        <v>448</v>
      </c>
      <c r="AF388" t="s">
        <v>449</v>
      </c>
      <c r="AG388" t="s">
        <v>450</v>
      </c>
      <c r="AH388" t="s">
        <v>451</v>
      </c>
      <c r="AI388" t="s">
        <v>452</v>
      </c>
      <c r="AJ388" t="s">
        <v>453</v>
      </c>
      <c r="AK388" t="s">
        <v>454</v>
      </c>
      <c r="AL388" t="s">
        <v>455</v>
      </c>
      <c r="AM388" t="s">
        <v>456</v>
      </c>
      <c r="AN388" t="s">
        <v>457</v>
      </c>
      <c r="AO388" t="s">
        <v>458</v>
      </c>
      <c r="AP388" t="s">
        <v>459</v>
      </c>
      <c r="AQ388" t="s">
        <v>460</v>
      </c>
      <c r="AR388" t="s">
        <v>461</v>
      </c>
      <c r="AS388" t="s">
        <v>462</v>
      </c>
      <c r="AT388" t="s">
        <v>463</v>
      </c>
      <c r="AU388" t="s">
        <v>464</v>
      </c>
      <c r="AV388" t="s">
        <v>465</v>
      </c>
      <c r="AW388" t="s">
        <v>466</v>
      </c>
      <c r="AX388" t="s">
        <v>467</v>
      </c>
      <c r="AY388" t="s">
        <v>468</v>
      </c>
      <c r="AZ388" t="s">
        <v>469</v>
      </c>
      <c r="BA388" t="s">
        <v>470</v>
      </c>
      <c r="BB388" s="91" t="s">
        <v>471</v>
      </c>
      <c r="BC388" t="s">
        <v>472</v>
      </c>
      <c r="BD388" t="s">
        <v>473</v>
      </c>
      <c r="BE388" t="s">
        <v>474</v>
      </c>
      <c r="BF388" t="s">
        <v>475</v>
      </c>
      <c r="BG388" t="s">
        <v>476</v>
      </c>
      <c r="BH388" t="s">
        <v>477</v>
      </c>
      <c r="BI388" t="s">
        <v>478</v>
      </c>
      <c r="BJ388" t="s">
        <v>479</v>
      </c>
      <c r="BK388" t="s">
        <v>480</v>
      </c>
      <c r="BL388" t="s">
        <v>481</v>
      </c>
      <c r="BM388" t="s">
        <v>482</v>
      </c>
      <c r="BN388" t="s">
        <v>483</v>
      </c>
      <c r="BO388" t="s">
        <v>484</v>
      </c>
      <c r="BP388" t="s">
        <v>485</v>
      </c>
      <c r="BQ388" t="s">
        <v>486</v>
      </c>
      <c r="BR388" t="s">
        <v>487</v>
      </c>
      <c r="BS388" t="s">
        <v>488</v>
      </c>
      <c r="BT388" t="s">
        <v>489</v>
      </c>
      <c r="BU388" t="s">
        <v>490</v>
      </c>
      <c r="BV388" t="s">
        <v>491</v>
      </c>
      <c r="BW388" t="s">
        <v>492</v>
      </c>
      <c r="BX388" t="s">
        <v>493</v>
      </c>
      <c r="BY388" t="s">
        <v>494</v>
      </c>
      <c r="BZ388" t="s">
        <v>495</v>
      </c>
      <c r="CA388" t="s">
        <v>496</v>
      </c>
      <c r="CB388" t="s">
        <v>497</v>
      </c>
      <c r="CC388" t="s">
        <v>498</v>
      </c>
      <c r="CD388" t="s">
        <v>499</v>
      </c>
      <c r="CE388" t="s">
        <v>500</v>
      </c>
      <c r="CF388" s="91" t="s">
        <v>501</v>
      </c>
      <c r="CG388" t="s">
        <v>502</v>
      </c>
      <c r="CH388" t="s">
        <v>503</v>
      </c>
      <c r="CI388" t="s">
        <v>504</v>
      </c>
      <c r="CJ388" t="s">
        <v>505</v>
      </c>
      <c r="CK388" t="s">
        <v>506</v>
      </c>
      <c r="CL388" t="s">
        <v>507</v>
      </c>
      <c r="CM388" t="s">
        <v>508</v>
      </c>
      <c r="CN388" t="s">
        <v>509</v>
      </c>
      <c r="CO388" t="s">
        <v>510</v>
      </c>
      <c r="CP388" t="s">
        <v>511</v>
      </c>
      <c r="CQ388" t="s">
        <v>512</v>
      </c>
      <c r="CR388" t="s">
        <v>513</v>
      </c>
      <c r="CS388" t="s">
        <v>514</v>
      </c>
      <c r="CT388" t="s">
        <v>515</v>
      </c>
      <c r="CU388" t="s">
        <v>516</v>
      </c>
      <c r="CV388" t="s">
        <v>517</v>
      </c>
      <c r="CW388" t="s">
        <v>518</v>
      </c>
      <c r="CX388" t="s">
        <v>519</v>
      </c>
      <c r="CY388" t="s">
        <v>520</v>
      </c>
      <c r="CZ388" t="s">
        <v>521</v>
      </c>
      <c r="DA388" t="s">
        <v>522</v>
      </c>
      <c r="DB388" t="s">
        <v>523</v>
      </c>
      <c r="DC388" t="s">
        <v>524</v>
      </c>
      <c r="DD388" t="s">
        <v>525</v>
      </c>
      <c r="DE388" t="s">
        <v>526</v>
      </c>
      <c r="DF388" t="s">
        <v>527</v>
      </c>
      <c r="DG388" t="s">
        <v>528</v>
      </c>
      <c r="DH388" t="s">
        <v>529</v>
      </c>
      <c r="DI388" t="s">
        <v>530</v>
      </c>
      <c r="DJ388" s="91" t="s">
        <v>531</v>
      </c>
      <c r="DK388" t="s">
        <v>532</v>
      </c>
      <c r="DL388" t="s">
        <v>533</v>
      </c>
      <c r="DM388" t="s">
        <v>534</v>
      </c>
      <c r="DN388" t="s">
        <v>535</v>
      </c>
      <c r="DO388" t="s">
        <v>536</v>
      </c>
      <c r="DP388" t="s">
        <v>537</v>
      </c>
      <c r="DQ388" t="s">
        <v>538</v>
      </c>
      <c r="DR388" t="s">
        <v>539</v>
      </c>
      <c r="DS388" t="s">
        <v>540</v>
      </c>
      <c r="DT388" t="s">
        <v>541</v>
      </c>
      <c r="DU388" t="s">
        <v>542</v>
      </c>
      <c r="DV388" t="s">
        <v>543</v>
      </c>
      <c r="DW388" t="s">
        <v>544</v>
      </c>
      <c r="DX388" t="s">
        <v>545</v>
      </c>
      <c r="DY388" t="s">
        <v>546</v>
      </c>
      <c r="DZ388" t="s">
        <v>547</v>
      </c>
      <c r="EA388" t="s">
        <v>548</v>
      </c>
      <c r="EB388" t="s">
        <v>549</v>
      </c>
      <c r="EC388" t="s">
        <v>550</v>
      </c>
      <c r="ED388" t="s">
        <v>551</v>
      </c>
      <c r="EE388" t="s">
        <v>552</v>
      </c>
      <c r="EF388" t="s">
        <v>553</v>
      </c>
      <c r="EG388" t="s">
        <v>554</v>
      </c>
      <c r="EH388" t="s">
        <v>555</v>
      </c>
      <c r="EI388" t="s">
        <v>556</v>
      </c>
      <c r="EJ388" t="s">
        <v>557</v>
      </c>
      <c r="EK388" t="s">
        <v>558</v>
      </c>
      <c r="EL388" t="s">
        <v>559</v>
      </c>
      <c r="EM388" t="s">
        <v>560</v>
      </c>
      <c r="EN388" s="91" t="s">
        <v>561</v>
      </c>
    </row>
    <row r="389" spans="1:144">
      <c r="A389" t="str" cm="1">
        <f t="array" aca="1" ref="A389:M438" ca="1">Embodied_Input[]</f>
        <v>Substructure</v>
      </c>
      <c r="B389" t="str">
        <f ca="1"/>
        <v>Piles</v>
      </c>
      <c r="C389">
        <f ca="1"/>
        <v>0</v>
      </c>
      <c r="D389" t="str">
        <f ca="1"/>
        <v/>
      </c>
      <c r="E389">
        <f ca="1"/>
        <v>0</v>
      </c>
      <c r="F389">
        <f ca="1"/>
        <v>0</v>
      </c>
      <c r="G389">
        <f ca="1"/>
        <v>0</v>
      </c>
      <c r="H389" t="str">
        <f ca="1"/>
        <v/>
      </c>
      <c r="I389">
        <f ca="1"/>
        <v>0</v>
      </c>
      <c r="J389" t="str">
        <f ca="1"/>
        <v/>
      </c>
      <c r="K389">
        <f ca="1"/>
        <v>0</v>
      </c>
      <c r="L389" t="str">
        <f ca="1"/>
        <v>0</v>
      </c>
      <c r="M389" t="str">
        <f ca="1"/>
        <v>0</v>
      </c>
      <c r="X389" s="91">
        <f t="shared" ref="X389:BC389" ca="1" si="1082">IFERROR(ROUNDDOWN(($E389+X$388-1)/$G389,0)*((X11+X119+X173)+(X521+X575+X629+X683)),0)</f>
        <v>0</v>
      </c>
      <c r="Y389">
        <f t="shared" ca="1" si="1082"/>
        <v>0</v>
      </c>
      <c r="Z389">
        <f t="shared" ca="1" si="1082"/>
        <v>0</v>
      </c>
      <c r="AA389">
        <f t="shared" ca="1" si="1082"/>
        <v>0</v>
      </c>
      <c r="AB389">
        <f t="shared" ca="1" si="1082"/>
        <v>0</v>
      </c>
      <c r="AC389">
        <f t="shared" ca="1" si="1082"/>
        <v>0</v>
      </c>
      <c r="AD389">
        <f t="shared" ca="1" si="1082"/>
        <v>0</v>
      </c>
      <c r="AE389">
        <f t="shared" ca="1" si="1082"/>
        <v>0</v>
      </c>
      <c r="AF389">
        <f t="shared" ca="1" si="1082"/>
        <v>0</v>
      </c>
      <c r="AG389">
        <f t="shared" ca="1" si="1082"/>
        <v>0</v>
      </c>
      <c r="AH389">
        <f t="shared" ca="1" si="1082"/>
        <v>0</v>
      </c>
      <c r="AI389">
        <f t="shared" ca="1" si="1082"/>
        <v>0</v>
      </c>
      <c r="AJ389">
        <f t="shared" ca="1" si="1082"/>
        <v>0</v>
      </c>
      <c r="AK389">
        <f t="shared" ca="1" si="1082"/>
        <v>0</v>
      </c>
      <c r="AL389">
        <f t="shared" ca="1" si="1082"/>
        <v>0</v>
      </c>
      <c r="AM389">
        <f t="shared" ca="1" si="1082"/>
        <v>0</v>
      </c>
      <c r="AN389">
        <f t="shared" ca="1" si="1082"/>
        <v>0</v>
      </c>
      <c r="AO389">
        <f t="shared" ca="1" si="1082"/>
        <v>0</v>
      </c>
      <c r="AP389">
        <f t="shared" ca="1" si="1082"/>
        <v>0</v>
      </c>
      <c r="AQ389">
        <f t="shared" ca="1" si="1082"/>
        <v>0</v>
      </c>
      <c r="AR389">
        <f t="shared" ca="1" si="1082"/>
        <v>0</v>
      </c>
      <c r="AS389">
        <f t="shared" ca="1" si="1082"/>
        <v>0</v>
      </c>
      <c r="AT389">
        <f t="shared" ca="1" si="1082"/>
        <v>0</v>
      </c>
      <c r="AU389">
        <f t="shared" ca="1" si="1082"/>
        <v>0</v>
      </c>
      <c r="AV389">
        <f t="shared" ca="1" si="1082"/>
        <v>0</v>
      </c>
      <c r="AW389">
        <f t="shared" ca="1" si="1082"/>
        <v>0</v>
      </c>
      <c r="AX389">
        <f t="shared" ca="1" si="1082"/>
        <v>0</v>
      </c>
      <c r="AY389">
        <f t="shared" ca="1" si="1082"/>
        <v>0</v>
      </c>
      <c r="AZ389">
        <f t="shared" ca="1" si="1082"/>
        <v>0</v>
      </c>
      <c r="BA389">
        <f t="shared" ca="1" si="1082"/>
        <v>0</v>
      </c>
      <c r="BB389" s="91">
        <f t="shared" ca="1" si="1082"/>
        <v>0</v>
      </c>
      <c r="BC389">
        <f t="shared" ca="1" si="1082"/>
        <v>0</v>
      </c>
      <c r="BD389">
        <f t="shared" ref="BD389:CI389" ca="1" si="1083">IFERROR(ROUNDDOWN(($E389+BD$388-1)/$G389,0)*((BD11+BD119+BD173)+(BD521+BD575+BD629+BD683)),0)</f>
        <v>0</v>
      </c>
      <c r="BE389">
        <f t="shared" ca="1" si="1083"/>
        <v>0</v>
      </c>
      <c r="BF389">
        <f t="shared" ca="1" si="1083"/>
        <v>0</v>
      </c>
      <c r="BG389">
        <f t="shared" ca="1" si="1083"/>
        <v>0</v>
      </c>
      <c r="BH389">
        <f t="shared" ca="1" si="1083"/>
        <v>0</v>
      </c>
      <c r="BI389">
        <f t="shared" ca="1" si="1083"/>
        <v>0</v>
      </c>
      <c r="BJ389">
        <f t="shared" ca="1" si="1083"/>
        <v>0</v>
      </c>
      <c r="BK389">
        <f t="shared" ca="1" si="1083"/>
        <v>0</v>
      </c>
      <c r="BL389">
        <f t="shared" ca="1" si="1083"/>
        <v>0</v>
      </c>
      <c r="BM389">
        <f t="shared" ca="1" si="1083"/>
        <v>0</v>
      </c>
      <c r="BN389">
        <f t="shared" ca="1" si="1083"/>
        <v>0</v>
      </c>
      <c r="BO389">
        <f t="shared" ca="1" si="1083"/>
        <v>0</v>
      </c>
      <c r="BP389">
        <f t="shared" ca="1" si="1083"/>
        <v>0</v>
      </c>
      <c r="BQ389">
        <f t="shared" ca="1" si="1083"/>
        <v>0</v>
      </c>
      <c r="BR389">
        <f t="shared" ca="1" si="1083"/>
        <v>0</v>
      </c>
      <c r="BS389">
        <f t="shared" ca="1" si="1083"/>
        <v>0</v>
      </c>
      <c r="BT389">
        <f t="shared" ca="1" si="1083"/>
        <v>0</v>
      </c>
      <c r="BU389">
        <f t="shared" ca="1" si="1083"/>
        <v>0</v>
      </c>
      <c r="BV389">
        <f t="shared" ca="1" si="1083"/>
        <v>0</v>
      </c>
      <c r="BW389">
        <f t="shared" ca="1" si="1083"/>
        <v>0</v>
      </c>
      <c r="BX389">
        <f t="shared" ca="1" si="1083"/>
        <v>0</v>
      </c>
      <c r="BY389">
        <f t="shared" ca="1" si="1083"/>
        <v>0</v>
      </c>
      <c r="BZ389">
        <f t="shared" ca="1" si="1083"/>
        <v>0</v>
      </c>
      <c r="CA389">
        <f t="shared" ca="1" si="1083"/>
        <v>0</v>
      </c>
      <c r="CB389">
        <f t="shared" ca="1" si="1083"/>
        <v>0</v>
      </c>
      <c r="CC389">
        <f t="shared" ca="1" si="1083"/>
        <v>0</v>
      </c>
      <c r="CD389">
        <f t="shared" ca="1" si="1083"/>
        <v>0</v>
      </c>
      <c r="CE389">
        <f t="shared" ca="1" si="1083"/>
        <v>0</v>
      </c>
      <c r="CF389" s="91">
        <f t="shared" ca="1" si="1083"/>
        <v>0</v>
      </c>
      <c r="CG389">
        <f t="shared" ca="1" si="1083"/>
        <v>0</v>
      </c>
      <c r="CH389">
        <f t="shared" ca="1" si="1083"/>
        <v>0</v>
      </c>
      <c r="CI389">
        <f t="shared" ca="1" si="1083"/>
        <v>0</v>
      </c>
      <c r="CJ389">
        <f t="shared" ref="CJ389:DO389" ca="1" si="1084">IFERROR(ROUNDDOWN(($E389+CJ$388-1)/$G389,0)*((CJ11+CJ119+CJ173)+(CJ521+CJ575+CJ629+CJ683)),0)</f>
        <v>0</v>
      </c>
      <c r="CK389">
        <f t="shared" ca="1" si="1084"/>
        <v>0</v>
      </c>
      <c r="CL389">
        <f t="shared" ca="1" si="1084"/>
        <v>0</v>
      </c>
      <c r="CM389">
        <f t="shared" ca="1" si="1084"/>
        <v>0</v>
      </c>
      <c r="CN389">
        <f t="shared" ca="1" si="1084"/>
        <v>0</v>
      </c>
      <c r="CO389">
        <f t="shared" ca="1" si="1084"/>
        <v>0</v>
      </c>
      <c r="CP389">
        <f t="shared" ca="1" si="1084"/>
        <v>0</v>
      </c>
      <c r="CQ389">
        <f t="shared" ca="1" si="1084"/>
        <v>0</v>
      </c>
      <c r="CR389">
        <f t="shared" ca="1" si="1084"/>
        <v>0</v>
      </c>
      <c r="CS389">
        <f t="shared" ca="1" si="1084"/>
        <v>0</v>
      </c>
      <c r="CT389">
        <f t="shared" ca="1" si="1084"/>
        <v>0</v>
      </c>
      <c r="CU389">
        <f t="shared" ca="1" si="1084"/>
        <v>0</v>
      </c>
      <c r="CV389">
        <f t="shared" ca="1" si="1084"/>
        <v>0</v>
      </c>
      <c r="CW389">
        <f t="shared" ca="1" si="1084"/>
        <v>0</v>
      </c>
      <c r="CX389">
        <f t="shared" ca="1" si="1084"/>
        <v>0</v>
      </c>
      <c r="CY389">
        <f t="shared" ca="1" si="1084"/>
        <v>0</v>
      </c>
      <c r="CZ389">
        <f t="shared" ca="1" si="1084"/>
        <v>0</v>
      </c>
      <c r="DA389">
        <f t="shared" ca="1" si="1084"/>
        <v>0</v>
      </c>
      <c r="DB389">
        <f t="shared" ca="1" si="1084"/>
        <v>0</v>
      </c>
      <c r="DC389">
        <f t="shared" ca="1" si="1084"/>
        <v>0</v>
      </c>
      <c r="DD389">
        <f t="shared" ca="1" si="1084"/>
        <v>0</v>
      </c>
      <c r="DE389">
        <f t="shared" ca="1" si="1084"/>
        <v>0</v>
      </c>
      <c r="DF389">
        <f t="shared" ca="1" si="1084"/>
        <v>0</v>
      </c>
      <c r="DG389">
        <f t="shared" ca="1" si="1084"/>
        <v>0</v>
      </c>
      <c r="DH389">
        <f t="shared" ca="1" si="1084"/>
        <v>0</v>
      </c>
      <c r="DI389">
        <f t="shared" ca="1" si="1084"/>
        <v>0</v>
      </c>
      <c r="DJ389" s="91">
        <f t="shared" ca="1" si="1084"/>
        <v>0</v>
      </c>
      <c r="DK389">
        <f t="shared" ca="1" si="1084"/>
        <v>0</v>
      </c>
      <c r="DL389">
        <f t="shared" ca="1" si="1084"/>
        <v>0</v>
      </c>
      <c r="DM389">
        <f t="shared" ca="1" si="1084"/>
        <v>0</v>
      </c>
      <c r="DN389">
        <f t="shared" ca="1" si="1084"/>
        <v>0</v>
      </c>
      <c r="DO389">
        <f t="shared" ca="1" si="1084"/>
        <v>0</v>
      </c>
      <c r="DP389">
        <f t="shared" ref="DP389:EN389" ca="1" si="1085">IFERROR(ROUNDDOWN(($E389+DP$388-1)/$G389,0)*((DP11+DP119+DP173)+(DP521+DP575+DP629+DP683)),0)</f>
        <v>0</v>
      </c>
      <c r="DQ389">
        <f t="shared" ca="1" si="1085"/>
        <v>0</v>
      </c>
      <c r="DR389">
        <f t="shared" ca="1" si="1085"/>
        <v>0</v>
      </c>
      <c r="DS389">
        <f t="shared" ca="1" si="1085"/>
        <v>0</v>
      </c>
      <c r="DT389">
        <f t="shared" ca="1" si="1085"/>
        <v>0</v>
      </c>
      <c r="DU389">
        <f t="shared" ca="1" si="1085"/>
        <v>0</v>
      </c>
      <c r="DV389">
        <f t="shared" ca="1" si="1085"/>
        <v>0</v>
      </c>
      <c r="DW389">
        <f t="shared" ca="1" si="1085"/>
        <v>0</v>
      </c>
      <c r="DX389">
        <f t="shared" ca="1" si="1085"/>
        <v>0</v>
      </c>
      <c r="DY389">
        <f t="shared" ca="1" si="1085"/>
        <v>0</v>
      </c>
      <c r="DZ389">
        <f t="shared" ca="1" si="1085"/>
        <v>0</v>
      </c>
      <c r="EA389">
        <f t="shared" ca="1" si="1085"/>
        <v>0</v>
      </c>
      <c r="EB389">
        <f t="shared" ca="1" si="1085"/>
        <v>0</v>
      </c>
      <c r="EC389">
        <f t="shared" ca="1" si="1085"/>
        <v>0</v>
      </c>
      <c r="ED389">
        <f t="shared" ca="1" si="1085"/>
        <v>0</v>
      </c>
      <c r="EE389">
        <f t="shared" ca="1" si="1085"/>
        <v>0</v>
      </c>
      <c r="EF389">
        <f t="shared" ca="1" si="1085"/>
        <v>0</v>
      </c>
      <c r="EG389">
        <f t="shared" ca="1" si="1085"/>
        <v>0</v>
      </c>
      <c r="EH389">
        <f t="shared" ca="1" si="1085"/>
        <v>0</v>
      </c>
      <c r="EI389">
        <f t="shared" ca="1" si="1085"/>
        <v>0</v>
      </c>
      <c r="EJ389">
        <f t="shared" ca="1" si="1085"/>
        <v>0</v>
      </c>
      <c r="EK389">
        <f t="shared" ca="1" si="1085"/>
        <v>0</v>
      </c>
      <c r="EL389">
        <f t="shared" ca="1" si="1085"/>
        <v>0</v>
      </c>
      <c r="EM389">
        <f t="shared" ca="1" si="1085"/>
        <v>0</v>
      </c>
      <c r="EN389" s="91">
        <f t="shared" ca="1" si="1085"/>
        <v>0</v>
      </c>
    </row>
    <row r="390" spans="1:144">
      <c r="A390" t="str">
        <f ca="1"/>
        <v>Substructure</v>
      </c>
      <c r="B390" t="str">
        <f ca="1"/>
        <v>Pile caps</v>
      </c>
      <c r="C390">
        <f ca="1"/>
        <v>0</v>
      </c>
      <c r="D390" t="str">
        <f ca="1"/>
        <v/>
      </c>
      <c r="E390">
        <f ca="1"/>
        <v>0</v>
      </c>
      <c r="F390">
        <f ca="1"/>
        <v>0</v>
      </c>
      <c r="G390">
        <f ca="1"/>
        <v>0</v>
      </c>
      <c r="H390" t="str">
        <f ca="1"/>
        <v/>
      </c>
      <c r="I390">
        <f ca="1"/>
        <v>0</v>
      </c>
      <c r="J390" t="str">
        <f ca="1"/>
        <v/>
      </c>
      <c r="K390" t="str">
        <f ca="1"/>
        <v>0</v>
      </c>
      <c r="L390" t="str">
        <f ca="1"/>
        <v>0</v>
      </c>
      <c r="M390" t="str">
        <f ca="1"/>
        <v>0</v>
      </c>
      <c r="X390" s="91">
        <f t="shared" ref="X390:BC390" ca="1" si="1086">IFERROR(ROUNDDOWN(($E390+X$388-1)/$G390,0)*((X12+X120+X174)+(X522+X576+X630+X684)),0)</f>
        <v>0</v>
      </c>
      <c r="Y390">
        <f t="shared" ca="1" si="1086"/>
        <v>0</v>
      </c>
      <c r="Z390">
        <f t="shared" ca="1" si="1086"/>
        <v>0</v>
      </c>
      <c r="AA390">
        <f t="shared" ca="1" si="1086"/>
        <v>0</v>
      </c>
      <c r="AB390">
        <f t="shared" ca="1" si="1086"/>
        <v>0</v>
      </c>
      <c r="AC390">
        <f t="shared" ca="1" si="1086"/>
        <v>0</v>
      </c>
      <c r="AD390">
        <f t="shared" ca="1" si="1086"/>
        <v>0</v>
      </c>
      <c r="AE390">
        <f t="shared" ca="1" si="1086"/>
        <v>0</v>
      </c>
      <c r="AF390">
        <f t="shared" ca="1" si="1086"/>
        <v>0</v>
      </c>
      <c r="AG390">
        <f t="shared" ca="1" si="1086"/>
        <v>0</v>
      </c>
      <c r="AH390">
        <f t="shared" ca="1" si="1086"/>
        <v>0</v>
      </c>
      <c r="AI390">
        <f t="shared" ca="1" si="1086"/>
        <v>0</v>
      </c>
      <c r="AJ390">
        <f t="shared" ca="1" si="1086"/>
        <v>0</v>
      </c>
      <c r="AK390">
        <f t="shared" ca="1" si="1086"/>
        <v>0</v>
      </c>
      <c r="AL390">
        <f t="shared" ca="1" si="1086"/>
        <v>0</v>
      </c>
      <c r="AM390">
        <f t="shared" ca="1" si="1086"/>
        <v>0</v>
      </c>
      <c r="AN390">
        <f t="shared" ca="1" si="1086"/>
        <v>0</v>
      </c>
      <c r="AO390">
        <f t="shared" ca="1" si="1086"/>
        <v>0</v>
      </c>
      <c r="AP390">
        <f t="shared" ca="1" si="1086"/>
        <v>0</v>
      </c>
      <c r="AQ390">
        <f t="shared" ca="1" si="1086"/>
        <v>0</v>
      </c>
      <c r="AR390">
        <f t="shared" ca="1" si="1086"/>
        <v>0</v>
      </c>
      <c r="AS390">
        <f t="shared" ca="1" si="1086"/>
        <v>0</v>
      </c>
      <c r="AT390">
        <f t="shared" ca="1" si="1086"/>
        <v>0</v>
      </c>
      <c r="AU390">
        <f t="shared" ca="1" si="1086"/>
        <v>0</v>
      </c>
      <c r="AV390">
        <f t="shared" ca="1" si="1086"/>
        <v>0</v>
      </c>
      <c r="AW390">
        <f t="shared" ca="1" si="1086"/>
        <v>0</v>
      </c>
      <c r="AX390">
        <f t="shared" ca="1" si="1086"/>
        <v>0</v>
      </c>
      <c r="AY390">
        <f t="shared" ca="1" si="1086"/>
        <v>0</v>
      </c>
      <c r="AZ390">
        <f t="shared" ca="1" si="1086"/>
        <v>0</v>
      </c>
      <c r="BA390">
        <f t="shared" ca="1" si="1086"/>
        <v>0</v>
      </c>
      <c r="BB390" s="91">
        <f t="shared" ca="1" si="1086"/>
        <v>0</v>
      </c>
      <c r="BC390">
        <f t="shared" ca="1" si="1086"/>
        <v>0</v>
      </c>
      <c r="BD390">
        <f t="shared" ref="BD390:CI390" ca="1" si="1087">IFERROR(ROUNDDOWN(($E390+BD$388-1)/$G390,0)*((BD12+BD120+BD174)+(BD522+BD576+BD630+BD684)),0)</f>
        <v>0</v>
      </c>
      <c r="BE390">
        <f t="shared" ca="1" si="1087"/>
        <v>0</v>
      </c>
      <c r="BF390">
        <f t="shared" ca="1" si="1087"/>
        <v>0</v>
      </c>
      <c r="BG390">
        <f t="shared" ca="1" si="1087"/>
        <v>0</v>
      </c>
      <c r="BH390">
        <f t="shared" ca="1" si="1087"/>
        <v>0</v>
      </c>
      <c r="BI390">
        <f t="shared" ca="1" si="1087"/>
        <v>0</v>
      </c>
      <c r="BJ390">
        <f t="shared" ca="1" si="1087"/>
        <v>0</v>
      </c>
      <c r="BK390">
        <f t="shared" ca="1" si="1087"/>
        <v>0</v>
      </c>
      <c r="BL390">
        <f t="shared" ca="1" si="1087"/>
        <v>0</v>
      </c>
      <c r="BM390">
        <f t="shared" ca="1" si="1087"/>
        <v>0</v>
      </c>
      <c r="BN390">
        <f t="shared" ca="1" si="1087"/>
        <v>0</v>
      </c>
      <c r="BO390">
        <f t="shared" ca="1" si="1087"/>
        <v>0</v>
      </c>
      <c r="BP390">
        <f t="shared" ca="1" si="1087"/>
        <v>0</v>
      </c>
      <c r="BQ390">
        <f t="shared" ca="1" si="1087"/>
        <v>0</v>
      </c>
      <c r="BR390">
        <f t="shared" ca="1" si="1087"/>
        <v>0</v>
      </c>
      <c r="BS390">
        <f t="shared" ca="1" si="1087"/>
        <v>0</v>
      </c>
      <c r="BT390">
        <f t="shared" ca="1" si="1087"/>
        <v>0</v>
      </c>
      <c r="BU390">
        <f t="shared" ca="1" si="1087"/>
        <v>0</v>
      </c>
      <c r="BV390">
        <f t="shared" ca="1" si="1087"/>
        <v>0</v>
      </c>
      <c r="BW390">
        <f t="shared" ca="1" si="1087"/>
        <v>0</v>
      </c>
      <c r="BX390">
        <f t="shared" ca="1" si="1087"/>
        <v>0</v>
      </c>
      <c r="BY390">
        <f t="shared" ca="1" si="1087"/>
        <v>0</v>
      </c>
      <c r="BZ390">
        <f t="shared" ca="1" si="1087"/>
        <v>0</v>
      </c>
      <c r="CA390">
        <f t="shared" ca="1" si="1087"/>
        <v>0</v>
      </c>
      <c r="CB390">
        <f t="shared" ca="1" si="1087"/>
        <v>0</v>
      </c>
      <c r="CC390">
        <f t="shared" ca="1" si="1087"/>
        <v>0</v>
      </c>
      <c r="CD390">
        <f t="shared" ca="1" si="1087"/>
        <v>0</v>
      </c>
      <c r="CE390">
        <f t="shared" ca="1" si="1087"/>
        <v>0</v>
      </c>
      <c r="CF390" s="91">
        <f t="shared" ca="1" si="1087"/>
        <v>0</v>
      </c>
      <c r="CG390">
        <f t="shared" ca="1" si="1087"/>
        <v>0</v>
      </c>
      <c r="CH390">
        <f t="shared" ca="1" si="1087"/>
        <v>0</v>
      </c>
      <c r="CI390">
        <f t="shared" ca="1" si="1087"/>
        <v>0</v>
      </c>
      <c r="CJ390">
        <f t="shared" ref="CJ390:DO390" ca="1" si="1088">IFERROR(ROUNDDOWN(($E390+CJ$388-1)/$G390,0)*((CJ12+CJ120+CJ174)+(CJ522+CJ576+CJ630+CJ684)),0)</f>
        <v>0</v>
      </c>
      <c r="CK390">
        <f t="shared" ca="1" si="1088"/>
        <v>0</v>
      </c>
      <c r="CL390">
        <f t="shared" ca="1" si="1088"/>
        <v>0</v>
      </c>
      <c r="CM390">
        <f t="shared" ca="1" si="1088"/>
        <v>0</v>
      </c>
      <c r="CN390">
        <f t="shared" ca="1" si="1088"/>
        <v>0</v>
      </c>
      <c r="CO390">
        <f t="shared" ca="1" si="1088"/>
        <v>0</v>
      </c>
      <c r="CP390">
        <f t="shared" ca="1" si="1088"/>
        <v>0</v>
      </c>
      <c r="CQ390">
        <f t="shared" ca="1" si="1088"/>
        <v>0</v>
      </c>
      <c r="CR390">
        <f t="shared" ca="1" si="1088"/>
        <v>0</v>
      </c>
      <c r="CS390">
        <f t="shared" ca="1" si="1088"/>
        <v>0</v>
      </c>
      <c r="CT390">
        <f t="shared" ca="1" si="1088"/>
        <v>0</v>
      </c>
      <c r="CU390">
        <f t="shared" ca="1" si="1088"/>
        <v>0</v>
      </c>
      <c r="CV390">
        <f t="shared" ca="1" si="1088"/>
        <v>0</v>
      </c>
      <c r="CW390">
        <f t="shared" ca="1" si="1088"/>
        <v>0</v>
      </c>
      <c r="CX390">
        <f t="shared" ca="1" si="1088"/>
        <v>0</v>
      </c>
      <c r="CY390">
        <f t="shared" ca="1" si="1088"/>
        <v>0</v>
      </c>
      <c r="CZ390">
        <f t="shared" ca="1" si="1088"/>
        <v>0</v>
      </c>
      <c r="DA390">
        <f t="shared" ca="1" si="1088"/>
        <v>0</v>
      </c>
      <c r="DB390">
        <f t="shared" ca="1" si="1088"/>
        <v>0</v>
      </c>
      <c r="DC390">
        <f t="shared" ca="1" si="1088"/>
        <v>0</v>
      </c>
      <c r="DD390">
        <f t="shared" ca="1" si="1088"/>
        <v>0</v>
      </c>
      <c r="DE390">
        <f t="shared" ca="1" si="1088"/>
        <v>0</v>
      </c>
      <c r="DF390">
        <f t="shared" ca="1" si="1088"/>
        <v>0</v>
      </c>
      <c r="DG390">
        <f t="shared" ca="1" si="1088"/>
        <v>0</v>
      </c>
      <c r="DH390">
        <f t="shared" ca="1" si="1088"/>
        <v>0</v>
      </c>
      <c r="DI390">
        <f t="shared" ca="1" si="1088"/>
        <v>0</v>
      </c>
      <c r="DJ390" s="91">
        <f t="shared" ca="1" si="1088"/>
        <v>0</v>
      </c>
      <c r="DK390">
        <f t="shared" ca="1" si="1088"/>
        <v>0</v>
      </c>
      <c r="DL390">
        <f t="shared" ca="1" si="1088"/>
        <v>0</v>
      </c>
      <c r="DM390">
        <f t="shared" ca="1" si="1088"/>
        <v>0</v>
      </c>
      <c r="DN390">
        <f t="shared" ca="1" si="1088"/>
        <v>0</v>
      </c>
      <c r="DO390">
        <f t="shared" ca="1" si="1088"/>
        <v>0</v>
      </c>
      <c r="DP390">
        <f t="shared" ref="DP390:EN390" ca="1" si="1089">IFERROR(ROUNDDOWN(($E390+DP$388-1)/$G390,0)*((DP12+DP120+DP174)+(DP522+DP576+DP630+DP684)),0)</f>
        <v>0</v>
      </c>
      <c r="DQ390">
        <f t="shared" ca="1" si="1089"/>
        <v>0</v>
      </c>
      <c r="DR390">
        <f t="shared" ca="1" si="1089"/>
        <v>0</v>
      </c>
      <c r="DS390">
        <f t="shared" ca="1" si="1089"/>
        <v>0</v>
      </c>
      <c r="DT390">
        <f t="shared" ca="1" si="1089"/>
        <v>0</v>
      </c>
      <c r="DU390">
        <f t="shared" ca="1" si="1089"/>
        <v>0</v>
      </c>
      <c r="DV390">
        <f t="shared" ca="1" si="1089"/>
        <v>0</v>
      </c>
      <c r="DW390">
        <f t="shared" ca="1" si="1089"/>
        <v>0</v>
      </c>
      <c r="DX390">
        <f t="shared" ca="1" si="1089"/>
        <v>0</v>
      </c>
      <c r="DY390">
        <f t="shared" ca="1" si="1089"/>
        <v>0</v>
      </c>
      <c r="DZ390">
        <f t="shared" ca="1" si="1089"/>
        <v>0</v>
      </c>
      <c r="EA390">
        <f t="shared" ca="1" si="1089"/>
        <v>0</v>
      </c>
      <c r="EB390">
        <f t="shared" ca="1" si="1089"/>
        <v>0</v>
      </c>
      <c r="EC390">
        <f t="shared" ca="1" si="1089"/>
        <v>0</v>
      </c>
      <c r="ED390">
        <f t="shared" ca="1" si="1089"/>
        <v>0</v>
      </c>
      <c r="EE390">
        <f t="shared" ca="1" si="1089"/>
        <v>0</v>
      </c>
      <c r="EF390">
        <f t="shared" ca="1" si="1089"/>
        <v>0</v>
      </c>
      <c r="EG390">
        <f t="shared" ca="1" si="1089"/>
        <v>0</v>
      </c>
      <c r="EH390">
        <f t="shared" ca="1" si="1089"/>
        <v>0</v>
      </c>
      <c r="EI390">
        <f t="shared" ca="1" si="1089"/>
        <v>0</v>
      </c>
      <c r="EJ390">
        <f t="shared" ca="1" si="1089"/>
        <v>0</v>
      </c>
      <c r="EK390">
        <f t="shared" ca="1" si="1089"/>
        <v>0</v>
      </c>
      <c r="EL390">
        <f t="shared" ca="1" si="1089"/>
        <v>0</v>
      </c>
      <c r="EM390">
        <f t="shared" ca="1" si="1089"/>
        <v>0</v>
      </c>
      <c r="EN390" s="91">
        <f t="shared" ca="1" si="1089"/>
        <v>0</v>
      </c>
    </row>
    <row r="391" spans="1:144">
      <c r="A391" t="str">
        <f ca="1"/>
        <v>Substructure</v>
      </c>
      <c r="B391" t="str">
        <f ca="1"/>
        <v>Capping beams</v>
      </c>
      <c r="C391">
        <f ca="1"/>
        <v>0</v>
      </c>
      <c r="D391" t="str">
        <f ca="1"/>
        <v/>
      </c>
      <c r="E391">
        <f ca="1"/>
        <v>0</v>
      </c>
      <c r="F391">
        <f ca="1"/>
        <v>0</v>
      </c>
      <c r="G391">
        <f ca="1"/>
        <v>0</v>
      </c>
      <c r="H391" t="str">
        <f ca="1"/>
        <v/>
      </c>
      <c r="I391">
        <f ca="1"/>
        <v>0</v>
      </c>
      <c r="J391" t="str">
        <f ca="1"/>
        <v/>
      </c>
      <c r="K391" t="str">
        <f ca="1"/>
        <v>0</v>
      </c>
      <c r="L391" t="str">
        <f ca="1"/>
        <v>0</v>
      </c>
      <c r="M391" t="str">
        <f ca="1"/>
        <v>0</v>
      </c>
      <c r="X391" s="91">
        <f t="shared" ref="X391:BC391" ca="1" si="1090">IFERROR(ROUNDDOWN(($E391+X$388-1)/$G391,0)*((X13+X121+X175)+(X523+X577+X631+X685)),0)</f>
        <v>0</v>
      </c>
      <c r="Y391">
        <f t="shared" ca="1" si="1090"/>
        <v>0</v>
      </c>
      <c r="Z391">
        <f t="shared" ca="1" si="1090"/>
        <v>0</v>
      </c>
      <c r="AA391">
        <f t="shared" ca="1" si="1090"/>
        <v>0</v>
      </c>
      <c r="AB391">
        <f t="shared" ca="1" si="1090"/>
        <v>0</v>
      </c>
      <c r="AC391">
        <f t="shared" ca="1" si="1090"/>
        <v>0</v>
      </c>
      <c r="AD391">
        <f t="shared" ca="1" si="1090"/>
        <v>0</v>
      </c>
      <c r="AE391">
        <f t="shared" ca="1" si="1090"/>
        <v>0</v>
      </c>
      <c r="AF391">
        <f t="shared" ca="1" si="1090"/>
        <v>0</v>
      </c>
      <c r="AG391">
        <f t="shared" ca="1" si="1090"/>
        <v>0</v>
      </c>
      <c r="AH391">
        <f t="shared" ca="1" si="1090"/>
        <v>0</v>
      </c>
      <c r="AI391">
        <f t="shared" ca="1" si="1090"/>
        <v>0</v>
      </c>
      <c r="AJ391">
        <f t="shared" ca="1" si="1090"/>
        <v>0</v>
      </c>
      <c r="AK391">
        <f t="shared" ca="1" si="1090"/>
        <v>0</v>
      </c>
      <c r="AL391">
        <f t="shared" ca="1" si="1090"/>
        <v>0</v>
      </c>
      <c r="AM391">
        <f t="shared" ca="1" si="1090"/>
        <v>0</v>
      </c>
      <c r="AN391">
        <f t="shared" ca="1" si="1090"/>
        <v>0</v>
      </c>
      <c r="AO391">
        <f t="shared" ca="1" si="1090"/>
        <v>0</v>
      </c>
      <c r="AP391">
        <f t="shared" ca="1" si="1090"/>
        <v>0</v>
      </c>
      <c r="AQ391">
        <f t="shared" ca="1" si="1090"/>
        <v>0</v>
      </c>
      <c r="AR391">
        <f t="shared" ca="1" si="1090"/>
        <v>0</v>
      </c>
      <c r="AS391">
        <f t="shared" ca="1" si="1090"/>
        <v>0</v>
      </c>
      <c r="AT391">
        <f t="shared" ca="1" si="1090"/>
        <v>0</v>
      </c>
      <c r="AU391">
        <f t="shared" ca="1" si="1090"/>
        <v>0</v>
      </c>
      <c r="AV391">
        <f t="shared" ca="1" si="1090"/>
        <v>0</v>
      </c>
      <c r="AW391">
        <f t="shared" ca="1" si="1090"/>
        <v>0</v>
      </c>
      <c r="AX391">
        <f t="shared" ca="1" si="1090"/>
        <v>0</v>
      </c>
      <c r="AY391">
        <f t="shared" ca="1" si="1090"/>
        <v>0</v>
      </c>
      <c r="AZ391">
        <f t="shared" ca="1" si="1090"/>
        <v>0</v>
      </c>
      <c r="BA391">
        <f t="shared" ca="1" si="1090"/>
        <v>0</v>
      </c>
      <c r="BB391" s="91">
        <f t="shared" ca="1" si="1090"/>
        <v>0</v>
      </c>
      <c r="BC391">
        <f t="shared" ca="1" si="1090"/>
        <v>0</v>
      </c>
      <c r="BD391">
        <f t="shared" ref="BD391:CI391" ca="1" si="1091">IFERROR(ROUNDDOWN(($E391+BD$388-1)/$G391,0)*((BD13+BD121+BD175)+(BD523+BD577+BD631+BD685)),0)</f>
        <v>0</v>
      </c>
      <c r="BE391">
        <f t="shared" ca="1" si="1091"/>
        <v>0</v>
      </c>
      <c r="BF391">
        <f t="shared" ca="1" si="1091"/>
        <v>0</v>
      </c>
      <c r="BG391">
        <f t="shared" ca="1" si="1091"/>
        <v>0</v>
      </c>
      <c r="BH391">
        <f t="shared" ca="1" si="1091"/>
        <v>0</v>
      </c>
      <c r="BI391">
        <f t="shared" ca="1" si="1091"/>
        <v>0</v>
      </c>
      <c r="BJ391">
        <f t="shared" ca="1" si="1091"/>
        <v>0</v>
      </c>
      <c r="BK391">
        <f t="shared" ca="1" si="1091"/>
        <v>0</v>
      </c>
      <c r="BL391">
        <f t="shared" ca="1" si="1091"/>
        <v>0</v>
      </c>
      <c r="BM391">
        <f t="shared" ca="1" si="1091"/>
        <v>0</v>
      </c>
      <c r="BN391">
        <f t="shared" ca="1" si="1091"/>
        <v>0</v>
      </c>
      <c r="BO391">
        <f t="shared" ca="1" si="1091"/>
        <v>0</v>
      </c>
      <c r="BP391">
        <f t="shared" ca="1" si="1091"/>
        <v>0</v>
      </c>
      <c r="BQ391">
        <f t="shared" ca="1" si="1091"/>
        <v>0</v>
      </c>
      <c r="BR391">
        <f t="shared" ca="1" si="1091"/>
        <v>0</v>
      </c>
      <c r="BS391">
        <f t="shared" ca="1" si="1091"/>
        <v>0</v>
      </c>
      <c r="BT391">
        <f t="shared" ca="1" si="1091"/>
        <v>0</v>
      </c>
      <c r="BU391">
        <f t="shared" ca="1" si="1091"/>
        <v>0</v>
      </c>
      <c r="BV391">
        <f t="shared" ca="1" si="1091"/>
        <v>0</v>
      </c>
      <c r="BW391">
        <f t="shared" ca="1" si="1091"/>
        <v>0</v>
      </c>
      <c r="BX391">
        <f t="shared" ca="1" si="1091"/>
        <v>0</v>
      </c>
      <c r="BY391">
        <f t="shared" ca="1" si="1091"/>
        <v>0</v>
      </c>
      <c r="BZ391">
        <f t="shared" ca="1" si="1091"/>
        <v>0</v>
      </c>
      <c r="CA391">
        <f t="shared" ca="1" si="1091"/>
        <v>0</v>
      </c>
      <c r="CB391">
        <f t="shared" ca="1" si="1091"/>
        <v>0</v>
      </c>
      <c r="CC391">
        <f t="shared" ca="1" si="1091"/>
        <v>0</v>
      </c>
      <c r="CD391">
        <f t="shared" ca="1" si="1091"/>
        <v>0</v>
      </c>
      <c r="CE391">
        <f t="shared" ca="1" si="1091"/>
        <v>0</v>
      </c>
      <c r="CF391" s="91">
        <f t="shared" ca="1" si="1091"/>
        <v>0</v>
      </c>
      <c r="CG391">
        <f t="shared" ca="1" si="1091"/>
        <v>0</v>
      </c>
      <c r="CH391">
        <f t="shared" ca="1" si="1091"/>
        <v>0</v>
      </c>
      <c r="CI391">
        <f t="shared" ca="1" si="1091"/>
        <v>0</v>
      </c>
      <c r="CJ391">
        <f t="shared" ref="CJ391:DO391" ca="1" si="1092">IFERROR(ROUNDDOWN(($E391+CJ$388-1)/$G391,0)*((CJ13+CJ121+CJ175)+(CJ523+CJ577+CJ631+CJ685)),0)</f>
        <v>0</v>
      </c>
      <c r="CK391">
        <f t="shared" ca="1" si="1092"/>
        <v>0</v>
      </c>
      <c r="CL391">
        <f t="shared" ca="1" si="1092"/>
        <v>0</v>
      </c>
      <c r="CM391">
        <f t="shared" ca="1" si="1092"/>
        <v>0</v>
      </c>
      <c r="CN391">
        <f t="shared" ca="1" si="1092"/>
        <v>0</v>
      </c>
      <c r="CO391">
        <f t="shared" ca="1" si="1092"/>
        <v>0</v>
      </c>
      <c r="CP391">
        <f t="shared" ca="1" si="1092"/>
        <v>0</v>
      </c>
      <c r="CQ391">
        <f t="shared" ca="1" si="1092"/>
        <v>0</v>
      </c>
      <c r="CR391">
        <f t="shared" ca="1" si="1092"/>
        <v>0</v>
      </c>
      <c r="CS391">
        <f t="shared" ca="1" si="1092"/>
        <v>0</v>
      </c>
      <c r="CT391">
        <f t="shared" ca="1" si="1092"/>
        <v>0</v>
      </c>
      <c r="CU391">
        <f t="shared" ca="1" si="1092"/>
        <v>0</v>
      </c>
      <c r="CV391">
        <f t="shared" ca="1" si="1092"/>
        <v>0</v>
      </c>
      <c r="CW391">
        <f t="shared" ca="1" si="1092"/>
        <v>0</v>
      </c>
      <c r="CX391">
        <f t="shared" ca="1" si="1092"/>
        <v>0</v>
      </c>
      <c r="CY391">
        <f t="shared" ca="1" si="1092"/>
        <v>0</v>
      </c>
      <c r="CZ391">
        <f t="shared" ca="1" si="1092"/>
        <v>0</v>
      </c>
      <c r="DA391">
        <f t="shared" ca="1" si="1092"/>
        <v>0</v>
      </c>
      <c r="DB391">
        <f t="shared" ca="1" si="1092"/>
        <v>0</v>
      </c>
      <c r="DC391">
        <f t="shared" ca="1" si="1092"/>
        <v>0</v>
      </c>
      <c r="DD391">
        <f t="shared" ca="1" si="1092"/>
        <v>0</v>
      </c>
      <c r="DE391">
        <f t="shared" ca="1" si="1092"/>
        <v>0</v>
      </c>
      <c r="DF391">
        <f t="shared" ca="1" si="1092"/>
        <v>0</v>
      </c>
      <c r="DG391">
        <f t="shared" ca="1" si="1092"/>
        <v>0</v>
      </c>
      <c r="DH391">
        <f t="shared" ca="1" si="1092"/>
        <v>0</v>
      </c>
      <c r="DI391">
        <f t="shared" ca="1" si="1092"/>
        <v>0</v>
      </c>
      <c r="DJ391" s="91">
        <f t="shared" ca="1" si="1092"/>
        <v>0</v>
      </c>
      <c r="DK391">
        <f t="shared" ca="1" si="1092"/>
        <v>0</v>
      </c>
      <c r="DL391">
        <f t="shared" ca="1" si="1092"/>
        <v>0</v>
      </c>
      <c r="DM391">
        <f t="shared" ca="1" si="1092"/>
        <v>0</v>
      </c>
      <c r="DN391">
        <f t="shared" ca="1" si="1092"/>
        <v>0</v>
      </c>
      <c r="DO391">
        <f t="shared" ca="1" si="1092"/>
        <v>0</v>
      </c>
      <c r="DP391">
        <f t="shared" ref="DP391:EN391" ca="1" si="1093">IFERROR(ROUNDDOWN(($E391+DP$388-1)/$G391,0)*((DP13+DP121+DP175)+(DP523+DP577+DP631+DP685)),0)</f>
        <v>0</v>
      </c>
      <c r="DQ391">
        <f t="shared" ca="1" si="1093"/>
        <v>0</v>
      </c>
      <c r="DR391">
        <f t="shared" ca="1" si="1093"/>
        <v>0</v>
      </c>
      <c r="DS391">
        <f t="shared" ca="1" si="1093"/>
        <v>0</v>
      </c>
      <c r="DT391">
        <f t="shared" ca="1" si="1093"/>
        <v>0</v>
      </c>
      <c r="DU391">
        <f t="shared" ca="1" si="1093"/>
        <v>0</v>
      </c>
      <c r="DV391">
        <f t="shared" ca="1" si="1093"/>
        <v>0</v>
      </c>
      <c r="DW391">
        <f t="shared" ca="1" si="1093"/>
        <v>0</v>
      </c>
      <c r="DX391">
        <f t="shared" ca="1" si="1093"/>
        <v>0</v>
      </c>
      <c r="DY391">
        <f t="shared" ca="1" si="1093"/>
        <v>0</v>
      </c>
      <c r="DZ391">
        <f t="shared" ca="1" si="1093"/>
        <v>0</v>
      </c>
      <c r="EA391">
        <f t="shared" ca="1" si="1093"/>
        <v>0</v>
      </c>
      <c r="EB391">
        <f t="shared" ca="1" si="1093"/>
        <v>0</v>
      </c>
      <c r="EC391">
        <f t="shared" ca="1" si="1093"/>
        <v>0</v>
      </c>
      <c r="ED391">
        <f t="shared" ca="1" si="1093"/>
        <v>0</v>
      </c>
      <c r="EE391">
        <f t="shared" ca="1" si="1093"/>
        <v>0</v>
      </c>
      <c r="EF391">
        <f t="shared" ca="1" si="1093"/>
        <v>0</v>
      </c>
      <c r="EG391">
        <f t="shared" ca="1" si="1093"/>
        <v>0</v>
      </c>
      <c r="EH391">
        <f t="shared" ca="1" si="1093"/>
        <v>0</v>
      </c>
      <c r="EI391">
        <f t="shared" ca="1" si="1093"/>
        <v>0</v>
      </c>
      <c r="EJ391">
        <f t="shared" ca="1" si="1093"/>
        <v>0</v>
      </c>
      <c r="EK391">
        <f t="shared" ca="1" si="1093"/>
        <v>0</v>
      </c>
      <c r="EL391">
        <f t="shared" ca="1" si="1093"/>
        <v>0</v>
      </c>
      <c r="EM391">
        <f t="shared" ca="1" si="1093"/>
        <v>0</v>
      </c>
      <c r="EN391" s="91">
        <f t="shared" ca="1" si="1093"/>
        <v>0</v>
      </c>
    </row>
    <row r="392" spans="1:144">
      <c r="A392" t="str">
        <f ca="1"/>
        <v>Substructure</v>
      </c>
      <c r="B392" t="str">
        <f ca="1"/>
        <v>Raft</v>
      </c>
      <c r="C392">
        <f ca="1"/>
        <v>0</v>
      </c>
      <c r="D392" t="str">
        <f ca="1"/>
        <v/>
      </c>
      <c r="E392">
        <f ca="1"/>
        <v>0</v>
      </c>
      <c r="F392">
        <f ca="1"/>
        <v>0</v>
      </c>
      <c r="G392">
        <f ca="1"/>
        <v>0</v>
      </c>
      <c r="H392" t="str">
        <f ca="1"/>
        <v/>
      </c>
      <c r="I392">
        <f ca="1"/>
        <v>0</v>
      </c>
      <c r="J392" t="str">
        <f ca="1"/>
        <v/>
      </c>
      <c r="K392" t="str">
        <f ca="1"/>
        <v>0</v>
      </c>
      <c r="L392" t="str">
        <f ca="1"/>
        <v>0</v>
      </c>
      <c r="M392" t="str">
        <f ca="1"/>
        <v>0</v>
      </c>
      <c r="X392" s="91">
        <f t="shared" ref="X392:BC392" ca="1" si="1094">IFERROR(ROUNDDOWN(($E392+X$388-1)/$G392,0)*((X14+X122+X176)+(X524+X578+X632+X686)),0)</f>
        <v>0</v>
      </c>
      <c r="Y392">
        <f t="shared" ca="1" si="1094"/>
        <v>0</v>
      </c>
      <c r="Z392">
        <f t="shared" ca="1" si="1094"/>
        <v>0</v>
      </c>
      <c r="AA392">
        <f t="shared" ca="1" si="1094"/>
        <v>0</v>
      </c>
      <c r="AB392">
        <f t="shared" ca="1" si="1094"/>
        <v>0</v>
      </c>
      <c r="AC392">
        <f t="shared" ca="1" si="1094"/>
        <v>0</v>
      </c>
      <c r="AD392">
        <f t="shared" ca="1" si="1094"/>
        <v>0</v>
      </c>
      <c r="AE392">
        <f t="shared" ca="1" si="1094"/>
        <v>0</v>
      </c>
      <c r="AF392">
        <f t="shared" ca="1" si="1094"/>
        <v>0</v>
      </c>
      <c r="AG392">
        <f t="shared" ca="1" si="1094"/>
        <v>0</v>
      </c>
      <c r="AH392">
        <f t="shared" ca="1" si="1094"/>
        <v>0</v>
      </c>
      <c r="AI392">
        <f t="shared" ca="1" si="1094"/>
        <v>0</v>
      </c>
      <c r="AJ392">
        <f t="shared" ca="1" si="1094"/>
        <v>0</v>
      </c>
      <c r="AK392">
        <f t="shared" ca="1" si="1094"/>
        <v>0</v>
      </c>
      <c r="AL392">
        <f t="shared" ca="1" si="1094"/>
        <v>0</v>
      </c>
      <c r="AM392">
        <f t="shared" ca="1" si="1094"/>
        <v>0</v>
      </c>
      <c r="AN392">
        <f t="shared" ca="1" si="1094"/>
        <v>0</v>
      </c>
      <c r="AO392">
        <f t="shared" ca="1" si="1094"/>
        <v>0</v>
      </c>
      <c r="AP392">
        <f t="shared" ca="1" si="1094"/>
        <v>0</v>
      </c>
      <c r="AQ392">
        <f t="shared" ca="1" si="1094"/>
        <v>0</v>
      </c>
      <c r="AR392">
        <f t="shared" ca="1" si="1094"/>
        <v>0</v>
      </c>
      <c r="AS392">
        <f t="shared" ca="1" si="1094"/>
        <v>0</v>
      </c>
      <c r="AT392">
        <f t="shared" ca="1" si="1094"/>
        <v>0</v>
      </c>
      <c r="AU392">
        <f t="shared" ca="1" si="1094"/>
        <v>0</v>
      </c>
      <c r="AV392">
        <f t="shared" ca="1" si="1094"/>
        <v>0</v>
      </c>
      <c r="AW392">
        <f t="shared" ca="1" si="1094"/>
        <v>0</v>
      </c>
      <c r="AX392">
        <f t="shared" ca="1" si="1094"/>
        <v>0</v>
      </c>
      <c r="AY392">
        <f t="shared" ca="1" si="1094"/>
        <v>0</v>
      </c>
      <c r="AZ392">
        <f t="shared" ca="1" si="1094"/>
        <v>0</v>
      </c>
      <c r="BA392">
        <f t="shared" ca="1" si="1094"/>
        <v>0</v>
      </c>
      <c r="BB392" s="91">
        <f t="shared" ca="1" si="1094"/>
        <v>0</v>
      </c>
      <c r="BC392">
        <f t="shared" ca="1" si="1094"/>
        <v>0</v>
      </c>
      <c r="BD392">
        <f t="shared" ref="BD392:CI392" ca="1" si="1095">IFERROR(ROUNDDOWN(($E392+BD$388-1)/$G392,0)*((BD14+BD122+BD176)+(BD524+BD578+BD632+BD686)),0)</f>
        <v>0</v>
      </c>
      <c r="BE392">
        <f t="shared" ca="1" si="1095"/>
        <v>0</v>
      </c>
      <c r="BF392">
        <f t="shared" ca="1" si="1095"/>
        <v>0</v>
      </c>
      <c r="BG392">
        <f t="shared" ca="1" si="1095"/>
        <v>0</v>
      </c>
      <c r="BH392">
        <f t="shared" ca="1" si="1095"/>
        <v>0</v>
      </c>
      <c r="BI392">
        <f t="shared" ca="1" si="1095"/>
        <v>0</v>
      </c>
      <c r="BJ392">
        <f t="shared" ca="1" si="1095"/>
        <v>0</v>
      </c>
      <c r="BK392">
        <f t="shared" ca="1" si="1095"/>
        <v>0</v>
      </c>
      <c r="BL392">
        <f t="shared" ca="1" si="1095"/>
        <v>0</v>
      </c>
      <c r="BM392">
        <f t="shared" ca="1" si="1095"/>
        <v>0</v>
      </c>
      <c r="BN392">
        <f t="shared" ca="1" si="1095"/>
        <v>0</v>
      </c>
      <c r="BO392">
        <f t="shared" ca="1" si="1095"/>
        <v>0</v>
      </c>
      <c r="BP392">
        <f t="shared" ca="1" si="1095"/>
        <v>0</v>
      </c>
      <c r="BQ392">
        <f t="shared" ca="1" si="1095"/>
        <v>0</v>
      </c>
      <c r="BR392">
        <f t="shared" ca="1" si="1095"/>
        <v>0</v>
      </c>
      <c r="BS392">
        <f t="shared" ca="1" si="1095"/>
        <v>0</v>
      </c>
      <c r="BT392">
        <f t="shared" ca="1" si="1095"/>
        <v>0</v>
      </c>
      <c r="BU392">
        <f t="shared" ca="1" si="1095"/>
        <v>0</v>
      </c>
      <c r="BV392">
        <f t="shared" ca="1" si="1095"/>
        <v>0</v>
      </c>
      <c r="BW392">
        <f t="shared" ca="1" si="1095"/>
        <v>0</v>
      </c>
      <c r="BX392">
        <f t="shared" ca="1" si="1095"/>
        <v>0</v>
      </c>
      <c r="BY392">
        <f t="shared" ca="1" si="1095"/>
        <v>0</v>
      </c>
      <c r="BZ392">
        <f t="shared" ca="1" si="1095"/>
        <v>0</v>
      </c>
      <c r="CA392">
        <f t="shared" ca="1" si="1095"/>
        <v>0</v>
      </c>
      <c r="CB392">
        <f t="shared" ca="1" si="1095"/>
        <v>0</v>
      </c>
      <c r="CC392">
        <f t="shared" ca="1" si="1095"/>
        <v>0</v>
      </c>
      <c r="CD392">
        <f t="shared" ca="1" si="1095"/>
        <v>0</v>
      </c>
      <c r="CE392">
        <f t="shared" ca="1" si="1095"/>
        <v>0</v>
      </c>
      <c r="CF392" s="91">
        <f t="shared" ca="1" si="1095"/>
        <v>0</v>
      </c>
      <c r="CG392">
        <f t="shared" ca="1" si="1095"/>
        <v>0</v>
      </c>
      <c r="CH392">
        <f t="shared" ca="1" si="1095"/>
        <v>0</v>
      </c>
      <c r="CI392">
        <f t="shared" ca="1" si="1095"/>
        <v>0</v>
      </c>
      <c r="CJ392">
        <f t="shared" ref="CJ392:DO392" ca="1" si="1096">IFERROR(ROUNDDOWN(($E392+CJ$388-1)/$G392,0)*((CJ14+CJ122+CJ176)+(CJ524+CJ578+CJ632+CJ686)),0)</f>
        <v>0</v>
      </c>
      <c r="CK392">
        <f t="shared" ca="1" si="1096"/>
        <v>0</v>
      </c>
      <c r="CL392">
        <f t="shared" ca="1" si="1096"/>
        <v>0</v>
      </c>
      <c r="CM392">
        <f t="shared" ca="1" si="1096"/>
        <v>0</v>
      </c>
      <c r="CN392">
        <f t="shared" ca="1" si="1096"/>
        <v>0</v>
      </c>
      <c r="CO392">
        <f t="shared" ca="1" si="1096"/>
        <v>0</v>
      </c>
      <c r="CP392">
        <f t="shared" ca="1" si="1096"/>
        <v>0</v>
      </c>
      <c r="CQ392">
        <f t="shared" ca="1" si="1096"/>
        <v>0</v>
      </c>
      <c r="CR392">
        <f t="shared" ca="1" si="1096"/>
        <v>0</v>
      </c>
      <c r="CS392">
        <f t="shared" ca="1" si="1096"/>
        <v>0</v>
      </c>
      <c r="CT392">
        <f t="shared" ca="1" si="1096"/>
        <v>0</v>
      </c>
      <c r="CU392">
        <f t="shared" ca="1" si="1096"/>
        <v>0</v>
      </c>
      <c r="CV392">
        <f t="shared" ca="1" si="1096"/>
        <v>0</v>
      </c>
      <c r="CW392">
        <f t="shared" ca="1" si="1096"/>
        <v>0</v>
      </c>
      <c r="CX392">
        <f t="shared" ca="1" si="1096"/>
        <v>0</v>
      </c>
      <c r="CY392">
        <f t="shared" ca="1" si="1096"/>
        <v>0</v>
      </c>
      <c r="CZ392">
        <f t="shared" ca="1" si="1096"/>
        <v>0</v>
      </c>
      <c r="DA392">
        <f t="shared" ca="1" si="1096"/>
        <v>0</v>
      </c>
      <c r="DB392">
        <f t="shared" ca="1" si="1096"/>
        <v>0</v>
      </c>
      <c r="DC392">
        <f t="shared" ca="1" si="1096"/>
        <v>0</v>
      </c>
      <c r="DD392">
        <f t="shared" ca="1" si="1096"/>
        <v>0</v>
      </c>
      <c r="DE392">
        <f t="shared" ca="1" si="1096"/>
        <v>0</v>
      </c>
      <c r="DF392">
        <f t="shared" ca="1" si="1096"/>
        <v>0</v>
      </c>
      <c r="DG392">
        <f t="shared" ca="1" si="1096"/>
        <v>0</v>
      </c>
      <c r="DH392">
        <f t="shared" ca="1" si="1096"/>
        <v>0</v>
      </c>
      <c r="DI392">
        <f t="shared" ca="1" si="1096"/>
        <v>0</v>
      </c>
      <c r="DJ392" s="91">
        <f t="shared" ca="1" si="1096"/>
        <v>0</v>
      </c>
      <c r="DK392">
        <f t="shared" ca="1" si="1096"/>
        <v>0</v>
      </c>
      <c r="DL392">
        <f t="shared" ca="1" si="1096"/>
        <v>0</v>
      </c>
      <c r="DM392">
        <f t="shared" ca="1" si="1096"/>
        <v>0</v>
      </c>
      <c r="DN392">
        <f t="shared" ca="1" si="1096"/>
        <v>0</v>
      </c>
      <c r="DO392">
        <f t="shared" ca="1" si="1096"/>
        <v>0</v>
      </c>
      <c r="DP392">
        <f t="shared" ref="DP392:EN392" ca="1" si="1097">IFERROR(ROUNDDOWN(($E392+DP$388-1)/$G392,0)*((DP14+DP122+DP176)+(DP524+DP578+DP632+DP686)),0)</f>
        <v>0</v>
      </c>
      <c r="DQ392">
        <f t="shared" ca="1" si="1097"/>
        <v>0</v>
      </c>
      <c r="DR392">
        <f t="shared" ca="1" si="1097"/>
        <v>0</v>
      </c>
      <c r="DS392">
        <f t="shared" ca="1" si="1097"/>
        <v>0</v>
      </c>
      <c r="DT392">
        <f t="shared" ca="1" si="1097"/>
        <v>0</v>
      </c>
      <c r="DU392">
        <f t="shared" ca="1" si="1097"/>
        <v>0</v>
      </c>
      <c r="DV392">
        <f t="shared" ca="1" si="1097"/>
        <v>0</v>
      </c>
      <c r="DW392">
        <f t="shared" ca="1" si="1097"/>
        <v>0</v>
      </c>
      <c r="DX392">
        <f t="shared" ca="1" si="1097"/>
        <v>0</v>
      </c>
      <c r="DY392">
        <f t="shared" ca="1" si="1097"/>
        <v>0</v>
      </c>
      <c r="DZ392">
        <f t="shared" ca="1" si="1097"/>
        <v>0</v>
      </c>
      <c r="EA392">
        <f t="shared" ca="1" si="1097"/>
        <v>0</v>
      </c>
      <c r="EB392">
        <f t="shared" ca="1" si="1097"/>
        <v>0</v>
      </c>
      <c r="EC392">
        <f t="shared" ca="1" si="1097"/>
        <v>0</v>
      </c>
      <c r="ED392">
        <f t="shared" ca="1" si="1097"/>
        <v>0</v>
      </c>
      <c r="EE392">
        <f t="shared" ca="1" si="1097"/>
        <v>0</v>
      </c>
      <c r="EF392">
        <f t="shared" ca="1" si="1097"/>
        <v>0</v>
      </c>
      <c r="EG392">
        <f t="shared" ca="1" si="1097"/>
        <v>0</v>
      </c>
      <c r="EH392">
        <f t="shared" ca="1" si="1097"/>
        <v>0</v>
      </c>
      <c r="EI392">
        <f t="shared" ca="1" si="1097"/>
        <v>0</v>
      </c>
      <c r="EJ392">
        <f t="shared" ca="1" si="1097"/>
        <v>0</v>
      </c>
      <c r="EK392">
        <f t="shared" ca="1" si="1097"/>
        <v>0</v>
      </c>
      <c r="EL392">
        <f t="shared" ca="1" si="1097"/>
        <v>0</v>
      </c>
      <c r="EM392">
        <f t="shared" ca="1" si="1097"/>
        <v>0</v>
      </c>
      <c r="EN392" s="91">
        <f t="shared" ca="1" si="1097"/>
        <v>0</v>
      </c>
    </row>
    <row r="393" spans="1:144">
      <c r="A393" t="str">
        <f ca="1"/>
        <v>Substructure</v>
      </c>
      <c r="B393" t="str">
        <f ca="1"/>
        <v>Basement walls</v>
      </c>
      <c r="C393">
        <f ca="1"/>
        <v>0</v>
      </c>
      <c r="D393" t="str">
        <f ca="1"/>
        <v/>
      </c>
      <c r="E393">
        <f ca="1"/>
        <v>0</v>
      </c>
      <c r="F393">
        <f ca="1"/>
        <v>0</v>
      </c>
      <c r="G393">
        <f ca="1"/>
        <v>0</v>
      </c>
      <c r="H393" t="str">
        <f ca="1"/>
        <v/>
      </c>
      <c r="I393">
        <f ca="1"/>
        <v>0</v>
      </c>
      <c r="J393" t="str">
        <f ca="1"/>
        <v/>
      </c>
      <c r="K393" t="str">
        <f ca="1"/>
        <v>0</v>
      </c>
      <c r="L393" t="str">
        <f ca="1"/>
        <v>0</v>
      </c>
      <c r="M393" t="str">
        <f ca="1"/>
        <v>0</v>
      </c>
      <c r="X393" s="91">
        <f t="shared" ref="X393:BC393" ca="1" si="1098">IFERROR(ROUNDDOWN(($E393+X$388-1)/$G393,0)*((X15+X123+X177)+(X525+X579+X633+X687)),0)</f>
        <v>0</v>
      </c>
      <c r="Y393">
        <f t="shared" ca="1" si="1098"/>
        <v>0</v>
      </c>
      <c r="Z393">
        <f t="shared" ca="1" si="1098"/>
        <v>0</v>
      </c>
      <c r="AA393">
        <f t="shared" ca="1" si="1098"/>
        <v>0</v>
      </c>
      <c r="AB393">
        <f t="shared" ca="1" si="1098"/>
        <v>0</v>
      </c>
      <c r="AC393">
        <f t="shared" ca="1" si="1098"/>
        <v>0</v>
      </c>
      <c r="AD393">
        <f t="shared" ca="1" si="1098"/>
        <v>0</v>
      </c>
      <c r="AE393">
        <f t="shared" ca="1" si="1098"/>
        <v>0</v>
      </c>
      <c r="AF393">
        <f t="shared" ca="1" si="1098"/>
        <v>0</v>
      </c>
      <c r="AG393">
        <f t="shared" ca="1" si="1098"/>
        <v>0</v>
      </c>
      <c r="AH393">
        <f t="shared" ca="1" si="1098"/>
        <v>0</v>
      </c>
      <c r="AI393">
        <f t="shared" ca="1" si="1098"/>
        <v>0</v>
      </c>
      <c r="AJ393">
        <f t="shared" ca="1" si="1098"/>
        <v>0</v>
      </c>
      <c r="AK393">
        <f t="shared" ca="1" si="1098"/>
        <v>0</v>
      </c>
      <c r="AL393">
        <f t="shared" ca="1" si="1098"/>
        <v>0</v>
      </c>
      <c r="AM393">
        <f t="shared" ca="1" si="1098"/>
        <v>0</v>
      </c>
      <c r="AN393">
        <f t="shared" ca="1" si="1098"/>
        <v>0</v>
      </c>
      <c r="AO393">
        <f t="shared" ca="1" si="1098"/>
        <v>0</v>
      </c>
      <c r="AP393">
        <f t="shared" ca="1" si="1098"/>
        <v>0</v>
      </c>
      <c r="AQ393">
        <f t="shared" ca="1" si="1098"/>
        <v>0</v>
      </c>
      <c r="AR393">
        <f t="shared" ca="1" si="1098"/>
        <v>0</v>
      </c>
      <c r="AS393">
        <f t="shared" ca="1" si="1098"/>
        <v>0</v>
      </c>
      <c r="AT393">
        <f t="shared" ca="1" si="1098"/>
        <v>0</v>
      </c>
      <c r="AU393">
        <f t="shared" ca="1" si="1098"/>
        <v>0</v>
      </c>
      <c r="AV393">
        <f t="shared" ca="1" si="1098"/>
        <v>0</v>
      </c>
      <c r="AW393">
        <f t="shared" ca="1" si="1098"/>
        <v>0</v>
      </c>
      <c r="AX393">
        <f t="shared" ca="1" si="1098"/>
        <v>0</v>
      </c>
      <c r="AY393">
        <f t="shared" ca="1" si="1098"/>
        <v>0</v>
      </c>
      <c r="AZ393">
        <f t="shared" ca="1" si="1098"/>
        <v>0</v>
      </c>
      <c r="BA393">
        <f t="shared" ca="1" si="1098"/>
        <v>0</v>
      </c>
      <c r="BB393" s="91">
        <f t="shared" ca="1" si="1098"/>
        <v>0</v>
      </c>
      <c r="BC393">
        <f t="shared" ca="1" si="1098"/>
        <v>0</v>
      </c>
      <c r="BD393">
        <f t="shared" ref="BD393:CI393" ca="1" si="1099">IFERROR(ROUNDDOWN(($E393+BD$388-1)/$G393,0)*((BD15+BD123+BD177)+(BD525+BD579+BD633+BD687)),0)</f>
        <v>0</v>
      </c>
      <c r="BE393">
        <f t="shared" ca="1" si="1099"/>
        <v>0</v>
      </c>
      <c r="BF393">
        <f t="shared" ca="1" si="1099"/>
        <v>0</v>
      </c>
      <c r="BG393">
        <f t="shared" ca="1" si="1099"/>
        <v>0</v>
      </c>
      <c r="BH393">
        <f t="shared" ca="1" si="1099"/>
        <v>0</v>
      </c>
      <c r="BI393">
        <f t="shared" ca="1" si="1099"/>
        <v>0</v>
      </c>
      <c r="BJ393">
        <f t="shared" ca="1" si="1099"/>
        <v>0</v>
      </c>
      <c r="BK393">
        <f t="shared" ca="1" si="1099"/>
        <v>0</v>
      </c>
      <c r="BL393">
        <f t="shared" ca="1" si="1099"/>
        <v>0</v>
      </c>
      <c r="BM393">
        <f t="shared" ca="1" si="1099"/>
        <v>0</v>
      </c>
      <c r="BN393">
        <f t="shared" ca="1" si="1099"/>
        <v>0</v>
      </c>
      <c r="BO393">
        <f t="shared" ca="1" si="1099"/>
        <v>0</v>
      </c>
      <c r="BP393">
        <f t="shared" ca="1" si="1099"/>
        <v>0</v>
      </c>
      <c r="BQ393">
        <f t="shared" ca="1" si="1099"/>
        <v>0</v>
      </c>
      <c r="BR393">
        <f t="shared" ca="1" si="1099"/>
        <v>0</v>
      </c>
      <c r="BS393">
        <f t="shared" ca="1" si="1099"/>
        <v>0</v>
      </c>
      <c r="BT393">
        <f t="shared" ca="1" si="1099"/>
        <v>0</v>
      </c>
      <c r="BU393">
        <f t="shared" ca="1" si="1099"/>
        <v>0</v>
      </c>
      <c r="BV393">
        <f t="shared" ca="1" si="1099"/>
        <v>0</v>
      </c>
      <c r="BW393">
        <f t="shared" ca="1" si="1099"/>
        <v>0</v>
      </c>
      <c r="BX393">
        <f t="shared" ca="1" si="1099"/>
        <v>0</v>
      </c>
      <c r="BY393">
        <f t="shared" ca="1" si="1099"/>
        <v>0</v>
      </c>
      <c r="BZ393">
        <f t="shared" ca="1" si="1099"/>
        <v>0</v>
      </c>
      <c r="CA393">
        <f t="shared" ca="1" si="1099"/>
        <v>0</v>
      </c>
      <c r="CB393">
        <f t="shared" ca="1" si="1099"/>
        <v>0</v>
      </c>
      <c r="CC393">
        <f t="shared" ca="1" si="1099"/>
        <v>0</v>
      </c>
      <c r="CD393">
        <f t="shared" ca="1" si="1099"/>
        <v>0</v>
      </c>
      <c r="CE393">
        <f t="shared" ca="1" si="1099"/>
        <v>0</v>
      </c>
      <c r="CF393" s="91">
        <f t="shared" ca="1" si="1099"/>
        <v>0</v>
      </c>
      <c r="CG393">
        <f t="shared" ca="1" si="1099"/>
        <v>0</v>
      </c>
      <c r="CH393">
        <f t="shared" ca="1" si="1099"/>
        <v>0</v>
      </c>
      <c r="CI393">
        <f t="shared" ca="1" si="1099"/>
        <v>0</v>
      </c>
      <c r="CJ393">
        <f t="shared" ref="CJ393:DO393" ca="1" si="1100">IFERROR(ROUNDDOWN(($E393+CJ$388-1)/$G393,0)*((CJ15+CJ123+CJ177)+(CJ525+CJ579+CJ633+CJ687)),0)</f>
        <v>0</v>
      </c>
      <c r="CK393">
        <f t="shared" ca="1" si="1100"/>
        <v>0</v>
      </c>
      <c r="CL393">
        <f t="shared" ca="1" si="1100"/>
        <v>0</v>
      </c>
      <c r="CM393">
        <f t="shared" ca="1" si="1100"/>
        <v>0</v>
      </c>
      <c r="CN393">
        <f t="shared" ca="1" si="1100"/>
        <v>0</v>
      </c>
      <c r="CO393">
        <f t="shared" ca="1" si="1100"/>
        <v>0</v>
      </c>
      <c r="CP393">
        <f t="shared" ca="1" si="1100"/>
        <v>0</v>
      </c>
      <c r="CQ393">
        <f t="shared" ca="1" si="1100"/>
        <v>0</v>
      </c>
      <c r="CR393">
        <f t="shared" ca="1" si="1100"/>
        <v>0</v>
      </c>
      <c r="CS393">
        <f t="shared" ca="1" si="1100"/>
        <v>0</v>
      </c>
      <c r="CT393">
        <f t="shared" ca="1" si="1100"/>
        <v>0</v>
      </c>
      <c r="CU393">
        <f t="shared" ca="1" si="1100"/>
        <v>0</v>
      </c>
      <c r="CV393">
        <f t="shared" ca="1" si="1100"/>
        <v>0</v>
      </c>
      <c r="CW393">
        <f t="shared" ca="1" si="1100"/>
        <v>0</v>
      </c>
      <c r="CX393">
        <f t="shared" ca="1" si="1100"/>
        <v>0</v>
      </c>
      <c r="CY393">
        <f t="shared" ca="1" si="1100"/>
        <v>0</v>
      </c>
      <c r="CZ393">
        <f t="shared" ca="1" si="1100"/>
        <v>0</v>
      </c>
      <c r="DA393">
        <f t="shared" ca="1" si="1100"/>
        <v>0</v>
      </c>
      <c r="DB393">
        <f t="shared" ca="1" si="1100"/>
        <v>0</v>
      </c>
      <c r="DC393">
        <f t="shared" ca="1" si="1100"/>
        <v>0</v>
      </c>
      <c r="DD393">
        <f t="shared" ca="1" si="1100"/>
        <v>0</v>
      </c>
      <c r="DE393">
        <f t="shared" ca="1" si="1100"/>
        <v>0</v>
      </c>
      <c r="DF393">
        <f t="shared" ca="1" si="1100"/>
        <v>0</v>
      </c>
      <c r="DG393">
        <f t="shared" ca="1" si="1100"/>
        <v>0</v>
      </c>
      <c r="DH393">
        <f t="shared" ca="1" si="1100"/>
        <v>0</v>
      </c>
      <c r="DI393">
        <f t="shared" ca="1" si="1100"/>
        <v>0</v>
      </c>
      <c r="DJ393" s="91">
        <f t="shared" ca="1" si="1100"/>
        <v>0</v>
      </c>
      <c r="DK393">
        <f t="shared" ca="1" si="1100"/>
        <v>0</v>
      </c>
      <c r="DL393">
        <f t="shared" ca="1" si="1100"/>
        <v>0</v>
      </c>
      <c r="DM393">
        <f t="shared" ca="1" si="1100"/>
        <v>0</v>
      </c>
      <c r="DN393">
        <f t="shared" ca="1" si="1100"/>
        <v>0</v>
      </c>
      <c r="DO393">
        <f t="shared" ca="1" si="1100"/>
        <v>0</v>
      </c>
      <c r="DP393">
        <f t="shared" ref="DP393:EN393" ca="1" si="1101">IFERROR(ROUNDDOWN(($E393+DP$388-1)/$G393,0)*((DP15+DP123+DP177)+(DP525+DP579+DP633+DP687)),0)</f>
        <v>0</v>
      </c>
      <c r="DQ393">
        <f t="shared" ca="1" si="1101"/>
        <v>0</v>
      </c>
      <c r="DR393">
        <f t="shared" ca="1" si="1101"/>
        <v>0</v>
      </c>
      <c r="DS393">
        <f t="shared" ca="1" si="1101"/>
        <v>0</v>
      </c>
      <c r="DT393">
        <f t="shared" ca="1" si="1101"/>
        <v>0</v>
      </c>
      <c r="DU393">
        <f t="shared" ca="1" si="1101"/>
        <v>0</v>
      </c>
      <c r="DV393">
        <f t="shared" ca="1" si="1101"/>
        <v>0</v>
      </c>
      <c r="DW393">
        <f t="shared" ca="1" si="1101"/>
        <v>0</v>
      </c>
      <c r="DX393">
        <f t="shared" ca="1" si="1101"/>
        <v>0</v>
      </c>
      <c r="DY393">
        <f t="shared" ca="1" si="1101"/>
        <v>0</v>
      </c>
      <c r="DZ393">
        <f t="shared" ca="1" si="1101"/>
        <v>0</v>
      </c>
      <c r="EA393">
        <f t="shared" ca="1" si="1101"/>
        <v>0</v>
      </c>
      <c r="EB393">
        <f t="shared" ca="1" si="1101"/>
        <v>0</v>
      </c>
      <c r="EC393">
        <f t="shared" ca="1" si="1101"/>
        <v>0</v>
      </c>
      <c r="ED393">
        <f t="shared" ca="1" si="1101"/>
        <v>0</v>
      </c>
      <c r="EE393">
        <f t="shared" ca="1" si="1101"/>
        <v>0</v>
      </c>
      <c r="EF393">
        <f t="shared" ca="1" si="1101"/>
        <v>0</v>
      </c>
      <c r="EG393">
        <f t="shared" ca="1" si="1101"/>
        <v>0</v>
      </c>
      <c r="EH393">
        <f t="shared" ca="1" si="1101"/>
        <v>0</v>
      </c>
      <c r="EI393">
        <f t="shared" ca="1" si="1101"/>
        <v>0</v>
      </c>
      <c r="EJ393">
        <f t="shared" ca="1" si="1101"/>
        <v>0</v>
      </c>
      <c r="EK393">
        <f t="shared" ca="1" si="1101"/>
        <v>0</v>
      </c>
      <c r="EL393">
        <f t="shared" ca="1" si="1101"/>
        <v>0</v>
      </c>
      <c r="EM393">
        <f t="shared" ca="1" si="1101"/>
        <v>0</v>
      </c>
      <c r="EN393" s="91">
        <f t="shared" ca="1" si="1101"/>
        <v>0</v>
      </c>
    </row>
    <row r="394" spans="1:144">
      <c r="A394" t="str">
        <f ca="1"/>
        <v>Substructure</v>
      </c>
      <c r="B394" t="str">
        <f ca="1"/>
        <v>Lowest floor slab</v>
      </c>
      <c r="C394">
        <f ca="1"/>
        <v>0</v>
      </c>
      <c r="D394" t="str">
        <f ca="1"/>
        <v/>
      </c>
      <c r="E394">
        <f ca="1"/>
        <v>0</v>
      </c>
      <c r="F394">
        <f ca="1"/>
        <v>0</v>
      </c>
      <c r="G394">
        <f ca="1"/>
        <v>0</v>
      </c>
      <c r="H394" t="str">
        <f ca="1"/>
        <v/>
      </c>
      <c r="I394">
        <f ca="1"/>
        <v>0</v>
      </c>
      <c r="J394" t="str">
        <f ca="1"/>
        <v/>
      </c>
      <c r="K394" t="str">
        <f ca="1"/>
        <v>0</v>
      </c>
      <c r="L394" t="str">
        <f ca="1"/>
        <v>0</v>
      </c>
      <c r="M394" t="str">
        <f ca="1"/>
        <v>0</v>
      </c>
      <c r="X394" s="91">
        <f t="shared" ref="X394:BC394" ca="1" si="1102">IFERROR(ROUNDDOWN(($E394+X$388-1)/$G394,0)*((X16+X124+X178)+(X526+X580+X634+X688)),0)</f>
        <v>0</v>
      </c>
      <c r="Y394">
        <f t="shared" ca="1" si="1102"/>
        <v>0</v>
      </c>
      <c r="Z394">
        <f t="shared" ca="1" si="1102"/>
        <v>0</v>
      </c>
      <c r="AA394">
        <f t="shared" ca="1" si="1102"/>
        <v>0</v>
      </c>
      <c r="AB394">
        <f t="shared" ca="1" si="1102"/>
        <v>0</v>
      </c>
      <c r="AC394">
        <f t="shared" ca="1" si="1102"/>
        <v>0</v>
      </c>
      <c r="AD394">
        <f t="shared" ca="1" si="1102"/>
        <v>0</v>
      </c>
      <c r="AE394">
        <f t="shared" ca="1" si="1102"/>
        <v>0</v>
      </c>
      <c r="AF394">
        <f t="shared" ca="1" si="1102"/>
        <v>0</v>
      </c>
      <c r="AG394">
        <f t="shared" ca="1" si="1102"/>
        <v>0</v>
      </c>
      <c r="AH394">
        <f t="shared" ca="1" si="1102"/>
        <v>0</v>
      </c>
      <c r="AI394">
        <f t="shared" ca="1" si="1102"/>
        <v>0</v>
      </c>
      <c r="AJ394">
        <f t="shared" ca="1" si="1102"/>
        <v>0</v>
      </c>
      <c r="AK394">
        <f t="shared" ca="1" si="1102"/>
        <v>0</v>
      </c>
      <c r="AL394">
        <f t="shared" ca="1" si="1102"/>
        <v>0</v>
      </c>
      <c r="AM394">
        <f t="shared" ca="1" si="1102"/>
        <v>0</v>
      </c>
      <c r="AN394">
        <f t="shared" ca="1" si="1102"/>
        <v>0</v>
      </c>
      <c r="AO394">
        <f t="shared" ca="1" si="1102"/>
        <v>0</v>
      </c>
      <c r="AP394">
        <f t="shared" ca="1" si="1102"/>
        <v>0</v>
      </c>
      <c r="AQ394">
        <f t="shared" ca="1" si="1102"/>
        <v>0</v>
      </c>
      <c r="AR394">
        <f t="shared" ca="1" si="1102"/>
        <v>0</v>
      </c>
      <c r="AS394">
        <f t="shared" ca="1" si="1102"/>
        <v>0</v>
      </c>
      <c r="AT394">
        <f t="shared" ca="1" si="1102"/>
        <v>0</v>
      </c>
      <c r="AU394">
        <f t="shared" ca="1" si="1102"/>
        <v>0</v>
      </c>
      <c r="AV394">
        <f t="shared" ca="1" si="1102"/>
        <v>0</v>
      </c>
      <c r="AW394">
        <f t="shared" ca="1" si="1102"/>
        <v>0</v>
      </c>
      <c r="AX394">
        <f t="shared" ca="1" si="1102"/>
        <v>0</v>
      </c>
      <c r="AY394">
        <f t="shared" ca="1" si="1102"/>
        <v>0</v>
      </c>
      <c r="AZ394">
        <f t="shared" ca="1" si="1102"/>
        <v>0</v>
      </c>
      <c r="BA394">
        <f t="shared" ca="1" si="1102"/>
        <v>0</v>
      </c>
      <c r="BB394" s="91">
        <f t="shared" ca="1" si="1102"/>
        <v>0</v>
      </c>
      <c r="BC394">
        <f t="shared" ca="1" si="1102"/>
        <v>0</v>
      </c>
      <c r="BD394">
        <f t="shared" ref="BD394:CI394" ca="1" si="1103">IFERROR(ROUNDDOWN(($E394+BD$388-1)/$G394,0)*((BD16+BD124+BD178)+(BD526+BD580+BD634+BD688)),0)</f>
        <v>0</v>
      </c>
      <c r="BE394">
        <f t="shared" ca="1" si="1103"/>
        <v>0</v>
      </c>
      <c r="BF394">
        <f t="shared" ca="1" si="1103"/>
        <v>0</v>
      </c>
      <c r="BG394">
        <f t="shared" ca="1" si="1103"/>
        <v>0</v>
      </c>
      <c r="BH394">
        <f t="shared" ca="1" si="1103"/>
        <v>0</v>
      </c>
      <c r="BI394">
        <f t="shared" ca="1" si="1103"/>
        <v>0</v>
      </c>
      <c r="BJ394">
        <f t="shared" ca="1" si="1103"/>
        <v>0</v>
      </c>
      <c r="BK394">
        <f t="shared" ca="1" si="1103"/>
        <v>0</v>
      </c>
      <c r="BL394">
        <f t="shared" ca="1" si="1103"/>
        <v>0</v>
      </c>
      <c r="BM394">
        <f t="shared" ca="1" si="1103"/>
        <v>0</v>
      </c>
      <c r="BN394">
        <f t="shared" ca="1" si="1103"/>
        <v>0</v>
      </c>
      <c r="BO394">
        <f t="shared" ca="1" si="1103"/>
        <v>0</v>
      </c>
      <c r="BP394">
        <f t="shared" ca="1" si="1103"/>
        <v>0</v>
      </c>
      <c r="BQ394">
        <f t="shared" ca="1" si="1103"/>
        <v>0</v>
      </c>
      <c r="BR394">
        <f t="shared" ca="1" si="1103"/>
        <v>0</v>
      </c>
      <c r="BS394">
        <f t="shared" ca="1" si="1103"/>
        <v>0</v>
      </c>
      <c r="BT394">
        <f t="shared" ca="1" si="1103"/>
        <v>0</v>
      </c>
      <c r="BU394">
        <f t="shared" ca="1" si="1103"/>
        <v>0</v>
      </c>
      <c r="BV394">
        <f t="shared" ca="1" si="1103"/>
        <v>0</v>
      </c>
      <c r="BW394">
        <f t="shared" ca="1" si="1103"/>
        <v>0</v>
      </c>
      <c r="BX394">
        <f t="shared" ca="1" si="1103"/>
        <v>0</v>
      </c>
      <c r="BY394">
        <f t="shared" ca="1" si="1103"/>
        <v>0</v>
      </c>
      <c r="BZ394">
        <f t="shared" ca="1" si="1103"/>
        <v>0</v>
      </c>
      <c r="CA394">
        <f t="shared" ca="1" si="1103"/>
        <v>0</v>
      </c>
      <c r="CB394">
        <f t="shared" ca="1" si="1103"/>
        <v>0</v>
      </c>
      <c r="CC394">
        <f t="shared" ca="1" si="1103"/>
        <v>0</v>
      </c>
      <c r="CD394">
        <f t="shared" ca="1" si="1103"/>
        <v>0</v>
      </c>
      <c r="CE394">
        <f t="shared" ca="1" si="1103"/>
        <v>0</v>
      </c>
      <c r="CF394" s="91">
        <f t="shared" ca="1" si="1103"/>
        <v>0</v>
      </c>
      <c r="CG394">
        <f t="shared" ca="1" si="1103"/>
        <v>0</v>
      </c>
      <c r="CH394">
        <f t="shared" ca="1" si="1103"/>
        <v>0</v>
      </c>
      <c r="CI394">
        <f t="shared" ca="1" si="1103"/>
        <v>0</v>
      </c>
      <c r="CJ394">
        <f t="shared" ref="CJ394:DO394" ca="1" si="1104">IFERROR(ROUNDDOWN(($E394+CJ$388-1)/$G394,0)*((CJ16+CJ124+CJ178)+(CJ526+CJ580+CJ634+CJ688)),0)</f>
        <v>0</v>
      </c>
      <c r="CK394">
        <f t="shared" ca="1" si="1104"/>
        <v>0</v>
      </c>
      <c r="CL394">
        <f t="shared" ca="1" si="1104"/>
        <v>0</v>
      </c>
      <c r="CM394">
        <f t="shared" ca="1" si="1104"/>
        <v>0</v>
      </c>
      <c r="CN394">
        <f t="shared" ca="1" si="1104"/>
        <v>0</v>
      </c>
      <c r="CO394">
        <f t="shared" ca="1" si="1104"/>
        <v>0</v>
      </c>
      <c r="CP394">
        <f t="shared" ca="1" si="1104"/>
        <v>0</v>
      </c>
      <c r="CQ394">
        <f t="shared" ca="1" si="1104"/>
        <v>0</v>
      </c>
      <c r="CR394">
        <f t="shared" ca="1" si="1104"/>
        <v>0</v>
      </c>
      <c r="CS394">
        <f t="shared" ca="1" si="1104"/>
        <v>0</v>
      </c>
      <c r="CT394">
        <f t="shared" ca="1" si="1104"/>
        <v>0</v>
      </c>
      <c r="CU394">
        <f t="shared" ca="1" si="1104"/>
        <v>0</v>
      </c>
      <c r="CV394">
        <f t="shared" ca="1" si="1104"/>
        <v>0</v>
      </c>
      <c r="CW394">
        <f t="shared" ca="1" si="1104"/>
        <v>0</v>
      </c>
      <c r="CX394">
        <f t="shared" ca="1" si="1104"/>
        <v>0</v>
      </c>
      <c r="CY394">
        <f t="shared" ca="1" si="1104"/>
        <v>0</v>
      </c>
      <c r="CZ394">
        <f t="shared" ca="1" si="1104"/>
        <v>0</v>
      </c>
      <c r="DA394">
        <f t="shared" ca="1" si="1104"/>
        <v>0</v>
      </c>
      <c r="DB394">
        <f t="shared" ca="1" si="1104"/>
        <v>0</v>
      </c>
      <c r="DC394">
        <f t="shared" ca="1" si="1104"/>
        <v>0</v>
      </c>
      <c r="DD394">
        <f t="shared" ca="1" si="1104"/>
        <v>0</v>
      </c>
      <c r="DE394">
        <f t="shared" ca="1" si="1104"/>
        <v>0</v>
      </c>
      <c r="DF394">
        <f t="shared" ca="1" si="1104"/>
        <v>0</v>
      </c>
      <c r="DG394">
        <f t="shared" ca="1" si="1104"/>
        <v>0</v>
      </c>
      <c r="DH394">
        <f t="shared" ca="1" si="1104"/>
        <v>0</v>
      </c>
      <c r="DI394">
        <f t="shared" ca="1" si="1104"/>
        <v>0</v>
      </c>
      <c r="DJ394" s="91">
        <f t="shared" ca="1" si="1104"/>
        <v>0</v>
      </c>
      <c r="DK394">
        <f t="shared" ca="1" si="1104"/>
        <v>0</v>
      </c>
      <c r="DL394">
        <f t="shared" ca="1" si="1104"/>
        <v>0</v>
      </c>
      <c r="DM394">
        <f t="shared" ca="1" si="1104"/>
        <v>0</v>
      </c>
      <c r="DN394">
        <f t="shared" ca="1" si="1104"/>
        <v>0</v>
      </c>
      <c r="DO394">
        <f t="shared" ca="1" si="1104"/>
        <v>0</v>
      </c>
      <c r="DP394">
        <f t="shared" ref="DP394:EN394" ca="1" si="1105">IFERROR(ROUNDDOWN(($E394+DP$388-1)/$G394,0)*((DP16+DP124+DP178)+(DP526+DP580+DP634+DP688)),0)</f>
        <v>0</v>
      </c>
      <c r="DQ394">
        <f t="shared" ca="1" si="1105"/>
        <v>0</v>
      </c>
      <c r="DR394">
        <f t="shared" ca="1" si="1105"/>
        <v>0</v>
      </c>
      <c r="DS394">
        <f t="shared" ca="1" si="1105"/>
        <v>0</v>
      </c>
      <c r="DT394">
        <f t="shared" ca="1" si="1105"/>
        <v>0</v>
      </c>
      <c r="DU394">
        <f t="shared" ca="1" si="1105"/>
        <v>0</v>
      </c>
      <c r="DV394">
        <f t="shared" ca="1" si="1105"/>
        <v>0</v>
      </c>
      <c r="DW394">
        <f t="shared" ca="1" si="1105"/>
        <v>0</v>
      </c>
      <c r="DX394">
        <f t="shared" ca="1" si="1105"/>
        <v>0</v>
      </c>
      <c r="DY394">
        <f t="shared" ca="1" si="1105"/>
        <v>0</v>
      </c>
      <c r="DZ394">
        <f t="shared" ca="1" si="1105"/>
        <v>0</v>
      </c>
      <c r="EA394">
        <f t="shared" ca="1" si="1105"/>
        <v>0</v>
      </c>
      <c r="EB394">
        <f t="shared" ca="1" si="1105"/>
        <v>0</v>
      </c>
      <c r="EC394">
        <f t="shared" ca="1" si="1105"/>
        <v>0</v>
      </c>
      <c r="ED394">
        <f t="shared" ca="1" si="1105"/>
        <v>0</v>
      </c>
      <c r="EE394">
        <f t="shared" ca="1" si="1105"/>
        <v>0</v>
      </c>
      <c r="EF394">
        <f t="shared" ca="1" si="1105"/>
        <v>0</v>
      </c>
      <c r="EG394">
        <f t="shared" ca="1" si="1105"/>
        <v>0</v>
      </c>
      <c r="EH394">
        <f t="shared" ca="1" si="1105"/>
        <v>0</v>
      </c>
      <c r="EI394">
        <f t="shared" ca="1" si="1105"/>
        <v>0</v>
      </c>
      <c r="EJ394">
        <f t="shared" ca="1" si="1105"/>
        <v>0</v>
      </c>
      <c r="EK394">
        <f t="shared" ca="1" si="1105"/>
        <v>0</v>
      </c>
      <c r="EL394">
        <f t="shared" ca="1" si="1105"/>
        <v>0</v>
      </c>
      <c r="EM394">
        <f t="shared" ca="1" si="1105"/>
        <v>0</v>
      </c>
      <c r="EN394" s="91">
        <f t="shared" ca="1" si="1105"/>
        <v>0</v>
      </c>
    </row>
    <row r="395" spans="1:144">
      <c r="A395" t="str">
        <f ca="1"/>
        <v>Substructure</v>
      </c>
      <c r="B395" t="str">
        <f ca="1"/>
        <v>Ground insulation</v>
      </c>
      <c r="C395">
        <f ca="1"/>
        <v>0</v>
      </c>
      <c r="D395" t="str">
        <f ca="1"/>
        <v/>
      </c>
      <c r="E395">
        <f ca="1"/>
        <v>0</v>
      </c>
      <c r="F395">
        <f ca="1"/>
        <v>0</v>
      </c>
      <c r="G395">
        <f ca="1"/>
        <v>0</v>
      </c>
      <c r="H395" t="str">
        <f ca="1"/>
        <v/>
      </c>
      <c r="I395">
        <f ca="1"/>
        <v>0</v>
      </c>
      <c r="J395" t="str">
        <f ca="1"/>
        <v/>
      </c>
      <c r="K395" t="str">
        <f ca="1"/>
        <v>0</v>
      </c>
      <c r="L395" t="str">
        <f ca="1"/>
        <v>0</v>
      </c>
      <c r="M395" t="str">
        <f ca="1"/>
        <v>0</v>
      </c>
      <c r="X395" s="91">
        <f t="shared" ref="X395:BC395" ca="1" si="1106">IFERROR(ROUNDDOWN(($E395+X$388-1)/$G395,0)*((X17+X125+X179)+(X527+X581+X635+X689)),0)</f>
        <v>0</v>
      </c>
      <c r="Y395">
        <f t="shared" ca="1" si="1106"/>
        <v>0</v>
      </c>
      <c r="Z395">
        <f t="shared" ca="1" si="1106"/>
        <v>0</v>
      </c>
      <c r="AA395">
        <f t="shared" ca="1" si="1106"/>
        <v>0</v>
      </c>
      <c r="AB395">
        <f t="shared" ca="1" si="1106"/>
        <v>0</v>
      </c>
      <c r="AC395">
        <f t="shared" ca="1" si="1106"/>
        <v>0</v>
      </c>
      <c r="AD395">
        <f t="shared" ca="1" si="1106"/>
        <v>0</v>
      </c>
      <c r="AE395">
        <f t="shared" ca="1" si="1106"/>
        <v>0</v>
      </c>
      <c r="AF395">
        <f t="shared" ca="1" si="1106"/>
        <v>0</v>
      </c>
      <c r="AG395">
        <f t="shared" ca="1" si="1106"/>
        <v>0</v>
      </c>
      <c r="AH395">
        <f t="shared" ca="1" si="1106"/>
        <v>0</v>
      </c>
      <c r="AI395">
        <f t="shared" ca="1" si="1106"/>
        <v>0</v>
      </c>
      <c r="AJ395">
        <f t="shared" ca="1" si="1106"/>
        <v>0</v>
      </c>
      <c r="AK395">
        <f t="shared" ca="1" si="1106"/>
        <v>0</v>
      </c>
      <c r="AL395">
        <f t="shared" ca="1" si="1106"/>
        <v>0</v>
      </c>
      <c r="AM395">
        <f t="shared" ca="1" si="1106"/>
        <v>0</v>
      </c>
      <c r="AN395">
        <f t="shared" ca="1" si="1106"/>
        <v>0</v>
      </c>
      <c r="AO395">
        <f t="shared" ca="1" si="1106"/>
        <v>0</v>
      </c>
      <c r="AP395">
        <f t="shared" ca="1" si="1106"/>
        <v>0</v>
      </c>
      <c r="AQ395">
        <f t="shared" ca="1" si="1106"/>
        <v>0</v>
      </c>
      <c r="AR395">
        <f t="shared" ca="1" si="1106"/>
        <v>0</v>
      </c>
      <c r="AS395">
        <f t="shared" ca="1" si="1106"/>
        <v>0</v>
      </c>
      <c r="AT395">
        <f t="shared" ca="1" si="1106"/>
        <v>0</v>
      </c>
      <c r="AU395">
        <f t="shared" ca="1" si="1106"/>
        <v>0</v>
      </c>
      <c r="AV395">
        <f t="shared" ca="1" si="1106"/>
        <v>0</v>
      </c>
      <c r="AW395">
        <f t="shared" ca="1" si="1106"/>
        <v>0</v>
      </c>
      <c r="AX395">
        <f t="shared" ca="1" si="1106"/>
        <v>0</v>
      </c>
      <c r="AY395">
        <f t="shared" ca="1" si="1106"/>
        <v>0</v>
      </c>
      <c r="AZ395">
        <f t="shared" ca="1" si="1106"/>
        <v>0</v>
      </c>
      <c r="BA395">
        <f t="shared" ca="1" si="1106"/>
        <v>0</v>
      </c>
      <c r="BB395" s="91">
        <f t="shared" ca="1" si="1106"/>
        <v>0</v>
      </c>
      <c r="BC395">
        <f t="shared" ca="1" si="1106"/>
        <v>0</v>
      </c>
      <c r="BD395">
        <f t="shared" ref="BD395:CI395" ca="1" si="1107">IFERROR(ROUNDDOWN(($E395+BD$388-1)/$G395,0)*((BD17+BD125+BD179)+(BD527+BD581+BD635+BD689)),0)</f>
        <v>0</v>
      </c>
      <c r="BE395">
        <f t="shared" ca="1" si="1107"/>
        <v>0</v>
      </c>
      <c r="BF395">
        <f t="shared" ca="1" si="1107"/>
        <v>0</v>
      </c>
      <c r="BG395">
        <f t="shared" ca="1" si="1107"/>
        <v>0</v>
      </c>
      <c r="BH395">
        <f t="shared" ca="1" si="1107"/>
        <v>0</v>
      </c>
      <c r="BI395">
        <f t="shared" ca="1" si="1107"/>
        <v>0</v>
      </c>
      <c r="BJ395">
        <f t="shared" ca="1" si="1107"/>
        <v>0</v>
      </c>
      <c r="BK395">
        <f t="shared" ca="1" si="1107"/>
        <v>0</v>
      </c>
      <c r="BL395">
        <f t="shared" ca="1" si="1107"/>
        <v>0</v>
      </c>
      <c r="BM395">
        <f t="shared" ca="1" si="1107"/>
        <v>0</v>
      </c>
      <c r="BN395">
        <f t="shared" ca="1" si="1107"/>
        <v>0</v>
      </c>
      <c r="BO395">
        <f t="shared" ca="1" si="1107"/>
        <v>0</v>
      </c>
      <c r="BP395">
        <f t="shared" ca="1" si="1107"/>
        <v>0</v>
      </c>
      <c r="BQ395">
        <f t="shared" ca="1" si="1107"/>
        <v>0</v>
      </c>
      <c r="BR395">
        <f t="shared" ca="1" si="1107"/>
        <v>0</v>
      </c>
      <c r="BS395">
        <f t="shared" ca="1" si="1107"/>
        <v>0</v>
      </c>
      <c r="BT395">
        <f t="shared" ca="1" si="1107"/>
        <v>0</v>
      </c>
      <c r="BU395">
        <f t="shared" ca="1" si="1107"/>
        <v>0</v>
      </c>
      <c r="BV395">
        <f t="shared" ca="1" si="1107"/>
        <v>0</v>
      </c>
      <c r="BW395">
        <f t="shared" ca="1" si="1107"/>
        <v>0</v>
      </c>
      <c r="BX395">
        <f t="shared" ca="1" si="1107"/>
        <v>0</v>
      </c>
      <c r="BY395">
        <f t="shared" ca="1" si="1107"/>
        <v>0</v>
      </c>
      <c r="BZ395">
        <f t="shared" ca="1" si="1107"/>
        <v>0</v>
      </c>
      <c r="CA395">
        <f t="shared" ca="1" si="1107"/>
        <v>0</v>
      </c>
      <c r="CB395">
        <f t="shared" ca="1" si="1107"/>
        <v>0</v>
      </c>
      <c r="CC395">
        <f t="shared" ca="1" si="1107"/>
        <v>0</v>
      </c>
      <c r="CD395">
        <f t="shared" ca="1" si="1107"/>
        <v>0</v>
      </c>
      <c r="CE395">
        <f t="shared" ca="1" si="1107"/>
        <v>0</v>
      </c>
      <c r="CF395" s="91">
        <f t="shared" ca="1" si="1107"/>
        <v>0</v>
      </c>
      <c r="CG395">
        <f t="shared" ca="1" si="1107"/>
        <v>0</v>
      </c>
      <c r="CH395">
        <f t="shared" ca="1" si="1107"/>
        <v>0</v>
      </c>
      <c r="CI395">
        <f t="shared" ca="1" si="1107"/>
        <v>0</v>
      </c>
      <c r="CJ395">
        <f t="shared" ref="CJ395:DO395" ca="1" si="1108">IFERROR(ROUNDDOWN(($E395+CJ$388-1)/$G395,0)*((CJ17+CJ125+CJ179)+(CJ527+CJ581+CJ635+CJ689)),0)</f>
        <v>0</v>
      </c>
      <c r="CK395">
        <f t="shared" ca="1" si="1108"/>
        <v>0</v>
      </c>
      <c r="CL395">
        <f t="shared" ca="1" si="1108"/>
        <v>0</v>
      </c>
      <c r="CM395">
        <f t="shared" ca="1" si="1108"/>
        <v>0</v>
      </c>
      <c r="CN395">
        <f t="shared" ca="1" si="1108"/>
        <v>0</v>
      </c>
      <c r="CO395">
        <f t="shared" ca="1" si="1108"/>
        <v>0</v>
      </c>
      <c r="CP395">
        <f t="shared" ca="1" si="1108"/>
        <v>0</v>
      </c>
      <c r="CQ395">
        <f t="shared" ca="1" si="1108"/>
        <v>0</v>
      </c>
      <c r="CR395">
        <f t="shared" ca="1" si="1108"/>
        <v>0</v>
      </c>
      <c r="CS395">
        <f t="shared" ca="1" si="1108"/>
        <v>0</v>
      </c>
      <c r="CT395">
        <f t="shared" ca="1" si="1108"/>
        <v>0</v>
      </c>
      <c r="CU395">
        <f t="shared" ca="1" si="1108"/>
        <v>0</v>
      </c>
      <c r="CV395">
        <f t="shared" ca="1" si="1108"/>
        <v>0</v>
      </c>
      <c r="CW395">
        <f t="shared" ca="1" si="1108"/>
        <v>0</v>
      </c>
      <c r="CX395">
        <f t="shared" ca="1" si="1108"/>
        <v>0</v>
      </c>
      <c r="CY395">
        <f t="shared" ca="1" si="1108"/>
        <v>0</v>
      </c>
      <c r="CZ395">
        <f t="shared" ca="1" si="1108"/>
        <v>0</v>
      </c>
      <c r="DA395">
        <f t="shared" ca="1" si="1108"/>
        <v>0</v>
      </c>
      <c r="DB395">
        <f t="shared" ca="1" si="1108"/>
        <v>0</v>
      </c>
      <c r="DC395">
        <f t="shared" ca="1" si="1108"/>
        <v>0</v>
      </c>
      <c r="DD395">
        <f t="shared" ca="1" si="1108"/>
        <v>0</v>
      </c>
      <c r="DE395">
        <f t="shared" ca="1" si="1108"/>
        <v>0</v>
      </c>
      <c r="DF395">
        <f t="shared" ca="1" si="1108"/>
        <v>0</v>
      </c>
      <c r="DG395">
        <f t="shared" ca="1" si="1108"/>
        <v>0</v>
      </c>
      <c r="DH395">
        <f t="shared" ca="1" si="1108"/>
        <v>0</v>
      </c>
      <c r="DI395">
        <f t="shared" ca="1" si="1108"/>
        <v>0</v>
      </c>
      <c r="DJ395" s="91">
        <f t="shared" ca="1" si="1108"/>
        <v>0</v>
      </c>
      <c r="DK395">
        <f t="shared" ca="1" si="1108"/>
        <v>0</v>
      </c>
      <c r="DL395">
        <f t="shared" ca="1" si="1108"/>
        <v>0</v>
      </c>
      <c r="DM395">
        <f t="shared" ca="1" si="1108"/>
        <v>0</v>
      </c>
      <c r="DN395">
        <f t="shared" ca="1" si="1108"/>
        <v>0</v>
      </c>
      <c r="DO395">
        <f t="shared" ca="1" si="1108"/>
        <v>0</v>
      </c>
      <c r="DP395">
        <f t="shared" ref="DP395:EN395" ca="1" si="1109">IFERROR(ROUNDDOWN(($E395+DP$388-1)/$G395,0)*((DP17+DP125+DP179)+(DP527+DP581+DP635+DP689)),0)</f>
        <v>0</v>
      </c>
      <c r="DQ395">
        <f t="shared" ca="1" si="1109"/>
        <v>0</v>
      </c>
      <c r="DR395">
        <f t="shared" ca="1" si="1109"/>
        <v>0</v>
      </c>
      <c r="DS395">
        <f t="shared" ca="1" si="1109"/>
        <v>0</v>
      </c>
      <c r="DT395">
        <f t="shared" ca="1" si="1109"/>
        <v>0</v>
      </c>
      <c r="DU395">
        <f t="shared" ca="1" si="1109"/>
        <v>0</v>
      </c>
      <c r="DV395">
        <f t="shared" ca="1" si="1109"/>
        <v>0</v>
      </c>
      <c r="DW395">
        <f t="shared" ca="1" si="1109"/>
        <v>0</v>
      </c>
      <c r="DX395">
        <f t="shared" ca="1" si="1109"/>
        <v>0</v>
      </c>
      <c r="DY395">
        <f t="shared" ca="1" si="1109"/>
        <v>0</v>
      </c>
      <c r="DZ395">
        <f t="shared" ca="1" si="1109"/>
        <v>0</v>
      </c>
      <c r="EA395">
        <f t="shared" ca="1" si="1109"/>
        <v>0</v>
      </c>
      <c r="EB395">
        <f t="shared" ca="1" si="1109"/>
        <v>0</v>
      </c>
      <c r="EC395">
        <f t="shared" ca="1" si="1109"/>
        <v>0</v>
      </c>
      <c r="ED395">
        <f t="shared" ca="1" si="1109"/>
        <v>0</v>
      </c>
      <c r="EE395">
        <f t="shared" ca="1" si="1109"/>
        <v>0</v>
      </c>
      <c r="EF395">
        <f t="shared" ca="1" si="1109"/>
        <v>0</v>
      </c>
      <c r="EG395">
        <f t="shared" ca="1" si="1109"/>
        <v>0</v>
      </c>
      <c r="EH395">
        <f t="shared" ca="1" si="1109"/>
        <v>0</v>
      </c>
      <c r="EI395">
        <f t="shared" ca="1" si="1109"/>
        <v>0</v>
      </c>
      <c r="EJ395">
        <f t="shared" ca="1" si="1109"/>
        <v>0</v>
      </c>
      <c r="EK395">
        <f t="shared" ca="1" si="1109"/>
        <v>0</v>
      </c>
      <c r="EL395">
        <f t="shared" ca="1" si="1109"/>
        <v>0</v>
      </c>
      <c r="EM395">
        <f t="shared" ca="1" si="1109"/>
        <v>0</v>
      </c>
      <c r="EN395" s="91">
        <f t="shared" ca="1" si="1109"/>
        <v>0</v>
      </c>
    </row>
    <row r="396" spans="1:144">
      <c r="A396" t="str">
        <f ca="1"/>
        <v>Superstructure</v>
      </c>
      <c r="B396" t="str">
        <f ca="1"/>
        <v>Core structure</v>
      </c>
      <c r="C396">
        <f ca="1"/>
        <v>0</v>
      </c>
      <c r="D396" t="str">
        <f ca="1"/>
        <v/>
      </c>
      <c r="E396">
        <f ca="1"/>
        <v>0</v>
      </c>
      <c r="F396">
        <f ca="1"/>
        <v>0</v>
      </c>
      <c r="G396">
        <f ca="1"/>
        <v>0</v>
      </c>
      <c r="H396" t="str">
        <f ca="1"/>
        <v/>
      </c>
      <c r="I396">
        <f ca="1"/>
        <v>0</v>
      </c>
      <c r="J396" t="str">
        <f ca="1"/>
        <v/>
      </c>
      <c r="K396" t="str">
        <f ca="1"/>
        <v>0</v>
      </c>
      <c r="L396" t="str">
        <f ca="1"/>
        <v>0</v>
      </c>
      <c r="M396" t="str">
        <f ca="1"/>
        <v>0</v>
      </c>
      <c r="X396" s="91">
        <f t="shared" ref="X396:BC396" ca="1" si="1110">IFERROR(ROUNDDOWN(($E396+X$388-1)/$G396,0)*((X18+X126+X180)+(X528+X582+X636+X690)),0)</f>
        <v>0</v>
      </c>
      <c r="Y396">
        <f t="shared" ca="1" si="1110"/>
        <v>0</v>
      </c>
      <c r="Z396">
        <f t="shared" ca="1" si="1110"/>
        <v>0</v>
      </c>
      <c r="AA396">
        <f t="shared" ca="1" si="1110"/>
        <v>0</v>
      </c>
      <c r="AB396">
        <f t="shared" ca="1" si="1110"/>
        <v>0</v>
      </c>
      <c r="AC396">
        <f t="shared" ca="1" si="1110"/>
        <v>0</v>
      </c>
      <c r="AD396">
        <f t="shared" ca="1" si="1110"/>
        <v>0</v>
      </c>
      <c r="AE396">
        <f t="shared" ca="1" si="1110"/>
        <v>0</v>
      </c>
      <c r="AF396">
        <f t="shared" ca="1" si="1110"/>
        <v>0</v>
      </c>
      <c r="AG396">
        <f t="shared" ca="1" si="1110"/>
        <v>0</v>
      </c>
      <c r="AH396">
        <f t="shared" ca="1" si="1110"/>
        <v>0</v>
      </c>
      <c r="AI396">
        <f t="shared" ca="1" si="1110"/>
        <v>0</v>
      </c>
      <c r="AJ396">
        <f t="shared" ca="1" si="1110"/>
        <v>0</v>
      </c>
      <c r="AK396">
        <f t="shared" ca="1" si="1110"/>
        <v>0</v>
      </c>
      <c r="AL396">
        <f t="shared" ca="1" si="1110"/>
        <v>0</v>
      </c>
      <c r="AM396">
        <f t="shared" ca="1" si="1110"/>
        <v>0</v>
      </c>
      <c r="AN396">
        <f t="shared" ca="1" si="1110"/>
        <v>0</v>
      </c>
      <c r="AO396">
        <f t="shared" ca="1" si="1110"/>
        <v>0</v>
      </c>
      <c r="AP396">
        <f t="shared" ca="1" si="1110"/>
        <v>0</v>
      </c>
      <c r="AQ396">
        <f t="shared" ca="1" si="1110"/>
        <v>0</v>
      </c>
      <c r="AR396">
        <f t="shared" ca="1" si="1110"/>
        <v>0</v>
      </c>
      <c r="AS396">
        <f t="shared" ca="1" si="1110"/>
        <v>0</v>
      </c>
      <c r="AT396">
        <f t="shared" ca="1" si="1110"/>
        <v>0</v>
      </c>
      <c r="AU396">
        <f t="shared" ca="1" si="1110"/>
        <v>0</v>
      </c>
      <c r="AV396">
        <f t="shared" ca="1" si="1110"/>
        <v>0</v>
      </c>
      <c r="AW396">
        <f t="shared" ca="1" si="1110"/>
        <v>0</v>
      </c>
      <c r="AX396">
        <f t="shared" ca="1" si="1110"/>
        <v>0</v>
      </c>
      <c r="AY396">
        <f t="shared" ca="1" si="1110"/>
        <v>0</v>
      </c>
      <c r="AZ396">
        <f t="shared" ca="1" si="1110"/>
        <v>0</v>
      </c>
      <c r="BA396">
        <f t="shared" ca="1" si="1110"/>
        <v>0</v>
      </c>
      <c r="BB396" s="91">
        <f t="shared" ca="1" si="1110"/>
        <v>0</v>
      </c>
      <c r="BC396">
        <f t="shared" ca="1" si="1110"/>
        <v>0</v>
      </c>
      <c r="BD396">
        <f t="shared" ref="BD396:CI396" ca="1" si="1111">IFERROR(ROUNDDOWN(($E396+BD$388-1)/$G396,0)*((BD18+BD126+BD180)+(BD528+BD582+BD636+BD690)),0)</f>
        <v>0</v>
      </c>
      <c r="BE396">
        <f t="shared" ca="1" si="1111"/>
        <v>0</v>
      </c>
      <c r="BF396">
        <f t="shared" ca="1" si="1111"/>
        <v>0</v>
      </c>
      <c r="BG396">
        <f t="shared" ca="1" si="1111"/>
        <v>0</v>
      </c>
      <c r="BH396">
        <f t="shared" ca="1" si="1111"/>
        <v>0</v>
      </c>
      <c r="BI396">
        <f t="shared" ca="1" si="1111"/>
        <v>0</v>
      </c>
      <c r="BJ396">
        <f t="shared" ca="1" si="1111"/>
        <v>0</v>
      </c>
      <c r="BK396">
        <f t="shared" ca="1" si="1111"/>
        <v>0</v>
      </c>
      <c r="BL396">
        <f t="shared" ca="1" si="1111"/>
        <v>0</v>
      </c>
      <c r="BM396">
        <f t="shared" ca="1" si="1111"/>
        <v>0</v>
      </c>
      <c r="BN396">
        <f t="shared" ca="1" si="1111"/>
        <v>0</v>
      </c>
      <c r="BO396">
        <f t="shared" ca="1" si="1111"/>
        <v>0</v>
      </c>
      <c r="BP396">
        <f t="shared" ca="1" si="1111"/>
        <v>0</v>
      </c>
      <c r="BQ396">
        <f t="shared" ca="1" si="1111"/>
        <v>0</v>
      </c>
      <c r="BR396">
        <f t="shared" ca="1" si="1111"/>
        <v>0</v>
      </c>
      <c r="BS396">
        <f t="shared" ca="1" si="1111"/>
        <v>0</v>
      </c>
      <c r="BT396">
        <f t="shared" ca="1" si="1111"/>
        <v>0</v>
      </c>
      <c r="BU396">
        <f t="shared" ca="1" si="1111"/>
        <v>0</v>
      </c>
      <c r="BV396">
        <f t="shared" ca="1" si="1111"/>
        <v>0</v>
      </c>
      <c r="BW396">
        <f t="shared" ca="1" si="1111"/>
        <v>0</v>
      </c>
      <c r="BX396">
        <f t="shared" ca="1" si="1111"/>
        <v>0</v>
      </c>
      <c r="BY396">
        <f t="shared" ca="1" si="1111"/>
        <v>0</v>
      </c>
      <c r="BZ396">
        <f t="shared" ca="1" si="1111"/>
        <v>0</v>
      </c>
      <c r="CA396">
        <f t="shared" ca="1" si="1111"/>
        <v>0</v>
      </c>
      <c r="CB396">
        <f t="shared" ca="1" si="1111"/>
        <v>0</v>
      </c>
      <c r="CC396">
        <f t="shared" ca="1" si="1111"/>
        <v>0</v>
      </c>
      <c r="CD396">
        <f t="shared" ca="1" si="1111"/>
        <v>0</v>
      </c>
      <c r="CE396">
        <f t="shared" ca="1" si="1111"/>
        <v>0</v>
      </c>
      <c r="CF396" s="91">
        <f t="shared" ca="1" si="1111"/>
        <v>0</v>
      </c>
      <c r="CG396">
        <f t="shared" ca="1" si="1111"/>
        <v>0</v>
      </c>
      <c r="CH396">
        <f t="shared" ca="1" si="1111"/>
        <v>0</v>
      </c>
      <c r="CI396">
        <f t="shared" ca="1" si="1111"/>
        <v>0</v>
      </c>
      <c r="CJ396">
        <f t="shared" ref="CJ396:DO396" ca="1" si="1112">IFERROR(ROUNDDOWN(($E396+CJ$388-1)/$G396,0)*((CJ18+CJ126+CJ180)+(CJ528+CJ582+CJ636+CJ690)),0)</f>
        <v>0</v>
      </c>
      <c r="CK396">
        <f t="shared" ca="1" si="1112"/>
        <v>0</v>
      </c>
      <c r="CL396">
        <f t="shared" ca="1" si="1112"/>
        <v>0</v>
      </c>
      <c r="CM396">
        <f t="shared" ca="1" si="1112"/>
        <v>0</v>
      </c>
      <c r="CN396">
        <f t="shared" ca="1" si="1112"/>
        <v>0</v>
      </c>
      <c r="CO396">
        <f t="shared" ca="1" si="1112"/>
        <v>0</v>
      </c>
      <c r="CP396">
        <f t="shared" ca="1" si="1112"/>
        <v>0</v>
      </c>
      <c r="CQ396">
        <f t="shared" ca="1" si="1112"/>
        <v>0</v>
      </c>
      <c r="CR396">
        <f t="shared" ca="1" si="1112"/>
        <v>0</v>
      </c>
      <c r="CS396">
        <f t="shared" ca="1" si="1112"/>
        <v>0</v>
      </c>
      <c r="CT396">
        <f t="shared" ca="1" si="1112"/>
        <v>0</v>
      </c>
      <c r="CU396">
        <f t="shared" ca="1" si="1112"/>
        <v>0</v>
      </c>
      <c r="CV396">
        <f t="shared" ca="1" si="1112"/>
        <v>0</v>
      </c>
      <c r="CW396">
        <f t="shared" ca="1" si="1112"/>
        <v>0</v>
      </c>
      <c r="CX396">
        <f t="shared" ca="1" si="1112"/>
        <v>0</v>
      </c>
      <c r="CY396">
        <f t="shared" ca="1" si="1112"/>
        <v>0</v>
      </c>
      <c r="CZ396">
        <f t="shared" ca="1" si="1112"/>
        <v>0</v>
      </c>
      <c r="DA396">
        <f t="shared" ca="1" si="1112"/>
        <v>0</v>
      </c>
      <c r="DB396">
        <f t="shared" ca="1" si="1112"/>
        <v>0</v>
      </c>
      <c r="DC396">
        <f t="shared" ca="1" si="1112"/>
        <v>0</v>
      </c>
      <c r="DD396">
        <f t="shared" ca="1" si="1112"/>
        <v>0</v>
      </c>
      <c r="DE396">
        <f t="shared" ca="1" si="1112"/>
        <v>0</v>
      </c>
      <c r="DF396">
        <f t="shared" ca="1" si="1112"/>
        <v>0</v>
      </c>
      <c r="DG396">
        <f t="shared" ca="1" si="1112"/>
        <v>0</v>
      </c>
      <c r="DH396">
        <f t="shared" ca="1" si="1112"/>
        <v>0</v>
      </c>
      <c r="DI396">
        <f t="shared" ca="1" si="1112"/>
        <v>0</v>
      </c>
      <c r="DJ396" s="91">
        <f t="shared" ca="1" si="1112"/>
        <v>0</v>
      </c>
      <c r="DK396">
        <f t="shared" ca="1" si="1112"/>
        <v>0</v>
      </c>
      <c r="DL396">
        <f t="shared" ca="1" si="1112"/>
        <v>0</v>
      </c>
      <c r="DM396">
        <f t="shared" ca="1" si="1112"/>
        <v>0</v>
      </c>
      <c r="DN396">
        <f t="shared" ca="1" si="1112"/>
        <v>0</v>
      </c>
      <c r="DO396">
        <f t="shared" ca="1" si="1112"/>
        <v>0</v>
      </c>
      <c r="DP396">
        <f t="shared" ref="DP396:EN396" ca="1" si="1113">IFERROR(ROUNDDOWN(($E396+DP$388-1)/$G396,0)*((DP18+DP126+DP180)+(DP528+DP582+DP636+DP690)),0)</f>
        <v>0</v>
      </c>
      <c r="DQ396">
        <f t="shared" ca="1" si="1113"/>
        <v>0</v>
      </c>
      <c r="DR396">
        <f t="shared" ca="1" si="1113"/>
        <v>0</v>
      </c>
      <c r="DS396">
        <f t="shared" ca="1" si="1113"/>
        <v>0</v>
      </c>
      <c r="DT396">
        <f t="shared" ca="1" si="1113"/>
        <v>0</v>
      </c>
      <c r="DU396">
        <f t="shared" ca="1" si="1113"/>
        <v>0</v>
      </c>
      <c r="DV396">
        <f t="shared" ca="1" si="1113"/>
        <v>0</v>
      </c>
      <c r="DW396">
        <f t="shared" ca="1" si="1113"/>
        <v>0</v>
      </c>
      <c r="DX396">
        <f t="shared" ca="1" si="1113"/>
        <v>0</v>
      </c>
      <c r="DY396">
        <f t="shared" ca="1" si="1113"/>
        <v>0</v>
      </c>
      <c r="DZ396">
        <f t="shared" ca="1" si="1113"/>
        <v>0</v>
      </c>
      <c r="EA396">
        <f t="shared" ca="1" si="1113"/>
        <v>0</v>
      </c>
      <c r="EB396">
        <f t="shared" ca="1" si="1113"/>
        <v>0</v>
      </c>
      <c r="EC396">
        <f t="shared" ca="1" si="1113"/>
        <v>0</v>
      </c>
      <c r="ED396">
        <f t="shared" ca="1" si="1113"/>
        <v>0</v>
      </c>
      <c r="EE396">
        <f t="shared" ca="1" si="1113"/>
        <v>0</v>
      </c>
      <c r="EF396">
        <f t="shared" ca="1" si="1113"/>
        <v>0</v>
      </c>
      <c r="EG396">
        <f t="shared" ca="1" si="1113"/>
        <v>0</v>
      </c>
      <c r="EH396">
        <f t="shared" ca="1" si="1113"/>
        <v>0</v>
      </c>
      <c r="EI396">
        <f t="shared" ca="1" si="1113"/>
        <v>0</v>
      </c>
      <c r="EJ396">
        <f t="shared" ca="1" si="1113"/>
        <v>0</v>
      </c>
      <c r="EK396">
        <f t="shared" ca="1" si="1113"/>
        <v>0</v>
      </c>
      <c r="EL396">
        <f t="shared" ca="1" si="1113"/>
        <v>0</v>
      </c>
      <c r="EM396">
        <f t="shared" ca="1" si="1113"/>
        <v>0</v>
      </c>
      <c r="EN396" s="91">
        <f t="shared" ca="1" si="1113"/>
        <v>0</v>
      </c>
    </row>
    <row r="397" spans="1:144">
      <c r="A397" t="str">
        <f ca="1"/>
        <v>Superstructure</v>
      </c>
      <c r="B397" t="str">
        <f ca="1"/>
        <v>Columns</v>
      </c>
      <c r="C397">
        <f ca="1"/>
        <v>0</v>
      </c>
      <c r="D397" t="str">
        <f ca="1"/>
        <v/>
      </c>
      <c r="E397">
        <f ca="1"/>
        <v>0</v>
      </c>
      <c r="F397">
        <f ca="1"/>
        <v>0</v>
      </c>
      <c r="G397">
        <f ca="1"/>
        <v>0</v>
      </c>
      <c r="H397" t="str">
        <f ca="1"/>
        <v/>
      </c>
      <c r="I397">
        <f ca="1"/>
        <v>0</v>
      </c>
      <c r="J397" t="str">
        <f ca="1"/>
        <v/>
      </c>
      <c r="K397" t="str">
        <f ca="1"/>
        <v>0</v>
      </c>
      <c r="L397" t="str">
        <f ca="1"/>
        <v>0</v>
      </c>
      <c r="M397" t="str">
        <f ca="1"/>
        <v>0</v>
      </c>
      <c r="X397" s="91">
        <f t="shared" ref="X397:BC397" ca="1" si="1114">IFERROR(ROUNDDOWN(($E397+X$388-1)/$G397,0)*((X19+X127+X181)+(X529+X583+X637+X691)),0)</f>
        <v>0</v>
      </c>
      <c r="Y397">
        <f t="shared" ca="1" si="1114"/>
        <v>0</v>
      </c>
      <c r="Z397">
        <f t="shared" ca="1" si="1114"/>
        <v>0</v>
      </c>
      <c r="AA397">
        <f t="shared" ca="1" si="1114"/>
        <v>0</v>
      </c>
      <c r="AB397">
        <f t="shared" ca="1" si="1114"/>
        <v>0</v>
      </c>
      <c r="AC397">
        <f t="shared" ca="1" si="1114"/>
        <v>0</v>
      </c>
      <c r="AD397">
        <f t="shared" ca="1" si="1114"/>
        <v>0</v>
      </c>
      <c r="AE397">
        <f t="shared" ca="1" si="1114"/>
        <v>0</v>
      </c>
      <c r="AF397">
        <f t="shared" ca="1" si="1114"/>
        <v>0</v>
      </c>
      <c r="AG397">
        <f t="shared" ca="1" si="1114"/>
        <v>0</v>
      </c>
      <c r="AH397">
        <f t="shared" ca="1" si="1114"/>
        <v>0</v>
      </c>
      <c r="AI397">
        <f t="shared" ca="1" si="1114"/>
        <v>0</v>
      </c>
      <c r="AJ397">
        <f t="shared" ca="1" si="1114"/>
        <v>0</v>
      </c>
      <c r="AK397">
        <f t="shared" ca="1" si="1114"/>
        <v>0</v>
      </c>
      <c r="AL397">
        <f t="shared" ca="1" si="1114"/>
        <v>0</v>
      </c>
      <c r="AM397">
        <f t="shared" ca="1" si="1114"/>
        <v>0</v>
      </c>
      <c r="AN397">
        <f t="shared" ca="1" si="1114"/>
        <v>0</v>
      </c>
      <c r="AO397">
        <f t="shared" ca="1" si="1114"/>
        <v>0</v>
      </c>
      <c r="AP397">
        <f t="shared" ca="1" si="1114"/>
        <v>0</v>
      </c>
      <c r="AQ397">
        <f t="shared" ca="1" si="1114"/>
        <v>0</v>
      </c>
      <c r="AR397">
        <f t="shared" ca="1" si="1114"/>
        <v>0</v>
      </c>
      <c r="AS397">
        <f t="shared" ca="1" si="1114"/>
        <v>0</v>
      </c>
      <c r="AT397">
        <f t="shared" ca="1" si="1114"/>
        <v>0</v>
      </c>
      <c r="AU397">
        <f t="shared" ca="1" si="1114"/>
        <v>0</v>
      </c>
      <c r="AV397">
        <f t="shared" ca="1" si="1114"/>
        <v>0</v>
      </c>
      <c r="AW397">
        <f t="shared" ca="1" si="1114"/>
        <v>0</v>
      </c>
      <c r="AX397">
        <f t="shared" ca="1" si="1114"/>
        <v>0</v>
      </c>
      <c r="AY397">
        <f t="shared" ca="1" si="1114"/>
        <v>0</v>
      </c>
      <c r="AZ397">
        <f t="shared" ca="1" si="1114"/>
        <v>0</v>
      </c>
      <c r="BA397">
        <f t="shared" ca="1" si="1114"/>
        <v>0</v>
      </c>
      <c r="BB397" s="91">
        <f t="shared" ca="1" si="1114"/>
        <v>0</v>
      </c>
      <c r="BC397">
        <f t="shared" ca="1" si="1114"/>
        <v>0</v>
      </c>
      <c r="BD397">
        <f t="shared" ref="BD397:CI397" ca="1" si="1115">IFERROR(ROUNDDOWN(($E397+BD$388-1)/$G397,0)*((BD19+BD127+BD181)+(BD529+BD583+BD637+BD691)),0)</f>
        <v>0</v>
      </c>
      <c r="BE397">
        <f t="shared" ca="1" si="1115"/>
        <v>0</v>
      </c>
      <c r="BF397">
        <f t="shared" ca="1" si="1115"/>
        <v>0</v>
      </c>
      <c r="BG397">
        <f t="shared" ca="1" si="1115"/>
        <v>0</v>
      </c>
      <c r="BH397">
        <f t="shared" ca="1" si="1115"/>
        <v>0</v>
      </c>
      <c r="BI397">
        <f t="shared" ca="1" si="1115"/>
        <v>0</v>
      </c>
      <c r="BJ397">
        <f t="shared" ca="1" si="1115"/>
        <v>0</v>
      </c>
      <c r="BK397">
        <f t="shared" ca="1" si="1115"/>
        <v>0</v>
      </c>
      <c r="BL397">
        <f t="shared" ca="1" si="1115"/>
        <v>0</v>
      </c>
      <c r="BM397">
        <f t="shared" ca="1" si="1115"/>
        <v>0</v>
      </c>
      <c r="BN397">
        <f t="shared" ca="1" si="1115"/>
        <v>0</v>
      </c>
      <c r="BO397">
        <f t="shared" ca="1" si="1115"/>
        <v>0</v>
      </c>
      <c r="BP397">
        <f t="shared" ca="1" si="1115"/>
        <v>0</v>
      </c>
      <c r="BQ397">
        <f t="shared" ca="1" si="1115"/>
        <v>0</v>
      </c>
      <c r="BR397">
        <f t="shared" ca="1" si="1115"/>
        <v>0</v>
      </c>
      <c r="BS397">
        <f t="shared" ca="1" si="1115"/>
        <v>0</v>
      </c>
      <c r="BT397">
        <f t="shared" ca="1" si="1115"/>
        <v>0</v>
      </c>
      <c r="BU397">
        <f t="shared" ca="1" si="1115"/>
        <v>0</v>
      </c>
      <c r="BV397">
        <f t="shared" ca="1" si="1115"/>
        <v>0</v>
      </c>
      <c r="BW397">
        <f t="shared" ca="1" si="1115"/>
        <v>0</v>
      </c>
      <c r="BX397">
        <f t="shared" ca="1" si="1115"/>
        <v>0</v>
      </c>
      <c r="BY397">
        <f t="shared" ca="1" si="1115"/>
        <v>0</v>
      </c>
      <c r="BZ397">
        <f t="shared" ca="1" si="1115"/>
        <v>0</v>
      </c>
      <c r="CA397">
        <f t="shared" ca="1" si="1115"/>
        <v>0</v>
      </c>
      <c r="CB397">
        <f t="shared" ca="1" si="1115"/>
        <v>0</v>
      </c>
      <c r="CC397">
        <f t="shared" ca="1" si="1115"/>
        <v>0</v>
      </c>
      <c r="CD397">
        <f t="shared" ca="1" si="1115"/>
        <v>0</v>
      </c>
      <c r="CE397">
        <f t="shared" ca="1" si="1115"/>
        <v>0</v>
      </c>
      <c r="CF397" s="91">
        <f t="shared" ca="1" si="1115"/>
        <v>0</v>
      </c>
      <c r="CG397">
        <f t="shared" ca="1" si="1115"/>
        <v>0</v>
      </c>
      <c r="CH397">
        <f t="shared" ca="1" si="1115"/>
        <v>0</v>
      </c>
      <c r="CI397">
        <f t="shared" ca="1" si="1115"/>
        <v>0</v>
      </c>
      <c r="CJ397">
        <f t="shared" ref="CJ397:DO397" ca="1" si="1116">IFERROR(ROUNDDOWN(($E397+CJ$388-1)/$G397,0)*((CJ19+CJ127+CJ181)+(CJ529+CJ583+CJ637+CJ691)),0)</f>
        <v>0</v>
      </c>
      <c r="CK397">
        <f t="shared" ca="1" si="1116"/>
        <v>0</v>
      </c>
      <c r="CL397">
        <f t="shared" ca="1" si="1116"/>
        <v>0</v>
      </c>
      <c r="CM397">
        <f t="shared" ca="1" si="1116"/>
        <v>0</v>
      </c>
      <c r="CN397">
        <f t="shared" ca="1" si="1116"/>
        <v>0</v>
      </c>
      <c r="CO397">
        <f t="shared" ca="1" si="1116"/>
        <v>0</v>
      </c>
      <c r="CP397">
        <f t="shared" ca="1" si="1116"/>
        <v>0</v>
      </c>
      <c r="CQ397">
        <f t="shared" ca="1" si="1116"/>
        <v>0</v>
      </c>
      <c r="CR397">
        <f t="shared" ca="1" si="1116"/>
        <v>0</v>
      </c>
      <c r="CS397">
        <f t="shared" ca="1" si="1116"/>
        <v>0</v>
      </c>
      <c r="CT397">
        <f t="shared" ca="1" si="1116"/>
        <v>0</v>
      </c>
      <c r="CU397">
        <f t="shared" ca="1" si="1116"/>
        <v>0</v>
      </c>
      <c r="CV397">
        <f t="shared" ca="1" si="1116"/>
        <v>0</v>
      </c>
      <c r="CW397">
        <f t="shared" ca="1" si="1116"/>
        <v>0</v>
      </c>
      <c r="CX397">
        <f t="shared" ca="1" si="1116"/>
        <v>0</v>
      </c>
      <c r="CY397">
        <f t="shared" ca="1" si="1116"/>
        <v>0</v>
      </c>
      <c r="CZ397">
        <f t="shared" ca="1" si="1116"/>
        <v>0</v>
      </c>
      <c r="DA397">
        <f t="shared" ca="1" si="1116"/>
        <v>0</v>
      </c>
      <c r="DB397">
        <f t="shared" ca="1" si="1116"/>
        <v>0</v>
      </c>
      <c r="DC397">
        <f t="shared" ca="1" si="1116"/>
        <v>0</v>
      </c>
      <c r="DD397">
        <f t="shared" ca="1" si="1116"/>
        <v>0</v>
      </c>
      <c r="DE397">
        <f t="shared" ca="1" si="1116"/>
        <v>0</v>
      </c>
      <c r="DF397">
        <f t="shared" ca="1" si="1116"/>
        <v>0</v>
      </c>
      <c r="DG397">
        <f t="shared" ca="1" si="1116"/>
        <v>0</v>
      </c>
      <c r="DH397">
        <f t="shared" ca="1" si="1116"/>
        <v>0</v>
      </c>
      <c r="DI397">
        <f t="shared" ca="1" si="1116"/>
        <v>0</v>
      </c>
      <c r="DJ397" s="91">
        <f t="shared" ca="1" si="1116"/>
        <v>0</v>
      </c>
      <c r="DK397">
        <f t="shared" ca="1" si="1116"/>
        <v>0</v>
      </c>
      <c r="DL397">
        <f t="shared" ca="1" si="1116"/>
        <v>0</v>
      </c>
      <c r="DM397">
        <f t="shared" ca="1" si="1116"/>
        <v>0</v>
      </c>
      <c r="DN397">
        <f t="shared" ca="1" si="1116"/>
        <v>0</v>
      </c>
      <c r="DO397">
        <f t="shared" ca="1" si="1116"/>
        <v>0</v>
      </c>
      <c r="DP397">
        <f t="shared" ref="DP397:EN397" ca="1" si="1117">IFERROR(ROUNDDOWN(($E397+DP$388-1)/$G397,0)*((DP19+DP127+DP181)+(DP529+DP583+DP637+DP691)),0)</f>
        <v>0</v>
      </c>
      <c r="DQ397">
        <f t="shared" ca="1" si="1117"/>
        <v>0</v>
      </c>
      <c r="DR397">
        <f t="shared" ca="1" si="1117"/>
        <v>0</v>
      </c>
      <c r="DS397">
        <f t="shared" ca="1" si="1117"/>
        <v>0</v>
      </c>
      <c r="DT397">
        <f t="shared" ca="1" si="1117"/>
        <v>0</v>
      </c>
      <c r="DU397">
        <f t="shared" ca="1" si="1117"/>
        <v>0</v>
      </c>
      <c r="DV397">
        <f t="shared" ca="1" si="1117"/>
        <v>0</v>
      </c>
      <c r="DW397">
        <f t="shared" ca="1" si="1117"/>
        <v>0</v>
      </c>
      <c r="DX397">
        <f t="shared" ca="1" si="1117"/>
        <v>0</v>
      </c>
      <c r="DY397">
        <f t="shared" ca="1" si="1117"/>
        <v>0</v>
      </c>
      <c r="DZ397">
        <f t="shared" ca="1" si="1117"/>
        <v>0</v>
      </c>
      <c r="EA397">
        <f t="shared" ca="1" si="1117"/>
        <v>0</v>
      </c>
      <c r="EB397">
        <f t="shared" ca="1" si="1117"/>
        <v>0</v>
      </c>
      <c r="EC397">
        <f t="shared" ca="1" si="1117"/>
        <v>0</v>
      </c>
      <c r="ED397">
        <f t="shared" ca="1" si="1117"/>
        <v>0</v>
      </c>
      <c r="EE397">
        <f t="shared" ca="1" si="1117"/>
        <v>0</v>
      </c>
      <c r="EF397">
        <f t="shared" ca="1" si="1117"/>
        <v>0</v>
      </c>
      <c r="EG397">
        <f t="shared" ca="1" si="1117"/>
        <v>0</v>
      </c>
      <c r="EH397">
        <f t="shared" ca="1" si="1117"/>
        <v>0</v>
      </c>
      <c r="EI397">
        <f t="shared" ca="1" si="1117"/>
        <v>0</v>
      </c>
      <c r="EJ397">
        <f t="shared" ca="1" si="1117"/>
        <v>0</v>
      </c>
      <c r="EK397">
        <f t="shared" ca="1" si="1117"/>
        <v>0</v>
      </c>
      <c r="EL397">
        <f t="shared" ca="1" si="1117"/>
        <v>0</v>
      </c>
      <c r="EM397">
        <f t="shared" ca="1" si="1117"/>
        <v>0</v>
      </c>
      <c r="EN397" s="91">
        <f t="shared" ca="1" si="1117"/>
        <v>0</v>
      </c>
    </row>
    <row r="398" spans="1:144">
      <c r="A398" t="str">
        <f ca="1"/>
        <v>Superstructure</v>
      </c>
      <c r="B398" t="str">
        <f ca="1"/>
        <v>Beams</v>
      </c>
      <c r="C398">
        <f ca="1"/>
        <v>0</v>
      </c>
      <c r="D398" t="str">
        <f ca="1"/>
        <v/>
      </c>
      <c r="E398">
        <f ca="1"/>
        <v>0</v>
      </c>
      <c r="F398">
        <f ca="1"/>
        <v>0</v>
      </c>
      <c r="G398">
        <f ca="1"/>
        <v>0</v>
      </c>
      <c r="H398" t="str">
        <f ca="1"/>
        <v/>
      </c>
      <c r="I398">
        <f ca="1"/>
        <v>0</v>
      </c>
      <c r="J398" t="str">
        <f ca="1"/>
        <v/>
      </c>
      <c r="K398" t="str">
        <f ca="1"/>
        <v>0</v>
      </c>
      <c r="L398" t="str">
        <f ca="1"/>
        <v>0</v>
      </c>
      <c r="M398" t="str">
        <f ca="1"/>
        <v>0</v>
      </c>
      <c r="X398" s="91">
        <f t="shared" ref="X398:BC398" ca="1" si="1118">IFERROR(ROUNDDOWN(($E398+X$388-1)/$G398,0)*((X20+X128+X182)+(X530+X584+X638+X692)),0)</f>
        <v>0</v>
      </c>
      <c r="Y398">
        <f t="shared" ca="1" si="1118"/>
        <v>0</v>
      </c>
      <c r="Z398">
        <f t="shared" ca="1" si="1118"/>
        <v>0</v>
      </c>
      <c r="AA398">
        <f t="shared" ca="1" si="1118"/>
        <v>0</v>
      </c>
      <c r="AB398">
        <f t="shared" ca="1" si="1118"/>
        <v>0</v>
      </c>
      <c r="AC398">
        <f t="shared" ca="1" si="1118"/>
        <v>0</v>
      </c>
      <c r="AD398">
        <f t="shared" ca="1" si="1118"/>
        <v>0</v>
      </c>
      <c r="AE398">
        <f t="shared" ca="1" si="1118"/>
        <v>0</v>
      </c>
      <c r="AF398">
        <f t="shared" ca="1" si="1118"/>
        <v>0</v>
      </c>
      <c r="AG398">
        <f t="shared" ca="1" si="1118"/>
        <v>0</v>
      </c>
      <c r="AH398">
        <f t="shared" ca="1" si="1118"/>
        <v>0</v>
      </c>
      <c r="AI398">
        <f t="shared" ca="1" si="1118"/>
        <v>0</v>
      </c>
      <c r="AJ398">
        <f t="shared" ca="1" si="1118"/>
        <v>0</v>
      </c>
      <c r="AK398">
        <f t="shared" ca="1" si="1118"/>
        <v>0</v>
      </c>
      <c r="AL398">
        <f t="shared" ca="1" si="1118"/>
        <v>0</v>
      </c>
      <c r="AM398">
        <f t="shared" ca="1" si="1118"/>
        <v>0</v>
      </c>
      <c r="AN398">
        <f t="shared" ca="1" si="1118"/>
        <v>0</v>
      </c>
      <c r="AO398">
        <f t="shared" ca="1" si="1118"/>
        <v>0</v>
      </c>
      <c r="AP398">
        <f t="shared" ca="1" si="1118"/>
        <v>0</v>
      </c>
      <c r="AQ398">
        <f t="shared" ca="1" si="1118"/>
        <v>0</v>
      </c>
      <c r="AR398">
        <f t="shared" ca="1" si="1118"/>
        <v>0</v>
      </c>
      <c r="AS398">
        <f t="shared" ca="1" si="1118"/>
        <v>0</v>
      </c>
      <c r="AT398">
        <f t="shared" ca="1" si="1118"/>
        <v>0</v>
      </c>
      <c r="AU398">
        <f t="shared" ca="1" si="1118"/>
        <v>0</v>
      </c>
      <c r="AV398">
        <f t="shared" ca="1" si="1118"/>
        <v>0</v>
      </c>
      <c r="AW398">
        <f t="shared" ca="1" si="1118"/>
        <v>0</v>
      </c>
      <c r="AX398">
        <f t="shared" ca="1" si="1118"/>
        <v>0</v>
      </c>
      <c r="AY398">
        <f t="shared" ca="1" si="1118"/>
        <v>0</v>
      </c>
      <c r="AZ398">
        <f t="shared" ca="1" si="1118"/>
        <v>0</v>
      </c>
      <c r="BA398">
        <f t="shared" ca="1" si="1118"/>
        <v>0</v>
      </c>
      <c r="BB398" s="91">
        <f t="shared" ca="1" si="1118"/>
        <v>0</v>
      </c>
      <c r="BC398">
        <f t="shared" ca="1" si="1118"/>
        <v>0</v>
      </c>
      <c r="BD398">
        <f t="shared" ref="BD398:CI398" ca="1" si="1119">IFERROR(ROUNDDOWN(($E398+BD$388-1)/$G398,0)*((BD20+BD128+BD182)+(BD530+BD584+BD638+BD692)),0)</f>
        <v>0</v>
      </c>
      <c r="BE398">
        <f t="shared" ca="1" si="1119"/>
        <v>0</v>
      </c>
      <c r="BF398">
        <f t="shared" ca="1" si="1119"/>
        <v>0</v>
      </c>
      <c r="BG398">
        <f t="shared" ca="1" si="1119"/>
        <v>0</v>
      </c>
      <c r="BH398">
        <f t="shared" ca="1" si="1119"/>
        <v>0</v>
      </c>
      <c r="BI398">
        <f t="shared" ca="1" si="1119"/>
        <v>0</v>
      </c>
      <c r="BJ398">
        <f t="shared" ca="1" si="1119"/>
        <v>0</v>
      </c>
      <c r="BK398">
        <f t="shared" ca="1" si="1119"/>
        <v>0</v>
      </c>
      <c r="BL398">
        <f t="shared" ca="1" si="1119"/>
        <v>0</v>
      </c>
      <c r="BM398">
        <f t="shared" ca="1" si="1119"/>
        <v>0</v>
      </c>
      <c r="BN398">
        <f t="shared" ca="1" si="1119"/>
        <v>0</v>
      </c>
      <c r="BO398">
        <f t="shared" ca="1" si="1119"/>
        <v>0</v>
      </c>
      <c r="BP398">
        <f t="shared" ca="1" si="1119"/>
        <v>0</v>
      </c>
      <c r="BQ398">
        <f t="shared" ca="1" si="1119"/>
        <v>0</v>
      </c>
      <c r="BR398">
        <f t="shared" ca="1" si="1119"/>
        <v>0</v>
      </c>
      <c r="BS398">
        <f t="shared" ca="1" si="1119"/>
        <v>0</v>
      </c>
      <c r="BT398">
        <f t="shared" ca="1" si="1119"/>
        <v>0</v>
      </c>
      <c r="BU398">
        <f t="shared" ca="1" si="1119"/>
        <v>0</v>
      </c>
      <c r="BV398">
        <f t="shared" ca="1" si="1119"/>
        <v>0</v>
      </c>
      <c r="BW398">
        <f t="shared" ca="1" si="1119"/>
        <v>0</v>
      </c>
      <c r="BX398">
        <f t="shared" ca="1" si="1119"/>
        <v>0</v>
      </c>
      <c r="BY398">
        <f t="shared" ca="1" si="1119"/>
        <v>0</v>
      </c>
      <c r="BZ398">
        <f t="shared" ca="1" si="1119"/>
        <v>0</v>
      </c>
      <c r="CA398">
        <f t="shared" ca="1" si="1119"/>
        <v>0</v>
      </c>
      <c r="CB398">
        <f t="shared" ca="1" si="1119"/>
        <v>0</v>
      </c>
      <c r="CC398">
        <f t="shared" ca="1" si="1119"/>
        <v>0</v>
      </c>
      <c r="CD398">
        <f t="shared" ca="1" si="1119"/>
        <v>0</v>
      </c>
      <c r="CE398">
        <f t="shared" ca="1" si="1119"/>
        <v>0</v>
      </c>
      <c r="CF398" s="91">
        <f t="shared" ca="1" si="1119"/>
        <v>0</v>
      </c>
      <c r="CG398">
        <f t="shared" ca="1" si="1119"/>
        <v>0</v>
      </c>
      <c r="CH398">
        <f t="shared" ca="1" si="1119"/>
        <v>0</v>
      </c>
      <c r="CI398">
        <f t="shared" ca="1" si="1119"/>
        <v>0</v>
      </c>
      <c r="CJ398">
        <f t="shared" ref="CJ398:DO398" ca="1" si="1120">IFERROR(ROUNDDOWN(($E398+CJ$388-1)/$G398,0)*((CJ20+CJ128+CJ182)+(CJ530+CJ584+CJ638+CJ692)),0)</f>
        <v>0</v>
      </c>
      <c r="CK398">
        <f t="shared" ca="1" si="1120"/>
        <v>0</v>
      </c>
      <c r="CL398">
        <f t="shared" ca="1" si="1120"/>
        <v>0</v>
      </c>
      <c r="CM398">
        <f t="shared" ca="1" si="1120"/>
        <v>0</v>
      </c>
      <c r="CN398">
        <f t="shared" ca="1" si="1120"/>
        <v>0</v>
      </c>
      <c r="CO398">
        <f t="shared" ca="1" si="1120"/>
        <v>0</v>
      </c>
      <c r="CP398">
        <f t="shared" ca="1" si="1120"/>
        <v>0</v>
      </c>
      <c r="CQ398">
        <f t="shared" ca="1" si="1120"/>
        <v>0</v>
      </c>
      <c r="CR398">
        <f t="shared" ca="1" si="1120"/>
        <v>0</v>
      </c>
      <c r="CS398">
        <f t="shared" ca="1" si="1120"/>
        <v>0</v>
      </c>
      <c r="CT398">
        <f t="shared" ca="1" si="1120"/>
        <v>0</v>
      </c>
      <c r="CU398">
        <f t="shared" ca="1" si="1120"/>
        <v>0</v>
      </c>
      <c r="CV398">
        <f t="shared" ca="1" si="1120"/>
        <v>0</v>
      </c>
      <c r="CW398">
        <f t="shared" ca="1" si="1120"/>
        <v>0</v>
      </c>
      <c r="CX398">
        <f t="shared" ca="1" si="1120"/>
        <v>0</v>
      </c>
      <c r="CY398">
        <f t="shared" ca="1" si="1120"/>
        <v>0</v>
      </c>
      <c r="CZ398">
        <f t="shared" ca="1" si="1120"/>
        <v>0</v>
      </c>
      <c r="DA398">
        <f t="shared" ca="1" si="1120"/>
        <v>0</v>
      </c>
      <c r="DB398">
        <f t="shared" ca="1" si="1120"/>
        <v>0</v>
      </c>
      <c r="DC398">
        <f t="shared" ca="1" si="1120"/>
        <v>0</v>
      </c>
      <c r="DD398">
        <f t="shared" ca="1" si="1120"/>
        <v>0</v>
      </c>
      <c r="DE398">
        <f t="shared" ca="1" si="1120"/>
        <v>0</v>
      </c>
      <c r="DF398">
        <f t="shared" ca="1" si="1120"/>
        <v>0</v>
      </c>
      <c r="DG398">
        <f t="shared" ca="1" si="1120"/>
        <v>0</v>
      </c>
      <c r="DH398">
        <f t="shared" ca="1" si="1120"/>
        <v>0</v>
      </c>
      <c r="DI398">
        <f t="shared" ca="1" si="1120"/>
        <v>0</v>
      </c>
      <c r="DJ398" s="91">
        <f t="shared" ca="1" si="1120"/>
        <v>0</v>
      </c>
      <c r="DK398">
        <f t="shared" ca="1" si="1120"/>
        <v>0</v>
      </c>
      <c r="DL398">
        <f t="shared" ca="1" si="1120"/>
        <v>0</v>
      </c>
      <c r="DM398">
        <f t="shared" ca="1" si="1120"/>
        <v>0</v>
      </c>
      <c r="DN398">
        <f t="shared" ca="1" si="1120"/>
        <v>0</v>
      </c>
      <c r="DO398">
        <f t="shared" ca="1" si="1120"/>
        <v>0</v>
      </c>
      <c r="DP398">
        <f t="shared" ref="DP398:EN398" ca="1" si="1121">IFERROR(ROUNDDOWN(($E398+DP$388-1)/$G398,0)*((DP20+DP128+DP182)+(DP530+DP584+DP638+DP692)),0)</f>
        <v>0</v>
      </c>
      <c r="DQ398">
        <f t="shared" ca="1" si="1121"/>
        <v>0</v>
      </c>
      <c r="DR398">
        <f t="shared" ca="1" si="1121"/>
        <v>0</v>
      </c>
      <c r="DS398">
        <f t="shared" ca="1" si="1121"/>
        <v>0</v>
      </c>
      <c r="DT398">
        <f t="shared" ca="1" si="1121"/>
        <v>0</v>
      </c>
      <c r="DU398">
        <f t="shared" ca="1" si="1121"/>
        <v>0</v>
      </c>
      <c r="DV398">
        <f t="shared" ca="1" si="1121"/>
        <v>0</v>
      </c>
      <c r="DW398">
        <f t="shared" ca="1" si="1121"/>
        <v>0</v>
      </c>
      <c r="DX398">
        <f t="shared" ca="1" si="1121"/>
        <v>0</v>
      </c>
      <c r="DY398">
        <f t="shared" ca="1" si="1121"/>
        <v>0</v>
      </c>
      <c r="DZ398">
        <f t="shared" ca="1" si="1121"/>
        <v>0</v>
      </c>
      <c r="EA398">
        <f t="shared" ca="1" si="1121"/>
        <v>0</v>
      </c>
      <c r="EB398">
        <f t="shared" ca="1" si="1121"/>
        <v>0</v>
      </c>
      <c r="EC398">
        <f t="shared" ca="1" si="1121"/>
        <v>0</v>
      </c>
      <c r="ED398">
        <f t="shared" ca="1" si="1121"/>
        <v>0</v>
      </c>
      <c r="EE398">
        <f t="shared" ca="1" si="1121"/>
        <v>0</v>
      </c>
      <c r="EF398">
        <f t="shared" ca="1" si="1121"/>
        <v>0</v>
      </c>
      <c r="EG398">
        <f t="shared" ca="1" si="1121"/>
        <v>0</v>
      </c>
      <c r="EH398">
        <f t="shared" ca="1" si="1121"/>
        <v>0</v>
      </c>
      <c r="EI398">
        <f t="shared" ca="1" si="1121"/>
        <v>0</v>
      </c>
      <c r="EJ398">
        <f t="shared" ca="1" si="1121"/>
        <v>0</v>
      </c>
      <c r="EK398">
        <f t="shared" ca="1" si="1121"/>
        <v>0</v>
      </c>
      <c r="EL398">
        <f t="shared" ca="1" si="1121"/>
        <v>0</v>
      </c>
      <c r="EM398">
        <f t="shared" ca="1" si="1121"/>
        <v>0</v>
      </c>
      <c r="EN398" s="91">
        <f t="shared" ca="1" si="1121"/>
        <v>0</v>
      </c>
    </row>
    <row r="399" spans="1:144">
      <c r="A399" t="str">
        <f ca="1"/>
        <v>Superstructure</v>
      </c>
      <c r="B399" t="str">
        <f ca="1"/>
        <v>Secondary beams</v>
      </c>
      <c r="C399">
        <f ca="1"/>
        <v>0</v>
      </c>
      <c r="D399" t="str">
        <f ca="1"/>
        <v/>
      </c>
      <c r="E399">
        <f ca="1"/>
        <v>0</v>
      </c>
      <c r="F399">
        <f ca="1"/>
        <v>0</v>
      </c>
      <c r="G399">
        <f ca="1"/>
        <v>0</v>
      </c>
      <c r="H399" t="str">
        <f ca="1"/>
        <v/>
      </c>
      <c r="I399">
        <f ca="1"/>
        <v>0</v>
      </c>
      <c r="J399" t="str">
        <f ca="1"/>
        <v/>
      </c>
      <c r="K399" t="str">
        <f ca="1"/>
        <v>0</v>
      </c>
      <c r="L399" t="str">
        <f ca="1"/>
        <v>0</v>
      </c>
      <c r="M399" t="str">
        <f ca="1"/>
        <v>0</v>
      </c>
      <c r="X399" s="91">
        <f t="shared" ref="X399:BC399" ca="1" si="1122">IFERROR(ROUNDDOWN(($E399+X$388-1)/$G399,0)*((X21+X129+X183)+(X531+X585+X639+X693)),0)</f>
        <v>0</v>
      </c>
      <c r="Y399">
        <f t="shared" ca="1" si="1122"/>
        <v>0</v>
      </c>
      <c r="Z399">
        <f t="shared" ca="1" si="1122"/>
        <v>0</v>
      </c>
      <c r="AA399">
        <f t="shared" ca="1" si="1122"/>
        <v>0</v>
      </c>
      <c r="AB399">
        <f t="shared" ca="1" si="1122"/>
        <v>0</v>
      </c>
      <c r="AC399">
        <f t="shared" ca="1" si="1122"/>
        <v>0</v>
      </c>
      <c r="AD399">
        <f t="shared" ca="1" si="1122"/>
        <v>0</v>
      </c>
      <c r="AE399">
        <f t="shared" ca="1" si="1122"/>
        <v>0</v>
      </c>
      <c r="AF399">
        <f t="shared" ca="1" si="1122"/>
        <v>0</v>
      </c>
      <c r="AG399">
        <f t="shared" ca="1" si="1122"/>
        <v>0</v>
      </c>
      <c r="AH399">
        <f t="shared" ca="1" si="1122"/>
        <v>0</v>
      </c>
      <c r="AI399">
        <f t="shared" ca="1" si="1122"/>
        <v>0</v>
      </c>
      <c r="AJ399">
        <f t="shared" ca="1" si="1122"/>
        <v>0</v>
      </c>
      <c r="AK399">
        <f t="shared" ca="1" si="1122"/>
        <v>0</v>
      </c>
      <c r="AL399">
        <f t="shared" ca="1" si="1122"/>
        <v>0</v>
      </c>
      <c r="AM399">
        <f t="shared" ca="1" si="1122"/>
        <v>0</v>
      </c>
      <c r="AN399">
        <f t="shared" ca="1" si="1122"/>
        <v>0</v>
      </c>
      <c r="AO399">
        <f t="shared" ca="1" si="1122"/>
        <v>0</v>
      </c>
      <c r="AP399">
        <f t="shared" ca="1" si="1122"/>
        <v>0</v>
      </c>
      <c r="AQ399">
        <f t="shared" ca="1" si="1122"/>
        <v>0</v>
      </c>
      <c r="AR399">
        <f t="shared" ca="1" si="1122"/>
        <v>0</v>
      </c>
      <c r="AS399">
        <f t="shared" ca="1" si="1122"/>
        <v>0</v>
      </c>
      <c r="AT399">
        <f t="shared" ca="1" si="1122"/>
        <v>0</v>
      </c>
      <c r="AU399">
        <f t="shared" ca="1" si="1122"/>
        <v>0</v>
      </c>
      <c r="AV399">
        <f t="shared" ca="1" si="1122"/>
        <v>0</v>
      </c>
      <c r="AW399">
        <f t="shared" ca="1" si="1122"/>
        <v>0</v>
      </c>
      <c r="AX399">
        <f t="shared" ca="1" si="1122"/>
        <v>0</v>
      </c>
      <c r="AY399">
        <f t="shared" ca="1" si="1122"/>
        <v>0</v>
      </c>
      <c r="AZ399">
        <f t="shared" ca="1" si="1122"/>
        <v>0</v>
      </c>
      <c r="BA399">
        <f t="shared" ca="1" si="1122"/>
        <v>0</v>
      </c>
      <c r="BB399" s="91">
        <f t="shared" ca="1" si="1122"/>
        <v>0</v>
      </c>
      <c r="BC399">
        <f t="shared" ca="1" si="1122"/>
        <v>0</v>
      </c>
      <c r="BD399">
        <f t="shared" ref="BD399:CI399" ca="1" si="1123">IFERROR(ROUNDDOWN(($E399+BD$388-1)/$G399,0)*((BD21+BD129+BD183)+(BD531+BD585+BD639+BD693)),0)</f>
        <v>0</v>
      </c>
      <c r="BE399">
        <f t="shared" ca="1" si="1123"/>
        <v>0</v>
      </c>
      <c r="BF399">
        <f t="shared" ca="1" si="1123"/>
        <v>0</v>
      </c>
      <c r="BG399">
        <f t="shared" ca="1" si="1123"/>
        <v>0</v>
      </c>
      <c r="BH399">
        <f t="shared" ca="1" si="1123"/>
        <v>0</v>
      </c>
      <c r="BI399">
        <f t="shared" ca="1" si="1123"/>
        <v>0</v>
      </c>
      <c r="BJ399">
        <f t="shared" ca="1" si="1123"/>
        <v>0</v>
      </c>
      <c r="BK399">
        <f t="shared" ca="1" si="1123"/>
        <v>0</v>
      </c>
      <c r="BL399">
        <f t="shared" ca="1" si="1123"/>
        <v>0</v>
      </c>
      <c r="BM399">
        <f t="shared" ca="1" si="1123"/>
        <v>0</v>
      </c>
      <c r="BN399">
        <f t="shared" ca="1" si="1123"/>
        <v>0</v>
      </c>
      <c r="BO399">
        <f t="shared" ca="1" si="1123"/>
        <v>0</v>
      </c>
      <c r="BP399">
        <f t="shared" ca="1" si="1123"/>
        <v>0</v>
      </c>
      <c r="BQ399">
        <f t="shared" ca="1" si="1123"/>
        <v>0</v>
      </c>
      <c r="BR399">
        <f t="shared" ca="1" si="1123"/>
        <v>0</v>
      </c>
      <c r="BS399">
        <f t="shared" ca="1" si="1123"/>
        <v>0</v>
      </c>
      <c r="BT399">
        <f t="shared" ca="1" si="1123"/>
        <v>0</v>
      </c>
      <c r="BU399">
        <f t="shared" ca="1" si="1123"/>
        <v>0</v>
      </c>
      <c r="BV399">
        <f t="shared" ca="1" si="1123"/>
        <v>0</v>
      </c>
      <c r="BW399">
        <f t="shared" ca="1" si="1123"/>
        <v>0</v>
      </c>
      <c r="BX399">
        <f t="shared" ca="1" si="1123"/>
        <v>0</v>
      </c>
      <c r="BY399">
        <f t="shared" ca="1" si="1123"/>
        <v>0</v>
      </c>
      <c r="BZ399">
        <f t="shared" ca="1" si="1123"/>
        <v>0</v>
      </c>
      <c r="CA399">
        <f t="shared" ca="1" si="1123"/>
        <v>0</v>
      </c>
      <c r="CB399">
        <f t="shared" ca="1" si="1123"/>
        <v>0</v>
      </c>
      <c r="CC399">
        <f t="shared" ca="1" si="1123"/>
        <v>0</v>
      </c>
      <c r="CD399">
        <f t="shared" ca="1" si="1123"/>
        <v>0</v>
      </c>
      <c r="CE399">
        <f t="shared" ca="1" si="1123"/>
        <v>0</v>
      </c>
      <c r="CF399" s="91">
        <f t="shared" ca="1" si="1123"/>
        <v>0</v>
      </c>
      <c r="CG399">
        <f t="shared" ca="1" si="1123"/>
        <v>0</v>
      </c>
      <c r="CH399">
        <f t="shared" ca="1" si="1123"/>
        <v>0</v>
      </c>
      <c r="CI399">
        <f t="shared" ca="1" si="1123"/>
        <v>0</v>
      </c>
      <c r="CJ399">
        <f t="shared" ref="CJ399:DO399" ca="1" si="1124">IFERROR(ROUNDDOWN(($E399+CJ$388-1)/$G399,0)*((CJ21+CJ129+CJ183)+(CJ531+CJ585+CJ639+CJ693)),0)</f>
        <v>0</v>
      </c>
      <c r="CK399">
        <f t="shared" ca="1" si="1124"/>
        <v>0</v>
      </c>
      <c r="CL399">
        <f t="shared" ca="1" si="1124"/>
        <v>0</v>
      </c>
      <c r="CM399">
        <f t="shared" ca="1" si="1124"/>
        <v>0</v>
      </c>
      <c r="CN399">
        <f t="shared" ca="1" si="1124"/>
        <v>0</v>
      </c>
      <c r="CO399">
        <f t="shared" ca="1" si="1124"/>
        <v>0</v>
      </c>
      <c r="CP399">
        <f t="shared" ca="1" si="1124"/>
        <v>0</v>
      </c>
      <c r="CQ399">
        <f t="shared" ca="1" si="1124"/>
        <v>0</v>
      </c>
      <c r="CR399">
        <f t="shared" ca="1" si="1124"/>
        <v>0</v>
      </c>
      <c r="CS399">
        <f t="shared" ca="1" si="1124"/>
        <v>0</v>
      </c>
      <c r="CT399">
        <f t="shared" ca="1" si="1124"/>
        <v>0</v>
      </c>
      <c r="CU399">
        <f t="shared" ca="1" si="1124"/>
        <v>0</v>
      </c>
      <c r="CV399">
        <f t="shared" ca="1" si="1124"/>
        <v>0</v>
      </c>
      <c r="CW399">
        <f t="shared" ca="1" si="1124"/>
        <v>0</v>
      </c>
      <c r="CX399">
        <f t="shared" ca="1" si="1124"/>
        <v>0</v>
      </c>
      <c r="CY399">
        <f t="shared" ca="1" si="1124"/>
        <v>0</v>
      </c>
      <c r="CZ399">
        <f t="shared" ca="1" si="1124"/>
        <v>0</v>
      </c>
      <c r="DA399">
        <f t="shared" ca="1" si="1124"/>
        <v>0</v>
      </c>
      <c r="DB399">
        <f t="shared" ca="1" si="1124"/>
        <v>0</v>
      </c>
      <c r="DC399">
        <f t="shared" ca="1" si="1124"/>
        <v>0</v>
      </c>
      <c r="DD399">
        <f t="shared" ca="1" si="1124"/>
        <v>0</v>
      </c>
      <c r="DE399">
        <f t="shared" ca="1" si="1124"/>
        <v>0</v>
      </c>
      <c r="DF399">
        <f t="shared" ca="1" si="1124"/>
        <v>0</v>
      </c>
      <c r="DG399">
        <f t="shared" ca="1" si="1124"/>
        <v>0</v>
      </c>
      <c r="DH399">
        <f t="shared" ca="1" si="1124"/>
        <v>0</v>
      </c>
      <c r="DI399">
        <f t="shared" ca="1" si="1124"/>
        <v>0</v>
      </c>
      <c r="DJ399" s="91">
        <f t="shared" ca="1" si="1124"/>
        <v>0</v>
      </c>
      <c r="DK399">
        <f t="shared" ca="1" si="1124"/>
        <v>0</v>
      </c>
      <c r="DL399">
        <f t="shared" ca="1" si="1124"/>
        <v>0</v>
      </c>
      <c r="DM399">
        <f t="shared" ca="1" si="1124"/>
        <v>0</v>
      </c>
      <c r="DN399">
        <f t="shared" ca="1" si="1124"/>
        <v>0</v>
      </c>
      <c r="DO399">
        <f t="shared" ca="1" si="1124"/>
        <v>0</v>
      </c>
      <c r="DP399">
        <f t="shared" ref="DP399:EN399" ca="1" si="1125">IFERROR(ROUNDDOWN(($E399+DP$388-1)/$G399,0)*((DP21+DP129+DP183)+(DP531+DP585+DP639+DP693)),0)</f>
        <v>0</v>
      </c>
      <c r="DQ399">
        <f t="shared" ca="1" si="1125"/>
        <v>0</v>
      </c>
      <c r="DR399">
        <f t="shared" ca="1" si="1125"/>
        <v>0</v>
      </c>
      <c r="DS399">
        <f t="shared" ca="1" si="1125"/>
        <v>0</v>
      </c>
      <c r="DT399">
        <f t="shared" ca="1" si="1125"/>
        <v>0</v>
      </c>
      <c r="DU399">
        <f t="shared" ca="1" si="1125"/>
        <v>0</v>
      </c>
      <c r="DV399">
        <f t="shared" ca="1" si="1125"/>
        <v>0</v>
      </c>
      <c r="DW399">
        <f t="shared" ca="1" si="1125"/>
        <v>0</v>
      </c>
      <c r="DX399">
        <f t="shared" ca="1" si="1125"/>
        <v>0</v>
      </c>
      <c r="DY399">
        <f t="shared" ca="1" si="1125"/>
        <v>0</v>
      </c>
      <c r="DZ399">
        <f t="shared" ca="1" si="1125"/>
        <v>0</v>
      </c>
      <c r="EA399">
        <f t="shared" ca="1" si="1125"/>
        <v>0</v>
      </c>
      <c r="EB399">
        <f t="shared" ca="1" si="1125"/>
        <v>0</v>
      </c>
      <c r="EC399">
        <f t="shared" ca="1" si="1125"/>
        <v>0</v>
      </c>
      <c r="ED399">
        <f t="shared" ca="1" si="1125"/>
        <v>0</v>
      </c>
      <c r="EE399">
        <f t="shared" ca="1" si="1125"/>
        <v>0</v>
      </c>
      <c r="EF399">
        <f t="shared" ca="1" si="1125"/>
        <v>0</v>
      </c>
      <c r="EG399">
        <f t="shared" ca="1" si="1125"/>
        <v>0</v>
      </c>
      <c r="EH399">
        <f t="shared" ca="1" si="1125"/>
        <v>0</v>
      </c>
      <c r="EI399">
        <f t="shared" ca="1" si="1125"/>
        <v>0</v>
      </c>
      <c r="EJ399">
        <f t="shared" ca="1" si="1125"/>
        <v>0</v>
      </c>
      <c r="EK399">
        <f t="shared" ca="1" si="1125"/>
        <v>0</v>
      </c>
      <c r="EL399">
        <f t="shared" ca="1" si="1125"/>
        <v>0</v>
      </c>
      <c r="EM399">
        <f t="shared" ca="1" si="1125"/>
        <v>0</v>
      </c>
      <c r="EN399" s="91">
        <f t="shared" ca="1" si="1125"/>
        <v>0</v>
      </c>
    </row>
    <row r="400" spans="1:144">
      <c r="A400" t="str">
        <f ca="1"/>
        <v>Upper floors</v>
      </c>
      <c r="B400" t="str">
        <f ca="1"/>
        <v>Floor slab</v>
      </c>
      <c r="C400">
        <f ca="1"/>
        <v>0</v>
      </c>
      <c r="D400" t="str">
        <f ca="1"/>
        <v/>
      </c>
      <c r="E400">
        <f ca="1"/>
        <v>0</v>
      </c>
      <c r="F400">
        <f ca="1"/>
        <v>0</v>
      </c>
      <c r="G400">
        <f ca="1"/>
        <v>0</v>
      </c>
      <c r="H400" t="str">
        <f ca="1"/>
        <v/>
      </c>
      <c r="I400">
        <f ca="1"/>
        <v>0</v>
      </c>
      <c r="J400" t="str">
        <f ca="1"/>
        <v/>
      </c>
      <c r="K400" t="str">
        <f ca="1"/>
        <v>0</v>
      </c>
      <c r="L400" t="str">
        <f ca="1"/>
        <v>0</v>
      </c>
      <c r="M400" t="str">
        <f ca="1"/>
        <v>0</v>
      </c>
      <c r="X400" s="91">
        <f t="shared" ref="X400:BC400" ca="1" si="1126">IFERROR(ROUNDDOWN(($E400+X$388-1)/$G400,0)*((X22+X130+X184)+(X532+X586+X640+X694)),0)</f>
        <v>0</v>
      </c>
      <c r="Y400">
        <f t="shared" ca="1" si="1126"/>
        <v>0</v>
      </c>
      <c r="Z400">
        <f t="shared" ca="1" si="1126"/>
        <v>0</v>
      </c>
      <c r="AA400">
        <f t="shared" ca="1" si="1126"/>
        <v>0</v>
      </c>
      <c r="AB400">
        <f t="shared" ca="1" si="1126"/>
        <v>0</v>
      </c>
      <c r="AC400">
        <f t="shared" ca="1" si="1126"/>
        <v>0</v>
      </c>
      <c r="AD400">
        <f t="shared" ca="1" si="1126"/>
        <v>0</v>
      </c>
      <c r="AE400">
        <f t="shared" ca="1" si="1126"/>
        <v>0</v>
      </c>
      <c r="AF400">
        <f t="shared" ca="1" si="1126"/>
        <v>0</v>
      </c>
      <c r="AG400">
        <f t="shared" ca="1" si="1126"/>
        <v>0</v>
      </c>
      <c r="AH400">
        <f t="shared" ca="1" si="1126"/>
        <v>0</v>
      </c>
      <c r="AI400">
        <f t="shared" ca="1" si="1126"/>
        <v>0</v>
      </c>
      <c r="AJ400">
        <f t="shared" ca="1" si="1126"/>
        <v>0</v>
      </c>
      <c r="AK400">
        <f t="shared" ca="1" si="1126"/>
        <v>0</v>
      </c>
      <c r="AL400">
        <f t="shared" ca="1" si="1126"/>
        <v>0</v>
      </c>
      <c r="AM400">
        <f t="shared" ca="1" si="1126"/>
        <v>0</v>
      </c>
      <c r="AN400">
        <f t="shared" ca="1" si="1126"/>
        <v>0</v>
      </c>
      <c r="AO400">
        <f t="shared" ca="1" si="1126"/>
        <v>0</v>
      </c>
      <c r="AP400">
        <f t="shared" ca="1" si="1126"/>
        <v>0</v>
      </c>
      <c r="AQ400">
        <f t="shared" ca="1" si="1126"/>
        <v>0</v>
      </c>
      <c r="AR400">
        <f t="shared" ca="1" si="1126"/>
        <v>0</v>
      </c>
      <c r="AS400">
        <f t="shared" ca="1" si="1126"/>
        <v>0</v>
      </c>
      <c r="AT400">
        <f t="shared" ca="1" si="1126"/>
        <v>0</v>
      </c>
      <c r="AU400">
        <f t="shared" ca="1" si="1126"/>
        <v>0</v>
      </c>
      <c r="AV400">
        <f t="shared" ca="1" si="1126"/>
        <v>0</v>
      </c>
      <c r="AW400">
        <f t="shared" ca="1" si="1126"/>
        <v>0</v>
      </c>
      <c r="AX400">
        <f t="shared" ca="1" si="1126"/>
        <v>0</v>
      </c>
      <c r="AY400">
        <f t="shared" ca="1" si="1126"/>
        <v>0</v>
      </c>
      <c r="AZ400">
        <f t="shared" ca="1" si="1126"/>
        <v>0</v>
      </c>
      <c r="BA400">
        <f t="shared" ca="1" si="1126"/>
        <v>0</v>
      </c>
      <c r="BB400" s="91">
        <f t="shared" ca="1" si="1126"/>
        <v>0</v>
      </c>
      <c r="BC400">
        <f t="shared" ca="1" si="1126"/>
        <v>0</v>
      </c>
      <c r="BD400">
        <f t="shared" ref="BD400:CI400" ca="1" si="1127">IFERROR(ROUNDDOWN(($E400+BD$388-1)/$G400,0)*((BD22+BD130+BD184)+(BD532+BD586+BD640+BD694)),0)</f>
        <v>0</v>
      </c>
      <c r="BE400">
        <f t="shared" ca="1" si="1127"/>
        <v>0</v>
      </c>
      <c r="BF400">
        <f t="shared" ca="1" si="1127"/>
        <v>0</v>
      </c>
      <c r="BG400">
        <f t="shared" ca="1" si="1127"/>
        <v>0</v>
      </c>
      <c r="BH400">
        <f t="shared" ca="1" si="1127"/>
        <v>0</v>
      </c>
      <c r="BI400">
        <f t="shared" ca="1" si="1127"/>
        <v>0</v>
      </c>
      <c r="BJ400">
        <f t="shared" ca="1" si="1127"/>
        <v>0</v>
      </c>
      <c r="BK400">
        <f t="shared" ca="1" si="1127"/>
        <v>0</v>
      </c>
      <c r="BL400">
        <f t="shared" ca="1" si="1127"/>
        <v>0</v>
      </c>
      <c r="BM400">
        <f t="shared" ca="1" si="1127"/>
        <v>0</v>
      </c>
      <c r="BN400">
        <f t="shared" ca="1" si="1127"/>
        <v>0</v>
      </c>
      <c r="BO400">
        <f t="shared" ca="1" si="1127"/>
        <v>0</v>
      </c>
      <c r="BP400">
        <f t="shared" ca="1" si="1127"/>
        <v>0</v>
      </c>
      <c r="BQ400">
        <f t="shared" ca="1" si="1127"/>
        <v>0</v>
      </c>
      <c r="BR400">
        <f t="shared" ca="1" si="1127"/>
        <v>0</v>
      </c>
      <c r="BS400">
        <f t="shared" ca="1" si="1127"/>
        <v>0</v>
      </c>
      <c r="BT400">
        <f t="shared" ca="1" si="1127"/>
        <v>0</v>
      </c>
      <c r="BU400">
        <f t="shared" ca="1" si="1127"/>
        <v>0</v>
      </c>
      <c r="BV400">
        <f t="shared" ca="1" si="1127"/>
        <v>0</v>
      </c>
      <c r="BW400">
        <f t="shared" ca="1" si="1127"/>
        <v>0</v>
      </c>
      <c r="BX400">
        <f t="shared" ca="1" si="1127"/>
        <v>0</v>
      </c>
      <c r="BY400">
        <f t="shared" ca="1" si="1127"/>
        <v>0</v>
      </c>
      <c r="BZ400">
        <f t="shared" ca="1" si="1127"/>
        <v>0</v>
      </c>
      <c r="CA400">
        <f t="shared" ca="1" si="1127"/>
        <v>0</v>
      </c>
      <c r="CB400">
        <f t="shared" ca="1" si="1127"/>
        <v>0</v>
      </c>
      <c r="CC400">
        <f t="shared" ca="1" si="1127"/>
        <v>0</v>
      </c>
      <c r="CD400">
        <f t="shared" ca="1" si="1127"/>
        <v>0</v>
      </c>
      <c r="CE400">
        <f t="shared" ca="1" si="1127"/>
        <v>0</v>
      </c>
      <c r="CF400" s="91">
        <f t="shared" ca="1" si="1127"/>
        <v>0</v>
      </c>
      <c r="CG400">
        <f t="shared" ca="1" si="1127"/>
        <v>0</v>
      </c>
      <c r="CH400">
        <f t="shared" ca="1" si="1127"/>
        <v>0</v>
      </c>
      <c r="CI400">
        <f t="shared" ca="1" si="1127"/>
        <v>0</v>
      </c>
      <c r="CJ400">
        <f t="shared" ref="CJ400:DO400" ca="1" si="1128">IFERROR(ROUNDDOWN(($E400+CJ$388-1)/$G400,0)*((CJ22+CJ130+CJ184)+(CJ532+CJ586+CJ640+CJ694)),0)</f>
        <v>0</v>
      </c>
      <c r="CK400">
        <f t="shared" ca="1" si="1128"/>
        <v>0</v>
      </c>
      <c r="CL400">
        <f t="shared" ca="1" si="1128"/>
        <v>0</v>
      </c>
      <c r="CM400">
        <f t="shared" ca="1" si="1128"/>
        <v>0</v>
      </c>
      <c r="CN400">
        <f t="shared" ca="1" si="1128"/>
        <v>0</v>
      </c>
      <c r="CO400">
        <f t="shared" ca="1" si="1128"/>
        <v>0</v>
      </c>
      <c r="CP400">
        <f t="shared" ca="1" si="1128"/>
        <v>0</v>
      </c>
      <c r="CQ400">
        <f t="shared" ca="1" si="1128"/>
        <v>0</v>
      </c>
      <c r="CR400">
        <f t="shared" ca="1" si="1128"/>
        <v>0</v>
      </c>
      <c r="CS400">
        <f t="shared" ca="1" si="1128"/>
        <v>0</v>
      </c>
      <c r="CT400">
        <f t="shared" ca="1" si="1128"/>
        <v>0</v>
      </c>
      <c r="CU400">
        <f t="shared" ca="1" si="1128"/>
        <v>0</v>
      </c>
      <c r="CV400">
        <f t="shared" ca="1" si="1128"/>
        <v>0</v>
      </c>
      <c r="CW400">
        <f t="shared" ca="1" si="1128"/>
        <v>0</v>
      </c>
      <c r="CX400">
        <f t="shared" ca="1" si="1128"/>
        <v>0</v>
      </c>
      <c r="CY400">
        <f t="shared" ca="1" si="1128"/>
        <v>0</v>
      </c>
      <c r="CZ400">
        <f t="shared" ca="1" si="1128"/>
        <v>0</v>
      </c>
      <c r="DA400">
        <f t="shared" ca="1" si="1128"/>
        <v>0</v>
      </c>
      <c r="DB400">
        <f t="shared" ca="1" si="1128"/>
        <v>0</v>
      </c>
      <c r="DC400">
        <f t="shared" ca="1" si="1128"/>
        <v>0</v>
      </c>
      <c r="DD400">
        <f t="shared" ca="1" si="1128"/>
        <v>0</v>
      </c>
      <c r="DE400">
        <f t="shared" ca="1" si="1128"/>
        <v>0</v>
      </c>
      <c r="DF400">
        <f t="shared" ca="1" si="1128"/>
        <v>0</v>
      </c>
      <c r="DG400">
        <f t="shared" ca="1" si="1128"/>
        <v>0</v>
      </c>
      <c r="DH400">
        <f t="shared" ca="1" si="1128"/>
        <v>0</v>
      </c>
      <c r="DI400">
        <f t="shared" ca="1" si="1128"/>
        <v>0</v>
      </c>
      <c r="DJ400" s="91">
        <f t="shared" ca="1" si="1128"/>
        <v>0</v>
      </c>
      <c r="DK400">
        <f t="shared" ca="1" si="1128"/>
        <v>0</v>
      </c>
      <c r="DL400">
        <f t="shared" ca="1" si="1128"/>
        <v>0</v>
      </c>
      <c r="DM400">
        <f t="shared" ca="1" si="1128"/>
        <v>0</v>
      </c>
      <c r="DN400">
        <f t="shared" ca="1" si="1128"/>
        <v>0</v>
      </c>
      <c r="DO400">
        <f t="shared" ca="1" si="1128"/>
        <v>0</v>
      </c>
      <c r="DP400">
        <f t="shared" ref="DP400:EN400" ca="1" si="1129">IFERROR(ROUNDDOWN(($E400+DP$388-1)/$G400,0)*((DP22+DP130+DP184)+(DP532+DP586+DP640+DP694)),0)</f>
        <v>0</v>
      </c>
      <c r="DQ400">
        <f t="shared" ca="1" si="1129"/>
        <v>0</v>
      </c>
      <c r="DR400">
        <f t="shared" ca="1" si="1129"/>
        <v>0</v>
      </c>
      <c r="DS400">
        <f t="shared" ca="1" si="1129"/>
        <v>0</v>
      </c>
      <c r="DT400">
        <f t="shared" ca="1" si="1129"/>
        <v>0</v>
      </c>
      <c r="DU400">
        <f t="shared" ca="1" si="1129"/>
        <v>0</v>
      </c>
      <c r="DV400">
        <f t="shared" ca="1" si="1129"/>
        <v>0</v>
      </c>
      <c r="DW400">
        <f t="shared" ca="1" si="1129"/>
        <v>0</v>
      </c>
      <c r="DX400">
        <f t="shared" ca="1" si="1129"/>
        <v>0</v>
      </c>
      <c r="DY400">
        <f t="shared" ca="1" si="1129"/>
        <v>0</v>
      </c>
      <c r="DZ400">
        <f t="shared" ca="1" si="1129"/>
        <v>0</v>
      </c>
      <c r="EA400">
        <f t="shared" ca="1" si="1129"/>
        <v>0</v>
      </c>
      <c r="EB400">
        <f t="shared" ca="1" si="1129"/>
        <v>0</v>
      </c>
      <c r="EC400">
        <f t="shared" ca="1" si="1129"/>
        <v>0</v>
      </c>
      <c r="ED400">
        <f t="shared" ca="1" si="1129"/>
        <v>0</v>
      </c>
      <c r="EE400">
        <f t="shared" ca="1" si="1129"/>
        <v>0</v>
      </c>
      <c r="EF400">
        <f t="shared" ca="1" si="1129"/>
        <v>0</v>
      </c>
      <c r="EG400">
        <f t="shared" ca="1" si="1129"/>
        <v>0</v>
      </c>
      <c r="EH400">
        <f t="shared" ca="1" si="1129"/>
        <v>0</v>
      </c>
      <c r="EI400">
        <f t="shared" ca="1" si="1129"/>
        <v>0</v>
      </c>
      <c r="EJ400">
        <f t="shared" ca="1" si="1129"/>
        <v>0</v>
      </c>
      <c r="EK400">
        <f t="shared" ca="1" si="1129"/>
        <v>0</v>
      </c>
      <c r="EL400">
        <f t="shared" ca="1" si="1129"/>
        <v>0</v>
      </c>
      <c r="EM400">
        <f t="shared" ca="1" si="1129"/>
        <v>0</v>
      </c>
      <c r="EN400" s="91">
        <f t="shared" ca="1" si="1129"/>
        <v>0</v>
      </c>
    </row>
    <row r="401" spans="1:144">
      <c r="A401" t="str">
        <f ca="1"/>
        <v>Upper floors</v>
      </c>
      <c r="B401" t="str">
        <f ca="1"/>
        <v>Joisted floors</v>
      </c>
      <c r="C401">
        <f ca="1"/>
        <v>0</v>
      </c>
      <c r="D401" t="str">
        <f ca="1"/>
        <v/>
      </c>
      <c r="E401">
        <f ca="1"/>
        <v>0</v>
      </c>
      <c r="F401">
        <f ca="1"/>
        <v>0</v>
      </c>
      <c r="G401">
        <f ca="1"/>
        <v>0</v>
      </c>
      <c r="H401" t="str">
        <f ca="1"/>
        <v/>
      </c>
      <c r="I401">
        <f ca="1"/>
        <v>0</v>
      </c>
      <c r="J401" t="str">
        <f ca="1"/>
        <v/>
      </c>
      <c r="K401" t="str">
        <f ca="1"/>
        <v>0</v>
      </c>
      <c r="L401" t="str">
        <f ca="1"/>
        <v>0</v>
      </c>
      <c r="M401" t="str">
        <f ca="1"/>
        <v>0</v>
      </c>
      <c r="X401" s="91">
        <f t="shared" ref="X401:BC401" ca="1" si="1130">IFERROR(ROUNDDOWN(($E401+X$388-1)/$G401,0)*((X23+X131+X185)+(X533+X587+X641+X695)),0)</f>
        <v>0</v>
      </c>
      <c r="Y401">
        <f t="shared" ca="1" si="1130"/>
        <v>0</v>
      </c>
      <c r="Z401">
        <f t="shared" ca="1" si="1130"/>
        <v>0</v>
      </c>
      <c r="AA401">
        <f t="shared" ca="1" si="1130"/>
        <v>0</v>
      </c>
      <c r="AB401">
        <f t="shared" ca="1" si="1130"/>
        <v>0</v>
      </c>
      <c r="AC401">
        <f t="shared" ca="1" si="1130"/>
        <v>0</v>
      </c>
      <c r="AD401">
        <f t="shared" ca="1" si="1130"/>
        <v>0</v>
      </c>
      <c r="AE401">
        <f t="shared" ca="1" si="1130"/>
        <v>0</v>
      </c>
      <c r="AF401">
        <f t="shared" ca="1" si="1130"/>
        <v>0</v>
      </c>
      <c r="AG401">
        <f t="shared" ca="1" si="1130"/>
        <v>0</v>
      </c>
      <c r="AH401">
        <f t="shared" ca="1" si="1130"/>
        <v>0</v>
      </c>
      <c r="AI401">
        <f t="shared" ca="1" si="1130"/>
        <v>0</v>
      </c>
      <c r="AJ401">
        <f t="shared" ca="1" si="1130"/>
        <v>0</v>
      </c>
      <c r="AK401">
        <f t="shared" ca="1" si="1130"/>
        <v>0</v>
      </c>
      <c r="AL401">
        <f t="shared" ca="1" si="1130"/>
        <v>0</v>
      </c>
      <c r="AM401">
        <f t="shared" ca="1" si="1130"/>
        <v>0</v>
      </c>
      <c r="AN401">
        <f t="shared" ca="1" si="1130"/>
        <v>0</v>
      </c>
      <c r="AO401">
        <f t="shared" ca="1" si="1130"/>
        <v>0</v>
      </c>
      <c r="AP401">
        <f t="shared" ca="1" si="1130"/>
        <v>0</v>
      </c>
      <c r="AQ401">
        <f t="shared" ca="1" si="1130"/>
        <v>0</v>
      </c>
      <c r="AR401">
        <f t="shared" ca="1" si="1130"/>
        <v>0</v>
      </c>
      <c r="AS401">
        <f t="shared" ca="1" si="1130"/>
        <v>0</v>
      </c>
      <c r="AT401">
        <f t="shared" ca="1" si="1130"/>
        <v>0</v>
      </c>
      <c r="AU401">
        <f t="shared" ca="1" si="1130"/>
        <v>0</v>
      </c>
      <c r="AV401">
        <f t="shared" ca="1" si="1130"/>
        <v>0</v>
      </c>
      <c r="AW401">
        <f t="shared" ca="1" si="1130"/>
        <v>0</v>
      </c>
      <c r="AX401">
        <f t="shared" ca="1" si="1130"/>
        <v>0</v>
      </c>
      <c r="AY401">
        <f t="shared" ca="1" si="1130"/>
        <v>0</v>
      </c>
      <c r="AZ401">
        <f t="shared" ca="1" si="1130"/>
        <v>0</v>
      </c>
      <c r="BA401">
        <f t="shared" ca="1" si="1130"/>
        <v>0</v>
      </c>
      <c r="BB401" s="91">
        <f t="shared" ca="1" si="1130"/>
        <v>0</v>
      </c>
      <c r="BC401">
        <f t="shared" ca="1" si="1130"/>
        <v>0</v>
      </c>
      <c r="BD401">
        <f t="shared" ref="BD401:CI401" ca="1" si="1131">IFERROR(ROUNDDOWN(($E401+BD$388-1)/$G401,0)*((BD23+BD131+BD185)+(BD533+BD587+BD641+BD695)),0)</f>
        <v>0</v>
      </c>
      <c r="BE401">
        <f t="shared" ca="1" si="1131"/>
        <v>0</v>
      </c>
      <c r="BF401">
        <f t="shared" ca="1" si="1131"/>
        <v>0</v>
      </c>
      <c r="BG401">
        <f t="shared" ca="1" si="1131"/>
        <v>0</v>
      </c>
      <c r="BH401">
        <f t="shared" ca="1" si="1131"/>
        <v>0</v>
      </c>
      <c r="BI401">
        <f t="shared" ca="1" si="1131"/>
        <v>0</v>
      </c>
      <c r="BJ401">
        <f t="shared" ca="1" si="1131"/>
        <v>0</v>
      </c>
      <c r="BK401">
        <f t="shared" ca="1" si="1131"/>
        <v>0</v>
      </c>
      <c r="BL401">
        <f t="shared" ca="1" si="1131"/>
        <v>0</v>
      </c>
      <c r="BM401">
        <f t="shared" ca="1" si="1131"/>
        <v>0</v>
      </c>
      <c r="BN401">
        <f t="shared" ca="1" si="1131"/>
        <v>0</v>
      </c>
      <c r="BO401">
        <f t="shared" ca="1" si="1131"/>
        <v>0</v>
      </c>
      <c r="BP401">
        <f t="shared" ca="1" si="1131"/>
        <v>0</v>
      </c>
      <c r="BQ401">
        <f t="shared" ca="1" si="1131"/>
        <v>0</v>
      </c>
      <c r="BR401">
        <f t="shared" ca="1" si="1131"/>
        <v>0</v>
      </c>
      <c r="BS401">
        <f t="shared" ca="1" si="1131"/>
        <v>0</v>
      </c>
      <c r="BT401">
        <f t="shared" ca="1" si="1131"/>
        <v>0</v>
      </c>
      <c r="BU401">
        <f t="shared" ca="1" si="1131"/>
        <v>0</v>
      </c>
      <c r="BV401">
        <f t="shared" ca="1" si="1131"/>
        <v>0</v>
      </c>
      <c r="BW401">
        <f t="shared" ca="1" si="1131"/>
        <v>0</v>
      </c>
      <c r="BX401">
        <f t="shared" ca="1" si="1131"/>
        <v>0</v>
      </c>
      <c r="BY401">
        <f t="shared" ca="1" si="1131"/>
        <v>0</v>
      </c>
      <c r="BZ401">
        <f t="shared" ca="1" si="1131"/>
        <v>0</v>
      </c>
      <c r="CA401">
        <f t="shared" ca="1" si="1131"/>
        <v>0</v>
      </c>
      <c r="CB401">
        <f t="shared" ca="1" si="1131"/>
        <v>0</v>
      </c>
      <c r="CC401">
        <f t="shared" ca="1" si="1131"/>
        <v>0</v>
      </c>
      <c r="CD401">
        <f t="shared" ca="1" si="1131"/>
        <v>0</v>
      </c>
      <c r="CE401">
        <f t="shared" ca="1" si="1131"/>
        <v>0</v>
      </c>
      <c r="CF401" s="91">
        <f t="shared" ca="1" si="1131"/>
        <v>0</v>
      </c>
      <c r="CG401">
        <f t="shared" ca="1" si="1131"/>
        <v>0</v>
      </c>
      <c r="CH401">
        <f t="shared" ca="1" si="1131"/>
        <v>0</v>
      </c>
      <c r="CI401">
        <f t="shared" ca="1" si="1131"/>
        <v>0</v>
      </c>
      <c r="CJ401">
        <f t="shared" ref="CJ401:DO401" ca="1" si="1132">IFERROR(ROUNDDOWN(($E401+CJ$388-1)/$G401,0)*((CJ23+CJ131+CJ185)+(CJ533+CJ587+CJ641+CJ695)),0)</f>
        <v>0</v>
      </c>
      <c r="CK401">
        <f t="shared" ca="1" si="1132"/>
        <v>0</v>
      </c>
      <c r="CL401">
        <f t="shared" ca="1" si="1132"/>
        <v>0</v>
      </c>
      <c r="CM401">
        <f t="shared" ca="1" si="1132"/>
        <v>0</v>
      </c>
      <c r="CN401">
        <f t="shared" ca="1" si="1132"/>
        <v>0</v>
      </c>
      <c r="CO401">
        <f t="shared" ca="1" si="1132"/>
        <v>0</v>
      </c>
      <c r="CP401">
        <f t="shared" ca="1" si="1132"/>
        <v>0</v>
      </c>
      <c r="CQ401">
        <f t="shared" ca="1" si="1132"/>
        <v>0</v>
      </c>
      <c r="CR401">
        <f t="shared" ca="1" si="1132"/>
        <v>0</v>
      </c>
      <c r="CS401">
        <f t="shared" ca="1" si="1132"/>
        <v>0</v>
      </c>
      <c r="CT401">
        <f t="shared" ca="1" si="1132"/>
        <v>0</v>
      </c>
      <c r="CU401">
        <f t="shared" ca="1" si="1132"/>
        <v>0</v>
      </c>
      <c r="CV401">
        <f t="shared" ca="1" si="1132"/>
        <v>0</v>
      </c>
      <c r="CW401">
        <f t="shared" ca="1" si="1132"/>
        <v>0</v>
      </c>
      <c r="CX401">
        <f t="shared" ca="1" si="1132"/>
        <v>0</v>
      </c>
      <c r="CY401">
        <f t="shared" ca="1" si="1132"/>
        <v>0</v>
      </c>
      <c r="CZ401">
        <f t="shared" ca="1" si="1132"/>
        <v>0</v>
      </c>
      <c r="DA401">
        <f t="shared" ca="1" si="1132"/>
        <v>0</v>
      </c>
      <c r="DB401">
        <f t="shared" ca="1" si="1132"/>
        <v>0</v>
      </c>
      <c r="DC401">
        <f t="shared" ca="1" si="1132"/>
        <v>0</v>
      </c>
      <c r="DD401">
        <f t="shared" ca="1" si="1132"/>
        <v>0</v>
      </c>
      <c r="DE401">
        <f t="shared" ca="1" si="1132"/>
        <v>0</v>
      </c>
      <c r="DF401">
        <f t="shared" ca="1" si="1132"/>
        <v>0</v>
      </c>
      <c r="DG401">
        <f t="shared" ca="1" si="1132"/>
        <v>0</v>
      </c>
      <c r="DH401">
        <f t="shared" ca="1" si="1132"/>
        <v>0</v>
      </c>
      <c r="DI401">
        <f t="shared" ca="1" si="1132"/>
        <v>0</v>
      </c>
      <c r="DJ401" s="91">
        <f t="shared" ca="1" si="1132"/>
        <v>0</v>
      </c>
      <c r="DK401">
        <f t="shared" ca="1" si="1132"/>
        <v>0</v>
      </c>
      <c r="DL401">
        <f t="shared" ca="1" si="1132"/>
        <v>0</v>
      </c>
      <c r="DM401">
        <f t="shared" ca="1" si="1132"/>
        <v>0</v>
      </c>
      <c r="DN401">
        <f t="shared" ca="1" si="1132"/>
        <v>0</v>
      </c>
      <c r="DO401">
        <f t="shared" ca="1" si="1132"/>
        <v>0</v>
      </c>
      <c r="DP401">
        <f t="shared" ref="DP401:EN401" ca="1" si="1133">IFERROR(ROUNDDOWN(($E401+DP$388-1)/$G401,0)*((DP23+DP131+DP185)+(DP533+DP587+DP641+DP695)),0)</f>
        <v>0</v>
      </c>
      <c r="DQ401">
        <f t="shared" ca="1" si="1133"/>
        <v>0</v>
      </c>
      <c r="DR401">
        <f t="shared" ca="1" si="1133"/>
        <v>0</v>
      </c>
      <c r="DS401">
        <f t="shared" ca="1" si="1133"/>
        <v>0</v>
      </c>
      <c r="DT401">
        <f t="shared" ca="1" si="1133"/>
        <v>0</v>
      </c>
      <c r="DU401">
        <f t="shared" ca="1" si="1133"/>
        <v>0</v>
      </c>
      <c r="DV401">
        <f t="shared" ca="1" si="1133"/>
        <v>0</v>
      </c>
      <c r="DW401">
        <f t="shared" ca="1" si="1133"/>
        <v>0</v>
      </c>
      <c r="DX401">
        <f t="shared" ca="1" si="1133"/>
        <v>0</v>
      </c>
      <c r="DY401">
        <f t="shared" ca="1" si="1133"/>
        <v>0</v>
      </c>
      <c r="DZ401">
        <f t="shared" ca="1" si="1133"/>
        <v>0</v>
      </c>
      <c r="EA401">
        <f t="shared" ca="1" si="1133"/>
        <v>0</v>
      </c>
      <c r="EB401">
        <f t="shared" ca="1" si="1133"/>
        <v>0</v>
      </c>
      <c r="EC401">
        <f t="shared" ca="1" si="1133"/>
        <v>0</v>
      </c>
      <c r="ED401">
        <f t="shared" ca="1" si="1133"/>
        <v>0</v>
      </c>
      <c r="EE401">
        <f t="shared" ca="1" si="1133"/>
        <v>0</v>
      </c>
      <c r="EF401">
        <f t="shared" ca="1" si="1133"/>
        <v>0</v>
      </c>
      <c r="EG401">
        <f t="shared" ca="1" si="1133"/>
        <v>0</v>
      </c>
      <c r="EH401">
        <f t="shared" ca="1" si="1133"/>
        <v>0</v>
      </c>
      <c r="EI401">
        <f t="shared" ca="1" si="1133"/>
        <v>0</v>
      </c>
      <c r="EJ401">
        <f t="shared" ca="1" si="1133"/>
        <v>0</v>
      </c>
      <c r="EK401">
        <f t="shared" ca="1" si="1133"/>
        <v>0</v>
      </c>
      <c r="EL401">
        <f t="shared" ca="1" si="1133"/>
        <v>0</v>
      </c>
      <c r="EM401">
        <f t="shared" ca="1" si="1133"/>
        <v>0</v>
      </c>
      <c r="EN401" s="91">
        <f t="shared" ca="1" si="1133"/>
        <v>0</v>
      </c>
    </row>
    <row r="402" spans="1:144">
      <c r="A402" t="str">
        <f ca="1"/>
        <v>Roof</v>
      </c>
      <c r="B402" t="str">
        <f ca="1"/>
        <v>Roof</v>
      </c>
      <c r="C402">
        <f ca="1"/>
        <v>0</v>
      </c>
      <c r="D402" t="str">
        <f ca="1"/>
        <v/>
      </c>
      <c r="E402">
        <f ca="1"/>
        <v>0</v>
      </c>
      <c r="F402">
        <f ca="1"/>
        <v>0</v>
      </c>
      <c r="G402">
        <f ca="1"/>
        <v>0</v>
      </c>
      <c r="H402" t="str">
        <f ca="1"/>
        <v/>
      </c>
      <c r="I402">
        <f ca="1"/>
        <v>0</v>
      </c>
      <c r="J402" t="str">
        <f ca="1"/>
        <v/>
      </c>
      <c r="K402" t="str">
        <f ca="1"/>
        <v>0</v>
      </c>
      <c r="L402" t="str">
        <f ca="1"/>
        <v>0</v>
      </c>
      <c r="M402" t="str">
        <f ca="1"/>
        <v>0</v>
      </c>
      <c r="X402" s="91">
        <f t="shared" ref="X402:BC402" ca="1" si="1134">IFERROR(ROUNDDOWN(($E402+X$388-1)/$G402,0)*((X24+X132+X186)+(X534+X588+X642+X696)),0)</f>
        <v>0</v>
      </c>
      <c r="Y402">
        <f t="shared" ca="1" si="1134"/>
        <v>0</v>
      </c>
      <c r="Z402">
        <f t="shared" ca="1" si="1134"/>
        <v>0</v>
      </c>
      <c r="AA402">
        <f t="shared" ca="1" si="1134"/>
        <v>0</v>
      </c>
      <c r="AB402">
        <f t="shared" ca="1" si="1134"/>
        <v>0</v>
      </c>
      <c r="AC402">
        <f t="shared" ca="1" si="1134"/>
        <v>0</v>
      </c>
      <c r="AD402">
        <f t="shared" ca="1" si="1134"/>
        <v>0</v>
      </c>
      <c r="AE402">
        <f t="shared" ca="1" si="1134"/>
        <v>0</v>
      </c>
      <c r="AF402">
        <f t="shared" ca="1" si="1134"/>
        <v>0</v>
      </c>
      <c r="AG402">
        <f t="shared" ca="1" si="1134"/>
        <v>0</v>
      </c>
      <c r="AH402">
        <f t="shared" ca="1" si="1134"/>
        <v>0</v>
      </c>
      <c r="AI402">
        <f t="shared" ca="1" si="1134"/>
        <v>0</v>
      </c>
      <c r="AJ402">
        <f t="shared" ca="1" si="1134"/>
        <v>0</v>
      </c>
      <c r="AK402">
        <f t="shared" ca="1" si="1134"/>
        <v>0</v>
      </c>
      <c r="AL402">
        <f t="shared" ca="1" si="1134"/>
        <v>0</v>
      </c>
      <c r="AM402">
        <f t="shared" ca="1" si="1134"/>
        <v>0</v>
      </c>
      <c r="AN402">
        <f t="shared" ca="1" si="1134"/>
        <v>0</v>
      </c>
      <c r="AO402">
        <f t="shared" ca="1" si="1134"/>
        <v>0</v>
      </c>
      <c r="AP402">
        <f t="shared" ca="1" si="1134"/>
        <v>0</v>
      </c>
      <c r="AQ402">
        <f t="shared" ca="1" si="1134"/>
        <v>0</v>
      </c>
      <c r="AR402">
        <f t="shared" ca="1" si="1134"/>
        <v>0</v>
      </c>
      <c r="AS402">
        <f t="shared" ca="1" si="1134"/>
        <v>0</v>
      </c>
      <c r="AT402">
        <f t="shared" ca="1" si="1134"/>
        <v>0</v>
      </c>
      <c r="AU402">
        <f t="shared" ca="1" si="1134"/>
        <v>0</v>
      </c>
      <c r="AV402">
        <f t="shared" ca="1" si="1134"/>
        <v>0</v>
      </c>
      <c r="AW402">
        <f t="shared" ca="1" si="1134"/>
        <v>0</v>
      </c>
      <c r="AX402">
        <f t="shared" ca="1" si="1134"/>
        <v>0</v>
      </c>
      <c r="AY402">
        <f t="shared" ca="1" si="1134"/>
        <v>0</v>
      </c>
      <c r="AZ402">
        <f t="shared" ca="1" si="1134"/>
        <v>0</v>
      </c>
      <c r="BA402">
        <f t="shared" ca="1" si="1134"/>
        <v>0</v>
      </c>
      <c r="BB402" s="91">
        <f t="shared" ca="1" si="1134"/>
        <v>0</v>
      </c>
      <c r="BC402">
        <f t="shared" ca="1" si="1134"/>
        <v>0</v>
      </c>
      <c r="BD402">
        <f t="shared" ref="BD402:CI402" ca="1" si="1135">IFERROR(ROUNDDOWN(($E402+BD$388-1)/$G402,0)*((BD24+BD132+BD186)+(BD534+BD588+BD642+BD696)),0)</f>
        <v>0</v>
      </c>
      <c r="BE402">
        <f t="shared" ca="1" si="1135"/>
        <v>0</v>
      </c>
      <c r="BF402">
        <f t="shared" ca="1" si="1135"/>
        <v>0</v>
      </c>
      <c r="BG402">
        <f t="shared" ca="1" si="1135"/>
        <v>0</v>
      </c>
      <c r="BH402">
        <f t="shared" ca="1" si="1135"/>
        <v>0</v>
      </c>
      <c r="BI402">
        <f t="shared" ca="1" si="1135"/>
        <v>0</v>
      </c>
      <c r="BJ402">
        <f t="shared" ca="1" si="1135"/>
        <v>0</v>
      </c>
      <c r="BK402">
        <f t="shared" ca="1" si="1135"/>
        <v>0</v>
      </c>
      <c r="BL402">
        <f t="shared" ca="1" si="1135"/>
        <v>0</v>
      </c>
      <c r="BM402">
        <f t="shared" ca="1" si="1135"/>
        <v>0</v>
      </c>
      <c r="BN402">
        <f t="shared" ca="1" si="1135"/>
        <v>0</v>
      </c>
      <c r="BO402">
        <f t="shared" ca="1" si="1135"/>
        <v>0</v>
      </c>
      <c r="BP402">
        <f t="shared" ca="1" si="1135"/>
        <v>0</v>
      </c>
      <c r="BQ402">
        <f t="shared" ca="1" si="1135"/>
        <v>0</v>
      </c>
      <c r="BR402">
        <f t="shared" ca="1" si="1135"/>
        <v>0</v>
      </c>
      <c r="BS402">
        <f t="shared" ca="1" si="1135"/>
        <v>0</v>
      </c>
      <c r="BT402">
        <f t="shared" ca="1" si="1135"/>
        <v>0</v>
      </c>
      <c r="BU402">
        <f t="shared" ca="1" si="1135"/>
        <v>0</v>
      </c>
      <c r="BV402">
        <f t="shared" ca="1" si="1135"/>
        <v>0</v>
      </c>
      <c r="BW402">
        <f t="shared" ca="1" si="1135"/>
        <v>0</v>
      </c>
      <c r="BX402">
        <f t="shared" ca="1" si="1135"/>
        <v>0</v>
      </c>
      <c r="BY402">
        <f t="shared" ca="1" si="1135"/>
        <v>0</v>
      </c>
      <c r="BZ402">
        <f t="shared" ca="1" si="1135"/>
        <v>0</v>
      </c>
      <c r="CA402">
        <f t="shared" ca="1" si="1135"/>
        <v>0</v>
      </c>
      <c r="CB402">
        <f t="shared" ca="1" si="1135"/>
        <v>0</v>
      </c>
      <c r="CC402">
        <f t="shared" ca="1" si="1135"/>
        <v>0</v>
      </c>
      <c r="CD402">
        <f t="shared" ca="1" si="1135"/>
        <v>0</v>
      </c>
      <c r="CE402">
        <f t="shared" ca="1" si="1135"/>
        <v>0</v>
      </c>
      <c r="CF402" s="91">
        <f t="shared" ca="1" si="1135"/>
        <v>0</v>
      </c>
      <c r="CG402">
        <f t="shared" ca="1" si="1135"/>
        <v>0</v>
      </c>
      <c r="CH402">
        <f t="shared" ca="1" si="1135"/>
        <v>0</v>
      </c>
      <c r="CI402">
        <f t="shared" ca="1" si="1135"/>
        <v>0</v>
      </c>
      <c r="CJ402">
        <f t="shared" ref="CJ402:DO402" ca="1" si="1136">IFERROR(ROUNDDOWN(($E402+CJ$388-1)/$G402,0)*((CJ24+CJ132+CJ186)+(CJ534+CJ588+CJ642+CJ696)),0)</f>
        <v>0</v>
      </c>
      <c r="CK402">
        <f t="shared" ca="1" si="1136"/>
        <v>0</v>
      </c>
      <c r="CL402">
        <f t="shared" ca="1" si="1136"/>
        <v>0</v>
      </c>
      <c r="CM402">
        <f t="shared" ca="1" si="1136"/>
        <v>0</v>
      </c>
      <c r="CN402">
        <f t="shared" ca="1" si="1136"/>
        <v>0</v>
      </c>
      <c r="CO402">
        <f t="shared" ca="1" si="1136"/>
        <v>0</v>
      </c>
      <c r="CP402">
        <f t="shared" ca="1" si="1136"/>
        <v>0</v>
      </c>
      <c r="CQ402">
        <f t="shared" ca="1" si="1136"/>
        <v>0</v>
      </c>
      <c r="CR402">
        <f t="shared" ca="1" si="1136"/>
        <v>0</v>
      </c>
      <c r="CS402">
        <f t="shared" ca="1" si="1136"/>
        <v>0</v>
      </c>
      <c r="CT402">
        <f t="shared" ca="1" si="1136"/>
        <v>0</v>
      </c>
      <c r="CU402">
        <f t="shared" ca="1" si="1136"/>
        <v>0</v>
      </c>
      <c r="CV402">
        <f t="shared" ca="1" si="1136"/>
        <v>0</v>
      </c>
      <c r="CW402">
        <f t="shared" ca="1" si="1136"/>
        <v>0</v>
      </c>
      <c r="CX402">
        <f t="shared" ca="1" si="1136"/>
        <v>0</v>
      </c>
      <c r="CY402">
        <f t="shared" ca="1" si="1136"/>
        <v>0</v>
      </c>
      <c r="CZ402">
        <f t="shared" ca="1" si="1136"/>
        <v>0</v>
      </c>
      <c r="DA402">
        <f t="shared" ca="1" si="1136"/>
        <v>0</v>
      </c>
      <c r="DB402">
        <f t="shared" ca="1" si="1136"/>
        <v>0</v>
      </c>
      <c r="DC402">
        <f t="shared" ca="1" si="1136"/>
        <v>0</v>
      </c>
      <c r="DD402">
        <f t="shared" ca="1" si="1136"/>
        <v>0</v>
      </c>
      <c r="DE402">
        <f t="shared" ca="1" si="1136"/>
        <v>0</v>
      </c>
      <c r="DF402">
        <f t="shared" ca="1" si="1136"/>
        <v>0</v>
      </c>
      <c r="DG402">
        <f t="shared" ca="1" si="1136"/>
        <v>0</v>
      </c>
      <c r="DH402">
        <f t="shared" ca="1" si="1136"/>
        <v>0</v>
      </c>
      <c r="DI402">
        <f t="shared" ca="1" si="1136"/>
        <v>0</v>
      </c>
      <c r="DJ402" s="91">
        <f t="shared" ca="1" si="1136"/>
        <v>0</v>
      </c>
      <c r="DK402">
        <f t="shared" ca="1" si="1136"/>
        <v>0</v>
      </c>
      <c r="DL402">
        <f t="shared" ca="1" si="1136"/>
        <v>0</v>
      </c>
      <c r="DM402">
        <f t="shared" ca="1" si="1136"/>
        <v>0</v>
      </c>
      <c r="DN402">
        <f t="shared" ca="1" si="1136"/>
        <v>0</v>
      </c>
      <c r="DO402">
        <f t="shared" ca="1" si="1136"/>
        <v>0</v>
      </c>
      <c r="DP402">
        <f t="shared" ref="DP402:EN402" ca="1" si="1137">IFERROR(ROUNDDOWN(($E402+DP$388-1)/$G402,0)*((DP24+DP132+DP186)+(DP534+DP588+DP642+DP696)),0)</f>
        <v>0</v>
      </c>
      <c r="DQ402">
        <f t="shared" ca="1" si="1137"/>
        <v>0</v>
      </c>
      <c r="DR402">
        <f t="shared" ca="1" si="1137"/>
        <v>0</v>
      </c>
      <c r="DS402">
        <f t="shared" ca="1" si="1137"/>
        <v>0</v>
      </c>
      <c r="DT402">
        <f t="shared" ca="1" si="1137"/>
        <v>0</v>
      </c>
      <c r="DU402">
        <f t="shared" ca="1" si="1137"/>
        <v>0</v>
      </c>
      <c r="DV402">
        <f t="shared" ca="1" si="1137"/>
        <v>0</v>
      </c>
      <c r="DW402">
        <f t="shared" ca="1" si="1137"/>
        <v>0</v>
      </c>
      <c r="DX402">
        <f t="shared" ca="1" si="1137"/>
        <v>0</v>
      </c>
      <c r="DY402">
        <f t="shared" ca="1" si="1137"/>
        <v>0</v>
      </c>
      <c r="DZ402">
        <f t="shared" ca="1" si="1137"/>
        <v>0</v>
      </c>
      <c r="EA402">
        <f t="shared" ca="1" si="1137"/>
        <v>0</v>
      </c>
      <c r="EB402">
        <f t="shared" ca="1" si="1137"/>
        <v>0</v>
      </c>
      <c r="EC402">
        <f t="shared" ca="1" si="1137"/>
        <v>0</v>
      </c>
      <c r="ED402">
        <f t="shared" ca="1" si="1137"/>
        <v>0</v>
      </c>
      <c r="EE402">
        <f t="shared" ca="1" si="1137"/>
        <v>0</v>
      </c>
      <c r="EF402">
        <f t="shared" ca="1" si="1137"/>
        <v>0</v>
      </c>
      <c r="EG402">
        <f t="shared" ca="1" si="1137"/>
        <v>0</v>
      </c>
      <c r="EH402">
        <f t="shared" ca="1" si="1137"/>
        <v>0</v>
      </c>
      <c r="EI402">
        <f t="shared" ca="1" si="1137"/>
        <v>0</v>
      </c>
      <c r="EJ402">
        <f t="shared" ca="1" si="1137"/>
        <v>0</v>
      </c>
      <c r="EK402">
        <f t="shared" ca="1" si="1137"/>
        <v>0</v>
      </c>
      <c r="EL402">
        <f t="shared" ca="1" si="1137"/>
        <v>0</v>
      </c>
      <c r="EM402">
        <f t="shared" ca="1" si="1137"/>
        <v>0</v>
      </c>
      <c r="EN402" s="91">
        <f t="shared" ca="1" si="1137"/>
        <v>0</v>
      </c>
    </row>
    <row r="403" spans="1:144">
      <c r="A403" t="str">
        <f ca="1"/>
        <v>Roof</v>
      </c>
      <c r="B403" t="str">
        <f ca="1"/>
        <v>Roof insulation</v>
      </c>
      <c r="C403">
        <f ca="1"/>
        <v>0</v>
      </c>
      <c r="D403" t="str">
        <f ca="1"/>
        <v/>
      </c>
      <c r="E403">
        <f ca="1"/>
        <v>0</v>
      </c>
      <c r="F403">
        <f ca="1"/>
        <v>0</v>
      </c>
      <c r="G403">
        <f ca="1"/>
        <v>0</v>
      </c>
      <c r="H403" t="str">
        <f ca="1"/>
        <v/>
      </c>
      <c r="I403">
        <f ca="1"/>
        <v>0</v>
      </c>
      <c r="J403" t="str">
        <f ca="1"/>
        <v/>
      </c>
      <c r="K403" t="str">
        <f ca="1"/>
        <v>0</v>
      </c>
      <c r="L403" t="str">
        <f ca="1"/>
        <v>0</v>
      </c>
      <c r="M403" t="str">
        <f ca="1"/>
        <v>0</v>
      </c>
      <c r="X403" s="91">
        <f t="shared" ref="X403:BC403" ca="1" si="1138">IFERROR(ROUNDDOWN(($E403+X$388-1)/$G403,0)*((X25+X133+X187)+(X535+X589+X643+X697)),0)</f>
        <v>0</v>
      </c>
      <c r="Y403">
        <f t="shared" ca="1" si="1138"/>
        <v>0</v>
      </c>
      <c r="Z403">
        <f t="shared" ca="1" si="1138"/>
        <v>0</v>
      </c>
      <c r="AA403">
        <f t="shared" ca="1" si="1138"/>
        <v>0</v>
      </c>
      <c r="AB403">
        <f t="shared" ca="1" si="1138"/>
        <v>0</v>
      </c>
      <c r="AC403">
        <f t="shared" ca="1" si="1138"/>
        <v>0</v>
      </c>
      <c r="AD403">
        <f t="shared" ca="1" si="1138"/>
        <v>0</v>
      </c>
      <c r="AE403">
        <f t="shared" ca="1" si="1138"/>
        <v>0</v>
      </c>
      <c r="AF403">
        <f t="shared" ca="1" si="1138"/>
        <v>0</v>
      </c>
      <c r="AG403">
        <f t="shared" ca="1" si="1138"/>
        <v>0</v>
      </c>
      <c r="AH403">
        <f t="shared" ca="1" si="1138"/>
        <v>0</v>
      </c>
      <c r="AI403">
        <f t="shared" ca="1" si="1138"/>
        <v>0</v>
      </c>
      <c r="AJ403">
        <f t="shared" ca="1" si="1138"/>
        <v>0</v>
      </c>
      <c r="AK403">
        <f t="shared" ca="1" si="1138"/>
        <v>0</v>
      </c>
      <c r="AL403">
        <f t="shared" ca="1" si="1138"/>
        <v>0</v>
      </c>
      <c r="AM403">
        <f t="shared" ca="1" si="1138"/>
        <v>0</v>
      </c>
      <c r="AN403">
        <f t="shared" ca="1" si="1138"/>
        <v>0</v>
      </c>
      <c r="AO403">
        <f t="shared" ca="1" si="1138"/>
        <v>0</v>
      </c>
      <c r="AP403">
        <f t="shared" ca="1" si="1138"/>
        <v>0</v>
      </c>
      <c r="AQ403">
        <f t="shared" ca="1" si="1138"/>
        <v>0</v>
      </c>
      <c r="AR403">
        <f t="shared" ca="1" si="1138"/>
        <v>0</v>
      </c>
      <c r="AS403">
        <f t="shared" ca="1" si="1138"/>
        <v>0</v>
      </c>
      <c r="AT403">
        <f t="shared" ca="1" si="1138"/>
        <v>0</v>
      </c>
      <c r="AU403">
        <f t="shared" ca="1" si="1138"/>
        <v>0</v>
      </c>
      <c r="AV403">
        <f t="shared" ca="1" si="1138"/>
        <v>0</v>
      </c>
      <c r="AW403">
        <f t="shared" ca="1" si="1138"/>
        <v>0</v>
      </c>
      <c r="AX403">
        <f t="shared" ca="1" si="1138"/>
        <v>0</v>
      </c>
      <c r="AY403">
        <f t="shared" ca="1" si="1138"/>
        <v>0</v>
      </c>
      <c r="AZ403">
        <f t="shared" ca="1" si="1138"/>
        <v>0</v>
      </c>
      <c r="BA403">
        <f t="shared" ca="1" si="1138"/>
        <v>0</v>
      </c>
      <c r="BB403" s="91">
        <f t="shared" ca="1" si="1138"/>
        <v>0</v>
      </c>
      <c r="BC403">
        <f t="shared" ca="1" si="1138"/>
        <v>0</v>
      </c>
      <c r="BD403">
        <f t="shared" ref="BD403:CI403" ca="1" si="1139">IFERROR(ROUNDDOWN(($E403+BD$388-1)/$G403,0)*((BD25+BD133+BD187)+(BD535+BD589+BD643+BD697)),0)</f>
        <v>0</v>
      </c>
      <c r="BE403">
        <f t="shared" ca="1" si="1139"/>
        <v>0</v>
      </c>
      <c r="BF403">
        <f t="shared" ca="1" si="1139"/>
        <v>0</v>
      </c>
      <c r="BG403">
        <f t="shared" ca="1" si="1139"/>
        <v>0</v>
      </c>
      <c r="BH403">
        <f t="shared" ca="1" si="1139"/>
        <v>0</v>
      </c>
      <c r="BI403">
        <f t="shared" ca="1" si="1139"/>
        <v>0</v>
      </c>
      <c r="BJ403">
        <f t="shared" ca="1" si="1139"/>
        <v>0</v>
      </c>
      <c r="BK403">
        <f t="shared" ca="1" si="1139"/>
        <v>0</v>
      </c>
      <c r="BL403">
        <f t="shared" ca="1" si="1139"/>
        <v>0</v>
      </c>
      <c r="BM403">
        <f t="shared" ca="1" si="1139"/>
        <v>0</v>
      </c>
      <c r="BN403">
        <f t="shared" ca="1" si="1139"/>
        <v>0</v>
      </c>
      <c r="BO403">
        <f t="shared" ca="1" si="1139"/>
        <v>0</v>
      </c>
      <c r="BP403">
        <f t="shared" ca="1" si="1139"/>
        <v>0</v>
      </c>
      <c r="BQ403">
        <f t="shared" ca="1" si="1139"/>
        <v>0</v>
      </c>
      <c r="BR403">
        <f t="shared" ca="1" si="1139"/>
        <v>0</v>
      </c>
      <c r="BS403">
        <f t="shared" ca="1" si="1139"/>
        <v>0</v>
      </c>
      <c r="BT403">
        <f t="shared" ca="1" si="1139"/>
        <v>0</v>
      </c>
      <c r="BU403">
        <f t="shared" ca="1" si="1139"/>
        <v>0</v>
      </c>
      <c r="BV403">
        <f t="shared" ca="1" si="1139"/>
        <v>0</v>
      </c>
      <c r="BW403">
        <f t="shared" ca="1" si="1139"/>
        <v>0</v>
      </c>
      <c r="BX403">
        <f t="shared" ca="1" si="1139"/>
        <v>0</v>
      </c>
      <c r="BY403">
        <f t="shared" ca="1" si="1139"/>
        <v>0</v>
      </c>
      <c r="BZ403">
        <f t="shared" ca="1" si="1139"/>
        <v>0</v>
      </c>
      <c r="CA403">
        <f t="shared" ca="1" si="1139"/>
        <v>0</v>
      </c>
      <c r="CB403">
        <f t="shared" ca="1" si="1139"/>
        <v>0</v>
      </c>
      <c r="CC403">
        <f t="shared" ca="1" si="1139"/>
        <v>0</v>
      </c>
      <c r="CD403">
        <f t="shared" ca="1" si="1139"/>
        <v>0</v>
      </c>
      <c r="CE403">
        <f t="shared" ca="1" si="1139"/>
        <v>0</v>
      </c>
      <c r="CF403" s="91">
        <f t="shared" ca="1" si="1139"/>
        <v>0</v>
      </c>
      <c r="CG403">
        <f t="shared" ca="1" si="1139"/>
        <v>0</v>
      </c>
      <c r="CH403">
        <f t="shared" ca="1" si="1139"/>
        <v>0</v>
      </c>
      <c r="CI403">
        <f t="shared" ca="1" si="1139"/>
        <v>0</v>
      </c>
      <c r="CJ403">
        <f t="shared" ref="CJ403:DO403" ca="1" si="1140">IFERROR(ROUNDDOWN(($E403+CJ$388-1)/$G403,0)*((CJ25+CJ133+CJ187)+(CJ535+CJ589+CJ643+CJ697)),0)</f>
        <v>0</v>
      </c>
      <c r="CK403">
        <f t="shared" ca="1" si="1140"/>
        <v>0</v>
      </c>
      <c r="CL403">
        <f t="shared" ca="1" si="1140"/>
        <v>0</v>
      </c>
      <c r="CM403">
        <f t="shared" ca="1" si="1140"/>
        <v>0</v>
      </c>
      <c r="CN403">
        <f t="shared" ca="1" si="1140"/>
        <v>0</v>
      </c>
      <c r="CO403">
        <f t="shared" ca="1" si="1140"/>
        <v>0</v>
      </c>
      <c r="CP403">
        <f t="shared" ca="1" si="1140"/>
        <v>0</v>
      </c>
      <c r="CQ403">
        <f t="shared" ca="1" si="1140"/>
        <v>0</v>
      </c>
      <c r="CR403">
        <f t="shared" ca="1" si="1140"/>
        <v>0</v>
      </c>
      <c r="CS403">
        <f t="shared" ca="1" si="1140"/>
        <v>0</v>
      </c>
      <c r="CT403">
        <f t="shared" ca="1" si="1140"/>
        <v>0</v>
      </c>
      <c r="CU403">
        <f t="shared" ca="1" si="1140"/>
        <v>0</v>
      </c>
      <c r="CV403">
        <f t="shared" ca="1" si="1140"/>
        <v>0</v>
      </c>
      <c r="CW403">
        <f t="shared" ca="1" si="1140"/>
        <v>0</v>
      </c>
      <c r="CX403">
        <f t="shared" ca="1" si="1140"/>
        <v>0</v>
      </c>
      <c r="CY403">
        <f t="shared" ca="1" si="1140"/>
        <v>0</v>
      </c>
      <c r="CZ403">
        <f t="shared" ca="1" si="1140"/>
        <v>0</v>
      </c>
      <c r="DA403">
        <f t="shared" ca="1" si="1140"/>
        <v>0</v>
      </c>
      <c r="DB403">
        <f t="shared" ca="1" si="1140"/>
        <v>0</v>
      </c>
      <c r="DC403">
        <f t="shared" ca="1" si="1140"/>
        <v>0</v>
      </c>
      <c r="DD403">
        <f t="shared" ca="1" si="1140"/>
        <v>0</v>
      </c>
      <c r="DE403">
        <f t="shared" ca="1" si="1140"/>
        <v>0</v>
      </c>
      <c r="DF403">
        <f t="shared" ca="1" si="1140"/>
        <v>0</v>
      </c>
      <c r="DG403">
        <f t="shared" ca="1" si="1140"/>
        <v>0</v>
      </c>
      <c r="DH403">
        <f t="shared" ca="1" si="1140"/>
        <v>0</v>
      </c>
      <c r="DI403">
        <f t="shared" ca="1" si="1140"/>
        <v>0</v>
      </c>
      <c r="DJ403" s="91">
        <f t="shared" ca="1" si="1140"/>
        <v>0</v>
      </c>
      <c r="DK403">
        <f t="shared" ca="1" si="1140"/>
        <v>0</v>
      </c>
      <c r="DL403">
        <f t="shared" ca="1" si="1140"/>
        <v>0</v>
      </c>
      <c r="DM403">
        <f t="shared" ca="1" si="1140"/>
        <v>0</v>
      </c>
      <c r="DN403">
        <f t="shared" ca="1" si="1140"/>
        <v>0</v>
      </c>
      <c r="DO403">
        <f t="shared" ca="1" si="1140"/>
        <v>0</v>
      </c>
      <c r="DP403">
        <f t="shared" ref="DP403:EN403" ca="1" si="1141">IFERROR(ROUNDDOWN(($E403+DP$388-1)/$G403,0)*((DP25+DP133+DP187)+(DP535+DP589+DP643+DP697)),0)</f>
        <v>0</v>
      </c>
      <c r="DQ403">
        <f t="shared" ca="1" si="1141"/>
        <v>0</v>
      </c>
      <c r="DR403">
        <f t="shared" ca="1" si="1141"/>
        <v>0</v>
      </c>
      <c r="DS403">
        <f t="shared" ca="1" si="1141"/>
        <v>0</v>
      </c>
      <c r="DT403">
        <f t="shared" ca="1" si="1141"/>
        <v>0</v>
      </c>
      <c r="DU403">
        <f t="shared" ca="1" si="1141"/>
        <v>0</v>
      </c>
      <c r="DV403">
        <f t="shared" ca="1" si="1141"/>
        <v>0</v>
      </c>
      <c r="DW403">
        <f t="shared" ca="1" si="1141"/>
        <v>0</v>
      </c>
      <c r="DX403">
        <f t="shared" ca="1" si="1141"/>
        <v>0</v>
      </c>
      <c r="DY403">
        <f t="shared" ca="1" si="1141"/>
        <v>0</v>
      </c>
      <c r="DZ403">
        <f t="shared" ca="1" si="1141"/>
        <v>0</v>
      </c>
      <c r="EA403">
        <f t="shared" ca="1" si="1141"/>
        <v>0</v>
      </c>
      <c r="EB403">
        <f t="shared" ca="1" si="1141"/>
        <v>0</v>
      </c>
      <c r="EC403">
        <f t="shared" ca="1" si="1141"/>
        <v>0</v>
      </c>
      <c r="ED403">
        <f t="shared" ca="1" si="1141"/>
        <v>0</v>
      </c>
      <c r="EE403">
        <f t="shared" ca="1" si="1141"/>
        <v>0</v>
      </c>
      <c r="EF403">
        <f t="shared" ca="1" si="1141"/>
        <v>0</v>
      </c>
      <c r="EG403">
        <f t="shared" ca="1" si="1141"/>
        <v>0</v>
      </c>
      <c r="EH403">
        <f t="shared" ca="1" si="1141"/>
        <v>0</v>
      </c>
      <c r="EI403">
        <f t="shared" ca="1" si="1141"/>
        <v>0</v>
      </c>
      <c r="EJ403">
        <f t="shared" ca="1" si="1141"/>
        <v>0</v>
      </c>
      <c r="EK403">
        <f t="shared" ca="1" si="1141"/>
        <v>0</v>
      </c>
      <c r="EL403">
        <f t="shared" ca="1" si="1141"/>
        <v>0</v>
      </c>
      <c r="EM403">
        <f t="shared" ca="1" si="1141"/>
        <v>0</v>
      </c>
      <c r="EN403" s="91">
        <f t="shared" ca="1" si="1141"/>
        <v>0</v>
      </c>
    </row>
    <row r="404" spans="1:144">
      <c r="A404" t="str">
        <f ca="1"/>
        <v>Roof</v>
      </c>
      <c r="B404" t="str">
        <f ca="1"/>
        <v>Roof finishes</v>
      </c>
      <c r="C404">
        <f ca="1"/>
        <v>0</v>
      </c>
      <c r="D404" t="str">
        <f ca="1"/>
        <v/>
      </c>
      <c r="E404">
        <f ca="1"/>
        <v>0</v>
      </c>
      <c r="F404">
        <f ca="1"/>
        <v>0</v>
      </c>
      <c r="G404">
        <f ca="1"/>
        <v>0</v>
      </c>
      <c r="H404" t="str">
        <f ca="1"/>
        <v/>
      </c>
      <c r="I404">
        <f ca="1"/>
        <v>0</v>
      </c>
      <c r="J404" t="str">
        <f ca="1"/>
        <v/>
      </c>
      <c r="K404" t="str">
        <f ca="1"/>
        <v>0</v>
      </c>
      <c r="L404" t="str">
        <f ca="1"/>
        <v>0</v>
      </c>
      <c r="M404" t="str">
        <f ca="1"/>
        <v>0</v>
      </c>
      <c r="X404" s="91">
        <f t="shared" ref="X404:BC404" ca="1" si="1142">IFERROR(ROUNDDOWN(($E404+X$388-1)/$G404,0)*((X26+X134+X188)+(X536+X590+X644+X698)),0)</f>
        <v>0</v>
      </c>
      <c r="Y404">
        <f t="shared" ca="1" si="1142"/>
        <v>0</v>
      </c>
      <c r="Z404">
        <f t="shared" ca="1" si="1142"/>
        <v>0</v>
      </c>
      <c r="AA404">
        <f t="shared" ca="1" si="1142"/>
        <v>0</v>
      </c>
      <c r="AB404">
        <f t="shared" ca="1" si="1142"/>
        <v>0</v>
      </c>
      <c r="AC404">
        <f t="shared" ca="1" si="1142"/>
        <v>0</v>
      </c>
      <c r="AD404">
        <f t="shared" ca="1" si="1142"/>
        <v>0</v>
      </c>
      <c r="AE404">
        <f t="shared" ca="1" si="1142"/>
        <v>0</v>
      </c>
      <c r="AF404">
        <f t="shared" ca="1" si="1142"/>
        <v>0</v>
      </c>
      <c r="AG404">
        <f t="shared" ca="1" si="1142"/>
        <v>0</v>
      </c>
      <c r="AH404">
        <f t="shared" ca="1" si="1142"/>
        <v>0</v>
      </c>
      <c r="AI404">
        <f t="shared" ca="1" si="1142"/>
        <v>0</v>
      </c>
      <c r="AJ404">
        <f t="shared" ca="1" si="1142"/>
        <v>0</v>
      </c>
      <c r="AK404">
        <f t="shared" ca="1" si="1142"/>
        <v>0</v>
      </c>
      <c r="AL404">
        <f t="shared" ca="1" si="1142"/>
        <v>0</v>
      </c>
      <c r="AM404">
        <f t="shared" ca="1" si="1142"/>
        <v>0</v>
      </c>
      <c r="AN404">
        <f t="shared" ca="1" si="1142"/>
        <v>0</v>
      </c>
      <c r="AO404">
        <f t="shared" ca="1" si="1142"/>
        <v>0</v>
      </c>
      <c r="AP404">
        <f t="shared" ca="1" si="1142"/>
        <v>0</v>
      </c>
      <c r="AQ404">
        <f t="shared" ca="1" si="1142"/>
        <v>0</v>
      </c>
      <c r="AR404">
        <f t="shared" ca="1" si="1142"/>
        <v>0</v>
      </c>
      <c r="AS404">
        <f t="shared" ca="1" si="1142"/>
        <v>0</v>
      </c>
      <c r="AT404">
        <f t="shared" ca="1" si="1142"/>
        <v>0</v>
      </c>
      <c r="AU404">
        <f t="shared" ca="1" si="1142"/>
        <v>0</v>
      </c>
      <c r="AV404">
        <f t="shared" ca="1" si="1142"/>
        <v>0</v>
      </c>
      <c r="AW404">
        <f t="shared" ca="1" si="1142"/>
        <v>0</v>
      </c>
      <c r="AX404">
        <f t="shared" ca="1" si="1142"/>
        <v>0</v>
      </c>
      <c r="AY404">
        <f t="shared" ca="1" si="1142"/>
        <v>0</v>
      </c>
      <c r="AZ404">
        <f t="shared" ca="1" si="1142"/>
        <v>0</v>
      </c>
      <c r="BA404">
        <f t="shared" ca="1" si="1142"/>
        <v>0</v>
      </c>
      <c r="BB404" s="91">
        <f t="shared" ca="1" si="1142"/>
        <v>0</v>
      </c>
      <c r="BC404">
        <f t="shared" ca="1" si="1142"/>
        <v>0</v>
      </c>
      <c r="BD404">
        <f t="shared" ref="BD404:CI404" ca="1" si="1143">IFERROR(ROUNDDOWN(($E404+BD$388-1)/$G404,0)*((BD26+BD134+BD188)+(BD536+BD590+BD644+BD698)),0)</f>
        <v>0</v>
      </c>
      <c r="BE404">
        <f t="shared" ca="1" si="1143"/>
        <v>0</v>
      </c>
      <c r="BF404">
        <f t="shared" ca="1" si="1143"/>
        <v>0</v>
      </c>
      <c r="BG404">
        <f t="shared" ca="1" si="1143"/>
        <v>0</v>
      </c>
      <c r="BH404">
        <f t="shared" ca="1" si="1143"/>
        <v>0</v>
      </c>
      <c r="BI404">
        <f t="shared" ca="1" si="1143"/>
        <v>0</v>
      </c>
      <c r="BJ404">
        <f t="shared" ca="1" si="1143"/>
        <v>0</v>
      </c>
      <c r="BK404">
        <f t="shared" ca="1" si="1143"/>
        <v>0</v>
      </c>
      <c r="BL404">
        <f t="shared" ca="1" si="1143"/>
        <v>0</v>
      </c>
      <c r="BM404">
        <f t="shared" ca="1" si="1143"/>
        <v>0</v>
      </c>
      <c r="BN404">
        <f t="shared" ca="1" si="1143"/>
        <v>0</v>
      </c>
      <c r="BO404">
        <f t="shared" ca="1" si="1143"/>
        <v>0</v>
      </c>
      <c r="BP404">
        <f t="shared" ca="1" si="1143"/>
        <v>0</v>
      </c>
      <c r="BQ404">
        <f t="shared" ca="1" si="1143"/>
        <v>0</v>
      </c>
      <c r="BR404">
        <f t="shared" ca="1" si="1143"/>
        <v>0</v>
      </c>
      <c r="BS404">
        <f t="shared" ca="1" si="1143"/>
        <v>0</v>
      </c>
      <c r="BT404">
        <f t="shared" ca="1" si="1143"/>
        <v>0</v>
      </c>
      <c r="BU404">
        <f t="shared" ca="1" si="1143"/>
        <v>0</v>
      </c>
      <c r="BV404">
        <f t="shared" ca="1" si="1143"/>
        <v>0</v>
      </c>
      <c r="BW404">
        <f t="shared" ca="1" si="1143"/>
        <v>0</v>
      </c>
      <c r="BX404">
        <f t="shared" ca="1" si="1143"/>
        <v>0</v>
      </c>
      <c r="BY404">
        <f t="shared" ca="1" si="1143"/>
        <v>0</v>
      </c>
      <c r="BZ404">
        <f t="shared" ca="1" si="1143"/>
        <v>0</v>
      </c>
      <c r="CA404">
        <f t="shared" ca="1" si="1143"/>
        <v>0</v>
      </c>
      <c r="CB404">
        <f t="shared" ca="1" si="1143"/>
        <v>0</v>
      </c>
      <c r="CC404">
        <f t="shared" ca="1" si="1143"/>
        <v>0</v>
      </c>
      <c r="CD404">
        <f t="shared" ca="1" si="1143"/>
        <v>0</v>
      </c>
      <c r="CE404">
        <f t="shared" ca="1" si="1143"/>
        <v>0</v>
      </c>
      <c r="CF404" s="91">
        <f t="shared" ca="1" si="1143"/>
        <v>0</v>
      </c>
      <c r="CG404">
        <f t="shared" ca="1" si="1143"/>
        <v>0</v>
      </c>
      <c r="CH404">
        <f t="shared" ca="1" si="1143"/>
        <v>0</v>
      </c>
      <c r="CI404">
        <f t="shared" ca="1" si="1143"/>
        <v>0</v>
      </c>
      <c r="CJ404">
        <f t="shared" ref="CJ404:DO404" ca="1" si="1144">IFERROR(ROUNDDOWN(($E404+CJ$388-1)/$G404,0)*((CJ26+CJ134+CJ188)+(CJ536+CJ590+CJ644+CJ698)),0)</f>
        <v>0</v>
      </c>
      <c r="CK404">
        <f t="shared" ca="1" si="1144"/>
        <v>0</v>
      </c>
      <c r="CL404">
        <f t="shared" ca="1" si="1144"/>
        <v>0</v>
      </c>
      <c r="CM404">
        <f t="shared" ca="1" si="1144"/>
        <v>0</v>
      </c>
      <c r="CN404">
        <f t="shared" ca="1" si="1144"/>
        <v>0</v>
      </c>
      <c r="CO404">
        <f t="shared" ca="1" si="1144"/>
        <v>0</v>
      </c>
      <c r="CP404">
        <f t="shared" ca="1" si="1144"/>
        <v>0</v>
      </c>
      <c r="CQ404">
        <f t="shared" ca="1" si="1144"/>
        <v>0</v>
      </c>
      <c r="CR404">
        <f t="shared" ca="1" si="1144"/>
        <v>0</v>
      </c>
      <c r="CS404">
        <f t="shared" ca="1" si="1144"/>
        <v>0</v>
      </c>
      <c r="CT404">
        <f t="shared" ca="1" si="1144"/>
        <v>0</v>
      </c>
      <c r="CU404">
        <f t="shared" ca="1" si="1144"/>
        <v>0</v>
      </c>
      <c r="CV404">
        <f t="shared" ca="1" si="1144"/>
        <v>0</v>
      </c>
      <c r="CW404">
        <f t="shared" ca="1" si="1144"/>
        <v>0</v>
      </c>
      <c r="CX404">
        <f t="shared" ca="1" si="1144"/>
        <v>0</v>
      </c>
      <c r="CY404">
        <f t="shared" ca="1" si="1144"/>
        <v>0</v>
      </c>
      <c r="CZ404">
        <f t="shared" ca="1" si="1144"/>
        <v>0</v>
      </c>
      <c r="DA404">
        <f t="shared" ca="1" si="1144"/>
        <v>0</v>
      </c>
      <c r="DB404">
        <f t="shared" ca="1" si="1144"/>
        <v>0</v>
      </c>
      <c r="DC404">
        <f t="shared" ca="1" si="1144"/>
        <v>0</v>
      </c>
      <c r="DD404">
        <f t="shared" ca="1" si="1144"/>
        <v>0</v>
      </c>
      <c r="DE404">
        <f t="shared" ca="1" si="1144"/>
        <v>0</v>
      </c>
      <c r="DF404">
        <f t="shared" ca="1" si="1144"/>
        <v>0</v>
      </c>
      <c r="DG404">
        <f t="shared" ca="1" si="1144"/>
        <v>0</v>
      </c>
      <c r="DH404">
        <f t="shared" ca="1" si="1144"/>
        <v>0</v>
      </c>
      <c r="DI404">
        <f t="shared" ca="1" si="1144"/>
        <v>0</v>
      </c>
      <c r="DJ404" s="91">
        <f t="shared" ca="1" si="1144"/>
        <v>0</v>
      </c>
      <c r="DK404">
        <f t="shared" ca="1" si="1144"/>
        <v>0</v>
      </c>
      <c r="DL404">
        <f t="shared" ca="1" si="1144"/>
        <v>0</v>
      </c>
      <c r="DM404">
        <f t="shared" ca="1" si="1144"/>
        <v>0</v>
      </c>
      <c r="DN404">
        <f t="shared" ca="1" si="1144"/>
        <v>0</v>
      </c>
      <c r="DO404">
        <f t="shared" ca="1" si="1144"/>
        <v>0</v>
      </c>
      <c r="DP404">
        <f t="shared" ref="DP404:EN404" ca="1" si="1145">IFERROR(ROUNDDOWN(($E404+DP$388-1)/$G404,0)*((DP26+DP134+DP188)+(DP536+DP590+DP644+DP698)),0)</f>
        <v>0</v>
      </c>
      <c r="DQ404">
        <f t="shared" ca="1" si="1145"/>
        <v>0</v>
      </c>
      <c r="DR404">
        <f t="shared" ca="1" si="1145"/>
        <v>0</v>
      </c>
      <c r="DS404">
        <f t="shared" ca="1" si="1145"/>
        <v>0</v>
      </c>
      <c r="DT404">
        <f t="shared" ca="1" si="1145"/>
        <v>0</v>
      </c>
      <c r="DU404">
        <f t="shared" ca="1" si="1145"/>
        <v>0</v>
      </c>
      <c r="DV404">
        <f t="shared" ca="1" si="1145"/>
        <v>0</v>
      </c>
      <c r="DW404">
        <f t="shared" ca="1" si="1145"/>
        <v>0</v>
      </c>
      <c r="DX404">
        <f t="shared" ca="1" si="1145"/>
        <v>0</v>
      </c>
      <c r="DY404">
        <f t="shared" ca="1" si="1145"/>
        <v>0</v>
      </c>
      <c r="DZ404">
        <f t="shared" ca="1" si="1145"/>
        <v>0</v>
      </c>
      <c r="EA404">
        <f t="shared" ca="1" si="1145"/>
        <v>0</v>
      </c>
      <c r="EB404">
        <f t="shared" ca="1" si="1145"/>
        <v>0</v>
      </c>
      <c r="EC404">
        <f t="shared" ca="1" si="1145"/>
        <v>0</v>
      </c>
      <c r="ED404">
        <f t="shared" ca="1" si="1145"/>
        <v>0</v>
      </c>
      <c r="EE404">
        <f t="shared" ca="1" si="1145"/>
        <v>0</v>
      </c>
      <c r="EF404">
        <f t="shared" ca="1" si="1145"/>
        <v>0</v>
      </c>
      <c r="EG404">
        <f t="shared" ca="1" si="1145"/>
        <v>0</v>
      </c>
      <c r="EH404">
        <f t="shared" ca="1" si="1145"/>
        <v>0</v>
      </c>
      <c r="EI404">
        <f t="shared" ca="1" si="1145"/>
        <v>0</v>
      </c>
      <c r="EJ404">
        <f t="shared" ca="1" si="1145"/>
        <v>0</v>
      </c>
      <c r="EK404">
        <f t="shared" ca="1" si="1145"/>
        <v>0</v>
      </c>
      <c r="EL404">
        <f t="shared" ca="1" si="1145"/>
        <v>0</v>
      </c>
      <c r="EM404">
        <f t="shared" ca="1" si="1145"/>
        <v>0</v>
      </c>
      <c r="EN404" s="91">
        <f t="shared" ca="1" si="1145"/>
        <v>0</v>
      </c>
    </row>
    <row r="405" spans="1:144">
      <c r="A405" t="str">
        <f ca="1"/>
        <v>External walls</v>
      </c>
      <c r="B405" t="str">
        <f ca="1"/>
        <v>Facade</v>
      </c>
      <c r="C405">
        <f ca="1"/>
        <v>0</v>
      </c>
      <c r="D405" t="str">
        <f ca="1"/>
        <v/>
      </c>
      <c r="E405">
        <f ca="1"/>
        <v>0</v>
      </c>
      <c r="F405">
        <f ca="1"/>
        <v>0</v>
      </c>
      <c r="G405">
        <f ca="1"/>
        <v>0</v>
      </c>
      <c r="H405" t="str">
        <f ca="1"/>
        <v/>
      </c>
      <c r="I405">
        <f ca="1"/>
        <v>0</v>
      </c>
      <c r="J405" t="str">
        <f ca="1"/>
        <v/>
      </c>
      <c r="K405" t="str">
        <f ca="1"/>
        <v>0</v>
      </c>
      <c r="L405" t="str">
        <f ca="1"/>
        <v>0</v>
      </c>
      <c r="M405" t="str">
        <f ca="1"/>
        <v>0</v>
      </c>
      <c r="X405" s="91">
        <f t="shared" ref="X405:BC405" ca="1" si="1146">IFERROR(ROUNDDOWN(($E405+X$388-1)/$G405,0)*((X27+X135+X189)+(X537+X591+X645+X699)),0)</f>
        <v>0</v>
      </c>
      <c r="Y405">
        <f t="shared" ca="1" si="1146"/>
        <v>0</v>
      </c>
      <c r="Z405">
        <f t="shared" ca="1" si="1146"/>
        <v>0</v>
      </c>
      <c r="AA405">
        <f t="shared" ca="1" si="1146"/>
        <v>0</v>
      </c>
      <c r="AB405">
        <f t="shared" ca="1" si="1146"/>
        <v>0</v>
      </c>
      <c r="AC405">
        <f t="shared" ca="1" si="1146"/>
        <v>0</v>
      </c>
      <c r="AD405">
        <f t="shared" ca="1" si="1146"/>
        <v>0</v>
      </c>
      <c r="AE405">
        <f t="shared" ca="1" si="1146"/>
        <v>0</v>
      </c>
      <c r="AF405">
        <f t="shared" ca="1" si="1146"/>
        <v>0</v>
      </c>
      <c r="AG405">
        <f t="shared" ca="1" si="1146"/>
        <v>0</v>
      </c>
      <c r="AH405">
        <f t="shared" ca="1" si="1146"/>
        <v>0</v>
      </c>
      <c r="AI405">
        <f t="shared" ca="1" si="1146"/>
        <v>0</v>
      </c>
      <c r="AJ405">
        <f t="shared" ca="1" si="1146"/>
        <v>0</v>
      </c>
      <c r="AK405">
        <f t="shared" ca="1" si="1146"/>
        <v>0</v>
      </c>
      <c r="AL405">
        <f t="shared" ca="1" si="1146"/>
        <v>0</v>
      </c>
      <c r="AM405">
        <f t="shared" ca="1" si="1146"/>
        <v>0</v>
      </c>
      <c r="AN405">
        <f t="shared" ca="1" si="1146"/>
        <v>0</v>
      </c>
      <c r="AO405">
        <f t="shared" ca="1" si="1146"/>
        <v>0</v>
      </c>
      <c r="AP405">
        <f t="shared" ca="1" si="1146"/>
        <v>0</v>
      </c>
      <c r="AQ405">
        <f t="shared" ca="1" si="1146"/>
        <v>0</v>
      </c>
      <c r="AR405">
        <f t="shared" ca="1" si="1146"/>
        <v>0</v>
      </c>
      <c r="AS405">
        <f t="shared" ca="1" si="1146"/>
        <v>0</v>
      </c>
      <c r="AT405">
        <f t="shared" ca="1" si="1146"/>
        <v>0</v>
      </c>
      <c r="AU405">
        <f t="shared" ca="1" si="1146"/>
        <v>0</v>
      </c>
      <c r="AV405">
        <f t="shared" ca="1" si="1146"/>
        <v>0</v>
      </c>
      <c r="AW405">
        <f t="shared" ca="1" si="1146"/>
        <v>0</v>
      </c>
      <c r="AX405">
        <f t="shared" ca="1" si="1146"/>
        <v>0</v>
      </c>
      <c r="AY405">
        <f t="shared" ca="1" si="1146"/>
        <v>0</v>
      </c>
      <c r="AZ405">
        <f t="shared" ca="1" si="1146"/>
        <v>0</v>
      </c>
      <c r="BA405">
        <f t="shared" ca="1" si="1146"/>
        <v>0</v>
      </c>
      <c r="BB405" s="91">
        <f t="shared" ca="1" si="1146"/>
        <v>0</v>
      </c>
      <c r="BC405">
        <f t="shared" ca="1" si="1146"/>
        <v>0</v>
      </c>
      <c r="BD405">
        <f t="shared" ref="BD405:CI405" ca="1" si="1147">IFERROR(ROUNDDOWN(($E405+BD$388-1)/$G405,0)*((BD27+BD135+BD189)+(BD537+BD591+BD645+BD699)),0)</f>
        <v>0</v>
      </c>
      <c r="BE405">
        <f t="shared" ca="1" si="1147"/>
        <v>0</v>
      </c>
      <c r="BF405">
        <f t="shared" ca="1" si="1147"/>
        <v>0</v>
      </c>
      <c r="BG405">
        <f t="shared" ca="1" si="1147"/>
        <v>0</v>
      </c>
      <c r="BH405">
        <f t="shared" ca="1" si="1147"/>
        <v>0</v>
      </c>
      <c r="BI405">
        <f t="shared" ca="1" si="1147"/>
        <v>0</v>
      </c>
      <c r="BJ405">
        <f t="shared" ca="1" si="1147"/>
        <v>0</v>
      </c>
      <c r="BK405">
        <f t="shared" ca="1" si="1147"/>
        <v>0</v>
      </c>
      <c r="BL405">
        <f t="shared" ca="1" si="1147"/>
        <v>0</v>
      </c>
      <c r="BM405">
        <f t="shared" ca="1" si="1147"/>
        <v>0</v>
      </c>
      <c r="BN405">
        <f t="shared" ca="1" si="1147"/>
        <v>0</v>
      </c>
      <c r="BO405">
        <f t="shared" ca="1" si="1147"/>
        <v>0</v>
      </c>
      <c r="BP405">
        <f t="shared" ca="1" si="1147"/>
        <v>0</v>
      </c>
      <c r="BQ405">
        <f t="shared" ca="1" si="1147"/>
        <v>0</v>
      </c>
      <c r="BR405">
        <f t="shared" ca="1" si="1147"/>
        <v>0</v>
      </c>
      <c r="BS405">
        <f t="shared" ca="1" si="1147"/>
        <v>0</v>
      </c>
      <c r="BT405">
        <f t="shared" ca="1" si="1147"/>
        <v>0</v>
      </c>
      <c r="BU405">
        <f t="shared" ca="1" si="1147"/>
        <v>0</v>
      </c>
      <c r="BV405">
        <f t="shared" ca="1" si="1147"/>
        <v>0</v>
      </c>
      <c r="BW405">
        <f t="shared" ca="1" si="1147"/>
        <v>0</v>
      </c>
      <c r="BX405">
        <f t="shared" ca="1" si="1147"/>
        <v>0</v>
      </c>
      <c r="BY405">
        <f t="shared" ca="1" si="1147"/>
        <v>0</v>
      </c>
      <c r="BZ405">
        <f t="shared" ca="1" si="1147"/>
        <v>0</v>
      </c>
      <c r="CA405">
        <f t="shared" ca="1" si="1147"/>
        <v>0</v>
      </c>
      <c r="CB405">
        <f t="shared" ca="1" si="1147"/>
        <v>0</v>
      </c>
      <c r="CC405">
        <f t="shared" ca="1" si="1147"/>
        <v>0</v>
      </c>
      <c r="CD405">
        <f t="shared" ca="1" si="1147"/>
        <v>0</v>
      </c>
      <c r="CE405">
        <f t="shared" ca="1" si="1147"/>
        <v>0</v>
      </c>
      <c r="CF405" s="91">
        <f t="shared" ca="1" si="1147"/>
        <v>0</v>
      </c>
      <c r="CG405">
        <f t="shared" ca="1" si="1147"/>
        <v>0</v>
      </c>
      <c r="CH405">
        <f t="shared" ca="1" si="1147"/>
        <v>0</v>
      </c>
      <c r="CI405">
        <f t="shared" ca="1" si="1147"/>
        <v>0</v>
      </c>
      <c r="CJ405">
        <f t="shared" ref="CJ405:DO405" ca="1" si="1148">IFERROR(ROUNDDOWN(($E405+CJ$388-1)/$G405,0)*((CJ27+CJ135+CJ189)+(CJ537+CJ591+CJ645+CJ699)),0)</f>
        <v>0</v>
      </c>
      <c r="CK405">
        <f t="shared" ca="1" si="1148"/>
        <v>0</v>
      </c>
      <c r="CL405">
        <f t="shared" ca="1" si="1148"/>
        <v>0</v>
      </c>
      <c r="CM405">
        <f t="shared" ca="1" si="1148"/>
        <v>0</v>
      </c>
      <c r="CN405">
        <f t="shared" ca="1" si="1148"/>
        <v>0</v>
      </c>
      <c r="CO405">
        <f t="shared" ca="1" si="1148"/>
        <v>0</v>
      </c>
      <c r="CP405">
        <f t="shared" ca="1" si="1148"/>
        <v>0</v>
      </c>
      <c r="CQ405">
        <f t="shared" ca="1" si="1148"/>
        <v>0</v>
      </c>
      <c r="CR405">
        <f t="shared" ca="1" si="1148"/>
        <v>0</v>
      </c>
      <c r="CS405">
        <f t="shared" ca="1" si="1148"/>
        <v>0</v>
      </c>
      <c r="CT405">
        <f t="shared" ca="1" si="1148"/>
        <v>0</v>
      </c>
      <c r="CU405">
        <f t="shared" ca="1" si="1148"/>
        <v>0</v>
      </c>
      <c r="CV405">
        <f t="shared" ca="1" si="1148"/>
        <v>0</v>
      </c>
      <c r="CW405">
        <f t="shared" ca="1" si="1148"/>
        <v>0</v>
      </c>
      <c r="CX405">
        <f t="shared" ca="1" si="1148"/>
        <v>0</v>
      </c>
      <c r="CY405">
        <f t="shared" ca="1" si="1148"/>
        <v>0</v>
      </c>
      <c r="CZ405">
        <f t="shared" ca="1" si="1148"/>
        <v>0</v>
      </c>
      <c r="DA405">
        <f t="shared" ca="1" si="1148"/>
        <v>0</v>
      </c>
      <c r="DB405">
        <f t="shared" ca="1" si="1148"/>
        <v>0</v>
      </c>
      <c r="DC405">
        <f t="shared" ca="1" si="1148"/>
        <v>0</v>
      </c>
      <c r="DD405">
        <f t="shared" ca="1" si="1148"/>
        <v>0</v>
      </c>
      <c r="DE405">
        <f t="shared" ca="1" si="1148"/>
        <v>0</v>
      </c>
      <c r="DF405">
        <f t="shared" ca="1" si="1148"/>
        <v>0</v>
      </c>
      <c r="DG405">
        <f t="shared" ca="1" si="1148"/>
        <v>0</v>
      </c>
      <c r="DH405">
        <f t="shared" ca="1" si="1148"/>
        <v>0</v>
      </c>
      <c r="DI405">
        <f t="shared" ca="1" si="1148"/>
        <v>0</v>
      </c>
      <c r="DJ405" s="91">
        <f t="shared" ca="1" si="1148"/>
        <v>0</v>
      </c>
      <c r="DK405">
        <f t="shared" ca="1" si="1148"/>
        <v>0</v>
      </c>
      <c r="DL405">
        <f t="shared" ca="1" si="1148"/>
        <v>0</v>
      </c>
      <c r="DM405">
        <f t="shared" ca="1" si="1148"/>
        <v>0</v>
      </c>
      <c r="DN405">
        <f t="shared" ca="1" si="1148"/>
        <v>0</v>
      </c>
      <c r="DO405">
        <f t="shared" ca="1" si="1148"/>
        <v>0</v>
      </c>
      <c r="DP405">
        <f t="shared" ref="DP405:EN405" ca="1" si="1149">IFERROR(ROUNDDOWN(($E405+DP$388-1)/$G405,0)*((DP27+DP135+DP189)+(DP537+DP591+DP645+DP699)),0)</f>
        <v>0</v>
      </c>
      <c r="DQ405">
        <f t="shared" ca="1" si="1149"/>
        <v>0</v>
      </c>
      <c r="DR405">
        <f t="shared" ca="1" si="1149"/>
        <v>0</v>
      </c>
      <c r="DS405">
        <f t="shared" ca="1" si="1149"/>
        <v>0</v>
      </c>
      <c r="DT405">
        <f t="shared" ca="1" si="1149"/>
        <v>0</v>
      </c>
      <c r="DU405">
        <f t="shared" ca="1" si="1149"/>
        <v>0</v>
      </c>
      <c r="DV405">
        <f t="shared" ca="1" si="1149"/>
        <v>0</v>
      </c>
      <c r="DW405">
        <f t="shared" ca="1" si="1149"/>
        <v>0</v>
      </c>
      <c r="DX405">
        <f t="shared" ca="1" si="1149"/>
        <v>0</v>
      </c>
      <c r="DY405">
        <f t="shared" ca="1" si="1149"/>
        <v>0</v>
      </c>
      <c r="DZ405">
        <f t="shared" ca="1" si="1149"/>
        <v>0</v>
      </c>
      <c r="EA405">
        <f t="shared" ca="1" si="1149"/>
        <v>0</v>
      </c>
      <c r="EB405">
        <f t="shared" ca="1" si="1149"/>
        <v>0</v>
      </c>
      <c r="EC405">
        <f t="shared" ca="1" si="1149"/>
        <v>0</v>
      </c>
      <c r="ED405">
        <f t="shared" ca="1" si="1149"/>
        <v>0</v>
      </c>
      <c r="EE405">
        <f t="shared" ca="1" si="1149"/>
        <v>0</v>
      </c>
      <c r="EF405">
        <f t="shared" ca="1" si="1149"/>
        <v>0</v>
      </c>
      <c r="EG405">
        <f t="shared" ca="1" si="1149"/>
        <v>0</v>
      </c>
      <c r="EH405">
        <f t="shared" ca="1" si="1149"/>
        <v>0</v>
      </c>
      <c r="EI405">
        <f t="shared" ca="1" si="1149"/>
        <v>0</v>
      </c>
      <c r="EJ405">
        <f t="shared" ca="1" si="1149"/>
        <v>0</v>
      </c>
      <c r="EK405">
        <f t="shared" ca="1" si="1149"/>
        <v>0</v>
      </c>
      <c r="EL405">
        <f t="shared" ca="1" si="1149"/>
        <v>0</v>
      </c>
      <c r="EM405">
        <f t="shared" ca="1" si="1149"/>
        <v>0</v>
      </c>
      <c r="EN405" s="91">
        <f t="shared" ca="1" si="1149"/>
        <v>0</v>
      </c>
    </row>
    <row r="406" spans="1:144">
      <c r="A406" t="str">
        <f ca="1"/>
        <v>External walls</v>
      </c>
      <c r="B406" t="str">
        <f ca="1"/>
        <v>Wall insulation</v>
      </c>
      <c r="C406">
        <f ca="1"/>
        <v>0</v>
      </c>
      <c r="D406" t="str">
        <f ca="1"/>
        <v/>
      </c>
      <c r="E406">
        <f ca="1"/>
        <v>0</v>
      </c>
      <c r="F406">
        <f ca="1"/>
        <v>0</v>
      </c>
      <c r="G406">
        <f ca="1"/>
        <v>0</v>
      </c>
      <c r="H406" t="str">
        <f ca="1"/>
        <v/>
      </c>
      <c r="I406">
        <f ca="1"/>
        <v>0</v>
      </c>
      <c r="J406" t="str">
        <f ca="1"/>
        <v/>
      </c>
      <c r="K406" t="str">
        <f ca="1"/>
        <v>0</v>
      </c>
      <c r="L406" t="str">
        <f ca="1"/>
        <v>0</v>
      </c>
      <c r="M406" t="str">
        <f ca="1"/>
        <v>0</v>
      </c>
      <c r="X406" s="91">
        <f t="shared" ref="X406:BC406" ca="1" si="1150">IFERROR(ROUNDDOWN(($E406+X$388-1)/$G406,0)*((X28+X136+X190)+(X538+X592+X646+X700)),0)</f>
        <v>0</v>
      </c>
      <c r="Y406">
        <f t="shared" ca="1" si="1150"/>
        <v>0</v>
      </c>
      <c r="Z406">
        <f t="shared" ca="1" si="1150"/>
        <v>0</v>
      </c>
      <c r="AA406">
        <f t="shared" ca="1" si="1150"/>
        <v>0</v>
      </c>
      <c r="AB406">
        <f t="shared" ca="1" si="1150"/>
        <v>0</v>
      </c>
      <c r="AC406">
        <f t="shared" ca="1" si="1150"/>
        <v>0</v>
      </c>
      <c r="AD406">
        <f t="shared" ca="1" si="1150"/>
        <v>0</v>
      </c>
      <c r="AE406">
        <f t="shared" ca="1" si="1150"/>
        <v>0</v>
      </c>
      <c r="AF406">
        <f t="shared" ca="1" si="1150"/>
        <v>0</v>
      </c>
      <c r="AG406">
        <f t="shared" ca="1" si="1150"/>
        <v>0</v>
      </c>
      <c r="AH406">
        <f t="shared" ca="1" si="1150"/>
        <v>0</v>
      </c>
      <c r="AI406">
        <f t="shared" ca="1" si="1150"/>
        <v>0</v>
      </c>
      <c r="AJ406">
        <f t="shared" ca="1" si="1150"/>
        <v>0</v>
      </c>
      <c r="AK406">
        <f t="shared" ca="1" si="1150"/>
        <v>0</v>
      </c>
      <c r="AL406">
        <f t="shared" ca="1" si="1150"/>
        <v>0</v>
      </c>
      <c r="AM406">
        <f t="shared" ca="1" si="1150"/>
        <v>0</v>
      </c>
      <c r="AN406">
        <f t="shared" ca="1" si="1150"/>
        <v>0</v>
      </c>
      <c r="AO406">
        <f t="shared" ca="1" si="1150"/>
        <v>0</v>
      </c>
      <c r="AP406">
        <f t="shared" ca="1" si="1150"/>
        <v>0</v>
      </c>
      <c r="AQ406">
        <f t="shared" ca="1" si="1150"/>
        <v>0</v>
      </c>
      <c r="AR406">
        <f t="shared" ca="1" si="1150"/>
        <v>0</v>
      </c>
      <c r="AS406">
        <f t="shared" ca="1" si="1150"/>
        <v>0</v>
      </c>
      <c r="AT406">
        <f t="shared" ca="1" si="1150"/>
        <v>0</v>
      </c>
      <c r="AU406">
        <f t="shared" ca="1" si="1150"/>
        <v>0</v>
      </c>
      <c r="AV406">
        <f t="shared" ca="1" si="1150"/>
        <v>0</v>
      </c>
      <c r="AW406">
        <f t="shared" ca="1" si="1150"/>
        <v>0</v>
      </c>
      <c r="AX406">
        <f t="shared" ca="1" si="1150"/>
        <v>0</v>
      </c>
      <c r="AY406">
        <f t="shared" ca="1" si="1150"/>
        <v>0</v>
      </c>
      <c r="AZ406">
        <f t="shared" ca="1" si="1150"/>
        <v>0</v>
      </c>
      <c r="BA406">
        <f t="shared" ca="1" si="1150"/>
        <v>0</v>
      </c>
      <c r="BB406" s="91">
        <f t="shared" ca="1" si="1150"/>
        <v>0</v>
      </c>
      <c r="BC406">
        <f t="shared" ca="1" si="1150"/>
        <v>0</v>
      </c>
      <c r="BD406">
        <f t="shared" ref="BD406:CI406" ca="1" si="1151">IFERROR(ROUNDDOWN(($E406+BD$388-1)/$G406,0)*((BD28+BD136+BD190)+(BD538+BD592+BD646+BD700)),0)</f>
        <v>0</v>
      </c>
      <c r="BE406">
        <f t="shared" ca="1" si="1151"/>
        <v>0</v>
      </c>
      <c r="BF406">
        <f t="shared" ca="1" si="1151"/>
        <v>0</v>
      </c>
      <c r="BG406">
        <f t="shared" ca="1" si="1151"/>
        <v>0</v>
      </c>
      <c r="BH406">
        <f t="shared" ca="1" si="1151"/>
        <v>0</v>
      </c>
      <c r="BI406">
        <f t="shared" ca="1" si="1151"/>
        <v>0</v>
      </c>
      <c r="BJ406">
        <f t="shared" ca="1" si="1151"/>
        <v>0</v>
      </c>
      <c r="BK406">
        <f t="shared" ca="1" si="1151"/>
        <v>0</v>
      </c>
      <c r="BL406">
        <f t="shared" ca="1" si="1151"/>
        <v>0</v>
      </c>
      <c r="BM406">
        <f t="shared" ca="1" si="1151"/>
        <v>0</v>
      </c>
      <c r="BN406">
        <f t="shared" ca="1" si="1151"/>
        <v>0</v>
      </c>
      <c r="BO406">
        <f t="shared" ca="1" si="1151"/>
        <v>0</v>
      </c>
      <c r="BP406">
        <f t="shared" ca="1" si="1151"/>
        <v>0</v>
      </c>
      <c r="BQ406">
        <f t="shared" ca="1" si="1151"/>
        <v>0</v>
      </c>
      <c r="BR406">
        <f t="shared" ca="1" si="1151"/>
        <v>0</v>
      </c>
      <c r="BS406">
        <f t="shared" ca="1" si="1151"/>
        <v>0</v>
      </c>
      <c r="BT406">
        <f t="shared" ca="1" si="1151"/>
        <v>0</v>
      </c>
      <c r="BU406">
        <f t="shared" ca="1" si="1151"/>
        <v>0</v>
      </c>
      <c r="BV406">
        <f t="shared" ca="1" si="1151"/>
        <v>0</v>
      </c>
      <c r="BW406">
        <f t="shared" ca="1" si="1151"/>
        <v>0</v>
      </c>
      <c r="BX406">
        <f t="shared" ca="1" si="1151"/>
        <v>0</v>
      </c>
      <c r="BY406">
        <f t="shared" ca="1" si="1151"/>
        <v>0</v>
      </c>
      <c r="BZ406">
        <f t="shared" ca="1" si="1151"/>
        <v>0</v>
      </c>
      <c r="CA406">
        <f t="shared" ca="1" si="1151"/>
        <v>0</v>
      </c>
      <c r="CB406">
        <f t="shared" ca="1" si="1151"/>
        <v>0</v>
      </c>
      <c r="CC406">
        <f t="shared" ca="1" si="1151"/>
        <v>0</v>
      </c>
      <c r="CD406">
        <f t="shared" ca="1" si="1151"/>
        <v>0</v>
      </c>
      <c r="CE406">
        <f t="shared" ca="1" si="1151"/>
        <v>0</v>
      </c>
      <c r="CF406" s="91">
        <f t="shared" ca="1" si="1151"/>
        <v>0</v>
      </c>
      <c r="CG406">
        <f t="shared" ca="1" si="1151"/>
        <v>0</v>
      </c>
      <c r="CH406">
        <f t="shared" ca="1" si="1151"/>
        <v>0</v>
      </c>
      <c r="CI406">
        <f t="shared" ca="1" si="1151"/>
        <v>0</v>
      </c>
      <c r="CJ406">
        <f t="shared" ref="CJ406:DO406" ca="1" si="1152">IFERROR(ROUNDDOWN(($E406+CJ$388-1)/$G406,0)*((CJ28+CJ136+CJ190)+(CJ538+CJ592+CJ646+CJ700)),0)</f>
        <v>0</v>
      </c>
      <c r="CK406">
        <f t="shared" ca="1" si="1152"/>
        <v>0</v>
      </c>
      <c r="CL406">
        <f t="shared" ca="1" si="1152"/>
        <v>0</v>
      </c>
      <c r="CM406">
        <f t="shared" ca="1" si="1152"/>
        <v>0</v>
      </c>
      <c r="CN406">
        <f t="shared" ca="1" si="1152"/>
        <v>0</v>
      </c>
      <c r="CO406">
        <f t="shared" ca="1" si="1152"/>
        <v>0</v>
      </c>
      <c r="CP406">
        <f t="shared" ca="1" si="1152"/>
        <v>0</v>
      </c>
      <c r="CQ406">
        <f t="shared" ca="1" si="1152"/>
        <v>0</v>
      </c>
      <c r="CR406">
        <f t="shared" ca="1" si="1152"/>
        <v>0</v>
      </c>
      <c r="CS406">
        <f t="shared" ca="1" si="1152"/>
        <v>0</v>
      </c>
      <c r="CT406">
        <f t="shared" ca="1" si="1152"/>
        <v>0</v>
      </c>
      <c r="CU406">
        <f t="shared" ca="1" si="1152"/>
        <v>0</v>
      </c>
      <c r="CV406">
        <f t="shared" ca="1" si="1152"/>
        <v>0</v>
      </c>
      <c r="CW406">
        <f t="shared" ca="1" si="1152"/>
        <v>0</v>
      </c>
      <c r="CX406">
        <f t="shared" ca="1" si="1152"/>
        <v>0</v>
      </c>
      <c r="CY406">
        <f t="shared" ca="1" si="1152"/>
        <v>0</v>
      </c>
      <c r="CZ406">
        <f t="shared" ca="1" si="1152"/>
        <v>0</v>
      </c>
      <c r="DA406">
        <f t="shared" ca="1" si="1152"/>
        <v>0</v>
      </c>
      <c r="DB406">
        <f t="shared" ca="1" si="1152"/>
        <v>0</v>
      </c>
      <c r="DC406">
        <f t="shared" ca="1" si="1152"/>
        <v>0</v>
      </c>
      <c r="DD406">
        <f t="shared" ca="1" si="1152"/>
        <v>0</v>
      </c>
      <c r="DE406">
        <f t="shared" ca="1" si="1152"/>
        <v>0</v>
      </c>
      <c r="DF406">
        <f t="shared" ca="1" si="1152"/>
        <v>0</v>
      </c>
      <c r="DG406">
        <f t="shared" ca="1" si="1152"/>
        <v>0</v>
      </c>
      <c r="DH406">
        <f t="shared" ca="1" si="1152"/>
        <v>0</v>
      </c>
      <c r="DI406">
        <f t="shared" ca="1" si="1152"/>
        <v>0</v>
      </c>
      <c r="DJ406" s="91">
        <f t="shared" ca="1" si="1152"/>
        <v>0</v>
      </c>
      <c r="DK406">
        <f t="shared" ca="1" si="1152"/>
        <v>0</v>
      </c>
      <c r="DL406">
        <f t="shared" ca="1" si="1152"/>
        <v>0</v>
      </c>
      <c r="DM406">
        <f t="shared" ca="1" si="1152"/>
        <v>0</v>
      </c>
      <c r="DN406">
        <f t="shared" ca="1" si="1152"/>
        <v>0</v>
      </c>
      <c r="DO406">
        <f t="shared" ca="1" si="1152"/>
        <v>0</v>
      </c>
      <c r="DP406">
        <f t="shared" ref="DP406:EN406" ca="1" si="1153">IFERROR(ROUNDDOWN(($E406+DP$388-1)/$G406,0)*((DP28+DP136+DP190)+(DP538+DP592+DP646+DP700)),0)</f>
        <v>0</v>
      </c>
      <c r="DQ406">
        <f t="shared" ca="1" si="1153"/>
        <v>0</v>
      </c>
      <c r="DR406">
        <f t="shared" ca="1" si="1153"/>
        <v>0</v>
      </c>
      <c r="DS406">
        <f t="shared" ca="1" si="1153"/>
        <v>0</v>
      </c>
      <c r="DT406">
        <f t="shared" ca="1" si="1153"/>
        <v>0</v>
      </c>
      <c r="DU406">
        <f t="shared" ca="1" si="1153"/>
        <v>0</v>
      </c>
      <c r="DV406">
        <f t="shared" ca="1" si="1153"/>
        <v>0</v>
      </c>
      <c r="DW406">
        <f t="shared" ca="1" si="1153"/>
        <v>0</v>
      </c>
      <c r="DX406">
        <f t="shared" ca="1" si="1153"/>
        <v>0</v>
      </c>
      <c r="DY406">
        <f t="shared" ca="1" si="1153"/>
        <v>0</v>
      </c>
      <c r="DZ406">
        <f t="shared" ca="1" si="1153"/>
        <v>0</v>
      </c>
      <c r="EA406">
        <f t="shared" ca="1" si="1153"/>
        <v>0</v>
      </c>
      <c r="EB406">
        <f t="shared" ca="1" si="1153"/>
        <v>0</v>
      </c>
      <c r="EC406">
        <f t="shared" ca="1" si="1153"/>
        <v>0</v>
      </c>
      <c r="ED406">
        <f t="shared" ca="1" si="1153"/>
        <v>0</v>
      </c>
      <c r="EE406">
        <f t="shared" ca="1" si="1153"/>
        <v>0</v>
      </c>
      <c r="EF406">
        <f t="shared" ca="1" si="1153"/>
        <v>0</v>
      </c>
      <c r="EG406">
        <f t="shared" ca="1" si="1153"/>
        <v>0</v>
      </c>
      <c r="EH406">
        <f t="shared" ca="1" si="1153"/>
        <v>0</v>
      </c>
      <c r="EI406">
        <f t="shared" ca="1" si="1153"/>
        <v>0</v>
      </c>
      <c r="EJ406">
        <f t="shared" ca="1" si="1153"/>
        <v>0</v>
      </c>
      <c r="EK406">
        <f t="shared" ca="1" si="1153"/>
        <v>0</v>
      </c>
      <c r="EL406">
        <f t="shared" ca="1" si="1153"/>
        <v>0</v>
      </c>
      <c r="EM406">
        <f t="shared" ca="1" si="1153"/>
        <v>0</v>
      </c>
      <c r="EN406" s="91">
        <f t="shared" ca="1" si="1153"/>
        <v>0</v>
      </c>
    </row>
    <row r="407" spans="1:144">
      <c r="A407" t="str">
        <f ca="1"/>
        <v>Windows</v>
      </c>
      <c r="B407" t="str">
        <f ca="1"/>
        <v>Glazing</v>
      </c>
      <c r="C407">
        <f ca="1"/>
        <v>0</v>
      </c>
      <c r="D407" t="str">
        <f ca="1"/>
        <v/>
      </c>
      <c r="E407">
        <f ca="1"/>
        <v>0</v>
      </c>
      <c r="F407">
        <f ca="1"/>
        <v>0</v>
      </c>
      <c r="G407">
        <f ca="1"/>
        <v>0</v>
      </c>
      <c r="H407" t="str">
        <f ca="1"/>
        <v/>
      </c>
      <c r="I407">
        <f ca="1"/>
        <v>0</v>
      </c>
      <c r="J407" t="str">
        <f ca="1"/>
        <v/>
      </c>
      <c r="K407" t="str">
        <f ca="1"/>
        <v>0</v>
      </c>
      <c r="L407" t="str">
        <f ca="1"/>
        <v>0</v>
      </c>
      <c r="M407" t="str">
        <f ca="1"/>
        <v>0</v>
      </c>
      <c r="X407" s="91">
        <f t="shared" ref="X407:BC407" ca="1" si="1154">IFERROR(ROUNDDOWN(($E407+X$388-1)/$G407,0)*((X29+X137+X191)+(X539+X593+X647+X701)),0)</f>
        <v>0</v>
      </c>
      <c r="Y407">
        <f t="shared" ca="1" si="1154"/>
        <v>0</v>
      </c>
      <c r="Z407">
        <f t="shared" ca="1" si="1154"/>
        <v>0</v>
      </c>
      <c r="AA407">
        <f t="shared" ca="1" si="1154"/>
        <v>0</v>
      </c>
      <c r="AB407">
        <f t="shared" ca="1" si="1154"/>
        <v>0</v>
      </c>
      <c r="AC407">
        <f t="shared" ca="1" si="1154"/>
        <v>0</v>
      </c>
      <c r="AD407">
        <f t="shared" ca="1" si="1154"/>
        <v>0</v>
      </c>
      <c r="AE407">
        <f t="shared" ca="1" si="1154"/>
        <v>0</v>
      </c>
      <c r="AF407">
        <f t="shared" ca="1" si="1154"/>
        <v>0</v>
      </c>
      <c r="AG407">
        <f t="shared" ca="1" si="1154"/>
        <v>0</v>
      </c>
      <c r="AH407">
        <f t="shared" ca="1" si="1154"/>
        <v>0</v>
      </c>
      <c r="AI407">
        <f t="shared" ca="1" si="1154"/>
        <v>0</v>
      </c>
      <c r="AJ407">
        <f t="shared" ca="1" si="1154"/>
        <v>0</v>
      </c>
      <c r="AK407">
        <f t="shared" ca="1" si="1154"/>
        <v>0</v>
      </c>
      <c r="AL407">
        <f t="shared" ca="1" si="1154"/>
        <v>0</v>
      </c>
      <c r="AM407">
        <f t="shared" ca="1" si="1154"/>
        <v>0</v>
      </c>
      <c r="AN407">
        <f t="shared" ca="1" si="1154"/>
        <v>0</v>
      </c>
      <c r="AO407">
        <f t="shared" ca="1" si="1154"/>
        <v>0</v>
      </c>
      <c r="AP407">
        <f t="shared" ca="1" si="1154"/>
        <v>0</v>
      </c>
      <c r="AQ407">
        <f t="shared" ca="1" si="1154"/>
        <v>0</v>
      </c>
      <c r="AR407">
        <f t="shared" ca="1" si="1154"/>
        <v>0</v>
      </c>
      <c r="AS407">
        <f t="shared" ca="1" si="1154"/>
        <v>0</v>
      </c>
      <c r="AT407">
        <f t="shared" ca="1" si="1154"/>
        <v>0</v>
      </c>
      <c r="AU407">
        <f t="shared" ca="1" si="1154"/>
        <v>0</v>
      </c>
      <c r="AV407">
        <f t="shared" ca="1" si="1154"/>
        <v>0</v>
      </c>
      <c r="AW407">
        <f t="shared" ca="1" si="1154"/>
        <v>0</v>
      </c>
      <c r="AX407">
        <f t="shared" ca="1" si="1154"/>
        <v>0</v>
      </c>
      <c r="AY407">
        <f t="shared" ca="1" si="1154"/>
        <v>0</v>
      </c>
      <c r="AZ407">
        <f t="shared" ca="1" si="1154"/>
        <v>0</v>
      </c>
      <c r="BA407">
        <f t="shared" ca="1" si="1154"/>
        <v>0</v>
      </c>
      <c r="BB407" s="91">
        <f t="shared" ca="1" si="1154"/>
        <v>0</v>
      </c>
      <c r="BC407">
        <f t="shared" ca="1" si="1154"/>
        <v>0</v>
      </c>
      <c r="BD407">
        <f t="shared" ref="BD407:CI407" ca="1" si="1155">IFERROR(ROUNDDOWN(($E407+BD$388-1)/$G407,0)*((BD29+BD137+BD191)+(BD539+BD593+BD647+BD701)),0)</f>
        <v>0</v>
      </c>
      <c r="BE407">
        <f t="shared" ca="1" si="1155"/>
        <v>0</v>
      </c>
      <c r="BF407">
        <f t="shared" ca="1" si="1155"/>
        <v>0</v>
      </c>
      <c r="BG407">
        <f t="shared" ca="1" si="1155"/>
        <v>0</v>
      </c>
      <c r="BH407">
        <f t="shared" ca="1" si="1155"/>
        <v>0</v>
      </c>
      <c r="BI407">
        <f t="shared" ca="1" si="1155"/>
        <v>0</v>
      </c>
      <c r="BJ407">
        <f t="shared" ca="1" si="1155"/>
        <v>0</v>
      </c>
      <c r="BK407">
        <f t="shared" ca="1" si="1155"/>
        <v>0</v>
      </c>
      <c r="BL407">
        <f t="shared" ca="1" si="1155"/>
        <v>0</v>
      </c>
      <c r="BM407">
        <f t="shared" ca="1" si="1155"/>
        <v>0</v>
      </c>
      <c r="BN407">
        <f t="shared" ca="1" si="1155"/>
        <v>0</v>
      </c>
      <c r="BO407">
        <f t="shared" ca="1" si="1155"/>
        <v>0</v>
      </c>
      <c r="BP407">
        <f t="shared" ca="1" si="1155"/>
        <v>0</v>
      </c>
      <c r="BQ407">
        <f t="shared" ca="1" si="1155"/>
        <v>0</v>
      </c>
      <c r="BR407">
        <f t="shared" ca="1" si="1155"/>
        <v>0</v>
      </c>
      <c r="BS407">
        <f t="shared" ca="1" si="1155"/>
        <v>0</v>
      </c>
      <c r="BT407">
        <f t="shared" ca="1" si="1155"/>
        <v>0</v>
      </c>
      <c r="BU407">
        <f t="shared" ca="1" si="1155"/>
        <v>0</v>
      </c>
      <c r="BV407">
        <f t="shared" ca="1" si="1155"/>
        <v>0</v>
      </c>
      <c r="BW407">
        <f t="shared" ca="1" si="1155"/>
        <v>0</v>
      </c>
      <c r="BX407">
        <f t="shared" ca="1" si="1155"/>
        <v>0</v>
      </c>
      <c r="BY407">
        <f t="shared" ca="1" si="1155"/>
        <v>0</v>
      </c>
      <c r="BZ407">
        <f t="shared" ca="1" si="1155"/>
        <v>0</v>
      </c>
      <c r="CA407">
        <f t="shared" ca="1" si="1155"/>
        <v>0</v>
      </c>
      <c r="CB407">
        <f t="shared" ca="1" si="1155"/>
        <v>0</v>
      </c>
      <c r="CC407">
        <f t="shared" ca="1" si="1155"/>
        <v>0</v>
      </c>
      <c r="CD407">
        <f t="shared" ca="1" si="1155"/>
        <v>0</v>
      </c>
      <c r="CE407">
        <f t="shared" ca="1" si="1155"/>
        <v>0</v>
      </c>
      <c r="CF407" s="91">
        <f t="shared" ca="1" si="1155"/>
        <v>0</v>
      </c>
      <c r="CG407">
        <f t="shared" ca="1" si="1155"/>
        <v>0</v>
      </c>
      <c r="CH407">
        <f t="shared" ca="1" si="1155"/>
        <v>0</v>
      </c>
      <c r="CI407">
        <f t="shared" ca="1" si="1155"/>
        <v>0</v>
      </c>
      <c r="CJ407">
        <f t="shared" ref="CJ407:DO407" ca="1" si="1156">IFERROR(ROUNDDOWN(($E407+CJ$388-1)/$G407,0)*((CJ29+CJ137+CJ191)+(CJ539+CJ593+CJ647+CJ701)),0)</f>
        <v>0</v>
      </c>
      <c r="CK407">
        <f t="shared" ca="1" si="1156"/>
        <v>0</v>
      </c>
      <c r="CL407">
        <f t="shared" ca="1" si="1156"/>
        <v>0</v>
      </c>
      <c r="CM407">
        <f t="shared" ca="1" si="1156"/>
        <v>0</v>
      </c>
      <c r="CN407">
        <f t="shared" ca="1" si="1156"/>
        <v>0</v>
      </c>
      <c r="CO407">
        <f t="shared" ca="1" si="1156"/>
        <v>0</v>
      </c>
      <c r="CP407">
        <f t="shared" ca="1" si="1156"/>
        <v>0</v>
      </c>
      <c r="CQ407">
        <f t="shared" ca="1" si="1156"/>
        <v>0</v>
      </c>
      <c r="CR407">
        <f t="shared" ca="1" si="1156"/>
        <v>0</v>
      </c>
      <c r="CS407">
        <f t="shared" ca="1" si="1156"/>
        <v>0</v>
      </c>
      <c r="CT407">
        <f t="shared" ca="1" si="1156"/>
        <v>0</v>
      </c>
      <c r="CU407">
        <f t="shared" ca="1" si="1156"/>
        <v>0</v>
      </c>
      <c r="CV407">
        <f t="shared" ca="1" si="1156"/>
        <v>0</v>
      </c>
      <c r="CW407">
        <f t="shared" ca="1" si="1156"/>
        <v>0</v>
      </c>
      <c r="CX407">
        <f t="shared" ca="1" si="1156"/>
        <v>0</v>
      </c>
      <c r="CY407">
        <f t="shared" ca="1" si="1156"/>
        <v>0</v>
      </c>
      <c r="CZ407">
        <f t="shared" ca="1" si="1156"/>
        <v>0</v>
      </c>
      <c r="DA407">
        <f t="shared" ca="1" si="1156"/>
        <v>0</v>
      </c>
      <c r="DB407">
        <f t="shared" ca="1" si="1156"/>
        <v>0</v>
      </c>
      <c r="DC407">
        <f t="shared" ca="1" si="1156"/>
        <v>0</v>
      </c>
      <c r="DD407">
        <f t="shared" ca="1" si="1156"/>
        <v>0</v>
      </c>
      <c r="DE407">
        <f t="shared" ca="1" si="1156"/>
        <v>0</v>
      </c>
      <c r="DF407">
        <f t="shared" ca="1" si="1156"/>
        <v>0</v>
      </c>
      <c r="DG407">
        <f t="shared" ca="1" si="1156"/>
        <v>0</v>
      </c>
      <c r="DH407">
        <f t="shared" ca="1" si="1156"/>
        <v>0</v>
      </c>
      <c r="DI407">
        <f t="shared" ca="1" si="1156"/>
        <v>0</v>
      </c>
      <c r="DJ407" s="91">
        <f t="shared" ca="1" si="1156"/>
        <v>0</v>
      </c>
      <c r="DK407">
        <f t="shared" ca="1" si="1156"/>
        <v>0</v>
      </c>
      <c r="DL407">
        <f t="shared" ca="1" si="1156"/>
        <v>0</v>
      </c>
      <c r="DM407">
        <f t="shared" ca="1" si="1156"/>
        <v>0</v>
      </c>
      <c r="DN407">
        <f t="shared" ca="1" si="1156"/>
        <v>0</v>
      </c>
      <c r="DO407">
        <f t="shared" ca="1" si="1156"/>
        <v>0</v>
      </c>
      <c r="DP407">
        <f t="shared" ref="DP407:EN407" ca="1" si="1157">IFERROR(ROUNDDOWN(($E407+DP$388-1)/$G407,0)*((DP29+DP137+DP191)+(DP539+DP593+DP647+DP701)),0)</f>
        <v>0</v>
      </c>
      <c r="DQ407">
        <f t="shared" ca="1" si="1157"/>
        <v>0</v>
      </c>
      <c r="DR407">
        <f t="shared" ca="1" si="1157"/>
        <v>0</v>
      </c>
      <c r="DS407">
        <f t="shared" ca="1" si="1157"/>
        <v>0</v>
      </c>
      <c r="DT407">
        <f t="shared" ca="1" si="1157"/>
        <v>0</v>
      </c>
      <c r="DU407">
        <f t="shared" ca="1" si="1157"/>
        <v>0</v>
      </c>
      <c r="DV407">
        <f t="shared" ca="1" si="1157"/>
        <v>0</v>
      </c>
      <c r="DW407">
        <f t="shared" ca="1" si="1157"/>
        <v>0</v>
      </c>
      <c r="DX407">
        <f t="shared" ca="1" si="1157"/>
        <v>0</v>
      </c>
      <c r="DY407">
        <f t="shared" ca="1" si="1157"/>
        <v>0</v>
      </c>
      <c r="DZ407">
        <f t="shared" ca="1" si="1157"/>
        <v>0</v>
      </c>
      <c r="EA407">
        <f t="shared" ca="1" si="1157"/>
        <v>0</v>
      </c>
      <c r="EB407">
        <f t="shared" ca="1" si="1157"/>
        <v>0</v>
      </c>
      <c r="EC407">
        <f t="shared" ca="1" si="1157"/>
        <v>0</v>
      </c>
      <c r="ED407">
        <f t="shared" ca="1" si="1157"/>
        <v>0</v>
      </c>
      <c r="EE407">
        <f t="shared" ca="1" si="1157"/>
        <v>0</v>
      </c>
      <c r="EF407">
        <f t="shared" ca="1" si="1157"/>
        <v>0</v>
      </c>
      <c r="EG407">
        <f t="shared" ca="1" si="1157"/>
        <v>0</v>
      </c>
      <c r="EH407">
        <f t="shared" ca="1" si="1157"/>
        <v>0</v>
      </c>
      <c r="EI407">
        <f t="shared" ca="1" si="1157"/>
        <v>0</v>
      </c>
      <c r="EJ407">
        <f t="shared" ca="1" si="1157"/>
        <v>0</v>
      </c>
      <c r="EK407">
        <f t="shared" ca="1" si="1157"/>
        <v>0</v>
      </c>
      <c r="EL407">
        <f t="shared" ca="1" si="1157"/>
        <v>0</v>
      </c>
      <c r="EM407">
        <f t="shared" ca="1" si="1157"/>
        <v>0</v>
      </c>
      <c r="EN407" s="91">
        <f t="shared" ca="1" si="1157"/>
        <v>0</v>
      </c>
    </row>
    <row r="408" spans="1:144">
      <c r="A408" t="str">
        <f ca="1"/>
        <v>Windows</v>
      </c>
      <c r="B408" t="str">
        <f ca="1"/>
        <v>Window frames</v>
      </c>
      <c r="C408">
        <f ca="1"/>
        <v>0</v>
      </c>
      <c r="D408" t="str">
        <f ca="1"/>
        <v/>
      </c>
      <c r="E408">
        <f ca="1"/>
        <v>0</v>
      </c>
      <c r="F408">
        <f ca="1"/>
        <v>0</v>
      </c>
      <c r="G408">
        <f ca="1"/>
        <v>0</v>
      </c>
      <c r="H408" t="str">
        <f ca="1"/>
        <v/>
      </c>
      <c r="I408">
        <f ca="1"/>
        <v>0</v>
      </c>
      <c r="J408" t="str">
        <f ca="1"/>
        <v/>
      </c>
      <c r="K408" t="str">
        <f ca="1"/>
        <v>0</v>
      </c>
      <c r="L408" t="str">
        <f ca="1"/>
        <v>0</v>
      </c>
      <c r="M408" t="str">
        <f ca="1"/>
        <v>0</v>
      </c>
      <c r="X408" s="91">
        <f t="shared" ref="X408:BC408" ca="1" si="1158">IFERROR(ROUNDDOWN(($E408+X$388-1)/$G408,0)*((X30+X138+X192)+(X540+X594+X648+X702)),0)</f>
        <v>0</v>
      </c>
      <c r="Y408">
        <f t="shared" ca="1" si="1158"/>
        <v>0</v>
      </c>
      <c r="Z408">
        <f t="shared" ca="1" si="1158"/>
        <v>0</v>
      </c>
      <c r="AA408">
        <f t="shared" ca="1" si="1158"/>
        <v>0</v>
      </c>
      <c r="AB408">
        <f t="shared" ca="1" si="1158"/>
        <v>0</v>
      </c>
      <c r="AC408">
        <f t="shared" ca="1" si="1158"/>
        <v>0</v>
      </c>
      <c r="AD408">
        <f t="shared" ca="1" si="1158"/>
        <v>0</v>
      </c>
      <c r="AE408">
        <f t="shared" ca="1" si="1158"/>
        <v>0</v>
      </c>
      <c r="AF408">
        <f t="shared" ca="1" si="1158"/>
        <v>0</v>
      </c>
      <c r="AG408">
        <f t="shared" ca="1" si="1158"/>
        <v>0</v>
      </c>
      <c r="AH408">
        <f t="shared" ca="1" si="1158"/>
        <v>0</v>
      </c>
      <c r="AI408">
        <f t="shared" ca="1" si="1158"/>
        <v>0</v>
      </c>
      <c r="AJ408">
        <f t="shared" ca="1" si="1158"/>
        <v>0</v>
      </c>
      <c r="AK408">
        <f t="shared" ca="1" si="1158"/>
        <v>0</v>
      </c>
      <c r="AL408">
        <f t="shared" ca="1" si="1158"/>
        <v>0</v>
      </c>
      <c r="AM408">
        <f t="shared" ca="1" si="1158"/>
        <v>0</v>
      </c>
      <c r="AN408">
        <f t="shared" ca="1" si="1158"/>
        <v>0</v>
      </c>
      <c r="AO408">
        <f t="shared" ca="1" si="1158"/>
        <v>0</v>
      </c>
      <c r="AP408">
        <f t="shared" ca="1" si="1158"/>
        <v>0</v>
      </c>
      <c r="AQ408">
        <f t="shared" ca="1" si="1158"/>
        <v>0</v>
      </c>
      <c r="AR408">
        <f t="shared" ca="1" si="1158"/>
        <v>0</v>
      </c>
      <c r="AS408">
        <f t="shared" ca="1" si="1158"/>
        <v>0</v>
      </c>
      <c r="AT408">
        <f t="shared" ca="1" si="1158"/>
        <v>0</v>
      </c>
      <c r="AU408">
        <f t="shared" ca="1" si="1158"/>
        <v>0</v>
      </c>
      <c r="AV408">
        <f t="shared" ca="1" si="1158"/>
        <v>0</v>
      </c>
      <c r="AW408">
        <f t="shared" ca="1" si="1158"/>
        <v>0</v>
      </c>
      <c r="AX408">
        <f t="shared" ca="1" si="1158"/>
        <v>0</v>
      </c>
      <c r="AY408">
        <f t="shared" ca="1" si="1158"/>
        <v>0</v>
      </c>
      <c r="AZ408">
        <f t="shared" ca="1" si="1158"/>
        <v>0</v>
      </c>
      <c r="BA408">
        <f t="shared" ca="1" si="1158"/>
        <v>0</v>
      </c>
      <c r="BB408" s="91">
        <f t="shared" ca="1" si="1158"/>
        <v>0</v>
      </c>
      <c r="BC408">
        <f t="shared" ca="1" si="1158"/>
        <v>0</v>
      </c>
      <c r="BD408">
        <f t="shared" ref="BD408:CI408" ca="1" si="1159">IFERROR(ROUNDDOWN(($E408+BD$388-1)/$G408,0)*((BD30+BD138+BD192)+(BD540+BD594+BD648+BD702)),0)</f>
        <v>0</v>
      </c>
      <c r="BE408">
        <f t="shared" ca="1" si="1159"/>
        <v>0</v>
      </c>
      <c r="BF408">
        <f t="shared" ca="1" si="1159"/>
        <v>0</v>
      </c>
      <c r="BG408">
        <f t="shared" ca="1" si="1159"/>
        <v>0</v>
      </c>
      <c r="BH408">
        <f t="shared" ca="1" si="1159"/>
        <v>0</v>
      </c>
      <c r="BI408">
        <f t="shared" ca="1" si="1159"/>
        <v>0</v>
      </c>
      <c r="BJ408">
        <f t="shared" ca="1" si="1159"/>
        <v>0</v>
      </c>
      <c r="BK408">
        <f t="shared" ca="1" si="1159"/>
        <v>0</v>
      </c>
      <c r="BL408">
        <f t="shared" ca="1" si="1159"/>
        <v>0</v>
      </c>
      <c r="BM408">
        <f t="shared" ca="1" si="1159"/>
        <v>0</v>
      </c>
      <c r="BN408">
        <f t="shared" ca="1" si="1159"/>
        <v>0</v>
      </c>
      <c r="BO408">
        <f t="shared" ca="1" si="1159"/>
        <v>0</v>
      </c>
      <c r="BP408">
        <f t="shared" ca="1" si="1159"/>
        <v>0</v>
      </c>
      <c r="BQ408">
        <f t="shared" ca="1" si="1159"/>
        <v>0</v>
      </c>
      <c r="BR408">
        <f t="shared" ca="1" si="1159"/>
        <v>0</v>
      </c>
      <c r="BS408">
        <f t="shared" ca="1" si="1159"/>
        <v>0</v>
      </c>
      <c r="BT408">
        <f t="shared" ca="1" si="1159"/>
        <v>0</v>
      </c>
      <c r="BU408">
        <f t="shared" ca="1" si="1159"/>
        <v>0</v>
      </c>
      <c r="BV408">
        <f t="shared" ca="1" si="1159"/>
        <v>0</v>
      </c>
      <c r="BW408">
        <f t="shared" ca="1" si="1159"/>
        <v>0</v>
      </c>
      <c r="BX408">
        <f t="shared" ca="1" si="1159"/>
        <v>0</v>
      </c>
      <c r="BY408">
        <f t="shared" ca="1" si="1159"/>
        <v>0</v>
      </c>
      <c r="BZ408">
        <f t="shared" ca="1" si="1159"/>
        <v>0</v>
      </c>
      <c r="CA408">
        <f t="shared" ca="1" si="1159"/>
        <v>0</v>
      </c>
      <c r="CB408">
        <f t="shared" ca="1" si="1159"/>
        <v>0</v>
      </c>
      <c r="CC408">
        <f t="shared" ca="1" si="1159"/>
        <v>0</v>
      </c>
      <c r="CD408">
        <f t="shared" ca="1" si="1159"/>
        <v>0</v>
      </c>
      <c r="CE408">
        <f t="shared" ca="1" si="1159"/>
        <v>0</v>
      </c>
      <c r="CF408" s="91">
        <f t="shared" ca="1" si="1159"/>
        <v>0</v>
      </c>
      <c r="CG408">
        <f t="shared" ca="1" si="1159"/>
        <v>0</v>
      </c>
      <c r="CH408">
        <f t="shared" ca="1" si="1159"/>
        <v>0</v>
      </c>
      <c r="CI408">
        <f t="shared" ca="1" si="1159"/>
        <v>0</v>
      </c>
      <c r="CJ408">
        <f t="shared" ref="CJ408:DO408" ca="1" si="1160">IFERROR(ROUNDDOWN(($E408+CJ$388-1)/$G408,0)*((CJ30+CJ138+CJ192)+(CJ540+CJ594+CJ648+CJ702)),0)</f>
        <v>0</v>
      </c>
      <c r="CK408">
        <f t="shared" ca="1" si="1160"/>
        <v>0</v>
      </c>
      <c r="CL408">
        <f t="shared" ca="1" si="1160"/>
        <v>0</v>
      </c>
      <c r="CM408">
        <f t="shared" ca="1" si="1160"/>
        <v>0</v>
      </c>
      <c r="CN408">
        <f t="shared" ca="1" si="1160"/>
        <v>0</v>
      </c>
      <c r="CO408">
        <f t="shared" ca="1" si="1160"/>
        <v>0</v>
      </c>
      <c r="CP408">
        <f t="shared" ca="1" si="1160"/>
        <v>0</v>
      </c>
      <c r="CQ408">
        <f t="shared" ca="1" si="1160"/>
        <v>0</v>
      </c>
      <c r="CR408">
        <f t="shared" ca="1" si="1160"/>
        <v>0</v>
      </c>
      <c r="CS408">
        <f t="shared" ca="1" si="1160"/>
        <v>0</v>
      </c>
      <c r="CT408">
        <f t="shared" ca="1" si="1160"/>
        <v>0</v>
      </c>
      <c r="CU408">
        <f t="shared" ca="1" si="1160"/>
        <v>0</v>
      </c>
      <c r="CV408">
        <f t="shared" ca="1" si="1160"/>
        <v>0</v>
      </c>
      <c r="CW408">
        <f t="shared" ca="1" si="1160"/>
        <v>0</v>
      </c>
      <c r="CX408">
        <f t="shared" ca="1" si="1160"/>
        <v>0</v>
      </c>
      <c r="CY408">
        <f t="shared" ca="1" si="1160"/>
        <v>0</v>
      </c>
      <c r="CZ408">
        <f t="shared" ca="1" si="1160"/>
        <v>0</v>
      </c>
      <c r="DA408">
        <f t="shared" ca="1" si="1160"/>
        <v>0</v>
      </c>
      <c r="DB408">
        <f t="shared" ca="1" si="1160"/>
        <v>0</v>
      </c>
      <c r="DC408">
        <f t="shared" ca="1" si="1160"/>
        <v>0</v>
      </c>
      <c r="DD408">
        <f t="shared" ca="1" si="1160"/>
        <v>0</v>
      </c>
      <c r="DE408">
        <f t="shared" ca="1" si="1160"/>
        <v>0</v>
      </c>
      <c r="DF408">
        <f t="shared" ca="1" si="1160"/>
        <v>0</v>
      </c>
      <c r="DG408">
        <f t="shared" ca="1" si="1160"/>
        <v>0</v>
      </c>
      <c r="DH408">
        <f t="shared" ca="1" si="1160"/>
        <v>0</v>
      </c>
      <c r="DI408">
        <f t="shared" ca="1" si="1160"/>
        <v>0</v>
      </c>
      <c r="DJ408" s="91">
        <f t="shared" ca="1" si="1160"/>
        <v>0</v>
      </c>
      <c r="DK408">
        <f t="shared" ca="1" si="1160"/>
        <v>0</v>
      </c>
      <c r="DL408">
        <f t="shared" ca="1" si="1160"/>
        <v>0</v>
      </c>
      <c r="DM408">
        <f t="shared" ca="1" si="1160"/>
        <v>0</v>
      </c>
      <c r="DN408">
        <f t="shared" ca="1" si="1160"/>
        <v>0</v>
      </c>
      <c r="DO408">
        <f t="shared" ca="1" si="1160"/>
        <v>0</v>
      </c>
      <c r="DP408">
        <f t="shared" ref="DP408:EN408" ca="1" si="1161">IFERROR(ROUNDDOWN(($E408+DP$388-1)/$G408,0)*((DP30+DP138+DP192)+(DP540+DP594+DP648+DP702)),0)</f>
        <v>0</v>
      </c>
      <c r="DQ408">
        <f t="shared" ca="1" si="1161"/>
        <v>0</v>
      </c>
      <c r="DR408">
        <f t="shared" ca="1" si="1161"/>
        <v>0</v>
      </c>
      <c r="DS408">
        <f t="shared" ca="1" si="1161"/>
        <v>0</v>
      </c>
      <c r="DT408">
        <f t="shared" ca="1" si="1161"/>
        <v>0</v>
      </c>
      <c r="DU408">
        <f t="shared" ca="1" si="1161"/>
        <v>0</v>
      </c>
      <c r="DV408">
        <f t="shared" ca="1" si="1161"/>
        <v>0</v>
      </c>
      <c r="DW408">
        <f t="shared" ca="1" si="1161"/>
        <v>0</v>
      </c>
      <c r="DX408">
        <f t="shared" ca="1" si="1161"/>
        <v>0</v>
      </c>
      <c r="DY408">
        <f t="shared" ca="1" si="1161"/>
        <v>0</v>
      </c>
      <c r="DZ408">
        <f t="shared" ca="1" si="1161"/>
        <v>0</v>
      </c>
      <c r="EA408">
        <f t="shared" ca="1" si="1161"/>
        <v>0</v>
      </c>
      <c r="EB408">
        <f t="shared" ca="1" si="1161"/>
        <v>0</v>
      </c>
      <c r="EC408">
        <f t="shared" ca="1" si="1161"/>
        <v>0</v>
      </c>
      <c r="ED408">
        <f t="shared" ca="1" si="1161"/>
        <v>0</v>
      </c>
      <c r="EE408">
        <f t="shared" ca="1" si="1161"/>
        <v>0</v>
      </c>
      <c r="EF408">
        <f t="shared" ca="1" si="1161"/>
        <v>0</v>
      </c>
      <c r="EG408">
        <f t="shared" ca="1" si="1161"/>
        <v>0</v>
      </c>
      <c r="EH408">
        <f t="shared" ca="1" si="1161"/>
        <v>0</v>
      </c>
      <c r="EI408">
        <f t="shared" ca="1" si="1161"/>
        <v>0</v>
      </c>
      <c r="EJ408">
        <f t="shared" ca="1" si="1161"/>
        <v>0</v>
      </c>
      <c r="EK408">
        <f t="shared" ca="1" si="1161"/>
        <v>0</v>
      </c>
      <c r="EL408">
        <f t="shared" ca="1" si="1161"/>
        <v>0</v>
      </c>
      <c r="EM408">
        <f t="shared" ca="1" si="1161"/>
        <v>0</v>
      </c>
      <c r="EN408" s="91">
        <f t="shared" ca="1" si="1161"/>
        <v>0</v>
      </c>
    </row>
    <row r="409" spans="1:144">
      <c r="A409" t="str">
        <f ca="1"/>
        <v>Internal walls</v>
      </c>
      <c r="B409" t="str">
        <f ca="1"/>
        <v>Partitions</v>
      </c>
      <c r="C409">
        <f ca="1"/>
        <v>0</v>
      </c>
      <c r="D409" t="str">
        <f ca="1"/>
        <v/>
      </c>
      <c r="E409">
        <f ca="1"/>
        <v>0</v>
      </c>
      <c r="F409">
        <f ca="1"/>
        <v>0</v>
      </c>
      <c r="G409">
        <f ca="1"/>
        <v>0</v>
      </c>
      <c r="H409" t="str">
        <f ca="1"/>
        <v/>
      </c>
      <c r="I409">
        <f ca="1"/>
        <v>0</v>
      </c>
      <c r="J409" t="str">
        <f ca="1"/>
        <v/>
      </c>
      <c r="K409" t="str">
        <f ca="1"/>
        <v>0</v>
      </c>
      <c r="L409" t="str">
        <f ca="1"/>
        <v>0</v>
      </c>
      <c r="M409" t="str">
        <f ca="1"/>
        <v>0</v>
      </c>
      <c r="X409" s="91">
        <f t="shared" ref="X409:BC409" ca="1" si="1162">IFERROR(ROUNDDOWN(($E409+X$388-1)/$G409,0)*((X31+X139+X193)+(X541+X595+X649+X703)),0)</f>
        <v>0</v>
      </c>
      <c r="Y409">
        <f t="shared" ca="1" si="1162"/>
        <v>0</v>
      </c>
      <c r="Z409">
        <f t="shared" ca="1" si="1162"/>
        <v>0</v>
      </c>
      <c r="AA409">
        <f t="shared" ca="1" si="1162"/>
        <v>0</v>
      </c>
      <c r="AB409">
        <f t="shared" ca="1" si="1162"/>
        <v>0</v>
      </c>
      <c r="AC409">
        <f t="shared" ca="1" si="1162"/>
        <v>0</v>
      </c>
      <c r="AD409">
        <f t="shared" ca="1" si="1162"/>
        <v>0</v>
      </c>
      <c r="AE409">
        <f t="shared" ca="1" si="1162"/>
        <v>0</v>
      </c>
      <c r="AF409">
        <f t="shared" ca="1" si="1162"/>
        <v>0</v>
      </c>
      <c r="AG409">
        <f t="shared" ca="1" si="1162"/>
        <v>0</v>
      </c>
      <c r="AH409">
        <f t="shared" ca="1" si="1162"/>
        <v>0</v>
      </c>
      <c r="AI409">
        <f t="shared" ca="1" si="1162"/>
        <v>0</v>
      </c>
      <c r="AJ409">
        <f t="shared" ca="1" si="1162"/>
        <v>0</v>
      </c>
      <c r="AK409">
        <f t="shared" ca="1" si="1162"/>
        <v>0</v>
      </c>
      <c r="AL409">
        <f t="shared" ca="1" si="1162"/>
        <v>0</v>
      </c>
      <c r="AM409">
        <f t="shared" ca="1" si="1162"/>
        <v>0</v>
      </c>
      <c r="AN409">
        <f t="shared" ca="1" si="1162"/>
        <v>0</v>
      </c>
      <c r="AO409">
        <f t="shared" ca="1" si="1162"/>
        <v>0</v>
      </c>
      <c r="AP409">
        <f t="shared" ca="1" si="1162"/>
        <v>0</v>
      </c>
      <c r="AQ409">
        <f t="shared" ca="1" si="1162"/>
        <v>0</v>
      </c>
      <c r="AR409">
        <f t="shared" ca="1" si="1162"/>
        <v>0</v>
      </c>
      <c r="AS409">
        <f t="shared" ca="1" si="1162"/>
        <v>0</v>
      </c>
      <c r="AT409">
        <f t="shared" ca="1" si="1162"/>
        <v>0</v>
      </c>
      <c r="AU409">
        <f t="shared" ca="1" si="1162"/>
        <v>0</v>
      </c>
      <c r="AV409">
        <f t="shared" ca="1" si="1162"/>
        <v>0</v>
      </c>
      <c r="AW409">
        <f t="shared" ca="1" si="1162"/>
        <v>0</v>
      </c>
      <c r="AX409">
        <f t="shared" ca="1" si="1162"/>
        <v>0</v>
      </c>
      <c r="AY409">
        <f t="shared" ca="1" si="1162"/>
        <v>0</v>
      </c>
      <c r="AZ409">
        <f t="shared" ca="1" si="1162"/>
        <v>0</v>
      </c>
      <c r="BA409">
        <f t="shared" ca="1" si="1162"/>
        <v>0</v>
      </c>
      <c r="BB409" s="91">
        <f t="shared" ca="1" si="1162"/>
        <v>0</v>
      </c>
      <c r="BC409">
        <f t="shared" ca="1" si="1162"/>
        <v>0</v>
      </c>
      <c r="BD409">
        <f t="shared" ref="BD409:CI409" ca="1" si="1163">IFERROR(ROUNDDOWN(($E409+BD$388-1)/$G409,0)*((BD31+BD139+BD193)+(BD541+BD595+BD649+BD703)),0)</f>
        <v>0</v>
      </c>
      <c r="BE409">
        <f t="shared" ca="1" si="1163"/>
        <v>0</v>
      </c>
      <c r="BF409">
        <f t="shared" ca="1" si="1163"/>
        <v>0</v>
      </c>
      <c r="BG409">
        <f t="shared" ca="1" si="1163"/>
        <v>0</v>
      </c>
      <c r="BH409">
        <f t="shared" ca="1" si="1163"/>
        <v>0</v>
      </c>
      <c r="BI409">
        <f t="shared" ca="1" si="1163"/>
        <v>0</v>
      </c>
      <c r="BJ409">
        <f t="shared" ca="1" si="1163"/>
        <v>0</v>
      </c>
      <c r="BK409">
        <f t="shared" ca="1" si="1163"/>
        <v>0</v>
      </c>
      <c r="BL409">
        <f t="shared" ca="1" si="1163"/>
        <v>0</v>
      </c>
      <c r="BM409">
        <f t="shared" ca="1" si="1163"/>
        <v>0</v>
      </c>
      <c r="BN409">
        <f t="shared" ca="1" si="1163"/>
        <v>0</v>
      </c>
      <c r="BO409">
        <f t="shared" ca="1" si="1163"/>
        <v>0</v>
      </c>
      <c r="BP409">
        <f t="shared" ca="1" si="1163"/>
        <v>0</v>
      </c>
      <c r="BQ409">
        <f t="shared" ca="1" si="1163"/>
        <v>0</v>
      </c>
      <c r="BR409">
        <f t="shared" ca="1" si="1163"/>
        <v>0</v>
      </c>
      <c r="BS409">
        <f t="shared" ca="1" si="1163"/>
        <v>0</v>
      </c>
      <c r="BT409">
        <f t="shared" ca="1" si="1163"/>
        <v>0</v>
      </c>
      <c r="BU409">
        <f t="shared" ca="1" si="1163"/>
        <v>0</v>
      </c>
      <c r="BV409">
        <f t="shared" ca="1" si="1163"/>
        <v>0</v>
      </c>
      <c r="BW409">
        <f t="shared" ca="1" si="1163"/>
        <v>0</v>
      </c>
      <c r="BX409">
        <f t="shared" ca="1" si="1163"/>
        <v>0</v>
      </c>
      <c r="BY409">
        <f t="shared" ca="1" si="1163"/>
        <v>0</v>
      </c>
      <c r="BZ409">
        <f t="shared" ca="1" si="1163"/>
        <v>0</v>
      </c>
      <c r="CA409">
        <f t="shared" ca="1" si="1163"/>
        <v>0</v>
      </c>
      <c r="CB409">
        <f t="shared" ca="1" si="1163"/>
        <v>0</v>
      </c>
      <c r="CC409">
        <f t="shared" ca="1" si="1163"/>
        <v>0</v>
      </c>
      <c r="CD409">
        <f t="shared" ca="1" si="1163"/>
        <v>0</v>
      </c>
      <c r="CE409">
        <f t="shared" ca="1" si="1163"/>
        <v>0</v>
      </c>
      <c r="CF409" s="91">
        <f t="shared" ca="1" si="1163"/>
        <v>0</v>
      </c>
      <c r="CG409">
        <f t="shared" ca="1" si="1163"/>
        <v>0</v>
      </c>
      <c r="CH409">
        <f t="shared" ca="1" si="1163"/>
        <v>0</v>
      </c>
      <c r="CI409">
        <f t="shared" ca="1" si="1163"/>
        <v>0</v>
      </c>
      <c r="CJ409">
        <f t="shared" ref="CJ409:DO409" ca="1" si="1164">IFERROR(ROUNDDOWN(($E409+CJ$388-1)/$G409,0)*((CJ31+CJ139+CJ193)+(CJ541+CJ595+CJ649+CJ703)),0)</f>
        <v>0</v>
      </c>
      <c r="CK409">
        <f t="shared" ca="1" si="1164"/>
        <v>0</v>
      </c>
      <c r="CL409">
        <f t="shared" ca="1" si="1164"/>
        <v>0</v>
      </c>
      <c r="CM409">
        <f t="shared" ca="1" si="1164"/>
        <v>0</v>
      </c>
      <c r="CN409">
        <f t="shared" ca="1" si="1164"/>
        <v>0</v>
      </c>
      <c r="CO409">
        <f t="shared" ca="1" si="1164"/>
        <v>0</v>
      </c>
      <c r="CP409">
        <f t="shared" ca="1" si="1164"/>
        <v>0</v>
      </c>
      <c r="CQ409">
        <f t="shared" ca="1" si="1164"/>
        <v>0</v>
      </c>
      <c r="CR409">
        <f t="shared" ca="1" si="1164"/>
        <v>0</v>
      </c>
      <c r="CS409">
        <f t="shared" ca="1" si="1164"/>
        <v>0</v>
      </c>
      <c r="CT409">
        <f t="shared" ca="1" si="1164"/>
        <v>0</v>
      </c>
      <c r="CU409">
        <f t="shared" ca="1" si="1164"/>
        <v>0</v>
      </c>
      <c r="CV409">
        <f t="shared" ca="1" si="1164"/>
        <v>0</v>
      </c>
      <c r="CW409">
        <f t="shared" ca="1" si="1164"/>
        <v>0</v>
      </c>
      <c r="CX409">
        <f t="shared" ca="1" si="1164"/>
        <v>0</v>
      </c>
      <c r="CY409">
        <f t="shared" ca="1" si="1164"/>
        <v>0</v>
      </c>
      <c r="CZ409">
        <f t="shared" ca="1" si="1164"/>
        <v>0</v>
      </c>
      <c r="DA409">
        <f t="shared" ca="1" si="1164"/>
        <v>0</v>
      </c>
      <c r="DB409">
        <f t="shared" ca="1" si="1164"/>
        <v>0</v>
      </c>
      <c r="DC409">
        <f t="shared" ca="1" si="1164"/>
        <v>0</v>
      </c>
      <c r="DD409">
        <f t="shared" ca="1" si="1164"/>
        <v>0</v>
      </c>
      <c r="DE409">
        <f t="shared" ca="1" si="1164"/>
        <v>0</v>
      </c>
      <c r="DF409">
        <f t="shared" ca="1" si="1164"/>
        <v>0</v>
      </c>
      <c r="DG409">
        <f t="shared" ca="1" si="1164"/>
        <v>0</v>
      </c>
      <c r="DH409">
        <f t="shared" ca="1" si="1164"/>
        <v>0</v>
      </c>
      <c r="DI409">
        <f t="shared" ca="1" si="1164"/>
        <v>0</v>
      </c>
      <c r="DJ409" s="91">
        <f t="shared" ca="1" si="1164"/>
        <v>0</v>
      </c>
      <c r="DK409">
        <f t="shared" ca="1" si="1164"/>
        <v>0</v>
      </c>
      <c r="DL409">
        <f t="shared" ca="1" si="1164"/>
        <v>0</v>
      </c>
      <c r="DM409">
        <f t="shared" ca="1" si="1164"/>
        <v>0</v>
      </c>
      <c r="DN409">
        <f t="shared" ca="1" si="1164"/>
        <v>0</v>
      </c>
      <c r="DO409">
        <f t="shared" ca="1" si="1164"/>
        <v>0</v>
      </c>
      <c r="DP409">
        <f t="shared" ref="DP409:EN409" ca="1" si="1165">IFERROR(ROUNDDOWN(($E409+DP$388-1)/$G409,0)*((DP31+DP139+DP193)+(DP541+DP595+DP649+DP703)),0)</f>
        <v>0</v>
      </c>
      <c r="DQ409">
        <f t="shared" ca="1" si="1165"/>
        <v>0</v>
      </c>
      <c r="DR409">
        <f t="shared" ca="1" si="1165"/>
        <v>0</v>
      </c>
      <c r="DS409">
        <f t="shared" ca="1" si="1165"/>
        <v>0</v>
      </c>
      <c r="DT409">
        <f t="shared" ca="1" si="1165"/>
        <v>0</v>
      </c>
      <c r="DU409">
        <f t="shared" ca="1" si="1165"/>
        <v>0</v>
      </c>
      <c r="DV409">
        <f t="shared" ca="1" si="1165"/>
        <v>0</v>
      </c>
      <c r="DW409">
        <f t="shared" ca="1" si="1165"/>
        <v>0</v>
      </c>
      <c r="DX409">
        <f t="shared" ca="1" si="1165"/>
        <v>0</v>
      </c>
      <c r="DY409">
        <f t="shared" ca="1" si="1165"/>
        <v>0</v>
      </c>
      <c r="DZ409">
        <f t="shared" ca="1" si="1165"/>
        <v>0</v>
      </c>
      <c r="EA409">
        <f t="shared" ca="1" si="1165"/>
        <v>0</v>
      </c>
      <c r="EB409">
        <f t="shared" ca="1" si="1165"/>
        <v>0</v>
      </c>
      <c r="EC409">
        <f t="shared" ca="1" si="1165"/>
        <v>0</v>
      </c>
      <c r="ED409">
        <f t="shared" ca="1" si="1165"/>
        <v>0</v>
      </c>
      <c r="EE409">
        <f t="shared" ca="1" si="1165"/>
        <v>0</v>
      </c>
      <c r="EF409">
        <f t="shared" ca="1" si="1165"/>
        <v>0</v>
      </c>
      <c r="EG409">
        <f t="shared" ca="1" si="1165"/>
        <v>0</v>
      </c>
      <c r="EH409">
        <f t="shared" ca="1" si="1165"/>
        <v>0</v>
      </c>
      <c r="EI409">
        <f t="shared" ca="1" si="1165"/>
        <v>0</v>
      </c>
      <c r="EJ409">
        <f t="shared" ca="1" si="1165"/>
        <v>0</v>
      </c>
      <c r="EK409">
        <f t="shared" ca="1" si="1165"/>
        <v>0</v>
      </c>
      <c r="EL409">
        <f t="shared" ca="1" si="1165"/>
        <v>0</v>
      </c>
      <c r="EM409">
        <f t="shared" ca="1" si="1165"/>
        <v>0</v>
      </c>
      <c r="EN409" s="91">
        <f t="shared" ca="1" si="1165"/>
        <v>0</v>
      </c>
    </row>
    <row r="410" spans="1:144">
      <c r="A410" t="str">
        <f ca="1"/>
        <v>Internal finishes</v>
      </c>
      <c r="B410" t="str">
        <f ca="1"/>
        <v>Ceilings</v>
      </c>
      <c r="C410">
        <f ca="1"/>
        <v>0</v>
      </c>
      <c r="D410" t="str">
        <f ca="1"/>
        <v/>
      </c>
      <c r="E410">
        <f ca="1"/>
        <v>0</v>
      </c>
      <c r="F410">
        <f ca="1"/>
        <v>0</v>
      </c>
      <c r="G410">
        <f ca="1"/>
        <v>0</v>
      </c>
      <c r="H410" t="str">
        <f ca="1"/>
        <v/>
      </c>
      <c r="I410">
        <f ca="1"/>
        <v>0</v>
      </c>
      <c r="J410" t="str">
        <f ca="1"/>
        <v/>
      </c>
      <c r="K410" t="str">
        <f ca="1"/>
        <v>0</v>
      </c>
      <c r="L410" t="str">
        <f ca="1"/>
        <v>0</v>
      </c>
      <c r="M410" t="str">
        <f ca="1"/>
        <v>0</v>
      </c>
      <c r="X410" s="91">
        <f t="shared" ref="X410:BC410" ca="1" si="1166">IFERROR(ROUNDDOWN(($E410+X$388-1)/$G410,0)*((X32+X140+X194)+(X542+X596+X650+X704)),0)</f>
        <v>0</v>
      </c>
      <c r="Y410">
        <f t="shared" ca="1" si="1166"/>
        <v>0</v>
      </c>
      <c r="Z410">
        <f t="shared" ca="1" si="1166"/>
        <v>0</v>
      </c>
      <c r="AA410">
        <f t="shared" ca="1" si="1166"/>
        <v>0</v>
      </c>
      <c r="AB410">
        <f t="shared" ca="1" si="1166"/>
        <v>0</v>
      </c>
      <c r="AC410">
        <f t="shared" ca="1" si="1166"/>
        <v>0</v>
      </c>
      <c r="AD410">
        <f t="shared" ca="1" si="1166"/>
        <v>0</v>
      </c>
      <c r="AE410">
        <f t="shared" ca="1" si="1166"/>
        <v>0</v>
      </c>
      <c r="AF410">
        <f t="shared" ca="1" si="1166"/>
        <v>0</v>
      </c>
      <c r="AG410">
        <f t="shared" ca="1" si="1166"/>
        <v>0</v>
      </c>
      <c r="AH410">
        <f t="shared" ca="1" si="1166"/>
        <v>0</v>
      </c>
      <c r="AI410">
        <f t="shared" ca="1" si="1166"/>
        <v>0</v>
      </c>
      <c r="AJ410">
        <f t="shared" ca="1" si="1166"/>
        <v>0</v>
      </c>
      <c r="AK410">
        <f t="shared" ca="1" si="1166"/>
        <v>0</v>
      </c>
      <c r="AL410">
        <f t="shared" ca="1" si="1166"/>
        <v>0</v>
      </c>
      <c r="AM410">
        <f t="shared" ca="1" si="1166"/>
        <v>0</v>
      </c>
      <c r="AN410">
        <f t="shared" ca="1" si="1166"/>
        <v>0</v>
      </c>
      <c r="AO410">
        <f t="shared" ca="1" si="1166"/>
        <v>0</v>
      </c>
      <c r="AP410">
        <f t="shared" ca="1" si="1166"/>
        <v>0</v>
      </c>
      <c r="AQ410">
        <f t="shared" ca="1" si="1166"/>
        <v>0</v>
      </c>
      <c r="AR410">
        <f t="shared" ca="1" si="1166"/>
        <v>0</v>
      </c>
      <c r="AS410">
        <f t="shared" ca="1" si="1166"/>
        <v>0</v>
      </c>
      <c r="AT410">
        <f t="shared" ca="1" si="1166"/>
        <v>0</v>
      </c>
      <c r="AU410">
        <f t="shared" ca="1" si="1166"/>
        <v>0</v>
      </c>
      <c r="AV410">
        <f t="shared" ca="1" si="1166"/>
        <v>0</v>
      </c>
      <c r="AW410">
        <f t="shared" ca="1" si="1166"/>
        <v>0</v>
      </c>
      <c r="AX410">
        <f t="shared" ca="1" si="1166"/>
        <v>0</v>
      </c>
      <c r="AY410">
        <f t="shared" ca="1" si="1166"/>
        <v>0</v>
      </c>
      <c r="AZ410">
        <f t="shared" ca="1" si="1166"/>
        <v>0</v>
      </c>
      <c r="BA410">
        <f t="shared" ca="1" si="1166"/>
        <v>0</v>
      </c>
      <c r="BB410" s="91">
        <f t="shared" ca="1" si="1166"/>
        <v>0</v>
      </c>
      <c r="BC410">
        <f t="shared" ca="1" si="1166"/>
        <v>0</v>
      </c>
      <c r="BD410">
        <f t="shared" ref="BD410:CI410" ca="1" si="1167">IFERROR(ROUNDDOWN(($E410+BD$388-1)/$G410,0)*((BD32+BD140+BD194)+(BD542+BD596+BD650+BD704)),0)</f>
        <v>0</v>
      </c>
      <c r="BE410">
        <f t="shared" ca="1" si="1167"/>
        <v>0</v>
      </c>
      <c r="BF410">
        <f t="shared" ca="1" si="1167"/>
        <v>0</v>
      </c>
      <c r="BG410">
        <f t="shared" ca="1" si="1167"/>
        <v>0</v>
      </c>
      <c r="BH410">
        <f t="shared" ca="1" si="1167"/>
        <v>0</v>
      </c>
      <c r="BI410">
        <f t="shared" ca="1" si="1167"/>
        <v>0</v>
      </c>
      <c r="BJ410">
        <f t="shared" ca="1" si="1167"/>
        <v>0</v>
      </c>
      <c r="BK410">
        <f t="shared" ca="1" si="1167"/>
        <v>0</v>
      </c>
      <c r="BL410">
        <f t="shared" ca="1" si="1167"/>
        <v>0</v>
      </c>
      <c r="BM410">
        <f t="shared" ca="1" si="1167"/>
        <v>0</v>
      </c>
      <c r="BN410">
        <f t="shared" ca="1" si="1167"/>
        <v>0</v>
      </c>
      <c r="BO410">
        <f t="shared" ca="1" si="1167"/>
        <v>0</v>
      </c>
      <c r="BP410">
        <f t="shared" ca="1" si="1167"/>
        <v>0</v>
      </c>
      <c r="BQ410">
        <f t="shared" ca="1" si="1167"/>
        <v>0</v>
      </c>
      <c r="BR410">
        <f t="shared" ca="1" si="1167"/>
        <v>0</v>
      </c>
      <c r="BS410">
        <f t="shared" ca="1" si="1167"/>
        <v>0</v>
      </c>
      <c r="BT410">
        <f t="shared" ca="1" si="1167"/>
        <v>0</v>
      </c>
      <c r="BU410">
        <f t="shared" ca="1" si="1167"/>
        <v>0</v>
      </c>
      <c r="BV410">
        <f t="shared" ca="1" si="1167"/>
        <v>0</v>
      </c>
      <c r="BW410">
        <f t="shared" ca="1" si="1167"/>
        <v>0</v>
      </c>
      <c r="BX410">
        <f t="shared" ca="1" si="1167"/>
        <v>0</v>
      </c>
      <c r="BY410">
        <f t="shared" ca="1" si="1167"/>
        <v>0</v>
      </c>
      <c r="BZ410">
        <f t="shared" ca="1" si="1167"/>
        <v>0</v>
      </c>
      <c r="CA410">
        <f t="shared" ca="1" si="1167"/>
        <v>0</v>
      </c>
      <c r="CB410">
        <f t="shared" ca="1" si="1167"/>
        <v>0</v>
      </c>
      <c r="CC410">
        <f t="shared" ca="1" si="1167"/>
        <v>0</v>
      </c>
      <c r="CD410">
        <f t="shared" ca="1" si="1167"/>
        <v>0</v>
      </c>
      <c r="CE410">
        <f t="shared" ca="1" si="1167"/>
        <v>0</v>
      </c>
      <c r="CF410" s="91">
        <f t="shared" ca="1" si="1167"/>
        <v>0</v>
      </c>
      <c r="CG410">
        <f t="shared" ca="1" si="1167"/>
        <v>0</v>
      </c>
      <c r="CH410">
        <f t="shared" ca="1" si="1167"/>
        <v>0</v>
      </c>
      <c r="CI410">
        <f t="shared" ca="1" si="1167"/>
        <v>0</v>
      </c>
      <c r="CJ410">
        <f t="shared" ref="CJ410:DO410" ca="1" si="1168">IFERROR(ROUNDDOWN(($E410+CJ$388-1)/$G410,0)*((CJ32+CJ140+CJ194)+(CJ542+CJ596+CJ650+CJ704)),0)</f>
        <v>0</v>
      </c>
      <c r="CK410">
        <f t="shared" ca="1" si="1168"/>
        <v>0</v>
      </c>
      <c r="CL410">
        <f t="shared" ca="1" si="1168"/>
        <v>0</v>
      </c>
      <c r="CM410">
        <f t="shared" ca="1" si="1168"/>
        <v>0</v>
      </c>
      <c r="CN410">
        <f t="shared" ca="1" si="1168"/>
        <v>0</v>
      </c>
      <c r="CO410">
        <f t="shared" ca="1" si="1168"/>
        <v>0</v>
      </c>
      <c r="CP410">
        <f t="shared" ca="1" si="1168"/>
        <v>0</v>
      </c>
      <c r="CQ410">
        <f t="shared" ca="1" si="1168"/>
        <v>0</v>
      </c>
      <c r="CR410">
        <f t="shared" ca="1" si="1168"/>
        <v>0</v>
      </c>
      <c r="CS410">
        <f t="shared" ca="1" si="1168"/>
        <v>0</v>
      </c>
      <c r="CT410">
        <f t="shared" ca="1" si="1168"/>
        <v>0</v>
      </c>
      <c r="CU410">
        <f t="shared" ca="1" si="1168"/>
        <v>0</v>
      </c>
      <c r="CV410">
        <f t="shared" ca="1" si="1168"/>
        <v>0</v>
      </c>
      <c r="CW410">
        <f t="shared" ca="1" si="1168"/>
        <v>0</v>
      </c>
      <c r="CX410">
        <f t="shared" ca="1" si="1168"/>
        <v>0</v>
      </c>
      <c r="CY410">
        <f t="shared" ca="1" si="1168"/>
        <v>0</v>
      </c>
      <c r="CZ410">
        <f t="shared" ca="1" si="1168"/>
        <v>0</v>
      </c>
      <c r="DA410">
        <f t="shared" ca="1" si="1168"/>
        <v>0</v>
      </c>
      <c r="DB410">
        <f t="shared" ca="1" si="1168"/>
        <v>0</v>
      </c>
      <c r="DC410">
        <f t="shared" ca="1" si="1168"/>
        <v>0</v>
      </c>
      <c r="DD410">
        <f t="shared" ca="1" si="1168"/>
        <v>0</v>
      </c>
      <c r="DE410">
        <f t="shared" ca="1" si="1168"/>
        <v>0</v>
      </c>
      <c r="DF410">
        <f t="shared" ca="1" si="1168"/>
        <v>0</v>
      </c>
      <c r="DG410">
        <f t="shared" ca="1" si="1168"/>
        <v>0</v>
      </c>
      <c r="DH410">
        <f t="shared" ca="1" si="1168"/>
        <v>0</v>
      </c>
      <c r="DI410">
        <f t="shared" ca="1" si="1168"/>
        <v>0</v>
      </c>
      <c r="DJ410" s="91">
        <f t="shared" ca="1" si="1168"/>
        <v>0</v>
      </c>
      <c r="DK410">
        <f t="shared" ca="1" si="1168"/>
        <v>0</v>
      </c>
      <c r="DL410">
        <f t="shared" ca="1" si="1168"/>
        <v>0</v>
      </c>
      <c r="DM410">
        <f t="shared" ca="1" si="1168"/>
        <v>0</v>
      </c>
      <c r="DN410">
        <f t="shared" ca="1" si="1168"/>
        <v>0</v>
      </c>
      <c r="DO410">
        <f t="shared" ca="1" si="1168"/>
        <v>0</v>
      </c>
      <c r="DP410">
        <f t="shared" ref="DP410:EN410" ca="1" si="1169">IFERROR(ROUNDDOWN(($E410+DP$388-1)/$G410,0)*((DP32+DP140+DP194)+(DP542+DP596+DP650+DP704)),0)</f>
        <v>0</v>
      </c>
      <c r="DQ410">
        <f t="shared" ca="1" si="1169"/>
        <v>0</v>
      </c>
      <c r="DR410">
        <f t="shared" ca="1" si="1169"/>
        <v>0</v>
      </c>
      <c r="DS410">
        <f t="shared" ca="1" si="1169"/>
        <v>0</v>
      </c>
      <c r="DT410">
        <f t="shared" ca="1" si="1169"/>
        <v>0</v>
      </c>
      <c r="DU410">
        <f t="shared" ca="1" si="1169"/>
        <v>0</v>
      </c>
      <c r="DV410">
        <f t="shared" ca="1" si="1169"/>
        <v>0</v>
      </c>
      <c r="DW410">
        <f t="shared" ca="1" si="1169"/>
        <v>0</v>
      </c>
      <c r="DX410">
        <f t="shared" ca="1" si="1169"/>
        <v>0</v>
      </c>
      <c r="DY410">
        <f t="shared" ca="1" si="1169"/>
        <v>0</v>
      </c>
      <c r="DZ410">
        <f t="shared" ca="1" si="1169"/>
        <v>0</v>
      </c>
      <c r="EA410">
        <f t="shared" ca="1" si="1169"/>
        <v>0</v>
      </c>
      <c r="EB410">
        <f t="shared" ca="1" si="1169"/>
        <v>0</v>
      </c>
      <c r="EC410">
        <f t="shared" ca="1" si="1169"/>
        <v>0</v>
      </c>
      <c r="ED410">
        <f t="shared" ca="1" si="1169"/>
        <v>0</v>
      </c>
      <c r="EE410">
        <f t="shared" ca="1" si="1169"/>
        <v>0</v>
      </c>
      <c r="EF410">
        <f t="shared" ca="1" si="1169"/>
        <v>0</v>
      </c>
      <c r="EG410">
        <f t="shared" ca="1" si="1169"/>
        <v>0</v>
      </c>
      <c r="EH410">
        <f t="shared" ca="1" si="1169"/>
        <v>0</v>
      </c>
      <c r="EI410">
        <f t="shared" ca="1" si="1169"/>
        <v>0</v>
      </c>
      <c r="EJ410">
        <f t="shared" ca="1" si="1169"/>
        <v>0</v>
      </c>
      <c r="EK410">
        <f t="shared" ca="1" si="1169"/>
        <v>0</v>
      </c>
      <c r="EL410">
        <f t="shared" ca="1" si="1169"/>
        <v>0</v>
      </c>
      <c r="EM410">
        <f t="shared" ca="1" si="1169"/>
        <v>0</v>
      </c>
      <c r="EN410" s="91">
        <f t="shared" ca="1" si="1169"/>
        <v>0</v>
      </c>
    </row>
    <row r="411" spans="1:144">
      <c r="A411" t="str">
        <f ca="1"/>
        <v>Internal finishes</v>
      </c>
      <c r="B411" t="str">
        <f ca="1"/>
        <v>Floors</v>
      </c>
      <c r="C411">
        <f ca="1"/>
        <v>0</v>
      </c>
      <c r="D411" t="str">
        <f ca="1"/>
        <v/>
      </c>
      <c r="E411">
        <f ca="1"/>
        <v>0</v>
      </c>
      <c r="F411">
        <f ca="1"/>
        <v>0</v>
      </c>
      <c r="G411">
        <f ca="1"/>
        <v>0</v>
      </c>
      <c r="H411" t="str">
        <f ca="1"/>
        <v/>
      </c>
      <c r="I411">
        <f ca="1"/>
        <v>0</v>
      </c>
      <c r="J411" t="str">
        <f ca="1"/>
        <v/>
      </c>
      <c r="K411" t="str">
        <f ca="1"/>
        <v>0</v>
      </c>
      <c r="L411" t="str">
        <f ca="1"/>
        <v>0</v>
      </c>
      <c r="M411" t="str">
        <f ca="1"/>
        <v>0</v>
      </c>
      <c r="X411" s="91">
        <f t="shared" ref="X411:BC411" ca="1" si="1170">IFERROR(ROUNDDOWN(($E411+X$388-1)/$G411,0)*((X33+X141+X195)+(X543+X597+X651+X705)),0)</f>
        <v>0</v>
      </c>
      <c r="Y411">
        <f t="shared" ca="1" si="1170"/>
        <v>0</v>
      </c>
      <c r="Z411">
        <f t="shared" ca="1" si="1170"/>
        <v>0</v>
      </c>
      <c r="AA411">
        <f t="shared" ca="1" si="1170"/>
        <v>0</v>
      </c>
      <c r="AB411">
        <f t="shared" ca="1" si="1170"/>
        <v>0</v>
      </c>
      <c r="AC411">
        <f t="shared" ca="1" si="1170"/>
        <v>0</v>
      </c>
      <c r="AD411">
        <f t="shared" ca="1" si="1170"/>
        <v>0</v>
      </c>
      <c r="AE411">
        <f t="shared" ca="1" si="1170"/>
        <v>0</v>
      </c>
      <c r="AF411">
        <f t="shared" ca="1" si="1170"/>
        <v>0</v>
      </c>
      <c r="AG411">
        <f t="shared" ca="1" si="1170"/>
        <v>0</v>
      </c>
      <c r="AH411">
        <f t="shared" ca="1" si="1170"/>
        <v>0</v>
      </c>
      <c r="AI411">
        <f t="shared" ca="1" si="1170"/>
        <v>0</v>
      </c>
      <c r="AJ411">
        <f t="shared" ca="1" si="1170"/>
        <v>0</v>
      </c>
      <c r="AK411">
        <f t="shared" ca="1" si="1170"/>
        <v>0</v>
      </c>
      <c r="AL411">
        <f t="shared" ca="1" si="1170"/>
        <v>0</v>
      </c>
      <c r="AM411">
        <f t="shared" ca="1" si="1170"/>
        <v>0</v>
      </c>
      <c r="AN411">
        <f t="shared" ca="1" si="1170"/>
        <v>0</v>
      </c>
      <c r="AO411">
        <f t="shared" ca="1" si="1170"/>
        <v>0</v>
      </c>
      <c r="AP411">
        <f t="shared" ca="1" si="1170"/>
        <v>0</v>
      </c>
      <c r="AQ411">
        <f t="shared" ca="1" si="1170"/>
        <v>0</v>
      </c>
      <c r="AR411">
        <f t="shared" ca="1" si="1170"/>
        <v>0</v>
      </c>
      <c r="AS411">
        <f t="shared" ca="1" si="1170"/>
        <v>0</v>
      </c>
      <c r="AT411">
        <f t="shared" ca="1" si="1170"/>
        <v>0</v>
      </c>
      <c r="AU411">
        <f t="shared" ca="1" si="1170"/>
        <v>0</v>
      </c>
      <c r="AV411">
        <f t="shared" ca="1" si="1170"/>
        <v>0</v>
      </c>
      <c r="AW411">
        <f t="shared" ca="1" si="1170"/>
        <v>0</v>
      </c>
      <c r="AX411">
        <f t="shared" ca="1" si="1170"/>
        <v>0</v>
      </c>
      <c r="AY411">
        <f t="shared" ca="1" si="1170"/>
        <v>0</v>
      </c>
      <c r="AZ411">
        <f t="shared" ca="1" si="1170"/>
        <v>0</v>
      </c>
      <c r="BA411">
        <f t="shared" ca="1" si="1170"/>
        <v>0</v>
      </c>
      <c r="BB411" s="91">
        <f t="shared" ca="1" si="1170"/>
        <v>0</v>
      </c>
      <c r="BC411">
        <f t="shared" ca="1" si="1170"/>
        <v>0</v>
      </c>
      <c r="BD411">
        <f t="shared" ref="BD411:CI411" ca="1" si="1171">IFERROR(ROUNDDOWN(($E411+BD$388-1)/$G411,0)*((BD33+BD141+BD195)+(BD543+BD597+BD651+BD705)),0)</f>
        <v>0</v>
      </c>
      <c r="BE411">
        <f t="shared" ca="1" si="1171"/>
        <v>0</v>
      </c>
      <c r="BF411">
        <f t="shared" ca="1" si="1171"/>
        <v>0</v>
      </c>
      <c r="BG411">
        <f t="shared" ca="1" si="1171"/>
        <v>0</v>
      </c>
      <c r="BH411">
        <f t="shared" ca="1" si="1171"/>
        <v>0</v>
      </c>
      <c r="BI411">
        <f t="shared" ca="1" si="1171"/>
        <v>0</v>
      </c>
      <c r="BJ411">
        <f t="shared" ca="1" si="1171"/>
        <v>0</v>
      </c>
      <c r="BK411">
        <f t="shared" ca="1" si="1171"/>
        <v>0</v>
      </c>
      <c r="BL411">
        <f t="shared" ca="1" si="1171"/>
        <v>0</v>
      </c>
      <c r="BM411">
        <f t="shared" ca="1" si="1171"/>
        <v>0</v>
      </c>
      <c r="BN411">
        <f t="shared" ca="1" si="1171"/>
        <v>0</v>
      </c>
      <c r="BO411">
        <f t="shared" ca="1" si="1171"/>
        <v>0</v>
      </c>
      <c r="BP411">
        <f t="shared" ca="1" si="1171"/>
        <v>0</v>
      </c>
      <c r="BQ411">
        <f t="shared" ca="1" si="1171"/>
        <v>0</v>
      </c>
      <c r="BR411">
        <f t="shared" ca="1" si="1171"/>
        <v>0</v>
      </c>
      <c r="BS411">
        <f t="shared" ca="1" si="1171"/>
        <v>0</v>
      </c>
      <c r="BT411">
        <f t="shared" ca="1" si="1171"/>
        <v>0</v>
      </c>
      <c r="BU411">
        <f t="shared" ca="1" si="1171"/>
        <v>0</v>
      </c>
      <c r="BV411">
        <f t="shared" ca="1" si="1171"/>
        <v>0</v>
      </c>
      <c r="BW411">
        <f t="shared" ca="1" si="1171"/>
        <v>0</v>
      </c>
      <c r="BX411">
        <f t="shared" ca="1" si="1171"/>
        <v>0</v>
      </c>
      <c r="BY411">
        <f t="shared" ca="1" si="1171"/>
        <v>0</v>
      </c>
      <c r="BZ411">
        <f t="shared" ca="1" si="1171"/>
        <v>0</v>
      </c>
      <c r="CA411">
        <f t="shared" ca="1" si="1171"/>
        <v>0</v>
      </c>
      <c r="CB411">
        <f t="shared" ca="1" si="1171"/>
        <v>0</v>
      </c>
      <c r="CC411">
        <f t="shared" ca="1" si="1171"/>
        <v>0</v>
      </c>
      <c r="CD411">
        <f t="shared" ca="1" si="1171"/>
        <v>0</v>
      </c>
      <c r="CE411">
        <f t="shared" ca="1" si="1171"/>
        <v>0</v>
      </c>
      <c r="CF411" s="91">
        <f t="shared" ca="1" si="1171"/>
        <v>0</v>
      </c>
      <c r="CG411">
        <f t="shared" ca="1" si="1171"/>
        <v>0</v>
      </c>
      <c r="CH411">
        <f t="shared" ca="1" si="1171"/>
        <v>0</v>
      </c>
      <c r="CI411">
        <f t="shared" ca="1" si="1171"/>
        <v>0</v>
      </c>
      <c r="CJ411">
        <f t="shared" ref="CJ411:DO411" ca="1" si="1172">IFERROR(ROUNDDOWN(($E411+CJ$388-1)/$G411,0)*((CJ33+CJ141+CJ195)+(CJ543+CJ597+CJ651+CJ705)),0)</f>
        <v>0</v>
      </c>
      <c r="CK411">
        <f t="shared" ca="1" si="1172"/>
        <v>0</v>
      </c>
      <c r="CL411">
        <f t="shared" ca="1" si="1172"/>
        <v>0</v>
      </c>
      <c r="CM411">
        <f t="shared" ca="1" si="1172"/>
        <v>0</v>
      </c>
      <c r="CN411">
        <f t="shared" ca="1" si="1172"/>
        <v>0</v>
      </c>
      <c r="CO411">
        <f t="shared" ca="1" si="1172"/>
        <v>0</v>
      </c>
      <c r="CP411">
        <f t="shared" ca="1" si="1172"/>
        <v>0</v>
      </c>
      <c r="CQ411">
        <f t="shared" ca="1" si="1172"/>
        <v>0</v>
      </c>
      <c r="CR411">
        <f t="shared" ca="1" si="1172"/>
        <v>0</v>
      </c>
      <c r="CS411">
        <f t="shared" ca="1" si="1172"/>
        <v>0</v>
      </c>
      <c r="CT411">
        <f t="shared" ca="1" si="1172"/>
        <v>0</v>
      </c>
      <c r="CU411">
        <f t="shared" ca="1" si="1172"/>
        <v>0</v>
      </c>
      <c r="CV411">
        <f t="shared" ca="1" si="1172"/>
        <v>0</v>
      </c>
      <c r="CW411">
        <f t="shared" ca="1" si="1172"/>
        <v>0</v>
      </c>
      <c r="CX411">
        <f t="shared" ca="1" si="1172"/>
        <v>0</v>
      </c>
      <c r="CY411">
        <f t="shared" ca="1" si="1172"/>
        <v>0</v>
      </c>
      <c r="CZ411">
        <f t="shared" ca="1" si="1172"/>
        <v>0</v>
      </c>
      <c r="DA411">
        <f t="shared" ca="1" si="1172"/>
        <v>0</v>
      </c>
      <c r="DB411">
        <f t="shared" ca="1" si="1172"/>
        <v>0</v>
      </c>
      <c r="DC411">
        <f t="shared" ca="1" si="1172"/>
        <v>0</v>
      </c>
      <c r="DD411">
        <f t="shared" ca="1" si="1172"/>
        <v>0</v>
      </c>
      <c r="DE411">
        <f t="shared" ca="1" si="1172"/>
        <v>0</v>
      </c>
      <c r="DF411">
        <f t="shared" ca="1" si="1172"/>
        <v>0</v>
      </c>
      <c r="DG411">
        <f t="shared" ca="1" si="1172"/>
        <v>0</v>
      </c>
      <c r="DH411">
        <f t="shared" ca="1" si="1172"/>
        <v>0</v>
      </c>
      <c r="DI411">
        <f t="shared" ca="1" si="1172"/>
        <v>0</v>
      </c>
      <c r="DJ411" s="91">
        <f t="shared" ca="1" si="1172"/>
        <v>0</v>
      </c>
      <c r="DK411">
        <f t="shared" ca="1" si="1172"/>
        <v>0</v>
      </c>
      <c r="DL411">
        <f t="shared" ca="1" si="1172"/>
        <v>0</v>
      </c>
      <c r="DM411">
        <f t="shared" ca="1" si="1172"/>
        <v>0</v>
      </c>
      <c r="DN411">
        <f t="shared" ca="1" si="1172"/>
        <v>0</v>
      </c>
      <c r="DO411">
        <f t="shared" ca="1" si="1172"/>
        <v>0</v>
      </c>
      <c r="DP411">
        <f t="shared" ref="DP411:EN411" ca="1" si="1173">IFERROR(ROUNDDOWN(($E411+DP$388-1)/$G411,0)*((DP33+DP141+DP195)+(DP543+DP597+DP651+DP705)),0)</f>
        <v>0</v>
      </c>
      <c r="DQ411">
        <f t="shared" ca="1" si="1173"/>
        <v>0</v>
      </c>
      <c r="DR411">
        <f t="shared" ca="1" si="1173"/>
        <v>0</v>
      </c>
      <c r="DS411">
        <f t="shared" ca="1" si="1173"/>
        <v>0</v>
      </c>
      <c r="DT411">
        <f t="shared" ca="1" si="1173"/>
        <v>0</v>
      </c>
      <c r="DU411">
        <f t="shared" ca="1" si="1173"/>
        <v>0</v>
      </c>
      <c r="DV411">
        <f t="shared" ca="1" si="1173"/>
        <v>0</v>
      </c>
      <c r="DW411">
        <f t="shared" ca="1" si="1173"/>
        <v>0</v>
      </c>
      <c r="DX411">
        <f t="shared" ca="1" si="1173"/>
        <v>0</v>
      </c>
      <c r="DY411">
        <f t="shared" ca="1" si="1173"/>
        <v>0</v>
      </c>
      <c r="DZ411">
        <f t="shared" ca="1" si="1173"/>
        <v>0</v>
      </c>
      <c r="EA411">
        <f t="shared" ca="1" si="1173"/>
        <v>0</v>
      </c>
      <c r="EB411">
        <f t="shared" ca="1" si="1173"/>
        <v>0</v>
      </c>
      <c r="EC411">
        <f t="shared" ca="1" si="1173"/>
        <v>0</v>
      </c>
      <c r="ED411">
        <f t="shared" ca="1" si="1173"/>
        <v>0</v>
      </c>
      <c r="EE411">
        <f t="shared" ca="1" si="1173"/>
        <v>0</v>
      </c>
      <c r="EF411">
        <f t="shared" ca="1" si="1173"/>
        <v>0</v>
      </c>
      <c r="EG411">
        <f t="shared" ca="1" si="1173"/>
        <v>0</v>
      </c>
      <c r="EH411">
        <f t="shared" ca="1" si="1173"/>
        <v>0</v>
      </c>
      <c r="EI411">
        <f t="shared" ca="1" si="1173"/>
        <v>0</v>
      </c>
      <c r="EJ411">
        <f t="shared" ca="1" si="1173"/>
        <v>0</v>
      </c>
      <c r="EK411">
        <f t="shared" ca="1" si="1173"/>
        <v>0</v>
      </c>
      <c r="EL411">
        <f t="shared" ca="1" si="1173"/>
        <v>0</v>
      </c>
      <c r="EM411">
        <f t="shared" ca="1" si="1173"/>
        <v>0</v>
      </c>
      <c r="EN411" s="91">
        <f t="shared" ca="1" si="1173"/>
        <v>0</v>
      </c>
    </row>
    <row r="412" spans="1:144">
      <c r="A412" t="str">
        <f ca="1"/>
        <v>Services</v>
      </c>
      <c r="B412" t="str">
        <f ca="1"/>
        <v>Services</v>
      </c>
      <c r="C412">
        <f ca="1"/>
        <v>0</v>
      </c>
      <c r="D412" t="str">
        <f ca="1"/>
        <v/>
      </c>
      <c r="E412">
        <f ca="1"/>
        <v>0</v>
      </c>
      <c r="F412">
        <f ca="1"/>
        <v>0</v>
      </c>
      <c r="G412">
        <f ca="1"/>
        <v>0</v>
      </c>
      <c r="H412" t="str">
        <f ca="1"/>
        <v/>
      </c>
      <c r="I412">
        <f ca="1"/>
        <v>0</v>
      </c>
      <c r="J412" t="str">
        <f ca="1"/>
        <v/>
      </c>
      <c r="K412" t="str">
        <f ca="1"/>
        <v>0</v>
      </c>
      <c r="L412" t="str">
        <f ca="1"/>
        <v>0</v>
      </c>
      <c r="M412" t="str">
        <f ca="1"/>
        <v>0</v>
      </c>
      <c r="X412" s="91">
        <f t="shared" ref="X412:BC412" ca="1" si="1174">IFERROR(ROUNDDOWN(($E412+X$388-1)/$G412,0)*((X34+X142+X196)+(X544+X598+X652+X706)),0)</f>
        <v>0</v>
      </c>
      <c r="Y412">
        <f t="shared" ca="1" si="1174"/>
        <v>0</v>
      </c>
      <c r="Z412">
        <f t="shared" ca="1" si="1174"/>
        <v>0</v>
      </c>
      <c r="AA412">
        <f t="shared" ca="1" si="1174"/>
        <v>0</v>
      </c>
      <c r="AB412">
        <f t="shared" ca="1" si="1174"/>
        <v>0</v>
      </c>
      <c r="AC412">
        <f t="shared" ca="1" si="1174"/>
        <v>0</v>
      </c>
      <c r="AD412">
        <f t="shared" ca="1" si="1174"/>
        <v>0</v>
      </c>
      <c r="AE412">
        <f t="shared" ca="1" si="1174"/>
        <v>0</v>
      </c>
      <c r="AF412">
        <f t="shared" ca="1" si="1174"/>
        <v>0</v>
      </c>
      <c r="AG412">
        <f t="shared" ca="1" si="1174"/>
        <v>0</v>
      </c>
      <c r="AH412">
        <f t="shared" ca="1" si="1174"/>
        <v>0</v>
      </c>
      <c r="AI412">
        <f t="shared" ca="1" si="1174"/>
        <v>0</v>
      </c>
      <c r="AJ412">
        <f t="shared" ca="1" si="1174"/>
        <v>0</v>
      </c>
      <c r="AK412">
        <f t="shared" ca="1" si="1174"/>
        <v>0</v>
      </c>
      <c r="AL412">
        <f t="shared" ca="1" si="1174"/>
        <v>0</v>
      </c>
      <c r="AM412">
        <f t="shared" ca="1" si="1174"/>
        <v>0</v>
      </c>
      <c r="AN412">
        <f t="shared" ca="1" si="1174"/>
        <v>0</v>
      </c>
      <c r="AO412">
        <f t="shared" ca="1" si="1174"/>
        <v>0</v>
      </c>
      <c r="AP412">
        <f t="shared" ca="1" si="1174"/>
        <v>0</v>
      </c>
      <c r="AQ412">
        <f t="shared" ca="1" si="1174"/>
        <v>0</v>
      </c>
      <c r="AR412">
        <f t="shared" ca="1" si="1174"/>
        <v>0</v>
      </c>
      <c r="AS412">
        <f t="shared" ca="1" si="1174"/>
        <v>0</v>
      </c>
      <c r="AT412">
        <f t="shared" ca="1" si="1174"/>
        <v>0</v>
      </c>
      <c r="AU412">
        <f t="shared" ca="1" si="1174"/>
        <v>0</v>
      </c>
      <c r="AV412">
        <f t="shared" ca="1" si="1174"/>
        <v>0</v>
      </c>
      <c r="AW412">
        <f t="shared" ca="1" si="1174"/>
        <v>0</v>
      </c>
      <c r="AX412">
        <f t="shared" ca="1" si="1174"/>
        <v>0</v>
      </c>
      <c r="AY412">
        <f t="shared" ca="1" si="1174"/>
        <v>0</v>
      </c>
      <c r="AZ412">
        <f t="shared" ca="1" si="1174"/>
        <v>0</v>
      </c>
      <c r="BA412">
        <f t="shared" ca="1" si="1174"/>
        <v>0</v>
      </c>
      <c r="BB412" s="91">
        <f t="shared" ca="1" si="1174"/>
        <v>0</v>
      </c>
      <c r="BC412">
        <f t="shared" ca="1" si="1174"/>
        <v>0</v>
      </c>
      <c r="BD412">
        <f t="shared" ref="BD412:CI412" ca="1" si="1175">IFERROR(ROUNDDOWN(($E412+BD$388-1)/$G412,0)*((BD34+BD142+BD196)+(BD544+BD598+BD652+BD706)),0)</f>
        <v>0</v>
      </c>
      <c r="BE412">
        <f t="shared" ca="1" si="1175"/>
        <v>0</v>
      </c>
      <c r="BF412">
        <f t="shared" ca="1" si="1175"/>
        <v>0</v>
      </c>
      <c r="BG412">
        <f t="shared" ca="1" si="1175"/>
        <v>0</v>
      </c>
      <c r="BH412">
        <f t="shared" ca="1" si="1175"/>
        <v>0</v>
      </c>
      <c r="BI412">
        <f t="shared" ca="1" si="1175"/>
        <v>0</v>
      </c>
      <c r="BJ412">
        <f t="shared" ca="1" si="1175"/>
        <v>0</v>
      </c>
      <c r="BK412">
        <f t="shared" ca="1" si="1175"/>
        <v>0</v>
      </c>
      <c r="BL412">
        <f t="shared" ca="1" si="1175"/>
        <v>0</v>
      </c>
      <c r="BM412">
        <f t="shared" ca="1" si="1175"/>
        <v>0</v>
      </c>
      <c r="BN412">
        <f t="shared" ca="1" si="1175"/>
        <v>0</v>
      </c>
      <c r="BO412">
        <f t="shared" ca="1" si="1175"/>
        <v>0</v>
      </c>
      <c r="BP412">
        <f t="shared" ca="1" si="1175"/>
        <v>0</v>
      </c>
      <c r="BQ412">
        <f t="shared" ca="1" si="1175"/>
        <v>0</v>
      </c>
      <c r="BR412">
        <f t="shared" ca="1" si="1175"/>
        <v>0</v>
      </c>
      <c r="BS412">
        <f t="shared" ca="1" si="1175"/>
        <v>0</v>
      </c>
      <c r="BT412">
        <f t="shared" ca="1" si="1175"/>
        <v>0</v>
      </c>
      <c r="BU412">
        <f t="shared" ca="1" si="1175"/>
        <v>0</v>
      </c>
      <c r="BV412">
        <f t="shared" ca="1" si="1175"/>
        <v>0</v>
      </c>
      <c r="BW412">
        <f t="shared" ca="1" si="1175"/>
        <v>0</v>
      </c>
      <c r="BX412">
        <f t="shared" ca="1" si="1175"/>
        <v>0</v>
      </c>
      <c r="BY412">
        <f t="shared" ca="1" si="1175"/>
        <v>0</v>
      </c>
      <c r="BZ412">
        <f t="shared" ca="1" si="1175"/>
        <v>0</v>
      </c>
      <c r="CA412">
        <f t="shared" ca="1" si="1175"/>
        <v>0</v>
      </c>
      <c r="CB412">
        <f t="shared" ca="1" si="1175"/>
        <v>0</v>
      </c>
      <c r="CC412">
        <f t="shared" ca="1" si="1175"/>
        <v>0</v>
      </c>
      <c r="CD412">
        <f t="shared" ca="1" si="1175"/>
        <v>0</v>
      </c>
      <c r="CE412">
        <f t="shared" ca="1" si="1175"/>
        <v>0</v>
      </c>
      <c r="CF412" s="91">
        <f t="shared" ca="1" si="1175"/>
        <v>0</v>
      </c>
      <c r="CG412">
        <f t="shared" ca="1" si="1175"/>
        <v>0</v>
      </c>
      <c r="CH412">
        <f t="shared" ca="1" si="1175"/>
        <v>0</v>
      </c>
      <c r="CI412">
        <f t="shared" ca="1" si="1175"/>
        <v>0</v>
      </c>
      <c r="CJ412">
        <f t="shared" ref="CJ412:DO412" ca="1" si="1176">IFERROR(ROUNDDOWN(($E412+CJ$388-1)/$G412,0)*((CJ34+CJ142+CJ196)+(CJ544+CJ598+CJ652+CJ706)),0)</f>
        <v>0</v>
      </c>
      <c r="CK412">
        <f t="shared" ca="1" si="1176"/>
        <v>0</v>
      </c>
      <c r="CL412">
        <f t="shared" ca="1" si="1176"/>
        <v>0</v>
      </c>
      <c r="CM412">
        <f t="shared" ca="1" si="1176"/>
        <v>0</v>
      </c>
      <c r="CN412">
        <f t="shared" ca="1" si="1176"/>
        <v>0</v>
      </c>
      <c r="CO412">
        <f t="shared" ca="1" si="1176"/>
        <v>0</v>
      </c>
      <c r="CP412">
        <f t="shared" ca="1" si="1176"/>
        <v>0</v>
      </c>
      <c r="CQ412">
        <f t="shared" ca="1" si="1176"/>
        <v>0</v>
      </c>
      <c r="CR412">
        <f t="shared" ca="1" si="1176"/>
        <v>0</v>
      </c>
      <c r="CS412">
        <f t="shared" ca="1" si="1176"/>
        <v>0</v>
      </c>
      <c r="CT412">
        <f t="shared" ca="1" si="1176"/>
        <v>0</v>
      </c>
      <c r="CU412">
        <f t="shared" ca="1" si="1176"/>
        <v>0</v>
      </c>
      <c r="CV412">
        <f t="shared" ca="1" si="1176"/>
        <v>0</v>
      </c>
      <c r="CW412">
        <f t="shared" ca="1" si="1176"/>
        <v>0</v>
      </c>
      <c r="CX412">
        <f t="shared" ca="1" si="1176"/>
        <v>0</v>
      </c>
      <c r="CY412">
        <f t="shared" ca="1" si="1176"/>
        <v>0</v>
      </c>
      <c r="CZ412">
        <f t="shared" ca="1" si="1176"/>
        <v>0</v>
      </c>
      <c r="DA412">
        <f t="shared" ca="1" si="1176"/>
        <v>0</v>
      </c>
      <c r="DB412">
        <f t="shared" ca="1" si="1176"/>
        <v>0</v>
      </c>
      <c r="DC412">
        <f t="shared" ca="1" si="1176"/>
        <v>0</v>
      </c>
      <c r="DD412">
        <f t="shared" ca="1" si="1176"/>
        <v>0</v>
      </c>
      <c r="DE412">
        <f t="shared" ca="1" si="1176"/>
        <v>0</v>
      </c>
      <c r="DF412">
        <f t="shared" ca="1" si="1176"/>
        <v>0</v>
      </c>
      <c r="DG412">
        <f t="shared" ca="1" si="1176"/>
        <v>0</v>
      </c>
      <c r="DH412">
        <f t="shared" ca="1" si="1176"/>
        <v>0</v>
      </c>
      <c r="DI412">
        <f t="shared" ca="1" si="1176"/>
        <v>0</v>
      </c>
      <c r="DJ412" s="91">
        <f t="shared" ca="1" si="1176"/>
        <v>0</v>
      </c>
      <c r="DK412">
        <f t="shared" ca="1" si="1176"/>
        <v>0</v>
      </c>
      <c r="DL412">
        <f t="shared" ca="1" si="1176"/>
        <v>0</v>
      </c>
      <c r="DM412">
        <f t="shared" ca="1" si="1176"/>
        <v>0</v>
      </c>
      <c r="DN412">
        <f t="shared" ca="1" si="1176"/>
        <v>0</v>
      </c>
      <c r="DO412">
        <f t="shared" ca="1" si="1176"/>
        <v>0</v>
      </c>
      <c r="DP412">
        <f t="shared" ref="DP412:EN412" ca="1" si="1177">IFERROR(ROUNDDOWN(($E412+DP$388-1)/$G412,0)*((DP34+DP142+DP196)+(DP544+DP598+DP652+DP706)),0)</f>
        <v>0</v>
      </c>
      <c r="DQ412">
        <f t="shared" ca="1" si="1177"/>
        <v>0</v>
      </c>
      <c r="DR412">
        <f t="shared" ca="1" si="1177"/>
        <v>0</v>
      </c>
      <c r="DS412">
        <f t="shared" ca="1" si="1177"/>
        <v>0</v>
      </c>
      <c r="DT412">
        <f t="shared" ca="1" si="1177"/>
        <v>0</v>
      </c>
      <c r="DU412">
        <f t="shared" ca="1" si="1177"/>
        <v>0</v>
      </c>
      <c r="DV412">
        <f t="shared" ca="1" si="1177"/>
        <v>0</v>
      </c>
      <c r="DW412">
        <f t="shared" ca="1" si="1177"/>
        <v>0</v>
      </c>
      <c r="DX412">
        <f t="shared" ca="1" si="1177"/>
        <v>0</v>
      </c>
      <c r="DY412">
        <f t="shared" ca="1" si="1177"/>
        <v>0</v>
      </c>
      <c r="DZ412">
        <f t="shared" ca="1" si="1177"/>
        <v>0</v>
      </c>
      <c r="EA412">
        <f t="shared" ca="1" si="1177"/>
        <v>0</v>
      </c>
      <c r="EB412">
        <f t="shared" ca="1" si="1177"/>
        <v>0</v>
      </c>
      <c r="EC412">
        <f t="shared" ca="1" si="1177"/>
        <v>0</v>
      </c>
      <c r="ED412">
        <f t="shared" ca="1" si="1177"/>
        <v>0</v>
      </c>
      <c r="EE412">
        <f t="shared" ca="1" si="1177"/>
        <v>0</v>
      </c>
      <c r="EF412">
        <f t="shared" ca="1" si="1177"/>
        <v>0</v>
      </c>
      <c r="EG412">
        <f t="shared" ca="1" si="1177"/>
        <v>0</v>
      </c>
      <c r="EH412">
        <f t="shared" ca="1" si="1177"/>
        <v>0</v>
      </c>
      <c r="EI412">
        <f t="shared" ca="1" si="1177"/>
        <v>0</v>
      </c>
      <c r="EJ412">
        <f t="shared" ca="1" si="1177"/>
        <v>0</v>
      </c>
      <c r="EK412">
        <f t="shared" ca="1" si="1177"/>
        <v>0</v>
      </c>
      <c r="EL412">
        <f t="shared" ca="1" si="1177"/>
        <v>0</v>
      </c>
      <c r="EM412">
        <f t="shared" ca="1" si="1177"/>
        <v>0</v>
      </c>
      <c r="EN412" s="91">
        <f t="shared" ca="1" si="1177"/>
        <v>0</v>
      </c>
    </row>
    <row r="413" spans="1:144">
      <c r="A413">
        <f ca="1"/>
        <v>0</v>
      </c>
      <c r="B413">
        <f ca="1"/>
        <v>0</v>
      </c>
      <c r="C413">
        <f ca="1"/>
        <v>0</v>
      </c>
      <c r="D413" t="str">
        <f ca="1"/>
        <v/>
      </c>
      <c r="E413">
        <f ca="1"/>
        <v>0</v>
      </c>
      <c r="F413">
        <f ca="1"/>
        <v>0</v>
      </c>
      <c r="G413">
        <f ca="1"/>
        <v>0</v>
      </c>
      <c r="H413" t="str">
        <f ca="1"/>
        <v/>
      </c>
      <c r="I413">
        <f ca="1"/>
        <v>0</v>
      </c>
      <c r="J413" t="str">
        <f ca="1"/>
        <v/>
      </c>
      <c r="K413" t="str">
        <f ca="1"/>
        <v>0</v>
      </c>
      <c r="L413" t="str">
        <f ca="1"/>
        <v>0</v>
      </c>
      <c r="M413" t="str">
        <f ca="1"/>
        <v>0</v>
      </c>
      <c r="X413" s="91">
        <f t="shared" ref="X413:BC413" ca="1" si="1178">IFERROR(ROUNDDOWN(($E413+X$388-1)/$G413,0)*((X35+X143+X197)+(X545+X599+X653+X707)),0)</f>
        <v>0</v>
      </c>
      <c r="Y413">
        <f t="shared" ca="1" si="1178"/>
        <v>0</v>
      </c>
      <c r="Z413">
        <f t="shared" ca="1" si="1178"/>
        <v>0</v>
      </c>
      <c r="AA413">
        <f t="shared" ca="1" si="1178"/>
        <v>0</v>
      </c>
      <c r="AB413">
        <f t="shared" ca="1" si="1178"/>
        <v>0</v>
      </c>
      <c r="AC413">
        <f t="shared" ca="1" si="1178"/>
        <v>0</v>
      </c>
      <c r="AD413">
        <f t="shared" ca="1" si="1178"/>
        <v>0</v>
      </c>
      <c r="AE413">
        <f t="shared" ca="1" si="1178"/>
        <v>0</v>
      </c>
      <c r="AF413">
        <f t="shared" ca="1" si="1178"/>
        <v>0</v>
      </c>
      <c r="AG413">
        <f t="shared" ca="1" si="1178"/>
        <v>0</v>
      </c>
      <c r="AH413">
        <f t="shared" ca="1" si="1178"/>
        <v>0</v>
      </c>
      <c r="AI413">
        <f t="shared" ca="1" si="1178"/>
        <v>0</v>
      </c>
      <c r="AJ413">
        <f t="shared" ca="1" si="1178"/>
        <v>0</v>
      </c>
      <c r="AK413">
        <f t="shared" ca="1" si="1178"/>
        <v>0</v>
      </c>
      <c r="AL413">
        <f t="shared" ca="1" si="1178"/>
        <v>0</v>
      </c>
      <c r="AM413">
        <f t="shared" ca="1" si="1178"/>
        <v>0</v>
      </c>
      <c r="AN413">
        <f t="shared" ca="1" si="1178"/>
        <v>0</v>
      </c>
      <c r="AO413">
        <f t="shared" ca="1" si="1178"/>
        <v>0</v>
      </c>
      <c r="AP413">
        <f t="shared" ca="1" si="1178"/>
        <v>0</v>
      </c>
      <c r="AQ413">
        <f t="shared" ca="1" si="1178"/>
        <v>0</v>
      </c>
      <c r="AR413">
        <f t="shared" ca="1" si="1178"/>
        <v>0</v>
      </c>
      <c r="AS413">
        <f t="shared" ca="1" si="1178"/>
        <v>0</v>
      </c>
      <c r="AT413">
        <f t="shared" ca="1" si="1178"/>
        <v>0</v>
      </c>
      <c r="AU413">
        <f t="shared" ca="1" si="1178"/>
        <v>0</v>
      </c>
      <c r="AV413">
        <f t="shared" ca="1" si="1178"/>
        <v>0</v>
      </c>
      <c r="AW413">
        <f t="shared" ca="1" si="1178"/>
        <v>0</v>
      </c>
      <c r="AX413">
        <f t="shared" ca="1" si="1178"/>
        <v>0</v>
      </c>
      <c r="AY413">
        <f t="shared" ca="1" si="1178"/>
        <v>0</v>
      </c>
      <c r="AZ413">
        <f t="shared" ca="1" si="1178"/>
        <v>0</v>
      </c>
      <c r="BA413">
        <f t="shared" ca="1" si="1178"/>
        <v>0</v>
      </c>
      <c r="BB413" s="91">
        <f t="shared" ca="1" si="1178"/>
        <v>0</v>
      </c>
      <c r="BC413">
        <f t="shared" ca="1" si="1178"/>
        <v>0</v>
      </c>
      <c r="BD413">
        <f t="shared" ref="BD413:CI413" ca="1" si="1179">IFERROR(ROUNDDOWN(($E413+BD$388-1)/$G413,0)*((BD35+BD143+BD197)+(BD545+BD599+BD653+BD707)),0)</f>
        <v>0</v>
      </c>
      <c r="BE413">
        <f t="shared" ca="1" si="1179"/>
        <v>0</v>
      </c>
      <c r="BF413">
        <f t="shared" ca="1" si="1179"/>
        <v>0</v>
      </c>
      <c r="BG413">
        <f t="shared" ca="1" si="1179"/>
        <v>0</v>
      </c>
      <c r="BH413">
        <f t="shared" ca="1" si="1179"/>
        <v>0</v>
      </c>
      <c r="BI413">
        <f t="shared" ca="1" si="1179"/>
        <v>0</v>
      </c>
      <c r="BJ413">
        <f t="shared" ca="1" si="1179"/>
        <v>0</v>
      </c>
      <c r="BK413">
        <f t="shared" ca="1" si="1179"/>
        <v>0</v>
      </c>
      <c r="BL413">
        <f t="shared" ca="1" si="1179"/>
        <v>0</v>
      </c>
      <c r="BM413">
        <f t="shared" ca="1" si="1179"/>
        <v>0</v>
      </c>
      <c r="BN413">
        <f t="shared" ca="1" si="1179"/>
        <v>0</v>
      </c>
      <c r="BO413">
        <f t="shared" ca="1" si="1179"/>
        <v>0</v>
      </c>
      <c r="BP413">
        <f t="shared" ca="1" si="1179"/>
        <v>0</v>
      </c>
      <c r="BQ413">
        <f t="shared" ca="1" si="1179"/>
        <v>0</v>
      </c>
      <c r="BR413">
        <f t="shared" ca="1" si="1179"/>
        <v>0</v>
      </c>
      <c r="BS413">
        <f t="shared" ca="1" si="1179"/>
        <v>0</v>
      </c>
      <c r="BT413">
        <f t="shared" ca="1" si="1179"/>
        <v>0</v>
      </c>
      <c r="BU413">
        <f t="shared" ca="1" si="1179"/>
        <v>0</v>
      </c>
      <c r="BV413">
        <f t="shared" ca="1" si="1179"/>
        <v>0</v>
      </c>
      <c r="BW413">
        <f t="shared" ca="1" si="1179"/>
        <v>0</v>
      </c>
      <c r="BX413">
        <f t="shared" ca="1" si="1179"/>
        <v>0</v>
      </c>
      <c r="BY413">
        <f t="shared" ca="1" si="1179"/>
        <v>0</v>
      </c>
      <c r="BZ413">
        <f t="shared" ca="1" si="1179"/>
        <v>0</v>
      </c>
      <c r="CA413">
        <f t="shared" ca="1" si="1179"/>
        <v>0</v>
      </c>
      <c r="CB413">
        <f t="shared" ca="1" si="1179"/>
        <v>0</v>
      </c>
      <c r="CC413">
        <f t="shared" ca="1" si="1179"/>
        <v>0</v>
      </c>
      <c r="CD413">
        <f t="shared" ca="1" si="1179"/>
        <v>0</v>
      </c>
      <c r="CE413">
        <f t="shared" ca="1" si="1179"/>
        <v>0</v>
      </c>
      <c r="CF413" s="91">
        <f t="shared" ca="1" si="1179"/>
        <v>0</v>
      </c>
      <c r="CG413">
        <f t="shared" ca="1" si="1179"/>
        <v>0</v>
      </c>
      <c r="CH413">
        <f t="shared" ca="1" si="1179"/>
        <v>0</v>
      </c>
      <c r="CI413">
        <f t="shared" ca="1" si="1179"/>
        <v>0</v>
      </c>
      <c r="CJ413">
        <f t="shared" ref="CJ413:DO413" ca="1" si="1180">IFERROR(ROUNDDOWN(($E413+CJ$388-1)/$G413,0)*((CJ35+CJ143+CJ197)+(CJ545+CJ599+CJ653+CJ707)),0)</f>
        <v>0</v>
      </c>
      <c r="CK413">
        <f t="shared" ca="1" si="1180"/>
        <v>0</v>
      </c>
      <c r="CL413">
        <f t="shared" ca="1" si="1180"/>
        <v>0</v>
      </c>
      <c r="CM413">
        <f t="shared" ca="1" si="1180"/>
        <v>0</v>
      </c>
      <c r="CN413">
        <f t="shared" ca="1" si="1180"/>
        <v>0</v>
      </c>
      <c r="CO413">
        <f t="shared" ca="1" si="1180"/>
        <v>0</v>
      </c>
      <c r="CP413">
        <f t="shared" ca="1" si="1180"/>
        <v>0</v>
      </c>
      <c r="CQ413">
        <f t="shared" ca="1" si="1180"/>
        <v>0</v>
      </c>
      <c r="CR413">
        <f t="shared" ca="1" si="1180"/>
        <v>0</v>
      </c>
      <c r="CS413">
        <f t="shared" ca="1" si="1180"/>
        <v>0</v>
      </c>
      <c r="CT413">
        <f t="shared" ca="1" si="1180"/>
        <v>0</v>
      </c>
      <c r="CU413">
        <f t="shared" ca="1" si="1180"/>
        <v>0</v>
      </c>
      <c r="CV413">
        <f t="shared" ca="1" si="1180"/>
        <v>0</v>
      </c>
      <c r="CW413">
        <f t="shared" ca="1" si="1180"/>
        <v>0</v>
      </c>
      <c r="CX413">
        <f t="shared" ca="1" si="1180"/>
        <v>0</v>
      </c>
      <c r="CY413">
        <f t="shared" ca="1" si="1180"/>
        <v>0</v>
      </c>
      <c r="CZ413">
        <f t="shared" ca="1" si="1180"/>
        <v>0</v>
      </c>
      <c r="DA413">
        <f t="shared" ca="1" si="1180"/>
        <v>0</v>
      </c>
      <c r="DB413">
        <f t="shared" ca="1" si="1180"/>
        <v>0</v>
      </c>
      <c r="DC413">
        <f t="shared" ca="1" si="1180"/>
        <v>0</v>
      </c>
      <c r="DD413">
        <f t="shared" ca="1" si="1180"/>
        <v>0</v>
      </c>
      <c r="DE413">
        <f t="shared" ca="1" si="1180"/>
        <v>0</v>
      </c>
      <c r="DF413">
        <f t="shared" ca="1" si="1180"/>
        <v>0</v>
      </c>
      <c r="DG413">
        <f t="shared" ca="1" si="1180"/>
        <v>0</v>
      </c>
      <c r="DH413">
        <f t="shared" ca="1" si="1180"/>
        <v>0</v>
      </c>
      <c r="DI413">
        <f t="shared" ca="1" si="1180"/>
        <v>0</v>
      </c>
      <c r="DJ413" s="91">
        <f t="shared" ca="1" si="1180"/>
        <v>0</v>
      </c>
      <c r="DK413">
        <f t="shared" ca="1" si="1180"/>
        <v>0</v>
      </c>
      <c r="DL413">
        <f t="shared" ca="1" si="1180"/>
        <v>0</v>
      </c>
      <c r="DM413">
        <f t="shared" ca="1" si="1180"/>
        <v>0</v>
      </c>
      <c r="DN413">
        <f t="shared" ca="1" si="1180"/>
        <v>0</v>
      </c>
      <c r="DO413">
        <f t="shared" ca="1" si="1180"/>
        <v>0</v>
      </c>
      <c r="DP413">
        <f t="shared" ref="DP413:EN413" ca="1" si="1181">IFERROR(ROUNDDOWN(($E413+DP$388-1)/$G413,0)*((DP35+DP143+DP197)+(DP545+DP599+DP653+DP707)),0)</f>
        <v>0</v>
      </c>
      <c r="DQ413">
        <f t="shared" ca="1" si="1181"/>
        <v>0</v>
      </c>
      <c r="DR413">
        <f t="shared" ca="1" si="1181"/>
        <v>0</v>
      </c>
      <c r="DS413">
        <f t="shared" ca="1" si="1181"/>
        <v>0</v>
      </c>
      <c r="DT413">
        <f t="shared" ca="1" si="1181"/>
        <v>0</v>
      </c>
      <c r="DU413">
        <f t="shared" ca="1" si="1181"/>
        <v>0</v>
      </c>
      <c r="DV413">
        <f t="shared" ca="1" si="1181"/>
        <v>0</v>
      </c>
      <c r="DW413">
        <f t="shared" ca="1" si="1181"/>
        <v>0</v>
      </c>
      <c r="DX413">
        <f t="shared" ca="1" si="1181"/>
        <v>0</v>
      </c>
      <c r="DY413">
        <f t="shared" ca="1" si="1181"/>
        <v>0</v>
      </c>
      <c r="DZ413">
        <f t="shared" ca="1" si="1181"/>
        <v>0</v>
      </c>
      <c r="EA413">
        <f t="shared" ca="1" si="1181"/>
        <v>0</v>
      </c>
      <c r="EB413">
        <f t="shared" ca="1" si="1181"/>
        <v>0</v>
      </c>
      <c r="EC413">
        <f t="shared" ca="1" si="1181"/>
        <v>0</v>
      </c>
      <c r="ED413">
        <f t="shared" ca="1" si="1181"/>
        <v>0</v>
      </c>
      <c r="EE413">
        <f t="shared" ca="1" si="1181"/>
        <v>0</v>
      </c>
      <c r="EF413">
        <f t="shared" ca="1" si="1181"/>
        <v>0</v>
      </c>
      <c r="EG413">
        <f t="shared" ca="1" si="1181"/>
        <v>0</v>
      </c>
      <c r="EH413">
        <f t="shared" ca="1" si="1181"/>
        <v>0</v>
      </c>
      <c r="EI413">
        <f t="shared" ca="1" si="1181"/>
        <v>0</v>
      </c>
      <c r="EJ413">
        <f t="shared" ca="1" si="1181"/>
        <v>0</v>
      </c>
      <c r="EK413">
        <f t="shared" ca="1" si="1181"/>
        <v>0</v>
      </c>
      <c r="EL413">
        <f t="shared" ca="1" si="1181"/>
        <v>0</v>
      </c>
      <c r="EM413">
        <f t="shared" ca="1" si="1181"/>
        <v>0</v>
      </c>
      <c r="EN413" s="91">
        <f t="shared" ca="1" si="1181"/>
        <v>0</v>
      </c>
    </row>
    <row r="414" spans="1:144">
      <c r="A414">
        <f ca="1"/>
        <v>0</v>
      </c>
      <c r="B414">
        <f ca="1"/>
        <v>0</v>
      </c>
      <c r="C414">
        <f ca="1"/>
        <v>0</v>
      </c>
      <c r="D414" t="str">
        <f ca="1"/>
        <v/>
      </c>
      <c r="E414">
        <f ca="1"/>
        <v>0</v>
      </c>
      <c r="F414">
        <f ca="1"/>
        <v>0</v>
      </c>
      <c r="G414">
        <f ca="1"/>
        <v>0</v>
      </c>
      <c r="H414" t="str">
        <f ca="1"/>
        <v/>
      </c>
      <c r="I414">
        <f ca="1"/>
        <v>0</v>
      </c>
      <c r="J414" t="str">
        <f ca="1"/>
        <v/>
      </c>
      <c r="K414" t="str">
        <f ca="1"/>
        <v>0</v>
      </c>
      <c r="L414" t="str">
        <f ca="1"/>
        <v>0</v>
      </c>
      <c r="M414" t="str">
        <f ca="1"/>
        <v>0</v>
      </c>
      <c r="X414" s="91">
        <f t="shared" ref="X414:BC414" ca="1" si="1182">IFERROR(ROUNDDOWN(($E414+X$388-1)/$G414,0)*((X36+X144+X198)+(X546+X609+X654+X708)),0)</f>
        <v>0</v>
      </c>
      <c r="Y414">
        <f t="shared" ca="1" si="1182"/>
        <v>0</v>
      </c>
      <c r="Z414">
        <f t="shared" ca="1" si="1182"/>
        <v>0</v>
      </c>
      <c r="AA414">
        <f t="shared" ca="1" si="1182"/>
        <v>0</v>
      </c>
      <c r="AB414">
        <f t="shared" ca="1" si="1182"/>
        <v>0</v>
      </c>
      <c r="AC414">
        <f t="shared" ca="1" si="1182"/>
        <v>0</v>
      </c>
      <c r="AD414">
        <f t="shared" ca="1" si="1182"/>
        <v>0</v>
      </c>
      <c r="AE414">
        <f t="shared" ca="1" si="1182"/>
        <v>0</v>
      </c>
      <c r="AF414">
        <f t="shared" ca="1" si="1182"/>
        <v>0</v>
      </c>
      <c r="AG414">
        <f t="shared" ca="1" si="1182"/>
        <v>0</v>
      </c>
      <c r="AH414">
        <f t="shared" ca="1" si="1182"/>
        <v>0</v>
      </c>
      <c r="AI414">
        <f t="shared" ca="1" si="1182"/>
        <v>0</v>
      </c>
      <c r="AJ414">
        <f t="shared" ca="1" si="1182"/>
        <v>0</v>
      </c>
      <c r="AK414">
        <f t="shared" ca="1" si="1182"/>
        <v>0</v>
      </c>
      <c r="AL414">
        <f t="shared" ca="1" si="1182"/>
        <v>0</v>
      </c>
      <c r="AM414">
        <f t="shared" ca="1" si="1182"/>
        <v>0</v>
      </c>
      <c r="AN414">
        <f t="shared" ca="1" si="1182"/>
        <v>0</v>
      </c>
      <c r="AO414">
        <f t="shared" ca="1" si="1182"/>
        <v>0</v>
      </c>
      <c r="AP414">
        <f t="shared" ca="1" si="1182"/>
        <v>0</v>
      </c>
      <c r="AQ414">
        <f t="shared" ca="1" si="1182"/>
        <v>0</v>
      </c>
      <c r="AR414">
        <f t="shared" ca="1" si="1182"/>
        <v>0</v>
      </c>
      <c r="AS414">
        <f t="shared" ca="1" si="1182"/>
        <v>0</v>
      </c>
      <c r="AT414">
        <f t="shared" ca="1" si="1182"/>
        <v>0</v>
      </c>
      <c r="AU414">
        <f t="shared" ca="1" si="1182"/>
        <v>0</v>
      </c>
      <c r="AV414">
        <f t="shared" ca="1" si="1182"/>
        <v>0</v>
      </c>
      <c r="AW414">
        <f t="shared" ca="1" si="1182"/>
        <v>0</v>
      </c>
      <c r="AX414">
        <f t="shared" ca="1" si="1182"/>
        <v>0</v>
      </c>
      <c r="AY414">
        <f t="shared" ca="1" si="1182"/>
        <v>0</v>
      </c>
      <c r="AZ414">
        <f t="shared" ca="1" si="1182"/>
        <v>0</v>
      </c>
      <c r="BA414">
        <f t="shared" ca="1" si="1182"/>
        <v>0</v>
      </c>
      <c r="BB414" s="91">
        <f t="shared" ca="1" si="1182"/>
        <v>0</v>
      </c>
      <c r="BC414">
        <f t="shared" ca="1" si="1182"/>
        <v>0</v>
      </c>
      <c r="BD414">
        <f t="shared" ref="BD414:CI414" ca="1" si="1183">IFERROR(ROUNDDOWN(($E414+BD$388-1)/$G414,0)*((BD36+BD144+BD198)+(BD546+BD609+BD654+BD708)),0)</f>
        <v>0</v>
      </c>
      <c r="BE414">
        <f t="shared" ca="1" si="1183"/>
        <v>0</v>
      </c>
      <c r="BF414">
        <f t="shared" ca="1" si="1183"/>
        <v>0</v>
      </c>
      <c r="BG414">
        <f t="shared" ca="1" si="1183"/>
        <v>0</v>
      </c>
      <c r="BH414">
        <f t="shared" ca="1" si="1183"/>
        <v>0</v>
      </c>
      <c r="BI414">
        <f t="shared" ca="1" si="1183"/>
        <v>0</v>
      </c>
      <c r="BJ414">
        <f t="shared" ca="1" si="1183"/>
        <v>0</v>
      </c>
      <c r="BK414">
        <f t="shared" ca="1" si="1183"/>
        <v>0</v>
      </c>
      <c r="BL414">
        <f t="shared" ca="1" si="1183"/>
        <v>0</v>
      </c>
      <c r="BM414">
        <f t="shared" ca="1" si="1183"/>
        <v>0</v>
      </c>
      <c r="BN414">
        <f t="shared" ca="1" si="1183"/>
        <v>0</v>
      </c>
      <c r="BO414">
        <f t="shared" ca="1" si="1183"/>
        <v>0</v>
      </c>
      <c r="BP414">
        <f t="shared" ca="1" si="1183"/>
        <v>0</v>
      </c>
      <c r="BQ414">
        <f t="shared" ca="1" si="1183"/>
        <v>0</v>
      </c>
      <c r="BR414">
        <f t="shared" ca="1" si="1183"/>
        <v>0</v>
      </c>
      <c r="BS414">
        <f t="shared" ca="1" si="1183"/>
        <v>0</v>
      </c>
      <c r="BT414">
        <f t="shared" ca="1" si="1183"/>
        <v>0</v>
      </c>
      <c r="BU414">
        <f t="shared" ca="1" si="1183"/>
        <v>0</v>
      </c>
      <c r="BV414">
        <f t="shared" ca="1" si="1183"/>
        <v>0</v>
      </c>
      <c r="BW414">
        <f t="shared" ca="1" si="1183"/>
        <v>0</v>
      </c>
      <c r="BX414">
        <f t="shared" ca="1" si="1183"/>
        <v>0</v>
      </c>
      <c r="BY414">
        <f t="shared" ca="1" si="1183"/>
        <v>0</v>
      </c>
      <c r="BZ414">
        <f t="shared" ca="1" si="1183"/>
        <v>0</v>
      </c>
      <c r="CA414">
        <f t="shared" ca="1" si="1183"/>
        <v>0</v>
      </c>
      <c r="CB414">
        <f t="shared" ca="1" si="1183"/>
        <v>0</v>
      </c>
      <c r="CC414">
        <f t="shared" ca="1" si="1183"/>
        <v>0</v>
      </c>
      <c r="CD414">
        <f t="shared" ca="1" si="1183"/>
        <v>0</v>
      </c>
      <c r="CE414">
        <f t="shared" ca="1" si="1183"/>
        <v>0</v>
      </c>
      <c r="CF414" s="91">
        <f t="shared" ca="1" si="1183"/>
        <v>0</v>
      </c>
      <c r="CG414">
        <f t="shared" ca="1" si="1183"/>
        <v>0</v>
      </c>
      <c r="CH414">
        <f t="shared" ca="1" si="1183"/>
        <v>0</v>
      </c>
      <c r="CI414">
        <f t="shared" ca="1" si="1183"/>
        <v>0</v>
      </c>
      <c r="CJ414">
        <f t="shared" ref="CJ414:DO414" ca="1" si="1184">IFERROR(ROUNDDOWN(($E414+CJ$388-1)/$G414,0)*((CJ36+CJ144+CJ198)+(CJ546+CJ609+CJ654+CJ708)),0)</f>
        <v>0</v>
      </c>
      <c r="CK414">
        <f t="shared" ca="1" si="1184"/>
        <v>0</v>
      </c>
      <c r="CL414">
        <f t="shared" ca="1" si="1184"/>
        <v>0</v>
      </c>
      <c r="CM414">
        <f t="shared" ca="1" si="1184"/>
        <v>0</v>
      </c>
      <c r="CN414">
        <f t="shared" ca="1" si="1184"/>
        <v>0</v>
      </c>
      <c r="CO414">
        <f t="shared" ca="1" si="1184"/>
        <v>0</v>
      </c>
      <c r="CP414">
        <f t="shared" ca="1" si="1184"/>
        <v>0</v>
      </c>
      <c r="CQ414">
        <f t="shared" ca="1" si="1184"/>
        <v>0</v>
      </c>
      <c r="CR414">
        <f t="shared" ca="1" si="1184"/>
        <v>0</v>
      </c>
      <c r="CS414">
        <f t="shared" ca="1" si="1184"/>
        <v>0</v>
      </c>
      <c r="CT414">
        <f t="shared" ca="1" si="1184"/>
        <v>0</v>
      </c>
      <c r="CU414">
        <f t="shared" ca="1" si="1184"/>
        <v>0</v>
      </c>
      <c r="CV414">
        <f t="shared" ca="1" si="1184"/>
        <v>0</v>
      </c>
      <c r="CW414">
        <f t="shared" ca="1" si="1184"/>
        <v>0</v>
      </c>
      <c r="CX414">
        <f t="shared" ca="1" si="1184"/>
        <v>0</v>
      </c>
      <c r="CY414">
        <f t="shared" ca="1" si="1184"/>
        <v>0</v>
      </c>
      <c r="CZ414">
        <f t="shared" ca="1" si="1184"/>
        <v>0</v>
      </c>
      <c r="DA414">
        <f t="shared" ca="1" si="1184"/>
        <v>0</v>
      </c>
      <c r="DB414">
        <f t="shared" ca="1" si="1184"/>
        <v>0</v>
      </c>
      <c r="DC414">
        <f t="shared" ca="1" si="1184"/>
        <v>0</v>
      </c>
      <c r="DD414">
        <f t="shared" ca="1" si="1184"/>
        <v>0</v>
      </c>
      <c r="DE414">
        <f t="shared" ca="1" si="1184"/>
        <v>0</v>
      </c>
      <c r="DF414">
        <f t="shared" ca="1" si="1184"/>
        <v>0</v>
      </c>
      <c r="DG414">
        <f t="shared" ca="1" si="1184"/>
        <v>0</v>
      </c>
      <c r="DH414">
        <f t="shared" ca="1" si="1184"/>
        <v>0</v>
      </c>
      <c r="DI414">
        <f t="shared" ca="1" si="1184"/>
        <v>0</v>
      </c>
      <c r="DJ414" s="91">
        <f t="shared" ca="1" si="1184"/>
        <v>0</v>
      </c>
      <c r="DK414">
        <f t="shared" ca="1" si="1184"/>
        <v>0</v>
      </c>
      <c r="DL414">
        <f t="shared" ca="1" si="1184"/>
        <v>0</v>
      </c>
      <c r="DM414">
        <f t="shared" ca="1" si="1184"/>
        <v>0</v>
      </c>
      <c r="DN414">
        <f t="shared" ca="1" si="1184"/>
        <v>0</v>
      </c>
      <c r="DO414">
        <f t="shared" ca="1" si="1184"/>
        <v>0</v>
      </c>
      <c r="DP414">
        <f t="shared" ref="DP414:EN414" ca="1" si="1185">IFERROR(ROUNDDOWN(($E414+DP$388-1)/$G414,0)*((DP36+DP144+DP198)+(DP546+DP609+DP654+DP708)),0)</f>
        <v>0</v>
      </c>
      <c r="DQ414">
        <f t="shared" ca="1" si="1185"/>
        <v>0</v>
      </c>
      <c r="DR414">
        <f t="shared" ca="1" si="1185"/>
        <v>0</v>
      </c>
      <c r="DS414">
        <f t="shared" ca="1" si="1185"/>
        <v>0</v>
      </c>
      <c r="DT414">
        <f t="shared" ca="1" si="1185"/>
        <v>0</v>
      </c>
      <c r="DU414">
        <f t="shared" ca="1" si="1185"/>
        <v>0</v>
      </c>
      <c r="DV414">
        <f t="shared" ca="1" si="1185"/>
        <v>0</v>
      </c>
      <c r="DW414">
        <f t="shared" ca="1" si="1185"/>
        <v>0</v>
      </c>
      <c r="DX414">
        <f t="shared" ca="1" si="1185"/>
        <v>0</v>
      </c>
      <c r="DY414">
        <f t="shared" ca="1" si="1185"/>
        <v>0</v>
      </c>
      <c r="DZ414">
        <f t="shared" ca="1" si="1185"/>
        <v>0</v>
      </c>
      <c r="EA414">
        <f t="shared" ca="1" si="1185"/>
        <v>0</v>
      </c>
      <c r="EB414">
        <f t="shared" ca="1" si="1185"/>
        <v>0</v>
      </c>
      <c r="EC414">
        <f t="shared" ca="1" si="1185"/>
        <v>0</v>
      </c>
      <c r="ED414">
        <f t="shared" ca="1" si="1185"/>
        <v>0</v>
      </c>
      <c r="EE414">
        <f t="shared" ca="1" si="1185"/>
        <v>0</v>
      </c>
      <c r="EF414">
        <f t="shared" ca="1" si="1185"/>
        <v>0</v>
      </c>
      <c r="EG414">
        <f t="shared" ca="1" si="1185"/>
        <v>0</v>
      </c>
      <c r="EH414">
        <f t="shared" ca="1" si="1185"/>
        <v>0</v>
      </c>
      <c r="EI414">
        <f t="shared" ca="1" si="1185"/>
        <v>0</v>
      </c>
      <c r="EJ414">
        <f t="shared" ca="1" si="1185"/>
        <v>0</v>
      </c>
      <c r="EK414">
        <f t="shared" ca="1" si="1185"/>
        <v>0</v>
      </c>
      <c r="EL414">
        <f t="shared" ca="1" si="1185"/>
        <v>0</v>
      </c>
      <c r="EM414">
        <f t="shared" ca="1" si="1185"/>
        <v>0</v>
      </c>
      <c r="EN414" s="91">
        <f t="shared" ca="1" si="1185"/>
        <v>0</v>
      </c>
    </row>
    <row r="415" spans="1:144">
      <c r="A415">
        <f ca="1"/>
        <v>0</v>
      </c>
      <c r="B415">
        <f ca="1"/>
        <v>0</v>
      </c>
      <c r="C415">
        <f ca="1"/>
        <v>0</v>
      </c>
      <c r="D415" t="str">
        <f ca="1"/>
        <v/>
      </c>
      <c r="E415">
        <f ca="1"/>
        <v>0</v>
      </c>
      <c r="F415">
        <f ca="1"/>
        <v>0</v>
      </c>
      <c r="G415">
        <f ca="1"/>
        <v>0</v>
      </c>
      <c r="H415" t="str">
        <f ca="1"/>
        <v/>
      </c>
      <c r="I415">
        <f ca="1"/>
        <v>0</v>
      </c>
      <c r="J415" t="str">
        <f ca="1"/>
        <v/>
      </c>
      <c r="K415" t="str">
        <f ca="1"/>
        <v>0</v>
      </c>
      <c r="L415" t="str">
        <f ca="1"/>
        <v>0</v>
      </c>
      <c r="M415" t="str">
        <f ca="1"/>
        <v>0</v>
      </c>
      <c r="X415" s="91">
        <f t="shared" ref="X415:BC415" ca="1" si="1186">IFERROR(ROUNDDOWN(($E415+X$388-1)/$G415,0)*((X37+X145+X199)+(X547+X610+X655+X709)),0)</f>
        <v>0</v>
      </c>
      <c r="Y415">
        <f t="shared" ca="1" si="1186"/>
        <v>0</v>
      </c>
      <c r="Z415">
        <f t="shared" ca="1" si="1186"/>
        <v>0</v>
      </c>
      <c r="AA415">
        <f t="shared" ca="1" si="1186"/>
        <v>0</v>
      </c>
      <c r="AB415">
        <f t="shared" ca="1" si="1186"/>
        <v>0</v>
      </c>
      <c r="AC415">
        <f t="shared" ca="1" si="1186"/>
        <v>0</v>
      </c>
      <c r="AD415">
        <f t="shared" ca="1" si="1186"/>
        <v>0</v>
      </c>
      <c r="AE415">
        <f t="shared" ca="1" si="1186"/>
        <v>0</v>
      </c>
      <c r="AF415">
        <f t="shared" ca="1" si="1186"/>
        <v>0</v>
      </c>
      <c r="AG415">
        <f t="shared" ca="1" si="1186"/>
        <v>0</v>
      </c>
      <c r="AH415">
        <f t="shared" ca="1" si="1186"/>
        <v>0</v>
      </c>
      <c r="AI415">
        <f t="shared" ca="1" si="1186"/>
        <v>0</v>
      </c>
      <c r="AJ415">
        <f t="shared" ca="1" si="1186"/>
        <v>0</v>
      </c>
      <c r="AK415">
        <f t="shared" ca="1" si="1186"/>
        <v>0</v>
      </c>
      <c r="AL415">
        <f t="shared" ca="1" si="1186"/>
        <v>0</v>
      </c>
      <c r="AM415">
        <f t="shared" ca="1" si="1186"/>
        <v>0</v>
      </c>
      <c r="AN415">
        <f t="shared" ca="1" si="1186"/>
        <v>0</v>
      </c>
      <c r="AO415">
        <f t="shared" ca="1" si="1186"/>
        <v>0</v>
      </c>
      <c r="AP415">
        <f t="shared" ca="1" si="1186"/>
        <v>0</v>
      </c>
      <c r="AQ415">
        <f t="shared" ca="1" si="1186"/>
        <v>0</v>
      </c>
      <c r="AR415">
        <f t="shared" ca="1" si="1186"/>
        <v>0</v>
      </c>
      <c r="AS415">
        <f t="shared" ca="1" si="1186"/>
        <v>0</v>
      </c>
      <c r="AT415">
        <f t="shared" ca="1" si="1186"/>
        <v>0</v>
      </c>
      <c r="AU415">
        <f t="shared" ca="1" si="1186"/>
        <v>0</v>
      </c>
      <c r="AV415">
        <f t="shared" ca="1" si="1186"/>
        <v>0</v>
      </c>
      <c r="AW415">
        <f t="shared" ca="1" si="1186"/>
        <v>0</v>
      </c>
      <c r="AX415">
        <f t="shared" ca="1" si="1186"/>
        <v>0</v>
      </c>
      <c r="AY415">
        <f t="shared" ca="1" si="1186"/>
        <v>0</v>
      </c>
      <c r="AZ415">
        <f t="shared" ca="1" si="1186"/>
        <v>0</v>
      </c>
      <c r="BA415">
        <f t="shared" ca="1" si="1186"/>
        <v>0</v>
      </c>
      <c r="BB415" s="91">
        <f t="shared" ca="1" si="1186"/>
        <v>0</v>
      </c>
      <c r="BC415">
        <f t="shared" ca="1" si="1186"/>
        <v>0</v>
      </c>
      <c r="BD415">
        <f t="shared" ref="BD415:CI415" ca="1" si="1187">IFERROR(ROUNDDOWN(($E415+BD$388-1)/$G415,0)*((BD37+BD145+BD199)+(BD547+BD610+BD655+BD709)),0)</f>
        <v>0</v>
      </c>
      <c r="BE415">
        <f t="shared" ca="1" si="1187"/>
        <v>0</v>
      </c>
      <c r="BF415">
        <f t="shared" ca="1" si="1187"/>
        <v>0</v>
      </c>
      <c r="BG415">
        <f t="shared" ca="1" si="1187"/>
        <v>0</v>
      </c>
      <c r="BH415">
        <f t="shared" ca="1" si="1187"/>
        <v>0</v>
      </c>
      <c r="BI415">
        <f t="shared" ca="1" si="1187"/>
        <v>0</v>
      </c>
      <c r="BJ415">
        <f t="shared" ca="1" si="1187"/>
        <v>0</v>
      </c>
      <c r="BK415">
        <f t="shared" ca="1" si="1187"/>
        <v>0</v>
      </c>
      <c r="BL415">
        <f t="shared" ca="1" si="1187"/>
        <v>0</v>
      </c>
      <c r="BM415">
        <f t="shared" ca="1" si="1187"/>
        <v>0</v>
      </c>
      <c r="BN415">
        <f t="shared" ca="1" si="1187"/>
        <v>0</v>
      </c>
      <c r="BO415">
        <f t="shared" ca="1" si="1187"/>
        <v>0</v>
      </c>
      <c r="BP415">
        <f t="shared" ca="1" si="1187"/>
        <v>0</v>
      </c>
      <c r="BQ415">
        <f t="shared" ca="1" si="1187"/>
        <v>0</v>
      </c>
      <c r="BR415">
        <f t="shared" ca="1" si="1187"/>
        <v>0</v>
      </c>
      <c r="BS415">
        <f t="shared" ca="1" si="1187"/>
        <v>0</v>
      </c>
      <c r="BT415">
        <f t="shared" ca="1" si="1187"/>
        <v>0</v>
      </c>
      <c r="BU415">
        <f t="shared" ca="1" si="1187"/>
        <v>0</v>
      </c>
      <c r="BV415">
        <f t="shared" ca="1" si="1187"/>
        <v>0</v>
      </c>
      <c r="BW415">
        <f t="shared" ca="1" si="1187"/>
        <v>0</v>
      </c>
      <c r="BX415">
        <f t="shared" ca="1" si="1187"/>
        <v>0</v>
      </c>
      <c r="BY415">
        <f t="shared" ca="1" si="1187"/>
        <v>0</v>
      </c>
      <c r="BZ415">
        <f t="shared" ca="1" si="1187"/>
        <v>0</v>
      </c>
      <c r="CA415">
        <f t="shared" ca="1" si="1187"/>
        <v>0</v>
      </c>
      <c r="CB415">
        <f t="shared" ca="1" si="1187"/>
        <v>0</v>
      </c>
      <c r="CC415">
        <f t="shared" ca="1" si="1187"/>
        <v>0</v>
      </c>
      <c r="CD415">
        <f t="shared" ca="1" si="1187"/>
        <v>0</v>
      </c>
      <c r="CE415">
        <f t="shared" ca="1" si="1187"/>
        <v>0</v>
      </c>
      <c r="CF415" s="91">
        <f t="shared" ca="1" si="1187"/>
        <v>0</v>
      </c>
      <c r="CG415">
        <f t="shared" ca="1" si="1187"/>
        <v>0</v>
      </c>
      <c r="CH415">
        <f t="shared" ca="1" si="1187"/>
        <v>0</v>
      </c>
      <c r="CI415">
        <f t="shared" ca="1" si="1187"/>
        <v>0</v>
      </c>
      <c r="CJ415">
        <f t="shared" ref="CJ415:DO415" ca="1" si="1188">IFERROR(ROUNDDOWN(($E415+CJ$388-1)/$G415,0)*((CJ37+CJ145+CJ199)+(CJ547+CJ610+CJ655+CJ709)),0)</f>
        <v>0</v>
      </c>
      <c r="CK415">
        <f t="shared" ca="1" si="1188"/>
        <v>0</v>
      </c>
      <c r="CL415">
        <f t="shared" ca="1" si="1188"/>
        <v>0</v>
      </c>
      <c r="CM415">
        <f t="shared" ca="1" si="1188"/>
        <v>0</v>
      </c>
      <c r="CN415">
        <f t="shared" ca="1" si="1188"/>
        <v>0</v>
      </c>
      <c r="CO415">
        <f t="shared" ca="1" si="1188"/>
        <v>0</v>
      </c>
      <c r="CP415">
        <f t="shared" ca="1" si="1188"/>
        <v>0</v>
      </c>
      <c r="CQ415">
        <f t="shared" ca="1" si="1188"/>
        <v>0</v>
      </c>
      <c r="CR415">
        <f t="shared" ca="1" si="1188"/>
        <v>0</v>
      </c>
      <c r="CS415">
        <f t="shared" ca="1" si="1188"/>
        <v>0</v>
      </c>
      <c r="CT415">
        <f t="shared" ca="1" si="1188"/>
        <v>0</v>
      </c>
      <c r="CU415">
        <f t="shared" ca="1" si="1188"/>
        <v>0</v>
      </c>
      <c r="CV415">
        <f t="shared" ca="1" si="1188"/>
        <v>0</v>
      </c>
      <c r="CW415">
        <f t="shared" ca="1" si="1188"/>
        <v>0</v>
      </c>
      <c r="CX415">
        <f t="shared" ca="1" si="1188"/>
        <v>0</v>
      </c>
      <c r="CY415">
        <f t="shared" ca="1" si="1188"/>
        <v>0</v>
      </c>
      <c r="CZ415">
        <f t="shared" ca="1" si="1188"/>
        <v>0</v>
      </c>
      <c r="DA415">
        <f t="shared" ca="1" si="1188"/>
        <v>0</v>
      </c>
      <c r="DB415">
        <f t="shared" ca="1" si="1188"/>
        <v>0</v>
      </c>
      <c r="DC415">
        <f t="shared" ca="1" si="1188"/>
        <v>0</v>
      </c>
      <c r="DD415">
        <f t="shared" ca="1" si="1188"/>
        <v>0</v>
      </c>
      <c r="DE415">
        <f t="shared" ca="1" si="1188"/>
        <v>0</v>
      </c>
      <c r="DF415">
        <f t="shared" ca="1" si="1188"/>
        <v>0</v>
      </c>
      <c r="DG415">
        <f t="shared" ca="1" si="1188"/>
        <v>0</v>
      </c>
      <c r="DH415">
        <f t="shared" ca="1" si="1188"/>
        <v>0</v>
      </c>
      <c r="DI415">
        <f t="shared" ca="1" si="1188"/>
        <v>0</v>
      </c>
      <c r="DJ415" s="91">
        <f t="shared" ca="1" si="1188"/>
        <v>0</v>
      </c>
      <c r="DK415">
        <f t="shared" ca="1" si="1188"/>
        <v>0</v>
      </c>
      <c r="DL415">
        <f t="shared" ca="1" si="1188"/>
        <v>0</v>
      </c>
      <c r="DM415">
        <f t="shared" ca="1" si="1188"/>
        <v>0</v>
      </c>
      <c r="DN415">
        <f t="shared" ca="1" si="1188"/>
        <v>0</v>
      </c>
      <c r="DO415">
        <f t="shared" ca="1" si="1188"/>
        <v>0</v>
      </c>
      <c r="DP415">
        <f t="shared" ref="DP415:EN415" ca="1" si="1189">IFERROR(ROUNDDOWN(($E415+DP$388-1)/$G415,0)*((DP37+DP145+DP199)+(DP547+DP610+DP655+DP709)),0)</f>
        <v>0</v>
      </c>
      <c r="DQ415">
        <f t="shared" ca="1" si="1189"/>
        <v>0</v>
      </c>
      <c r="DR415">
        <f t="shared" ca="1" si="1189"/>
        <v>0</v>
      </c>
      <c r="DS415">
        <f t="shared" ca="1" si="1189"/>
        <v>0</v>
      </c>
      <c r="DT415">
        <f t="shared" ca="1" si="1189"/>
        <v>0</v>
      </c>
      <c r="DU415">
        <f t="shared" ca="1" si="1189"/>
        <v>0</v>
      </c>
      <c r="DV415">
        <f t="shared" ca="1" si="1189"/>
        <v>0</v>
      </c>
      <c r="DW415">
        <f t="shared" ca="1" si="1189"/>
        <v>0</v>
      </c>
      <c r="DX415">
        <f t="shared" ca="1" si="1189"/>
        <v>0</v>
      </c>
      <c r="DY415">
        <f t="shared" ca="1" si="1189"/>
        <v>0</v>
      </c>
      <c r="DZ415">
        <f t="shared" ca="1" si="1189"/>
        <v>0</v>
      </c>
      <c r="EA415">
        <f t="shared" ca="1" si="1189"/>
        <v>0</v>
      </c>
      <c r="EB415">
        <f t="shared" ca="1" si="1189"/>
        <v>0</v>
      </c>
      <c r="EC415">
        <f t="shared" ca="1" si="1189"/>
        <v>0</v>
      </c>
      <c r="ED415">
        <f t="shared" ca="1" si="1189"/>
        <v>0</v>
      </c>
      <c r="EE415">
        <f t="shared" ca="1" si="1189"/>
        <v>0</v>
      </c>
      <c r="EF415">
        <f t="shared" ca="1" si="1189"/>
        <v>0</v>
      </c>
      <c r="EG415">
        <f t="shared" ca="1" si="1189"/>
        <v>0</v>
      </c>
      <c r="EH415">
        <f t="shared" ca="1" si="1189"/>
        <v>0</v>
      </c>
      <c r="EI415">
        <f t="shared" ca="1" si="1189"/>
        <v>0</v>
      </c>
      <c r="EJ415">
        <f t="shared" ca="1" si="1189"/>
        <v>0</v>
      </c>
      <c r="EK415">
        <f t="shared" ca="1" si="1189"/>
        <v>0</v>
      </c>
      <c r="EL415">
        <f t="shared" ca="1" si="1189"/>
        <v>0</v>
      </c>
      <c r="EM415">
        <f t="shared" ca="1" si="1189"/>
        <v>0</v>
      </c>
      <c r="EN415" s="91">
        <f t="shared" ca="1" si="1189"/>
        <v>0</v>
      </c>
    </row>
    <row r="416" spans="1:144">
      <c r="A416">
        <f ca="1"/>
        <v>0</v>
      </c>
      <c r="B416">
        <f ca="1"/>
        <v>0</v>
      </c>
      <c r="C416">
        <f ca="1"/>
        <v>0</v>
      </c>
      <c r="D416" t="str">
        <f ca="1"/>
        <v/>
      </c>
      <c r="E416">
        <f ca="1"/>
        <v>0</v>
      </c>
      <c r="F416">
        <f ca="1"/>
        <v>0</v>
      </c>
      <c r="G416">
        <f ca="1"/>
        <v>0</v>
      </c>
      <c r="H416" t="str">
        <f ca="1"/>
        <v/>
      </c>
      <c r="I416">
        <f ca="1"/>
        <v>0</v>
      </c>
      <c r="J416" t="str">
        <f ca="1"/>
        <v/>
      </c>
      <c r="K416" t="str">
        <f ca="1"/>
        <v>0</v>
      </c>
      <c r="L416" t="str">
        <f ca="1"/>
        <v>0</v>
      </c>
      <c r="M416" t="str">
        <f ca="1"/>
        <v>0</v>
      </c>
      <c r="X416" s="91">
        <f t="shared" ref="X416:BC416" ca="1" si="1190">IFERROR(ROUNDDOWN(($E416+X$388-1)/$G416,0)*((X38+X146+X209)+(X548+X611+X656+X719)),0)</f>
        <v>0</v>
      </c>
      <c r="Y416">
        <f t="shared" ca="1" si="1190"/>
        <v>0</v>
      </c>
      <c r="Z416">
        <f t="shared" ca="1" si="1190"/>
        <v>0</v>
      </c>
      <c r="AA416">
        <f t="shared" ca="1" si="1190"/>
        <v>0</v>
      </c>
      <c r="AB416">
        <f t="shared" ca="1" si="1190"/>
        <v>0</v>
      </c>
      <c r="AC416">
        <f t="shared" ca="1" si="1190"/>
        <v>0</v>
      </c>
      <c r="AD416">
        <f t="shared" ca="1" si="1190"/>
        <v>0</v>
      </c>
      <c r="AE416">
        <f t="shared" ca="1" si="1190"/>
        <v>0</v>
      </c>
      <c r="AF416">
        <f t="shared" ca="1" si="1190"/>
        <v>0</v>
      </c>
      <c r="AG416">
        <f t="shared" ca="1" si="1190"/>
        <v>0</v>
      </c>
      <c r="AH416">
        <f t="shared" ca="1" si="1190"/>
        <v>0</v>
      </c>
      <c r="AI416">
        <f t="shared" ca="1" si="1190"/>
        <v>0</v>
      </c>
      <c r="AJ416">
        <f t="shared" ca="1" si="1190"/>
        <v>0</v>
      </c>
      <c r="AK416">
        <f t="shared" ca="1" si="1190"/>
        <v>0</v>
      </c>
      <c r="AL416">
        <f t="shared" ca="1" si="1190"/>
        <v>0</v>
      </c>
      <c r="AM416">
        <f t="shared" ca="1" si="1190"/>
        <v>0</v>
      </c>
      <c r="AN416">
        <f t="shared" ca="1" si="1190"/>
        <v>0</v>
      </c>
      <c r="AO416">
        <f t="shared" ca="1" si="1190"/>
        <v>0</v>
      </c>
      <c r="AP416">
        <f t="shared" ca="1" si="1190"/>
        <v>0</v>
      </c>
      <c r="AQ416">
        <f t="shared" ca="1" si="1190"/>
        <v>0</v>
      </c>
      <c r="AR416">
        <f t="shared" ca="1" si="1190"/>
        <v>0</v>
      </c>
      <c r="AS416">
        <f t="shared" ca="1" si="1190"/>
        <v>0</v>
      </c>
      <c r="AT416">
        <f t="shared" ca="1" si="1190"/>
        <v>0</v>
      </c>
      <c r="AU416">
        <f t="shared" ca="1" si="1190"/>
        <v>0</v>
      </c>
      <c r="AV416">
        <f t="shared" ca="1" si="1190"/>
        <v>0</v>
      </c>
      <c r="AW416">
        <f t="shared" ca="1" si="1190"/>
        <v>0</v>
      </c>
      <c r="AX416">
        <f t="shared" ca="1" si="1190"/>
        <v>0</v>
      </c>
      <c r="AY416">
        <f t="shared" ca="1" si="1190"/>
        <v>0</v>
      </c>
      <c r="AZ416">
        <f t="shared" ca="1" si="1190"/>
        <v>0</v>
      </c>
      <c r="BA416">
        <f t="shared" ca="1" si="1190"/>
        <v>0</v>
      </c>
      <c r="BB416" s="91">
        <f t="shared" ca="1" si="1190"/>
        <v>0</v>
      </c>
      <c r="BC416">
        <f t="shared" ca="1" si="1190"/>
        <v>0</v>
      </c>
      <c r="BD416">
        <f t="shared" ref="BD416:CI416" ca="1" si="1191">IFERROR(ROUNDDOWN(($E416+BD$388-1)/$G416,0)*((BD38+BD146+BD209)+(BD548+BD611+BD656+BD719)),0)</f>
        <v>0</v>
      </c>
      <c r="BE416">
        <f t="shared" ca="1" si="1191"/>
        <v>0</v>
      </c>
      <c r="BF416">
        <f t="shared" ca="1" si="1191"/>
        <v>0</v>
      </c>
      <c r="BG416">
        <f t="shared" ca="1" si="1191"/>
        <v>0</v>
      </c>
      <c r="BH416">
        <f t="shared" ca="1" si="1191"/>
        <v>0</v>
      </c>
      <c r="BI416">
        <f t="shared" ca="1" si="1191"/>
        <v>0</v>
      </c>
      <c r="BJ416">
        <f t="shared" ca="1" si="1191"/>
        <v>0</v>
      </c>
      <c r="BK416">
        <f t="shared" ca="1" si="1191"/>
        <v>0</v>
      </c>
      <c r="BL416">
        <f t="shared" ca="1" si="1191"/>
        <v>0</v>
      </c>
      <c r="BM416">
        <f t="shared" ca="1" si="1191"/>
        <v>0</v>
      </c>
      <c r="BN416">
        <f t="shared" ca="1" si="1191"/>
        <v>0</v>
      </c>
      <c r="BO416">
        <f t="shared" ca="1" si="1191"/>
        <v>0</v>
      </c>
      <c r="BP416">
        <f t="shared" ca="1" si="1191"/>
        <v>0</v>
      </c>
      <c r="BQ416">
        <f t="shared" ca="1" si="1191"/>
        <v>0</v>
      </c>
      <c r="BR416">
        <f t="shared" ca="1" si="1191"/>
        <v>0</v>
      </c>
      <c r="BS416">
        <f t="shared" ca="1" si="1191"/>
        <v>0</v>
      </c>
      <c r="BT416">
        <f t="shared" ca="1" si="1191"/>
        <v>0</v>
      </c>
      <c r="BU416">
        <f t="shared" ca="1" si="1191"/>
        <v>0</v>
      </c>
      <c r="BV416">
        <f t="shared" ca="1" si="1191"/>
        <v>0</v>
      </c>
      <c r="BW416">
        <f t="shared" ca="1" si="1191"/>
        <v>0</v>
      </c>
      <c r="BX416">
        <f t="shared" ca="1" si="1191"/>
        <v>0</v>
      </c>
      <c r="BY416">
        <f t="shared" ca="1" si="1191"/>
        <v>0</v>
      </c>
      <c r="BZ416">
        <f t="shared" ca="1" si="1191"/>
        <v>0</v>
      </c>
      <c r="CA416">
        <f t="shared" ca="1" si="1191"/>
        <v>0</v>
      </c>
      <c r="CB416">
        <f t="shared" ca="1" si="1191"/>
        <v>0</v>
      </c>
      <c r="CC416">
        <f t="shared" ca="1" si="1191"/>
        <v>0</v>
      </c>
      <c r="CD416">
        <f t="shared" ca="1" si="1191"/>
        <v>0</v>
      </c>
      <c r="CE416">
        <f t="shared" ca="1" si="1191"/>
        <v>0</v>
      </c>
      <c r="CF416" s="91">
        <f t="shared" ca="1" si="1191"/>
        <v>0</v>
      </c>
      <c r="CG416">
        <f t="shared" ca="1" si="1191"/>
        <v>0</v>
      </c>
      <c r="CH416">
        <f t="shared" ca="1" si="1191"/>
        <v>0</v>
      </c>
      <c r="CI416">
        <f t="shared" ca="1" si="1191"/>
        <v>0</v>
      </c>
      <c r="CJ416">
        <f t="shared" ref="CJ416:DO416" ca="1" si="1192">IFERROR(ROUNDDOWN(($E416+CJ$388-1)/$G416,0)*((CJ38+CJ146+CJ209)+(CJ548+CJ611+CJ656+CJ719)),0)</f>
        <v>0</v>
      </c>
      <c r="CK416">
        <f t="shared" ca="1" si="1192"/>
        <v>0</v>
      </c>
      <c r="CL416">
        <f t="shared" ca="1" si="1192"/>
        <v>0</v>
      </c>
      <c r="CM416">
        <f t="shared" ca="1" si="1192"/>
        <v>0</v>
      </c>
      <c r="CN416">
        <f t="shared" ca="1" si="1192"/>
        <v>0</v>
      </c>
      <c r="CO416">
        <f t="shared" ca="1" si="1192"/>
        <v>0</v>
      </c>
      <c r="CP416">
        <f t="shared" ca="1" si="1192"/>
        <v>0</v>
      </c>
      <c r="CQ416">
        <f t="shared" ca="1" si="1192"/>
        <v>0</v>
      </c>
      <c r="CR416">
        <f t="shared" ca="1" si="1192"/>
        <v>0</v>
      </c>
      <c r="CS416">
        <f t="shared" ca="1" si="1192"/>
        <v>0</v>
      </c>
      <c r="CT416">
        <f t="shared" ca="1" si="1192"/>
        <v>0</v>
      </c>
      <c r="CU416">
        <f t="shared" ca="1" si="1192"/>
        <v>0</v>
      </c>
      <c r="CV416">
        <f t="shared" ca="1" si="1192"/>
        <v>0</v>
      </c>
      <c r="CW416">
        <f t="shared" ca="1" si="1192"/>
        <v>0</v>
      </c>
      <c r="CX416">
        <f t="shared" ca="1" si="1192"/>
        <v>0</v>
      </c>
      <c r="CY416">
        <f t="shared" ca="1" si="1192"/>
        <v>0</v>
      </c>
      <c r="CZ416">
        <f t="shared" ca="1" si="1192"/>
        <v>0</v>
      </c>
      <c r="DA416">
        <f t="shared" ca="1" si="1192"/>
        <v>0</v>
      </c>
      <c r="DB416">
        <f t="shared" ca="1" si="1192"/>
        <v>0</v>
      </c>
      <c r="DC416">
        <f t="shared" ca="1" si="1192"/>
        <v>0</v>
      </c>
      <c r="DD416">
        <f t="shared" ca="1" si="1192"/>
        <v>0</v>
      </c>
      <c r="DE416">
        <f t="shared" ca="1" si="1192"/>
        <v>0</v>
      </c>
      <c r="DF416">
        <f t="shared" ca="1" si="1192"/>
        <v>0</v>
      </c>
      <c r="DG416">
        <f t="shared" ca="1" si="1192"/>
        <v>0</v>
      </c>
      <c r="DH416">
        <f t="shared" ca="1" si="1192"/>
        <v>0</v>
      </c>
      <c r="DI416">
        <f t="shared" ca="1" si="1192"/>
        <v>0</v>
      </c>
      <c r="DJ416" s="91">
        <f t="shared" ca="1" si="1192"/>
        <v>0</v>
      </c>
      <c r="DK416">
        <f t="shared" ca="1" si="1192"/>
        <v>0</v>
      </c>
      <c r="DL416">
        <f t="shared" ca="1" si="1192"/>
        <v>0</v>
      </c>
      <c r="DM416">
        <f t="shared" ca="1" si="1192"/>
        <v>0</v>
      </c>
      <c r="DN416">
        <f t="shared" ca="1" si="1192"/>
        <v>0</v>
      </c>
      <c r="DO416">
        <f t="shared" ca="1" si="1192"/>
        <v>0</v>
      </c>
      <c r="DP416">
        <f t="shared" ref="DP416:EN416" ca="1" si="1193">IFERROR(ROUNDDOWN(($E416+DP$388-1)/$G416,0)*((DP38+DP146+DP209)+(DP548+DP611+DP656+DP719)),0)</f>
        <v>0</v>
      </c>
      <c r="DQ416">
        <f t="shared" ca="1" si="1193"/>
        <v>0</v>
      </c>
      <c r="DR416">
        <f t="shared" ca="1" si="1193"/>
        <v>0</v>
      </c>
      <c r="DS416">
        <f t="shared" ca="1" si="1193"/>
        <v>0</v>
      </c>
      <c r="DT416">
        <f t="shared" ca="1" si="1193"/>
        <v>0</v>
      </c>
      <c r="DU416">
        <f t="shared" ca="1" si="1193"/>
        <v>0</v>
      </c>
      <c r="DV416">
        <f t="shared" ca="1" si="1193"/>
        <v>0</v>
      </c>
      <c r="DW416">
        <f t="shared" ca="1" si="1193"/>
        <v>0</v>
      </c>
      <c r="DX416">
        <f t="shared" ca="1" si="1193"/>
        <v>0</v>
      </c>
      <c r="DY416">
        <f t="shared" ca="1" si="1193"/>
        <v>0</v>
      </c>
      <c r="DZ416">
        <f t="shared" ca="1" si="1193"/>
        <v>0</v>
      </c>
      <c r="EA416">
        <f t="shared" ca="1" si="1193"/>
        <v>0</v>
      </c>
      <c r="EB416">
        <f t="shared" ca="1" si="1193"/>
        <v>0</v>
      </c>
      <c r="EC416">
        <f t="shared" ca="1" si="1193"/>
        <v>0</v>
      </c>
      <c r="ED416">
        <f t="shared" ca="1" si="1193"/>
        <v>0</v>
      </c>
      <c r="EE416">
        <f t="shared" ca="1" si="1193"/>
        <v>0</v>
      </c>
      <c r="EF416">
        <f t="shared" ca="1" si="1193"/>
        <v>0</v>
      </c>
      <c r="EG416">
        <f t="shared" ca="1" si="1193"/>
        <v>0</v>
      </c>
      <c r="EH416">
        <f t="shared" ca="1" si="1193"/>
        <v>0</v>
      </c>
      <c r="EI416">
        <f t="shared" ca="1" si="1193"/>
        <v>0</v>
      </c>
      <c r="EJ416">
        <f t="shared" ca="1" si="1193"/>
        <v>0</v>
      </c>
      <c r="EK416">
        <f t="shared" ca="1" si="1193"/>
        <v>0</v>
      </c>
      <c r="EL416">
        <f t="shared" ca="1" si="1193"/>
        <v>0</v>
      </c>
      <c r="EM416">
        <f t="shared" ca="1" si="1193"/>
        <v>0</v>
      </c>
      <c r="EN416" s="91">
        <f t="shared" ca="1" si="1193"/>
        <v>0</v>
      </c>
    </row>
    <row r="417" spans="1:144">
      <c r="A417">
        <f ca="1"/>
        <v>0</v>
      </c>
      <c r="B417">
        <f ca="1"/>
        <v>0</v>
      </c>
      <c r="C417">
        <f ca="1"/>
        <v>0</v>
      </c>
      <c r="D417" t="str">
        <f ca="1"/>
        <v/>
      </c>
      <c r="E417">
        <f ca="1"/>
        <v>0</v>
      </c>
      <c r="F417">
        <f ca="1"/>
        <v>0</v>
      </c>
      <c r="G417">
        <f ca="1"/>
        <v>0</v>
      </c>
      <c r="H417" t="str">
        <f ca="1"/>
        <v/>
      </c>
      <c r="I417">
        <f ca="1"/>
        <v>0</v>
      </c>
      <c r="J417" t="str">
        <f ca="1"/>
        <v/>
      </c>
      <c r="K417" t="str">
        <f ca="1"/>
        <v>0</v>
      </c>
      <c r="L417" t="str">
        <f ca="1"/>
        <v>0</v>
      </c>
      <c r="M417" t="str">
        <f ca="1"/>
        <v>0</v>
      </c>
      <c r="X417" s="91">
        <f t="shared" ref="X417:BC417" ca="1" si="1194">IFERROR(ROUNDDOWN(($E417+X$388-1)/$G417,0)*((X39+X147+X210)+(X549+X612+X657+X720)),0)</f>
        <v>0</v>
      </c>
      <c r="Y417">
        <f t="shared" ca="1" si="1194"/>
        <v>0</v>
      </c>
      <c r="Z417">
        <f t="shared" ca="1" si="1194"/>
        <v>0</v>
      </c>
      <c r="AA417">
        <f t="shared" ca="1" si="1194"/>
        <v>0</v>
      </c>
      <c r="AB417">
        <f t="shared" ca="1" si="1194"/>
        <v>0</v>
      </c>
      <c r="AC417">
        <f t="shared" ca="1" si="1194"/>
        <v>0</v>
      </c>
      <c r="AD417">
        <f t="shared" ca="1" si="1194"/>
        <v>0</v>
      </c>
      <c r="AE417">
        <f t="shared" ca="1" si="1194"/>
        <v>0</v>
      </c>
      <c r="AF417">
        <f t="shared" ca="1" si="1194"/>
        <v>0</v>
      </c>
      <c r="AG417">
        <f t="shared" ca="1" si="1194"/>
        <v>0</v>
      </c>
      <c r="AH417">
        <f t="shared" ca="1" si="1194"/>
        <v>0</v>
      </c>
      <c r="AI417">
        <f t="shared" ca="1" si="1194"/>
        <v>0</v>
      </c>
      <c r="AJ417">
        <f t="shared" ca="1" si="1194"/>
        <v>0</v>
      </c>
      <c r="AK417">
        <f t="shared" ca="1" si="1194"/>
        <v>0</v>
      </c>
      <c r="AL417">
        <f t="shared" ca="1" si="1194"/>
        <v>0</v>
      </c>
      <c r="AM417">
        <f t="shared" ca="1" si="1194"/>
        <v>0</v>
      </c>
      <c r="AN417">
        <f t="shared" ca="1" si="1194"/>
        <v>0</v>
      </c>
      <c r="AO417">
        <f t="shared" ca="1" si="1194"/>
        <v>0</v>
      </c>
      <c r="AP417">
        <f t="shared" ca="1" si="1194"/>
        <v>0</v>
      </c>
      <c r="AQ417">
        <f t="shared" ca="1" si="1194"/>
        <v>0</v>
      </c>
      <c r="AR417">
        <f t="shared" ca="1" si="1194"/>
        <v>0</v>
      </c>
      <c r="AS417">
        <f t="shared" ca="1" si="1194"/>
        <v>0</v>
      </c>
      <c r="AT417">
        <f t="shared" ca="1" si="1194"/>
        <v>0</v>
      </c>
      <c r="AU417">
        <f t="shared" ca="1" si="1194"/>
        <v>0</v>
      </c>
      <c r="AV417">
        <f t="shared" ca="1" si="1194"/>
        <v>0</v>
      </c>
      <c r="AW417">
        <f t="shared" ca="1" si="1194"/>
        <v>0</v>
      </c>
      <c r="AX417">
        <f t="shared" ca="1" si="1194"/>
        <v>0</v>
      </c>
      <c r="AY417">
        <f t="shared" ca="1" si="1194"/>
        <v>0</v>
      </c>
      <c r="AZ417">
        <f t="shared" ca="1" si="1194"/>
        <v>0</v>
      </c>
      <c r="BA417">
        <f t="shared" ca="1" si="1194"/>
        <v>0</v>
      </c>
      <c r="BB417" s="91">
        <f t="shared" ca="1" si="1194"/>
        <v>0</v>
      </c>
      <c r="BC417">
        <f t="shared" ca="1" si="1194"/>
        <v>0</v>
      </c>
      <c r="BD417">
        <f t="shared" ref="BD417:CI417" ca="1" si="1195">IFERROR(ROUNDDOWN(($E417+BD$388-1)/$G417,0)*((BD39+BD147+BD210)+(BD549+BD612+BD657+BD720)),0)</f>
        <v>0</v>
      </c>
      <c r="BE417">
        <f t="shared" ca="1" si="1195"/>
        <v>0</v>
      </c>
      <c r="BF417">
        <f t="shared" ca="1" si="1195"/>
        <v>0</v>
      </c>
      <c r="BG417">
        <f t="shared" ca="1" si="1195"/>
        <v>0</v>
      </c>
      <c r="BH417">
        <f t="shared" ca="1" si="1195"/>
        <v>0</v>
      </c>
      <c r="BI417">
        <f t="shared" ca="1" si="1195"/>
        <v>0</v>
      </c>
      <c r="BJ417">
        <f t="shared" ca="1" si="1195"/>
        <v>0</v>
      </c>
      <c r="BK417">
        <f t="shared" ca="1" si="1195"/>
        <v>0</v>
      </c>
      <c r="BL417">
        <f t="shared" ca="1" si="1195"/>
        <v>0</v>
      </c>
      <c r="BM417">
        <f t="shared" ca="1" si="1195"/>
        <v>0</v>
      </c>
      <c r="BN417">
        <f t="shared" ca="1" si="1195"/>
        <v>0</v>
      </c>
      <c r="BO417">
        <f t="shared" ca="1" si="1195"/>
        <v>0</v>
      </c>
      <c r="BP417">
        <f t="shared" ca="1" si="1195"/>
        <v>0</v>
      </c>
      <c r="BQ417">
        <f t="shared" ca="1" si="1195"/>
        <v>0</v>
      </c>
      <c r="BR417">
        <f t="shared" ca="1" si="1195"/>
        <v>0</v>
      </c>
      <c r="BS417">
        <f t="shared" ca="1" si="1195"/>
        <v>0</v>
      </c>
      <c r="BT417">
        <f t="shared" ca="1" si="1195"/>
        <v>0</v>
      </c>
      <c r="BU417">
        <f t="shared" ca="1" si="1195"/>
        <v>0</v>
      </c>
      <c r="BV417">
        <f t="shared" ca="1" si="1195"/>
        <v>0</v>
      </c>
      <c r="BW417">
        <f t="shared" ca="1" si="1195"/>
        <v>0</v>
      </c>
      <c r="BX417">
        <f t="shared" ca="1" si="1195"/>
        <v>0</v>
      </c>
      <c r="BY417">
        <f t="shared" ca="1" si="1195"/>
        <v>0</v>
      </c>
      <c r="BZ417">
        <f t="shared" ca="1" si="1195"/>
        <v>0</v>
      </c>
      <c r="CA417">
        <f t="shared" ca="1" si="1195"/>
        <v>0</v>
      </c>
      <c r="CB417">
        <f t="shared" ca="1" si="1195"/>
        <v>0</v>
      </c>
      <c r="CC417">
        <f t="shared" ca="1" si="1195"/>
        <v>0</v>
      </c>
      <c r="CD417">
        <f t="shared" ca="1" si="1195"/>
        <v>0</v>
      </c>
      <c r="CE417">
        <f t="shared" ca="1" si="1195"/>
        <v>0</v>
      </c>
      <c r="CF417" s="91">
        <f t="shared" ca="1" si="1195"/>
        <v>0</v>
      </c>
      <c r="CG417">
        <f t="shared" ca="1" si="1195"/>
        <v>0</v>
      </c>
      <c r="CH417">
        <f t="shared" ca="1" si="1195"/>
        <v>0</v>
      </c>
      <c r="CI417">
        <f t="shared" ca="1" si="1195"/>
        <v>0</v>
      </c>
      <c r="CJ417">
        <f t="shared" ref="CJ417:DO417" ca="1" si="1196">IFERROR(ROUNDDOWN(($E417+CJ$388-1)/$G417,0)*((CJ39+CJ147+CJ210)+(CJ549+CJ612+CJ657+CJ720)),0)</f>
        <v>0</v>
      </c>
      <c r="CK417">
        <f t="shared" ca="1" si="1196"/>
        <v>0</v>
      </c>
      <c r="CL417">
        <f t="shared" ca="1" si="1196"/>
        <v>0</v>
      </c>
      <c r="CM417">
        <f t="shared" ca="1" si="1196"/>
        <v>0</v>
      </c>
      <c r="CN417">
        <f t="shared" ca="1" si="1196"/>
        <v>0</v>
      </c>
      <c r="CO417">
        <f t="shared" ca="1" si="1196"/>
        <v>0</v>
      </c>
      <c r="CP417">
        <f t="shared" ca="1" si="1196"/>
        <v>0</v>
      </c>
      <c r="CQ417">
        <f t="shared" ca="1" si="1196"/>
        <v>0</v>
      </c>
      <c r="CR417">
        <f t="shared" ca="1" si="1196"/>
        <v>0</v>
      </c>
      <c r="CS417">
        <f t="shared" ca="1" si="1196"/>
        <v>0</v>
      </c>
      <c r="CT417">
        <f t="shared" ca="1" si="1196"/>
        <v>0</v>
      </c>
      <c r="CU417">
        <f t="shared" ca="1" si="1196"/>
        <v>0</v>
      </c>
      <c r="CV417">
        <f t="shared" ca="1" si="1196"/>
        <v>0</v>
      </c>
      <c r="CW417">
        <f t="shared" ca="1" si="1196"/>
        <v>0</v>
      </c>
      <c r="CX417">
        <f t="shared" ca="1" si="1196"/>
        <v>0</v>
      </c>
      <c r="CY417">
        <f t="shared" ca="1" si="1196"/>
        <v>0</v>
      </c>
      <c r="CZ417">
        <f t="shared" ca="1" si="1196"/>
        <v>0</v>
      </c>
      <c r="DA417">
        <f t="shared" ca="1" si="1196"/>
        <v>0</v>
      </c>
      <c r="DB417">
        <f t="shared" ca="1" si="1196"/>
        <v>0</v>
      </c>
      <c r="DC417">
        <f t="shared" ca="1" si="1196"/>
        <v>0</v>
      </c>
      <c r="DD417">
        <f t="shared" ca="1" si="1196"/>
        <v>0</v>
      </c>
      <c r="DE417">
        <f t="shared" ca="1" si="1196"/>
        <v>0</v>
      </c>
      <c r="DF417">
        <f t="shared" ca="1" si="1196"/>
        <v>0</v>
      </c>
      <c r="DG417">
        <f t="shared" ca="1" si="1196"/>
        <v>0</v>
      </c>
      <c r="DH417">
        <f t="shared" ca="1" si="1196"/>
        <v>0</v>
      </c>
      <c r="DI417">
        <f t="shared" ca="1" si="1196"/>
        <v>0</v>
      </c>
      <c r="DJ417" s="91">
        <f t="shared" ca="1" si="1196"/>
        <v>0</v>
      </c>
      <c r="DK417">
        <f t="shared" ca="1" si="1196"/>
        <v>0</v>
      </c>
      <c r="DL417">
        <f t="shared" ca="1" si="1196"/>
        <v>0</v>
      </c>
      <c r="DM417">
        <f t="shared" ca="1" si="1196"/>
        <v>0</v>
      </c>
      <c r="DN417">
        <f t="shared" ca="1" si="1196"/>
        <v>0</v>
      </c>
      <c r="DO417">
        <f t="shared" ca="1" si="1196"/>
        <v>0</v>
      </c>
      <c r="DP417">
        <f t="shared" ref="DP417:EN417" ca="1" si="1197">IFERROR(ROUNDDOWN(($E417+DP$388-1)/$G417,0)*((DP39+DP147+DP210)+(DP549+DP612+DP657+DP720)),0)</f>
        <v>0</v>
      </c>
      <c r="DQ417">
        <f t="shared" ca="1" si="1197"/>
        <v>0</v>
      </c>
      <c r="DR417">
        <f t="shared" ca="1" si="1197"/>
        <v>0</v>
      </c>
      <c r="DS417">
        <f t="shared" ca="1" si="1197"/>
        <v>0</v>
      </c>
      <c r="DT417">
        <f t="shared" ca="1" si="1197"/>
        <v>0</v>
      </c>
      <c r="DU417">
        <f t="shared" ca="1" si="1197"/>
        <v>0</v>
      </c>
      <c r="DV417">
        <f t="shared" ca="1" si="1197"/>
        <v>0</v>
      </c>
      <c r="DW417">
        <f t="shared" ca="1" si="1197"/>
        <v>0</v>
      </c>
      <c r="DX417">
        <f t="shared" ca="1" si="1197"/>
        <v>0</v>
      </c>
      <c r="DY417">
        <f t="shared" ca="1" si="1197"/>
        <v>0</v>
      </c>
      <c r="DZ417">
        <f t="shared" ca="1" si="1197"/>
        <v>0</v>
      </c>
      <c r="EA417">
        <f t="shared" ca="1" si="1197"/>
        <v>0</v>
      </c>
      <c r="EB417">
        <f t="shared" ca="1" si="1197"/>
        <v>0</v>
      </c>
      <c r="EC417">
        <f t="shared" ca="1" si="1197"/>
        <v>0</v>
      </c>
      <c r="ED417">
        <f t="shared" ca="1" si="1197"/>
        <v>0</v>
      </c>
      <c r="EE417">
        <f t="shared" ca="1" si="1197"/>
        <v>0</v>
      </c>
      <c r="EF417">
        <f t="shared" ca="1" si="1197"/>
        <v>0</v>
      </c>
      <c r="EG417">
        <f t="shared" ca="1" si="1197"/>
        <v>0</v>
      </c>
      <c r="EH417">
        <f t="shared" ca="1" si="1197"/>
        <v>0</v>
      </c>
      <c r="EI417">
        <f t="shared" ca="1" si="1197"/>
        <v>0</v>
      </c>
      <c r="EJ417">
        <f t="shared" ca="1" si="1197"/>
        <v>0</v>
      </c>
      <c r="EK417">
        <f t="shared" ca="1" si="1197"/>
        <v>0</v>
      </c>
      <c r="EL417">
        <f t="shared" ca="1" si="1197"/>
        <v>0</v>
      </c>
      <c r="EM417">
        <f t="shared" ca="1" si="1197"/>
        <v>0</v>
      </c>
      <c r="EN417" s="91">
        <f t="shared" ca="1" si="1197"/>
        <v>0</v>
      </c>
    </row>
    <row r="418" spans="1:144">
      <c r="A418">
        <f ca="1"/>
        <v>0</v>
      </c>
      <c r="B418">
        <f ca="1"/>
        <v>0</v>
      </c>
      <c r="C418">
        <f ca="1"/>
        <v>0</v>
      </c>
      <c r="D418" t="str">
        <f ca="1"/>
        <v/>
      </c>
      <c r="E418">
        <f ca="1"/>
        <v>0</v>
      </c>
      <c r="F418">
        <f ca="1"/>
        <v>0</v>
      </c>
      <c r="G418">
        <f ca="1"/>
        <v>0</v>
      </c>
      <c r="H418" t="str">
        <f ca="1"/>
        <v/>
      </c>
      <c r="I418">
        <f ca="1"/>
        <v>0</v>
      </c>
      <c r="J418" t="str">
        <f ca="1"/>
        <v/>
      </c>
      <c r="K418" t="str">
        <f ca="1"/>
        <v>0</v>
      </c>
      <c r="L418" t="str">
        <f ca="1"/>
        <v>0</v>
      </c>
      <c r="M418" t="str">
        <f ca="1"/>
        <v>0</v>
      </c>
      <c r="X418" s="91">
        <f t="shared" ref="X418:BC418" ca="1" si="1198">IFERROR(ROUNDDOWN(($E418+X$388-1)/$G418,0)*((X49+X148+X211)+(X559+X613+X658+X721)),0)</f>
        <v>0</v>
      </c>
      <c r="Y418">
        <f t="shared" ca="1" si="1198"/>
        <v>0</v>
      </c>
      <c r="Z418">
        <f t="shared" ca="1" si="1198"/>
        <v>0</v>
      </c>
      <c r="AA418">
        <f t="shared" ca="1" si="1198"/>
        <v>0</v>
      </c>
      <c r="AB418">
        <f t="shared" ca="1" si="1198"/>
        <v>0</v>
      </c>
      <c r="AC418">
        <f t="shared" ca="1" si="1198"/>
        <v>0</v>
      </c>
      <c r="AD418">
        <f t="shared" ca="1" si="1198"/>
        <v>0</v>
      </c>
      <c r="AE418">
        <f t="shared" ca="1" si="1198"/>
        <v>0</v>
      </c>
      <c r="AF418">
        <f t="shared" ca="1" si="1198"/>
        <v>0</v>
      </c>
      <c r="AG418">
        <f t="shared" ca="1" si="1198"/>
        <v>0</v>
      </c>
      <c r="AH418">
        <f t="shared" ca="1" si="1198"/>
        <v>0</v>
      </c>
      <c r="AI418">
        <f t="shared" ca="1" si="1198"/>
        <v>0</v>
      </c>
      <c r="AJ418">
        <f t="shared" ca="1" si="1198"/>
        <v>0</v>
      </c>
      <c r="AK418">
        <f t="shared" ca="1" si="1198"/>
        <v>0</v>
      </c>
      <c r="AL418">
        <f t="shared" ca="1" si="1198"/>
        <v>0</v>
      </c>
      <c r="AM418">
        <f t="shared" ca="1" si="1198"/>
        <v>0</v>
      </c>
      <c r="AN418">
        <f t="shared" ca="1" si="1198"/>
        <v>0</v>
      </c>
      <c r="AO418">
        <f t="shared" ca="1" si="1198"/>
        <v>0</v>
      </c>
      <c r="AP418">
        <f t="shared" ca="1" si="1198"/>
        <v>0</v>
      </c>
      <c r="AQ418">
        <f t="shared" ca="1" si="1198"/>
        <v>0</v>
      </c>
      <c r="AR418">
        <f t="shared" ca="1" si="1198"/>
        <v>0</v>
      </c>
      <c r="AS418">
        <f t="shared" ca="1" si="1198"/>
        <v>0</v>
      </c>
      <c r="AT418">
        <f t="shared" ca="1" si="1198"/>
        <v>0</v>
      </c>
      <c r="AU418">
        <f t="shared" ca="1" si="1198"/>
        <v>0</v>
      </c>
      <c r="AV418">
        <f t="shared" ca="1" si="1198"/>
        <v>0</v>
      </c>
      <c r="AW418">
        <f t="shared" ca="1" si="1198"/>
        <v>0</v>
      </c>
      <c r="AX418">
        <f t="shared" ca="1" si="1198"/>
        <v>0</v>
      </c>
      <c r="AY418">
        <f t="shared" ca="1" si="1198"/>
        <v>0</v>
      </c>
      <c r="AZ418">
        <f t="shared" ca="1" si="1198"/>
        <v>0</v>
      </c>
      <c r="BA418">
        <f t="shared" ca="1" si="1198"/>
        <v>0</v>
      </c>
      <c r="BB418" s="91">
        <f t="shared" ca="1" si="1198"/>
        <v>0</v>
      </c>
      <c r="BC418">
        <f t="shared" ca="1" si="1198"/>
        <v>0</v>
      </c>
      <c r="BD418">
        <f t="shared" ref="BD418:CI418" ca="1" si="1199">IFERROR(ROUNDDOWN(($E418+BD$388-1)/$G418,0)*((BD49+BD148+BD211)+(BD559+BD613+BD658+BD721)),0)</f>
        <v>0</v>
      </c>
      <c r="BE418">
        <f t="shared" ca="1" si="1199"/>
        <v>0</v>
      </c>
      <c r="BF418">
        <f t="shared" ca="1" si="1199"/>
        <v>0</v>
      </c>
      <c r="BG418">
        <f t="shared" ca="1" si="1199"/>
        <v>0</v>
      </c>
      <c r="BH418">
        <f t="shared" ca="1" si="1199"/>
        <v>0</v>
      </c>
      <c r="BI418">
        <f t="shared" ca="1" si="1199"/>
        <v>0</v>
      </c>
      <c r="BJ418">
        <f t="shared" ca="1" si="1199"/>
        <v>0</v>
      </c>
      <c r="BK418">
        <f t="shared" ca="1" si="1199"/>
        <v>0</v>
      </c>
      <c r="BL418">
        <f t="shared" ca="1" si="1199"/>
        <v>0</v>
      </c>
      <c r="BM418">
        <f t="shared" ca="1" si="1199"/>
        <v>0</v>
      </c>
      <c r="BN418">
        <f t="shared" ca="1" si="1199"/>
        <v>0</v>
      </c>
      <c r="BO418">
        <f t="shared" ca="1" si="1199"/>
        <v>0</v>
      </c>
      <c r="BP418">
        <f t="shared" ca="1" si="1199"/>
        <v>0</v>
      </c>
      <c r="BQ418">
        <f t="shared" ca="1" si="1199"/>
        <v>0</v>
      </c>
      <c r="BR418">
        <f t="shared" ca="1" si="1199"/>
        <v>0</v>
      </c>
      <c r="BS418">
        <f t="shared" ca="1" si="1199"/>
        <v>0</v>
      </c>
      <c r="BT418">
        <f t="shared" ca="1" si="1199"/>
        <v>0</v>
      </c>
      <c r="BU418">
        <f t="shared" ca="1" si="1199"/>
        <v>0</v>
      </c>
      <c r="BV418">
        <f t="shared" ca="1" si="1199"/>
        <v>0</v>
      </c>
      <c r="BW418">
        <f t="shared" ca="1" si="1199"/>
        <v>0</v>
      </c>
      <c r="BX418">
        <f t="shared" ca="1" si="1199"/>
        <v>0</v>
      </c>
      <c r="BY418">
        <f t="shared" ca="1" si="1199"/>
        <v>0</v>
      </c>
      <c r="BZ418">
        <f t="shared" ca="1" si="1199"/>
        <v>0</v>
      </c>
      <c r="CA418">
        <f t="shared" ca="1" si="1199"/>
        <v>0</v>
      </c>
      <c r="CB418">
        <f t="shared" ca="1" si="1199"/>
        <v>0</v>
      </c>
      <c r="CC418">
        <f t="shared" ca="1" si="1199"/>
        <v>0</v>
      </c>
      <c r="CD418">
        <f t="shared" ca="1" si="1199"/>
        <v>0</v>
      </c>
      <c r="CE418">
        <f t="shared" ca="1" si="1199"/>
        <v>0</v>
      </c>
      <c r="CF418" s="91">
        <f t="shared" ca="1" si="1199"/>
        <v>0</v>
      </c>
      <c r="CG418">
        <f t="shared" ca="1" si="1199"/>
        <v>0</v>
      </c>
      <c r="CH418">
        <f t="shared" ca="1" si="1199"/>
        <v>0</v>
      </c>
      <c r="CI418">
        <f t="shared" ca="1" si="1199"/>
        <v>0</v>
      </c>
      <c r="CJ418">
        <f t="shared" ref="CJ418:DO418" ca="1" si="1200">IFERROR(ROUNDDOWN(($E418+CJ$388-1)/$G418,0)*((CJ49+CJ148+CJ211)+(CJ559+CJ613+CJ658+CJ721)),0)</f>
        <v>0</v>
      </c>
      <c r="CK418">
        <f t="shared" ca="1" si="1200"/>
        <v>0</v>
      </c>
      <c r="CL418">
        <f t="shared" ca="1" si="1200"/>
        <v>0</v>
      </c>
      <c r="CM418">
        <f t="shared" ca="1" si="1200"/>
        <v>0</v>
      </c>
      <c r="CN418">
        <f t="shared" ca="1" si="1200"/>
        <v>0</v>
      </c>
      <c r="CO418">
        <f t="shared" ca="1" si="1200"/>
        <v>0</v>
      </c>
      <c r="CP418">
        <f t="shared" ca="1" si="1200"/>
        <v>0</v>
      </c>
      <c r="CQ418">
        <f t="shared" ca="1" si="1200"/>
        <v>0</v>
      </c>
      <c r="CR418">
        <f t="shared" ca="1" si="1200"/>
        <v>0</v>
      </c>
      <c r="CS418">
        <f t="shared" ca="1" si="1200"/>
        <v>0</v>
      </c>
      <c r="CT418">
        <f t="shared" ca="1" si="1200"/>
        <v>0</v>
      </c>
      <c r="CU418">
        <f t="shared" ca="1" si="1200"/>
        <v>0</v>
      </c>
      <c r="CV418">
        <f t="shared" ca="1" si="1200"/>
        <v>0</v>
      </c>
      <c r="CW418">
        <f t="shared" ca="1" si="1200"/>
        <v>0</v>
      </c>
      <c r="CX418">
        <f t="shared" ca="1" si="1200"/>
        <v>0</v>
      </c>
      <c r="CY418">
        <f t="shared" ca="1" si="1200"/>
        <v>0</v>
      </c>
      <c r="CZ418">
        <f t="shared" ca="1" si="1200"/>
        <v>0</v>
      </c>
      <c r="DA418">
        <f t="shared" ca="1" si="1200"/>
        <v>0</v>
      </c>
      <c r="DB418">
        <f t="shared" ca="1" si="1200"/>
        <v>0</v>
      </c>
      <c r="DC418">
        <f t="shared" ca="1" si="1200"/>
        <v>0</v>
      </c>
      <c r="DD418">
        <f t="shared" ca="1" si="1200"/>
        <v>0</v>
      </c>
      <c r="DE418">
        <f t="shared" ca="1" si="1200"/>
        <v>0</v>
      </c>
      <c r="DF418">
        <f t="shared" ca="1" si="1200"/>
        <v>0</v>
      </c>
      <c r="DG418">
        <f t="shared" ca="1" si="1200"/>
        <v>0</v>
      </c>
      <c r="DH418">
        <f t="shared" ca="1" si="1200"/>
        <v>0</v>
      </c>
      <c r="DI418">
        <f t="shared" ca="1" si="1200"/>
        <v>0</v>
      </c>
      <c r="DJ418" s="91">
        <f t="shared" ca="1" si="1200"/>
        <v>0</v>
      </c>
      <c r="DK418">
        <f t="shared" ca="1" si="1200"/>
        <v>0</v>
      </c>
      <c r="DL418">
        <f t="shared" ca="1" si="1200"/>
        <v>0</v>
      </c>
      <c r="DM418">
        <f t="shared" ca="1" si="1200"/>
        <v>0</v>
      </c>
      <c r="DN418">
        <f t="shared" ca="1" si="1200"/>
        <v>0</v>
      </c>
      <c r="DO418">
        <f t="shared" ca="1" si="1200"/>
        <v>0</v>
      </c>
      <c r="DP418">
        <f t="shared" ref="DP418:EN418" ca="1" si="1201">IFERROR(ROUNDDOWN(($E418+DP$388-1)/$G418,0)*((DP49+DP148+DP211)+(DP559+DP613+DP658+DP721)),0)</f>
        <v>0</v>
      </c>
      <c r="DQ418">
        <f t="shared" ca="1" si="1201"/>
        <v>0</v>
      </c>
      <c r="DR418">
        <f t="shared" ca="1" si="1201"/>
        <v>0</v>
      </c>
      <c r="DS418">
        <f t="shared" ca="1" si="1201"/>
        <v>0</v>
      </c>
      <c r="DT418">
        <f t="shared" ca="1" si="1201"/>
        <v>0</v>
      </c>
      <c r="DU418">
        <f t="shared" ca="1" si="1201"/>
        <v>0</v>
      </c>
      <c r="DV418">
        <f t="shared" ca="1" si="1201"/>
        <v>0</v>
      </c>
      <c r="DW418">
        <f t="shared" ca="1" si="1201"/>
        <v>0</v>
      </c>
      <c r="DX418">
        <f t="shared" ca="1" si="1201"/>
        <v>0</v>
      </c>
      <c r="DY418">
        <f t="shared" ca="1" si="1201"/>
        <v>0</v>
      </c>
      <c r="DZ418">
        <f t="shared" ca="1" si="1201"/>
        <v>0</v>
      </c>
      <c r="EA418">
        <f t="shared" ca="1" si="1201"/>
        <v>0</v>
      </c>
      <c r="EB418">
        <f t="shared" ca="1" si="1201"/>
        <v>0</v>
      </c>
      <c r="EC418">
        <f t="shared" ca="1" si="1201"/>
        <v>0</v>
      </c>
      <c r="ED418">
        <f t="shared" ca="1" si="1201"/>
        <v>0</v>
      </c>
      <c r="EE418">
        <f t="shared" ca="1" si="1201"/>
        <v>0</v>
      </c>
      <c r="EF418">
        <f t="shared" ca="1" si="1201"/>
        <v>0</v>
      </c>
      <c r="EG418">
        <f t="shared" ca="1" si="1201"/>
        <v>0</v>
      </c>
      <c r="EH418">
        <f t="shared" ca="1" si="1201"/>
        <v>0</v>
      </c>
      <c r="EI418">
        <f t="shared" ca="1" si="1201"/>
        <v>0</v>
      </c>
      <c r="EJ418">
        <f t="shared" ca="1" si="1201"/>
        <v>0</v>
      </c>
      <c r="EK418">
        <f t="shared" ca="1" si="1201"/>
        <v>0</v>
      </c>
      <c r="EL418">
        <f t="shared" ca="1" si="1201"/>
        <v>0</v>
      </c>
      <c r="EM418">
        <f t="shared" ca="1" si="1201"/>
        <v>0</v>
      </c>
      <c r="EN418" s="91">
        <f t="shared" ca="1" si="1201"/>
        <v>0</v>
      </c>
    </row>
    <row r="419" spans="1:144">
      <c r="A419">
        <f ca="1"/>
        <v>0</v>
      </c>
      <c r="B419">
        <f ca="1"/>
        <v>0</v>
      </c>
      <c r="C419">
        <f ca="1"/>
        <v>0</v>
      </c>
      <c r="D419" t="str">
        <f ca="1"/>
        <v/>
      </c>
      <c r="E419">
        <f ca="1"/>
        <v>0</v>
      </c>
      <c r="F419">
        <f ca="1"/>
        <v>0</v>
      </c>
      <c r="G419">
        <f ca="1"/>
        <v>0</v>
      </c>
      <c r="H419" t="str">
        <f ca="1"/>
        <v/>
      </c>
      <c r="I419">
        <f ca="1"/>
        <v>0</v>
      </c>
      <c r="J419" t="str">
        <f ca="1"/>
        <v/>
      </c>
      <c r="K419" t="str">
        <f ca="1"/>
        <v>0</v>
      </c>
      <c r="L419" t="str">
        <f ca="1"/>
        <v>0</v>
      </c>
      <c r="M419" t="str">
        <f ca="1"/>
        <v>0</v>
      </c>
      <c r="X419" s="91">
        <f t="shared" ref="X419:BC419" ca="1" si="1202">IFERROR(ROUNDDOWN(($E419+X$388-1)/$G419,0)*((X50+X149+X212)+(X560+X614+X659+X722)),0)</f>
        <v>0</v>
      </c>
      <c r="Y419">
        <f t="shared" ca="1" si="1202"/>
        <v>0</v>
      </c>
      <c r="Z419">
        <f t="shared" ca="1" si="1202"/>
        <v>0</v>
      </c>
      <c r="AA419">
        <f t="shared" ca="1" si="1202"/>
        <v>0</v>
      </c>
      <c r="AB419">
        <f t="shared" ca="1" si="1202"/>
        <v>0</v>
      </c>
      <c r="AC419">
        <f t="shared" ca="1" si="1202"/>
        <v>0</v>
      </c>
      <c r="AD419">
        <f t="shared" ca="1" si="1202"/>
        <v>0</v>
      </c>
      <c r="AE419">
        <f t="shared" ca="1" si="1202"/>
        <v>0</v>
      </c>
      <c r="AF419">
        <f t="shared" ca="1" si="1202"/>
        <v>0</v>
      </c>
      <c r="AG419">
        <f t="shared" ca="1" si="1202"/>
        <v>0</v>
      </c>
      <c r="AH419">
        <f t="shared" ca="1" si="1202"/>
        <v>0</v>
      </c>
      <c r="AI419">
        <f t="shared" ca="1" si="1202"/>
        <v>0</v>
      </c>
      <c r="AJ419">
        <f t="shared" ca="1" si="1202"/>
        <v>0</v>
      </c>
      <c r="AK419">
        <f t="shared" ca="1" si="1202"/>
        <v>0</v>
      </c>
      <c r="AL419">
        <f t="shared" ca="1" si="1202"/>
        <v>0</v>
      </c>
      <c r="AM419">
        <f t="shared" ca="1" si="1202"/>
        <v>0</v>
      </c>
      <c r="AN419">
        <f t="shared" ca="1" si="1202"/>
        <v>0</v>
      </c>
      <c r="AO419">
        <f t="shared" ca="1" si="1202"/>
        <v>0</v>
      </c>
      <c r="AP419">
        <f t="shared" ca="1" si="1202"/>
        <v>0</v>
      </c>
      <c r="AQ419">
        <f t="shared" ca="1" si="1202"/>
        <v>0</v>
      </c>
      <c r="AR419">
        <f t="shared" ca="1" si="1202"/>
        <v>0</v>
      </c>
      <c r="AS419">
        <f t="shared" ca="1" si="1202"/>
        <v>0</v>
      </c>
      <c r="AT419">
        <f t="shared" ca="1" si="1202"/>
        <v>0</v>
      </c>
      <c r="AU419">
        <f t="shared" ca="1" si="1202"/>
        <v>0</v>
      </c>
      <c r="AV419">
        <f t="shared" ca="1" si="1202"/>
        <v>0</v>
      </c>
      <c r="AW419">
        <f t="shared" ca="1" si="1202"/>
        <v>0</v>
      </c>
      <c r="AX419">
        <f t="shared" ca="1" si="1202"/>
        <v>0</v>
      </c>
      <c r="AY419">
        <f t="shared" ca="1" si="1202"/>
        <v>0</v>
      </c>
      <c r="AZ419">
        <f t="shared" ca="1" si="1202"/>
        <v>0</v>
      </c>
      <c r="BA419">
        <f t="shared" ca="1" si="1202"/>
        <v>0</v>
      </c>
      <c r="BB419" s="91">
        <f t="shared" ca="1" si="1202"/>
        <v>0</v>
      </c>
      <c r="BC419">
        <f t="shared" ca="1" si="1202"/>
        <v>0</v>
      </c>
      <c r="BD419">
        <f t="shared" ref="BD419:CI419" ca="1" si="1203">IFERROR(ROUNDDOWN(($E419+BD$388-1)/$G419,0)*((BD50+BD149+BD212)+(BD560+BD614+BD659+BD722)),0)</f>
        <v>0</v>
      </c>
      <c r="BE419">
        <f t="shared" ca="1" si="1203"/>
        <v>0</v>
      </c>
      <c r="BF419">
        <f t="shared" ca="1" si="1203"/>
        <v>0</v>
      </c>
      <c r="BG419">
        <f t="shared" ca="1" si="1203"/>
        <v>0</v>
      </c>
      <c r="BH419">
        <f t="shared" ca="1" si="1203"/>
        <v>0</v>
      </c>
      <c r="BI419">
        <f t="shared" ca="1" si="1203"/>
        <v>0</v>
      </c>
      <c r="BJ419">
        <f t="shared" ca="1" si="1203"/>
        <v>0</v>
      </c>
      <c r="BK419">
        <f t="shared" ca="1" si="1203"/>
        <v>0</v>
      </c>
      <c r="BL419">
        <f t="shared" ca="1" si="1203"/>
        <v>0</v>
      </c>
      <c r="BM419">
        <f t="shared" ca="1" si="1203"/>
        <v>0</v>
      </c>
      <c r="BN419">
        <f t="shared" ca="1" si="1203"/>
        <v>0</v>
      </c>
      <c r="BO419">
        <f t="shared" ca="1" si="1203"/>
        <v>0</v>
      </c>
      <c r="BP419">
        <f t="shared" ca="1" si="1203"/>
        <v>0</v>
      </c>
      <c r="BQ419">
        <f t="shared" ca="1" si="1203"/>
        <v>0</v>
      </c>
      <c r="BR419">
        <f t="shared" ca="1" si="1203"/>
        <v>0</v>
      </c>
      <c r="BS419">
        <f t="shared" ca="1" si="1203"/>
        <v>0</v>
      </c>
      <c r="BT419">
        <f t="shared" ca="1" si="1203"/>
        <v>0</v>
      </c>
      <c r="BU419">
        <f t="shared" ca="1" si="1203"/>
        <v>0</v>
      </c>
      <c r="BV419">
        <f t="shared" ca="1" si="1203"/>
        <v>0</v>
      </c>
      <c r="BW419">
        <f t="shared" ca="1" si="1203"/>
        <v>0</v>
      </c>
      <c r="BX419">
        <f t="shared" ca="1" si="1203"/>
        <v>0</v>
      </c>
      <c r="BY419">
        <f t="shared" ca="1" si="1203"/>
        <v>0</v>
      </c>
      <c r="BZ419">
        <f t="shared" ca="1" si="1203"/>
        <v>0</v>
      </c>
      <c r="CA419">
        <f t="shared" ca="1" si="1203"/>
        <v>0</v>
      </c>
      <c r="CB419">
        <f t="shared" ca="1" si="1203"/>
        <v>0</v>
      </c>
      <c r="CC419">
        <f t="shared" ca="1" si="1203"/>
        <v>0</v>
      </c>
      <c r="CD419">
        <f t="shared" ca="1" si="1203"/>
        <v>0</v>
      </c>
      <c r="CE419">
        <f t="shared" ca="1" si="1203"/>
        <v>0</v>
      </c>
      <c r="CF419" s="91">
        <f t="shared" ca="1" si="1203"/>
        <v>0</v>
      </c>
      <c r="CG419">
        <f t="shared" ca="1" si="1203"/>
        <v>0</v>
      </c>
      <c r="CH419">
        <f t="shared" ca="1" si="1203"/>
        <v>0</v>
      </c>
      <c r="CI419">
        <f t="shared" ca="1" si="1203"/>
        <v>0</v>
      </c>
      <c r="CJ419">
        <f t="shared" ref="CJ419:DO419" ca="1" si="1204">IFERROR(ROUNDDOWN(($E419+CJ$388-1)/$G419,0)*((CJ50+CJ149+CJ212)+(CJ560+CJ614+CJ659+CJ722)),0)</f>
        <v>0</v>
      </c>
      <c r="CK419">
        <f t="shared" ca="1" si="1204"/>
        <v>0</v>
      </c>
      <c r="CL419">
        <f t="shared" ca="1" si="1204"/>
        <v>0</v>
      </c>
      <c r="CM419">
        <f t="shared" ca="1" si="1204"/>
        <v>0</v>
      </c>
      <c r="CN419">
        <f t="shared" ca="1" si="1204"/>
        <v>0</v>
      </c>
      <c r="CO419">
        <f t="shared" ca="1" si="1204"/>
        <v>0</v>
      </c>
      <c r="CP419">
        <f t="shared" ca="1" si="1204"/>
        <v>0</v>
      </c>
      <c r="CQ419">
        <f t="shared" ca="1" si="1204"/>
        <v>0</v>
      </c>
      <c r="CR419">
        <f t="shared" ca="1" si="1204"/>
        <v>0</v>
      </c>
      <c r="CS419">
        <f t="shared" ca="1" si="1204"/>
        <v>0</v>
      </c>
      <c r="CT419">
        <f t="shared" ca="1" si="1204"/>
        <v>0</v>
      </c>
      <c r="CU419">
        <f t="shared" ca="1" si="1204"/>
        <v>0</v>
      </c>
      <c r="CV419">
        <f t="shared" ca="1" si="1204"/>
        <v>0</v>
      </c>
      <c r="CW419">
        <f t="shared" ca="1" si="1204"/>
        <v>0</v>
      </c>
      <c r="CX419">
        <f t="shared" ca="1" si="1204"/>
        <v>0</v>
      </c>
      <c r="CY419">
        <f t="shared" ca="1" si="1204"/>
        <v>0</v>
      </c>
      <c r="CZ419">
        <f t="shared" ca="1" si="1204"/>
        <v>0</v>
      </c>
      <c r="DA419">
        <f t="shared" ca="1" si="1204"/>
        <v>0</v>
      </c>
      <c r="DB419">
        <f t="shared" ca="1" si="1204"/>
        <v>0</v>
      </c>
      <c r="DC419">
        <f t="shared" ca="1" si="1204"/>
        <v>0</v>
      </c>
      <c r="DD419">
        <f t="shared" ca="1" si="1204"/>
        <v>0</v>
      </c>
      <c r="DE419">
        <f t="shared" ca="1" si="1204"/>
        <v>0</v>
      </c>
      <c r="DF419">
        <f t="shared" ca="1" si="1204"/>
        <v>0</v>
      </c>
      <c r="DG419">
        <f t="shared" ca="1" si="1204"/>
        <v>0</v>
      </c>
      <c r="DH419">
        <f t="shared" ca="1" si="1204"/>
        <v>0</v>
      </c>
      <c r="DI419">
        <f t="shared" ca="1" si="1204"/>
        <v>0</v>
      </c>
      <c r="DJ419" s="91">
        <f t="shared" ca="1" si="1204"/>
        <v>0</v>
      </c>
      <c r="DK419">
        <f t="shared" ca="1" si="1204"/>
        <v>0</v>
      </c>
      <c r="DL419">
        <f t="shared" ca="1" si="1204"/>
        <v>0</v>
      </c>
      <c r="DM419">
        <f t="shared" ca="1" si="1204"/>
        <v>0</v>
      </c>
      <c r="DN419">
        <f t="shared" ca="1" si="1204"/>
        <v>0</v>
      </c>
      <c r="DO419">
        <f t="shared" ca="1" si="1204"/>
        <v>0</v>
      </c>
      <c r="DP419">
        <f t="shared" ref="DP419:EN419" ca="1" si="1205">IFERROR(ROUNDDOWN(($E419+DP$388-1)/$G419,0)*((DP50+DP149+DP212)+(DP560+DP614+DP659+DP722)),0)</f>
        <v>0</v>
      </c>
      <c r="DQ419">
        <f t="shared" ca="1" si="1205"/>
        <v>0</v>
      </c>
      <c r="DR419">
        <f t="shared" ca="1" si="1205"/>
        <v>0</v>
      </c>
      <c r="DS419">
        <f t="shared" ca="1" si="1205"/>
        <v>0</v>
      </c>
      <c r="DT419">
        <f t="shared" ca="1" si="1205"/>
        <v>0</v>
      </c>
      <c r="DU419">
        <f t="shared" ca="1" si="1205"/>
        <v>0</v>
      </c>
      <c r="DV419">
        <f t="shared" ca="1" si="1205"/>
        <v>0</v>
      </c>
      <c r="DW419">
        <f t="shared" ca="1" si="1205"/>
        <v>0</v>
      </c>
      <c r="DX419">
        <f t="shared" ca="1" si="1205"/>
        <v>0</v>
      </c>
      <c r="DY419">
        <f t="shared" ca="1" si="1205"/>
        <v>0</v>
      </c>
      <c r="DZ419">
        <f t="shared" ca="1" si="1205"/>
        <v>0</v>
      </c>
      <c r="EA419">
        <f t="shared" ca="1" si="1205"/>
        <v>0</v>
      </c>
      <c r="EB419">
        <f t="shared" ca="1" si="1205"/>
        <v>0</v>
      </c>
      <c r="EC419">
        <f t="shared" ca="1" si="1205"/>
        <v>0</v>
      </c>
      <c r="ED419">
        <f t="shared" ca="1" si="1205"/>
        <v>0</v>
      </c>
      <c r="EE419">
        <f t="shared" ca="1" si="1205"/>
        <v>0</v>
      </c>
      <c r="EF419">
        <f t="shared" ca="1" si="1205"/>
        <v>0</v>
      </c>
      <c r="EG419">
        <f t="shared" ca="1" si="1205"/>
        <v>0</v>
      </c>
      <c r="EH419">
        <f t="shared" ca="1" si="1205"/>
        <v>0</v>
      </c>
      <c r="EI419">
        <f t="shared" ca="1" si="1205"/>
        <v>0</v>
      </c>
      <c r="EJ419">
        <f t="shared" ca="1" si="1205"/>
        <v>0</v>
      </c>
      <c r="EK419">
        <f t="shared" ca="1" si="1205"/>
        <v>0</v>
      </c>
      <c r="EL419">
        <f t="shared" ca="1" si="1205"/>
        <v>0</v>
      </c>
      <c r="EM419">
        <f t="shared" ca="1" si="1205"/>
        <v>0</v>
      </c>
      <c r="EN419" s="91">
        <f t="shared" ca="1" si="1205"/>
        <v>0</v>
      </c>
    </row>
    <row r="420" spans="1:144">
      <c r="A420">
        <f ca="1"/>
        <v>0</v>
      </c>
      <c r="B420">
        <f ca="1"/>
        <v>0</v>
      </c>
      <c r="C420">
        <f ca="1"/>
        <v>0</v>
      </c>
      <c r="D420" t="str">
        <f ca="1"/>
        <v/>
      </c>
      <c r="E420">
        <f ca="1"/>
        <v>0</v>
      </c>
      <c r="F420">
        <f ca="1"/>
        <v>0</v>
      </c>
      <c r="G420">
        <f ca="1"/>
        <v>0</v>
      </c>
      <c r="H420" t="str">
        <f ca="1"/>
        <v/>
      </c>
      <c r="I420">
        <f ca="1"/>
        <v>0</v>
      </c>
      <c r="J420" t="str">
        <f ca="1"/>
        <v/>
      </c>
      <c r="K420" t="str">
        <f ca="1"/>
        <v>0</v>
      </c>
      <c r="L420" t="str">
        <f ca="1"/>
        <v>0</v>
      </c>
      <c r="M420" t="str">
        <f ca="1"/>
        <v>0</v>
      </c>
      <c r="X420" s="91">
        <f t="shared" ref="X420:BC420" ca="1" si="1206">IFERROR(ROUNDDOWN(($E420+X$388-1)/$G420,0)*((X42+X150+X204)+(X561+X615+X669+X723)),0)</f>
        <v>0</v>
      </c>
      <c r="Y420">
        <f t="shared" ca="1" si="1206"/>
        <v>0</v>
      </c>
      <c r="Z420">
        <f t="shared" ca="1" si="1206"/>
        <v>0</v>
      </c>
      <c r="AA420">
        <f t="shared" ca="1" si="1206"/>
        <v>0</v>
      </c>
      <c r="AB420">
        <f t="shared" ca="1" si="1206"/>
        <v>0</v>
      </c>
      <c r="AC420">
        <f t="shared" ca="1" si="1206"/>
        <v>0</v>
      </c>
      <c r="AD420">
        <f t="shared" ca="1" si="1206"/>
        <v>0</v>
      </c>
      <c r="AE420">
        <f t="shared" ca="1" si="1206"/>
        <v>0</v>
      </c>
      <c r="AF420">
        <f t="shared" ca="1" si="1206"/>
        <v>0</v>
      </c>
      <c r="AG420">
        <f t="shared" ca="1" si="1206"/>
        <v>0</v>
      </c>
      <c r="AH420">
        <f t="shared" ca="1" si="1206"/>
        <v>0</v>
      </c>
      <c r="AI420">
        <f t="shared" ca="1" si="1206"/>
        <v>0</v>
      </c>
      <c r="AJ420">
        <f t="shared" ca="1" si="1206"/>
        <v>0</v>
      </c>
      <c r="AK420">
        <f t="shared" ca="1" si="1206"/>
        <v>0</v>
      </c>
      <c r="AL420">
        <f t="shared" ca="1" si="1206"/>
        <v>0</v>
      </c>
      <c r="AM420">
        <f t="shared" ca="1" si="1206"/>
        <v>0</v>
      </c>
      <c r="AN420">
        <f t="shared" ca="1" si="1206"/>
        <v>0</v>
      </c>
      <c r="AO420">
        <f t="shared" ca="1" si="1206"/>
        <v>0</v>
      </c>
      <c r="AP420">
        <f t="shared" ca="1" si="1206"/>
        <v>0</v>
      </c>
      <c r="AQ420">
        <f t="shared" ca="1" si="1206"/>
        <v>0</v>
      </c>
      <c r="AR420">
        <f t="shared" ca="1" si="1206"/>
        <v>0</v>
      </c>
      <c r="AS420">
        <f t="shared" ca="1" si="1206"/>
        <v>0</v>
      </c>
      <c r="AT420">
        <f t="shared" ca="1" si="1206"/>
        <v>0</v>
      </c>
      <c r="AU420">
        <f t="shared" ca="1" si="1206"/>
        <v>0</v>
      </c>
      <c r="AV420">
        <f t="shared" ca="1" si="1206"/>
        <v>0</v>
      </c>
      <c r="AW420">
        <f t="shared" ca="1" si="1206"/>
        <v>0</v>
      </c>
      <c r="AX420">
        <f t="shared" ca="1" si="1206"/>
        <v>0</v>
      </c>
      <c r="AY420">
        <f t="shared" ca="1" si="1206"/>
        <v>0</v>
      </c>
      <c r="AZ420">
        <f t="shared" ca="1" si="1206"/>
        <v>0</v>
      </c>
      <c r="BA420">
        <f t="shared" ca="1" si="1206"/>
        <v>0</v>
      </c>
      <c r="BB420" s="91">
        <f t="shared" ca="1" si="1206"/>
        <v>0</v>
      </c>
      <c r="BC420">
        <f t="shared" ca="1" si="1206"/>
        <v>0</v>
      </c>
      <c r="BD420">
        <f t="shared" ref="BD420:CI420" ca="1" si="1207">IFERROR(ROUNDDOWN(($E420+BD$388-1)/$G420,0)*((BD42+BD150+BD204)+(BD561+BD615+BD669+BD723)),0)</f>
        <v>0</v>
      </c>
      <c r="BE420">
        <f t="shared" ca="1" si="1207"/>
        <v>0</v>
      </c>
      <c r="BF420">
        <f t="shared" ca="1" si="1207"/>
        <v>0</v>
      </c>
      <c r="BG420">
        <f t="shared" ca="1" si="1207"/>
        <v>0</v>
      </c>
      <c r="BH420">
        <f t="shared" ca="1" si="1207"/>
        <v>0</v>
      </c>
      <c r="BI420">
        <f t="shared" ca="1" si="1207"/>
        <v>0</v>
      </c>
      <c r="BJ420">
        <f t="shared" ca="1" si="1207"/>
        <v>0</v>
      </c>
      <c r="BK420">
        <f t="shared" ca="1" si="1207"/>
        <v>0</v>
      </c>
      <c r="BL420">
        <f t="shared" ca="1" si="1207"/>
        <v>0</v>
      </c>
      <c r="BM420">
        <f t="shared" ca="1" si="1207"/>
        <v>0</v>
      </c>
      <c r="BN420">
        <f t="shared" ca="1" si="1207"/>
        <v>0</v>
      </c>
      <c r="BO420">
        <f t="shared" ca="1" si="1207"/>
        <v>0</v>
      </c>
      <c r="BP420">
        <f t="shared" ca="1" si="1207"/>
        <v>0</v>
      </c>
      <c r="BQ420">
        <f t="shared" ca="1" si="1207"/>
        <v>0</v>
      </c>
      <c r="BR420">
        <f t="shared" ca="1" si="1207"/>
        <v>0</v>
      </c>
      <c r="BS420">
        <f t="shared" ca="1" si="1207"/>
        <v>0</v>
      </c>
      <c r="BT420">
        <f t="shared" ca="1" si="1207"/>
        <v>0</v>
      </c>
      <c r="BU420">
        <f t="shared" ca="1" si="1207"/>
        <v>0</v>
      </c>
      <c r="BV420">
        <f t="shared" ca="1" si="1207"/>
        <v>0</v>
      </c>
      <c r="BW420">
        <f t="shared" ca="1" si="1207"/>
        <v>0</v>
      </c>
      <c r="BX420">
        <f t="shared" ca="1" si="1207"/>
        <v>0</v>
      </c>
      <c r="BY420">
        <f t="shared" ca="1" si="1207"/>
        <v>0</v>
      </c>
      <c r="BZ420">
        <f t="shared" ca="1" si="1207"/>
        <v>0</v>
      </c>
      <c r="CA420">
        <f t="shared" ca="1" si="1207"/>
        <v>0</v>
      </c>
      <c r="CB420">
        <f t="shared" ca="1" si="1207"/>
        <v>0</v>
      </c>
      <c r="CC420">
        <f t="shared" ca="1" si="1207"/>
        <v>0</v>
      </c>
      <c r="CD420">
        <f t="shared" ca="1" si="1207"/>
        <v>0</v>
      </c>
      <c r="CE420">
        <f t="shared" ca="1" si="1207"/>
        <v>0</v>
      </c>
      <c r="CF420" s="91">
        <f t="shared" ca="1" si="1207"/>
        <v>0</v>
      </c>
      <c r="CG420">
        <f t="shared" ca="1" si="1207"/>
        <v>0</v>
      </c>
      <c r="CH420">
        <f t="shared" ca="1" si="1207"/>
        <v>0</v>
      </c>
      <c r="CI420">
        <f t="shared" ca="1" si="1207"/>
        <v>0</v>
      </c>
      <c r="CJ420">
        <f t="shared" ref="CJ420:DO420" ca="1" si="1208">IFERROR(ROUNDDOWN(($E420+CJ$388-1)/$G420,0)*((CJ42+CJ150+CJ204)+(CJ561+CJ615+CJ669+CJ723)),0)</f>
        <v>0</v>
      </c>
      <c r="CK420">
        <f t="shared" ca="1" si="1208"/>
        <v>0</v>
      </c>
      <c r="CL420">
        <f t="shared" ca="1" si="1208"/>
        <v>0</v>
      </c>
      <c r="CM420">
        <f t="shared" ca="1" si="1208"/>
        <v>0</v>
      </c>
      <c r="CN420">
        <f t="shared" ca="1" si="1208"/>
        <v>0</v>
      </c>
      <c r="CO420">
        <f t="shared" ca="1" si="1208"/>
        <v>0</v>
      </c>
      <c r="CP420">
        <f t="shared" ca="1" si="1208"/>
        <v>0</v>
      </c>
      <c r="CQ420">
        <f t="shared" ca="1" si="1208"/>
        <v>0</v>
      </c>
      <c r="CR420">
        <f t="shared" ca="1" si="1208"/>
        <v>0</v>
      </c>
      <c r="CS420">
        <f t="shared" ca="1" si="1208"/>
        <v>0</v>
      </c>
      <c r="CT420">
        <f t="shared" ca="1" si="1208"/>
        <v>0</v>
      </c>
      <c r="CU420">
        <f t="shared" ca="1" si="1208"/>
        <v>0</v>
      </c>
      <c r="CV420">
        <f t="shared" ca="1" si="1208"/>
        <v>0</v>
      </c>
      <c r="CW420">
        <f t="shared" ca="1" si="1208"/>
        <v>0</v>
      </c>
      <c r="CX420">
        <f t="shared" ca="1" si="1208"/>
        <v>0</v>
      </c>
      <c r="CY420">
        <f t="shared" ca="1" si="1208"/>
        <v>0</v>
      </c>
      <c r="CZ420">
        <f t="shared" ca="1" si="1208"/>
        <v>0</v>
      </c>
      <c r="DA420">
        <f t="shared" ca="1" si="1208"/>
        <v>0</v>
      </c>
      <c r="DB420">
        <f t="shared" ca="1" si="1208"/>
        <v>0</v>
      </c>
      <c r="DC420">
        <f t="shared" ca="1" si="1208"/>
        <v>0</v>
      </c>
      <c r="DD420">
        <f t="shared" ca="1" si="1208"/>
        <v>0</v>
      </c>
      <c r="DE420">
        <f t="shared" ca="1" si="1208"/>
        <v>0</v>
      </c>
      <c r="DF420">
        <f t="shared" ca="1" si="1208"/>
        <v>0</v>
      </c>
      <c r="DG420">
        <f t="shared" ca="1" si="1208"/>
        <v>0</v>
      </c>
      <c r="DH420">
        <f t="shared" ca="1" si="1208"/>
        <v>0</v>
      </c>
      <c r="DI420">
        <f t="shared" ca="1" si="1208"/>
        <v>0</v>
      </c>
      <c r="DJ420" s="91">
        <f t="shared" ca="1" si="1208"/>
        <v>0</v>
      </c>
      <c r="DK420">
        <f t="shared" ca="1" si="1208"/>
        <v>0</v>
      </c>
      <c r="DL420">
        <f t="shared" ca="1" si="1208"/>
        <v>0</v>
      </c>
      <c r="DM420">
        <f t="shared" ca="1" si="1208"/>
        <v>0</v>
      </c>
      <c r="DN420">
        <f t="shared" ca="1" si="1208"/>
        <v>0</v>
      </c>
      <c r="DO420">
        <f t="shared" ca="1" si="1208"/>
        <v>0</v>
      </c>
      <c r="DP420">
        <f t="shared" ref="DP420:EN420" ca="1" si="1209">IFERROR(ROUNDDOWN(($E420+DP$388-1)/$G420,0)*((DP42+DP150+DP204)+(DP561+DP615+DP669+DP723)),0)</f>
        <v>0</v>
      </c>
      <c r="DQ420">
        <f t="shared" ca="1" si="1209"/>
        <v>0</v>
      </c>
      <c r="DR420">
        <f t="shared" ca="1" si="1209"/>
        <v>0</v>
      </c>
      <c r="DS420">
        <f t="shared" ca="1" si="1209"/>
        <v>0</v>
      </c>
      <c r="DT420">
        <f t="shared" ca="1" si="1209"/>
        <v>0</v>
      </c>
      <c r="DU420">
        <f t="shared" ca="1" si="1209"/>
        <v>0</v>
      </c>
      <c r="DV420">
        <f t="shared" ca="1" si="1209"/>
        <v>0</v>
      </c>
      <c r="DW420">
        <f t="shared" ca="1" si="1209"/>
        <v>0</v>
      </c>
      <c r="DX420">
        <f t="shared" ca="1" si="1209"/>
        <v>0</v>
      </c>
      <c r="DY420">
        <f t="shared" ca="1" si="1209"/>
        <v>0</v>
      </c>
      <c r="DZ420">
        <f t="shared" ca="1" si="1209"/>
        <v>0</v>
      </c>
      <c r="EA420">
        <f t="shared" ca="1" si="1209"/>
        <v>0</v>
      </c>
      <c r="EB420">
        <f t="shared" ca="1" si="1209"/>
        <v>0</v>
      </c>
      <c r="EC420">
        <f t="shared" ca="1" si="1209"/>
        <v>0</v>
      </c>
      <c r="ED420">
        <f t="shared" ca="1" si="1209"/>
        <v>0</v>
      </c>
      <c r="EE420">
        <f t="shared" ca="1" si="1209"/>
        <v>0</v>
      </c>
      <c r="EF420">
        <f t="shared" ca="1" si="1209"/>
        <v>0</v>
      </c>
      <c r="EG420">
        <f t="shared" ca="1" si="1209"/>
        <v>0</v>
      </c>
      <c r="EH420">
        <f t="shared" ca="1" si="1209"/>
        <v>0</v>
      </c>
      <c r="EI420">
        <f t="shared" ca="1" si="1209"/>
        <v>0</v>
      </c>
      <c r="EJ420">
        <f t="shared" ca="1" si="1209"/>
        <v>0</v>
      </c>
      <c r="EK420">
        <f t="shared" ca="1" si="1209"/>
        <v>0</v>
      </c>
      <c r="EL420">
        <f t="shared" ca="1" si="1209"/>
        <v>0</v>
      </c>
      <c r="EM420">
        <f t="shared" ca="1" si="1209"/>
        <v>0</v>
      </c>
      <c r="EN420" s="91">
        <f t="shared" ca="1" si="1209"/>
        <v>0</v>
      </c>
    </row>
    <row r="421" spans="1:144">
      <c r="A421">
        <f ca="1"/>
        <v>0</v>
      </c>
      <c r="B421">
        <f ca="1"/>
        <v>0</v>
      </c>
      <c r="C421">
        <f ca="1"/>
        <v>0</v>
      </c>
      <c r="D421" t="str">
        <f ca="1"/>
        <v/>
      </c>
      <c r="E421">
        <f ca="1"/>
        <v>0</v>
      </c>
      <c r="F421">
        <f ca="1"/>
        <v>0</v>
      </c>
      <c r="G421">
        <f ca="1"/>
        <v>0</v>
      </c>
      <c r="H421" t="str">
        <f ca="1"/>
        <v/>
      </c>
      <c r="I421">
        <f ca="1"/>
        <v>0</v>
      </c>
      <c r="J421" t="str">
        <f ca="1"/>
        <v/>
      </c>
      <c r="K421" t="str">
        <f ca="1"/>
        <v>0</v>
      </c>
      <c r="L421" t="str">
        <f ca="1"/>
        <v>0</v>
      </c>
      <c r="M421" t="str">
        <f ca="1"/>
        <v>0</v>
      </c>
      <c r="X421" s="91">
        <f t="shared" ref="X421:BC421" ca="1" si="1210">IFERROR(ROUNDDOWN(($E421+X$388-1)/$G421,0)*((X43+X151+X205)+(X562+X616+X670+X724)),0)</f>
        <v>0</v>
      </c>
      <c r="Y421">
        <f t="shared" ca="1" si="1210"/>
        <v>0</v>
      </c>
      <c r="Z421">
        <f t="shared" ca="1" si="1210"/>
        <v>0</v>
      </c>
      <c r="AA421">
        <f t="shared" ca="1" si="1210"/>
        <v>0</v>
      </c>
      <c r="AB421">
        <f t="shared" ca="1" si="1210"/>
        <v>0</v>
      </c>
      <c r="AC421">
        <f t="shared" ca="1" si="1210"/>
        <v>0</v>
      </c>
      <c r="AD421">
        <f t="shared" ca="1" si="1210"/>
        <v>0</v>
      </c>
      <c r="AE421">
        <f t="shared" ca="1" si="1210"/>
        <v>0</v>
      </c>
      <c r="AF421">
        <f t="shared" ca="1" si="1210"/>
        <v>0</v>
      </c>
      <c r="AG421">
        <f t="shared" ca="1" si="1210"/>
        <v>0</v>
      </c>
      <c r="AH421">
        <f t="shared" ca="1" si="1210"/>
        <v>0</v>
      </c>
      <c r="AI421">
        <f t="shared" ca="1" si="1210"/>
        <v>0</v>
      </c>
      <c r="AJ421">
        <f t="shared" ca="1" si="1210"/>
        <v>0</v>
      </c>
      <c r="AK421">
        <f t="shared" ca="1" si="1210"/>
        <v>0</v>
      </c>
      <c r="AL421">
        <f t="shared" ca="1" si="1210"/>
        <v>0</v>
      </c>
      <c r="AM421">
        <f t="shared" ca="1" si="1210"/>
        <v>0</v>
      </c>
      <c r="AN421">
        <f t="shared" ca="1" si="1210"/>
        <v>0</v>
      </c>
      <c r="AO421">
        <f t="shared" ca="1" si="1210"/>
        <v>0</v>
      </c>
      <c r="AP421">
        <f t="shared" ca="1" si="1210"/>
        <v>0</v>
      </c>
      <c r="AQ421">
        <f t="shared" ca="1" si="1210"/>
        <v>0</v>
      </c>
      <c r="AR421">
        <f t="shared" ca="1" si="1210"/>
        <v>0</v>
      </c>
      <c r="AS421">
        <f t="shared" ca="1" si="1210"/>
        <v>0</v>
      </c>
      <c r="AT421">
        <f t="shared" ca="1" si="1210"/>
        <v>0</v>
      </c>
      <c r="AU421">
        <f t="shared" ca="1" si="1210"/>
        <v>0</v>
      </c>
      <c r="AV421">
        <f t="shared" ca="1" si="1210"/>
        <v>0</v>
      </c>
      <c r="AW421">
        <f t="shared" ca="1" si="1210"/>
        <v>0</v>
      </c>
      <c r="AX421">
        <f t="shared" ca="1" si="1210"/>
        <v>0</v>
      </c>
      <c r="AY421">
        <f t="shared" ca="1" si="1210"/>
        <v>0</v>
      </c>
      <c r="AZ421">
        <f t="shared" ca="1" si="1210"/>
        <v>0</v>
      </c>
      <c r="BA421">
        <f t="shared" ca="1" si="1210"/>
        <v>0</v>
      </c>
      <c r="BB421" s="91">
        <f t="shared" ca="1" si="1210"/>
        <v>0</v>
      </c>
      <c r="BC421">
        <f t="shared" ca="1" si="1210"/>
        <v>0</v>
      </c>
      <c r="BD421">
        <f t="shared" ref="BD421:CI421" ca="1" si="1211">IFERROR(ROUNDDOWN(($E421+BD$388-1)/$G421,0)*((BD43+BD151+BD205)+(BD562+BD616+BD670+BD724)),0)</f>
        <v>0</v>
      </c>
      <c r="BE421">
        <f t="shared" ca="1" si="1211"/>
        <v>0</v>
      </c>
      <c r="BF421">
        <f t="shared" ca="1" si="1211"/>
        <v>0</v>
      </c>
      <c r="BG421">
        <f t="shared" ca="1" si="1211"/>
        <v>0</v>
      </c>
      <c r="BH421">
        <f t="shared" ca="1" si="1211"/>
        <v>0</v>
      </c>
      <c r="BI421">
        <f t="shared" ca="1" si="1211"/>
        <v>0</v>
      </c>
      <c r="BJ421">
        <f t="shared" ca="1" si="1211"/>
        <v>0</v>
      </c>
      <c r="BK421">
        <f t="shared" ca="1" si="1211"/>
        <v>0</v>
      </c>
      <c r="BL421">
        <f t="shared" ca="1" si="1211"/>
        <v>0</v>
      </c>
      <c r="BM421">
        <f t="shared" ca="1" si="1211"/>
        <v>0</v>
      </c>
      <c r="BN421">
        <f t="shared" ca="1" si="1211"/>
        <v>0</v>
      </c>
      <c r="BO421">
        <f t="shared" ca="1" si="1211"/>
        <v>0</v>
      </c>
      <c r="BP421">
        <f t="shared" ca="1" si="1211"/>
        <v>0</v>
      </c>
      <c r="BQ421">
        <f t="shared" ca="1" si="1211"/>
        <v>0</v>
      </c>
      <c r="BR421">
        <f t="shared" ca="1" si="1211"/>
        <v>0</v>
      </c>
      <c r="BS421">
        <f t="shared" ca="1" si="1211"/>
        <v>0</v>
      </c>
      <c r="BT421">
        <f t="shared" ca="1" si="1211"/>
        <v>0</v>
      </c>
      <c r="BU421">
        <f t="shared" ca="1" si="1211"/>
        <v>0</v>
      </c>
      <c r="BV421">
        <f t="shared" ca="1" si="1211"/>
        <v>0</v>
      </c>
      <c r="BW421">
        <f t="shared" ca="1" si="1211"/>
        <v>0</v>
      </c>
      <c r="BX421">
        <f t="shared" ca="1" si="1211"/>
        <v>0</v>
      </c>
      <c r="BY421">
        <f t="shared" ca="1" si="1211"/>
        <v>0</v>
      </c>
      <c r="BZ421">
        <f t="shared" ca="1" si="1211"/>
        <v>0</v>
      </c>
      <c r="CA421">
        <f t="shared" ca="1" si="1211"/>
        <v>0</v>
      </c>
      <c r="CB421">
        <f t="shared" ca="1" si="1211"/>
        <v>0</v>
      </c>
      <c r="CC421">
        <f t="shared" ca="1" si="1211"/>
        <v>0</v>
      </c>
      <c r="CD421">
        <f t="shared" ca="1" si="1211"/>
        <v>0</v>
      </c>
      <c r="CE421">
        <f t="shared" ca="1" si="1211"/>
        <v>0</v>
      </c>
      <c r="CF421" s="91">
        <f t="shared" ca="1" si="1211"/>
        <v>0</v>
      </c>
      <c r="CG421">
        <f t="shared" ca="1" si="1211"/>
        <v>0</v>
      </c>
      <c r="CH421">
        <f t="shared" ca="1" si="1211"/>
        <v>0</v>
      </c>
      <c r="CI421">
        <f t="shared" ca="1" si="1211"/>
        <v>0</v>
      </c>
      <c r="CJ421">
        <f t="shared" ref="CJ421:DO421" ca="1" si="1212">IFERROR(ROUNDDOWN(($E421+CJ$388-1)/$G421,0)*((CJ43+CJ151+CJ205)+(CJ562+CJ616+CJ670+CJ724)),0)</f>
        <v>0</v>
      </c>
      <c r="CK421">
        <f t="shared" ca="1" si="1212"/>
        <v>0</v>
      </c>
      <c r="CL421">
        <f t="shared" ca="1" si="1212"/>
        <v>0</v>
      </c>
      <c r="CM421">
        <f t="shared" ca="1" si="1212"/>
        <v>0</v>
      </c>
      <c r="CN421">
        <f t="shared" ca="1" si="1212"/>
        <v>0</v>
      </c>
      <c r="CO421">
        <f t="shared" ca="1" si="1212"/>
        <v>0</v>
      </c>
      <c r="CP421">
        <f t="shared" ca="1" si="1212"/>
        <v>0</v>
      </c>
      <c r="CQ421">
        <f t="shared" ca="1" si="1212"/>
        <v>0</v>
      </c>
      <c r="CR421">
        <f t="shared" ca="1" si="1212"/>
        <v>0</v>
      </c>
      <c r="CS421">
        <f t="shared" ca="1" si="1212"/>
        <v>0</v>
      </c>
      <c r="CT421">
        <f t="shared" ca="1" si="1212"/>
        <v>0</v>
      </c>
      <c r="CU421">
        <f t="shared" ca="1" si="1212"/>
        <v>0</v>
      </c>
      <c r="CV421">
        <f t="shared" ca="1" si="1212"/>
        <v>0</v>
      </c>
      <c r="CW421">
        <f t="shared" ca="1" si="1212"/>
        <v>0</v>
      </c>
      <c r="CX421">
        <f t="shared" ca="1" si="1212"/>
        <v>0</v>
      </c>
      <c r="CY421">
        <f t="shared" ca="1" si="1212"/>
        <v>0</v>
      </c>
      <c r="CZ421">
        <f t="shared" ca="1" si="1212"/>
        <v>0</v>
      </c>
      <c r="DA421">
        <f t="shared" ca="1" si="1212"/>
        <v>0</v>
      </c>
      <c r="DB421">
        <f t="shared" ca="1" si="1212"/>
        <v>0</v>
      </c>
      <c r="DC421">
        <f t="shared" ca="1" si="1212"/>
        <v>0</v>
      </c>
      <c r="DD421">
        <f t="shared" ca="1" si="1212"/>
        <v>0</v>
      </c>
      <c r="DE421">
        <f t="shared" ca="1" si="1212"/>
        <v>0</v>
      </c>
      <c r="DF421">
        <f t="shared" ca="1" si="1212"/>
        <v>0</v>
      </c>
      <c r="DG421">
        <f t="shared" ca="1" si="1212"/>
        <v>0</v>
      </c>
      <c r="DH421">
        <f t="shared" ca="1" si="1212"/>
        <v>0</v>
      </c>
      <c r="DI421">
        <f t="shared" ca="1" si="1212"/>
        <v>0</v>
      </c>
      <c r="DJ421" s="91">
        <f t="shared" ca="1" si="1212"/>
        <v>0</v>
      </c>
      <c r="DK421">
        <f t="shared" ca="1" si="1212"/>
        <v>0</v>
      </c>
      <c r="DL421">
        <f t="shared" ca="1" si="1212"/>
        <v>0</v>
      </c>
      <c r="DM421">
        <f t="shared" ca="1" si="1212"/>
        <v>0</v>
      </c>
      <c r="DN421">
        <f t="shared" ca="1" si="1212"/>
        <v>0</v>
      </c>
      <c r="DO421">
        <f t="shared" ca="1" si="1212"/>
        <v>0</v>
      </c>
      <c r="DP421">
        <f t="shared" ref="DP421:EN421" ca="1" si="1213">IFERROR(ROUNDDOWN(($E421+DP$388-1)/$G421,0)*((DP43+DP151+DP205)+(DP562+DP616+DP670+DP724)),0)</f>
        <v>0</v>
      </c>
      <c r="DQ421">
        <f t="shared" ca="1" si="1213"/>
        <v>0</v>
      </c>
      <c r="DR421">
        <f t="shared" ca="1" si="1213"/>
        <v>0</v>
      </c>
      <c r="DS421">
        <f t="shared" ca="1" si="1213"/>
        <v>0</v>
      </c>
      <c r="DT421">
        <f t="shared" ca="1" si="1213"/>
        <v>0</v>
      </c>
      <c r="DU421">
        <f t="shared" ca="1" si="1213"/>
        <v>0</v>
      </c>
      <c r="DV421">
        <f t="shared" ca="1" si="1213"/>
        <v>0</v>
      </c>
      <c r="DW421">
        <f t="shared" ca="1" si="1213"/>
        <v>0</v>
      </c>
      <c r="DX421">
        <f t="shared" ca="1" si="1213"/>
        <v>0</v>
      </c>
      <c r="DY421">
        <f t="shared" ca="1" si="1213"/>
        <v>0</v>
      </c>
      <c r="DZ421">
        <f t="shared" ca="1" si="1213"/>
        <v>0</v>
      </c>
      <c r="EA421">
        <f t="shared" ca="1" si="1213"/>
        <v>0</v>
      </c>
      <c r="EB421">
        <f t="shared" ca="1" si="1213"/>
        <v>0</v>
      </c>
      <c r="EC421">
        <f t="shared" ca="1" si="1213"/>
        <v>0</v>
      </c>
      <c r="ED421">
        <f t="shared" ca="1" si="1213"/>
        <v>0</v>
      </c>
      <c r="EE421">
        <f t="shared" ca="1" si="1213"/>
        <v>0</v>
      </c>
      <c r="EF421">
        <f t="shared" ca="1" si="1213"/>
        <v>0</v>
      </c>
      <c r="EG421">
        <f t="shared" ca="1" si="1213"/>
        <v>0</v>
      </c>
      <c r="EH421">
        <f t="shared" ca="1" si="1213"/>
        <v>0</v>
      </c>
      <c r="EI421">
        <f t="shared" ca="1" si="1213"/>
        <v>0</v>
      </c>
      <c r="EJ421">
        <f t="shared" ca="1" si="1213"/>
        <v>0</v>
      </c>
      <c r="EK421">
        <f t="shared" ca="1" si="1213"/>
        <v>0</v>
      </c>
      <c r="EL421">
        <f t="shared" ca="1" si="1213"/>
        <v>0</v>
      </c>
      <c r="EM421">
        <f t="shared" ca="1" si="1213"/>
        <v>0</v>
      </c>
      <c r="EN421" s="91">
        <f t="shared" ca="1" si="1213"/>
        <v>0</v>
      </c>
    </row>
    <row r="422" spans="1:144">
      <c r="A422">
        <f ca="1"/>
        <v>0</v>
      </c>
      <c r="B422">
        <f ca="1"/>
        <v>0</v>
      </c>
      <c r="C422">
        <f ca="1"/>
        <v>0</v>
      </c>
      <c r="D422" t="str">
        <f ca="1"/>
        <v/>
      </c>
      <c r="E422">
        <f ca="1"/>
        <v>0</v>
      </c>
      <c r="F422">
        <f ca="1"/>
        <v>0</v>
      </c>
      <c r="G422">
        <f ca="1"/>
        <v>0</v>
      </c>
      <c r="H422" t="str">
        <f ca="1"/>
        <v/>
      </c>
      <c r="I422">
        <f ca="1"/>
        <v>0</v>
      </c>
      <c r="J422" t="str">
        <f ca="1"/>
        <v/>
      </c>
      <c r="K422" t="str">
        <f ca="1"/>
        <v>0</v>
      </c>
      <c r="L422" t="str">
        <f ca="1"/>
        <v>0</v>
      </c>
      <c r="M422" t="str">
        <f ca="1"/>
        <v>0</v>
      </c>
      <c r="X422" s="91">
        <f t="shared" ref="X422:BC422" ca="1" si="1214">IFERROR(ROUNDDOWN(($E422+X$388-1)/$G422,0)*((X44+X152+X206)+(X563+X617+X671+X725)),0)</f>
        <v>0</v>
      </c>
      <c r="Y422">
        <f t="shared" ca="1" si="1214"/>
        <v>0</v>
      </c>
      <c r="Z422">
        <f t="shared" ca="1" si="1214"/>
        <v>0</v>
      </c>
      <c r="AA422">
        <f t="shared" ca="1" si="1214"/>
        <v>0</v>
      </c>
      <c r="AB422">
        <f t="shared" ca="1" si="1214"/>
        <v>0</v>
      </c>
      <c r="AC422">
        <f t="shared" ca="1" si="1214"/>
        <v>0</v>
      </c>
      <c r="AD422">
        <f t="shared" ca="1" si="1214"/>
        <v>0</v>
      </c>
      <c r="AE422">
        <f t="shared" ca="1" si="1214"/>
        <v>0</v>
      </c>
      <c r="AF422">
        <f t="shared" ca="1" si="1214"/>
        <v>0</v>
      </c>
      <c r="AG422">
        <f t="shared" ca="1" si="1214"/>
        <v>0</v>
      </c>
      <c r="AH422">
        <f t="shared" ca="1" si="1214"/>
        <v>0</v>
      </c>
      <c r="AI422">
        <f t="shared" ca="1" si="1214"/>
        <v>0</v>
      </c>
      <c r="AJ422">
        <f t="shared" ca="1" si="1214"/>
        <v>0</v>
      </c>
      <c r="AK422">
        <f t="shared" ca="1" si="1214"/>
        <v>0</v>
      </c>
      <c r="AL422">
        <f t="shared" ca="1" si="1214"/>
        <v>0</v>
      </c>
      <c r="AM422">
        <f t="shared" ca="1" si="1214"/>
        <v>0</v>
      </c>
      <c r="AN422">
        <f t="shared" ca="1" si="1214"/>
        <v>0</v>
      </c>
      <c r="AO422">
        <f t="shared" ca="1" si="1214"/>
        <v>0</v>
      </c>
      <c r="AP422">
        <f t="shared" ca="1" si="1214"/>
        <v>0</v>
      </c>
      <c r="AQ422">
        <f t="shared" ca="1" si="1214"/>
        <v>0</v>
      </c>
      <c r="AR422">
        <f t="shared" ca="1" si="1214"/>
        <v>0</v>
      </c>
      <c r="AS422">
        <f t="shared" ca="1" si="1214"/>
        <v>0</v>
      </c>
      <c r="AT422">
        <f t="shared" ca="1" si="1214"/>
        <v>0</v>
      </c>
      <c r="AU422">
        <f t="shared" ca="1" si="1214"/>
        <v>0</v>
      </c>
      <c r="AV422">
        <f t="shared" ca="1" si="1214"/>
        <v>0</v>
      </c>
      <c r="AW422">
        <f t="shared" ca="1" si="1214"/>
        <v>0</v>
      </c>
      <c r="AX422">
        <f t="shared" ca="1" si="1214"/>
        <v>0</v>
      </c>
      <c r="AY422">
        <f t="shared" ca="1" si="1214"/>
        <v>0</v>
      </c>
      <c r="AZ422">
        <f t="shared" ca="1" si="1214"/>
        <v>0</v>
      </c>
      <c r="BA422">
        <f t="shared" ca="1" si="1214"/>
        <v>0</v>
      </c>
      <c r="BB422" s="91">
        <f t="shared" ca="1" si="1214"/>
        <v>0</v>
      </c>
      <c r="BC422">
        <f t="shared" ca="1" si="1214"/>
        <v>0</v>
      </c>
      <c r="BD422">
        <f t="shared" ref="BD422:CI422" ca="1" si="1215">IFERROR(ROUNDDOWN(($E422+BD$388-1)/$G422,0)*((BD44+BD152+BD206)+(BD563+BD617+BD671+BD725)),0)</f>
        <v>0</v>
      </c>
      <c r="BE422">
        <f t="shared" ca="1" si="1215"/>
        <v>0</v>
      </c>
      <c r="BF422">
        <f t="shared" ca="1" si="1215"/>
        <v>0</v>
      </c>
      <c r="BG422">
        <f t="shared" ca="1" si="1215"/>
        <v>0</v>
      </c>
      <c r="BH422">
        <f t="shared" ca="1" si="1215"/>
        <v>0</v>
      </c>
      <c r="BI422">
        <f t="shared" ca="1" si="1215"/>
        <v>0</v>
      </c>
      <c r="BJ422">
        <f t="shared" ca="1" si="1215"/>
        <v>0</v>
      </c>
      <c r="BK422">
        <f t="shared" ca="1" si="1215"/>
        <v>0</v>
      </c>
      <c r="BL422">
        <f t="shared" ca="1" si="1215"/>
        <v>0</v>
      </c>
      <c r="BM422">
        <f t="shared" ca="1" si="1215"/>
        <v>0</v>
      </c>
      <c r="BN422">
        <f t="shared" ca="1" si="1215"/>
        <v>0</v>
      </c>
      <c r="BO422">
        <f t="shared" ca="1" si="1215"/>
        <v>0</v>
      </c>
      <c r="BP422">
        <f t="shared" ca="1" si="1215"/>
        <v>0</v>
      </c>
      <c r="BQ422">
        <f t="shared" ca="1" si="1215"/>
        <v>0</v>
      </c>
      <c r="BR422">
        <f t="shared" ca="1" si="1215"/>
        <v>0</v>
      </c>
      <c r="BS422">
        <f t="shared" ca="1" si="1215"/>
        <v>0</v>
      </c>
      <c r="BT422">
        <f t="shared" ca="1" si="1215"/>
        <v>0</v>
      </c>
      <c r="BU422">
        <f t="shared" ca="1" si="1215"/>
        <v>0</v>
      </c>
      <c r="BV422">
        <f t="shared" ca="1" si="1215"/>
        <v>0</v>
      </c>
      <c r="BW422">
        <f t="shared" ca="1" si="1215"/>
        <v>0</v>
      </c>
      <c r="BX422">
        <f t="shared" ca="1" si="1215"/>
        <v>0</v>
      </c>
      <c r="BY422">
        <f t="shared" ca="1" si="1215"/>
        <v>0</v>
      </c>
      <c r="BZ422">
        <f t="shared" ca="1" si="1215"/>
        <v>0</v>
      </c>
      <c r="CA422">
        <f t="shared" ca="1" si="1215"/>
        <v>0</v>
      </c>
      <c r="CB422">
        <f t="shared" ca="1" si="1215"/>
        <v>0</v>
      </c>
      <c r="CC422">
        <f t="shared" ca="1" si="1215"/>
        <v>0</v>
      </c>
      <c r="CD422">
        <f t="shared" ca="1" si="1215"/>
        <v>0</v>
      </c>
      <c r="CE422">
        <f t="shared" ca="1" si="1215"/>
        <v>0</v>
      </c>
      <c r="CF422" s="91">
        <f t="shared" ca="1" si="1215"/>
        <v>0</v>
      </c>
      <c r="CG422">
        <f t="shared" ca="1" si="1215"/>
        <v>0</v>
      </c>
      <c r="CH422">
        <f t="shared" ca="1" si="1215"/>
        <v>0</v>
      </c>
      <c r="CI422">
        <f t="shared" ca="1" si="1215"/>
        <v>0</v>
      </c>
      <c r="CJ422">
        <f t="shared" ref="CJ422:DO422" ca="1" si="1216">IFERROR(ROUNDDOWN(($E422+CJ$388-1)/$G422,0)*((CJ44+CJ152+CJ206)+(CJ563+CJ617+CJ671+CJ725)),0)</f>
        <v>0</v>
      </c>
      <c r="CK422">
        <f t="shared" ca="1" si="1216"/>
        <v>0</v>
      </c>
      <c r="CL422">
        <f t="shared" ca="1" si="1216"/>
        <v>0</v>
      </c>
      <c r="CM422">
        <f t="shared" ca="1" si="1216"/>
        <v>0</v>
      </c>
      <c r="CN422">
        <f t="shared" ca="1" si="1216"/>
        <v>0</v>
      </c>
      <c r="CO422">
        <f t="shared" ca="1" si="1216"/>
        <v>0</v>
      </c>
      <c r="CP422">
        <f t="shared" ca="1" si="1216"/>
        <v>0</v>
      </c>
      <c r="CQ422">
        <f t="shared" ca="1" si="1216"/>
        <v>0</v>
      </c>
      <c r="CR422">
        <f t="shared" ca="1" si="1216"/>
        <v>0</v>
      </c>
      <c r="CS422">
        <f t="shared" ca="1" si="1216"/>
        <v>0</v>
      </c>
      <c r="CT422">
        <f t="shared" ca="1" si="1216"/>
        <v>0</v>
      </c>
      <c r="CU422">
        <f t="shared" ca="1" si="1216"/>
        <v>0</v>
      </c>
      <c r="CV422">
        <f t="shared" ca="1" si="1216"/>
        <v>0</v>
      </c>
      <c r="CW422">
        <f t="shared" ca="1" si="1216"/>
        <v>0</v>
      </c>
      <c r="CX422">
        <f t="shared" ca="1" si="1216"/>
        <v>0</v>
      </c>
      <c r="CY422">
        <f t="shared" ca="1" si="1216"/>
        <v>0</v>
      </c>
      <c r="CZ422">
        <f t="shared" ca="1" si="1216"/>
        <v>0</v>
      </c>
      <c r="DA422">
        <f t="shared" ca="1" si="1216"/>
        <v>0</v>
      </c>
      <c r="DB422">
        <f t="shared" ca="1" si="1216"/>
        <v>0</v>
      </c>
      <c r="DC422">
        <f t="shared" ca="1" si="1216"/>
        <v>0</v>
      </c>
      <c r="DD422">
        <f t="shared" ca="1" si="1216"/>
        <v>0</v>
      </c>
      <c r="DE422">
        <f t="shared" ca="1" si="1216"/>
        <v>0</v>
      </c>
      <c r="DF422">
        <f t="shared" ca="1" si="1216"/>
        <v>0</v>
      </c>
      <c r="DG422">
        <f t="shared" ca="1" si="1216"/>
        <v>0</v>
      </c>
      <c r="DH422">
        <f t="shared" ca="1" si="1216"/>
        <v>0</v>
      </c>
      <c r="DI422">
        <f t="shared" ca="1" si="1216"/>
        <v>0</v>
      </c>
      <c r="DJ422" s="91">
        <f t="shared" ca="1" si="1216"/>
        <v>0</v>
      </c>
      <c r="DK422">
        <f t="shared" ca="1" si="1216"/>
        <v>0</v>
      </c>
      <c r="DL422">
        <f t="shared" ca="1" si="1216"/>
        <v>0</v>
      </c>
      <c r="DM422">
        <f t="shared" ca="1" si="1216"/>
        <v>0</v>
      </c>
      <c r="DN422">
        <f t="shared" ca="1" si="1216"/>
        <v>0</v>
      </c>
      <c r="DO422">
        <f t="shared" ca="1" si="1216"/>
        <v>0</v>
      </c>
      <c r="DP422">
        <f t="shared" ref="DP422:EN422" ca="1" si="1217">IFERROR(ROUNDDOWN(($E422+DP$388-1)/$G422,0)*((DP44+DP152+DP206)+(DP563+DP617+DP671+DP725)),0)</f>
        <v>0</v>
      </c>
      <c r="DQ422">
        <f t="shared" ca="1" si="1217"/>
        <v>0</v>
      </c>
      <c r="DR422">
        <f t="shared" ca="1" si="1217"/>
        <v>0</v>
      </c>
      <c r="DS422">
        <f t="shared" ca="1" si="1217"/>
        <v>0</v>
      </c>
      <c r="DT422">
        <f t="shared" ca="1" si="1217"/>
        <v>0</v>
      </c>
      <c r="DU422">
        <f t="shared" ca="1" si="1217"/>
        <v>0</v>
      </c>
      <c r="DV422">
        <f t="shared" ca="1" si="1217"/>
        <v>0</v>
      </c>
      <c r="DW422">
        <f t="shared" ca="1" si="1217"/>
        <v>0</v>
      </c>
      <c r="DX422">
        <f t="shared" ca="1" si="1217"/>
        <v>0</v>
      </c>
      <c r="DY422">
        <f t="shared" ca="1" si="1217"/>
        <v>0</v>
      </c>
      <c r="DZ422">
        <f t="shared" ca="1" si="1217"/>
        <v>0</v>
      </c>
      <c r="EA422">
        <f t="shared" ca="1" si="1217"/>
        <v>0</v>
      </c>
      <c r="EB422">
        <f t="shared" ca="1" si="1217"/>
        <v>0</v>
      </c>
      <c r="EC422">
        <f t="shared" ca="1" si="1217"/>
        <v>0</v>
      </c>
      <c r="ED422">
        <f t="shared" ca="1" si="1217"/>
        <v>0</v>
      </c>
      <c r="EE422">
        <f t="shared" ca="1" si="1217"/>
        <v>0</v>
      </c>
      <c r="EF422">
        <f t="shared" ca="1" si="1217"/>
        <v>0</v>
      </c>
      <c r="EG422">
        <f t="shared" ca="1" si="1217"/>
        <v>0</v>
      </c>
      <c r="EH422">
        <f t="shared" ca="1" si="1217"/>
        <v>0</v>
      </c>
      <c r="EI422">
        <f t="shared" ca="1" si="1217"/>
        <v>0</v>
      </c>
      <c r="EJ422">
        <f t="shared" ca="1" si="1217"/>
        <v>0</v>
      </c>
      <c r="EK422">
        <f t="shared" ca="1" si="1217"/>
        <v>0</v>
      </c>
      <c r="EL422">
        <f t="shared" ca="1" si="1217"/>
        <v>0</v>
      </c>
      <c r="EM422">
        <f t="shared" ca="1" si="1217"/>
        <v>0</v>
      </c>
      <c r="EN422" s="91">
        <f t="shared" ca="1" si="1217"/>
        <v>0</v>
      </c>
    </row>
    <row r="423" spans="1:144">
      <c r="A423">
        <f ca="1"/>
        <v>0</v>
      </c>
      <c r="B423">
        <f ca="1"/>
        <v>0</v>
      </c>
      <c r="C423">
        <f ca="1"/>
        <v>0</v>
      </c>
      <c r="D423" t="str">
        <f ca="1"/>
        <v/>
      </c>
      <c r="E423">
        <f ca="1"/>
        <v>0</v>
      </c>
      <c r="F423">
        <f ca="1"/>
        <v>0</v>
      </c>
      <c r="G423">
        <f ca="1"/>
        <v>0</v>
      </c>
      <c r="H423" t="str">
        <f ca="1"/>
        <v/>
      </c>
      <c r="I423">
        <f ca="1"/>
        <v>0</v>
      </c>
      <c r="J423" t="str">
        <f ca="1"/>
        <v/>
      </c>
      <c r="K423" t="str">
        <f ca="1"/>
        <v>0</v>
      </c>
      <c r="L423" t="str">
        <f ca="1"/>
        <v>0</v>
      </c>
      <c r="M423" t="str">
        <f ca="1"/>
        <v>0</v>
      </c>
      <c r="X423" s="91">
        <f t="shared" ref="X423:BC423" ca="1" si="1218">IFERROR(ROUNDDOWN(($E423+X$388-1)/$G423,0)*((X45+X153+X207)+(X564+X618+X672+X726)),0)</f>
        <v>0</v>
      </c>
      <c r="Y423">
        <f t="shared" ca="1" si="1218"/>
        <v>0</v>
      </c>
      <c r="Z423">
        <f t="shared" ca="1" si="1218"/>
        <v>0</v>
      </c>
      <c r="AA423">
        <f t="shared" ca="1" si="1218"/>
        <v>0</v>
      </c>
      <c r="AB423">
        <f t="shared" ca="1" si="1218"/>
        <v>0</v>
      </c>
      <c r="AC423">
        <f t="shared" ca="1" si="1218"/>
        <v>0</v>
      </c>
      <c r="AD423">
        <f t="shared" ca="1" si="1218"/>
        <v>0</v>
      </c>
      <c r="AE423">
        <f t="shared" ca="1" si="1218"/>
        <v>0</v>
      </c>
      <c r="AF423">
        <f t="shared" ca="1" si="1218"/>
        <v>0</v>
      </c>
      <c r="AG423">
        <f t="shared" ca="1" si="1218"/>
        <v>0</v>
      </c>
      <c r="AH423">
        <f t="shared" ca="1" si="1218"/>
        <v>0</v>
      </c>
      <c r="AI423">
        <f t="shared" ca="1" si="1218"/>
        <v>0</v>
      </c>
      <c r="AJ423">
        <f t="shared" ca="1" si="1218"/>
        <v>0</v>
      </c>
      <c r="AK423">
        <f t="shared" ca="1" si="1218"/>
        <v>0</v>
      </c>
      <c r="AL423">
        <f t="shared" ca="1" si="1218"/>
        <v>0</v>
      </c>
      <c r="AM423">
        <f t="shared" ca="1" si="1218"/>
        <v>0</v>
      </c>
      <c r="AN423">
        <f t="shared" ca="1" si="1218"/>
        <v>0</v>
      </c>
      <c r="AO423">
        <f t="shared" ca="1" si="1218"/>
        <v>0</v>
      </c>
      <c r="AP423">
        <f t="shared" ca="1" si="1218"/>
        <v>0</v>
      </c>
      <c r="AQ423">
        <f t="shared" ca="1" si="1218"/>
        <v>0</v>
      </c>
      <c r="AR423">
        <f t="shared" ca="1" si="1218"/>
        <v>0</v>
      </c>
      <c r="AS423">
        <f t="shared" ca="1" si="1218"/>
        <v>0</v>
      </c>
      <c r="AT423">
        <f t="shared" ca="1" si="1218"/>
        <v>0</v>
      </c>
      <c r="AU423">
        <f t="shared" ca="1" si="1218"/>
        <v>0</v>
      </c>
      <c r="AV423">
        <f t="shared" ca="1" si="1218"/>
        <v>0</v>
      </c>
      <c r="AW423">
        <f t="shared" ca="1" si="1218"/>
        <v>0</v>
      </c>
      <c r="AX423">
        <f t="shared" ca="1" si="1218"/>
        <v>0</v>
      </c>
      <c r="AY423">
        <f t="shared" ca="1" si="1218"/>
        <v>0</v>
      </c>
      <c r="AZ423">
        <f t="shared" ca="1" si="1218"/>
        <v>0</v>
      </c>
      <c r="BA423">
        <f t="shared" ca="1" si="1218"/>
        <v>0</v>
      </c>
      <c r="BB423" s="91">
        <f t="shared" ca="1" si="1218"/>
        <v>0</v>
      </c>
      <c r="BC423">
        <f t="shared" ca="1" si="1218"/>
        <v>0</v>
      </c>
      <c r="BD423">
        <f t="shared" ref="BD423:CI423" ca="1" si="1219">IFERROR(ROUNDDOWN(($E423+BD$388-1)/$G423,0)*((BD45+BD153+BD207)+(BD564+BD618+BD672+BD726)),0)</f>
        <v>0</v>
      </c>
      <c r="BE423">
        <f t="shared" ca="1" si="1219"/>
        <v>0</v>
      </c>
      <c r="BF423">
        <f t="shared" ca="1" si="1219"/>
        <v>0</v>
      </c>
      <c r="BG423">
        <f t="shared" ca="1" si="1219"/>
        <v>0</v>
      </c>
      <c r="BH423">
        <f t="shared" ca="1" si="1219"/>
        <v>0</v>
      </c>
      <c r="BI423">
        <f t="shared" ca="1" si="1219"/>
        <v>0</v>
      </c>
      <c r="BJ423">
        <f t="shared" ca="1" si="1219"/>
        <v>0</v>
      </c>
      <c r="BK423">
        <f t="shared" ca="1" si="1219"/>
        <v>0</v>
      </c>
      <c r="BL423">
        <f t="shared" ca="1" si="1219"/>
        <v>0</v>
      </c>
      <c r="BM423">
        <f t="shared" ca="1" si="1219"/>
        <v>0</v>
      </c>
      <c r="BN423">
        <f t="shared" ca="1" si="1219"/>
        <v>0</v>
      </c>
      <c r="BO423">
        <f t="shared" ca="1" si="1219"/>
        <v>0</v>
      </c>
      <c r="BP423">
        <f t="shared" ca="1" si="1219"/>
        <v>0</v>
      </c>
      <c r="BQ423">
        <f t="shared" ca="1" si="1219"/>
        <v>0</v>
      </c>
      <c r="BR423">
        <f t="shared" ca="1" si="1219"/>
        <v>0</v>
      </c>
      <c r="BS423">
        <f t="shared" ca="1" si="1219"/>
        <v>0</v>
      </c>
      <c r="BT423">
        <f t="shared" ca="1" si="1219"/>
        <v>0</v>
      </c>
      <c r="BU423">
        <f t="shared" ca="1" si="1219"/>
        <v>0</v>
      </c>
      <c r="BV423">
        <f t="shared" ca="1" si="1219"/>
        <v>0</v>
      </c>
      <c r="BW423">
        <f t="shared" ca="1" si="1219"/>
        <v>0</v>
      </c>
      <c r="BX423">
        <f t="shared" ca="1" si="1219"/>
        <v>0</v>
      </c>
      <c r="BY423">
        <f t="shared" ca="1" si="1219"/>
        <v>0</v>
      </c>
      <c r="BZ423">
        <f t="shared" ca="1" si="1219"/>
        <v>0</v>
      </c>
      <c r="CA423">
        <f t="shared" ca="1" si="1219"/>
        <v>0</v>
      </c>
      <c r="CB423">
        <f t="shared" ca="1" si="1219"/>
        <v>0</v>
      </c>
      <c r="CC423">
        <f t="shared" ca="1" si="1219"/>
        <v>0</v>
      </c>
      <c r="CD423">
        <f t="shared" ca="1" si="1219"/>
        <v>0</v>
      </c>
      <c r="CE423">
        <f t="shared" ca="1" si="1219"/>
        <v>0</v>
      </c>
      <c r="CF423" s="91">
        <f t="shared" ca="1" si="1219"/>
        <v>0</v>
      </c>
      <c r="CG423">
        <f t="shared" ca="1" si="1219"/>
        <v>0</v>
      </c>
      <c r="CH423">
        <f t="shared" ca="1" si="1219"/>
        <v>0</v>
      </c>
      <c r="CI423">
        <f t="shared" ca="1" si="1219"/>
        <v>0</v>
      </c>
      <c r="CJ423">
        <f t="shared" ref="CJ423:DO423" ca="1" si="1220">IFERROR(ROUNDDOWN(($E423+CJ$388-1)/$G423,0)*((CJ45+CJ153+CJ207)+(CJ564+CJ618+CJ672+CJ726)),0)</f>
        <v>0</v>
      </c>
      <c r="CK423">
        <f t="shared" ca="1" si="1220"/>
        <v>0</v>
      </c>
      <c r="CL423">
        <f t="shared" ca="1" si="1220"/>
        <v>0</v>
      </c>
      <c r="CM423">
        <f t="shared" ca="1" si="1220"/>
        <v>0</v>
      </c>
      <c r="CN423">
        <f t="shared" ca="1" si="1220"/>
        <v>0</v>
      </c>
      <c r="CO423">
        <f t="shared" ca="1" si="1220"/>
        <v>0</v>
      </c>
      <c r="CP423">
        <f t="shared" ca="1" si="1220"/>
        <v>0</v>
      </c>
      <c r="CQ423">
        <f t="shared" ca="1" si="1220"/>
        <v>0</v>
      </c>
      <c r="CR423">
        <f t="shared" ca="1" si="1220"/>
        <v>0</v>
      </c>
      <c r="CS423">
        <f t="shared" ca="1" si="1220"/>
        <v>0</v>
      </c>
      <c r="CT423">
        <f t="shared" ca="1" si="1220"/>
        <v>0</v>
      </c>
      <c r="CU423">
        <f t="shared" ca="1" si="1220"/>
        <v>0</v>
      </c>
      <c r="CV423">
        <f t="shared" ca="1" si="1220"/>
        <v>0</v>
      </c>
      <c r="CW423">
        <f t="shared" ca="1" si="1220"/>
        <v>0</v>
      </c>
      <c r="CX423">
        <f t="shared" ca="1" si="1220"/>
        <v>0</v>
      </c>
      <c r="CY423">
        <f t="shared" ca="1" si="1220"/>
        <v>0</v>
      </c>
      <c r="CZ423">
        <f t="shared" ca="1" si="1220"/>
        <v>0</v>
      </c>
      <c r="DA423">
        <f t="shared" ca="1" si="1220"/>
        <v>0</v>
      </c>
      <c r="DB423">
        <f t="shared" ca="1" si="1220"/>
        <v>0</v>
      </c>
      <c r="DC423">
        <f t="shared" ca="1" si="1220"/>
        <v>0</v>
      </c>
      <c r="DD423">
        <f t="shared" ca="1" si="1220"/>
        <v>0</v>
      </c>
      <c r="DE423">
        <f t="shared" ca="1" si="1220"/>
        <v>0</v>
      </c>
      <c r="DF423">
        <f t="shared" ca="1" si="1220"/>
        <v>0</v>
      </c>
      <c r="DG423">
        <f t="shared" ca="1" si="1220"/>
        <v>0</v>
      </c>
      <c r="DH423">
        <f t="shared" ca="1" si="1220"/>
        <v>0</v>
      </c>
      <c r="DI423">
        <f t="shared" ca="1" si="1220"/>
        <v>0</v>
      </c>
      <c r="DJ423" s="91">
        <f t="shared" ca="1" si="1220"/>
        <v>0</v>
      </c>
      <c r="DK423">
        <f t="shared" ca="1" si="1220"/>
        <v>0</v>
      </c>
      <c r="DL423">
        <f t="shared" ca="1" si="1220"/>
        <v>0</v>
      </c>
      <c r="DM423">
        <f t="shared" ca="1" si="1220"/>
        <v>0</v>
      </c>
      <c r="DN423">
        <f t="shared" ca="1" si="1220"/>
        <v>0</v>
      </c>
      <c r="DO423">
        <f t="shared" ca="1" si="1220"/>
        <v>0</v>
      </c>
      <c r="DP423">
        <f t="shared" ref="DP423:EN423" ca="1" si="1221">IFERROR(ROUNDDOWN(($E423+DP$388-1)/$G423,0)*((DP45+DP153+DP207)+(DP564+DP618+DP672+DP726)),0)</f>
        <v>0</v>
      </c>
      <c r="DQ423">
        <f t="shared" ca="1" si="1221"/>
        <v>0</v>
      </c>
      <c r="DR423">
        <f t="shared" ca="1" si="1221"/>
        <v>0</v>
      </c>
      <c r="DS423">
        <f t="shared" ca="1" si="1221"/>
        <v>0</v>
      </c>
      <c r="DT423">
        <f t="shared" ca="1" si="1221"/>
        <v>0</v>
      </c>
      <c r="DU423">
        <f t="shared" ca="1" si="1221"/>
        <v>0</v>
      </c>
      <c r="DV423">
        <f t="shared" ca="1" si="1221"/>
        <v>0</v>
      </c>
      <c r="DW423">
        <f t="shared" ca="1" si="1221"/>
        <v>0</v>
      </c>
      <c r="DX423">
        <f t="shared" ca="1" si="1221"/>
        <v>0</v>
      </c>
      <c r="DY423">
        <f t="shared" ca="1" si="1221"/>
        <v>0</v>
      </c>
      <c r="DZ423">
        <f t="shared" ca="1" si="1221"/>
        <v>0</v>
      </c>
      <c r="EA423">
        <f t="shared" ca="1" si="1221"/>
        <v>0</v>
      </c>
      <c r="EB423">
        <f t="shared" ca="1" si="1221"/>
        <v>0</v>
      </c>
      <c r="EC423">
        <f t="shared" ca="1" si="1221"/>
        <v>0</v>
      </c>
      <c r="ED423">
        <f t="shared" ca="1" si="1221"/>
        <v>0</v>
      </c>
      <c r="EE423">
        <f t="shared" ca="1" si="1221"/>
        <v>0</v>
      </c>
      <c r="EF423">
        <f t="shared" ca="1" si="1221"/>
        <v>0</v>
      </c>
      <c r="EG423">
        <f t="shared" ca="1" si="1221"/>
        <v>0</v>
      </c>
      <c r="EH423">
        <f t="shared" ca="1" si="1221"/>
        <v>0</v>
      </c>
      <c r="EI423">
        <f t="shared" ca="1" si="1221"/>
        <v>0</v>
      </c>
      <c r="EJ423">
        <f t="shared" ca="1" si="1221"/>
        <v>0</v>
      </c>
      <c r="EK423">
        <f t="shared" ca="1" si="1221"/>
        <v>0</v>
      </c>
      <c r="EL423">
        <f t="shared" ca="1" si="1221"/>
        <v>0</v>
      </c>
      <c r="EM423">
        <f t="shared" ca="1" si="1221"/>
        <v>0</v>
      </c>
      <c r="EN423" s="91">
        <f t="shared" ca="1" si="1221"/>
        <v>0</v>
      </c>
    </row>
    <row r="424" spans="1:144">
      <c r="A424">
        <f ca="1"/>
        <v>0</v>
      </c>
      <c r="B424">
        <f ca="1"/>
        <v>0</v>
      </c>
      <c r="C424">
        <f ca="1"/>
        <v>0</v>
      </c>
      <c r="D424" t="str">
        <f ca="1"/>
        <v/>
      </c>
      <c r="E424">
        <f ca="1"/>
        <v>0</v>
      </c>
      <c r="F424">
        <f ca="1"/>
        <v>0</v>
      </c>
      <c r="G424">
        <f ca="1"/>
        <v>0</v>
      </c>
      <c r="H424" t="str">
        <f ca="1"/>
        <v/>
      </c>
      <c r="I424">
        <f ca="1"/>
        <v>0</v>
      </c>
      <c r="J424" t="str">
        <f ca="1"/>
        <v/>
      </c>
      <c r="K424" t="str">
        <f ca="1"/>
        <v>0</v>
      </c>
      <c r="L424" t="str">
        <f ca="1"/>
        <v>0</v>
      </c>
      <c r="M424" t="str">
        <f ca="1"/>
        <v>0</v>
      </c>
      <c r="X424" s="91">
        <f t="shared" ref="X424:BC424" ca="1" si="1222">IFERROR(ROUNDDOWN(($E424+X$388-1)/$G424,0)*((X46+X154+X208)+(X565+X619+X673+X727)),0)</f>
        <v>0</v>
      </c>
      <c r="Y424">
        <f t="shared" ca="1" si="1222"/>
        <v>0</v>
      </c>
      <c r="Z424">
        <f t="shared" ca="1" si="1222"/>
        <v>0</v>
      </c>
      <c r="AA424">
        <f t="shared" ca="1" si="1222"/>
        <v>0</v>
      </c>
      <c r="AB424">
        <f t="shared" ca="1" si="1222"/>
        <v>0</v>
      </c>
      <c r="AC424">
        <f t="shared" ca="1" si="1222"/>
        <v>0</v>
      </c>
      <c r="AD424">
        <f t="shared" ca="1" si="1222"/>
        <v>0</v>
      </c>
      <c r="AE424">
        <f t="shared" ca="1" si="1222"/>
        <v>0</v>
      </c>
      <c r="AF424">
        <f t="shared" ca="1" si="1222"/>
        <v>0</v>
      </c>
      <c r="AG424">
        <f t="shared" ca="1" si="1222"/>
        <v>0</v>
      </c>
      <c r="AH424">
        <f t="shared" ca="1" si="1222"/>
        <v>0</v>
      </c>
      <c r="AI424">
        <f t="shared" ca="1" si="1222"/>
        <v>0</v>
      </c>
      <c r="AJ424">
        <f t="shared" ca="1" si="1222"/>
        <v>0</v>
      </c>
      <c r="AK424">
        <f t="shared" ca="1" si="1222"/>
        <v>0</v>
      </c>
      <c r="AL424">
        <f t="shared" ca="1" si="1222"/>
        <v>0</v>
      </c>
      <c r="AM424">
        <f t="shared" ca="1" si="1222"/>
        <v>0</v>
      </c>
      <c r="AN424">
        <f t="shared" ca="1" si="1222"/>
        <v>0</v>
      </c>
      <c r="AO424">
        <f t="shared" ca="1" si="1222"/>
        <v>0</v>
      </c>
      <c r="AP424">
        <f t="shared" ca="1" si="1222"/>
        <v>0</v>
      </c>
      <c r="AQ424">
        <f t="shared" ca="1" si="1222"/>
        <v>0</v>
      </c>
      <c r="AR424">
        <f t="shared" ca="1" si="1222"/>
        <v>0</v>
      </c>
      <c r="AS424">
        <f t="shared" ca="1" si="1222"/>
        <v>0</v>
      </c>
      <c r="AT424">
        <f t="shared" ca="1" si="1222"/>
        <v>0</v>
      </c>
      <c r="AU424">
        <f t="shared" ca="1" si="1222"/>
        <v>0</v>
      </c>
      <c r="AV424">
        <f t="shared" ca="1" si="1222"/>
        <v>0</v>
      </c>
      <c r="AW424">
        <f t="shared" ca="1" si="1222"/>
        <v>0</v>
      </c>
      <c r="AX424">
        <f t="shared" ca="1" si="1222"/>
        <v>0</v>
      </c>
      <c r="AY424">
        <f t="shared" ca="1" si="1222"/>
        <v>0</v>
      </c>
      <c r="AZ424">
        <f t="shared" ca="1" si="1222"/>
        <v>0</v>
      </c>
      <c r="BA424">
        <f t="shared" ca="1" si="1222"/>
        <v>0</v>
      </c>
      <c r="BB424" s="91">
        <f t="shared" ca="1" si="1222"/>
        <v>0</v>
      </c>
      <c r="BC424">
        <f t="shared" ca="1" si="1222"/>
        <v>0</v>
      </c>
      <c r="BD424">
        <f t="shared" ref="BD424:CI424" ca="1" si="1223">IFERROR(ROUNDDOWN(($E424+BD$388-1)/$G424,0)*((BD46+BD154+BD208)+(BD565+BD619+BD673+BD727)),0)</f>
        <v>0</v>
      </c>
      <c r="BE424">
        <f t="shared" ca="1" si="1223"/>
        <v>0</v>
      </c>
      <c r="BF424">
        <f t="shared" ca="1" si="1223"/>
        <v>0</v>
      </c>
      <c r="BG424">
        <f t="shared" ca="1" si="1223"/>
        <v>0</v>
      </c>
      <c r="BH424">
        <f t="shared" ca="1" si="1223"/>
        <v>0</v>
      </c>
      <c r="BI424">
        <f t="shared" ca="1" si="1223"/>
        <v>0</v>
      </c>
      <c r="BJ424">
        <f t="shared" ca="1" si="1223"/>
        <v>0</v>
      </c>
      <c r="BK424">
        <f t="shared" ca="1" si="1223"/>
        <v>0</v>
      </c>
      <c r="BL424">
        <f t="shared" ca="1" si="1223"/>
        <v>0</v>
      </c>
      <c r="BM424">
        <f t="shared" ca="1" si="1223"/>
        <v>0</v>
      </c>
      <c r="BN424">
        <f t="shared" ca="1" si="1223"/>
        <v>0</v>
      </c>
      <c r="BO424">
        <f t="shared" ca="1" si="1223"/>
        <v>0</v>
      </c>
      <c r="BP424">
        <f t="shared" ca="1" si="1223"/>
        <v>0</v>
      </c>
      <c r="BQ424">
        <f t="shared" ca="1" si="1223"/>
        <v>0</v>
      </c>
      <c r="BR424">
        <f t="shared" ca="1" si="1223"/>
        <v>0</v>
      </c>
      <c r="BS424">
        <f t="shared" ca="1" si="1223"/>
        <v>0</v>
      </c>
      <c r="BT424">
        <f t="shared" ca="1" si="1223"/>
        <v>0</v>
      </c>
      <c r="BU424">
        <f t="shared" ca="1" si="1223"/>
        <v>0</v>
      </c>
      <c r="BV424">
        <f t="shared" ca="1" si="1223"/>
        <v>0</v>
      </c>
      <c r="BW424">
        <f t="shared" ca="1" si="1223"/>
        <v>0</v>
      </c>
      <c r="BX424">
        <f t="shared" ca="1" si="1223"/>
        <v>0</v>
      </c>
      <c r="BY424">
        <f t="shared" ca="1" si="1223"/>
        <v>0</v>
      </c>
      <c r="BZ424">
        <f t="shared" ca="1" si="1223"/>
        <v>0</v>
      </c>
      <c r="CA424">
        <f t="shared" ca="1" si="1223"/>
        <v>0</v>
      </c>
      <c r="CB424">
        <f t="shared" ca="1" si="1223"/>
        <v>0</v>
      </c>
      <c r="CC424">
        <f t="shared" ca="1" si="1223"/>
        <v>0</v>
      </c>
      <c r="CD424">
        <f t="shared" ca="1" si="1223"/>
        <v>0</v>
      </c>
      <c r="CE424">
        <f t="shared" ca="1" si="1223"/>
        <v>0</v>
      </c>
      <c r="CF424" s="91">
        <f t="shared" ca="1" si="1223"/>
        <v>0</v>
      </c>
      <c r="CG424">
        <f t="shared" ca="1" si="1223"/>
        <v>0</v>
      </c>
      <c r="CH424">
        <f t="shared" ca="1" si="1223"/>
        <v>0</v>
      </c>
      <c r="CI424">
        <f t="shared" ca="1" si="1223"/>
        <v>0</v>
      </c>
      <c r="CJ424">
        <f t="shared" ref="CJ424:DO424" ca="1" si="1224">IFERROR(ROUNDDOWN(($E424+CJ$388-1)/$G424,0)*((CJ46+CJ154+CJ208)+(CJ565+CJ619+CJ673+CJ727)),0)</f>
        <v>0</v>
      </c>
      <c r="CK424">
        <f t="shared" ca="1" si="1224"/>
        <v>0</v>
      </c>
      <c r="CL424">
        <f t="shared" ca="1" si="1224"/>
        <v>0</v>
      </c>
      <c r="CM424">
        <f t="shared" ca="1" si="1224"/>
        <v>0</v>
      </c>
      <c r="CN424">
        <f t="shared" ca="1" si="1224"/>
        <v>0</v>
      </c>
      <c r="CO424">
        <f t="shared" ca="1" si="1224"/>
        <v>0</v>
      </c>
      <c r="CP424">
        <f t="shared" ca="1" si="1224"/>
        <v>0</v>
      </c>
      <c r="CQ424">
        <f t="shared" ca="1" si="1224"/>
        <v>0</v>
      </c>
      <c r="CR424">
        <f t="shared" ca="1" si="1224"/>
        <v>0</v>
      </c>
      <c r="CS424">
        <f t="shared" ca="1" si="1224"/>
        <v>0</v>
      </c>
      <c r="CT424">
        <f t="shared" ca="1" si="1224"/>
        <v>0</v>
      </c>
      <c r="CU424">
        <f t="shared" ca="1" si="1224"/>
        <v>0</v>
      </c>
      <c r="CV424">
        <f t="shared" ca="1" si="1224"/>
        <v>0</v>
      </c>
      <c r="CW424">
        <f t="shared" ca="1" si="1224"/>
        <v>0</v>
      </c>
      <c r="CX424">
        <f t="shared" ca="1" si="1224"/>
        <v>0</v>
      </c>
      <c r="CY424">
        <f t="shared" ca="1" si="1224"/>
        <v>0</v>
      </c>
      <c r="CZ424">
        <f t="shared" ca="1" si="1224"/>
        <v>0</v>
      </c>
      <c r="DA424">
        <f t="shared" ca="1" si="1224"/>
        <v>0</v>
      </c>
      <c r="DB424">
        <f t="shared" ca="1" si="1224"/>
        <v>0</v>
      </c>
      <c r="DC424">
        <f t="shared" ca="1" si="1224"/>
        <v>0</v>
      </c>
      <c r="DD424">
        <f t="shared" ca="1" si="1224"/>
        <v>0</v>
      </c>
      <c r="DE424">
        <f t="shared" ca="1" si="1224"/>
        <v>0</v>
      </c>
      <c r="DF424">
        <f t="shared" ca="1" si="1224"/>
        <v>0</v>
      </c>
      <c r="DG424">
        <f t="shared" ca="1" si="1224"/>
        <v>0</v>
      </c>
      <c r="DH424">
        <f t="shared" ca="1" si="1224"/>
        <v>0</v>
      </c>
      <c r="DI424">
        <f t="shared" ca="1" si="1224"/>
        <v>0</v>
      </c>
      <c r="DJ424" s="91">
        <f t="shared" ca="1" si="1224"/>
        <v>0</v>
      </c>
      <c r="DK424">
        <f t="shared" ca="1" si="1224"/>
        <v>0</v>
      </c>
      <c r="DL424">
        <f t="shared" ca="1" si="1224"/>
        <v>0</v>
      </c>
      <c r="DM424">
        <f t="shared" ca="1" si="1224"/>
        <v>0</v>
      </c>
      <c r="DN424">
        <f t="shared" ca="1" si="1224"/>
        <v>0</v>
      </c>
      <c r="DO424">
        <f t="shared" ca="1" si="1224"/>
        <v>0</v>
      </c>
      <c r="DP424">
        <f t="shared" ref="DP424:EN424" ca="1" si="1225">IFERROR(ROUNDDOWN(($E424+DP$388-1)/$G424,0)*((DP46+DP154+DP208)+(DP565+DP619+DP673+DP727)),0)</f>
        <v>0</v>
      </c>
      <c r="DQ424">
        <f t="shared" ca="1" si="1225"/>
        <v>0</v>
      </c>
      <c r="DR424">
        <f t="shared" ca="1" si="1225"/>
        <v>0</v>
      </c>
      <c r="DS424">
        <f t="shared" ca="1" si="1225"/>
        <v>0</v>
      </c>
      <c r="DT424">
        <f t="shared" ca="1" si="1225"/>
        <v>0</v>
      </c>
      <c r="DU424">
        <f t="shared" ca="1" si="1225"/>
        <v>0</v>
      </c>
      <c r="DV424">
        <f t="shared" ca="1" si="1225"/>
        <v>0</v>
      </c>
      <c r="DW424">
        <f t="shared" ca="1" si="1225"/>
        <v>0</v>
      </c>
      <c r="DX424">
        <f t="shared" ca="1" si="1225"/>
        <v>0</v>
      </c>
      <c r="DY424">
        <f t="shared" ca="1" si="1225"/>
        <v>0</v>
      </c>
      <c r="DZ424">
        <f t="shared" ca="1" si="1225"/>
        <v>0</v>
      </c>
      <c r="EA424">
        <f t="shared" ca="1" si="1225"/>
        <v>0</v>
      </c>
      <c r="EB424">
        <f t="shared" ca="1" si="1225"/>
        <v>0</v>
      </c>
      <c r="EC424">
        <f t="shared" ca="1" si="1225"/>
        <v>0</v>
      </c>
      <c r="ED424">
        <f t="shared" ca="1" si="1225"/>
        <v>0</v>
      </c>
      <c r="EE424">
        <f t="shared" ca="1" si="1225"/>
        <v>0</v>
      </c>
      <c r="EF424">
        <f t="shared" ca="1" si="1225"/>
        <v>0</v>
      </c>
      <c r="EG424">
        <f t="shared" ca="1" si="1225"/>
        <v>0</v>
      </c>
      <c r="EH424">
        <f t="shared" ca="1" si="1225"/>
        <v>0</v>
      </c>
      <c r="EI424">
        <f t="shared" ca="1" si="1225"/>
        <v>0</v>
      </c>
      <c r="EJ424">
        <f t="shared" ca="1" si="1225"/>
        <v>0</v>
      </c>
      <c r="EK424">
        <f t="shared" ca="1" si="1225"/>
        <v>0</v>
      </c>
      <c r="EL424">
        <f t="shared" ca="1" si="1225"/>
        <v>0</v>
      </c>
      <c r="EM424">
        <f t="shared" ca="1" si="1225"/>
        <v>0</v>
      </c>
      <c r="EN424" s="91">
        <f t="shared" ca="1" si="1225"/>
        <v>0</v>
      </c>
    </row>
    <row r="425" spans="1:144">
      <c r="A425">
        <f ca="1"/>
        <v>0</v>
      </c>
      <c r="B425">
        <f ca="1"/>
        <v>0</v>
      </c>
      <c r="C425">
        <f ca="1"/>
        <v>0</v>
      </c>
      <c r="D425" t="str">
        <f ca="1"/>
        <v/>
      </c>
      <c r="E425">
        <f ca="1"/>
        <v>0</v>
      </c>
      <c r="F425">
        <f ca="1"/>
        <v>0</v>
      </c>
      <c r="G425">
        <f ca="1"/>
        <v>0</v>
      </c>
      <c r="H425" t="str">
        <f ca="1"/>
        <v/>
      </c>
      <c r="I425">
        <f ca="1"/>
        <v>0</v>
      </c>
      <c r="J425" t="str">
        <f ca="1"/>
        <v/>
      </c>
      <c r="K425" t="str">
        <f ca="1"/>
        <v>0</v>
      </c>
      <c r="L425" t="str">
        <f ca="1"/>
        <v>0</v>
      </c>
      <c r="M425" t="str">
        <f ca="1"/>
        <v>0</v>
      </c>
      <c r="X425" s="91">
        <f t="shared" ref="X425:BC425" ca="1" si="1226">IFERROR(ROUNDDOWN(($E425+X$388-1)/$G425,0)*((X47+X155+X209)+(X566+X620+X674+X728)),0)</f>
        <v>0</v>
      </c>
      <c r="Y425">
        <f t="shared" ca="1" si="1226"/>
        <v>0</v>
      </c>
      <c r="Z425">
        <f t="shared" ca="1" si="1226"/>
        <v>0</v>
      </c>
      <c r="AA425">
        <f t="shared" ca="1" si="1226"/>
        <v>0</v>
      </c>
      <c r="AB425">
        <f t="shared" ca="1" si="1226"/>
        <v>0</v>
      </c>
      <c r="AC425">
        <f t="shared" ca="1" si="1226"/>
        <v>0</v>
      </c>
      <c r="AD425">
        <f t="shared" ca="1" si="1226"/>
        <v>0</v>
      </c>
      <c r="AE425">
        <f t="shared" ca="1" si="1226"/>
        <v>0</v>
      </c>
      <c r="AF425">
        <f t="shared" ca="1" si="1226"/>
        <v>0</v>
      </c>
      <c r="AG425">
        <f t="shared" ca="1" si="1226"/>
        <v>0</v>
      </c>
      <c r="AH425">
        <f t="shared" ca="1" si="1226"/>
        <v>0</v>
      </c>
      <c r="AI425">
        <f t="shared" ca="1" si="1226"/>
        <v>0</v>
      </c>
      <c r="AJ425">
        <f t="shared" ca="1" si="1226"/>
        <v>0</v>
      </c>
      <c r="AK425">
        <f t="shared" ca="1" si="1226"/>
        <v>0</v>
      </c>
      <c r="AL425">
        <f t="shared" ca="1" si="1226"/>
        <v>0</v>
      </c>
      <c r="AM425">
        <f t="shared" ca="1" si="1226"/>
        <v>0</v>
      </c>
      <c r="AN425">
        <f t="shared" ca="1" si="1226"/>
        <v>0</v>
      </c>
      <c r="AO425">
        <f t="shared" ca="1" si="1226"/>
        <v>0</v>
      </c>
      <c r="AP425">
        <f t="shared" ca="1" si="1226"/>
        <v>0</v>
      </c>
      <c r="AQ425">
        <f t="shared" ca="1" si="1226"/>
        <v>0</v>
      </c>
      <c r="AR425">
        <f t="shared" ca="1" si="1226"/>
        <v>0</v>
      </c>
      <c r="AS425">
        <f t="shared" ca="1" si="1226"/>
        <v>0</v>
      </c>
      <c r="AT425">
        <f t="shared" ca="1" si="1226"/>
        <v>0</v>
      </c>
      <c r="AU425">
        <f t="shared" ca="1" si="1226"/>
        <v>0</v>
      </c>
      <c r="AV425">
        <f t="shared" ca="1" si="1226"/>
        <v>0</v>
      </c>
      <c r="AW425">
        <f t="shared" ca="1" si="1226"/>
        <v>0</v>
      </c>
      <c r="AX425">
        <f t="shared" ca="1" si="1226"/>
        <v>0</v>
      </c>
      <c r="AY425">
        <f t="shared" ca="1" si="1226"/>
        <v>0</v>
      </c>
      <c r="AZ425">
        <f t="shared" ca="1" si="1226"/>
        <v>0</v>
      </c>
      <c r="BA425">
        <f t="shared" ca="1" si="1226"/>
        <v>0</v>
      </c>
      <c r="BB425" s="91">
        <f t="shared" ca="1" si="1226"/>
        <v>0</v>
      </c>
      <c r="BC425">
        <f t="shared" ca="1" si="1226"/>
        <v>0</v>
      </c>
      <c r="BD425">
        <f t="shared" ref="BD425:CI425" ca="1" si="1227">IFERROR(ROUNDDOWN(($E425+BD$388-1)/$G425,0)*((BD47+BD155+BD209)+(BD566+BD620+BD674+BD728)),0)</f>
        <v>0</v>
      </c>
      <c r="BE425">
        <f t="shared" ca="1" si="1227"/>
        <v>0</v>
      </c>
      <c r="BF425">
        <f t="shared" ca="1" si="1227"/>
        <v>0</v>
      </c>
      <c r="BG425">
        <f t="shared" ca="1" si="1227"/>
        <v>0</v>
      </c>
      <c r="BH425">
        <f t="shared" ca="1" si="1227"/>
        <v>0</v>
      </c>
      <c r="BI425">
        <f t="shared" ca="1" si="1227"/>
        <v>0</v>
      </c>
      <c r="BJ425">
        <f t="shared" ca="1" si="1227"/>
        <v>0</v>
      </c>
      <c r="BK425">
        <f t="shared" ca="1" si="1227"/>
        <v>0</v>
      </c>
      <c r="BL425">
        <f t="shared" ca="1" si="1227"/>
        <v>0</v>
      </c>
      <c r="BM425">
        <f t="shared" ca="1" si="1227"/>
        <v>0</v>
      </c>
      <c r="BN425">
        <f t="shared" ca="1" si="1227"/>
        <v>0</v>
      </c>
      <c r="BO425">
        <f t="shared" ca="1" si="1227"/>
        <v>0</v>
      </c>
      <c r="BP425">
        <f t="shared" ca="1" si="1227"/>
        <v>0</v>
      </c>
      <c r="BQ425">
        <f t="shared" ca="1" si="1227"/>
        <v>0</v>
      </c>
      <c r="BR425">
        <f t="shared" ca="1" si="1227"/>
        <v>0</v>
      </c>
      <c r="BS425">
        <f t="shared" ca="1" si="1227"/>
        <v>0</v>
      </c>
      <c r="BT425">
        <f t="shared" ca="1" si="1227"/>
        <v>0</v>
      </c>
      <c r="BU425">
        <f t="shared" ca="1" si="1227"/>
        <v>0</v>
      </c>
      <c r="BV425">
        <f t="shared" ca="1" si="1227"/>
        <v>0</v>
      </c>
      <c r="BW425">
        <f t="shared" ca="1" si="1227"/>
        <v>0</v>
      </c>
      <c r="BX425">
        <f t="shared" ca="1" si="1227"/>
        <v>0</v>
      </c>
      <c r="BY425">
        <f t="shared" ca="1" si="1227"/>
        <v>0</v>
      </c>
      <c r="BZ425">
        <f t="shared" ca="1" si="1227"/>
        <v>0</v>
      </c>
      <c r="CA425">
        <f t="shared" ca="1" si="1227"/>
        <v>0</v>
      </c>
      <c r="CB425">
        <f t="shared" ca="1" si="1227"/>
        <v>0</v>
      </c>
      <c r="CC425">
        <f t="shared" ca="1" si="1227"/>
        <v>0</v>
      </c>
      <c r="CD425">
        <f t="shared" ca="1" si="1227"/>
        <v>0</v>
      </c>
      <c r="CE425">
        <f t="shared" ca="1" si="1227"/>
        <v>0</v>
      </c>
      <c r="CF425" s="91">
        <f t="shared" ca="1" si="1227"/>
        <v>0</v>
      </c>
      <c r="CG425">
        <f t="shared" ca="1" si="1227"/>
        <v>0</v>
      </c>
      <c r="CH425">
        <f t="shared" ca="1" si="1227"/>
        <v>0</v>
      </c>
      <c r="CI425">
        <f t="shared" ca="1" si="1227"/>
        <v>0</v>
      </c>
      <c r="CJ425">
        <f t="shared" ref="CJ425:DO425" ca="1" si="1228">IFERROR(ROUNDDOWN(($E425+CJ$388-1)/$G425,0)*((CJ47+CJ155+CJ209)+(CJ566+CJ620+CJ674+CJ728)),0)</f>
        <v>0</v>
      </c>
      <c r="CK425">
        <f t="shared" ca="1" si="1228"/>
        <v>0</v>
      </c>
      <c r="CL425">
        <f t="shared" ca="1" si="1228"/>
        <v>0</v>
      </c>
      <c r="CM425">
        <f t="shared" ca="1" si="1228"/>
        <v>0</v>
      </c>
      <c r="CN425">
        <f t="shared" ca="1" si="1228"/>
        <v>0</v>
      </c>
      <c r="CO425">
        <f t="shared" ca="1" si="1228"/>
        <v>0</v>
      </c>
      <c r="CP425">
        <f t="shared" ca="1" si="1228"/>
        <v>0</v>
      </c>
      <c r="CQ425">
        <f t="shared" ca="1" si="1228"/>
        <v>0</v>
      </c>
      <c r="CR425">
        <f t="shared" ca="1" si="1228"/>
        <v>0</v>
      </c>
      <c r="CS425">
        <f t="shared" ca="1" si="1228"/>
        <v>0</v>
      </c>
      <c r="CT425">
        <f t="shared" ca="1" si="1228"/>
        <v>0</v>
      </c>
      <c r="CU425">
        <f t="shared" ca="1" si="1228"/>
        <v>0</v>
      </c>
      <c r="CV425">
        <f t="shared" ca="1" si="1228"/>
        <v>0</v>
      </c>
      <c r="CW425">
        <f t="shared" ca="1" si="1228"/>
        <v>0</v>
      </c>
      <c r="CX425">
        <f t="shared" ca="1" si="1228"/>
        <v>0</v>
      </c>
      <c r="CY425">
        <f t="shared" ca="1" si="1228"/>
        <v>0</v>
      </c>
      <c r="CZ425">
        <f t="shared" ca="1" si="1228"/>
        <v>0</v>
      </c>
      <c r="DA425">
        <f t="shared" ca="1" si="1228"/>
        <v>0</v>
      </c>
      <c r="DB425">
        <f t="shared" ca="1" si="1228"/>
        <v>0</v>
      </c>
      <c r="DC425">
        <f t="shared" ca="1" si="1228"/>
        <v>0</v>
      </c>
      <c r="DD425">
        <f t="shared" ca="1" si="1228"/>
        <v>0</v>
      </c>
      <c r="DE425">
        <f t="shared" ca="1" si="1228"/>
        <v>0</v>
      </c>
      <c r="DF425">
        <f t="shared" ca="1" si="1228"/>
        <v>0</v>
      </c>
      <c r="DG425">
        <f t="shared" ca="1" si="1228"/>
        <v>0</v>
      </c>
      <c r="DH425">
        <f t="shared" ca="1" si="1228"/>
        <v>0</v>
      </c>
      <c r="DI425">
        <f t="shared" ca="1" si="1228"/>
        <v>0</v>
      </c>
      <c r="DJ425" s="91">
        <f t="shared" ca="1" si="1228"/>
        <v>0</v>
      </c>
      <c r="DK425">
        <f t="shared" ca="1" si="1228"/>
        <v>0</v>
      </c>
      <c r="DL425">
        <f t="shared" ca="1" si="1228"/>
        <v>0</v>
      </c>
      <c r="DM425">
        <f t="shared" ca="1" si="1228"/>
        <v>0</v>
      </c>
      <c r="DN425">
        <f t="shared" ca="1" si="1228"/>
        <v>0</v>
      </c>
      <c r="DO425">
        <f t="shared" ca="1" si="1228"/>
        <v>0</v>
      </c>
      <c r="DP425">
        <f t="shared" ref="DP425:EN425" ca="1" si="1229">IFERROR(ROUNDDOWN(($E425+DP$388-1)/$G425,0)*((DP47+DP155+DP209)+(DP566+DP620+DP674+DP728)),0)</f>
        <v>0</v>
      </c>
      <c r="DQ425">
        <f t="shared" ca="1" si="1229"/>
        <v>0</v>
      </c>
      <c r="DR425">
        <f t="shared" ca="1" si="1229"/>
        <v>0</v>
      </c>
      <c r="DS425">
        <f t="shared" ca="1" si="1229"/>
        <v>0</v>
      </c>
      <c r="DT425">
        <f t="shared" ca="1" si="1229"/>
        <v>0</v>
      </c>
      <c r="DU425">
        <f t="shared" ca="1" si="1229"/>
        <v>0</v>
      </c>
      <c r="DV425">
        <f t="shared" ca="1" si="1229"/>
        <v>0</v>
      </c>
      <c r="DW425">
        <f t="shared" ca="1" si="1229"/>
        <v>0</v>
      </c>
      <c r="DX425">
        <f t="shared" ca="1" si="1229"/>
        <v>0</v>
      </c>
      <c r="DY425">
        <f t="shared" ca="1" si="1229"/>
        <v>0</v>
      </c>
      <c r="DZ425">
        <f t="shared" ca="1" si="1229"/>
        <v>0</v>
      </c>
      <c r="EA425">
        <f t="shared" ca="1" si="1229"/>
        <v>0</v>
      </c>
      <c r="EB425">
        <f t="shared" ca="1" si="1229"/>
        <v>0</v>
      </c>
      <c r="EC425">
        <f t="shared" ca="1" si="1229"/>
        <v>0</v>
      </c>
      <c r="ED425">
        <f t="shared" ca="1" si="1229"/>
        <v>0</v>
      </c>
      <c r="EE425">
        <f t="shared" ca="1" si="1229"/>
        <v>0</v>
      </c>
      <c r="EF425">
        <f t="shared" ca="1" si="1229"/>
        <v>0</v>
      </c>
      <c r="EG425">
        <f t="shared" ca="1" si="1229"/>
        <v>0</v>
      </c>
      <c r="EH425">
        <f t="shared" ca="1" si="1229"/>
        <v>0</v>
      </c>
      <c r="EI425">
        <f t="shared" ca="1" si="1229"/>
        <v>0</v>
      </c>
      <c r="EJ425">
        <f t="shared" ca="1" si="1229"/>
        <v>0</v>
      </c>
      <c r="EK425">
        <f t="shared" ca="1" si="1229"/>
        <v>0</v>
      </c>
      <c r="EL425">
        <f t="shared" ca="1" si="1229"/>
        <v>0</v>
      </c>
      <c r="EM425">
        <f t="shared" ca="1" si="1229"/>
        <v>0</v>
      </c>
      <c r="EN425" s="91">
        <f t="shared" ca="1" si="1229"/>
        <v>0</v>
      </c>
    </row>
    <row r="426" spans="1:144">
      <c r="A426">
        <f ca="1"/>
        <v>0</v>
      </c>
      <c r="B426">
        <f ca="1"/>
        <v>0</v>
      </c>
      <c r="C426">
        <f ca="1"/>
        <v>0</v>
      </c>
      <c r="D426" t="str">
        <f ca="1"/>
        <v/>
      </c>
      <c r="E426">
        <f ca="1"/>
        <v>0</v>
      </c>
      <c r="F426">
        <f ca="1"/>
        <v>0</v>
      </c>
      <c r="G426">
        <f ca="1"/>
        <v>0</v>
      </c>
      <c r="H426" t="str">
        <f ca="1"/>
        <v/>
      </c>
      <c r="I426">
        <f ca="1"/>
        <v>0</v>
      </c>
      <c r="J426" t="str">
        <f ca="1"/>
        <v/>
      </c>
      <c r="K426" t="str">
        <f ca="1"/>
        <v>0</v>
      </c>
      <c r="L426" t="str">
        <f ca="1"/>
        <v>0</v>
      </c>
      <c r="M426" t="str">
        <f ca="1"/>
        <v>0</v>
      </c>
      <c r="X426" s="91">
        <f t="shared" ref="X426:BC426" ca="1" si="1230">IFERROR(ROUNDDOWN(($E426+X$388-1)/$G426,0)*((X48+X156+X210)+(X567+X621+X675+X729)),0)</f>
        <v>0</v>
      </c>
      <c r="Y426">
        <f t="shared" ca="1" si="1230"/>
        <v>0</v>
      </c>
      <c r="Z426">
        <f t="shared" ca="1" si="1230"/>
        <v>0</v>
      </c>
      <c r="AA426">
        <f t="shared" ca="1" si="1230"/>
        <v>0</v>
      </c>
      <c r="AB426">
        <f t="shared" ca="1" si="1230"/>
        <v>0</v>
      </c>
      <c r="AC426">
        <f t="shared" ca="1" si="1230"/>
        <v>0</v>
      </c>
      <c r="AD426">
        <f t="shared" ca="1" si="1230"/>
        <v>0</v>
      </c>
      <c r="AE426">
        <f t="shared" ca="1" si="1230"/>
        <v>0</v>
      </c>
      <c r="AF426">
        <f t="shared" ca="1" si="1230"/>
        <v>0</v>
      </c>
      <c r="AG426">
        <f t="shared" ca="1" si="1230"/>
        <v>0</v>
      </c>
      <c r="AH426">
        <f t="shared" ca="1" si="1230"/>
        <v>0</v>
      </c>
      <c r="AI426">
        <f t="shared" ca="1" si="1230"/>
        <v>0</v>
      </c>
      <c r="AJ426">
        <f t="shared" ca="1" si="1230"/>
        <v>0</v>
      </c>
      <c r="AK426">
        <f t="shared" ca="1" si="1230"/>
        <v>0</v>
      </c>
      <c r="AL426">
        <f t="shared" ca="1" si="1230"/>
        <v>0</v>
      </c>
      <c r="AM426">
        <f t="shared" ca="1" si="1230"/>
        <v>0</v>
      </c>
      <c r="AN426">
        <f t="shared" ca="1" si="1230"/>
        <v>0</v>
      </c>
      <c r="AO426">
        <f t="shared" ca="1" si="1230"/>
        <v>0</v>
      </c>
      <c r="AP426">
        <f t="shared" ca="1" si="1230"/>
        <v>0</v>
      </c>
      <c r="AQ426">
        <f t="shared" ca="1" si="1230"/>
        <v>0</v>
      </c>
      <c r="AR426">
        <f t="shared" ca="1" si="1230"/>
        <v>0</v>
      </c>
      <c r="AS426">
        <f t="shared" ca="1" si="1230"/>
        <v>0</v>
      </c>
      <c r="AT426">
        <f t="shared" ca="1" si="1230"/>
        <v>0</v>
      </c>
      <c r="AU426">
        <f t="shared" ca="1" si="1230"/>
        <v>0</v>
      </c>
      <c r="AV426">
        <f t="shared" ca="1" si="1230"/>
        <v>0</v>
      </c>
      <c r="AW426">
        <f t="shared" ca="1" si="1230"/>
        <v>0</v>
      </c>
      <c r="AX426">
        <f t="shared" ca="1" si="1230"/>
        <v>0</v>
      </c>
      <c r="AY426">
        <f t="shared" ca="1" si="1230"/>
        <v>0</v>
      </c>
      <c r="AZ426">
        <f t="shared" ca="1" si="1230"/>
        <v>0</v>
      </c>
      <c r="BA426">
        <f t="shared" ca="1" si="1230"/>
        <v>0</v>
      </c>
      <c r="BB426" s="91">
        <f t="shared" ca="1" si="1230"/>
        <v>0</v>
      </c>
      <c r="BC426">
        <f t="shared" ca="1" si="1230"/>
        <v>0</v>
      </c>
      <c r="BD426">
        <f t="shared" ref="BD426:CI426" ca="1" si="1231">IFERROR(ROUNDDOWN(($E426+BD$388-1)/$G426,0)*((BD48+BD156+BD210)+(BD567+BD621+BD675+BD729)),0)</f>
        <v>0</v>
      </c>
      <c r="BE426">
        <f t="shared" ca="1" si="1231"/>
        <v>0</v>
      </c>
      <c r="BF426">
        <f t="shared" ca="1" si="1231"/>
        <v>0</v>
      </c>
      <c r="BG426">
        <f t="shared" ca="1" si="1231"/>
        <v>0</v>
      </c>
      <c r="BH426">
        <f t="shared" ca="1" si="1231"/>
        <v>0</v>
      </c>
      <c r="BI426">
        <f t="shared" ca="1" si="1231"/>
        <v>0</v>
      </c>
      <c r="BJ426">
        <f t="shared" ca="1" si="1231"/>
        <v>0</v>
      </c>
      <c r="BK426">
        <f t="shared" ca="1" si="1231"/>
        <v>0</v>
      </c>
      <c r="BL426">
        <f t="shared" ca="1" si="1231"/>
        <v>0</v>
      </c>
      <c r="BM426">
        <f t="shared" ca="1" si="1231"/>
        <v>0</v>
      </c>
      <c r="BN426">
        <f t="shared" ca="1" si="1231"/>
        <v>0</v>
      </c>
      <c r="BO426">
        <f t="shared" ca="1" si="1231"/>
        <v>0</v>
      </c>
      <c r="BP426">
        <f t="shared" ca="1" si="1231"/>
        <v>0</v>
      </c>
      <c r="BQ426">
        <f t="shared" ca="1" si="1231"/>
        <v>0</v>
      </c>
      <c r="BR426">
        <f t="shared" ca="1" si="1231"/>
        <v>0</v>
      </c>
      <c r="BS426">
        <f t="shared" ca="1" si="1231"/>
        <v>0</v>
      </c>
      <c r="BT426">
        <f t="shared" ca="1" si="1231"/>
        <v>0</v>
      </c>
      <c r="BU426">
        <f t="shared" ca="1" si="1231"/>
        <v>0</v>
      </c>
      <c r="BV426">
        <f t="shared" ca="1" si="1231"/>
        <v>0</v>
      </c>
      <c r="BW426">
        <f t="shared" ca="1" si="1231"/>
        <v>0</v>
      </c>
      <c r="BX426">
        <f t="shared" ca="1" si="1231"/>
        <v>0</v>
      </c>
      <c r="BY426">
        <f t="shared" ca="1" si="1231"/>
        <v>0</v>
      </c>
      <c r="BZ426">
        <f t="shared" ca="1" si="1231"/>
        <v>0</v>
      </c>
      <c r="CA426">
        <f t="shared" ca="1" si="1231"/>
        <v>0</v>
      </c>
      <c r="CB426">
        <f t="shared" ca="1" si="1231"/>
        <v>0</v>
      </c>
      <c r="CC426">
        <f t="shared" ca="1" si="1231"/>
        <v>0</v>
      </c>
      <c r="CD426">
        <f t="shared" ca="1" si="1231"/>
        <v>0</v>
      </c>
      <c r="CE426">
        <f t="shared" ca="1" si="1231"/>
        <v>0</v>
      </c>
      <c r="CF426" s="91">
        <f t="shared" ca="1" si="1231"/>
        <v>0</v>
      </c>
      <c r="CG426">
        <f t="shared" ca="1" si="1231"/>
        <v>0</v>
      </c>
      <c r="CH426">
        <f t="shared" ca="1" si="1231"/>
        <v>0</v>
      </c>
      <c r="CI426">
        <f t="shared" ca="1" si="1231"/>
        <v>0</v>
      </c>
      <c r="CJ426">
        <f t="shared" ref="CJ426:DO426" ca="1" si="1232">IFERROR(ROUNDDOWN(($E426+CJ$388-1)/$G426,0)*((CJ48+CJ156+CJ210)+(CJ567+CJ621+CJ675+CJ729)),0)</f>
        <v>0</v>
      </c>
      <c r="CK426">
        <f t="shared" ca="1" si="1232"/>
        <v>0</v>
      </c>
      <c r="CL426">
        <f t="shared" ca="1" si="1232"/>
        <v>0</v>
      </c>
      <c r="CM426">
        <f t="shared" ca="1" si="1232"/>
        <v>0</v>
      </c>
      <c r="CN426">
        <f t="shared" ca="1" si="1232"/>
        <v>0</v>
      </c>
      <c r="CO426">
        <f t="shared" ca="1" si="1232"/>
        <v>0</v>
      </c>
      <c r="CP426">
        <f t="shared" ca="1" si="1232"/>
        <v>0</v>
      </c>
      <c r="CQ426">
        <f t="shared" ca="1" si="1232"/>
        <v>0</v>
      </c>
      <c r="CR426">
        <f t="shared" ca="1" si="1232"/>
        <v>0</v>
      </c>
      <c r="CS426">
        <f t="shared" ca="1" si="1232"/>
        <v>0</v>
      </c>
      <c r="CT426">
        <f t="shared" ca="1" si="1232"/>
        <v>0</v>
      </c>
      <c r="CU426">
        <f t="shared" ca="1" si="1232"/>
        <v>0</v>
      </c>
      <c r="CV426">
        <f t="shared" ca="1" si="1232"/>
        <v>0</v>
      </c>
      <c r="CW426">
        <f t="shared" ca="1" si="1232"/>
        <v>0</v>
      </c>
      <c r="CX426">
        <f t="shared" ca="1" si="1232"/>
        <v>0</v>
      </c>
      <c r="CY426">
        <f t="shared" ca="1" si="1232"/>
        <v>0</v>
      </c>
      <c r="CZ426">
        <f t="shared" ca="1" si="1232"/>
        <v>0</v>
      </c>
      <c r="DA426">
        <f t="shared" ca="1" si="1232"/>
        <v>0</v>
      </c>
      <c r="DB426">
        <f t="shared" ca="1" si="1232"/>
        <v>0</v>
      </c>
      <c r="DC426">
        <f t="shared" ca="1" si="1232"/>
        <v>0</v>
      </c>
      <c r="DD426">
        <f t="shared" ca="1" si="1232"/>
        <v>0</v>
      </c>
      <c r="DE426">
        <f t="shared" ca="1" si="1232"/>
        <v>0</v>
      </c>
      <c r="DF426">
        <f t="shared" ca="1" si="1232"/>
        <v>0</v>
      </c>
      <c r="DG426">
        <f t="shared" ca="1" si="1232"/>
        <v>0</v>
      </c>
      <c r="DH426">
        <f t="shared" ca="1" si="1232"/>
        <v>0</v>
      </c>
      <c r="DI426">
        <f t="shared" ca="1" si="1232"/>
        <v>0</v>
      </c>
      <c r="DJ426" s="91">
        <f t="shared" ca="1" si="1232"/>
        <v>0</v>
      </c>
      <c r="DK426">
        <f t="shared" ca="1" si="1232"/>
        <v>0</v>
      </c>
      <c r="DL426">
        <f t="shared" ca="1" si="1232"/>
        <v>0</v>
      </c>
      <c r="DM426">
        <f t="shared" ca="1" si="1232"/>
        <v>0</v>
      </c>
      <c r="DN426">
        <f t="shared" ca="1" si="1232"/>
        <v>0</v>
      </c>
      <c r="DO426">
        <f t="shared" ca="1" si="1232"/>
        <v>0</v>
      </c>
      <c r="DP426">
        <f t="shared" ref="DP426:EN426" ca="1" si="1233">IFERROR(ROUNDDOWN(($E426+DP$388-1)/$G426,0)*((DP48+DP156+DP210)+(DP567+DP621+DP675+DP729)),0)</f>
        <v>0</v>
      </c>
      <c r="DQ426">
        <f t="shared" ca="1" si="1233"/>
        <v>0</v>
      </c>
      <c r="DR426">
        <f t="shared" ca="1" si="1233"/>
        <v>0</v>
      </c>
      <c r="DS426">
        <f t="shared" ca="1" si="1233"/>
        <v>0</v>
      </c>
      <c r="DT426">
        <f t="shared" ca="1" si="1233"/>
        <v>0</v>
      </c>
      <c r="DU426">
        <f t="shared" ca="1" si="1233"/>
        <v>0</v>
      </c>
      <c r="DV426">
        <f t="shared" ca="1" si="1233"/>
        <v>0</v>
      </c>
      <c r="DW426">
        <f t="shared" ca="1" si="1233"/>
        <v>0</v>
      </c>
      <c r="DX426">
        <f t="shared" ca="1" si="1233"/>
        <v>0</v>
      </c>
      <c r="DY426">
        <f t="shared" ca="1" si="1233"/>
        <v>0</v>
      </c>
      <c r="DZ426">
        <f t="shared" ca="1" si="1233"/>
        <v>0</v>
      </c>
      <c r="EA426">
        <f t="shared" ca="1" si="1233"/>
        <v>0</v>
      </c>
      <c r="EB426">
        <f t="shared" ca="1" si="1233"/>
        <v>0</v>
      </c>
      <c r="EC426">
        <f t="shared" ca="1" si="1233"/>
        <v>0</v>
      </c>
      <c r="ED426">
        <f t="shared" ca="1" si="1233"/>
        <v>0</v>
      </c>
      <c r="EE426">
        <f t="shared" ca="1" si="1233"/>
        <v>0</v>
      </c>
      <c r="EF426">
        <f t="shared" ca="1" si="1233"/>
        <v>0</v>
      </c>
      <c r="EG426">
        <f t="shared" ca="1" si="1233"/>
        <v>0</v>
      </c>
      <c r="EH426">
        <f t="shared" ca="1" si="1233"/>
        <v>0</v>
      </c>
      <c r="EI426">
        <f t="shared" ca="1" si="1233"/>
        <v>0</v>
      </c>
      <c r="EJ426">
        <f t="shared" ca="1" si="1233"/>
        <v>0</v>
      </c>
      <c r="EK426">
        <f t="shared" ca="1" si="1233"/>
        <v>0</v>
      </c>
      <c r="EL426">
        <f t="shared" ca="1" si="1233"/>
        <v>0</v>
      </c>
      <c r="EM426">
        <f t="shared" ca="1" si="1233"/>
        <v>0</v>
      </c>
      <c r="EN426" s="91">
        <f t="shared" ca="1" si="1233"/>
        <v>0</v>
      </c>
    </row>
    <row r="427" spans="1:144">
      <c r="A427">
        <f ca="1"/>
        <v>0</v>
      </c>
      <c r="B427">
        <f ca="1"/>
        <v>0</v>
      </c>
      <c r="C427">
        <f ca="1"/>
        <v>0</v>
      </c>
      <c r="D427" t="str">
        <f ca="1"/>
        <v/>
      </c>
      <c r="E427">
        <f ca="1"/>
        <v>0</v>
      </c>
      <c r="F427">
        <f ca="1"/>
        <v>0</v>
      </c>
      <c r="G427">
        <f ca="1"/>
        <v>0</v>
      </c>
      <c r="H427" t="str">
        <f ca="1"/>
        <v/>
      </c>
      <c r="I427">
        <f ca="1"/>
        <v>0</v>
      </c>
      <c r="J427" t="str">
        <f ca="1"/>
        <v/>
      </c>
      <c r="K427" t="str">
        <f ca="1"/>
        <v>0</v>
      </c>
      <c r="L427" t="str">
        <f ca="1"/>
        <v>0</v>
      </c>
      <c r="M427" t="str">
        <f ca="1"/>
        <v>0</v>
      </c>
      <c r="X427" s="91">
        <f t="shared" ref="X427:BC427" ca="1" si="1234">IFERROR(ROUNDDOWN(($E427+X$388-1)/$G427,0)*((X49+X157+X211)+(X568+X622+X676+X730)),0)</f>
        <v>0</v>
      </c>
      <c r="Y427">
        <f t="shared" ca="1" si="1234"/>
        <v>0</v>
      </c>
      <c r="Z427">
        <f t="shared" ca="1" si="1234"/>
        <v>0</v>
      </c>
      <c r="AA427">
        <f t="shared" ca="1" si="1234"/>
        <v>0</v>
      </c>
      <c r="AB427">
        <f t="shared" ca="1" si="1234"/>
        <v>0</v>
      </c>
      <c r="AC427">
        <f t="shared" ca="1" si="1234"/>
        <v>0</v>
      </c>
      <c r="AD427">
        <f t="shared" ca="1" si="1234"/>
        <v>0</v>
      </c>
      <c r="AE427">
        <f t="shared" ca="1" si="1234"/>
        <v>0</v>
      </c>
      <c r="AF427">
        <f t="shared" ca="1" si="1234"/>
        <v>0</v>
      </c>
      <c r="AG427">
        <f t="shared" ca="1" si="1234"/>
        <v>0</v>
      </c>
      <c r="AH427">
        <f t="shared" ca="1" si="1234"/>
        <v>0</v>
      </c>
      <c r="AI427">
        <f t="shared" ca="1" si="1234"/>
        <v>0</v>
      </c>
      <c r="AJ427">
        <f t="shared" ca="1" si="1234"/>
        <v>0</v>
      </c>
      <c r="AK427">
        <f t="shared" ca="1" si="1234"/>
        <v>0</v>
      </c>
      <c r="AL427">
        <f t="shared" ca="1" si="1234"/>
        <v>0</v>
      </c>
      <c r="AM427">
        <f t="shared" ca="1" si="1234"/>
        <v>0</v>
      </c>
      <c r="AN427">
        <f t="shared" ca="1" si="1234"/>
        <v>0</v>
      </c>
      <c r="AO427">
        <f t="shared" ca="1" si="1234"/>
        <v>0</v>
      </c>
      <c r="AP427">
        <f t="shared" ca="1" si="1234"/>
        <v>0</v>
      </c>
      <c r="AQ427">
        <f t="shared" ca="1" si="1234"/>
        <v>0</v>
      </c>
      <c r="AR427">
        <f t="shared" ca="1" si="1234"/>
        <v>0</v>
      </c>
      <c r="AS427">
        <f t="shared" ca="1" si="1234"/>
        <v>0</v>
      </c>
      <c r="AT427">
        <f t="shared" ca="1" si="1234"/>
        <v>0</v>
      </c>
      <c r="AU427">
        <f t="shared" ca="1" si="1234"/>
        <v>0</v>
      </c>
      <c r="AV427">
        <f t="shared" ca="1" si="1234"/>
        <v>0</v>
      </c>
      <c r="AW427">
        <f t="shared" ca="1" si="1234"/>
        <v>0</v>
      </c>
      <c r="AX427">
        <f t="shared" ca="1" si="1234"/>
        <v>0</v>
      </c>
      <c r="AY427">
        <f t="shared" ca="1" si="1234"/>
        <v>0</v>
      </c>
      <c r="AZ427">
        <f t="shared" ca="1" si="1234"/>
        <v>0</v>
      </c>
      <c r="BA427">
        <f t="shared" ca="1" si="1234"/>
        <v>0</v>
      </c>
      <c r="BB427" s="91">
        <f t="shared" ca="1" si="1234"/>
        <v>0</v>
      </c>
      <c r="BC427">
        <f t="shared" ca="1" si="1234"/>
        <v>0</v>
      </c>
      <c r="BD427">
        <f t="shared" ref="BD427:CI427" ca="1" si="1235">IFERROR(ROUNDDOWN(($E427+BD$388-1)/$G427,0)*((BD49+BD157+BD211)+(BD568+BD622+BD676+BD730)),0)</f>
        <v>0</v>
      </c>
      <c r="BE427">
        <f t="shared" ca="1" si="1235"/>
        <v>0</v>
      </c>
      <c r="BF427">
        <f t="shared" ca="1" si="1235"/>
        <v>0</v>
      </c>
      <c r="BG427">
        <f t="shared" ca="1" si="1235"/>
        <v>0</v>
      </c>
      <c r="BH427">
        <f t="shared" ca="1" si="1235"/>
        <v>0</v>
      </c>
      <c r="BI427">
        <f t="shared" ca="1" si="1235"/>
        <v>0</v>
      </c>
      <c r="BJ427">
        <f t="shared" ca="1" si="1235"/>
        <v>0</v>
      </c>
      <c r="BK427">
        <f t="shared" ca="1" si="1235"/>
        <v>0</v>
      </c>
      <c r="BL427">
        <f t="shared" ca="1" si="1235"/>
        <v>0</v>
      </c>
      <c r="BM427">
        <f t="shared" ca="1" si="1235"/>
        <v>0</v>
      </c>
      <c r="BN427">
        <f t="shared" ca="1" si="1235"/>
        <v>0</v>
      </c>
      <c r="BO427">
        <f t="shared" ca="1" si="1235"/>
        <v>0</v>
      </c>
      <c r="BP427">
        <f t="shared" ca="1" si="1235"/>
        <v>0</v>
      </c>
      <c r="BQ427">
        <f t="shared" ca="1" si="1235"/>
        <v>0</v>
      </c>
      <c r="BR427">
        <f t="shared" ca="1" si="1235"/>
        <v>0</v>
      </c>
      <c r="BS427">
        <f t="shared" ca="1" si="1235"/>
        <v>0</v>
      </c>
      <c r="BT427">
        <f t="shared" ca="1" si="1235"/>
        <v>0</v>
      </c>
      <c r="BU427">
        <f t="shared" ca="1" si="1235"/>
        <v>0</v>
      </c>
      <c r="BV427">
        <f t="shared" ca="1" si="1235"/>
        <v>0</v>
      </c>
      <c r="BW427">
        <f t="shared" ca="1" si="1235"/>
        <v>0</v>
      </c>
      <c r="BX427">
        <f t="shared" ca="1" si="1235"/>
        <v>0</v>
      </c>
      <c r="BY427">
        <f t="shared" ca="1" si="1235"/>
        <v>0</v>
      </c>
      <c r="BZ427">
        <f t="shared" ca="1" si="1235"/>
        <v>0</v>
      </c>
      <c r="CA427">
        <f t="shared" ca="1" si="1235"/>
        <v>0</v>
      </c>
      <c r="CB427">
        <f t="shared" ca="1" si="1235"/>
        <v>0</v>
      </c>
      <c r="CC427">
        <f t="shared" ca="1" si="1235"/>
        <v>0</v>
      </c>
      <c r="CD427">
        <f t="shared" ca="1" si="1235"/>
        <v>0</v>
      </c>
      <c r="CE427">
        <f t="shared" ca="1" si="1235"/>
        <v>0</v>
      </c>
      <c r="CF427" s="91">
        <f t="shared" ca="1" si="1235"/>
        <v>0</v>
      </c>
      <c r="CG427">
        <f t="shared" ca="1" si="1235"/>
        <v>0</v>
      </c>
      <c r="CH427">
        <f t="shared" ca="1" si="1235"/>
        <v>0</v>
      </c>
      <c r="CI427">
        <f t="shared" ca="1" si="1235"/>
        <v>0</v>
      </c>
      <c r="CJ427">
        <f t="shared" ref="CJ427:DO427" ca="1" si="1236">IFERROR(ROUNDDOWN(($E427+CJ$388-1)/$G427,0)*((CJ49+CJ157+CJ211)+(CJ568+CJ622+CJ676+CJ730)),0)</f>
        <v>0</v>
      </c>
      <c r="CK427">
        <f t="shared" ca="1" si="1236"/>
        <v>0</v>
      </c>
      <c r="CL427">
        <f t="shared" ca="1" si="1236"/>
        <v>0</v>
      </c>
      <c r="CM427">
        <f t="shared" ca="1" si="1236"/>
        <v>0</v>
      </c>
      <c r="CN427">
        <f t="shared" ca="1" si="1236"/>
        <v>0</v>
      </c>
      <c r="CO427">
        <f t="shared" ca="1" si="1236"/>
        <v>0</v>
      </c>
      <c r="CP427">
        <f t="shared" ca="1" si="1236"/>
        <v>0</v>
      </c>
      <c r="CQ427">
        <f t="shared" ca="1" si="1236"/>
        <v>0</v>
      </c>
      <c r="CR427">
        <f t="shared" ca="1" si="1236"/>
        <v>0</v>
      </c>
      <c r="CS427">
        <f t="shared" ca="1" si="1236"/>
        <v>0</v>
      </c>
      <c r="CT427">
        <f t="shared" ca="1" si="1236"/>
        <v>0</v>
      </c>
      <c r="CU427">
        <f t="shared" ca="1" si="1236"/>
        <v>0</v>
      </c>
      <c r="CV427">
        <f t="shared" ca="1" si="1236"/>
        <v>0</v>
      </c>
      <c r="CW427">
        <f t="shared" ca="1" si="1236"/>
        <v>0</v>
      </c>
      <c r="CX427">
        <f t="shared" ca="1" si="1236"/>
        <v>0</v>
      </c>
      <c r="CY427">
        <f t="shared" ca="1" si="1236"/>
        <v>0</v>
      </c>
      <c r="CZ427">
        <f t="shared" ca="1" si="1236"/>
        <v>0</v>
      </c>
      <c r="DA427">
        <f t="shared" ca="1" si="1236"/>
        <v>0</v>
      </c>
      <c r="DB427">
        <f t="shared" ca="1" si="1236"/>
        <v>0</v>
      </c>
      <c r="DC427">
        <f t="shared" ca="1" si="1236"/>
        <v>0</v>
      </c>
      <c r="DD427">
        <f t="shared" ca="1" si="1236"/>
        <v>0</v>
      </c>
      <c r="DE427">
        <f t="shared" ca="1" si="1236"/>
        <v>0</v>
      </c>
      <c r="DF427">
        <f t="shared" ca="1" si="1236"/>
        <v>0</v>
      </c>
      <c r="DG427">
        <f t="shared" ca="1" si="1236"/>
        <v>0</v>
      </c>
      <c r="DH427">
        <f t="shared" ca="1" si="1236"/>
        <v>0</v>
      </c>
      <c r="DI427">
        <f t="shared" ca="1" si="1236"/>
        <v>0</v>
      </c>
      <c r="DJ427" s="91">
        <f t="shared" ca="1" si="1236"/>
        <v>0</v>
      </c>
      <c r="DK427">
        <f t="shared" ca="1" si="1236"/>
        <v>0</v>
      </c>
      <c r="DL427">
        <f t="shared" ca="1" si="1236"/>
        <v>0</v>
      </c>
      <c r="DM427">
        <f t="shared" ca="1" si="1236"/>
        <v>0</v>
      </c>
      <c r="DN427">
        <f t="shared" ca="1" si="1236"/>
        <v>0</v>
      </c>
      <c r="DO427">
        <f t="shared" ca="1" si="1236"/>
        <v>0</v>
      </c>
      <c r="DP427">
        <f t="shared" ref="DP427:EN427" ca="1" si="1237">IFERROR(ROUNDDOWN(($E427+DP$388-1)/$G427,0)*((DP49+DP157+DP211)+(DP568+DP622+DP676+DP730)),0)</f>
        <v>0</v>
      </c>
      <c r="DQ427">
        <f t="shared" ca="1" si="1237"/>
        <v>0</v>
      </c>
      <c r="DR427">
        <f t="shared" ca="1" si="1237"/>
        <v>0</v>
      </c>
      <c r="DS427">
        <f t="shared" ca="1" si="1237"/>
        <v>0</v>
      </c>
      <c r="DT427">
        <f t="shared" ca="1" si="1237"/>
        <v>0</v>
      </c>
      <c r="DU427">
        <f t="shared" ca="1" si="1237"/>
        <v>0</v>
      </c>
      <c r="DV427">
        <f t="shared" ca="1" si="1237"/>
        <v>0</v>
      </c>
      <c r="DW427">
        <f t="shared" ca="1" si="1237"/>
        <v>0</v>
      </c>
      <c r="DX427">
        <f t="shared" ca="1" si="1237"/>
        <v>0</v>
      </c>
      <c r="DY427">
        <f t="shared" ca="1" si="1237"/>
        <v>0</v>
      </c>
      <c r="DZ427">
        <f t="shared" ca="1" si="1237"/>
        <v>0</v>
      </c>
      <c r="EA427">
        <f t="shared" ca="1" si="1237"/>
        <v>0</v>
      </c>
      <c r="EB427">
        <f t="shared" ca="1" si="1237"/>
        <v>0</v>
      </c>
      <c r="EC427">
        <f t="shared" ca="1" si="1237"/>
        <v>0</v>
      </c>
      <c r="ED427">
        <f t="shared" ca="1" si="1237"/>
        <v>0</v>
      </c>
      <c r="EE427">
        <f t="shared" ca="1" si="1237"/>
        <v>0</v>
      </c>
      <c r="EF427">
        <f t="shared" ca="1" si="1237"/>
        <v>0</v>
      </c>
      <c r="EG427">
        <f t="shared" ca="1" si="1237"/>
        <v>0</v>
      </c>
      <c r="EH427">
        <f t="shared" ca="1" si="1237"/>
        <v>0</v>
      </c>
      <c r="EI427">
        <f t="shared" ca="1" si="1237"/>
        <v>0</v>
      </c>
      <c r="EJ427">
        <f t="shared" ca="1" si="1237"/>
        <v>0</v>
      </c>
      <c r="EK427">
        <f t="shared" ca="1" si="1237"/>
        <v>0</v>
      </c>
      <c r="EL427">
        <f t="shared" ca="1" si="1237"/>
        <v>0</v>
      </c>
      <c r="EM427">
        <f t="shared" ca="1" si="1237"/>
        <v>0</v>
      </c>
      <c r="EN427" s="91">
        <f t="shared" ca="1" si="1237"/>
        <v>0</v>
      </c>
    </row>
    <row r="428" spans="1:144">
      <c r="A428">
        <f ca="1"/>
        <v>0</v>
      </c>
      <c r="B428">
        <f ca="1"/>
        <v>0</v>
      </c>
      <c r="C428">
        <f ca="1"/>
        <v>0</v>
      </c>
      <c r="D428" t="str">
        <f ca="1"/>
        <v/>
      </c>
      <c r="E428">
        <f ca="1"/>
        <v>0</v>
      </c>
      <c r="F428">
        <f ca="1"/>
        <v>0</v>
      </c>
      <c r="G428">
        <f ca="1"/>
        <v>0</v>
      </c>
      <c r="H428" t="str">
        <f ca="1"/>
        <v/>
      </c>
      <c r="I428">
        <f ca="1"/>
        <v>0</v>
      </c>
      <c r="J428" t="str">
        <f ca="1"/>
        <v/>
      </c>
      <c r="K428" t="str">
        <f ca="1"/>
        <v>0</v>
      </c>
      <c r="L428" t="str">
        <f ca="1"/>
        <v>0</v>
      </c>
      <c r="M428" t="str">
        <f ca="1"/>
        <v>0</v>
      </c>
      <c r="X428" s="91">
        <f t="shared" ref="X428:BC428" ca="1" si="1238">IFERROR(ROUNDDOWN(($E428+X$388-1)/$G428,0)*((X50+X158+X212)+(X569+X623+X677+X731)),0)</f>
        <v>0</v>
      </c>
      <c r="Y428">
        <f t="shared" ca="1" si="1238"/>
        <v>0</v>
      </c>
      <c r="Z428">
        <f t="shared" ca="1" si="1238"/>
        <v>0</v>
      </c>
      <c r="AA428">
        <f t="shared" ca="1" si="1238"/>
        <v>0</v>
      </c>
      <c r="AB428">
        <f t="shared" ca="1" si="1238"/>
        <v>0</v>
      </c>
      <c r="AC428">
        <f t="shared" ca="1" si="1238"/>
        <v>0</v>
      </c>
      <c r="AD428">
        <f t="shared" ca="1" si="1238"/>
        <v>0</v>
      </c>
      <c r="AE428">
        <f t="shared" ca="1" si="1238"/>
        <v>0</v>
      </c>
      <c r="AF428">
        <f t="shared" ca="1" si="1238"/>
        <v>0</v>
      </c>
      <c r="AG428">
        <f t="shared" ca="1" si="1238"/>
        <v>0</v>
      </c>
      <c r="AH428">
        <f t="shared" ca="1" si="1238"/>
        <v>0</v>
      </c>
      <c r="AI428">
        <f t="shared" ca="1" si="1238"/>
        <v>0</v>
      </c>
      <c r="AJ428">
        <f t="shared" ca="1" si="1238"/>
        <v>0</v>
      </c>
      <c r="AK428">
        <f t="shared" ca="1" si="1238"/>
        <v>0</v>
      </c>
      <c r="AL428">
        <f t="shared" ca="1" si="1238"/>
        <v>0</v>
      </c>
      <c r="AM428">
        <f t="shared" ca="1" si="1238"/>
        <v>0</v>
      </c>
      <c r="AN428">
        <f t="shared" ca="1" si="1238"/>
        <v>0</v>
      </c>
      <c r="AO428">
        <f t="shared" ca="1" si="1238"/>
        <v>0</v>
      </c>
      <c r="AP428">
        <f t="shared" ca="1" si="1238"/>
        <v>0</v>
      </c>
      <c r="AQ428">
        <f t="shared" ca="1" si="1238"/>
        <v>0</v>
      </c>
      <c r="AR428">
        <f t="shared" ca="1" si="1238"/>
        <v>0</v>
      </c>
      <c r="AS428">
        <f t="shared" ca="1" si="1238"/>
        <v>0</v>
      </c>
      <c r="AT428">
        <f t="shared" ca="1" si="1238"/>
        <v>0</v>
      </c>
      <c r="AU428">
        <f t="shared" ca="1" si="1238"/>
        <v>0</v>
      </c>
      <c r="AV428">
        <f t="shared" ca="1" si="1238"/>
        <v>0</v>
      </c>
      <c r="AW428">
        <f t="shared" ca="1" si="1238"/>
        <v>0</v>
      </c>
      <c r="AX428">
        <f t="shared" ca="1" si="1238"/>
        <v>0</v>
      </c>
      <c r="AY428">
        <f t="shared" ca="1" si="1238"/>
        <v>0</v>
      </c>
      <c r="AZ428">
        <f t="shared" ca="1" si="1238"/>
        <v>0</v>
      </c>
      <c r="BA428">
        <f t="shared" ca="1" si="1238"/>
        <v>0</v>
      </c>
      <c r="BB428" s="91">
        <f t="shared" ca="1" si="1238"/>
        <v>0</v>
      </c>
      <c r="BC428">
        <f t="shared" ca="1" si="1238"/>
        <v>0</v>
      </c>
      <c r="BD428">
        <f t="shared" ref="BD428:CI428" ca="1" si="1239">IFERROR(ROUNDDOWN(($E428+BD$388-1)/$G428,0)*((BD50+BD158+BD212)+(BD569+BD623+BD677+BD731)),0)</f>
        <v>0</v>
      </c>
      <c r="BE428">
        <f t="shared" ca="1" si="1239"/>
        <v>0</v>
      </c>
      <c r="BF428">
        <f t="shared" ca="1" si="1239"/>
        <v>0</v>
      </c>
      <c r="BG428">
        <f t="shared" ca="1" si="1239"/>
        <v>0</v>
      </c>
      <c r="BH428">
        <f t="shared" ca="1" si="1239"/>
        <v>0</v>
      </c>
      <c r="BI428">
        <f t="shared" ca="1" si="1239"/>
        <v>0</v>
      </c>
      <c r="BJ428">
        <f t="shared" ca="1" si="1239"/>
        <v>0</v>
      </c>
      <c r="BK428">
        <f t="shared" ca="1" si="1239"/>
        <v>0</v>
      </c>
      <c r="BL428">
        <f t="shared" ca="1" si="1239"/>
        <v>0</v>
      </c>
      <c r="BM428">
        <f t="shared" ca="1" si="1239"/>
        <v>0</v>
      </c>
      <c r="BN428">
        <f t="shared" ca="1" si="1239"/>
        <v>0</v>
      </c>
      <c r="BO428">
        <f t="shared" ca="1" si="1239"/>
        <v>0</v>
      </c>
      <c r="BP428">
        <f t="shared" ca="1" si="1239"/>
        <v>0</v>
      </c>
      <c r="BQ428">
        <f t="shared" ca="1" si="1239"/>
        <v>0</v>
      </c>
      <c r="BR428">
        <f t="shared" ca="1" si="1239"/>
        <v>0</v>
      </c>
      <c r="BS428">
        <f t="shared" ca="1" si="1239"/>
        <v>0</v>
      </c>
      <c r="BT428">
        <f t="shared" ca="1" si="1239"/>
        <v>0</v>
      </c>
      <c r="BU428">
        <f t="shared" ca="1" si="1239"/>
        <v>0</v>
      </c>
      <c r="BV428">
        <f t="shared" ca="1" si="1239"/>
        <v>0</v>
      </c>
      <c r="BW428">
        <f t="shared" ca="1" si="1239"/>
        <v>0</v>
      </c>
      <c r="BX428">
        <f t="shared" ca="1" si="1239"/>
        <v>0</v>
      </c>
      <c r="BY428">
        <f t="shared" ca="1" si="1239"/>
        <v>0</v>
      </c>
      <c r="BZ428">
        <f t="shared" ca="1" si="1239"/>
        <v>0</v>
      </c>
      <c r="CA428">
        <f t="shared" ca="1" si="1239"/>
        <v>0</v>
      </c>
      <c r="CB428">
        <f t="shared" ca="1" si="1239"/>
        <v>0</v>
      </c>
      <c r="CC428">
        <f t="shared" ca="1" si="1239"/>
        <v>0</v>
      </c>
      <c r="CD428">
        <f t="shared" ca="1" si="1239"/>
        <v>0</v>
      </c>
      <c r="CE428">
        <f t="shared" ca="1" si="1239"/>
        <v>0</v>
      </c>
      <c r="CF428" s="91">
        <f t="shared" ca="1" si="1239"/>
        <v>0</v>
      </c>
      <c r="CG428">
        <f t="shared" ca="1" si="1239"/>
        <v>0</v>
      </c>
      <c r="CH428">
        <f t="shared" ca="1" si="1239"/>
        <v>0</v>
      </c>
      <c r="CI428">
        <f t="shared" ca="1" si="1239"/>
        <v>0</v>
      </c>
      <c r="CJ428">
        <f t="shared" ref="CJ428:DO428" ca="1" si="1240">IFERROR(ROUNDDOWN(($E428+CJ$388-1)/$G428,0)*((CJ50+CJ158+CJ212)+(CJ569+CJ623+CJ677+CJ731)),0)</f>
        <v>0</v>
      </c>
      <c r="CK428">
        <f t="shared" ca="1" si="1240"/>
        <v>0</v>
      </c>
      <c r="CL428">
        <f t="shared" ca="1" si="1240"/>
        <v>0</v>
      </c>
      <c r="CM428">
        <f t="shared" ca="1" si="1240"/>
        <v>0</v>
      </c>
      <c r="CN428">
        <f t="shared" ca="1" si="1240"/>
        <v>0</v>
      </c>
      <c r="CO428">
        <f t="shared" ca="1" si="1240"/>
        <v>0</v>
      </c>
      <c r="CP428">
        <f t="shared" ca="1" si="1240"/>
        <v>0</v>
      </c>
      <c r="CQ428">
        <f t="shared" ca="1" si="1240"/>
        <v>0</v>
      </c>
      <c r="CR428">
        <f t="shared" ca="1" si="1240"/>
        <v>0</v>
      </c>
      <c r="CS428">
        <f t="shared" ca="1" si="1240"/>
        <v>0</v>
      </c>
      <c r="CT428">
        <f t="shared" ca="1" si="1240"/>
        <v>0</v>
      </c>
      <c r="CU428">
        <f t="shared" ca="1" si="1240"/>
        <v>0</v>
      </c>
      <c r="CV428">
        <f t="shared" ca="1" si="1240"/>
        <v>0</v>
      </c>
      <c r="CW428">
        <f t="shared" ca="1" si="1240"/>
        <v>0</v>
      </c>
      <c r="CX428">
        <f t="shared" ca="1" si="1240"/>
        <v>0</v>
      </c>
      <c r="CY428">
        <f t="shared" ca="1" si="1240"/>
        <v>0</v>
      </c>
      <c r="CZ428">
        <f t="shared" ca="1" si="1240"/>
        <v>0</v>
      </c>
      <c r="DA428">
        <f t="shared" ca="1" si="1240"/>
        <v>0</v>
      </c>
      <c r="DB428">
        <f t="shared" ca="1" si="1240"/>
        <v>0</v>
      </c>
      <c r="DC428">
        <f t="shared" ca="1" si="1240"/>
        <v>0</v>
      </c>
      <c r="DD428">
        <f t="shared" ca="1" si="1240"/>
        <v>0</v>
      </c>
      <c r="DE428">
        <f t="shared" ca="1" si="1240"/>
        <v>0</v>
      </c>
      <c r="DF428">
        <f t="shared" ca="1" si="1240"/>
        <v>0</v>
      </c>
      <c r="DG428">
        <f t="shared" ca="1" si="1240"/>
        <v>0</v>
      </c>
      <c r="DH428">
        <f t="shared" ca="1" si="1240"/>
        <v>0</v>
      </c>
      <c r="DI428">
        <f t="shared" ca="1" si="1240"/>
        <v>0</v>
      </c>
      <c r="DJ428" s="91">
        <f t="shared" ca="1" si="1240"/>
        <v>0</v>
      </c>
      <c r="DK428">
        <f t="shared" ca="1" si="1240"/>
        <v>0</v>
      </c>
      <c r="DL428">
        <f t="shared" ca="1" si="1240"/>
        <v>0</v>
      </c>
      <c r="DM428">
        <f t="shared" ca="1" si="1240"/>
        <v>0</v>
      </c>
      <c r="DN428">
        <f t="shared" ca="1" si="1240"/>
        <v>0</v>
      </c>
      <c r="DO428">
        <f t="shared" ca="1" si="1240"/>
        <v>0</v>
      </c>
      <c r="DP428">
        <f t="shared" ref="DP428:EN428" ca="1" si="1241">IFERROR(ROUNDDOWN(($E428+DP$388-1)/$G428,0)*((DP50+DP158+DP212)+(DP569+DP623+DP677+DP731)),0)</f>
        <v>0</v>
      </c>
      <c r="DQ428">
        <f t="shared" ca="1" si="1241"/>
        <v>0</v>
      </c>
      <c r="DR428">
        <f t="shared" ca="1" si="1241"/>
        <v>0</v>
      </c>
      <c r="DS428">
        <f t="shared" ca="1" si="1241"/>
        <v>0</v>
      </c>
      <c r="DT428">
        <f t="shared" ca="1" si="1241"/>
        <v>0</v>
      </c>
      <c r="DU428">
        <f t="shared" ca="1" si="1241"/>
        <v>0</v>
      </c>
      <c r="DV428">
        <f t="shared" ca="1" si="1241"/>
        <v>0</v>
      </c>
      <c r="DW428">
        <f t="shared" ca="1" si="1241"/>
        <v>0</v>
      </c>
      <c r="DX428">
        <f t="shared" ca="1" si="1241"/>
        <v>0</v>
      </c>
      <c r="DY428">
        <f t="shared" ca="1" si="1241"/>
        <v>0</v>
      </c>
      <c r="DZ428">
        <f t="shared" ca="1" si="1241"/>
        <v>0</v>
      </c>
      <c r="EA428">
        <f t="shared" ca="1" si="1241"/>
        <v>0</v>
      </c>
      <c r="EB428">
        <f t="shared" ca="1" si="1241"/>
        <v>0</v>
      </c>
      <c r="EC428">
        <f t="shared" ca="1" si="1241"/>
        <v>0</v>
      </c>
      <c r="ED428">
        <f t="shared" ca="1" si="1241"/>
        <v>0</v>
      </c>
      <c r="EE428">
        <f t="shared" ca="1" si="1241"/>
        <v>0</v>
      </c>
      <c r="EF428">
        <f t="shared" ca="1" si="1241"/>
        <v>0</v>
      </c>
      <c r="EG428">
        <f t="shared" ca="1" si="1241"/>
        <v>0</v>
      </c>
      <c r="EH428">
        <f t="shared" ca="1" si="1241"/>
        <v>0</v>
      </c>
      <c r="EI428">
        <f t="shared" ca="1" si="1241"/>
        <v>0</v>
      </c>
      <c r="EJ428">
        <f t="shared" ca="1" si="1241"/>
        <v>0</v>
      </c>
      <c r="EK428">
        <f t="shared" ca="1" si="1241"/>
        <v>0</v>
      </c>
      <c r="EL428">
        <f t="shared" ca="1" si="1241"/>
        <v>0</v>
      </c>
      <c r="EM428">
        <f t="shared" ca="1" si="1241"/>
        <v>0</v>
      </c>
      <c r="EN428" s="91">
        <f t="shared" ca="1" si="1241"/>
        <v>0</v>
      </c>
    </row>
    <row r="429" spans="1:144">
      <c r="A429">
        <f ca="1"/>
        <v>0</v>
      </c>
      <c r="B429">
        <f ca="1"/>
        <v>0</v>
      </c>
      <c r="C429">
        <f ca="1"/>
        <v>0</v>
      </c>
      <c r="D429" t="str">
        <f ca="1"/>
        <v/>
      </c>
      <c r="E429">
        <f ca="1"/>
        <v>0</v>
      </c>
      <c r="F429">
        <f ca="1"/>
        <v>0</v>
      </c>
      <c r="G429">
        <f ca="1"/>
        <v>0</v>
      </c>
      <c r="H429" t="str">
        <f ca="1"/>
        <v/>
      </c>
      <c r="I429">
        <f ca="1"/>
        <v>0</v>
      </c>
      <c r="J429" t="str">
        <f ca="1"/>
        <v/>
      </c>
      <c r="K429" t="str">
        <f ca="1"/>
        <v>0</v>
      </c>
      <c r="L429" t="str">
        <f ca="1"/>
        <v>0</v>
      </c>
      <c r="M429" t="str">
        <f ca="1"/>
        <v>0</v>
      </c>
      <c r="X429" s="91">
        <f t="shared" ref="X429:BC429" ca="1" si="1242">IFERROR(ROUNDDOWN(($E429+X$388-1)/$G429,0)*((X51+X159+X213)+(X561+X615+X669+X723)),0)</f>
        <v>0</v>
      </c>
      <c r="Y429">
        <f t="shared" ca="1" si="1242"/>
        <v>0</v>
      </c>
      <c r="Z429">
        <f t="shared" ca="1" si="1242"/>
        <v>0</v>
      </c>
      <c r="AA429">
        <f t="shared" ca="1" si="1242"/>
        <v>0</v>
      </c>
      <c r="AB429">
        <f t="shared" ca="1" si="1242"/>
        <v>0</v>
      </c>
      <c r="AC429">
        <f t="shared" ca="1" si="1242"/>
        <v>0</v>
      </c>
      <c r="AD429">
        <f t="shared" ca="1" si="1242"/>
        <v>0</v>
      </c>
      <c r="AE429">
        <f t="shared" ca="1" si="1242"/>
        <v>0</v>
      </c>
      <c r="AF429">
        <f t="shared" ca="1" si="1242"/>
        <v>0</v>
      </c>
      <c r="AG429">
        <f t="shared" ca="1" si="1242"/>
        <v>0</v>
      </c>
      <c r="AH429">
        <f t="shared" ca="1" si="1242"/>
        <v>0</v>
      </c>
      <c r="AI429">
        <f t="shared" ca="1" si="1242"/>
        <v>0</v>
      </c>
      <c r="AJ429">
        <f t="shared" ca="1" si="1242"/>
        <v>0</v>
      </c>
      <c r="AK429">
        <f t="shared" ca="1" si="1242"/>
        <v>0</v>
      </c>
      <c r="AL429">
        <f t="shared" ca="1" si="1242"/>
        <v>0</v>
      </c>
      <c r="AM429">
        <f t="shared" ca="1" si="1242"/>
        <v>0</v>
      </c>
      <c r="AN429">
        <f t="shared" ca="1" si="1242"/>
        <v>0</v>
      </c>
      <c r="AO429">
        <f t="shared" ca="1" si="1242"/>
        <v>0</v>
      </c>
      <c r="AP429">
        <f t="shared" ca="1" si="1242"/>
        <v>0</v>
      </c>
      <c r="AQ429">
        <f t="shared" ca="1" si="1242"/>
        <v>0</v>
      </c>
      <c r="AR429">
        <f t="shared" ca="1" si="1242"/>
        <v>0</v>
      </c>
      <c r="AS429">
        <f t="shared" ca="1" si="1242"/>
        <v>0</v>
      </c>
      <c r="AT429">
        <f t="shared" ca="1" si="1242"/>
        <v>0</v>
      </c>
      <c r="AU429">
        <f t="shared" ca="1" si="1242"/>
        <v>0</v>
      </c>
      <c r="AV429">
        <f t="shared" ca="1" si="1242"/>
        <v>0</v>
      </c>
      <c r="AW429">
        <f t="shared" ca="1" si="1242"/>
        <v>0</v>
      </c>
      <c r="AX429">
        <f t="shared" ca="1" si="1242"/>
        <v>0</v>
      </c>
      <c r="AY429">
        <f t="shared" ca="1" si="1242"/>
        <v>0</v>
      </c>
      <c r="AZ429">
        <f t="shared" ca="1" si="1242"/>
        <v>0</v>
      </c>
      <c r="BA429">
        <f t="shared" ca="1" si="1242"/>
        <v>0</v>
      </c>
      <c r="BB429" s="91">
        <f t="shared" ca="1" si="1242"/>
        <v>0</v>
      </c>
      <c r="BC429">
        <f t="shared" ca="1" si="1242"/>
        <v>0</v>
      </c>
      <c r="BD429">
        <f t="shared" ref="BD429:CI429" ca="1" si="1243">IFERROR(ROUNDDOWN(($E429+BD$388-1)/$G429,0)*((BD51+BD159+BD213)+(BD561+BD615+BD669+BD723)),0)</f>
        <v>0</v>
      </c>
      <c r="BE429">
        <f t="shared" ca="1" si="1243"/>
        <v>0</v>
      </c>
      <c r="BF429">
        <f t="shared" ca="1" si="1243"/>
        <v>0</v>
      </c>
      <c r="BG429">
        <f t="shared" ca="1" si="1243"/>
        <v>0</v>
      </c>
      <c r="BH429">
        <f t="shared" ca="1" si="1243"/>
        <v>0</v>
      </c>
      <c r="BI429">
        <f t="shared" ca="1" si="1243"/>
        <v>0</v>
      </c>
      <c r="BJ429">
        <f t="shared" ca="1" si="1243"/>
        <v>0</v>
      </c>
      <c r="BK429">
        <f t="shared" ca="1" si="1243"/>
        <v>0</v>
      </c>
      <c r="BL429">
        <f t="shared" ca="1" si="1243"/>
        <v>0</v>
      </c>
      <c r="BM429">
        <f t="shared" ca="1" si="1243"/>
        <v>0</v>
      </c>
      <c r="BN429">
        <f t="shared" ca="1" si="1243"/>
        <v>0</v>
      </c>
      <c r="BO429">
        <f t="shared" ca="1" si="1243"/>
        <v>0</v>
      </c>
      <c r="BP429">
        <f t="shared" ca="1" si="1243"/>
        <v>0</v>
      </c>
      <c r="BQ429">
        <f t="shared" ca="1" si="1243"/>
        <v>0</v>
      </c>
      <c r="BR429">
        <f t="shared" ca="1" si="1243"/>
        <v>0</v>
      </c>
      <c r="BS429">
        <f t="shared" ca="1" si="1243"/>
        <v>0</v>
      </c>
      <c r="BT429">
        <f t="shared" ca="1" si="1243"/>
        <v>0</v>
      </c>
      <c r="BU429">
        <f t="shared" ca="1" si="1243"/>
        <v>0</v>
      </c>
      <c r="BV429">
        <f t="shared" ca="1" si="1243"/>
        <v>0</v>
      </c>
      <c r="BW429">
        <f t="shared" ca="1" si="1243"/>
        <v>0</v>
      </c>
      <c r="BX429">
        <f t="shared" ca="1" si="1243"/>
        <v>0</v>
      </c>
      <c r="BY429">
        <f t="shared" ca="1" si="1243"/>
        <v>0</v>
      </c>
      <c r="BZ429">
        <f t="shared" ca="1" si="1243"/>
        <v>0</v>
      </c>
      <c r="CA429">
        <f t="shared" ca="1" si="1243"/>
        <v>0</v>
      </c>
      <c r="CB429">
        <f t="shared" ca="1" si="1243"/>
        <v>0</v>
      </c>
      <c r="CC429">
        <f t="shared" ca="1" si="1243"/>
        <v>0</v>
      </c>
      <c r="CD429">
        <f t="shared" ca="1" si="1243"/>
        <v>0</v>
      </c>
      <c r="CE429">
        <f t="shared" ca="1" si="1243"/>
        <v>0</v>
      </c>
      <c r="CF429" s="91">
        <f t="shared" ca="1" si="1243"/>
        <v>0</v>
      </c>
      <c r="CG429">
        <f t="shared" ca="1" si="1243"/>
        <v>0</v>
      </c>
      <c r="CH429">
        <f t="shared" ca="1" si="1243"/>
        <v>0</v>
      </c>
      <c r="CI429">
        <f t="shared" ca="1" si="1243"/>
        <v>0</v>
      </c>
      <c r="CJ429">
        <f t="shared" ref="CJ429:DO429" ca="1" si="1244">IFERROR(ROUNDDOWN(($E429+CJ$388-1)/$G429,0)*((CJ51+CJ159+CJ213)+(CJ561+CJ615+CJ669+CJ723)),0)</f>
        <v>0</v>
      </c>
      <c r="CK429">
        <f t="shared" ca="1" si="1244"/>
        <v>0</v>
      </c>
      <c r="CL429">
        <f t="shared" ca="1" si="1244"/>
        <v>0</v>
      </c>
      <c r="CM429">
        <f t="shared" ca="1" si="1244"/>
        <v>0</v>
      </c>
      <c r="CN429">
        <f t="shared" ca="1" si="1244"/>
        <v>0</v>
      </c>
      <c r="CO429">
        <f t="shared" ca="1" si="1244"/>
        <v>0</v>
      </c>
      <c r="CP429">
        <f t="shared" ca="1" si="1244"/>
        <v>0</v>
      </c>
      <c r="CQ429">
        <f t="shared" ca="1" si="1244"/>
        <v>0</v>
      </c>
      <c r="CR429">
        <f t="shared" ca="1" si="1244"/>
        <v>0</v>
      </c>
      <c r="CS429">
        <f t="shared" ca="1" si="1244"/>
        <v>0</v>
      </c>
      <c r="CT429">
        <f t="shared" ca="1" si="1244"/>
        <v>0</v>
      </c>
      <c r="CU429">
        <f t="shared" ca="1" si="1244"/>
        <v>0</v>
      </c>
      <c r="CV429">
        <f t="shared" ca="1" si="1244"/>
        <v>0</v>
      </c>
      <c r="CW429">
        <f t="shared" ca="1" si="1244"/>
        <v>0</v>
      </c>
      <c r="CX429">
        <f t="shared" ca="1" si="1244"/>
        <v>0</v>
      </c>
      <c r="CY429">
        <f t="shared" ca="1" si="1244"/>
        <v>0</v>
      </c>
      <c r="CZ429">
        <f t="shared" ca="1" si="1244"/>
        <v>0</v>
      </c>
      <c r="DA429">
        <f t="shared" ca="1" si="1244"/>
        <v>0</v>
      </c>
      <c r="DB429">
        <f t="shared" ca="1" si="1244"/>
        <v>0</v>
      </c>
      <c r="DC429">
        <f t="shared" ca="1" si="1244"/>
        <v>0</v>
      </c>
      <c r="DD429">
        <f t="shared" ca="1" si="1244"/>
        <v>0</v>
      </c>
      <c r="DE429">
        <f t="shared" ca="1" si="1244"/>
        <v>0</v>
      </c>
      <c r="DF429">
        <f t="shared" ca="1" si="1244"/>
        <v>0</v>
      </c>
      <c r="DG429">
        <f t="shared" ca="1" si="1244"/>
        <v>0</v>
      </c>
      <c r="DH429">
        <f t="shared" ca="1" si="1244"/>
        <v>0</v>
      </c>
      <c r="DI429">
        <f t="shared" ca="1" si="1244"/>
        <v>0</v>
      </c>
      <c r="DJ429" s="91">
        <f t="shared" ca="1" si="1244"/>
        <v>0</v>
      </c>
      <c r="DK429">
        <f t="shared" ca="1" si="1244"/>
        <v>0</v>
      </c>
      <c r="DL429">
        <f t="shared" ca="1" si="1244"/>
        <v>0</v>
      </c>
      <c r="DM429">
        <f t="shared" ca="1" si="1244"/>
        <v>0</v>
      </c>
      <c r="DN429">
        <f t="shared" ca="1" si="1244"/>
        <v>0</v>
      </c>
      <c r="DO429">
        <f t="shared" ca="1" si="1244"/>
        <v>0</v>
      </c>
      <c r="DP429">
        <f t="shared" ref="DP429:EN429" ca="1" si="1245">IFERROR(ROUNDDOWN(($E429+DP$388-1)/$G429,0)*((DP51+DP159+DP213)+(DP561+DP615+DP669+DP723)),0)</f>
        <v>0</v>
      </c>
      <c r="DQ429">
        <f t="shared" ca="1" si="1245"/>
        <v>0</v>
      </c>
      <c r="DR429">
        <f t="shared" ca="1" si="1245"/>
        <v>0</v>
      </c>
      <c r="DS429">
        <f t="shared" ca="1" si="1245"/>
        <v>0</v>
      </c>
      <c r="DT429">
        <f t="shared" ca="1" si="1245"/>
        <v>0</v>
      </c>
      <c r="DU429">
        <f t="shared" ca="1" si="1245"/>
        <v>0</v>
      </c>
      <c r="DV429">
        <f t="shared" ca="1" si="1245"/>
        <v>0</v>
      </c>
      <c r="DW429">
        <f t="shared" ca="1" si="1245"/>
        <v>0</v>
      </c>
      <c r="DX429">
        <f t="shared" ca="1" si="1245"/>
        <v>0</v>
      </c>
      <c r="DY429">
        <f t="shared" ca="1" si="1245"/>
        <v>0</v>
      </c>
      <c r="DZ429">
        <f t="shared" ca="1" si="1245"/>
        <v>0</v>
      </c>
      <c r="EA429">
        <f t="shared" ca="1" si="1245"/>
        <v>0</v>
      </c>
      <c r="EB429">
        <f t="shared" ca="1" si="1245"/>
        <v>0</v>
      </c>
      <c r="EC429">
        <f t="shared" ca="1" si="1245"/>
        <v>0</v>
      </c>
      <c r="ED429">
        <f t="shared" ca="1" si="1245"/>
        <v>0</v>
      </c>
      <c r="EE429">
        <f t="shared" ca="1" si="1245"/>
        <v>0</v>
      </c>
      <c r="EF429">
        <f t="shared" ca="1" si="1245"/>
        <v>0</v>
      </c>
      <c r="EG429">
        <f t="shared" ca="1" si="1245"/>
        <v>0</v>
      </c>
      <c r="EH429">
        <f t="shared" ca="1" si="1245"/>
        <v>0</v>
      </c>
      <c r="EI429">
        <f t="shared" ca="1" si="1245"/>
        <v>0</v>
      </c>
      <c r="EJ429">
        <f t="shared" ca="1" si="1245"/>
        <v>0</v>
      </c>
      <c r="EK429">
        <f t="shared" ca="1" si="1245"/>
        <v>0</v>
      </c>
      <c r="EL429">
        <f t="shared" ca="1" si="1245"/>
        <v>0</v>
      </c>
      <c r="EM429">
        <f t="shared" ca="1" si="1245"/>
        <v>0</v>
      </c>
      <c r="EN429" s="91">
        <f t="shared" ca="1" si="1245"/>
        <v>0</v>
      </c>
    </row>
    <row r="430" spans="1:144">
      <c r="A430">
        <f ca="1"/>
        <v>0</v>
      </c>
      <c r="B430">
        <f ca="1"/>
        <v>0</v>
      </c>
      <c r="C430">
        <f ca="1"/>
        <v>0</v>
      </c>
      <c r="D430" t="str">
        <f ca="1"/>
        <v/>
      </c>
      <c r="E430">
        <f ca="1"/>
        <v>0</v>
      </c>
      <c r="F430">
        <f ca="1"/>
        <v>0</v>
      </c>
      <c r="G430">
        <f ca="1"/>
        <v>0</v>
      </c>
      <c r="H430" t="str">
        <f ca="1"/>
        <v/>
      </c>
      <c r="I430">
        <f ca="1"/>
        <v>0</v>
      </c>
      <c r="J430" t="str">
        <f ca="1"/>
        <v/>
      </c>
      <c r="K430" t="str">
        <f ca="1"/>
        <v>0</v>
      </c>
      <c r="L430" t="str">
        <f ca="1"/>
        <v>0</v>
      </c>
      <c r="M430" t="str">
        <f ca="1"/>
        <v>0</v>
      </c>
      <c r="X430" s="91">
        <f t="shared" ref="X430:BC430" ca="1" si="1246">IFERROR(ROUNDDOWN(($E430+X$388-1)/$G430,0)*((X52+X160+X214)+(X562+X616+X670+X724)),0)</f>
        <v>0</v>
      </c>
      <c r="Y430">
        <f t="shared" ca="1" si="1246"/>
        <v>0</v>
      </c>
      <c r="Z430">
        <f t="shared" ca="1" si="1246"/>
        <v>0</v>
      </c>
      <c r="AA430">
        <f t="shared" ca="1" si="1246"/>
        <v>0</v>
      </c>
      <c r="AB430">
        <f t="shared" ca="1" si="1246"/>
        <v>0</v>
      </c>
      <c r="AC430">
        <f t="shared" ca="1" si="1246"/>
        <v>0</v>
      </c>
      <c r="AD430">
        <f t="shared" ca="1" si="1246"/>
        <v>0</v>
      </c>
      <c r="AE430">
        <f t="shared" ca="1" si="1246"/>
        <v>0</v>
      </c>
      <c r="AF430">
        <f t="shared" ca="1" si="1246"/>
        <v>0</v>
      </c>
      <c r="AG430">
        <f t="shared" ca="1" si="1246"/>
        <v>0</v>
      </c>
      <c r="AH430">
        <f t="shared" ca="1" si="1246"/>
        <v>0</v>
      </c>
      <c r="AI430">
        <f t="shared" ca="1" si="1246"/>
        <v>0</v>
      </c>
      <c r="AJ430">
        <f t="shared" ca="1" si="1246"/>
        <v>0</v>
      </c>
      <c r="AK430">
        <f t="shared" ca="1" si="1246"/>
        <v>0</v>
      </c>
      <c r="AL430">
        <f t="shared" ca="1" si="1246"/>
        <v>0</v>
      </c>
      <c r="AM430">
        <f t="shared" ca="1" si="1246"/>
        <v>0</v>
      </c>
      <c r="AN430">
        <f t="shared" ca="1" si="1246"/>
        <v>0</v>
      </c>
      <c r="AO430">
        <f t="shared" ca="1" si="1246"/>
        <v>0</v>
      </c>
      <c r="AP430">
        <f t="shared" ca="1" si="1246"/>
        <v>0</v>
      </c>
      <c r="AQ430">
        <f t="shared" ca="1" si="1246"/>
        <v>0</v>
      </c>
      <c r="AR430">
        <f t="shared" ca="1" si="1246"/>
        <v>0</v>
      </c>
      <c r="AS430">
        <f t="shared" ca="1" si="1246"/>
        <v>0</v>
      </c>
      <c r="AT430">
        <f t="shared" ca="1" si="1246"/>
        <v>0</v>
      </c>
      <c r="AU430">
        <f t="shared" ca="1" si="1246"/>
        <v>0</v>
      </c>
      <c r="AV430">
        <f t="shared" ca="1" si="1246"/>
        <v>0</v>
      </c>
      <c r="AW430">
        <f t="shared" ca="1" si="1246"/>
        <v>0</v>
      </c>
      <c r="AX430">
        <f t="shared" ca="1" si="1246"/>
        <v>0</v>
      </c>
      <c r="AY430">
        <f t="shared" ca="1" si="1246"/>
        <v>0</v>
      </c>
      <c r="AZ430">
        <f t="shared" ca="1" si="1246"/>
        <v>0</v>
      </c>
      <c r="BA430">
        <f t="shared" ca="1" si="1246"/>
        <v>0</v>
      </c>
      <c r="BB430" s="91">
        <f t="shared" ca="1" si="1246"/>
        <v>0</v>
      </c>
      <c r="BC430">
        <f t="shared" ca="1" si="1246"/>
        <v>0</v>
      </c>
      <c r="BD430">
        <f t="shared" ref="BD430:CI430" ca="1" si="1247">IFERROR(ROUNDDOWN(($E430+BD$388-1)/$G430,0)*((BD52+BD160+BD214)+(BD562+BD616+BD670+BD724)),0)</f>
        <v>0</v>
      </c>
      <c r="BE430">
        <f t="shared" ca="1" si="1247"/>
        <v>0</v>
      </c>
      <c r="BF430">
        <f t="shared" ca="1" si="1247"/>
        <v>0</v>
      </c>
      <c r="BG430">
        <f t="shared" ca="1" si="1247"/>
        <v>0</v>
      </c>
      <c r="BH430">
        <f t="shared" ca="1" si="1247"/>
        <v>0</v>
      </c>
      <c r="BI430">
        <f t="shared" ca="1" si="1247"/>
        <v>0</v>
      </c>
      <c r="BJ430">
        <f t="shared" ca="1" si="1247"/>
        <v>0</v>
      </c>
      <c r="BK430">
        <f t="shared" ca="1" si="1247"/>
        <v>0</v>
      </c>
      <c r="BL430">
        <f t="shared" ca="1" si="1247"/>
        <v>0</v>
      </c>
      <c r="BM430">
        <f t="shared" ca="1" si="1247"/>
        <v>0</v>
      </c>
      <c r="BN430">
        <f t="shared" ca="1" si="1247"/>
        <v>0</v>
      </c>
      <c r="BO430">
        <f t="shared" ca="1" si="1247"/>
        <v>0</v>
      </c>
      <c r="BP430">
        <f t="shared" ca="1" si="1247"/>
        <v>0</v>
      </c>
      <c r="BQ430">
        <f t="shared" ca="1" si="1247"/>
        <v>0</v>
      </c>
      <c r="BR430">
        <f t="shared" ca="1" si="1247"/>
        <v>0</v>
      </c>
      <c r="BS430">
        <f t="shared" ca="1" si="1247"/>
        <v>0</v>
      </c>
      <c r="BT430">
        <f t="shared" ca="1" si="1247"/>
        <v>0</v>
      </c>
      <c r="BU430">
        <f t="shared" ca="1" si="1247"/>
        <v>0</v>
      </c>
      <c r="BV430">
        <f t="shared" ca="1" si="1247"/>
        <v>0</v>
      </c>
      <c r="BW430">
        <f t="shared" ca="1" si="1247"/>
        <v>0</v>
      </c>
      <c r="BX430">
        <f t="shared" ca="1" si="1247"/>
        <v>0</v>
      </c>
      <c r="BY430">
        <f t="shared" ca="1" si="1247"/>
        <v>0</v>
      </c>
      <c r="BZ430">
        <f t="shared" ca="1" si="1247"/>
        <v>0</v>
      </c>
      <c r="CA430">
        <f t="shared" ca="1" si="1247"/>
        <v>0</v>
      </c>
      <c r="CB430">
        <f t="shared" ca="1" si="1247"/>
        <v>0</v>
      </c>
      <c r="CC430">
        <f t="shared" ca="1" si="1247"/>
        <v>0</v>
      </c>
      <c r="CD430">
        <f t="shared" ca="1" si="1247"/>
        <v>0</v>
      </c>
      <c r="CE430">
        <f t="shared" ca="1" si="1247"/>
        <v>0</v>
      </c>
      <c r="CF430" s="91">
        <f t="shared" ca="1" si="1247"/>
        <v>0</v>
      </c>
      <c r="CG430">
        <f t="shared" ca="1" si="1247"/>
        <v>0</v>
      </c>
      <c r="CH430">
        <f t="shared" ca="1" si="1247"/>
        <v>0</v>
      </c>
      <c r="CI430">
        <f t="shared" ca="1" si="1247"/>
        <v>0</v>
      </c>
      <c r="CJ430">
        <f t="shared" ref="CJ430:DO430" ca="1" si="1248">IFERROR(ROUNDDOWN(($E430+CJ$388-1)/$G430,0)*((CJ52+CJ160+CJ214)+(CJ562+CJ616+CJ670+CJ724)),0)</f>
        <v>0</v>
      </c>
      <c r="CK430">
        <f t="shared" ca="1" si="1248"/>
        <v>0</v>
      </c>
      <c r="CL430">
        <f t="shared" ca="1" si="1248"/>
        <v>0</v>
      </c>
      <c r="CM430">
        <f t="shared" ca="1" si="1248"/>
        <v>0</v>
      </c>
      <c r="CN430">
        <f t="shared" ca="1" si="1248"/>
        <v>0</v>
      </c>
      <c r="CO430">
        <f t="shared" ca="1" si="1248"/>
        <v>0</v>
      </c>
      <c r="CP430">
        <f t="shared" ca="1" si="1248"/>
        <v>0</v>
      </c>
      <c r="CQ430">
        <f t="shared" ca="1" si="1248"/>
        <v>0</v>
      </c>
      <c r="CR430">
        <f t="shared" ca="1" si="1248"/>
        <v>0</v>
      </c>
      <c r="CS430">
        <f t="shared" ca="1" si="1248"/>
        <v>0</v>
      </c>
      <c r="CT430">
        <f t="shared" ca="1" si="1248"/>
        <v>0</v>
      </c>
      <c r="CU430">
        <f t="shared" ca="1" si="1248"/>
        <v>0</v>
      </c>
      <c r="CV430">
        <f t="shared" ca="1" si="1248"/>
        <v>0</v>
      </c>
      <c r="CW430">
        <f t="shared" ca="1" si="1248"/>
        <v>0</v>
      </c>
      <c r="CX430">
        <f t="shared" ca="1" si="1248"/>
        <v>0</v>
      </c>
      <c r="CY430">
        <f t="shared" ca="1" si="1248"/>
        <v>0</v>
      </c>
      <c r="CZ430">
        <f t="shared" ca="1" si="1248"/>
        <v>0</v>
      </c>
      <c r="DA430">
        <f t="shared" ca="1" si="1248"/>
        <v>0</v>
      </c>
      <c r="DB430">
        <f t="shared" ca="1" si="1248"/>
        <v>0</v>
      </c>
      <c r="DC430">
        <f t="shared" ca="1" si="1248"/>
        <v>0</v>
      </c>
      <c r="DD430">
        <f t="shared" ca="1" si="1248"/>
        <v>0</v>
      </c>
      <c r="DE430">
        <f t="shared" ca="1" si="1248"/>
        <v>0</v>
      </c>
      <c r="DF430">
        <f t="shared" ca="1" si="1248"/>
        <v>0</v>
      </c>
      <c r="DG430">
        <f t="shared" ca="1" si="1248"/>
        <v>0</v>
      </c>
      <c r="DH430">
        <f t="shared" ca="1" si="1248"/>
        <v>0</v>
      </c>
      <c r="DI430">
        <f t="shared" ca="1" si="1248"/>
        <v>0</v>
      </c>
      <c r="DJ430" s="91">
        <f t="shared" ca="1" si="1248"/>
        <v>0</v>
      </c>
      <c r="DK430">
        <f t="shared" ca="1" si="1248"/>
        <v>0</v>
      </c>
      <c r="DL430">
        <f t="shared" ca="1" si="1248"/>
        <v>0</v>
      </c>
      <c r="DM430">
        <f t="shared" ca="1" si="1248"/>
        <v>0</v>
      </c>
      <c r="DN430">
        <f t="shared" ca="1" si="1248"/>
        <v>0</v>
      </c>
      <c r="DO430">
        <f t="shared" ca="1" si="1248"/>
        <v>0</v>
      </c>
      <c r="DP430">
        <f t="shared" ref="DP430:EN430" ca="1" si="1249">IFERROR(ROUNDDOWN(($E430+DP$388-1)/$G430,0)*((DP52+DP160+DP214)+(DP562+DP616+DP670+DP724)),0)</f>
        <v>0</v>
      </c>
      <c r="DQ430">
        <f t="shared" ca="1" si="1249"/>
        <v>0</v>
      </c>
      <c r="DR430">
        <f t="shared" ca="1" si="1249"/>
        <v>0</v>
      </c>
      <c r="DS430">
        <f t="shared" ca="1" si="1249"/>
        <v>0</v>
      </c>
      <c r="DT430">
        <f t="shared" ca="1" si="1249"/>
        <v>0</v>
      </c>
      <c r="DU430">
        <f t="shared" ca="1" si="1249"/>
        <v>0</v>
      </c>
      <c r="DV430">
        <f t="shared" ca="1" si="1249"/>
        <v>0</v>
      </c>
      <c r="DW430">
        <f t="shared" ca="1" si="1249"/>
        <v>0</v>
      </c>
      <c r="DX430">
        <f t="shared" ca="1" si="1249"/>
        <v>0</v>
      </c>
      <c r="DY430">
        <f t="shared" ca="1" si="1249"/>
        <v>0</v>
      </c>
      <c r="DZ430">
        <f t="shared" ca="1" si="1249"/>
        <v>0</v>
      </c>
      <c r="EA430">
        <f t="shared" ca="1" si="1249"/>
        <v>0</v>
      </c>
      <c r="EB430">
        <f t="shared" ca="1" si="1249"/>
        <v>0</v>
      </c>
      <c r="EC430">
        <f t="shared" ca="1" si="1249"/>
        <v>0</v>
      </c>
      <c r="ED430">
        <f t="shared" ca="1" si="1249"/>
        <v>0</v>
      </c>
      <c r="EE430">
        <f t="shared" ca="1" si="1249"/>
        <v>0</v>
      </c>
      <c r="EF430">
        <f t="shared" ca="1" si="1249"/>
        <v>0</v>
      </c>
      <c r="EG430">
        <f t="shared" ca="1" si="1249"/>
        <v>0</v>
      </c>
      <c r="EH430">
        <f t="shared" ca="1" si="1249"/>
        <v>0</v>
      </c>
      <c r="EI430">
        <f t="shared" ca="1" si="1249"/>
        <v>0</v>
      </c>
      <c r="EJ430">
        <f t="shared" ca="1" si="1249"/>
        <v>0</v>
      </c>
      <c r="EK430">
        <f t="shared" ca="1" si="1249"/>
        <v>0</v>
      </c>
      <c r="EL430">
        <f t="shared" ca="1" si="1249"/>
        <v>0</v>
      </c>
      <c r="EM430">
        <f t="shared" ca="1" si="1249"/>
        <v>0</v>
      </c>
      <c r="EN430" s="91">
        <f t="shared" ca="1" si="1249"/>
        <v>0</v>
      </c>
    </row>
    <row r="431" spans="1:144">
      <c r="A431">
        <f ca="1"/>
        <v>0</v>
      </c>
      <c r="B431">
        <f ca="1"/>
        <v>0</v>
      </c>
      <c r="C431">
        <f ca="1"/>
        <v>0</v>
      </c>
      <c r="D431" t="str">
        <f ca="1"/>
        <v/>
      </c>
      <c r="E431">
        <f ca="1"/>
        <v>0</v>
      </c>
      <c r="F431">
        <f ca="1"/>
        <v>0</v>
      </c>
      <c r="G431">
        <f ca="1"/>
        <v>0</v>
      </c>
      <c r="H431" t="str">
        <f ca="1"/>
        <v/>
      </c>
      <c r="I431">
        <f ca="1"/>
        <v>0</v>
      </c>
      <c r="J431" t="str">
        <f ca="1"/>
        <v/>
      </c>
      <c r="K431" t="str">
        <f ca="1"/>
        <v>0</v>
      </c>
      <c r="L431" t="str">
        <f ca="1"/>
        <v>0</v>
      </c>
      <c r="M431" t="str">
        <f ca="1"/>
        <v>0</v>
      </c>
      <c r="X431" s="91">
        <f t="shared" ref="X431:BC431" ca="1" si="1250">IFERROR(ROUNDDOWN(($E431+X$388-1)/$G431,0)*((X53+X161+X215)+(X563+X617+X671+X725)),0)</f>
        <v>0</v>
      </c>
      <c r="Y431">
        <f t="shared" ca="1" si="1250"/>
        <v>0</v>
      </c>
      <c r="Z431">
        <f t="shared" ca="1" si="1250"/>
        <v>0</v>
      </c>
      <c r="AA431">
        <f t="shared" ca="1" si="1250"/>
        <v>0</v>
      </c>
      <c r="AB431">
        <f t="shared" ca="1" si="1250"/>
        <v>0</v>
      </c>
      <c r="AC431">
        <f t="shared" ca="1" si="1250"/>
        <v>0</v>
      </c>
      <c r="AD431">
        <f t="shared" ca="1" si="1250"/>
        <v>0</v>
      </c>
      <c r="AE431">
        <f t="shared" ca="1" si="1250"/>
        <v>0</v>
      </c>
      <c r="AF431">
        <f t="shared" ca="1" si="1250"/>
        <v>0</v>
      </c>
      <c r="AG431">
        <f t="shared" ca="1" si="1250"/>
        <v>0</v>
      </c>
      <c r="AH431">
        <f t="shared" ca="1" si="1250"/>
        <v>0</v>
      </c>
      <c r="AI431">
        <f t="shared" ca="1" si="1250"/>
        <v>0</v>
      </c>
      <c r="AJ431">
        <f t="shared" ca="1" si="1250"/>
        <v>0</v>
      </c>
      <c r="AK431">
        <f t="shared" ca="1" si="1250"/>
        <v>0</v>
      </c>
      <c r="AL431">
        <f t="shared" ca="1" si="1250"/>
        <v>0</v>
      </c>
      <c r="AM431">
        <f t="shared" ca="1" si="1250"/>
        <v>0</v>
      </c>
      <c r="AN431">
        <f t="shared" ca="1" si="1250"/>
        <v>0</v>
      </c>
      <c r="AO431">
        <f t="shared" ca="1" si="1250"/>
        <v>0</v>
      </c>
      <c r="AP431">
        <f t="shared" ca="1" si="1250"/>
        <v>0</v>
      </c>
      <c r="AQ431">
        <f t="shared" ca="1" si="1250"/>
        <v>0</v>
      </c>
      <c r="AR431">
        <f t="shared" ca="1" si="1250"/>
        <v>0</v>
      </c>
      <c r="AS431">
        <f t="shared" ca="1" si="1250"/>
        <v>0</v>
      </c>
      <c r="AT431">
        <f t="shared" ca="1" si="1250"/>
        <v>0</v>
      </c>
      <c r="AU431">
        <f t="shared" ca="1" si="1250"/>
        <v>0</v>
      </c>
      <c r="AV431">
        <f t="shared" ca="1" si="1250"/>
        <v>0</v>
      </c>
      <c r="AW431">
        <f t="shared" ca="1" si="1250"/>
        <v>0</v>
      </c>
      <c r="AX431">
        <f t="shared" ca="1" si="1250"/>
        <v>0</v>
      </c>
      <c r="AY431">
        <f t="shared" ca="1" si="1250"/>
        <v>0</v>
      </c>
      <c r="AZ431">
        <f t="shared" ca="1" si="1250"/>
        <v>0</v>
      </c>
      <c r="BA431">
        <f t="shared" ca="1" si="1250"/>
        <v>0</v>
      </c>
      <c r="BB431" s="91">
        <f t="shared" ca="1" si="1250"/>
        <v>0</v>
      </c>
      <c r="BC431">
        <f t="shared" ca="1" si="1250"/>
        <v>0</v>
      </c>
      <c r="BD431">
        <f t="shared" ref="BD431:CI431" ca="1" si="1251">IFERROR(ROUNDDOWN(($E431+BD$388-1)/$G431,0)*((BD53+BD161+BD215)+(BD563+BD617+BD671+BD725)),0)</f>
        <v>0</v>
      </c>
      <c r="BE431">
        <f t="shared" ca="1" si="1251"/>
        <v>0</v>
      </c>
      <c r="BF431">
        <f t="shared" ca="1" si="1251"/>
        <v>0</v>
      </c>
      <c r="BG431">
        <f t="shared" ca="1" si="1251"/>
        <v>0</v>
      </c>
      <c r="BH431">
        <f t="shared" ca="1" si="1251"/>
        <v>0</v>
      </c>
      <c r="BI431">
        <f t="shared" ca="1" si="1251"/>
        <v>0</v>
      </c>
      <c r="BJ431">
        <f t="shared" ca="1" si="1251"/>
        <v>0</v>
      </c>
      <c r="BK431">
        <f t="shared" ca="1" si="1251"/>
        <v>0</v>
      </c>
      <c r="BL431">
        <f t="shared" ca="1" si="1251"/>
        <v>0</v>
      </c>
      <c r="BM431">
        <f t="shared" ca="1" si="1251"/>
        <v>0</v>
      </c>
      <c r="BN431">
        <f t="shared" ca="1" si="1251"/>
        <v>0</v>
      </c>
      <c r="BO431">
        <f t="shared" ca="1" si="1251"/>
        <v>0</v>
      </c>
      <c r="BP431">
        <f t="shared" ca="1" si="1251"/>
        <v>0</v>
      </c>
      <c r="BQ431">
        <f t="shared" ca="1" si="1251"/>
        <v>0</v>
      </c>
      <c r="BR431">
        <f t="shared" ca="1" si="1251"/>
        <v>0</v>
      </c>
      <c r="BS431">
        <f t="shared" ca="1" si="1251"/>
        <v>0</v>
      </c>
      <c r="BT431">
        <f t="shared" ca="1" si="1251"/>
        <v>0</v>
      </c>
      <c r="BU431">
        <f t="shared" ca="1" si="1251"/>
        <v>0</v>
      </c>
      <c r="BV431">
        <f t="shared" ca="1" si="1251"/>
        <v>0</v>
      </c>
      <c r="BW431">
        <f t="shared" ca="1" si="1251"/>
        <v>0</v>
      </c>
      <c r="BX431">
        <f t="shared" ca="1" si="1251"/>
        <v>0</v>
      </c>
      <c r="BY431">
        <f t="shared" ca="1" si="1251"/>
        <v>0</v>
      </c>
      <c r="BZ431">
        <f t="shared" ca="1" si="1251"/>
        <v>0</v>
      </c>
      <c r="CA431">
        <f t="shared" ca="1" si="1251"/>
        <v>0</v>
      </c>
      <c r="CB431">
        <f t="shared" ca="1" si="1251"/>
        <v>0</v>
      </c>
      <c r="CC431">
        <f t="shared" ca="1" si="1251"/>
        <v>0</v>
      </c>
      <c r="CD431">
        <f t="shared" ca="1" si="1251"/>
        <v>0</v>
      </c>
      <c r="CE431">
        <f t="shared" ca="1" si="1251"/>
        <v>0</v>
      </c>
      <c r="CF431" s="91">
        <f t="shared" ca="1" si="1251"/>
        <v>0</v>
      </c>
      <c r="CG431">
        <f t="shared" ca="1" si="1251"/>
        <v>0</v>
      </c>
      <c r="CH431">
        <f t="shared" ca="1" si="1251"/>
        <v>0</v>
      </c>
      <c r="CI431">
        <f t="shared" ca="1" si="1251"/>
        <v>0</v>
      </c>
      <c r="CJ431">
        <f t="shared" ref="CJ431:DO431" ca="1" si="1252">IFERROR(ROUNDDOWN(($E431+CJ$388-1)/$G431,0)*((CJ53+CJ161+CJ215)+(CJ563+CJ617+CJ671+CJ725)),0)</f>
        <v>0</v>
      </c>
      <c r="CK431">
        <f t="shared" ca="1" si="1252"/>
        <v>0</v>
      </c>
      <c r="CL431">
        <f t="shared" ca="1" si="1252"/>
        <v>0</v>
      </c>
      <c r="CM431">
        <f t="shared" ca="1" si="1252"/>
        <v>0</v>
      </c>
      <c r="CN431">
        <f t="shared" ca="1" si="1252"/>
        <v>0</v>
      </c>
      <c r="CO431">
        <f t="shared" ca="1" si="1252"/>
        <v>0</v>
      </c>
      <c r="CP431">
        <f t="shared" ca="1" si="1252"/>
        <v>0</v>
      </c>
      <c r="CQ431">
        <f t="shared" ca="1" si="1252"/>
        <v>0</v>
      </c>
      <c r="CR431">
        <f t="shared" ca="1" si="1252"/>
        <v>0</v>
      </c>
      <c r="CS431">
        <f t="shared" ca="1" si="1252"/>
        <v>0</v>
      </c>
      <c r="CT431">
        <f t="shared" ca="1" si="1252"/>
        <v>0</v>
      </c>
      <c r="CU431">
        <f t="shared" ca="1" si="1252"/>
        <v>0</v>
      </c>
      <c r="CV431">
        <f t="shared" ca="1" si="1252"/>
        <v>0</v>
      </c>
      <c r="CW431">
        <f t="shared" ca="1" si="1252"/>
        <v>0</v>
      </c>
      <c r="CX431">
        <f t="shared" ca="1" si="1252"/>
        <v>0</v>
      </c>
      <c r="CY431">
        <f t="shared" ca="1" si="1252"/>
        <v>0</v>
      </c>
      <c r="CZ431">
        <f t="shared" ca="1" si="1252"/>
        <v>0</v>
      </c>
      <c r="DA431">
        <f t="shared" ca="1" si="1252"/>
        <v>0</v>
      </c>
      <c r="DB431">
        <f t="shared" ca="1" si="1252"/>
        <v>0</v>
      </c>
      <c r="DC431">
        <f t="shared" ca="1" si="1252"/>
        <v>0</v>
      </c>
      <c r="DD431">
        <f t="shared" ca="1" si="1252"/>
        <v>0</v>
      </c>
      <c r="DE431">
        <f t="shared" ca="1" si="1252"/>
        <v>0</v>
      </c>
      <c r="DF431">
        <f t="shared" ca="1" si="1252"/>
        <v>0</v>
      </c>
      <c r="DG431">
        <f t="shared" ca="1" si="1252"/>
        <v>0</v>
      </c>
      <c r="DH431">
        <f t="shared" ca="1" si="1252"/>
        <v>0</v>
      </c>
      <c r="DI431">
        <f t="shared" ca="1" si="1252"/>
        <v>0</v>
      </c>
      <c r="DJ431" s="91">
        <f t="shared" ca="1" si="1252"/>
        <v>0</v>
      </c>
      <c r="DK431">
        <f t="shared" ca="1" si="1252"/>
        <v>0</v>
      </c>
      <c r="DL431">
        <f t="shared" ca="1" si="1252"/>
        <v>0</v>
      </c>
      <c r="DM431">
        <f t="shared" ca="1" si="1252"/>
        <v>0</v>
      </c>
      <c r="DN431">
        <f t="shared" ca="1" si="1252"/>
        <v>0</v>
      </c>
      <c r="DO431">
        <f t="shared" ca="1" si="1252"/>
        <v>0</v>
      </c>
      <c r="DP431">
        <f t="shared" ref="DP431:EN431" ca="1" si="1253">IFERROR(ROUNDDOWN(($E431+DP$388-1)/$G431,0)*((DP53+DP161+DP215)+(DP563+DP617+DP671+DP725)),0)</f>
        <v>0</v>
      </c>
      <c r="DQ431">
        <f t="shared" ca="1" si="1253"/>
        <v>0</v>
      </c>
      <c r="DR431">
        <f t="shared" ca="1" si="1253"/>
        <v>0</v>
      </c>
      <c r="DS431">
        <f t="shared" ca="1" si="1253"/>
        <v>0</v>
      </c>
      <c r="DT431">
        <f t="shared" ca="1" si="1253"/>
        <v>0</v>
      </c>
      <c r="DU431">
        <f t="shared" ca="1" si="1253"/>
        <v>0</v>
      </c>
      <c r="DV431">
        <f t="shared" ca="1" si="1253"/>
        <v>0</v>
      </c>
      <c r="DW431">
        <f t="shared" ca="1" si="1253"/>
        <v>0</v>
      </c>
      <c r="DX431">
        <f t="shared" ca="1" si="1253"/>
        <v>0</v>
      </c>
      <c r="DY431">
        <f t="shared" ca="1" si="1253"/>
        <v>0</v>
      </c>
      <c r="DZ431">
        <f t="shared" ca="1" si="1253"/>
        <v>0</v>
      </c>
      <c r="EA431">
        <f t="shared" ca="1" si="1253"/>
        <v>0</v>
      </c>
      <c r="EB431">
        <f t="shared" ca="1" si="1253"/>
        <v>0</v>
      </c>
      <c r="EC431">
        <f t="shared" ca="1" si="1253"/>
        <v>0</v>
      </c>
      <c r="ED431">
        <f t="shared" ca="1" si="1253"/>
        <v>0</v>
      </c>
      <c r="EE431">
        <f t="shared" ca="1" si="1253"/>
        <v>0</v>
      </c>
      <c r="EF431">
        <f t="shared" ca="1" si="1253"/>
        <v>0</v>
      </c>
      <c r="EG431">
        <f t="shared" ca="1" si="1253"/>
        <v>0</v>
      </c>
      <c r="EH431">
        <f t="shared" ca="1" si="1253"/>
        <v>0</v>
      </c>
      <c r="EI431">
        <f t="shared" ca="1" si="1253"/>
        <v>0</v>
      </c>
      <c r="EJ431">
        <f t="shared" ca="1" si="1253"/>
        <v>0</v>
      </c>
      <c r="EK431">
        <f t="shared" ca="1" si="1253"/>
        <v>0</v>
      </c>
      <c r="EL431">
        <f t="shared" ca="1" si="1253"/>
        <v>0</v>
      </c>
      <c r="EM431">
        <f t="shared" ca="1" si="1253"/>
        <v>0</v>
      </c>
      <c r="EN431" s="91">
        <f t="shared" ca="1" si="1253"/>
        <v>0</v>
      </c>
    </row>
    <row r="432" spans="1:144">
      <c r="A432">
        <f ca="1"/>
        <v>0</v>
      </c>
      <c r="B432">
        <f ca="1"/>
        <v>0</v>
      </c>
      <c r="C432">
        <f ca="1"/>
        <v>0</v>
      </c>
      <c r="D432" t="str">
        <f ca="1"/>
        <v/>
      </c>
      <c r="E432">
        <f ca="1"/>
        <v>0</v>
      </c>
      <c r="F432">
        <f ca="1"/>
        <v>0</v>
      </c>
      <c r="G432">
        <f ca="1"/>
        <v>0</v>
      </c>
      <c r="H432" t="str">
        <f ca="1"/>
        <v/>
      </c>
      <c r="I432">
        <f ca="1"/>
        <v>0</v>
      </c>
      <c r="J432" t="str">
        <f ca="1"/>
        <v/>
      </c>
      <c r="K432" t="str">
        <f ca="1"/>
        <v>0</v>
      </c>
      <c r="L432" t="str">
        <f ca="1"/>
        <v>0</v>
      </c>
      <c r="M432" t="str">
        <f ca="1"/>
        <v>0</v>
      </c>
      <c r="X432" s="91">
        <f t="shared" ref="X432:BC432" ca="1" si="1254">IFERROR(ROUNDDOWN(($E432+X$388-1)/$G432,0)*((X54+X162+X216)+(X564+X618+X672+X726)),0)</f>
        <v>0</v>
      </c>
      <c r="Y432">
        <f t="shared" ca="1" si="1254"/>
        <v>0</v>
      </c>
      <c r="Z432">
        <f t="shared" ca="1" si="1254"/>
        <v>0</v>
      </c>
      <c r="AA432">
        <f t="shared" ca="1" si="1254"/>
        <v>0</v>
      </c>
      <c r="AB432">
        <f t="shared" ca="1" si="1254"/>
        <v>0</v>
      </c>
      <c r="AC432">
        <f t="shared" ca="1" si="1254"/>
        <v>0</v>
      </c>
      <c r="AD432">
        <f t="shared" ca="1" si="1254"/>
        <v>0</v>
      </c>
      <c r="AE432">
        <f t="shared" ca="1" si="1254"/>
        <v>0</v>
      </c>
      <c r="AF432">
        <f t="shared" ca="1" si="1254"/>
        <v>0</v>
      </c>
      <c r="AG432">
        <f t="shared" ca="1" si="1254"/>
        <v>0</v>
      </c>
      <c r="AH432">
        <f t="shared" ca="1" si="1254"/>
        <v>0</v>
      </c>
      <c r="AI432">
        <f t="shared" ca="1" si="1254"/>
        <v>0</v>
      </c>
      <c r="AJ432">
        <f t="shared" ca="1" si="1254"/>
        <v>0</v>
      </c>
      <c r="AK432">
        <f t="shared" ca="1" si="1254"/>
        <v>0</v>
      </c>
      <c r="AL432">
        <f t="shared" ca="1" si="1254"/>
        <v>0</v>
      </c>
      <c r="AM432">
        <f t="shared" ca="1" si="1254"/>
        <v>0</v>
      </c>
      <c r="AN432">
        <f t="shared" ca="1" si="1254"/>
        <v>0</v>
      </c>
      <c r="AO432">
        <f t="shared" ca="1" si="1254"/>
        <v>0</v>
      </c>
      <c r="AP432">
        <f t="shared" ca="1" si="1254"/>
        <v>0</v>
      </c>
      <c r="AQ432">
        <f t="shared" ca="1" si="1254"/>
        <v>0</v>
      </c>
      <c r="AR432">
        <f t="shared" ca="1" si="1254"/>
        <v>0</v>
      </c>
      <c r="AS432">
        <f t="shared" ca="1" si="1254"/>
        <v>0</v>
      </c>
      <c r="AT432">
        <f t="shared" ca="1" si="1254"/>
        <v>0</v>
      </c>
      <c r="AU432">
        <f t="shared" ca="1" si="1254"/>
        <v>0</v>
      </c>
      <c r="AV432">
        <f t="shared" ca="1" si="1254"/>
        <v>0</v>
      </c>
      <c r="AW432">
        <f t="shared" ca="1" si="1254"/>
        <v>0</v>
      </c>
      <c r="AX432">
        <f t="shared" ca="1" si="1254"/>
        <v>0</v>
      </c>
      <c r="AY432">
        <f t="shared" ca="1" si="1254"/>
        <v>0</v>
      </c>
      <c r="AZ432">
        <f t="shared" ca="1" si="1254"/>
        <v>0</v>
      </c>
      <c r="BA432">
        <f t="shared" ca="1" si="1254"/>
        <v>0</v>
      </c>
      <c r="BB432" s="91">
        <f t="shared" ca="1" si="1254"/>
        <v>0</v>
      </c>
      <c r="BC432">
        <f t="shared" ca="1" si="1254"/>
        <v>0</v>
      </c>
      <c r="BD432">
        <f t="shared" ref="BD432:CI432" ca="1" si="1255">IFERROR(ROUNDDOWN(($E432+BD$388-1)/$G432,0)*((BD54+BD162+BD216)+(BD564+BD618+BD672+BD726)),0)</f>
        <v>0</v>
      </c>
      <c r="BE432">
        <f t="shared" ca="1" si="1255"/>
        <v>0</v>
      </c>
      <c r="BF432">
        <f t="shared" ca="1" si="1255"/>
        <v>0</v>
      </c>
      <c r="BG432">
        <f t="shared" ca="1" si="1255"/>
        <v>0</v>
      </c>
      <c r="BH432">
        <f t="shared" ca="1" si="1255"/>
        <v>0</v>
      </c>
      <c r="BI432">
        <f t="shared" ca="1" si="1255"/>
        <v>0</v>
      </c>
      <c r="BJ432">
        <f t="shared" ca="1" si="1255"/>
        <v>0</v>
      </c>
      <c r="BK432">
        <f t="shared" ca="1" si="1255"/>
        <v>0</v>
      </c>
      <c r="BL432">
        <f t="shared" ca="1" si="1255"/>
        <v>0</v>
      </c>
      <c r="BM432">
        <f t="shared" ca="1" si="1255"/>
        <v>0</v>
      </c>
      <c r="BN432">
        <f t="shared" ca="1" si="1255"/>
        <v>0</v>
      </c>
      <c r="BO432">
        <f t="shared" ca="1" si="1255"/>
        <v>0</v>
      </c>
      <c r="BP432">
        <f t="shared" ca="1" si="1255"/>
        <v>0</v>
      </c>
      <c r="BQ432">
        <f t="shared" ca="1" si="1255"/>
        <v>0</v>
      </c>
      <c r="BR432">
        <f t="shared" ca="1" si="1255"/>
        <v>0</v>
      </c>
      <c r="BS432">
        <f t="shared" ca="1" si="1255"/>
        <v>0</v>
      </c>
      <c r="BT432">
        <f t="shared" ca="1" si="1255"/>
        <v>0</v>
      </c>
      <c r="BU432">
        <f t="shared" ca="1" si="1255"/>
        <v>0</v>
      </c>
      <c r="BV432">
        <f t="shared" ca="1" si="1255"/>
        <v>0</v>
      </c>
      <c r="BW432">
        <f t="shared" ca="1" si="1255"/>
        <v>0</v>
      </c>
      <c r="BX432">
        <f t="shared" ca="1" si="1255"/>
        <v>0</v>
      </c>
      <c r="BY432">
        <f t="shared" ca="1" si="1255"/>
        <v>0</v>
      </c>
      <c r="BZ432">
        <f t="shared" ca="1" si="1255"/>
        <v>0</v>
      </c>
      <c r="CA432">
        <f t="shared" ca="1" si="1255"/>
        <v>0</v>
      </c>
      <c r="CB432">
        <f t="shared" ca="1" si="1255"/>
        <v>0</v>
      </c>
      <c r="CC432">
        <f t="shared" ca="1" si="1255"/>
        <v>0</v>
      </c>
      <c r="CD432">
        <f t="shared" ca="1" si="1255"/>
        <v>0</v>
      </c>
      <c r="CE432">
        <f t="shared" ca="1" si="1255"/>
        <v>0</v>
      </c>
      <c r="CF432" s="91">
        <f t="shared" ca="1" si="1255"/>
        <v>0</v>
      </c>
      <c r="CG432">
        <f t="shared" ca="1" si="1255"/>
        <v>0</v>
      </c>
      <c r="CH432">
        <f t="shared" ca="1" si="1255"/>
        <v>0</v>
      </c>
      <c r="CI432">
        <f t="shared" ca="1" si="1255"/>
        <v>0</v>
      </c>
      <c r="CJ432">
        <f t="shared" ref="CJ432:DO432" ca="1" si="1256">IFERROR(ROUNDDOWN(($E432+CJ$388-1)/$G432,0)*((CJ54+CJ162+CJ216)+(CJ564+CJ618+CJ672+CJ726)),0)</f>
        <v>0</v>
      </c>
      <c r="CK432">
        <f t="shared" ca="1" si="1256"/>
        <v>0</v>
      </c>
      <c r="CL432">
        <f t="shared" ca="1" si="1256"/>
        <v>0</v>
      </c>
      <c r="CM432">
        <f t="shared" ca="1" si="1256"/>
        <v>0</v>
      </c>
      <c r="CN432">
        <f t="shared" ca="1" si="1256"/>
        <v>0</v>
      </c>
      <c r="CO432">
        <f t="shared" ca="1" si="1256"/>
        <v>0</v>
      </c>
      <c r="CP432">
        <f t="shared" ca="1" si="1256"/>
        <v>0</v>
      </c>
      <c r="CQ432">
        <f t="shared" ca="1" si="1256"/>
        <v>0</v>
      </c>
      <c r="CR432">
        <f t="shared" ca="1" si="1256"/>
        <v>0</v>
      </c>
      <c r="CS432">
        <f t="shared" ca="1" si="1256"/>
        <v>0</v>
      </c>
      <c r="CT432">
        <f t="shared" ca="1" si="1256"/>
        <v>0</v>
      </c>
      <c r="CU432">
        <f t="shared" ca="1" si="1256"/>
        <v>0</v>
      </c>
      <c r="CV432">
        <f t="shared" ca="1" si="1256"/>
        <v>0</v>
      </c>
      <c r="CW432">
        <f t="shared" ca="1" si="1256"/>
        <v>0</v>
      </c>
      <c r="CX432">
        <f t="shared" ca="1" si="1256"/>
        <v>0</v>
      </c>
      <c r="CY432">
        <f t="shared" ca="1" si="1256"/>
        <v>0</v>
      </c>
      <c r="CZ432">
        <f t="shared" ca="1" si="1256"/>
        <v>0</v>
      </c>
      <c r="DA432">
        <f t="shared" ca="1" si="1256"/>
        <v>0</v>
      </c>
      <c r="DB432">
        <f t="shared" ca="1" si="1256"/>
        <v>0</v>
      </c>
      <c r="DC432">
        <f t="shared" ca="1" si="1256"/>
        <v>0</v>
      </c>
      <c r="DD432">
        <f t="shared" ca="1" si="1256"/>
        <v>0</v>
      </c>
      <c r="DE432">
        <f t="shared" ca="1" si="1256"/>
        <v>0</v>
      </c>
      <c r="DF432">
        <f t="shared" ca="1" si="1256"/>
        <v>0</v>
      </c>
      <c r="DG432">
        <f t="shared" ca="1" si="1256"/>
        <v>0</v>
      </c>
      <c r="DH432">
        <f t="shared" ca="1" si="1256"/>
        <v>0</v>
      </c>
      <c r="DI432">
        <f t="shared" ca="1" si="1256"/>
        <v>0</v>
      </c>
      <c r="DJ432" s="91">
        <f t="shared" ca="1" si="1256"/>
        <v>0</v>
      </c>
      <c r="DK432">
        <f t="shared" ca="1" si="1256"/>
        <v>0</v>
      </c>
      <c r="DL432">
        <f t="shared" ca="1" si="1256"/>
        <v>0</v>
      </c>
      <c r="DM432">
        <f t="shared" ca="1" si="1256"/>
        <v>0</v>
      </c>
      <c r="DN432">
        <f t="shared" ca="1" si="1256"/>
        <v>0</v>
      </c>
      <c r="DO432">
        <f t="shared" ca="1" si="1256"/>
        <v>0</v>
      </c>
      <c r="DP432">
        <f t="shared" ref="DP432:EN432" ca="1" si="1257">IFERROR(ROUNDDOWN(($E432+DP$388-1)/$G432,0)*((DP54+DP162+DP216)+(DP564+DP618+DP672+DP726)),0)</f>
        <v>0</v>
      </c>
      <c r="DQ432">
        <f t="shared" ca="1" si="1257"/>
        <v>0</v>
      </c>
      <c r="DR432">
        <f t="shared" ca="1" si="1257"/>
        <v>0</v>
      </c>
      <c r="DS432">
        <f t="shared" ca="1" si="1257"/>
        <v>0</v>
      </c>
      <c r="DT432">
        <f t="shared" ca="1" si="1257"/>
        <v>0</v>
      </c>
      <c r="DU432">
        <f t="shared" ca="1" si="1257"/>
        <v>0</v>
      </c>
      <c r="DV432">
        <f t="shared" ca="1" si="1257"/>
        <v>0</v>
      </c>
      <c r="DW432">
        <f t="shared" ca="1" si="1257"/>
        <v>0</v>
      </c>
      <c r="DX432">
        <f t="shared" ca="1" si="1257"/>
        <v>0</v>
      </c>
      <c r="DY432">
        <f t="shared" ca="1" si="1257"/>
        <v>0</v>
      </c>
      <c r="DZ432">
        <f t="shared" ca="1" si="1257"/>
        <v>0</v>
      </c>
      <c r="EA432">
        <f t="shared" ca="1" si="1257"/>
        <v>0</v>
      </c>
      <c r="EB432">
        <f t="shared" ca="1" si="1257"/>
        <v>0</v>
      </c>
      <c r="EC432">
        <f t="shared" ca="1" si="1257"/>
        <v>0</v>
      </c>
      <c r="ED432">
        <f t="shared" ca="1" si="1257"/>
        <v>0</v>
      </c>
      <c r="EE432">
        <f t="shared" ca="1" si="1257"/>
        <v>0</v>
      </c>
      <c r="EF432">
        <f t="shared" ca="1" si="1257"/>
        <v>0</v>
      </c>
      <c r="EG432">
        <f t="shared" ca="1" si="1257"/>
        <v>0</v>
      </c>
      <c r="EH432">
        <f t="shared" ca="1" si="1257"/>
        <v>0</v>
      </c>
      <c r="EI432">
        <f t="shared" ca="1" si="1257"/>
        <v>0</v>
      </c>
      <c r="EJ432">
        <f t="shared" ca="1" si="1257"/>
        <v>0</v>
      </c>
      <c r="EK432">
        <f t="shared" ca="1" si="1257"/>
        <v>0</v>
      </c>
      <c r="EL432">
        <f t="shared" ca="1" si="1257"/>
        <v>0</v>
      </c>
      <c r="EM432">
        <f t="shared" ca="1" si="1257"/>
        <v>0</v>
      </c>
      <c r="EN432" s="91">
        <f t="shared" ca="1" si="1257"/>
        <v>0</v>
      </c>
    </row>
    <row r="433" spans="1:144">
      <c r="A433">
        <f ca="1"/>
        <v>0</v>
      </c>
      <c r="B433">
        <f ca="1"/>
        <v>0</v>
      </c>
      <c r="C433">
        <f ca="1"/>
        <v>0</v>
      </c>
      <c r="D433" t="str">
        <f ca="1"/>
        <v/>
      </c>
      <c r="E433">
        <f ca="1"/>
        <v>0</v>
      </c>
      <c r="F433">
        <f ca="1"/>
        <v>0</v>
      </c>
      <c r="G433">
        <f ca="1"/>
        <v>0</v>
      </c>
      <c r="H433" t="str">
        <f ca="1"/>
        <v/>
      </c>
      <c r="I433">
        <f ca="1"/>
        <v>0</v>
      </c>
      <c r="J433" t="str">
        <f ca="1"/>
        <v/>
      </c>
      <c r="K433" t="str">
        <f ca="1"/>
        <v>0</v>
      </c>
      <c r="L433" t="str">
        <f ca="1"/>
        <v>0</v>
      </c>
      <c r="M433" t="str">
        <f ca="1"/>
        <v>0</v>
      </c>
      <c r="X433" s="91">
        <f t="shared" ref="X433:BC433" ca="1" si="1258">IFERROR(ROUNDDOWN(($E433+X$388-1)/$G433,0)*((X55+X163+X217)+(X565+X619+X673+X727)),0)</f>
        <v>0</v>
      </c>
      <c r="Y433">
        <f t="shared" ca="1" si="1258"/>
        <v>0</v>
      </c>
      <c r="Z433">
        <f t="shared" ca="1" si="1258"/>
        <v>0</v>
      </c>
      <c r="AA433">
        <f t="shared" ca="1" si="1258"/>
        <v>0</v>
      </c>
      <c r="AB433">
        <f t="shared" ca="1" si="1258"/>
        <v>0</v>
      </c>
      <c r="AC433">
        <f t="shared" ca="1" si="1258"/>
        <v>0</v>
      </c>
      <c r="AD433">
        <f t="shared" ca="1" si="1258"/>
        <v>0</v>
      </c>
      <c r="AE433">
        <f t="shared" ca="1" si="1258"/>
        <v>0</v>
      </c>
      <c r="AF433">
        <f t="shared" ca="1" si="1258"/>
        <v>0</v>
      </c>
      <c r="AG433">
        <f t="shared" ca="1" si="1258"/>
        <v>0</v>
      </c>
      <c r="AH433">
        <f t="shared" ca="1" si="1258"/>
        <v>0</v>
      </c>
      <c r="AI433">
        <f t="shared" ca="1" si="1258"/>
        <v>0</v>
      </c>
      <c r="AJ433">
        <f t="shared" ca="1" si="1258"/>
        <v>0</v>
      </c>
      <c r="AK433">
        <f t="shared" ca="1" si="1258"/>
        <v>0</v>
      </c>
      <c r="AL433">
        <f t="shared" ca="1" si="1258"/>
        <v>0</v>
      </c>
      <c r="AM433">
        <f t="shared" ca="1" si="1258"/>
        <v>0</v>
      </c>
      <c r="AN433">
        <f t="shared" ca="1" si="1258"/>
        <v>0</v>
      </c>
      <c r="AO433">
        <f t="shared" ca="1" si="1258"/>
        <v>0</v>
      </c>
      <c r="AP433">
        <f t="shared" ca="1" si="1258"/>
        <v>0</v>
      </c>
      <c r="AQ433">
        <f t="shared" ca="1" si="1258"/>
        <v>0</v>
      </c>
      <c r="AR433">
        <f t="shared" ca="1" si="1258"/>
        <v>0</v>
      </c>
      <c r="AS433">
        <f t="shared" ca="1" si="1258"/>
        <v>0</v>
      </c>
      <c r="AT433">
        <f t="shared" ca="1" si="1258"/>
        <v>0</v>
      </c>
      <c r="AU433">
        <f t="shared" ca="1" si="1258"/>
        <v>0</v>
      </c>
      <c r="AV433">
        <f t="shared" ca="1" si="1258"/>
        <v>0</v>
      </c>
      <c r="AW433">
        <f t="shared" ca="1" si="1258"/>
        <v>0</v>
      </c>
      <c r="AX433">
        <f t="shared" ca="1" si="1258"/>
        <v>0</v>
      </c>
      <c r="AY433">
        <f t="shared" ca="1" si="1258"/>
        <v>0</v>
      </c>
      <c r="AZ433">
        <f t="shared" ca="1" si="1258"/>
        <v>0</v>
      </c>
      <c r="BA433">
        <f t="shared" ca="1" si="1258"/>
        <v>0</v>
      </c>
      <c r="BB433" s="91">
        <f t="shared" ca="1" si="1258"/>
        <v>0</v>
      </c>
      <c r="BC433">
        <f t="shared" ca="1" si="1258"/>
        <v>0</v>
      </c>
      <c r="BD433">
        <f t="shared" ref="BD433:CI433" ca="1" si="1259">IFERROR(ROUNDDOWN(($E433+BD$388-1)/$G433,0)*((BD55+BD163+BD217)+(BD565+BD619+BD673+BD727)),0)</f>
        <v>0</v>
      </c>
      <c r="BE433">
        <f t="shared" ca="1" si="1259"/>
        <v>0</v>
      </c>
      <c r="BF433">
        <f t="shared" ca="1" si="1259"/>
        <v>0</v>
      </c>
      <c r="BG433">
        <f t="shared" ca="1" si="1259"/>
        <v>0</v>
      </c>
      <c r="BH433">
        <f t="shared" ca="1" si="1259"/>
        <v>0</v>
      </c>
      <c r="BI433">
        <f t="shared" ca="1" si="1259"/>
        <v>0</v>
      </c>
      <c r="BJ433">
        <f t="shared" ca="1" si="1259"/>
        <v>0</v>
      </c>
      <c r="BK433">
        <f t="shared" ca="1" si="1259"/>
        <v>0</v>
      </c>
      <c r="BL433">
        <f t="shared" ca="1" si="1259"/>
        <v>0</v>
      </c>
      <c r="BM433">
        <f t="shared" ca="1" si="1259"/>
        <v>0</v>
      </c>
      <c r="BN433">
        <f t="shared" ca="1" si="1259"/>
        <v>0</v>
      </c>
      <c r="BO433">
        <f t="shared" ca="1" si="1259"/>
        <v>0</v>
      </c>
      <c r="BP433">
        <f t="shared" ca="1" si="1259"/>
        <v>0</v>
      </c>
      <c r="BQ433">
        <f t="shared" ca="1" si="1259"/>
        <v>0</v>
      </c>
      <c r="BR433">
        <f t="shared" ca="1" si="1259"/>
        <v>0</v>
      </c>
      <c r="BS433">
        <f t="shared" ca="1" si="1259"/>
        <v>0</v>
      </c>
      <c r="BT433">
        <f t="shared" ca="1" si="1259"/>
        <v>0</v>
      </c>
      <c r="BU433">
        <f t="shared" ca="1" si="1259"/>
        <v>0</v>
      </c>
      <c r="BV433">
        <f t="shared" ca="1" si="1259"/>
        <v>0</v>
      </c>
      <c r="BW433">
        <f t="shared" ca="1" si="1259"/>
        <v>0</v>
      </c>
      <c r="BX433">
        <f t="shared" ca="1" si="1259"/>
        <v>0</v>
      </c>
      <c r="BY433">
        <f t="shared" ca="1" si="1259"/>
        <v>0</v>
      </c>
      <c r="BZ433">
        <f t="shared" ca="1" si="1259"/>
        <v>0</v>
      </c>
      <c r="CA433">
        <f t="shared" ca="1" si="1259"/>
        <v>0</v>
      </c>
      <c r="CB433">
        <f t="shared" ca="1" si="1259"/>
        <v>0</v>
      </c>
      <c r="CC433">
        <f t="shared" ca="1" si="1259"/>
        <v>0</v>
      </c>
      <c r="CD433">
        <f t="shared" ca="1" si="1259"/>
        <v>0</v>
      </c>
      <c r="CE433">
        <f t="shared" ca="1" si="1259"/>
        <v>0</v>
      </c>
      <c r="CF433" s="91">
        <f t="shared" ca="1" si="1259"/>
        <v>0</v>
      </c>
      <c r="CG433">
        <f t="shared" ca="1" si="1259"/>
        <v>0</v>
      </c>
      <c r="CH433">
        <f t="shared" ca="1" si="1259"/>
        <v>0</v>
      </c>
      <c r="CI433">
        <f t="shared" ca="1" si="1259"/>
        <v>0</v>
      </c>
      <c r="CJ433">
        <f t="shared" ref="CJ433:DO433" ca="1" si="1260">IFERROR(ROUNDDOWN(($E433+CJ$388-1)/$G433,0)*((CJ55+CJ163+CJ217)+(CJ565+CJ619+CJ673+CJ727)),0)</f>
        <v>0</v>
      </c>
      <c r="CK433">
        <f t="shared" ca="1" si="1260"/>
        <v>0</v>
      </c>
      <c r="CL433">
        <f t="shared" ca="1" si="1260"/>
        <v>0</v>
      </c>
      <c r="CM433">
        <f t="shared" ca="1" si="1260"/>
        <v>0</v>
      </c>
      <c r="CN433">
        <f t="shared" ca="1" si="1260"/>
        <v>0</v>
      </c>
      <c r="CO433">
        <f t="shared" ca="1" si="1260"/>
        <v>0</v>
      </c>
      <c r="CP433">
        <f t="shared" ca="1" si="1260"/>
        <v>0</v>
      </c>
      <c r="CQ433">
        <f t="shared" ca="1" si="1260"/>
        <v>0</v>
      </c>
      <c r="CR433">
        <f t="shared" ca="1" si="1260"/>
        <v>0</v>
      </c>
      <c r="CS433">
        <f t="shared" ca="1" si="1260"/>
        <v>0</v>
      </c>
      <c r="CT433">
        <f t="shared" ca="1" si="1260"/>
        <v>0</v>
      </c>
      <c r="CU433">
        <f t="shared" ca="1" si="1260"/>
        <v>0</v>
      </c>
      <c r="CV433">
        <f t="shared" ca="1" si="1260"/>
        <v>0</v>
      </c>
      <c r="CW433">
        <f t="shared" ca="1" si="1260"/>
        <v>0</v>
      </c>
      <c r="CX433">
        <f t="shared" ca="1" si="1260"/>
        <v>0</v>
      </c>
      <c r="CY433">
        <f t="shared" ca="1" si="1260"/>
        <v>0</v>
      </c>
      <c r="CZ433">
        <f t="shared" ca="1" si="1260"/>
        <v>0</v>
      </c>
      <c r="DA433">
        <f t="shared" ca="1" si="1260"/>
        <v>0</v>
      </c>
      <c r="DB433">
        <f t="shared" ca="1" si="1260"/>
        <v>0</v>
      </c>
      <c r="DC433">
        <f t="shared" ca="1" si="1260"/>
        <v>0</v>
      </c>
      <c r="DD433">
        <f t="shared" ca="1" si="1260"/>
        <v>0</v>
      </c>
      <c r="DE433">
        <f t="shared" ca="1" si="1260"/>
        <v>0</v>
      </c>
      <c r="DF433">
        <f t="shared" ca="1" si="1260"/>
        <v>0</v>
      </c>
      <c r="DG433">
        <f t="shared" ca="1" si="1260"/>
        <v>0</v>
      </c>
      <c r="DH433">
        <f t="shared" ca="1" si="1260"/>
        <v>0</v>
      </c>
      <c r="DI433">
        <f t="shared" ca="1" si="1260"/>
        <v>0</v>
      </c>
      <c r="DJ433" s="91">
        <f t="shared" ca="1" si="1260"/>
        <v>0</v>
      </c>
      <c r="DK433">
        <f t="shared" ca="1" si="1260"/>
        <v>0</v>
      </c>
      <c r="DL433">
        <f t="shared" ca="1" si="1260"/>
        <v>0</v>
      </c>
      <c r="DM433">
        <f t="shared" ca="1" si="1260"/>
        <v>0</v>
      </c>
      <c r="DN433">
        <f t="shared" ca="1" si="1260"/>
        <v>0</v>
      </c>
      <c r="DO433">
        <f t="shared" ca="1" si="1260"/>
        <v>0</v>
      </c>
      <c r="DP433">
        <f t="shared" ref="DP433:EN433" ca="1" si="1261">IFERROR(ROUNDDOWN(($E433+DP$388-1)/$G433,0)*((DP55+DP163+DP217)+(DP565+DP619+DP673+DP727)),0)</f>
        <v>0</v>
      </c>
      <c r="DQ433">
        <f t="shared" ca="1" si="1261"/>
        <v>0</v>
      </c>
      <c r="DR433">
        <f t="shared" ca="1" si="1261"/>
        <v>0</v>
      </c>
      <c r="DS433">
        <f t="shared" ca="1" si="1261"/>
        <v>0</v>
      </c>
      <c r="DT433">
        <f t="shared" ca="1" si="1261"/>
        <v>0</v>
      </c>
      <c r="DU433">
        <f t="shared" ca="1" si="1261"/>
        <v>0</v>
      </c>
      <c r="DV433">
        <f t="shared" ca="1" si="1261"/>
        <v>0</v>
      </c>
      <c r="DW433">
        <f t="shared" ca="1" si="1261"/>
        <v>0</v>
      </c>
      <c r="DX433">
        <f t="shared" ca="1" si="1261"/>
        <v>0</v>
      </c>
      <c r="DY433">
        <f t="shared" ca="1" si="1261"/>
        <v>0</v>
      </c>
      <c r="DZ433">
        <f t="shared" ca="1" si="1261"/>
        <v>0</v>
      </c>
      <c r="EA433">
        <f t="shared" ca="1" si="1261"/>
        <v>0</v>
      </c>
      <c r="EB433">
        <f t="shared" ca="1" si="1261"/>
        <v>0</v>
      </c>
      <c r="EC433">
        <f t="shared" ca="1" si="1261"/>
        <v>0</v>
      </c>
      <c r="ED433">
        <f t="shared" ca="1" si="1261"/>
        <v>0</v>
      </c>
      <c r="EE433">
        <f t="shared" ca="1" si="1261"/>
        <v>0</v>
      </c>
      <c r="EF433">
        <f t="shared" ca="1" si="1261"/>
        <v>0</v>
      </c>
      <c r="EG433">
        <f t="shared" ca="1" si="1261"/>
        <v>0</v>
      </c>
      <c r="EH433">
        <f t="shared" ca="1" si="1261"/>
        <v>0</v>
      </c>
      <c r="EI433">
        <f t="shared" ca="1" si="1261"/>
        <v>0</v>
      </c>
      <c r="EJ433">
        <f t="shared" ca="1" si="1261"/>
        <v>0</v>
      </c>
      <c r="EK433">
        <f t="shared" ca="1" si="1261"/>
        <v>0</v>
      </c>
      <c r="EL433">
        <f t="shared" ca="1" si="1261"/>
        <v>0</v>
      </c>
      <c r="EM433">
        <f t="shared" ca="1" si="1261"/>
        <v>0</v>
      </c>
      <c r="EN433" s="91">
        <f t="shared" ca="1" si="1261"/>
        <v>0</v>
      </c>
    </row>
    <row r="434" spans="1:144">
      <c r="A434">
        <f ca="1"/>
        <v>0</v>
      </c>
      <c r="B434">
        <f ca="1"/>
        <v>0</v>
      </c>
      <c r="C434">
        <f ca="1"/>
        <v>0</v>
      </c>
      <c r="D434" t="str">
        <f ca="1"/>
        <v/>
      </c>
      <c r="E434">
        <f ca="1"/>
        <v>0</v>
      </c>
      <c r="F434">
        <f ca="1"/>
        <v>0</v>
      </c>
      <c r="G434">
        <f ca="1"/>
        <v>0</v>
      </c>
      <c r="H434" t="str">
        <f ca="1"/>
        <v/>
      </c>
      <c r="I434">
        <f ca="1"/>
        <v>0</v>
      </c>
      <c r="J434" t="str">
        <f ca="1"/>
        <v/>
      </c>
      <c r="K434" t="str">
        <f ca="1"/>
        <v>0</v>
      </c>
      <c r="L434" t="str">
        <f ca="1"/>
        <v>0</v>
      </c>
      <c r="M434" t="str">
        <f ca="1"/>
        <v>0</v>
      </c>
      <c r="X434" s="91">
        <f t="shared" ref="X434:BC434" ca="1" si="1262">IFERROR(ROUNDDOWN(($E434+X$388-1)/$G434,0)*((X56+X164+X218)+(X566+X620+X674+X728)),0)</f>
        <v>0</v>
      </c>
      <c r="Y434">
        <f t="shared" ca="1" si="1262"/>
        <v>0</v>
      </c>
      <c r="Z434">
        <f t="shared" ca="1" si="1262"/>
        <v>0</v>
      </c>
      <c r="AA434">
        <f t="shared" ca="1" si="1262"/>
        <v>0</v>
      </c>
      <c r="AB434">
        <f t="shared" ca="1" si="1262"/>
        <v>0</v>
      </c>
      <c r="AC434">
        <f t="shared" ca="1" si="1262"/>
        <v>0</v>
      </c>
      <c r="AD434">
        <f t="shared" ca="1" si="1262"/>
        <v>0</v>
      </c>
      <c r="AE434">
        <f t="shared" ca="1" si="1262"/>
        <v>0</v>
      </c>
      <c r="AF434">
        <f t="shared" ca="1" si="1262"/>
        <v>0</v>
      </c>
      <c r="AG434">
        <f t="shared" ca="1" si="1262"/>
        <v>0</v>
      </c>
      <c r="AH434">
        <f t="shared" ca="1" si="1262"/>
        <v>0</v>
      </c>
      <c r="AI434">
        <f t="shared" ca="1" si="1262"/>
        <v>0</v>
      </c>
      <c r="AJ434">
        <f t="shared" ca="1" si="1262"/>
        <v>0</v>
      </c>
      <c r="AK434">
        <f t="shared" ca="1" si="1262"/>
        <v>0</v>
      </c>
      <c r="AL434">
        <f t="shared" ca="1" si="1262"/>
        <v>0</v>
      </c>
      <c r="AM434">
        <f t="shared" ca="1" si="1262"/>
        <v>0</v>
      </c>
      <c r="AN434">
        <f t="shared" ca="1" si="1262"/>
        <v>0</v>
      </c>
      <c r="AO434">
        <f t="shared" ca="1" si="1262"/>
        <v>0</v>
      </c>
      <c r="AP434">
        <f t="shared" ca="1" si="1262"/>
        <v>0</v>
      </c>
      <c r="AQ434">
        <f t="shared" ca="1" si="1262"/>
        <v>0</v>
      </c>
      <c r="AR434">
        <f t="shared" ca="1" si="1262"/>
        <v>0</v>
      </c>
      <c r="AS434">
        <f t="shared" ca="1" si="1262"/>
        <v>0</v>
      </c>
      <c r="AT434">
        <f t="shared" ca="1" si="1262"/>
        <v>0</v>
      </c>
      <c r="AU434">
        <f t="shared" ca="1" si="1262"/>
        <v>0</v>
      </c>
      <c r="AV434">
        <f t="shared" ca="1" si="1262"/>
        <v>0</v>
      </c>
      <c r="AW434">
        <f t="shared" ca="1" si="1262"/>
        <v>0</v>
      </c>
      <c r="AX434">
        <f t="shared" ca="1" si="1262"/>
        <v>0</v>
      </c>
      <c r="AY434">
        <f t="shared" ca="1" si="1262"/>
        <v>0</v>
      </c>
      <c r="AZ434">
        <f t="shared" ca="1" si="1262"/>
        <v>0</v>
      </c>
      <c r="BA434">
        <f t="shared" ca="1" si="1262"/>
        <v>0</v>
      </c>
      <c r="BB434" s="91">
        <f t="shared" ca="1" si="1262"/>
        <v>0</v>
      </c>
      <c r="BC434">
        <f t="shared" ca="1" si="1262"/>
        <v>0</v>
      </c>
      <c r="BD434">
        <f t="shared" ref="BD434:CI434" ca="1" si="1263">IFERROR(ROUNDDOWN(($E434+BD$388-1)/$G434,0)*((BD56+BD164+BD218)+(BD566+BD620+BD674+BD728)),0)</f>
        <v>0</v>
      </c>
      <c r="BE434">
        <f t="shared" ca="1" si="1263"/>
        <v>0</v>
      </c>
      <c r="BF434">
        <f t="shared" ca="1" si="1263"/>
        <v>0</v>
      </c>
      <c r="BG434">
        <f t="shared" ca="1" si="1263"/>
        <v>0</v>
      </c>
      <c r="BH434">
        <f t="shared" ca="1" si="1263"/>
        <v>0</v>
      </c>
      <c r="BI434">
        <f t="shared" ca="1" si="1263"/>
        <v>0</v>
      </c>
      <c r="BJ434">
        <f t="shared" ca="1" si="1263"/>
        <v>0</v>
      </c>
      <c r="BK434">
        <f t="shared" ca="1" si="1263"/>
        <v>0</v>
      </c>
      <c r="BL434">
        <f t="shared" ca="1" si="1263"/>
        <v>0</v>
      </c>
      <c r="BM434">
        <f t="shared" ca="1" si="1263"/>
        <v>0</v>
      </c>
      <c r="BN434">
        <f t="shared" ca="1" si="1263"/>
        <v>0</v>
      </c>
      <c r="BO434">
        <f t="shared" ca="1" si="1263"/>
        <v>0</v>
      </c>
      <c r="BP434">
        <f t="shared" ca="1" si="1263"/>
        <v>0</v>
      </c>
      <c r="BQ434">
        <f t="shared" ca="1" si="1263"/>
        <v>0</v>
      </c>
      <c r="BR434">
        <f t="shared" ca="1" si="1263"/>
        <v>0</v>
      </c>
      <c r="BS434">
        <f t="shared" ca="1" si="1263"/>
        <v>0</v>
      </c>
      <c r="BT434">
        <f t="shared" ca="1" si="1263"/>
        <v>0</v>
      </c>
      <c r="BU434">
        <f t="shared" ca="1" si="1263"/>
        <v>0</v>
      </c>
      <c r="BV434">
        <f t="shared" ca="1" si="1263"/>
        <v>0</v>
      </c>
      <c r="BW434">
        <f t="shared" ca="1" si="1263"/>
        <v>0</v>
      </c>
      <c r="BX434">
        <f t="shared" ca="1" si="1263"/>
        <v>0</v>
      </c>
      <c r="BY434">
        <f t="shared" ca="1" si="1263"/>
        <v>0</v>
      </c>
      <c r="BZ434">
        <f t="shared" ca="1" si="1263"/>
        <v>0</v>
      </c>
      <c r="CA434">
        <f t="shared" ca="1" si="1263"/>
        <v>0</v>
      </c>
      <c r="CB434">
        <f t="shared" ca="1" si="1263"/>
        <v>0</v>
      </c>
      <c r="CC434">
        <f t="shared" ca="1" si="1263"/>
        <v>0</v>
      </c>
      <c r="CD434">
        <f t="shared" ca="1" si="1263"/>
        <v>0</v>
      </c>
      <c r="CE434">
        <f t="shared" ca="1" si="1263"/>
        <v>0</v>
      </c>
      <c r="CF434" s="91">
        <f t="shared" ca="1" si="1263"/>
        <v>0</v>
      </c>
      <c r="CG434">
        <f t="shared" ca="1" si="1263"/>
        <v>0</v>
      </c>
      <c r="CH434">
        <f t="shared" ca="1" si="1263"/>
        <v>0</v>
      </c>
      <c r="CI434">
        <f t="shared" ca="1" si="1263"/>
        <v>0</v>
      </c>
      <c r="CJ434">
        <f t="shared" ref="CJ434:DO434" ca="1" si="1264">IFERROR(ROUNDDOWN(($E434+CJ$388-1)/$G434,0)*((CJ56+CJ164+CJ218)+(CJ566+CJ620+CJ674+CJ728)),0)</f>
        <v>0</v>
      </c>
      <c r="CK434">
        <f t="shared" ca="1" si="1264"/>
        <v>0</v>
      </c>
      <c r="CL434">
        <f t="shared" ca="1" si="1264"/>
        <v>0</v>
      </c>
      <c r="CM434">
        <f t="shared" ca="1" si="1264"/>
        <v>0</v>
      </c>
      <c r="CN434">
        <f t="shared" ca="1" si="1264"/>
        <v>0</v>
      </c>
      <c r="CO434">
        <f t="shared" ca="1" si="1264"/>
        <v>0</v>
      </c>
      <c r="CP434">
        <f t="shared" ca="1" si="1264"/>
        <v>0</v>
      </c>
      <c r="CQ434">
        <f t="shared" ca="1" si="1264"/>
        <v>0</v>
      </c>
      <c r="CR434">
        <f t="shared" ca="1" si="1264"/>
        <v>0</v>
      </c>
      <c r="CS434">
        <f t="shared" ca="1" si="1264"/>
        <v>0</v>
      </c>
      <c r="CT434">
        <f t="shared" ca="1" si="1264"/>
        <v>0</v>
      </c>
      <c r="CU434">
        <f t="shared" ca="1" si="1264"/>
        <v>0</v>
      </c>
      <c r="CV434">
        <f t="shared" ca="1" si="1264"/>
        <v>0</v>
      </c>
      <c r="CW434">
        <f t="shared" ca="1" si="1264"/>
        <v>0</v>
      </c>
      <c r="CX434">
        <f t="shared" ca="1" si="1264"/>
        <v>0</v>
      </c>
      <c r="CY434">
        <f t="shared" ca="1" si="1264"/>
        <v>0</v>
      </c>
      <c r="CZ434">
        <f t="shared" ca="1" si="1264"/>
        <v>0</v>
      </c>
      <c r="DA434">
        <f t="shared" ca="1" si="1264"/>
        <v>0</v>
      </c>
      <c r="DB434">
        <f t="shared" ca="1" si="1264"/>
        <v>0</v>
      </c>
      <c r="DC434">
        <f t="shared" ca="1" si="1264"/>
        <v>0</v>
      </c>
      <c r="DD434">
        <f t="shared" ca="1" si="1264"/>
        <v>0</v>
      </c>
      <c r="DE434">
        <f t="shared" ca="1" si="1264"/>
        <v>0</v>
      </c>
      <c r="DF434">
        <f t="shared" ca="1" si="1264"/>
        <v>0</v>
      </c>
      <c r="DG434">
        <f t="shared" ca="1" si="1264"/>
        <v>0</v>
      </c>
      <c r="DH434">
        <f t="shared" ca="1" si="1264"/>
        <v>0</v>
      </c>
      <c r="DI434">
        <f t="shared" ca="1" si="1264"/>
        <v>0</v>
      </c>
      <c r="DJ434" s="91">
        <f t="shared" ca="1" si="1264"/>
        <v>0</v>
      </c>
      <c r="DK434">
        <f t="shared" ca="1" si="1264"/>
        <v>0</v>
      </c>
      <c r="DL434">
        <f t="shared" ca="1" si="1264"/>
        <v>0</v>
      </c>
      <c r="DM434">
        <f t="shared" ca="1" si="1264"/>
        <v>0</v>
      </c>
      <c r="DN434">
        <f t="shared" ca="1" si="1264"/>
        <v>0</v>
      </c>
      <c r="DO434">
        <f t="shared" ca="1" si="1264"/>
        <v>0</v>
      </c>
      <c r="DP434">
        <f t="shared" ref="DP434:EN434" ca="1" si="1265">IFERROR(ROUNDDOWN(($E434+DP$388-1)/$G434,0)*((DP56+DP164+DP218)+(DP566+DP620+DP674+DP728)),0)</f>
        <v>0</v>
      </c>
      <c r="DQ434">
        <f t="shared" ca="1" si="1265"/>
        <v>0</v>
      </c>
      <c r="DR434">
        <f t="shared" ca="1" si="1265"/>
        <v>0</v>
      </c>
      <c r="DS434">
        <f t="shared" ca="1" si="1265"/>
        <v>0</v>
      </c>
      <c r="DT434">
        <f t="shared" ca="1" si="1265"/>
        <v>0</v>
      </c>
      <c r="DU434">
        <f t="shared" ca="1" si="1265"/>
        <v>0</v>
      </c>
      <c r="DV434">
        <f t="shared" ca="1" si="1265"/>
        <v>0</v>
      </c>
      <c r="DW434">
        <f t="shared" ca="1" si="1265"/>
        <v>0</v>
      </c>
      <c r="DX434">
        <f t="shared" ca="1" si="1265"/>
        <v>0</v>
      </c>
      <c r="DY434">
        <f t="shared" ca="1" si="1265"/>
        <v>0</v>
      </c>
      <c r="DZ434">
        <f t="shared" ca="1" si="1265"/>
        <v>0</v>
      </c>
      <c r="EA434">
        <f t="shared" ca="1" si="1265"/>
        <v>0</v>
      </c>
      <c r="EB434">
        <f t="shared" ca="1" si="1265"/>
        <v>0</v>
      </c>
      <c r="EC434">
        <f t="shared" ca="1" si="1265"/>
        <v>0</v>
      </c>
      <c r="ED434">
        <f t="shared" ca="1" si="1265"/>
        <v>0</v>
      </c>
      <c r="EE434">
        <f t="shared" ca="1" si="1265"/>
        <v>0</v>
      </c>
      <c r="EF434">
        <f t="shared" ca="1" si="1265"/>
        <v>0</v>
      </c>
      <c r="EG434">
        <f t="shared" ca="1" si="1265"/>
        <v>0</v>
      </c>
      <c r="EH434">
        <f t="shared" ca="1" si="1265"/>
        <v>0</v>
      </c>
      <c r="EI434">
        <f t="shared" ca="1" si="1265"/>
        <v>0</v>
      </c>
      <c r="EJ434">
        <f t="shared" ca="1" si="1265"/>
        <v>0</v>
      </c>
      <c r="EK434">
        <f t="shared" ca="1" si="1265"/>
        <v>0</v>
      </c>
      <c r="EL434">
        <f t="shared" ca="1" si="1265"/>
        <v>0</v>
      </c>
      <c r="EM434">
        <f t="shared" ca="1" si="1265"/>
        <v>0</v>
      </c>
      <c r="EN434" s="91">
        <f t="shared" ca="1" si="1265"/>
        <v>0</v>
      </c>
    </row>
    <row r="435" spans="1:144">
      <c r="A435">
        <f ca="1"/>
        <v>0</v>
      </c>
      <c r="B435">
        <f ca="1"/>
        <v>0</v>
      </c>
      <c r="C435">
        <f ca="1"/>
        <v>0</v>
      </c>
      <c r="D435" t="str">
        <f ca="1"/>
        <v/>
      </c>
      <c r="E435">
        <f ca="1"/>
        <v>0</v>
      </c>
      <c r="F435">
        <f ca="1"/>
        <v>0</v>
      </c>
      <c r="G435">
        <f ca="1"/>
        <v>0</v>
      </c>
      <c r="H435" t="str">
        <f ca="1"/>
        <v/>
      </c>
      <c r="I435">
        <f ca="1"/>
        <v>0</v>
      </c>
      <c r="J435" t="str">
        <f ca="1"/>
        <v/>
      </c>
      <c r="K435" t="str">
        <f ca="1"/>
        <v>0</v>
      </c>
      <c r="L435" t="str">
        <f ca="1"/>
        <v>0</v>
      </c>
      <c r="M435" t="str">
        <f ca="1"/>
        <v>0</v>
      </c>
      <c r="X435" s="91">
        <f t="shared" ref="X435:BC435" ca="1" si="1266">IFERROR(ROUNDDOWN(($E435+X$388-1)/$G435,0)*((X57+X165+X219)+(X567+X621+X675+X729)),0)</f>
        <v>0</v>
      </c>
      <c r="Y435">
        <f t="shared" ca="1" si="1266"/>
        <v>0</v>
      </c>
      <c r="Z435">
        <f t="shared" ca="1" si="1266"/>
        <v>0</v>
      </c>
      <c r="AA435">
        <f t="shared" ca="1" si="1266"/>
        <v>0</v>
      </c>
      <c r="AB435">
        <f t="shared" ca="1" si="1266"/>
        <v>0</v>
      </c>
      <c r="AC435">
        <f t="shared" ca="1" si="1266"/>
        <v>0</v>
      </c>
      <c r="AD435">
        <f t="shared" ca="1" si="1266"/>
        <v>0</v>
      </c>
      <c r="AE435">
        <f t="shared" ca="1" si="1266"/>
        <v>0</v>
      </c>
      <c r="AF435">
        <f t="shared" ca="1" si="1266"/>
        <v>0</v>
      </c>
      <c r="AG435">
        <f t="shared" ca="1" si="1266"/>
        <v>0</v>
      </c>
      <c r="AH435">
        <f t="shared" ca="1" si="1266"/>
        <v>0</v>
      </c>
      <c r="AI435">
        <f t="shared" ca="1" si="1266"/>
        <v>0</v>
      </c>
      <c r="AJ435">
        <f t="shared" ca="1" si="1266"/>
        <v>0</v>
      </c>
      <c r="AK435">
        <f t="shared" ca="1" si="1266"/>
        <v>0</v>
      </c>
      <c r="AL435">
        <f t="shared" ca="1" si="1266"/>
        <v>0</v>
      </c>
      <c r="AM435">
        <f t="shared" ca="1" si="1266"/>
        <v>0</v>
      </c>
      <c r="AN435">
        <f t="shared" ca="1" si="1266"/>
        <v>0</v>
      </c>
      <c r="AO435">
        <f t="shared" ca="1" si="1266"/>
        <v>0</v>
      </c>
      <c r="AP435">
        <f t="shared" ca="1" si="1266"/>
        <v>0</v>
      </c>
      <c r="AQ435">
        <f t="shared" ca="1" si="1266"/>
        <v>0</v>
      </c>
      <c r="AR435">
        <f t="shared" ca="1" si="1266"/>
        <v>0</v>
      </c>
      <c r="AS435">
        <f t="shared" ca="1" si="1266"/>
        <v>0</v>
      </c>
      <c r="AT435">
        <f t="shared" ca="1" si="1266"/>
        <v>0</v>
      </c>
      <c r="AU435">
        <f t="shared" ca="1" si="1266"/>
        <v>0</v>
      </c>
      <c r="AV435">
        <f t="shared" ca="1" si="1266"/>
        <v>0</v>
      </c>
      <c r="AW435">
        <f t="shared" ca="1" si="1266"/>
        <v>0</v>
      </c>
      <c r="AX435">
        <f t="shared" ca="1" si="1266"/>
        <v>0</v>
      </c>
      <c r="AY435">
        <f t="shared" ca="1" si="1266"/>
        <v>0</v>
      </c>
      <c r="AZ435">
        <f t="shared" ca="1" si="1266"/>
        <v>0</v>
      </c>
      <c r="BA435">
        <f t="shared" ca="1" si="1266"/>
        <v>0</v>
      </c>
      <c r="BB435" s="91">
        <f t="shared" ca="1" si="1266"/>
        <v>0</v>
      </c>
      <c r="BC435">
        <f t="shared" ca="1" si="1266"/>
        <v>0</v>
      </c>
      <c r="BD435">
        <f t="shared" ref="BD435:CI435" ca="1" si="1267">IFERROR(ROUNDDOWN(($E435+BD$388-1)/$G435,0)*((BD57+BD165+BD219)+(BD567+BD621+BD675+BD729)),0)</f>
        <v>0</v>
      </c>
      <c r="BE435">
        <f t="shared" ca="1" si="1267"/>
        <v>0</v>
      </c>
      <c r="BF435">
        <f t="shared" ca="1" si="1267"/>
        <v>0</v>
      </c>
      <c r="BG435">
        <f t="shared" ca="1" si="1267"/>
        <v>0</v>
      </c>
      <c r="BH435">
        <f t="shared" ca="1" si="1267"/>
        <v>0</v>
      </c>
      <c r="BI435">
        <f t="shared" ca="1" si="1267"/>
        <v>0</v>
      </c>
      <c r="BJ435">
        <f t="shared" ca="1" si="1267"/>
        <v>0</v>
      </c>
      <c r="BK435">
        <f t="shared" ca="1" si="1267"/>
        <v>0</v>
      </c>
      <c r="BL435">
        <f t="shared" ca="1" si="1267"/>
        <v>0</v>
      </c>
      <c r="BM435">
        <f t="shared" ca="1" si="1267"/>
        <v>0</v>
      </c>
      <c r="BN435">
        <f t="shared" ca="1" si="1267"/>
        <v>0</v>
      </c>
      <c r="BO435">
        <f t="shared" ca="1" si="1267"/>
        <v>0</v>
      </c>
      <c r="BP435">
        <f t="shared" ca="1" si="1267"/>
        <v>0</v>
      </c>
      <c r="BQ435">
        <f t="shared" ca="1" si="1267"/>
        <v>0</v>
      </c>
      <c r="BR435">
        <f t="shared" ca="1" si="1267"/>
        <v>0</v>
      </c>
      <c r="BS435">
        <f t="shared" ca="1" si="1267"/>
        <v>0</v>
      </c>
      <c r="BT435">
        <f t="shared" ca="1" si="1267"/>
        <v>0</v>
      </c>
      <c r="BU435">
        <f t="shared" ca="1" si="1267"/>
        <v>0</v>
      </c>
      <c r="BV435">
        <f t="shared" ca="1" si="1267"/>
        <v>0</v>
      </c>
      <c r="BW435">
        <f t="shared" ca="1" si="1267"/>
        <v>0</v>
      </c>
      <c r="BX435">
        <f t="shared" ca="1" si="1267"/>
        <v>0</v>
      </c>
      <c r="BY435">
        <f t="shared" ca="1" si="1267"/>
        <v>0</v>
      </c>
      <c r="BZ435">
        <f t="shared" ca="1" si="1267"/>
        <v>0</v>
      </c>
      <c r="CA435">
        <f t="shared" ca="1" si="1267"/>
        <v>0</v>
      </c>
      <c r="CB435">
        <f t="shared" ca="1" si="1267"/>
        <v>0</v>
      </c>
      <c r="CC435">
        <f t="shared" ca="1" si="1267"/>
        <v>0</v>
      </c>
      <c r="CD435">
        <f t="shared" ca="1" si="1267"/>
        <v>0</v>
      </c>
      <c r="CE435">
        <f t="shared" ca="1" si="1267"/>
        <v>0</v>
      </c>
      <c r="CF435" s="91">
        <f t="shared" ca="1" si="1267"/>
        <v>0</v>
      </c>
      <c r="CG435">
        <f t="shared" ca="1" si="1267"/>
        <v>0</v>
      </c>
      <c r="CH435">
        <f t="shared" ca="1" si="1267"/>
        <v>0</v>
      </c>
      <c r="CI435">
        <f t="shared" ca="1" si="1267"/>
        <v>0</v>
      </c>
      <c r="CJ435">
        <f t="shared" ref="CJ435:DO435" ca="1" si="1268">IFERROR(ROUNDDOWN(($E435+CJ$388-1)/$G435,0)*((CJ57+CJ165+CJ219)+(CJ567+CJ621+CJ675+CJ729)),0)</f>
        <v>0</v>
      </c>
      <c r="CK435">
        <f t="shared" ca="1" si="1268"/>
        <v>0</v>
      </c>
      <c r="CL435">
        <f t="shared" ca="1" si="1268"/>
        <v>0</v>
      </c>
      <c r="CM435">
        <f t="shared" ca="1" si="1268"/>
        <v>0</v>
      </c>
      <c r="CN435">
        <f t="shared" ca="1" si="1268"/>
        <v>0</v>
      </c>
      <c r="CO435">
        <f t="shared" ca="1" si="1268"/>
        <v>0</v>
      </c>
      <c r="CP435">
        <f t="shared" ca="1" si="1268"/>
        <v>0</v>
      </c>
      <c r="CQ435">
        <f t="shared" ca="1" si="1268"/>
        <v>0</v>
      </c>
      <c r="CR435">
        <f t="shared" ca="1" si="1268"/>
        <v>0</v>
      </c>
      <c r="CS435">
        <f t="shared" ca="1" si="1268"/>
        <v>0</v>
      </c>
      <c r="CT435">
        <f t="shared" ca="1" si="1268"/>
        <v>0</v>
      </c>
      <c r="CU435">
        <f t="shared" ca="1" si="1268"/>
        <v>0</v>
      </c>
      <c r="CV435">
        <f t="shared" ca="1" si="1268"/>
        <v>0</v>
      </c>
      <c r="CW435">
        <f t="shared" ca="1" si="1268"/>
        <v>0</v>
      </c>
      <c r="CX435">
        <f t="shared" ca="1" si="1268"/>
        <v>0</v>
      </c>
      <c r="CY435">
        <f t="shared" ca="1" si="1268"/>
        <v>0</v>
      </c>
      <c r="CZ435">
        <f t="shared" ca="1" si="1268"/>
        <v>0</v>
      </c>
      <c r="DA435">
        <f t="shared" ca="1" si="1268"/>
        <v>0</v>
      </c>
      <c r="DB435">
        <f t="shared" ca="1" si="1268"/>
        <v>0</v>
      </c>
      <c r="DC435">
        <f t="shared" ca="1" si="1268"/>
        <v>0</v>
      </c>
      <c r="DD435">
        <f t="shared" ca="1" si="1268"/>
        <v>0</v>
      </c>
      <c r="DE435">
        <f t="shared" ca="1" si="1268"/>
        <v>0</v>
      </c>
      <c r="DF435">
        <f t="shared" ca="1" si="1268"/>
        <v>0</v>
      </c>
      <c r="DG435">
        <f t="shared" ca="1" si="1268"/>
        <v>0</v>
      </c>
      <c r="DH435">
        <f t="shared" ca="1" si="1268"/>
        <v>0</v>
      </c>
      <c r="DI435">
        <f t="shared" ca="1" si="1268"/>
        <v>0</v>
      </c>
      <c r="DJ435" s="91">
        <f t="shared" ca="1" si="1268"/>
        <v>0</v>
      </c>
      <c r="DK435">
        <f t="shared" ca="1" si="1268"/>
        <v>0</v>
      </c>
      <c r="DL435">
        <f t="shared" ca="1" si="1268"/>
        <v>0</v>
      </c>
      <c r="DM435">
        <f t="shared" ca="1" si="1268"/>
        <v>0</v>
      </c>
      <c r="DN435">
        <f t="shared" ca="1" si="1268"/>
        <v>0</v>
      </c>
      <c r="DO435">
        <f t="shared" ca="1" si="1268"/>
        <v>0</v>
      </c>
      <c r="DP435">
        <f t="shared" ref="DP435:EN435" ca="1" si="1269">IFERROR(ROUNDDOWN(($E435+DP$388-1)/$G435,0)*((DP57+DP165+DP219)+(DP567+DP621+DP675+DP729)),0)</f>
        <v>0</v>
      </c>
      <c r="DQ435">
        <f t="shared" ca="1" si="1269"/>
        <v>0</v>
      </c>
      <c r="DR435">
        <f t="shared" ca="1" si="1269"/>
        <v>0</v>
      </c>
      <c r="DS435">
        <f t="shared" ca="1" si="1269"/>
        <v>0</v>
      </c>
      <c r="DT435">
        <f t="shared" ca="1" si="1269"/>
        <v>0</v>
      </c>
      <c r="DU435">
        <f t="shared" ca="1" si="1269"/>
        <v>0</v>
      </c>
      <c r="DV435">
        <f t="shared" ca="1" si="1269"/>
        <v>0</v>
      </c>
      <c r="DW435">
        <f t="shared" ca="1" si="1269"/>
        <v>0</v>
      </c>
      <c r="DX435">
        <f t="shared" ca="1" si="1269"/>
        <v>0</v>
      </c>
      <c r="DY435">
        <f t="shared" ca="1" si="1269"/>
        <v>0</v>
      </c>
      <c r="DZ435">
        <f t="shared" ca="1" si="1269"/>
        <v>0</v>
      </c>
      <c r="EA435">
        <f t="shared" ca="1" si="1269"/>
        <v>0</v>
      </c>
      <c r="EB435">
        <f t="shared" ca="1" si="1269"/>
        <v>0</v>
      </c>
      <c r="EC435">
        <f t="shared" ca="1" si="1269"/>
        <v>0</v>
      </c>
      <c r="ED435">
        <f t="shared" ca="1" si="1269"/>
        <v>0</v>
      </c>
      <c r="EE435">
        <f t="shared" ca="1" si="1269"/>
        <v>0</v>
      </c>
      <c r="EF435">
        <f t="shared" ca="1" si="1269"/>
        <v>0</v>
      </c>
      <c r="EG435">
        <f t="shared" ca="1" si="1269"/>
        <v>0</v>
      </c>
      <c r="EH435">
        <f t="shared" ca="1" si="1269"/>
        <v>0</v>
      </c>
      <c r="EI435">
        <f t="shared" ca="1" si="1269"/>
        <v>0</v>
      </c>
      <c r="EJ435">
        <f t="shared" ca="1" si="1269"/>
        <v>0</v>
      </c>
      <c r="EK435">
        <f t="shared" ca="1" si="1269"/>
        <v>0</v>
      </c>
      <c r="EL435">
        <f t="shared" ca="1" si="1269"/>
        <v>0</v>
      </c>
      <c r="EM435">
        <f t="shared" ca="1" si="1269"/>
        <v>0</v>
      </c>
      <c r="EN435" s="91">
        <f t="shared" ca="1" si="1269"/>
        <v>0</v>
      </c>
    </row>
    <row r="436" spans="1:144">
      <c r="A436">
        <f ca="1"/>
        <v>0</v>
      </c>
      <c r="B436">
        <f ca="1"/>
        <v>0</v>
      </c>
      <c r="C436">
        <f ca="1"/>
        <v>0</v>
      </c>
      <c r="D436" t="str">
        <f ca="1"/>
        <v/>
      </c>
      <c r="E436">
        <f ca="1"/>
        <v>0</v>
      </c>
      <c r="F436">
        <f ca="1"/>
        <v>0</v>
      </c>
      <c r="G436">
        <f ca="1"/>
        <v>0</v>
      </c>
      <c r="H436" t="str">
        <f ca="1"/>
        <v/>
      </c>
      <c r="I436">
        <f ca="1"/>
        <v>0</v>
      </c>
      <c r="J436" t="str">
        <f ca="1"/>
        <v/>
      </c>
      <c r="K436" t="str">
        <f ca="1"/>
        <v>0</v>
      </c>
      <c r="L436" t="str">
        <f ca="1"/>
        <v>0</v>
      </c>
      <c r="M436" t="str">
        <f ca="1"/>
        <v>0</v>
      </c>
      <c r="X436" s="91">
        <f t="shared" ref="X436:BC436" ca="1" si="1270">IFERROR(ROUNDDOWN(($E436+X$388-1)/$G436,0)*((X58+X166+X220)+(X568+X622+X676+X730)),0)</f>
        <v>0</v>
      </c>
      <c r="Y436">
        <f t="shared" ca="1" si="1270"/>
        <v>0</v>
      </c>
      <c r="Z436">
        <f t="shared" ca="1" si="1270"/>
        <v>0</v>
      </c>
      <c r="AA436">
        <f t="shared" ca="1" si="1270"/>
        <v>0</v>
      </c>
      <c r="AB436">
        <f t="shared" ca="1" si="1270"/>
        <v>0</v>
      </c>
      <c r="AC436">
        <f t="shared" ca="1" si="1270"/>
        <v>0</v>
      </c>
      <c r="AD436">
        <f t="shared" ca="1" si="1270"/>
        <v>0</v>
      </c>
      <c r="AE436">
        <f t="shared" ca="1" si="1270"/>
        <v>0</v>
      </c>
      <c r="AF436">
        <f t="shared" ca="1" si="1270"/>
        <v>0</v>
      </c>
      <c r="AG436">
        <f t="shared" ca="1" si="1270"/>
        <v>0</v>
      </c>
      <c r="AH436">
        <f t="shared" ca="1" si="1270"/>
        <v>0</v>
      </c>
      <c r="AI436">
        <f t="shared" ca="1" si="1270"/>
        <v>0</v>
      </c>
      <c r="AJ436">
        <f t="shared" ca="1" si="1270"/>
        <v>0</v>
      </c>
      <c r="AK436">
        <f t="shared" ca="1" si="1270"/>
        <v>0</v>
      </c>
      <c r="AL436">
        <f t="shared" ca="1" si="1270"/>
        <v>0</v>
      </c>
      <c r="AM436">
        <f t="shared" ca="1" si="1270"/>
        <v>0</v>
      </c>
      <c r="AN436">
        <f t="shared" ca="1" si="1270"/>
        <v>0</v>
      </c>
      <c r="AO436">
        <f t="shared" ca="1" si="1270"/>
        <v>0</v>
      </c>
      <c r="AP436">
        <f t="shared" ca="1" si="1270"/>
        <v>0</v>
      </c>
      <c r="AQ436">
        <f t="shared" ca="1" si="1270"/>
        <v>0</v>
      </c>
      <c r="AR436">
        <f t="shared" ca="1" si="1270"/>
        <v>0</v>
      </c>
      <c r="AS436">
        <f t="shared" ca="1" si="1270"/>
        <v>0</v>
      </c>
      <c r="AT436">
        <f t="shared" ca="1" si="1270"/>
        <v>0</v>
      </c>
      <c r="AU436">
        <f t="shared" ca="1" si="1270"/>
        <v>0</v>
      </c>
      <c r="AV436">
        <f t="shared" ca="1" si="1270"/>
        <v>0</v>
      </c>
      <c r="AW436">
        <f t="shared" ca="1" si="1270"/>
        <v>0</v>
      </c>
      <c r="AX436">
        <f t="shared" ca="1" si="1270"/>
        <v>0</v>
      </c>
      <c r="AY436">
        <f t="shared" ca="1" si="1270"/>
        <v>0</v>
      </c>
      <c r="AZ436">
        <f t="shared" ca="1" si="1270"/>
        <v>0</v>
      </c>
      <c r="BA436">
        <f t="shared" ca="1" si="1270"/>
        <v>0</v>
      </c>
      <c r="BB436" s="91">
        <f t="shared" ca="1" si="1270"/>
        <v>0</v>
      </c>
      <c r="BC436">
        <f t="shared" ca="1" si="1270"/>
        <v>0</v>
      </c>
      <c r="BD436">
        <f t="shared" ref="BD436:CI436" ca="1" si="1271">IFERROR(ROUNDDOWN(($E436+BD$388-1)/$G436,0)*((BD58+BD166+BD220)+(BD568+BD622+BD676+BD730)),0)</f>
        <v>0</v>
      </c>
      <c r="BE436">
        <f t="shared" ca="1" si="1271"/>
        <v>0</v>
      </c>
      <c r="BF436">
        <f t="shared" ca="1" si="1271"/>
        <v>0</v>
      </c>
      <c r="BG436">
        <f t="shared" ca="1" si="1271"/>
        <v>0</v>
      </c>
      <c r="BH436">
        <f t="shared" ca="1" si="1271"/>
        <v>0</v>
      </c>
      <c r="BI436">
        <f t="shared" ca="1" si="1271"/>
        <v>0</v>
      </c>
      <c r="BJ436">
        <f t="shared" ca="1" si="1271"/>
        <v>0</v>
      </c>
      <c r="BK436">
        <f t="shared" ca="1" si="1271"/>
        <v>0</v>
      </c>
      <c r="BL436">
        <f t="shared" ca="1" si="1271"/>
        <v>0</v>
      </c>
      <c r="BM436">
        <f t="shared" ca="1" si="1271"/>
        <v>0</v>
      </c>
      <c r="BN436">
        <f t="shared" ca="1" si="1271"/>
        <v>0</v>
      </c>
      <c r="BO436">
        <f t="shared" ca="1" si="1271"/>
        <v>0</v>
      </c>
      <c r="BP436">
        <f t="shared" ca="1" si="1271"/>
        <v>0</v>
      </c>
      <c r="BQ436">
        <f t="shared" ca="1" si="1271"/>
        <v>0</v>
      </c>
      <c r="BR436">
        <f t="shared" ca="1" si="1271"/>
        <v>0</v>
      </c>
      <c r="BS436">
        <f t="shared" ca="1" si="1271"/>
        <v>0</v>
      </c>
      <c r="BT436">
        <f t="shared" ca="1" si="1271"/>
        <v>0</v>
      </c>
      <c r="BU436">
        <f t="shared" ca="1" si="1271"/>
        <v>0</v>
      </c>
      <c r="BV436">
        <f t="shared" ca="1" si="1271"/>
        <v>0</v>
      </c>
      <c r="BW436">
        <f t="shared" ca="1" si="1271"/>
        <v>0</v>
      </c>
      <c r="BX436">
        <f t="shared" ca="1" si="1271"/>
        <v>0</v>
      </c>
      <c r="BY436">
        <f t="shared" ca="1" si="1271"/>
        <v>0</v>
      </c>
      <c r="BZ436">
        <f t="shared" ca="1" si="1271"/>
        <v>0</v>
      </c>
      <c r="CA436">
        <f t="shared" ca="1" si="1271"/>
        <v>0</v>
      </c>
      <c r="CB436">
        <f t="shared" ca="1" si="1271"/>
        <v>0</v>
      </c>
      <c r="CC436">
        <f t="shared" ca="1" si="1271"/>
        <v>0</v>
      </c>
      <c r="CD436">
        <f t="shared" ca="1" si="1271"/>
        <v>0</v>
      </c>
      <c r="CE436">
        <f t="shared" ca="1" si="1271"/>
        <v>0</v>
      </c>
      <c r="CF436" s="91">
        <f t="shared" ca="1" si="1271"/>
        <v>0</v>
      </c>
      <c r="CG436">
        <f t="shared" ca="1" si="1271"/>
        <v>0</v>
      </c>
      <c r="CH436">
        <f t="shared" ca="1" si="1271"/>
        <v>0</v>
      </c>
      <c r="CI436">
        <f t="shared" ca="1" si="1271"/>
        <v>0</v>
      </c>
      <c r="CJ436">
        <f t="shared" ref="CJ436:DO436" ca="1" si="1272">IFERROR(ROUNDDOWN(($E436+CJ$388-1)/$G436,0)*((CJ58+CJ166+CJ220)+(CJ568+CJ622+CJ676+CJ730)),0)</f>
        <v>0</v>
      </c>
      <c r="CK436">
        <f t="shared" ca="1" si="1272"/>
        <v>0</v>
      </c>
      <c r="CL436">
        <f t="shared" ca="1" si="1272"/>
        <v>0</v>
      </c>
      <c r="CM436">
        <f t="shared" ca="1" si="1272"/>
        <v>0</v>
      </c>
      <c r="CN436">
        <f t="shared" ca="1" si="1272"/>
        <v>0</v>
      </c>
      <c r="CO436">
        <f t="shared" ca="1" si="1272"/>
        <v>0</v>
      </c>
      <c r="CP436">
        <f t="shared" ca="1" si="1272"/>
        <v>0</v>
      </c>
      <c r="CQ436">
        <f t="shared" ca="1" si="1272"/>
        <v>0</v>
      </c>
      <c r="CR436">
        <f t="shared" ca="1" si="1272"/>
        <v>0</v>
      </c>
      <c r="CS436">
        <f t="shared" ca="1" si="1272"/>
        <v>0</v>
      </c>
      <c r="CT436">
        <f t="shared" ca="1" si="1272"/>
        <v>0</v>
      </c>
      <c r="CU436">
        <f t="shared" ca="1" si="1272"/>
        <v>0</v>
      </c>
      <c r="CV436">
        <f t="shared" ca="1" si="1272"/>
        <v>0</v>
      </c>
      <c r="CW436">
        <f t="shared" ca="1" si="1272"/>
        <v>0</v>
      </c>
      <c r="CX436">
        <f t="shared" ca="1" si="1272"/>
        <v>0</v>
      </c>
      <c r="CY436">
        <f t="shared" ca="1" si="1272"/>
        <v>0</v>
      </c>
      <c r="CZ436">
        <f t="shared" ca="1" si="1272"/>
        <v>0</v>
      </c>
      <c r="DA436">
        <f t="shared" ca="1" si="1272"/>
        <v>0</v>
      </c>
      <c r="DB436">
        <f t="shared" ca="1" si="1272"/>
        <v>0</v>
      </c>
      <c r="DC436">
        <f t="shared" ca="1" si="1272"/>
        <v>0</v>
      </c>
      <c r="DD436">
        <f t="shared" ca="1" si="1272"/>
        <v>0</v>
      </c>
      <c r="DE436">
        <f t="shared" ca="1" si="1272"/>
        <v>0</v>
      </c>
      <c r="DF436">
        <f t="shared" ca="1" si="1272"/>
        <v>0</v>
      </c>
      <c r="DG436">
        <f t="shared" ca="1" si="1272"/>
        <v>0</v>
      </c>
      <c r="DH436">
        <f t="shared" ca="1" si="1272"/>
        <v>0</v>
      </c>
      <c r="DI436">
        <f t="shared" ca="1" si="1272"/>
        <v>0</v>
      </c>
      <c r="DJ436" s="91">
        <f t="shared" ca="1" si="1272"/>
        <v>0</v>
      </c>
      <c r="DK436">
        <f t="shared" ca="1" si="1272"/>
        <v>0</v>
      </c>
      <c r="DL436">
        <f t="shared" ca="1" si="1272"/>
        <v>0</v>
      </c>
      <c r="DM436">
        <f t="shared" ca="1" si="1272"/>
        <v>0</v>
      </c>
      <c r="DN436">
        <f t="shared" ca="1" si="1272"/>
        <v>0</v>
      </c>
      <c r="DO436">
        <f t="shared" ca="1" si="1272"/>
        <v>0</v>
      </c>
      <c r="DP436">
        <f t="shared" ref="DP436:EN436" ca="1" si="1273">IFERROR(ROUNDDOWN(($E436+DP$388-1)/$G436,0)*((DP58+DP166+DP220)+(DP568+DP622+DP676+DP730)),0)</f>
        <v>0</v>
      </c>
      <c r="DQ436">
        <f t="shared" ca="1" si="1273"/>
        <v>0</v>
      </c>
      <c r="DR436">
        <f t="shared" ca="1" si="1273"/>
        <v>0</v>
      </c>
      <c r="DS436">
        <f t="shared" ca="1" si="1273"/>
        <v>0</v>
      </c>
      <c r="DT436">
        <f t="shared" ca="1" si="1273"/>
        <v>0</v>
      </c>
      <c r="DU436">
        <f t="shared" ca="1" si="1273"/>
        <v>0</v>
      </c>
      <c r="DV436">
        <f t="shared" ca="1" si="1273"/>
        <v>0</v>
      </c>
      <c r="DW436">
        <f t="shared" ca="1" si="1273"/>
        <v>0</v>
      </c>
      <c r="DX436">
        <f t="shared" ca="1" si="1273"/>
        <v>0</v>
      </c>
      <c r="DY436">
        <f t="shared" ca="1" si="1273"/>
        <v>0</v>
      </c>
      <c r="DZ436">
        <f t="shared" ca="1" si="1273"/>
        <v>0</v>
      </c>
      <c r="EA436">
        <f t="shared" ca="1" si="1273"/>
        <v>0</v>
      </c>
      <c r="EB436">
        <f t="shared" ca="1" si="1273"/>
        <v>0</v>
      </c>
      <c r="EC436">
        <f t="shared" ca="1" si="1273"/>
        <v>0</v>
      </c>
      <c r="ED436">
        <f t="shared" ca="1" si="1273"/>
        <v>0</v>
      </c>
      <c r="EE436">
        <f t="shared" ca="1" si="1273"/>
        <v>0</v>
      </c>
      <c r="EF436">
        <f t="shared" ca="1" si="1273"/>
        <v>0</v>
      </c>
      <c r="EG436">
        <f t="shared" ca="1" si="1273"/>
        <v>0</v>
      </c>
      <c r="EH436">
        <f t="shared" ca="1" si="1273"/>
        <v>0</v>
      </c>
      <c r="EI436">
        <f t="shared" ca="1" si="1273"/>
        <v>0</v>
      </c>
      <c r="EJ436">
        <f t="shared" ca="1" si="1273"/>
        <v>0</v>
      </c>
      <c r="EK436">
        <f t="shared" ca="1" si="1273"/>
        <v>0</v>
      </c>
      <c r="EL436">
        <f t="shared" ca="1" si="1273"/>
        <v>0</v>
      </c>
      <c r="EM436">
        <f t="shared" ca="1" si="1273"/>
        <v>0</v>
      </c>
      <c r="EN436" s="91">
        <f t="shared" ca="1" si="1273"/>
        <v>0</v>
      </c>
    </row>
    <row r="437" spans="1:144">
      <c r="A437">
        <f ca="1"/>
        <v>0</v>
      </c>
      <c r="B437">
        <f ca="1"/>
        <v>0</v>
      </c>
      <c r="C437">
        <f ca="1"/>
        <v>0</v>
      </c>
      <c r="D437" t="str">
        <f ca="1"/>
        <v/>
      </c>
      <c r="E437">
        <f ca="1"/>
        <v>0</v>
      </c>
      <c r="F437">
        <f ca="1"/>
        <v>0</v>
      </c>
      <c r="G437">
        <f ca="1"/>
        <v>0</v>
      </c>
      <c r="H437" t="str">
        <f ca="1"/>
        <v/>
      </c>
      <c r="I437">
        <f ca="1"/>
        <v>0</v>
      </c>
      <c r="J437" t="str">
        <f ca="1"/>
        <v/>
      </c>
      <c r="K437" t="str">
        <f ca="1"/>
        <v>0</v>
      </c>
      <c r="L437" t="str">
        <f ca="1"/>
        <v>0</v>
      </c>
      <c r="M437" t="str">
        <f ca="1"/>
        <v>0</v>
      </c>
      <c r="X437" s="91">
        <f t="shared" ref="X437:BC437" ca="1" si="1274">IFERROR(ROUNDDOWN(($E437+X$388-1)/$G437,0)*((X59+X167+X221)+(X569+X623+X677+X731)),0)</f>
        <v>0</v>
      </c>
      <c r="Y437">
        <f t="shared" ca="1" si="1274"/>
        <v>0</v>
      </c>
      <c r="Z437">
        <f t="shared" ca="1" si="1274"/>
        <v>0</v>
      </c>
      <c r="AA437">
        <f t="shared" ca="1" si="1274"/>
        <v>0</v>
      </c>
      <c r="AB437">
        <f t="shared" ca="1" si="1274"/>
        <v>0</v>
      </c>
      <c r="AC437">
        <f t="shared" ca="1" si="1274"/>
        <v>0</v>
      </c>
      <c r="AD437">
        <f t="shared" ca="1" si="1274"/>
        <v>0</v>
      </c>
      <c r="AE437">
        <f t="shared" ca="1" si="1274"/>
        <v>0</v>
      </c>
      <c r="AF437">
        <f t="shared" ca="1" si="1274"/>
        <v>0</v>
      </c>
      <c r="AG437">
        <f t="shared" ca="1" si="1274"/>
        <v>0</v>
      </c>
      <c r="AH437">
        <f t="shared" ca="1" si="1274"/>
        <v>0</v>
      </c>
      <c r="AI437">
        <f t="shared" ca="1" si="1274"/>
        <v>0</v>
      </c>
      <c r="AJ437">
        <f t="shared" ca="1" si="1274"/>
        <v>0</v>
      </c>
      <c r="AK437">
        <f t="shared" ca="1" si="1274"/>
        <v>0</v>
      </c>
      <c r="AL437">
        <f t="shared" ca="1" si="1274"/>
        <v>0</v>
      </c>
      <c r="AM437">
        <f t="shared" ca="1" si="1274"/>
        <v>0</v>
      </c>
      <c r="AN437">
        <f t="shared" ca="1" si="1274"/>
        <v>0</v>
      </c>
      <c r="AO437">
        <f t="shared" ca="1" si="1274"/>
        <v>0</v>
      </c>
      <c r="AP437">
        <f t="shared" ca="1" si="1274"/>
        <v>0</v>
      </c>
      <c r="AQ437">
        <f t="shared" ca="1" si="1274"/>
        <v>0</v>
      </c>
      <c r="AR437">
        <f t="shared" ca="1" si="1274"/>
        <v>0</v>
      </c>
      <c r="AS437">
        <f t="shared" ca="1" si="1274"/>
        <v>0</v>
      </c>
      <c r="AT437">
        <f t="shared" ca="1" si="1274"/>
        <v>0</v>
      </c>
      <c r="AU437">
        <f t="shared" ca="1" si="1274"/>
        <v>0</v>
      </c>
      <c r="AV437">
        <f t="shared" ca="1" si="1274"/>
        <v>0</v>
      </c>
      <c r="AW437">
        <f t="shared" ca="1" si="1274"/>
        <v>0</v>
      </c>
      <c r="AX437">
        <f t="shared" ca="1" si="1274"/>
        <v>0</v>
      </c>
      <c r="AY437">
        <f t="shared" ca="1" si="1274"/>
        <v>0</v>
      </c>
      <c r="AZ437">
        <f t="shared" ca="1" si="1274"/>
        <v>0</v>
      </c>
      <c r="BA437">
        <f t="shared" ca="1" si="1274"/>
        <v>0</v>
      </c>
      <c r="BB437" s="91">
        <f t="shared" ca="1" si="1274"/>
        <v>0</v>
      </c>
      <c r="BC437">
        <f t="shared" ca="1" si="1274"/>
        <v>0</v>
      </c>
      <c r="BD437">
        <f t="shared" ref="BD437:CI437" ca="1" si="1275">IFERROR(ROUNDDOWN(($E437+BD$388-1)/$G437,0)*((BD59+BD167+BD221)+(BD569+BD623+BD677+BD731)),0)</f>
        <v>0</v>
      </c>
      <c r="BE437">
        <f t="shared" ca="1" si="1275"/>
        <v>0</v>
      </c>
      <c r="BF437">
        <f t="shared" ca="1" si="1275"/>
        <v>0</v>
      </c>
      <c r="BG437">
        <f t="shared" ca="1" si="1275"/>
        <v>0</v>
      </c>
      <c r="BH437">
        <f t="shared" ca="1" si="1275"/>
        <v>0</v>
      </c>
      <c r="BI437">
        <f t="shared" ca="1" si="1275"/>
        <v>0</v>
      </c>
      <c r="BJ437">
        <f t="shared" ca="1" si="1275"/>
        <v>0</v>
      </c>
      <c r="BK437">
        <f t="shared" ca="1" si="1275"/>
        <v>0</v>
      </c>
      <c r="BL437">
        <f t="shared" ca="1" si="1275"/>
        <v>0</v>
      </c>
      <c r="BM437">
        <f t="shared" ca="1" si="1275"/>
        <v>0</v>
      </c>
      <c r="BN437">
        <f t="shared" ca="1" si="1275"/>
        <v>0</v>
      </c>
      <c r="BO437">
        <f t="shared" ca="1" si="1275"/>
        <v>0</v>
      </c>
      <c r="BP437">
        <f t="shared" ca="1" si="1275"/>
        <v>0</v>
      </c>
      <c r="BQ437">
        <f t="shared" ca="1" si="1275"/>
        <v>0</v>
      </c>
      <c r="BR437">
        <f t="shared" ca="1" si="1275"/>
        <v>0</v>
      </c>
      <c r="BS437">
        <f t="shared" ca="1" si="1275"/>
        <v>0</v>
      </c>
      <c r="BT437">
        <f t="shared" ca="1" si="1275"/>
        <v>0</v>
      </c>
      <c r="BU437">
        <f t="shared" ca="1" si="1275"/>
        <v>0</v>
      </c>
      <c r="BV437">
        <f t="shared" ca="1" si="1275"/>
        <v>0</v>
      </c>
      <c r="BW437">
        <f t="shared" ca="1" si="1275"/>
        <v>0</v>
      </c>
      <c r="BX437">
        <f t="shared" ca="1" si="1275"/>
        <v>0</v>
      </c>
      <c r="BY437">
        <f t="shared" ca="1" si="1275"/>
        <v>0</v>
      </c>
      <c r="BZ437">
        <f t="shared" ca="1" si="1275"/>
        <v>0</v>
      </c>
      <c r="CA437">
        <f t="shared" ca="1" si="1275"/>
        <v>0</v>
      </c>
      <c r="CB437">
        <f t="shared" ca="1" si="1275"/>
        <v>0</v>
      </c>
      <c r="CC437">
        <f t="shared" ca="1" si="1275"/>
        <v>0</v>
      </c>
      <c r="CD437">
        <f t="shared" ca="1" si="1275"/>
        <v>0</v>
      </c>
      <c r="CE437">
        <f t="shared" ca="1" si="1275"/>
        <v>0</v>
      </c>
      <c r="CF437" s="91">
        <f t="shared" ca="1" si="1275"/>
        <v>0</v>
      </c>
      <c r="CG437">
        <f t="shared" ca="1" si="1275"/>
        <v>0</v>
      </c>
      <c r="CH437">
        <f t="shared" ca="1" si="1275"/>
        <v>0</v>
      </c>
      <c r="CI437">
        <f t="shared" ca="1" si="1275"/>
        <v>0</v>
      </c>
      <c r="CJ437">
        <f t="shared" ref="CJ437:DO437" ca="1" si="1276">IFERROR(ROUNDDOWN(($E437+CJ$388-1)/$G437,0)*((CJ59+CJ167+CJ221)+(CJ569+CJ623+CJ677+CJ731)),0)</f>
        <v>0</v>
      </c>
      <c r="CK437">
        <f t="shared" ca="1" si="1276"/>
        <v>0</v>
      </c>
      <c r="CL437">
        <f t="shared" ca="1" si="1276"/>
        <v>0</v>
      </c>
      <c r="CM437">
        <f t="shared" ca="1" si="1276"/>
        <v>0</v>
      </c>
      <c r="CN437">
        <f t="shared" ca="1" si="1276"/>
        <v>0</v>
      </c>
      <c r="CO437">
        <f t="shared" ca="1" si="1276"/>
        <v>0</v>
      </c>
      <c r="CP437">
        <f t="shared" ca="1" si="1276"/>
        <v>0</v>
      </c>
      <c r="CQ437">
        <f t="shared" ca="1" si="1276"/>
        <v>0</v>
      </c>
      <c r="CR437">
        <f t="shared" ca="1" si="1276"/>
        <v>0</v>
      </c>
      <c r="CS437">
        <f t="shared" ca="1" si="1276"/>
        <v>0</v>
      </c>
      <c r="CT437">
        <f t="shared" ca="1" si="1276"/>
        <v>0</v>
      </c>
      <c r="CU437">
        <f t="shared" ca="1" si="1276"/>
        <v>0</v>
      </c>
      <c r="CV437">
        <f t="shared" ca="1" si="1276"/>
        <v>0</v>
      </c>
      <c r="CW437">
        <f t="shared" ca="1" si="1276"/>
        <v>0</v>
      </c>
      <c r="CX437">
        <f t="shared" ca="1" si="1276"/>
        <v>0</v>
      </c>
      <c r="CY437">
        <f t="shared" ca="1" si="1276"/>
        <v>0</v>
      </c>
      <c r="CZ437">
        <f t="shared" ca="1" si="1276"/>
        <v>0</v>
      </c>
      <c r="DA437">
        <f t="shared" ca="1" si="1276"/>
        <v>0</v>
      </c>
      <c r="DB437">
        <f t="shared" ca="1" si="1276"/>
        <v>0</v>
      </c>
      <c r="DC437">
        <f t="shared" ca="1" si="1276"/>
        <v>0</v>
      </c>
      <c r="DD437">
        <f t="shared" ca="1" si="1276"/>
        <v>0</v>
      </c>
      <c r="DE437">
        <f t="shared" ca="1" si="1276"/>
        <v>0</v>
      </c>
      <c r="DF437">
        <f t="shared" ca="1" si="1276"/>
        <v>0</v>
      </c>
      <c r="DG437">
        <f t="shared" ca="1" si="1276"/>
        <v>0</v>
      </c>
      <c r="DH437">
        <f t="shared" ca="1" si="1276"/>
        <v>0</v>
      </c>
      <c r="DI437">
        <f t="shared" ca="1" si="1276"/>
        <v>0</v>
      </c>
      <c r="DJ437" s="91">
        <f t="shared" ca="1" si="1276"/>
        <v>0</v>
      </c>
      <c r="DK437">
        <f t="shared" ca="1" si="1276"/>
        <v>0</v>
      </c>
      <c r="DL437">
        <f t="shared" ca="1" si="1276"/>
        <v>0</v>
      </c>
      <c r="DM437">
        <f t="shared" ca="1" si="1276"/>
        <v>0</v>
      </c>
      <c r="DN437">
        <f t="shared" ca="1" si="1276"/>
        <v>0</v>
      </c>
      <c r="DO437">
        <f t="shared" ca="1" si="1276"/>
        <v>0</v>
      </c>
      <c r="DP437">
        <f t="shared" ref="DP437:EN437" ca="1" si="1277">IFERROR(ROUNDDOWN(($E437+DP$388-1)/$G437,0)*((DP59+DP167+DP221)+(DP569+DP623+DP677+DP731)),0)</f>
        <v>0</v>
      </c>
      <c r="DQ437">
        <f t="shared" ca="1" si="1277"/>
        <v>0</v>
      </c>
      <c r="DR437">
        <f t="shared" ca="1" si="1277"/>
        <v>0</v>
      </c>
      <c r="DS437">
        <f t="shared" ca="1" si="1277"/>
        <v>0</v>
      </c>
      <c r="DT437">
        <f t="shared" ca="1" si="1277"/>
        <v>0</v>
      </c>
      <c r="DU437">
        <f t="shared" ca="1" si="1277"/>
        <v>0</v>
      </c>
      <c r="DV437">
        <f t="shared" ca="1" si="1277"/>
        <v>0</v>
      </c>
      <c r="DW437">
        <f t="shared" ca="1" si="1277"/>
        <v>0</v>
      </c>
      <c r="DX437">
        <f t="shared" ca="1" si="1277"/>
        <v>0</v>
      </c>
      <c r="DY437">
        <f t="shared" ca="1" si="1277"/>
        <v>0</v>
      </c>
      <c r="DZ437">
        <f t="shared" ca="1" si="1277"/>
        <v>0</v>
      </c>
      <c r="EA437">
        <f t="shared" ca="1" si="1277"/>
        <v>0</v>
      </c>
      <c r="EB437">
        <f t="shared" ca="1" si="1277"/>
        <v>0</v>
      </c>
      <c r="EC437">
        <f t="shared" ca="1" si="1277"/>
        <v>0</v>
      </c>
      <c r="ED437">
        <f t="shared" ca="1" si="1277"/>
        <v>0</v>
      </c>
      <c r="EE437">
        <f t="shared" ca="1" si="1277"/>
        <v>0</v>
      </c>
      <c r="EF437">
        <f t="shared" ca="1" si="1277"/>
        <v>0</v>
      </c>
      <c r="EG437">
        <f t="shared" ca="1" si="1277"/>
        <v>0</v>
      </c>
      <c r="EH437">
        <f t="shared" ca="1" si="1277"/>
        <v>0</v>
      </c>
      <c r="EI437">
        <f t="shared" ca="1" si="1277"/>
        <v>0</v>
      </c>
      <c r="EJ437">
        <f t="shared" ca="1" si="1277"/>
        <v>0</v>
      </c>
      <c r="EK437">
        <f t="shared" ca="1" si="1277"/>
        <v>0</v>
      </c>
      <c r="EL437">
        <f t="shared" ca="1" si="1277"/>
        <v>0</v>
      </c>
      <c r="EM437">
        <f t="shared" ca="1" si="1277"/>
        <v>0</v>
      </c>
      <c r="EN437" s="91">
        <f t="shared" ca="1" si="1277"/>
        <v>0</v>
      </c>
    </row>
    <row r="438" spans="1:144">
      <c r="A438">
        <f ca="1"/>
        <v>0</v>
      </c>
      <c r="B438">
        <f ca="1"/>
        <v>0</v>
      </c>
      <c r="C438">
        <f ca="1"/>
        <v>0</v>
      </c>
      <c r="D438" t="str">
        <f ca="1"/>
        <v/>
      </c>
      <c r="E438">
        <f ca="1"/>
        <v>0</v>
      </c>
      <c r="F438">
        <f ca="1"/>
        <v>0</v>
      </c>
      <c r="G438">
        <f ca="1"/>
        <v>0</v>
      </c>
      <c r="H438" t="str">
        <f ca="1"/>
        <v/>
      </c>
      <c r="I438">
        <f ca="1"/>
        <v>0</v>
      </c>
      <c r="J438" t="str">
        <f ca="1"/>
        <v/>
      </c>
      <c r="K438" t="str">
        <f ca="1"/>
        <v>0</v>
      </c>
      <c r="L438" t="str">
        <f ca="1"/>
        <v>0</v>
      </c>
      <c r="M438" t="str">
        <f ca="1"/>
        <v>0</v>
      </c>
      <c r="X438" s="91">
        <f t="shared" ref="X438:BC438" ca="1" si="1278">IFERROR(ROUNDDOWN(($E438+X$388-1)/$G438,0)*((X60+X168+X222)+(X570+X624+X678+X732)),0)</f>
        <v>0</v>
      </c>
      <c r="Y438">
        <f t="shared" ca="1" si="1278"/>
        <v>0</v>
      </c>
      <c r="Z438">
        <f t="shared" ca="1" si="1278"/>
        <v>0</v>
      </c>
      <c r="AA438">
        <f t="shared" ca="1" si="1278"/>
        <v>0</v>
      </c>
      <c r="AB438">
        <f t="shared" ca="1" si="1278"/>
        <v>0</v>
      </c>
      <c r="AC438">
        <f t="shared" ca="1" si="1278"/>
        <v>0</v>
      </c>
      <c r="AD438">
        <f t="shared" ca="1" si="1278"/>
        <v>0</v>
      </c>
      <c r="AE438">
        <f t="shared" ca="1" si="1278"/>
        <v>0</v>
      </c>
      <c r="AF438">
        <f t="shared" ca="1" si="1278"/>
        <v>0</v>
      </c>
      <c r="AG438">
        <f t="shared" ca="1" si="1278"/>
        <v>0</v>
      </c>
      <c r="AH438">
        <f t="shared" ca="1" si="1278"/>
        <v>0</v>
      </c>
      <c r="AI438">
        <f t="shared" ca="1" si="1278"/>
        <v>0</v>
      </c>
      <c r="AJ438">
        <f t="shared" ca="1" si="1278"/>
        <v>0</v>
      </c>
      <c r="AK438">
        <f t="shared" ca="1" si="1278"/>
        <v>0</v>
      </c>
      <c r="AL438">
        <f t="shared" ca="1" si="1278"/>
        <v>0</v>
      </c>
      <c r="AM438">
        <f t="shared" ca="1" si="1278"/>
        <v>0</v>
      </c>
      <c r="AN438">
        <f t="shared" ca="1" si="1278"/>
        <v>0</v>
      </c>
      <c r="AO438">
        <f t="shared" ca="1" si="1278"/>
        <v>0</v>
      </c>
      <c r="AP438">
        <f t="shared" ca="1" si="1278"/>
        <v>0</v>
      </c>
      <c r="AQ438">
        <f t="shared" ca="1" si="1278"/>
        <v>0</v>
      </c>
      <c r="AR438">
        <f t="shared" ca="1" si="1278"/>
        <v>0</v>
      </c>
      <c r="AS438">
        <f t="shared" ca="1" si="1278"/>
        <v>0</v>
      </c>
      <c r="AT438">
        <f t="shared" ca="1" si="1278"/>
        <v>0</v>
      </c>
      <c r="AU438">
        <f t="shared" ca="1" si="1278"/>
        <v>0</v>
      </c>
      <c r="AV438">
        <f t="shared" ca="1" si="1278"/>
        <v>0</v>
      </c>
      <c r="AW438">
        <f t="shared" ca="1" si="1278"/>
        <v>0</v>
      </c>
      <c r="AX438">
        <f t="shared" ca="1" si="1278"/>
        <v>0</v>
      </c>
      <c r="AY438">
        <f t="shared" ca="1" si="1278"/>
        <v>0</v>
      </c>
      <c r="AZ438">
        <f t="shared" ca="1" si="1278"/>
        <v>0</v>
      </c>
      <c r="BA438">
        <f t="shared" ca="1" si="1278"/>
        <v>0</v>
      </c>
      <c r="BB438" s="91">
        <f t="shared" ca="1" si="1278"/>
        <v>0</v>
      </c>
      <c r="BC438">
        <f t="shared" ca="1" si="1278"/>
        <v>0</v>
      </c>
      <c r="BD438">
        <f t="shared" ref="BD438:CI438" ca="1" si="1279">IFERROR(ROUNDDOWN(($E438+BD$388-1)/$G438,0)*((BD60+BD168+BD222)+(BD570+BD624+BD678+BD732)),0)</f>
        <v>0</v>
      </c>
      <c r="BE438">
        <f t="shared" ca="1" si="1279"/>
        <v>0</v>
      </c>
      <c r="BF438">
        <f t="shared" ca="1" si="1279"/>
        <v>0</v>
      </c>
      <c r="BG438">
        <f t="shared" ca="1" si="1279"/>
        <v>0</v>
      </c>
      <c r="BH438">
        <f t="shared" ca="1" si="1279"/>
        <v>0</v>
      </c>
      <c r="BI438">
        <f t="shared" ca="1" si="1279"/>
        <v>0</v>
      </c>
      <c r="BJ438">
        <f t="shared" ca="1" si="1279"/>
        <v>0</v>
      </c>
      <c r="BK438">
        <f t="shared" ca="1" si="1279"/>
        <v>0</v>
      </c>
      <c r="BL438">
        <f t="shared" ca="1" si="1279"/>
        <v>0</v>
      </c>
      <c r="BM438">
        <f t="shared" ca="1" si="1279"/>
        <v>0</v>
      </c>
      <c r="BN438">
        <f t="shared" ca="1" si="1279"/>
        <v>0</v>
      </c>
      <c r="BO438">
        <f t="shared" ca="1" si="1279"/>
        <v>0</v>
      </c>
      <c r="BP438">
        <f t="shared" ca="1" si="1279"/>
        <v>0</v>
      </c>
      <c r="BQ438">
        <f t="shared" ca="1" si="1279"/>
        <v>0</v>
      </c>
      <c r="BR438">
        <f t="shared" ca="1" si="1279"/>
        <v>0</v>
      </c>
      <c r="BS438">
        <f t="shared" ca="1" si="1279"/>
        <v>0</v>
      </c>
      <c r="BT438">
        <f t="shared" ca="1" si="1279"/>
        <v>0</v>
      </c>
      <c r="BU438">
        <f t="shared" ca="1" si="1279"/>
        <v>0</v>
      </c>
      <c r="BV438">
        <f t="shared" ca="1" si="1279"/>
        <v>0</v>
      </c>
      <c r="BW438">
        <f t="shared" ca="1" si="1279"/>
        <v>0</v>
      </c>
      <c r="BX438">
        <f t="shared" ca="1" si="1279"/>
        <v>0</v>
      </c>
      <c r="BY438">
        <f t="shared" ca="1" si="1279"/>
        <v>0</v>
      </c>
      <c r="BZ438">
        <f t="shared" ca="1" si="1279"/>
        <v>0</v>
      </c>
      <c r="CA438">
        <f t="shared" ca="1" si="1279"/>
        <v>0</v>
      </c>
      <c r="CB438">
        <f t="shared" ca="1" si="1279"/>
        <v>0</v>
      </c>
      <c r="CC438">
        <f t="shared" ca="1" si="1279"/>
        <v>0</v>
      </c>
      <c r="CD438">
        <f t="shared" ca="1" si="1279"/>
        <v>0</v>
      </c>
      <c r="CE438">
        <f t="shared" ca="1" si="1279"/>
        <v>0</v>
      </c>
      <c r="CF438" s="91">
        <f t="shared" ca="1" si="1279"/>
        <v>0</v>
      </c>
      <c r="CG438">
        <f t="shared" ca="1" si="1279"/>
        <v>0</v>
      </c>
      <c r="CH438">
        <f t="shared" ca="1" si="1279"/>
        <v>0</v>
      </c>
      <c r="CI438">
        <f t="shared" ca="1" si="1279"/>
        <v>0</v>
      </c>
      <c r="CJ438">
        <f t="shared" ref="CJ438:DO438" ca="1" si="1280">IFERROR(ROUNDDOWN(($E438+CJ$388-1)/$G438,0)*((CJ60+CJ168+CJ222)+(CJ570+CJ624+CJ678+CJ732)),0)</f>
        <v>0</v>
      </c>
      <c r="CK438">
        <f t="shared" ca="1" si="1280"/>
        <v>0</v>
      </c>
      <c r="CL438">
        <f t="shared" ca="1" si="1280"/>
        <v>0</v>
      </c>
      <c r="CM438">
        <f t="shared" ca="1" si="1280"/>
        <v>0</v>
      </c>
      <c r="CN438">
        <f t="shared" ca="1" si="1280"/>
        <v>0</v>
      </c>
      <c r="CO438">
        <f t="shared" ca="1" si="1280"/>
        <v>0</v>
      </c>
      <c r="CP438">
        <f t="shared" ca="1" si="1280"/>
        <v>0</v>
      </c>
      <c r="CQ438">
        <f t="shared" ca="1" si="1280"/>
        <v>0</v>
      </c>
      <c r="CR438">
        <f t="shared" ca="1" si="1280"/>
        <v>0</v>
      </c>
      <c r="CS438">
        <f t="shared" ca="1" si="1280"/>
        <v>0</v>
      </c>
      <c r="CT438">
        <f t="shared" ca="1" si="1280"/>
        <v>0</v>
      </c>
      <c r="CU438">
        <f t="shared" ca="1" si="1280"/>
        <v>0</v>
      </c>
      <c r="CV438">
        <f t="shared" ca="1" si="1280"/>
        <v>0</v>
      </c>
      <c r="CW438">
        <f t="shared" ca="1" si="1280"/>
        <v>0</v>
      </c>
      <c r="CX438">
        <f t="shared" ca="1" si="1280"/>
        <v>0</v>
      </c>
      <c r="CY438">
        <f t="shared" ca="1" si="1280"/>
        <v>0</v>
      </c>
      <c r="CZ438">
        <f t="shared" ca="1" si="1280"/>
        <v>0</v>
      </c>
      <c r="DA438">
        <f t="shared" ca="1" si="1280"/>
        <v>0</v>
      </c>
      <c r="DB438">
        <f t="shared" ca="1" si="1280"/>
        <v>0</v>
      </c>
      <c r="DC438">
        <f t="shared" ca="1" si="1280"/>
        <v>0</v>
      </c>
      <c r="DD438">
        <f t="shared" ca="1" si="1280"/>
        <v>0</v>
      </c>
      <c r="DE438">
        <f t="shared" ca="1" si="1280"/>
        <v>0</v>
      </c>
      <c r="DF438">
        <f t="shared" ca="1" si="1280"/>
        <v>0</v>
      </c>
      <c r="DG438">
        <f t="shared" ca="1" si="1280"/>
        <v>0</v>
      </c>
      <c r="DH438">
        <f t="shared" ca="1" si="1280"/>
        <v>0</v>
      </c>
      <c r="DI438">
        <f t="shared" ca="1" si="1280"/>
        <v>0</v>
      </c>
      <c r="DJ438" s="91">
        <f t="shared" ca="1" si="1280"/>
        <v>0</v>
      </c>
      <c r="DK438">
        <f t="shared" ca="1" si="1280"/>
        <v>0</v>
      </c>
      <c r="DL438">
        <f t="shared" ca="1" si="1280"/>
        <v>0</v>
      </c>
      <c r="DM438">
        <f t="shared" ca="1" si="1280"/>
        <v>0</v>
      </c>
      <c r="DN438">
        <f t="shared" ca="1" si="1280"/>
        <v>0</v>
      </c>
      <c r="DO438">
        <f t="shared" ca="1" si="1280"/>
        <v>0</v>
      </c>
      <c r="DP438">
        <f t="shared" ref="DP438:EN438" ca="1" si="1281">IFERROR(ROUNDDOWN(($E438+DP$388-1)/$G438,0)*((DP60+DP168+DP222)+(DP570+DP624+DP678+DP732)),0)</f>
        <v>0</v>
      </c>
      <c r="DQ438">
        <f t="shared" ca="1" si="1281"/>
        <v>0</v>
      </c>
      <c r="DR438">
        <f t="shared" ca="1" si="1281"/>
        <v>0</v>
      </c>
      <c r="DS438">
        <f t="shared" ca="1" si="1281"/>
        <v>0</v>
      </c>
      <c r="DT438">
        <f t="shared" ca="1" si="1281"/>
        <v>0</v>
      </c>
      <c r="DU438">
        <f t="shared" ca="1" si="1281"/>
        <v>0</v>
      </c>
      <c r="DV438">
        <f t="shared" ca="1" si="1281"/>
        <v>0</v>
      </c>
      <c r="DW438">
        <f t="shared" ca="1" si="1281"/>
        <v>0</v>
      </c>
      <c r="DX438">
        <f t="shared" ca="1" si="1281"/>
        <v>0</v>
      </c>
      <c r="DY438">
        <f t="shared" ca="1" si="1281"/>
        <v>0</v>
      </c>
      <c r="DZ438">
        <f t="shared" ca="1" si="1281"/>
        <v>0</v>
      </c>
      <c r="EA438">
        <f t="shared" ca="1" si="1281"/>
        <v>0</v>
      </c>
      <c r="EB438">
        <f t="shared" ca="1" si="1281"/>
        <v>0</v>
      </c>
      <c r="EC438">
        <f t="shared" ca="1" si="1281"/>
        <v>0</v>
      </c>
      <c r="ED438">
        <f t="shared" ca="1" si="1281"/>
        <v>0</v>
      </c>
      <c r="EE438">
        <f t="shared" ca="1" si="1281"/>
        <v>0</v>
      </c>
      <c r="EF438">
        <f t="shared" ca="1" si="1281"/>
        <v>0</v>
      </c>
      <c r="EG438">
        <f t="shared" ca="1" si="1281"/>
        <v>0</v>
      </c>
      <c r="EH438">
        <f t="shared" ca="1" si="1281"/>
        <v>0</v>
      </c>
      <c r="EI438">
        <f t="shared" ca="1" si="1281"/>
        <v>0</v>
      </c>
      <c r="EJ438">
        <f t="shared" ca="1" si="1281"/>
        <v>0</v>
      </c>
      <c r="EK438">
        <f t="shared" ca="1" si="1281"/>
        <v>0</v>
      </c>
      <c r="EL438">
        <f t="shared" ca="1" si="1281"/>
        <v>0</v>
      </c>
      <c r="EM438">
        <f t="shared" ca="1" si="1281"/>
        <v>0</v>
      </c>
      <c r="EN438" s="91">
        <f t="shared" ca="1" si="1281"/>
        <v>0</v>
      </c>
    </row>
    <row r="440" spans="1:144" s="39" customFormat="1">
      <c r="A440" s="39" t="s">
        <v>293</v>
      </c>
      <c r="B440" s="39" t="s">
        <v>435</v>
      </c>
      <c r="E440" s="39" t="e">
        <f>VLOOKUP(Details_Subsector,Subsector_Information[],23,0)</f>
        <v>#N/A</v>
      </c>
    </row>
    <row r="442" spans="1:144" ht="30" customHeight="1">
      <c r="A442" t="str" cm="1">
        <f t="array" ref="A442:M442">Embodied_Input[#Headers]</f>
        <v>Building Aspect</v>
      </c>
      <c r="B442" t="str">
        <v>Building Element</v>
      </c>
      <c r="C442" t="str">
        <v>Material</v>
      </c>
      <c r="D442" t="str">
        <v>Existing fabric?</v>
      </c>
      <c r="E442" t="str">
        <v>Age if existing?</v>
      </c>
      <c r="F442" t="str">
        <v>Adjustment Factor (%)</v>
      </c>
      <c r="G442" t="str">
        <v>Component Life (years)</v>
      </c>
      <c r="H442" t="str">
        <v>Designed for disassembly?</v>
      </c>
      <c r="I442" t="str">
        <v>Estimated Quantity</v>
      </c>
      <c r="J442" t="str">
        <v>Units</v>
      </c>
      <c r="K442" t="str">
        <v>Self-weight (kN)</v>
      </c>
      <c r="L442" t="str">
        <v>A1 - A3</v>
      </c>
      <c r="M442" t="str">
        <v>A1 - A3 Biogenic</v>
      </c>
      <c r="X442" s="91" t="s">
        <v>441</v>
      </c>
      <c r="Y442" t="s">
        <v>442</v>
      </c>
      <c r="Z442" t="s">
        <v>443</v>
      </c>
      <c r="AA442" t="s">
        <v>444</v>
      </c>
      <c r="AB442" t="s">
        <v>445</v>
      </c>
      <c r="AC442" t="s">
        <v>446</v>
      </c>
      <c r="AD442" t="s">
        <v>447</v>
      </c>
      <c r="AE442" t="s">
        <v>448</v>
      </c>
      <c r="AF442" t="s">
        <v>449</v>
      </c>
      <c r="AG442" t="s">
        <v>450</v>
      </c>
      <c r="AH442" t="s">
        <v>451</v>
      </c>
      <c r="AI442" t="s">
        <v>452</v>
      </c>
      <c r="AJ442" t="s">
        <v>453</v>
      </c>
      <c r="AK442" t="s">
        <v>454</v>
      </c>
      <c r="AL442" t="s">
        <v>455</v>
      </c>
      <c r="AM442" t="s">
        <v>456</v>
      </c>
      <c r="AN442" t="s">
        <v>457</v>
      </c>
      <c r="AO442" t="s">
        <v>458</v>
      </c>
      <c r="AP442" t="s">
        <v>459</v>
      </c>
      <c r="AQ442" t="s">
        <v>460</v>
      </c>
      <c r="AR442" t="s">
        <v>461</v>
      </c>
      <c r="AS442" t="s">
        <v>462</v>
      </c>
      <c r="AT442" t="s">
        <v>463</v>
      </c>
      <c r="AU442" t="s">
        <v>464</v>
      </c>
      <c r="AV442" t="s">
        <v>465</v>
      </c>
      <c r="AW442" t="s">
        <v>466</v>
      </c>
      <c r="AX442" t="s">
        <v>467</v>
      </c>
      <c r="AY442" t="s">
        <v>468</v>
      </c>
      <c r="AZ442" t="s">
        <v>469</v>
      </c>
      <c r="BA442" t="s">
        <v>470</v>
      </c>
      <c r="BB442" s="91" t="s">
        <v>471</v>
      </c>
      <c r="BC442" t="s">
        <v>472</v>
      </c>
      <c r="BD442" t="s">
        <v>473</v>
      </c>
      <c r="BE442" t="s">
        <v>474</v>
      </c>
      <c r="BF442" t="s">
        <v>475</v>
      </c>
      <c r="BG442" t="s">
        <v>476</v>
      </c>
      <c r="BH442" t="s">
        <v>477</v>
      </c>
      <c r="BI442" t="s">
        <v>478</v>
      </c>
      <c r="BJ442" t="s">
        <v>479</v>
      </c>
      <c r="BK442" t="s">
        <v>480</v>
      </c>
      <c r="BL442" t="s">
        <v>481</v>
      </c>
      <c r="BM442" t="s">
        <v>482</v>
      </c>
      <c r="BN442" t="s">
        <v>483</v>
      </c>
      <c r="BO442" t="s">
        <v>484</v>
      </c>
      <c r="BP442" t="s">
        <v>485</v>
      </c>
      <c r="BQ442" t="s">
        <v>486</v>
      </c>
      <c r="BR442" t="s">
        <v>487</v>
      </c>
      <c r="BS442" t="s">
        <v>488</v>
      </c>
      <c r="BT442" t="s">
        <v>489</v>
      </c>
      <c r="BU442" t="s">
        <v>490</v>
      </c>
      <c r="BV442" t="s">
        <v>491</v>
      </c>
      <c r="BW442" t="s">
        <v>492</v>
      </c>
      <c r="BX442" t="s">
        <v>493</v>
      </c>
      <c r="BY442" t="s">
        <v>494</v>
      </c>
      <c r="BZ442" t="s">
        <v>495</v>
      </c>
      <c r="CA442" t="s">
        <v>496</v>
      </c>
      <c r="CB442" t="s">
        <v>497</v>
      </c>
      <c r="CC442" t="s">
        <v>498</v>
      </c>
      <c r="CD442" t="s">
        <v>499</v>
      </c>
      <c r="CE442" t="s">
        <v>500</v>
      </c>
      <c r="CF442" s="91" t="s">
        <v>501</v>
      </c>
      <c r="CG442" t="s">
        <v>502</v>
      </c>
      <c r="CH442" t="s">
        <v>503</v>
      </c>
      <c r="CI442" t="s">
        <v>504</v>
      </c>
      <c r="CJ442" t="s">
        <v>505</v>
      </c>
      <c r="CK442" t="s">
        <v>506</v>
      </c>
      <c r="CL442" t="s">
        <v>507</v>
      </c>
      <c r="CM442" t="s">
        <v>508</v>
      </c>
      <c r="CN442" t="s">
        <v>509</v>
      </c>
      <c r="CO442" t="s">
        <v>510</v>
      </c>
      <c r="CP442" t="s">
        <v>511</v>
      </c>
      <c r="CQ442" t="s">
        <v>512</v>
      </c>
      <c r="CR442" t="s">
        <v>513</v>
      </c>
      <c r="CS442" t="s">
        <v>514</v>
      </c>
      <c r="CT442" t="s">
        <v>515</v>
      </c>
      <c r="CU442" t="s">
        <v>516</v>
      </c>
      <c r="CV442" t="s">
        <v>517</v>
      </c>
      <c r="CW442" t="s">
        <v>518</v>
      </c>
      <c r="CX442" t="s">
        <v>519</v>
      </c>
      <c r="CY442" t="s">
        <v>520</v>
      </c>
      <c r="CZ442" t="s">
        <v>521</v>
      </c>
      <c r="DA442" t="s">
        <v>522</v>
      </c>
      <c r="DB442" t="s">
        <v>523</v>
      </c>
      <c r="DC442" t="s">
        <v>524</v>
      </c>
      <c r="DD442" t="s">
        <v>525</v>
      </c>
      <c r="DE442" t="s">
        <v>526</v>
      </c>
      <c r="DF442" t="s">
        <v>527</v>
      </c>
      <c r="DG442" t="s">
        <v>528</v>
      </c>
      <c r="DH442" t="s">
        <v>529</v>
      </c>
      <c r="DI442" t="s">
        <v>530</v>
      </c>
      <c r="DJ442" s="91" t="s">
        <v>531</v>
      </c>
      <c r="DK442" t="s">
        <v>532</v>
      </c>
      <c r="DL442" t="s">
        <v>533</v>
      </c>
      <c r="DM442" t="s">
        <v>534</v>
      </c>
      <c r="DN442" t="s">
        <v>535</v>
      </c>
      <c r="DO442" t="s">
        <v>536</v>
      </c>
      <c r="DP442" t="s">
        <v>537</v>
      </c>
      <c r="DQ442" t="s">
        <v>538</v>
      </c>
      <c r="DR442" t="s">
        <v>539</v>
      </c>
      <c r="DS442" t="s">
        <v>540</v>
      </c>
      <c r="DT442" t="s">
        <v>541</v>
      </c>
      <c r="DU442" t="s">
        <v>542</v>
      </c>
      <c r="DV442" t="s">
        <v>543</v>
      </c>
      <c r="DW442" t="s">
        <v>544</v>
      </c>
      <c r="DX442" t="s">
        <v>545</v>
      </c>
      <c r="DY442" t="s">
        <v>546</v>
      </c>
      <c r="DZ442" t="s">
        <v>547</v>
      </c>
      <c r="EA442" t="s">
        <v>548</v>
      </c>
      <c r="EB442" t="s">
        <v>549</v>
      </c>
      <c r="EC442" t="s">
        <v>550</v>
      </c>
      <c r="ED442" t="s">
        <v>551</v>
      </c>
      <c r="EE442" t="s">
        <v>552</v>
      </c>
      <c r="EF442" t="s">
        <v>553</v>
      </c>
      <c r="EG442" t="s">
        <v>554</v>
      </c>
      <c r="EH442" t="s">
        <v>555</v>
      </c>
      <c r="EI442" t="s">
        <v>556</v>
      </c>
      <c r="EJ442" t="s">
        <v>557</v>
      </c>
      <c r="EK442" t="s">
        <v>558</v>
      </c>
      <c r="EL442" t="s">
        <v>559</v>
      </c>
      <c r="EM442" t="s">
        <v>560</v>
      </c>
      <c r="EN442" s="91" t="s">
        <v>561</v>
      </c>
    </row>
    <row r="443" spans="1:144">
      <c r="A443" t="str" cm="1">
        <f t="array" aca="1" ref="A443:M492" ca="1">Embodied_Input[]</f>
        <v>Substructure</v>
      </c>
      <c r="B443" t="str">
        <f ca="1"/>
        <v>Piles</v>
      </c>
      <c r="C443">
        <f ca="1"/>
        <v>0</v>
      </c>
      <c r="D443" t="str">
        <f ca="1"/>
        <v/>
      </c>
      <c r="E443">
        <f ca="1"/>
        <v>0</v>
      </c>
      <c r="F443">
        <f ca="1"/>
        <v>0</v>
      </c>
      <c r="G443">
        <f ca="1"/>
        <v>0</v>
      </c>
      <c r="H443" t="str">
        <f ca="1"/>
        <v/>
      </c>
      <c r="I443">
        <f ca="1"/>
        <v>0</v>
      </c>
      <c r="J443" t="str">
        <f ca="1"/>
        <v/>
      </c>
      <c r="K443">
        <f ca="1"/>
        <v>0</v>
      </c>
      <c r="L443" t="str">
        <f ca="1"/>
        <v>0</v>
      </c>
      <c r="M443" t="str">
        <f ca="1"/>
        <v>0</v>
      </c>
      <c r="X443" s="91">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s="91">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s="91">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s="91">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s="91">
        <v>0</v>
      </c>
    </row>
    <row r="444" spans="1:144">
      <c r="A444" t="str">
        <f ca="1"/>
        <v>Substructure</v>
      </c>
      <c r="B444" t="str">
        <f ca="1"/>
        <v>Pile caps</v>
      </c>
      <c r="C444">
        <f ca="1"/>
        <v>0</v>
      </c>
      <c r="D444" t="str">
        <f ca="1"/>
        <v/>
      </c>
      <c r="E444">
        <f ca="1"/>
        <v>0</v>
      </c>
      <c r="F444">
        <f ca="1"/>
        <v>0</v>
      </c>
      <c r="G444">
        <f ca="1"/>
        <v>0</v>
      </c>
      <c r="H444" t="str">
        <f ca="1"/>
        <v/>
      </c>
      <c r="I444">
        <f ca="1"/>
        <v>0</v>
      </c>
      <c r="J444" t="str">
        <f ca="1"/>
        <v/>
      </c>
      <c r="K444" t="str">
        <f ca="1"/>
        <v>0</v>
      </c>
      <c r="L444" t="str">
        <f ca="1"/>
        <v>0</v>
      </c>
      <c r="M444" t="str">
        <f ca="1"/>
        <v>0</v>
      </c>
      <c r="X444" s="91">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s="91">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s="91">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s="91">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s="91">
        <v>0</v>
      </c>
    </row>
    <row r="445" spans="1:144">
      <c r="A445" t="str">
        <f ca="1"/>
        <v>Substructure</v>
      </c>
      <c r="B445" t="str">
        <f ca="1"/>
        <v>Capping beams</v>
      </c>
      <c r="C445">
        <f ca="1"/>
        <v>0</v>
      </c>
      <c r="D445" t="str">
        <f ca="1"/>
        <v/>
      </c>
      <c r="E445">
        <f ca="1"/>
        <v>0</v>
      </c>
      <c r="F445">
        <f ca="1"/>
        <v>0</v>
      </c>
      <c r="G445">
        <f ca="1"/>
        <v>0</v>
      </c>
      <c r="H445" t="str">
        <f ca="1"/>
        <v/>
      </c>
      <c r="I445">
        <f ca="1"/>
        <v>0</v>
      </c>
      <c r="J445" t="str">
        <f ca="1"/>
        <v/>
      </c>
      <c r="K445" t="str">
        <f ca="1"/>
        <v>0</v>
      </c>
      <c r="L445" t="str">
        <f ca="1"/>
        <v>0</v>
      </c>
      <c r="M445" t="str">
        <f ca="1"/>
        <v>0</v>
      </c>
      <c r="X445" s="91">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s="91">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s="91">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0</v>
      </c>
      <c r="DI445">
        <v>0</v>
      </c>
      <c r="DJ445" s="91">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s="91">
        <v>0</v>
      </c>
    </row>
    <row r="446" spans="1:144">
      <c r="A446" t="str">
        <f ca="1"/>
        <v>Substructure</v>
      </c>
      <c r="B446" t="str">
        <f ca="1"/>
        <v>Raft</v>
      </c>
      <c r="C446">
        <f ca="1"/>
        <v>0</v>
      </c>
      <c r="D446" t="str">
        <f ca="1"/>
        <v/>
      </c>
      <c r="E446">
        <f ca="1"/>
        <v>0</v>
      </c>
      <c r="F446">
        <f ca="1"/>
        <v>0</v>
      </c>
      <c r="G446">
        <f ca="1"/>
        <v>0</v>
      </c>
      <c r="H446" t="str">
        <f ca="1"/>
        <v/>
      </c>
      <c r="I446">
        <f ca="1"/>
        <v>0</v>
      </c>
      <c r="J446" t="str">
        <f ca="1"/>
        <v/>
      </c>
      <c r="K446" t="str">
        <f ca="1"/>
        <v>0</v>
      </c>
      <c r="L446" t="str">
        <f ca="1"/>
        <v>0</v>
      </c>
      <c r="M446" t="str">
        <f ca="1"/>
        <v>0</v>
      </c>
      <c r="X446" s="91">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s="91">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s="91">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0</v>
      </c>
      <c r="DA446">
        <v>0</v>
      </c>
      <c r="DB446">
        <v>0</v>
      </c>
      <c r="DC446">
        <v>0</v>
      </c>
      <c r="DD446">
        <v>0</v>
      </c>
      <c r="DE446">
        <v>0</v>
      </c>
      <c r="DF446">
        <v>0</v>
      </c>
      <c r="DG446">
        <v>0</v>
      </c>
      <c r="DH446">
        <v>0</v>
      </c>
      <c r="DI446">
        <v>0</v>
      </c>
      <c r="DJ446" s="91">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s="91">
        <v>0</v>
      </c>
    </row>
    <row r="447" spans="1:144">
      <c r="A447" t="str">
        <f ca="1"/>
        <v>Substructure</v>
      </c>
      <c r="B447" t="str">
        <f ca="1"/>
        <v>Basement walls</v>
      </c>
      <c r="C447">
        <f ca="1"/>
        <v>0</v>
      </c>
      <c r="D447" t="str">
        <f ca="1"/>
        <v/>
      </c>
      <c r="E447">
        <f ca="1"/>
        <v>0</v>
      </c>
      <c r="F447">
        <f ca="1"/>
        <v>0</v>
      </c>
      <c r="G447">
        <f ca="1"/>
        <v>0</v>
      </c>
      <c r="H447" t="str">
        <f ca="1"/>
        <v/>
      </c>
      <c r="I447">
        <f ca="1"/>
        <v>0</v>
      </c>
      <c r="J447" t="str">
        <f ca="1"/>
        <v/>
      </c>
      <c r="K447" t="str">
        <f ca="1"/>
        <v>0</v>
      </c>
      <c r="L447" t="str">
        <f ca="1"/>
        <v>0</v>
      </c>
      <c r="M447" t="str">
        <f ca="1"/>
        <v>0</v>
      </c>
      <c r="X447" s="91">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s="91">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s="91">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0</v>
      </c>
      <c r="DB447">
        <v>0</v>
      </c>
      <c r="DC447">
        <v>0</v>
      </c>
      <c r="DD447">
        <v>0</v>
      </c>
      <c r="DE447">
        <v>0</v>
      </c>
      <c r="DF447">
        <v>0</v>
      </c>
      <c r="DG447">
        <v>0</v>
      </c>
      <c r="DH447">
        <v>0</v>
      </c>
      <c r="DI447">
        <v>0</v>
      </c>
      <c r="DJ447" s="91">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s="91">
        <v>0</v>
      </c>
    </row>
    <row r="448" spans="1:144">
      <c r="A448" t="str">
        <f ca="1"/>
        <v>Substructure</v>
      </c>
      <c r="B448" t="str">
        <f ca="1"/>
        <v>Lowest floor slab</v>
      </c>
      <c r="C448">
        <f ca="1"/>
        <v>0</v>
      </c>
      <c r="D448" t="str">
        <f ca="1"/>
        <v/>
      </c>
      <c r="E448">
        <f ca="1"/>
        <v>0</v>
      </c>
      <c r="F448">
        <f ca="1"/>
        <v>0</v>
      </c>
      <c r="G448">
        <f ca="1"/>
        <v>0</v>
      </c>
      <c r="H448" t="str">
        <f ca="1"/>
        <v/>
      </c>
      <c r="I448">
        <f ca="1"/>
        <v>0</v>
      </c>
      <c r="J448" t="str">
        <f ca="1"/>
        <v/>
      </c>
      <c r="K448" t="str">
        <f ca="1"/>
        <v>0</v>
      </c>
      <c r="L448" t="str">
        <f ca="1"/>
        <v>0</v>
      </c>
      <c r="M448" t="str">
        <f ca="1"/>
        <v>0</v>
      </c>
      <c r="X448" s="91">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s="91">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s="91">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0</v>
      </c>
      <c r="DB448">
        <v>0</v>
      </c>
      <c r="DC448">
        <v>0</v>
      </c>
      <c r="DD448">
        <v>0</v>
      </c>
      <c r="DE448">
        <v>0</v>
      </c>
      <c r="DF448">
        <v>0</v>
      </c>
      <c r="DG448">
        <v>0</v>
      </c>
      <c r="DH448">
        <v>0</v>
      </c>
      <c r="DI448">
        <v>0</v>
      </c>
      <c r="DJ448" s="91">
        <v>0</v>
      </c>
      <c r="DK448">
        <v>0</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s="91">
        <v>0</v>
      </c>
    </row>
    <row r="449" spans="1:144">
      <c r="A449" t="str">
        <f ca="1"/>
        <v>Substructure</v>
      </c>
      <c r="B449" t="str">
        <f ca="1"/>
        <v>Ground insulation</v>
      </c>
      <c r="C449">
        <f ca="1"/>
        <v>0</v>
      </c>
      <c r="D449" t="str">
        <f ca="1"/>
        <v/>
      </c>
      <c r="E449">
        <f ca="1"/>
        <v>0</v>
      </c>
      <c r="F449">
        <f ca="1"/>
        <v>0</v>
      </c>
      <c r="G449">
        <f ca="1"/>
        <v>0</v>
      </c>
      <c r="H449" t="str">
        <f ca="1"/>
        <v/>
      </c>
      <c r="I449">
        <f ca="1"/>
        <v>0</v>
      </c>
      <c r="J449" t="str">
        <f ca="1"/>
        <v/>
      </c>
      <c r="K449" t="str">
        <f ca="1"/>
        <v>0</v>
      </c>
      <c r="L449" t="str">
        <f ca="1"/>
        <v>0</v>
      </c>
      <c r="M449" t="str">
        <f ca="1"/>
        <v>0</v>
      </c>
      <c r="X449" s="91">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s="91">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s="91">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s="91">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s="91">
        <v>0</v>
      </c>
    </row>
    <row r="450" spans="1:144">
      <c r="A450" t="str">
        <f ca="1"/>
        <v>Superstructure</v>
      </c>
      <c r="B450" t="str">
        <f ca="1"/>
        <v>Core structure</v>
      </c>
      <c r="C450">
        <f ca="1"/>
        <v>0</v>
      </c>
      <c r="D450" t="str">
        <f ca="1"/>
        <v/>
      </c>
      <c r="E450">
        <f ca="1"/>
        <v>0</v>
      </c>
      <c r="F450">
        <f ca="1"/>
        <v>0</v>
      </c>
      <c r="G450">
        <f ca="1"/>
        <v>0</v>
      </c>
      <c r="H450" t="str">
        <f ca="1"/>
        <v/>
      </c>
      <c r="I450">
        <f ca="1"/>
        <v>0</v>
      </c>
      <c r="J450" t="str">
        <f ca="1"/>
        <v/>
      </c>
      <c r="K450" t="str">
        <f ca="1"/>
        <v>0</v>
      </c>
      <c r="L450" t="str">
        <f ca="1"/>
        <v>0</v>
      </c>
      <c r="M450" t="str">
        <f ca="1"/>
        <v>0</v>
      </c>
      <c r="X450" s="91">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s="91">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s="91">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s="91">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s="91">
        <v>0</v>
      </c>
    </row>
    <row r="451" spans="1:144">
      <c r="A451" t="str">
        <f ca="1"/>
        <v>Superstructure</v>
      </c>
      <c r="B451" t="str">
        <f ca="1"/>
        <v>Columns</v>
      </c>
      <c r="C451">
        <f ca="1"/>
        <v>0</v>
      </c>
      <c r="D451" t="str">
        <f ca="1"/>
        <v/>
      </c>
      <c r="E451">
        <f ca="1"/>
        <v>0</v>
      </c>
      <c r="F451">
        <f ca="1"/>
        <v>0</v>
      </c>
      <c r="G451">
        <f ca="1"/>
        <v>0</v>
      </c>
      <c r="H451" t="str">
        <f ca="1"/>
        <v/>
      </c>
      <c r="I451">
        <f ca="1"/>
        <v>0</v>
      </c>
      <c r="J451" t="str">
        <f ca="1"/>
        <v/>
      </c>
      <c r="K451" t="str">
        <f ca="1"/>
        <v>0</v>
      </c>
      <c r="L451" t="str">
        <f ca="1"/>
        <v>0</v>
      </c>
      <c r="M451" t="str">
        <f ca="1"/>
        <v>0</v>
      </c>
      <c r="X451" s="9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s="9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s="9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s="9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s="91">
        <v>0</v>
      </c>
    </row>
    <row r="452" spans="1:144">
      <c r="A452" t="str">
        <f ca="1"/>
        <v>Superstructure</v>
      </c>
      <c r="B452" t="str">
        <f ca="1"/>
        <v>Beams</v>
      </c>
      <c r="C452">
        <f ca="1"/>
        <v>0</v>
      </c>
      <c r="D452" t="str">
        <f ca="1"/>
        <v/>
      </c>
      <c r="E452">
        <f ca="1"/>
        <v>0</v>
      </c>
      <c r="F452">
        <f ca="1"/>
        <v>0</v>
      </c>
      <c r="G452">
        <f ca="1"/>
        <v>0</v>
      </c>
      <c r="H452" t="str">
        <f ca="1"/>
        <v/>
      </c>
      <c r="I452">
        <f ca="1"/>
        <v>0</v>
      </c>
      <c r="J452" t="str">
        <f ca="1"/>
        <v/>
      </c>
      <c r="K452" t="str">
        <f ca="1"/>
        <v>0</v>
      </c>
      <c r="L452" t="str">
        <f ca="1"/>
        <v>0</v>
      </c>
      <c r="M452" t="str">
        <f ca="1"/>
        <v>0</v>
      </c>
      <c r="X452" s="91">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s="91">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s="91">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0</v>
      </c>
      <c r="DC452">
        <v>0</v>
      </c>
      <c r="DD452">
        <v>0</v>
      </c>
      <c r="DE452">
        <v>0</v>
      </c>
      <c r="DF452">
        <v>0</v>
      </c>
      <c r="DG452">
        <v>0</v>
      </c>
      <c r="DH452">
        <v>0</v>
      </c>
      <c r="DI452">
        <v>0</v>
      </c>
      <c r="DJ452" s="91">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0</v>
      </c>
      <c r="EJ452">
        <v>0</v>
      </c>
      <c r="EK452">
        <v>0</v>
      </c>
      <c r="EL452">
        <v>0</v>
      </c>
      <c r="EM452">
        <v>0</v>
      </c>
      <c r="EN452" s="91">
        <v>0</v>
      </c>
    </row>
    <row r="453" spans="1:144">
      <c r="A453" t="str">
        <f ca="1"/>
        <v>Superstructure</v>
      </c>
      <c r="B453" t="str">
        <f ca="1"/>
        <v>Secondary beams</v>
      </c>
      <c r="C453">
        <f ca="1"/>
        <v>0</v>
      </c>
      <c r="D453" t="str">
        <f ca="1"/>
        <v/>
      </c>
      <c r="E453">
        <f ca="1"/>
        <v>0</v>
      </c>
      <c r="F453">
        <f ca="1"/>
        <v>0</v>
      </c>
      <c r="G453">
        <f ca="1"/>
        <v>0</v>
      </c>
      <c r="H453" t="str">
        <f ca="1"/>
        <v/>
      </c>
      <c r="I453">
        <f ca="1"/>
        <v>0</v>
      </c>
      <c r="J453" t="str">
        <f ca="1"/>
        <v/>
      </c>
      <c r="K453" t="str">
        <f ca="1"/>
        <v>0</v>
      </c>
      <c r="L453" t="str">
        <f ca="1"/>
        <v>0</v>
      </c>
      <c r="M453" t="str">
        <f ca="1"/>
        <v>0</v>
      </c>
      <c r="X453" s="91">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s="91">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s="91">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s="91">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s="91">
        <v>0</v>
      </c>
    </row>
    <row r="454" spans="1:144">
      <c r="A454" t="str">
        <f ca="1"/>
        <v>Upper floors</v>
      </c>
      <c r="B454" t="str">
        <f ca="1"/>
        <v>Floor slab</v>
      </c>
      <c r="C454">
        <f ca="1"/>
        <v>0</v>
      </c>
      <c r="D454" t="str">
        <f ca="1"/>
        <v/>
      </c>
      <c r="E454">
        <f ca="1"/>
        <v>0</v>
      </c>
      <c r="F454">
        <f ca="1"/>
        <v>0</v>
      </c>
      <c r="G454">
        <f ca="1"/>
        <v>0</v>
      </c>
      <c r="H454" t="str">
        <f ca="1"/>
        <v/>
      </c>
      <c r="I454">
        <f ca="1"/>
        <v>0</v>
      </c>
      <c r="J454" t="str">
        <f ca="1"/>
        <v/>
      </c>
      <c r="K454" t="str">
        <f ca="1"/>
        <v>0</v>
      </c>
      <c r="L454" t="str">
        <f ca="1"/>
        <v>0</v>
      </c>
      <c r="M454" t="str">
        <f ca="1"/>
        <v>0</v>
      </c>
      <c r="X454" s="91">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s="91">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s="91">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s="91">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s="91">
        <v>0</v>
      </c>
    </row>
    <row r="455" spans="1:144">
      <c r="A455" t="str">
        <f ca="1"/>
        <v>Upper floors</v>
      </c>
      <c r="B455" t="str">
        <f ca="1"/>
        <v>Joisted floors</v>
      </c>
      <c r="C455">
        <f ca="1"/>
        <v>0</v>
      </c>
      <c r="D455" t="str">
        <f ca="1"/>
        <v/>
      </c>
      <c r="E455">
        <f ca="1"/>
        <v>0</v>
      </c>
      <c r="F455">
        <f ca="1"/>
        <v>0</v>
      </c>
      <c r="G455">
        <f ca="1"/>
        <v>0</v>
      </c>
      <c r="H455" t="str">
        <f ca="1"/>
        <v/>
      </c>
      <c r="I455">
        <f ca="1"/>
        <v>0</v>
      </c>
      <c r="J455" t="str">
        <f ca="1"/>
        <v/>
      </c>
      <c r="K455" t="str">
        <f ca="1"/>
        <v>0</v>
      </c>
      <c r="L455" t="str">
        <f ca="1"/>
        <v>0</v>
      </c>
      <c r="M455" t="str">
        <f ca="1"/>
        <v>0</v>
      </c>
      <c r="X455" s="91">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s="91">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s="91">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s="91">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s="91">
        <v>0</v>
      </c>
    </row>
    <row r="456" spans="1:144">
      <c r="A456" t="str">
        <f ca="1"/>
        <v>Roof</v>
      </c>
      <c r="B456" t="str">
        <f ca="1"/>
        <v>Roof</v>
      </c>
      <c r="C456">
        <f ca="1"/>
        <v>0</v>
      </c>
      <c r="D456" t="str">
        <f ca="1"/>
        <v/>
      </c>
      <c r="E456">
        <f ca="1"/>
        <v>0</v>
      </c>
      <c r="F456">
        <f ca="1"/>
        <v>0</v>
      </c>
      <c r="G456">
        <f ca="1"/>
        <v>0</v>
      </c>
      <c r="H456" t="str">
        <f ca="1"/>
        <v/>
      </c>
      <c r="I456">
        <f ca="1"/>
        <v>0</v>
      </c>
      <c r="J456" t="str">
        <f ca="1"/>
        <v/>
      </c>
      <c r="K456" t="str">
        <f ca="1"/>
        <v>0</v>
      </c>
      <c r="L456" t="str">
        <f ca="1"/>
        <v>0</v>
      </c>
      <c r="M456" t="str">
        <f ca="1"/>
        <v>0</v>
      </c>
      <c r="X456" s="91">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s="91">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s="91">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0</v>
      </c>
      <c r="DJ456" s="91">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s="91">
        <v>0</v>
      </c>
    </row>
    <row r="457" spans="1:144">
      <c r="A457" t="str">
        <f ca="1"/>
        <v>Roof</v>
      </c>
      <c r="B457" t="str">
        <f ca="1"/>
        <v>Roof insulation</v>
      </c>
      <c r="C457">
        <f ca="1"/>
        <v>0</v>
      </c>
      <c r="D457" t="str">
        <f ca="1"/>
        <v/>
      </c>
      <c r="E457">
        <f ca="1"/>
        <v>0</v>
      </c>
      <c r="F457">
        <f ca="1"/>
        <v>0</v>
      </c>
      <c r="G457">
        <f ca="1"/>
        <v>0</v>
      </c>
      <c r="H457" t="str">
        <f ca="1"/>
        <v/>
      </c>
      <c r="I457">
        <f ca="1"/>
        <v>0</v>
      </c>
      <c r="J457" t="str">
        <f ca="1"/>
        <v/>
      </c>
      <c r="K457" t="str">
        <f ca="1"/>
        <v>0</v>
      </c>
      <c r="L457" t="str">
        <f ca="1"/>
        <v>0</v>
      </c>
      <c r="M457" t="str">
        <f ca="1"/>
        <v>0</v>
      </c>
      <c r="X457" s="91">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s="91">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s="91">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0</v>
      </c>
      <c r="DB457">
        <v>0</v>
      </c>
      <c r="DC457">
        <v>0</v>
      </c>
      <c r="DD457">
        <v>0</v>
      </c>
      <c r="DE457">
        <v>0</v>
      </c>
      <c r="DF457">
        <v>0</v>
      </c>
      <c r="DG457">
        <v>0</v>
      </c>
      <c r="DH457">
        <v>0</v>
      </c>
      <c r="DI457">
        <v>0</v>
      </c>
      <c r="DJ457" s="91">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s="91">
        <v>0</v>
      </c>
    </row>
    <row r="458" spans="1:144">
      <c r="A458" t="str">
        <f ca="1"/>
        <v>Roof</v>
      </c>
      <c r="B458" t="str">
        <f ca="1"/>
        <v>Roof finishes</v>
      </c>
      <c r="C458">
        <f ca="1"/>
        <v>0</v>
      </c>
      <c r="D458" t="str">
        <f ca="1"/>
        <v/>
      </c>
      <c r="E458">
        <f ca="1"/>
        <v>0</v>
      </c>
      <c r="F458">
        <f ca="1"/>
        <v>0</v>
      </c>
      <c r="G458">
        <f ca="1"/>
        <v>0</v>
      </c>
      <c r="H458" t="str">
        <f ca="1"/>
        <v/>
      </c>
      <c r="I458">
        <f ca="1"/>
        <v>0</v>
      </c>
      <c r="J458" t="str">
        <f ca="1"/>
        <v/>
      </c>
      <c r="K458" t="str">
        <f ca="1"/>
        <v>0</v>
      </c>
      <c r="L458" t="str">
        <f ca="1"/>
        <v>0</v>
      </c>
      <c r="M458" t="str">
        <f ca="1"/>
        <v>0</v>
      </c>
      <c r="X458" s="91">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s="91">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s="91">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v>0</v>
      </c>
      <c r="DH458">
        <v>0</v>
      </c>
      <c r="DI458">
        <v>0</v>
      </c>
      <c r="DJ458" s="91">
        <v>0</v>
      </c>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s="91">
        <v>0</v>
      </c>
    </row>
    <row r="459" spans="1:144">
      <c r="A459" t="str">
        <f ca="1"/>
        <v>External walls</v>
      </c>
      <c r="B459" t="str">
        <f ca="1"/>
        <v>Facade</v>
      </c>
      <c r="C459">
        <f ca="1"/>
        <v>0</v>
      </c>
      <c r="D459" t="str">
        <f ca="1"/>
        <v/>
      </c>
      <c r="E459">
        <f ca="1"/>
        <v>0</v>
      </c>
      <c r="F459">
        <f ca="1"/>
        <v>0</v>
      </c>
      <c r="G459">
        <f ca="1"/>
        <v>0</v>
      </c>
      <c r="H459" t="str">
        <f ca="1"/>
        <v/>
      </c>
      <c r="I459">
        <f ca="1"/>
        <v>0</v>
      </c>
      <c r="J459" t="str">
        <f ca="1"/>
        <v/>
      </c>
      <c r="K459" t="str">
        <f ca="1"/>
        <v>0</v>
      </c>
      <c r="L459" t="str">
        <f ca="1"/>
        <v>0</v>
      </c>
      <c r="M459" t="str">
        <f ca="1"/>
        <v>0</v>
      </c>
      <c r="X459" s="91">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s="91">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s="91">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v>0</v>
      </c>
      <c r="DJ459" s="91">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s="91">
        <v>0</v>
      </c>
    </row>
    <row r="460" spans="1:144">
      <c r="A460" t="str">
        <f ca="1"/>
        <v>External walls</v>
      </c>
      <c r="B460" t="str">
        <f ca="1"/>
        <v>Wall insulation</v>
      </c>
      <c r="C460">
        <f ca="1"/>
        <v>0</v>
      </c>
      <c r="D460" t="str">
        <f ca="1"/>
        <v/>
      </c>
      <c r="E460">
        <f ca="1"/>
        <v>0</v>
      </c>
      <c r="F460">
        <f ca="1"/>
        <v>0</v>
      </c>
      <c r="G460">
        <f ca="1"/>
        <v>0</v>
      </c>
      <c r="H460" t="str">
        <f ca="1"/>
        <v/>
      </c>
      <c r="I460">
        <f ca="1"/>
        <v>0</v>
      </c>
      <c r="J460" t="str">
        <f ca="1"/>
        <v/>
      </c>
      <c r="K460" t="str">
        <f ca="1"/>
        <v>0</v>
      </c>
      <c r="L460" t="str">
        <f ca="1"/>
        <v>0</v>
      </c>
      <c r="M460" t="str">
        <f ca="1"/>
        <v>0</v>
      </c>
      <c r="X460" s="91">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s="91">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s="91">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c r="DH460">
        <v>0</v>
      </c>
      <c r="DI460">
        <v>0</v>
      </c>
      <c r="DJ460" s="91">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0</v>
      </c>
      <c r="EN460" s="91">
        <v>0</v>
      </c>
    </row>
    <row r="461" spans="1:144">
      <c r="A461" t="str">
        <f ca="1"/>
        <v>Windows</v>
      </c>
      <c r="B461" t="str">
        <f ca="1"/>
        <v>Glazing</v>
      </c>
      <c r="C461">
        <f ca="1"/>
        <v>0</v>
      </c>
      <c r="D461" t="str">
        <f ca="1"/>
        <v/>
      </c>
      <c r="E461">
        <f ca="1"/>
        <v>0</v>
      </c>
      <c r="F461">
        <f ca="1"/>
        <v>0</v>
      </c>
      <c r="G461">
        <f ca="1"/>
        <v>0</v>
      </c>
      <c r="H461" t="str">
        <f ca="1"/>
        <v/>
      </c>
      <c r="I461">
        <f ca="1"/>
        <v>0</v>
      </c>
      <c r="J461" t="str">
        <f ca="1"/>
        <v/>
      </c>
      <c r="K461" t="str">
        <f ca="1"/>
        <v>0</v>
      </c>
      <c r="L461" t="str">
        <f ca="1"/>
        <v>0</v>
      </c>
      <c r="M461" t="str">
        <f ca="1"/>
        <v>0</v>
      </c>
      <c r="X461" s="9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s="9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s="9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s="9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s="91">
        <v>0</v>
      </c>
    </row>
    <row r="462" spans="1:144">
      <c r="A462" t="str">
        <f ca="1"/>
        <v>Windows</v>
      </c>
      <c r="B462" t="str">
        <f ca="1"/>
        <v>Window frames</v>
      </c>
      <c r="C462">
        <f ca="1"/>
        <v>0</v>
      </c>
      <c r="D462" t="str">
        <f ca="1"/>
        <v/>
      </c>
      <c r="E462">
        <f ca="1"/>
        <v>0</v>
      </c>
      <c r="F462">
        <f ca="1"/>
        <v>0</v>
      </c>
      <c r="G462">
        <f ca="1"/>
        <v>0</v>
      </c>
      <c r="H462" t="str">
        <f ca="1"/>
        <v/>
      </c>
      <c r="I462">
        <f ca="1"/>
        <v>0</v>
      </c>
      <c r="J462" t="str">
        <f ca="1"/>
        <v/>
      </c>
      <c r="K462" t="str">
        <f ca="1"/>
        <v>0</v>
      </c>
      <c r="L462" t="str">
        <f ca="1"/>
        <v>0</v>
      </c>
      <c r="M462" t="str">
        <f ca="1"/>
        <v>0</v>
      </c>
      <c r="X462" s="91">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s="91">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s="91">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s="91">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s="91">
        <v>0</v>
      </c>
    </row>
    <row r="463" spans="1:144">
      <c r="A463" t="str">
        <f ca="1"/>
        <v>Internal walls</v>
      </c>
      <c r="B463" t="str">
        <f ca="1"/>
        <v>Partitions</v>
      </c>
      <c r="C463">
        <f ca="1"/>
        <v>0</v>
      </c>
      <c r="D463" t="str">
        <f ca="1"/>
        <v/>
      </c>
      <c r="E463">
        <f ca="1"/>
        <v>0</v>
      </c>
      <c r="F463">
        <f ca="1"/>
        <v>0</v>
      </c>
      <c r="G463">
        <f ca="1"/>
        <v>0</v>
      </c>
      <c r="H463" t="str">
        <f ca="1"/>
        <v/>
      </c>
      <c r="I463">
        <f ca="1"/>
        <v>0</v>
      </c>
      <c r="J463" t="str">
        <f ca="1"/>
        <v/>
      </c>
      <c r="K463" t="str">
        <f ca="1"/>
        <v>0</v>
      </c>
      <c r="L463" t="str">
        <f ca="1"/>
        <v>0</v>
      </c>
      <c r="M463" t="str">
        <f ca="1"/>
        <v>0</v>
      </c>
      <c r="X463" s="91">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s="91">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s="91">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s="91">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s="91">
        <v>0</v>
      </c>
    </row>
    <row r="464" spans="1:144">
      <c r="A464" t="str">
        <f ca="1"/>
        <v>Internal finishes</v>
      </c>
      <c r="B464" t="str">
        <f ca="1"/>
        <v>Ceilings</v>
      </c>
      <c r="C464">
        <f ca="1"/>
        <v>0</v>
      </c>
      <c r="D464" t="str">
        <f ca="1"/>
        <v/>
      </c>
      <c r="E464">
        <f ca="1"/>
        <v>0</v>
      </c>
      <c r="F464">
        <f ca="1"/>
        <v>0</v>
      </c>
      <c r="G464">
        <f ca="1"/>
        <v>0</v>
      </c>
      <c r="H464" t="str">
        <f ca="1"/>
        <v/>
      </c>
      <c r="I464">
        <f ca="1"/>
        <v>0</v>
      </c>
      <c r="J464" t="str">
        <f ca="1"/>
        <v/>
      </c>
      <c r="K464" t="str">
        <f ca="1"/>
        <v>0</v>
      </c>
      <c r="L464" t="str">
        <f ca="1"/>
        <v>0</v>
      </c>
      <c r="M464" t="str">
        <f ca="1"/>
        <v>0</v>
      </c>
      <c r="X464" s="91">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s="91">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s="91">
        <v>0</v>
      </c>
      <c r="CG464">
        <v>0</v>
      </c>
      <c r="CH464">
        <v>0</v>
      </c>
      <c r="CI464">
        <v>0</v>
      </c>
      <c r="CJ464">
        <v>0</v>
      </c>
      <c r="CK464">
        <v>0</v>
      </c>
      <c r="CL464">
        <v>0</v>
      </c>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0</v>
      </c>
      <c r="DF464">
        <v>0</v>
      </c>
      <c r="DG464">
        <v>0</v>
      </c>
      <c r="DH464">
        <v>0</v>
      </c>
      <c r="DI464">
        <v>0</v>
      </c>
      <c r="DJ464" s="91">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s="91">
        <v>0</v>
      </c>
    </row>
    <row r="465" spans="1:144">
      <c r="A465" t="str">
        <f ca="1"/>
        <v>Internal finishes</v>
      </c>
      <c r="B465" t="str">
        <f ca="1"/>
        <v>Floors</v>
      </c>
      <c r="C465">
        <f ca="1"/>
        <v>0</v>
      </c>
      <c r="D465" t="str">
        <f ca="1"/>
        <v/>
      </c>
      <c r="E465">
        <f ca="1"/>
        <v>0</v>
      </c>
      <c r="F465">
        <f ca="1"/>
        <v>0</v>
      </c>
      <c r="G465">
        <f ca="1"/>
        <v>0</v>
      </c>
      <c r="H465" t="str">
        <f ca="1"/>
        <v/>
      </c>
      <c r="I465">
        <f ca="1"/>
        <v>0</v>
      </c>
      <c r="J465" t="str">
        <f ca="1"/>
        <v/>
      </c>
      <c r="K465" t="str">
        <f ca="1"/>
        <v>0</v>
      </c>
      <c r="L465" t="str">
        <f ca="1"/>
        <v>0</v>
      </c>
      <c r="M465" t="str">
        <f ca="1"/>
        <v>0</v>
      </c>
      <c r="X465" s="91">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s="91">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s="91">
        <v>0</v>
      </c>
      <c r="CG465">
        <v>0</v>
      </c>
      <c r="CH465">
        <v>0</v>
      </c>
      <c r="CI465">
        <v>0</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v>0</v>
      </c>
      <c r="DF465">
        <v>0</v>
      </c>
      <c r="DG465">
        <v>0</v>
      </c>
      <c r="DH465">
        <v>0</v>
      </c>
      <c r="DI465">
        <v>0</v>
      </c>
      <c r="DJ465" s="91">
        <v>0</v>
      </c>
      <c r="DK465">
        <v>0</v>
      </c>
      <c r="DL465">
        <v>0</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0</v>
      </c>
      <c r="EK465">
        <v>0</v>
      </c>
      <c r="EL465">
        <v>0</v>
      </c>
      <c r="EM465">
        <v>0</v>
      </c>
      <c r="EN465" s="91">
        <v>0</v>
      </c>
    </row>
    <row r="466" spans="1:144">
      <c r="A466" t="str">
        <f ca="1"/>
        <v>Services</v>
      </c>
      <c r="B466" t="str">
        <f ca="1"/>
        <v>Services</v>
      </c>
      <c r="C466">
        <f ca="1"/>
        <v>0</v>
      </c>
      <c r="D466" t="str">
        <f ca="1"/>
        <v/>
      </c>
      <c r="E466">
        <f ca="1"/>
        <v>0</v>
      </c>
      <c r="F466">
        <f ca="1"/>
        <v>0</v>
      </c>
      <c r="G466">
        <f ca="1"/>
        <v>0</v>
      </c>
      <c r="H466" t="str">
        <f ca="1"/>
        <v/>
      </c>
      <c r="I466">
        <f ca="1"/>
        <v>0</v>
      </c>
      <c r="J466" t="str">
        <f ca="1"/>
        <v/>
      </c>
      <c r="K466" t="str">
        <f ca="1"/>
        <v>0</v>
      </c>
      <c r="L466" t="str">
        <f ca="1"/>
        <v>0</v>
      </c>
      <c r="M466" t="str">
        <f ca="1"/>
        <v>0</v>
      </c>
      <c r="X466" s="91">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s="91">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s="91">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s="91">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s="91">
        <v>0</v>
      </c>
    </row>
    <row r="467" spans="1:144">
      <c r="A467">
        <f ca="1"/>
        <v>0</v>
      </c>
      <c r="B467">
        <f ca="1"/>
        <v>0</v>
      </c>
      <c r="C467">
        <f ca="1"/>
        <v>0</v>
      </c>
      <c r="D467" t="str">
        <f ca="1"/>
        <v/>
      </c>
      <c r="E467">
        <f ca="1"/>
        <v>0</v>
      </c>
      <c r="F467">
        <f ca="1"/>
        <v>0</v>
      </c>
      <c r="G467">
        <f ca="1"/>
        <v>0</v>
      </c>
      <c r="H467" t="str">
        <f ca="1"/>
        <v/>
      </c>
      <c r="I467">
        <f ca="1"/>
        <v>0</v>
      </c>
      <c r="J467" t="str">
        <f ca="1"/>
        <v/>
      </c>
      <c r="K467" t="str">
        <f ca="1"/>
        <v>0</v>
      </c>
      <c r="L467" t="str">
        <f ca="1"/>
        <v>0</v>
      </c>
      <c r="M467" t="str">
        <f ca="1"/>
        <v>0</v>
      </c>
      <c r="X467" s="91">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s="91">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s="91">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s="91">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s="91">
        <v>0</v>
      </c>
    </row>
    <row r="468" spans="1:144">
      <c r="A468">
        <f ca="1"/>
        <v>0</v>
      </c>
      <c r="B468">
        <f ca="1"/>
        <v>0</v>
      </c>
      <c r="C468">
        <f ca="1"/>
        <v>0</v>
      </c>
      <c r="D468" t="str">
        <f ca="1"/>
        <v/>
      </c>
      <c r="E468">
        <f ca="1"/>
        <v>0</v>
      </c>
      <c r="F468">
        <f ca="1"/>
        <v>0</v>
      </c>
      <c r="G468">
        <f ca="1"/>
        <v>0</v>
      </c>
      <c r="H468" t="str">
        <f ca="1"/>
        <v/>
      </c>
      <c r="I468">
        <f ca="1"/>
        <v>0</v>
      </c>
      <c r="J468" t="str">
        <f ca="1"/>
        <v/>
      </c>
      <c r="K468" t="str">
        <f ca="1"/>
        <v>0</v>
      </c>
      <c r="L468" t="str">
        <f ca="1"/>
        <v>0</v>
      </c>
      <c r="M468" t="str">
        <f ca="1"/>
        <v>0</v>
      </c>
      <c r="X468" s="91">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s="91">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s="91">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s="91">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s="91">
        <v>0</v>
      </c>
    </row>
    <row r="469" spans="1:144">
      <c r="A469">
        <f ca="1"/>
        <v>0</v>
      </c>
      <c r="B469">
        <f ca="1"/>
        <v>0</v>
      </c>
      <c r="C469">
        <f ca="1"/>
        <v>0</v>
      </c>
      <c r="D469" t="str">
        <f ca="1"/>
        <v/>
      </c>
      <c r="E469">
        <f ca="1"/>
        <v>0</v>
      </c>
      <c r="F469">
        <f ca="1"/>
        <v>0</v>
      </c>
      <c r="G469">
        <f ca="1"/>
        <v>0</v>
      </c>
      <c r="H469" t="str">
        <f ca="1"/>
        <v/>
      </c>
      <c r="I469">
        <f ca="1"/>
        <v>0</v>
      </c>
      <c r="J469" t="str">
        <f ca="1"/>
        <v/>
      </c>
      <c r="K469" t="str">
        <f ca="1"/>
        <v>0</v>
      </c>
      <c r="L469" t="str">
        <f ca="1"/>
        <v>0</v>
      </c>
      <c r="M469" t="str">
        <f ca="1"/>
        <v>0</v>
      </c>
      <c r="X469" s="91">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s="91">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s="91">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c r="DJ469" s="91">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s="91">
        <v>0</v>
      </c>
    </row>
    <row r="470" spans="1:144">
      <c r="A470">
        <f ca="1"/>
        <v>0</v>
      </c>
      <c r="B470">
        <f ca="1"/>
        <v>0</v>
      </c>
      <c r="C470">
        <f ca="1"/>
        <v>0</v>
      </c>
      <c r="D470" t="str">
        <f ca="1"/>
        <v/>
      </c>
      <c r="E470">
        <f ca="1"/>
        <v>0</v>
      </c>
      <c r="F470">
        <f ca="1"/>
        <v>0</v>
      </c>
      <c r="G470">
        <f ca="1"/>
        <v>0</v>
      </c>
      <c r="H470" t="str">
        <f ca="1"/>
        <v/>
      </c>
      <c r="I470">
        <f ca="1"/>
        <v>0</v>
      </c>
      <c r="J470" t="str">
        <f ca="1"/>
        <v/>
      </c>
      <c r="K470" t="str">
        <f ca="1"/>
        <v>0</v>
      </c>
      <c r="L470" t="str">
        <f ca="1"/>
        <v>0</v>
      </c>
      <c r="M470" t="str">
        <f ca="1"/>
        <v>0</v>
      </c>
    </row>
    <row r="471" spans="1:144">
      <c r="A471">
        <f ca="1"/>
        <v>0</v>
      </c>
      <c r="B471">
        <f ca="1"/>
        <v>0</v>
      </c>
      <c r="C471">
        <f ca="1"/>
        <v>0</v>
      </c>
      <c r="D471" t="str">
        <f ca="1"/>
        <v/>
      </c>
      <c r="E471">
        <f ca="1"/>
        <v>0</v>
      </c>
      <c r="F471">
        <f ca="1"/>
        <v>0</v>
      </c>
      <c r="G471">
        <f ca="1"/>
        <v>0</v>
      </c>
      <c r="H471" t="str">
        <f ca="1"/>
        <v/>
      </c>
      <c r="I471">
        <f ca="1"/>
        <v>0</v>
      </c>
      <c r="J471" t="str">
        <f ca="1"/>
        <v/>
      </c>
      <c r="K471" t="str">
        <f ca="1"/>
        <v>0</v>
      </c>
      <c r="L471" t="str">
        <f ca="1"/>
        <v>0</v>
      </c>
      <c r="M471" t="str">
        <f ca="1"/>
        <v>0</v>
      </c>
    </row>
    <row r="472" spans="1:144">
      <c r="A472">
        <f ca="1"/>
        <v>0</v>
      </c>
      <c r="B472">
        <f ca="1"/>
        <v>0</v>
      </c>
      <c r="C472">
        <f ca="1"/>
        <v>0</v>
      </c>
      <c r="D472" t="str">
        <f ca="1"/>
        <v/>
      </c>
      <c r="E472">
        <f ca="1"/>
        <v>0</v>
      </c>
      <c r="F472">
        <f ca="1"/>
        <v>0</v>
      </c>
      <c r="G472">
        <f ca="1"/>
        <v>0</v>
      </c>
      <c r="H472" t="str">
        <f ca="1"/>
        <v/>
      </c>
      <c r="I472">
        <f ca="1"/>
        <v>0</v>
      </c>
      <c r="J472" t="str">
        <f ca="1"/>
        <v/>
      </c>
      <c r="K472" t="str">
        <f ca="1"/>
        <v>0</v>
      </c>
      <c r="L472" t="str">
        <f ca="1"/>
        <v>0</v>
      </c>
      <c r="M472" t="str">
        <f ca="1"/>
        <v>0</v>
      </c>
    </row>
    <row r="473" spans="1:144">
      <c r="A473">
        <f ca="1"/>
        <v>0</v>
      </c>
      <c r="B473">
        <f ca="1"/>
        <v>0</v>
      </c>
      <c r="C473">
        <f ca="1"/>
        <v>0</v>
      </c>
      <c r="D473" t="str">
        <f ca="1"/>
        <v/>
      </c>
      <c r="E473">
        <f ca="1"/>
        <v>0</v>
      </c>
      <c r="F473">
        <f ca="1"/>
        <v>0</v>
      </c>
      <c r="G473">
        <f ca="1"/>
        <v>0</v>
      </c>
      <c r="H473" t="str">
        <f ca="1"/>
        <v/>
      </c>
      <c r="I473">
        <f ca="1"/>
        <v>0</v>
      </c>
      <c r="J473" t="str">
        <f ca="1"/>
        <v/>
      </c>
      <c r="K473" t="str">
        <f ca="1"/>
        <v>0</v>
      </c>
      <c r="L473" t="str">
        <f ca="1"/>
        <v>0</v>
      </c>
      <c r="M473" t="str">
        <f ca="1"/>
        <v>0</v>
      </c>
    </row>
    <row r="474" spans="1:144">
      <c r="A474">
        <f ca="1"/>
        <v>0</v>
      </c>
      <c r="B474">
        <f ca="1"/>
        <v>0</v>
      </c>
      <c r="C474">
        <f ca="1"/>
        <v>0</v>
      </c>
      <c r="D474" t="str">
        <f ca="1"/>
        <v/>
      </c>
      <c r="E474">
        <f ca="1"/>
        <v>0</v>
      </c>
      <c r="F474">
        <f ca="1"/>
        <v>0</v>
      </c>
      <c r="G474">
        <f ca="1"/>
        <v>0</v>
      </c>
      <c r="H474" t="str">
        <f ca="1"/>
        <v/>
      </c>
      <c r="I474">
        <f ca="1"/>
        <v>0</v>
      </c>
      <c r="J474" t="str">
        <f ca="1"/>
        <v/>
      </c>
      <c r="K474" t="str">
        <f ca="1"/>
        <v>0</v>
      </c>
      <c r="L474" t="str">
        <f ca="1"/>
        <v>0</v>
      </c>
      <c r="M474" t="str">
        <f ca="1"/>
        <v>0</v>
      </c>
    </row>
    <row r="475" spans="1:144">
      <c r="A475">
        <f ca="1"/>
        <v>0</v>
      </c>
      <c r="B475">
        <f ca="1"/>
        <v>0</v>
      </c>
      <c r="C475">
        <f ca="1"/>
        <v>0</v>
      </c>
      <c r="D475" t="str">
        <f ca="1"/>
        <v/>
      </c>
      <c r="E475">
        <f ca="1"/>
        <v>0</v>
      </c>
      <c r="F475">
        <f ca="1"/>
        <v>0</v>
      </c>
      <c r="G475">
        <f ca="1"/>
        <v>0</v>
      </c>
      <c r="H475" t="str">
        <f ca="1"/>
        <v/>
      </c>
      <c r="I475">
        <f ca="1"/>
        <v>0</v>
      </c>
      <c r="J475" t="str">
        <f ca="1"/>
        <v/>
      </c>
      <c r="K475" t="str">
        <f ca="1"/>
        <v>0</v>
      </c>
      <c r="L475" t="str">
        <f ca="1"/>
        <v>0</v>
      </c>
      <c r="M475" t="str">
        <f ca="1"/>
        <v>0</v>
      </c>
    </row>
    <row r="476" spans="1:144">
      <c r="A476">
        <f ca="1"/>
        <v>0</v>
      </c>
      <c r="B476">
        <f ca="1"/>
        <v>0</v>
      </c>
      <c r="C476">
        <f ca="1"/>
        <v>0</v>
      </c>
      <c r="D476" t="str">
        <f ca="1"/>
        <v/>
      </c>
      <c r="E476">
        <f ca="1"/>
        <v>0</v>
      </c>
      <c r="F476">
        <f ca="1"/>
        <v>0</v>
      </c>
      <c r="G476">
        <f ca="1"/>
        <v>0</v>
      </c>
      <c r="H476" t="str">
        <f ca="1"/>
        <v/>
      </c>
      <c r="I476">
        <f ca="1"/>
        <v>0</v>
      </c>
      <c r="J476" t="str">
        <f ca="1"/>
        <v/>
      </c>
      <c r="K476" t="str">
        <f ca="1"/>
        <v>0</v>
      </c>
      <c r="L476" t="str">
        <f ca="1"/>
        <v>0</v>
      </c>
      <c r="M476" t="str">
        <f ca="1"/>
        <v>0</v>
      </c>
    </row>
    <row r="477" spans="1:144">
      <c r="A477">
        <f ca="1"/>
        <v>0</v>
      </c>
      <c r="B477">
        <f ca="1"/>
        <v>0</v>
      </c>
      <c r="C477">
        <f ca="1"/>
        <v>0</v>
      </c>
      <c r="D477" t="str">
        <f ca="1"/>
        <v/>
      </c>
      <c r="E477">
        <f ca="1"/>
        <v>0</v>
      </c>
      <c r="F477">
        <f ca="1"/>
        <v>0</v>
      </c>
      <c r="G477">
        <f ca="1"/>
        <v>0</v>
      </c>
      <c r="H477" t="str">
        <f ca="1"/>
        <v/>
      </c>
      <c r="I477">
        <f ca="1"/>
        <v>0</v>
      </c>
      <c r="J477" t="str">
        <f ca="1"/>
        <v/>
      </c>
      <c r="K477" t="str">
        <f ca="1"/>
        <v>0</v>
      </c>
      <c r="L477" t="str">
        <f ca="1"/>
        <v>0</v>
      </c>
      <c r="M477" t="str">
        <f ca="1"/>
        <v>0</v>
      </c>
    </row>
    <row r="478" spans="1:144">
      <c r="A478">
        <f ca="1"/>
        <v>0</v>
      </c>
      <c r="B478">
        <f ca="1"/>
        <v>0</v>
      </c>
      <c r="C478">
        <f ca="1"/>
        <v>0</v>
      </c>
      <c r="D478" t="str">
        <f ca="1"/>
        <v/>
      </c>
      <c r="E478">
        <f ca="1"/>
        <v>0</v>
      </c>
      <c r="F478">
        <f ca="1"/>
        <v>0</v>
      </c>
      <c r="G478">
        <f ca="1"/>
        <v>0</v>
      </c>
      <c r="H478" t="str">
        <f ca="1"/>
        <v/>
      </c>
      <c r="I478">
        <f ca="1"/>
        <v>0</v>
      </c>
      <c r="J478" t="str">
        <f ca="1"/>
        <v/>
      </c>
      <c r="K478" t="str">
        <f ca="1"/>
        <v>0</v>
      </c>
      <c r="L478" t="str">
        <f ca="1"/>
        <v>0</v>
      </c>
      <c r="M478" t="str">
        <f ca="1"/>
        <v>0</v>
      </c>
    </row>
    <row r="479" spans="1:144">
      <c r="A479">
        <f ca="1"/>
        <v>0</v>
      </c>
      <c r="B479">
        <f ca="1"/>
        <v>0</v>
      </c>
      <c r="C479">
        <f ca="1"/>
        <v>0</v>
      </c>
      <c r="D479" t="str">
        <f ca="1"/>
        <v/>
      </c>
      <c r="E479">
        <f ca="1"/>
        <v>0</v>
      </c>
      <c r="F479">
        <f ca="1"/>
        <v>0</v>
      </c>
      <c r="G479">
        <f ca="1"/>
        <v>0</v>
      </c>
      <c r="H479" t="str">
        <f ca="1"/>
        <v/>
      </c>
      <c r="I479">
        <f ca="1"/>
        <v>0</v>
      </c>
      <c r="J479" t="str">
        <f ca="1"/>
        <v/>
      </c>
      <c r="K479" t="str">
        <f ca="1"/>
        <v>0</v>
      </c>
      <c r="L479" t="str">
        <f ca="1"/>
        <v>0</v>
      </c>
      <c r="M479" t="str">
        <f ca="1"/>
        <v>0</v>
      </c>
      <c r="X479" s="91">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s="91">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s="91">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s="91">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s="91">
        <v>0</v>
      </c>
    </row>
    <row r="480" spans="1:144">
      <c r="A480">
        <f ca="1"/>
        <v>0</v>
      </c>
      <c r="B480">
        <f ca="1"/>
        <v>0</v>
      </c>
      <c r="C480">
        <f ca="1"/>
        <v>0</v>
      </c>
      <c r="D480" t="str">
        <f ca="1"/>
        <v/>
      </c>
      <c r="E480">
        <f ca="1"/>
        <v>0</v>
      </c>
      <c r="F480">
        <f ca="1"/>
        <v>0</v>
      </c>
      <c r="G480">
        <f ca="1"/>
        <v>0</v>
      </c>
      <c r="H480" t="str">
        <f ca="1"/>
        <v/>
      </c>
      <c r="I480">
        <f ca="1"/>
        <v>0</v>
      </c>
      <c r="J480" t="str">
        <f ca="1"/>
        <v/>
      </c>
      <c r="K480" t="str">
        <f ca="1"/>
        <v>0</v>
      </c>
      <c r="L480" t="str">
        <f ca="1"/>
        <v>0</v>
      </c>
      <c r="M480" t="str">
        <f ca="1"/>
        <v>0</v>
      </c>
      <c r="X480" s="91">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s="91">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s="91">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s="91">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s="91">
        <v>0</v>
      </c>
    </row>
    <row r="481" spans="1:144">
      <c r="A481">
        <f ca="1"/>
        <v>0</v>
      </c>
      <c r="B481">
        <f ca="1"/>
        <v>0</v>
      </c>
      <c r="C481">
        <f ca="1"/>
        <v>0</v>
      </c>
      <c r="D481" t="str">
        <f ca="1"/>
        <v/>
      </c>
      <c r="E481">
        <f ca="1"/>
        <v>0</v>
      </c>
      <c r="F481">
        <f ca="1"/>
        <v>0</v>
      </c>
      <c r="G481">
        <f ca="1"/>
        <v>0</v>
      </c>
      <c r="H481" t="str">
        <f ca="1"/>
        <v/>
      </c>
      <c r="I481">
        <f ca="1"/>
        <v>0</v>
      </c>
      <c r="J481" t="str">
        <f ca="1"/>
        <v/>
      </c>
      <c r="K481" t="str">
        <f ca="1"/>
        <v>0</v>
      </c>
      <c r="L481" t="str">
        <f ca="1"/>
        <v>0</v>
      </c>
      <c r="M481" t="str">
        <f ca="1"/>
        <v>0</v>
      </c>
      <c r="X481" s="9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s="9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s="9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s="9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s="91">
        <v>0</v>
      </c>
    </row>
    <row r="482" spans="1:144">
      <c r="A482">
        <f ca="1"/>
        <v>0</v>
      </c>
      <c r="B482">
        <f ca="1"/>
        <v>0</v>
      </c>
      <c r="C482">
        <f ca="1"/>
        <v>0</v>
      </c>
      <c r="D482" t="str">
        <f ca="1"/>
        <v/>
      </c>
      <c r="E482">
        <f ca="1"/>
        <v>0</v>
      </c>
      <c r="F482">
        <f ca="1"/>
        <v>0</v>
      </c>
      <c r="G482">
        <f ca="1"/>
        <v>0</v>
      </c>
      <c r="H482" t="str">
        <f ca="1"/>
        <v/>
      </c>
      <c r="I482">
        <f ca="1"/>
        <v>0</v>
      </c>
      <c r="J482" t="str">
        <f ca="1"/>
        <v/>
      </c>
      <c r="K482" t="str">
        <f ca="1"/>
        <v>0</v>
      </c>
      <c r="L482" t="str">
        <f ca="1"/>
        <v>0</v>
      </c>
      <c r="M482" t="str">
        <f ca="1"/>
        <v>0</v>
      </c>
      <c r="X482" s="91">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s="91">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s="91">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s="91">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s="91">
        <v>0</v>
      </c>
    </row>
    <row r="483" spans="1:144">
      <c r="A483">
        <f ca="1"/>
        <v>0</v>
      </c>
      <c r="B483">
        <f ca="1"/>
        <v>0</v>
      </c>
      <c r="C483">
        <f ca="1"/>
        <v>0</v>
      </c>
      <c r="D483" t="str">
        <f ca="1"/>
        <v/>
      </c>
      <c r="E483">
        <f ca="1"/>
        <v>0</v>
      </c>
      <c r="F483">
        <f ca="1"/>
        <v>0</v>
      </c>
      <c r="G483">
        <f ca="1"/>
        <v>0</v>
      </c>
      <c r="H483" t="str">
        <f ca="1"/>
        <v/>
      </c>
      <c r="I483">
        <f ca="1"/>
        <v>0</v>
      </c>
      <c r="J483" t="str">
        <f ca="1"/>
        <v/>
      </c>
      <c r="K483" t="str">
        <f ca="1"/>
        <v>0</v>
      </c>
      <c r="L483" t="str">
        <f ca="1"/>
        <v>0</v>
      </c>
      <c r="M483" t="str">
        <f ca="1"/>
        <v>0</v>
      </c>
      <c r="X483" s="91">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s="91">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s="91">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s="91">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s="91">
        <v>0</v>
      </c>
    </row>
    <row r="484" spans="1:144">
      <c r="A484">
        <f ca="1"/>
        <v>0</v>
      </c>
      <c r="B484">
        <f ca="1"/>
        <v>0</v>
      </c>
      <c r="C484">
        <f ca="1"/>
        <v>0</v>
      </c>
      <c r="D484" t="str">
        <f ca="1"/>
        <v/>
      </c>
      <c r="E484">
        <f ca="1"/>
        <v>0</v>
      </c>
      <c r="F484">
        <f ca="1"/>
        <v>0</v>
      </c>
      <c r="G484">
        <f ca="1"/>
        <v>0</v>
      </c>
      <c r="H484" t="str">
        <f ca="1"/>
        <v/>
      </c>
      <c r="I484">
        <f ca="1"/>
        <v>0</v>
      </c>
      <c r="J484" t="str">
        <f ca="1"/>
        <v/>
      </c>
      <c r="K484" t="str">
        <f ca="1"/>
        <v>0</v>
      </c>
      <c r="L484" t="str">
        <f ca="1"/>
        <v>0</v>
      </c>
      <c r="M484" t="str">
        <f ca="1"/>
        <v>0</v>
      </c>
      <c r="X484" s="91">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s="91">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s="91">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s="91">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s="91">
        <v>0</v>
      </c>
    </row>
    <row r="485" spans="1:144">
      <c r="A485">
        <f ca="1"/>
        <v>0</v>
      </c>
      <c r="B485">
        <f ca="1"/>
        <v>0</v>
      </c>
      <c r="C485">
        <f ca="1"/>
        <v>0</v>
      </c>
      <c r="D485" t="str">
        <f ca="1"/>
        <v/>
      </c>
      <c r="E485">
        <f ca="1"/>
        <v>0</v>
      </c>
      <c r="F485">
        <f ca="1"/>
        <v>0</v>
      </c>
      <c r="G485">
        <f ca="1"/>
        <v>0</v>
      </c>
      <c r="H485" t="str">
        <f ca="1"/>
        <v/>
      </c>
      <c r="I485">
        <f ca="1"/>
        <v>0</v>
      </c>
      <c r="J485" t="str">
        <f ca="1"/>
        <v/>
      </c>
      <c r="K485" t="str">
        <f ca="1"/>
        <v>0</v>
      </c>
      <c r="L485" t="str">
        <f ca="1"/>
        <v>0</v>
      </c>
      <c r="M485" t="str">
        <f ca="1"/>
        <v>0</v>
      </c>
      <c r="X485" s="91">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s="91">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s="91">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s="91">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s="91">
        <v>0</v>
      </c>
    </row>
    <row r="486" spans="1:144">
      <c r="A486">
        <f ca="1"/>
        <v>0</v>
      </c>
      <c r="B486">
        <f ca="1"/>
        <v>0</v>
      </c>
      <c r="C486">
        <f ca="1"/>
        <v>0</v>
      </c>
      <c r="D486" t="str">
        <f ca="1"/>
        <v/>
      </c>
      <c r="E486">
        <f ca="1"/>
        <v>0</v>
      </c>
      <c r="F486">
        <f ca="1"/>
        <v>0</v>
      </c>
      <c r="G486">
        <f ca="1"/>
        <v>0</v>
      </c>
      <c r="H486" t="str">
        <f ca="1"/>
        <v/>
      </c>
      <c r="I486">
        <f ca="1"/>
        <v>0</v>
      </c>
      <c r="J486" t="str">
        <f ca="1"/>
        <v/>
      </c>
      <c r="K486" t="str">
        <f ca="1"/>
        <v>0</v>
      </c>
      <c r="L486" t="str">
        <f ca="1"/>
        <v>0</v>
      </c>
      <c r="M486" t="str">
        <f ca="1"/>
        <v>0</v>
      </c>
      <c r="X486" s="91">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s="91">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s="91">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s="91">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s="91">
        <v>0</v>
      </c>
    </row>
    <row r="487" spans="1:144">
      <c r="A487">
        <f ca="1"/>
        <v>0</v>
      </c>
      <c r="B487">
        <f ca="1"/>
        <v>0</v>
      </c>
      <c r="C487">
        <f ca="1"/>
        <v>0</v>
      </c>
      <c r="D487" t="str">
        <f ca="1"/>
        <v/>
      </c>
      <c r="E487">
        <f ca="1"/>
        <v>0</v>
      </c>
      <c r="F487">
        <f ca="1"/>
        <v>0</v>
      </c>
      <c r="G487">
        <f ca="1"/>
        <v>0</v>
      </c>
      <c r="H487" t="str">
        <f ca="1"/>
        <v/>
      </c>
      <c r="I487">
        <f ca="1"/>
        <v>0</v>
      </c>
      <c r="J487" t="str">
        <f ca="1"/>
        <v/>
      </c>
      <c r="K487" t="str">
        <f ca="1"/>
        <v>0</v>
      </c>
      <c r="L487" t="str">
        <f ca="1"/>
        <v>0</v>
      </c>
      <c r="M487" t="str">
        <f ca="1"/>
        <v>0</v>
      </c>
      <c r="X487" s="91">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s="91">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s="91">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s="91">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s="91">
        <v>0</v>
      </c>
    </row>
    <row r="488" spans="1:144">
      <c r="A488">
        <f ca="1"/>
        <v>0</v>
      </c>
      <c r="B488">
        <f ca="1"/>
        <v>0</v>
      </c>
      <c r="C488">
        <f ca="1"/>
        <v>0</v>
      </c>
      <c r="D488" t="str">
        <f ca="1"/>
        <v/>
      </c>
      <c r="E488">
        <f ca="1"/>
        <v>0</v>
      </c>
      <c r="F488">
        <f ca="1"/>
        <v>0</v>
      </c>
      <c r="G488">
        <f ca="1"/>
        <v>0</v>
      </c>
      <c r="H488" t="str">
        <f ca="1"/>
        <v/>
      </c>
      <c r="I488">
        <f ca="1"/>
        <v>0</v>
      </c>
      <c r="J488" t="str">
        <f ca="1"/>
        <v/>
      </c>
      <c r="K488" t="str">
        <f ca="1"/>
        <v>0</v>
      </c>
      <c r="L488" t="str">
        <f ca="1"/>
        <v>0</v>
      </c>
      <c r="M488" t="str">
        <f ca="1"/>
        <v>0</v>
      </c>
      <c r="X488" s="91">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s="91">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s="91">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s="91">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s="91">
        <v>0</v>
      </c>
    </row>
    <row r="489" spans="1:144">
      <c r="A489">
        <f ca="1"/>
        <v>0</v>
      </c>
      <c r="B489">
        <f ca="1"/>
        <v>0</v>
      </c>
      <c r="C489">
        <f ca="1"/>
        <v>0</v>
      </c>
      <c r="D489" t="str">
        <f ca="1"/>
        <v/>
      </c>
      <c r="E489">
        <f ca="1"/>
        <v>0</v>
      </c>
      <c r="F489">
        <f ca="1"/>
        <v>0</v>
      </c>
      <c r="G489">
        <f ca="1"/>
        <v>0</v>
      </c>
      <c r="H489" t="str">
        <f ca="1"/>
        <v/>
      </c>
      <c r="I489">
        <f ca="1"/>
        <v>0</v>
      </c>
      <c r="J489" t="str">
        <f ca="1"/>
        <v/>
      </c>
      <c r="K489" t="str">
        <f ca="1"/>
        <v>0</v>
      </c>
      <c r="L489" t="str">
        <f ca="1"/>
        <v>0</v>
      </c>
      <c r="M489" t="str">
        <f ca="1"/>
        <v>0</v>
      </c>
      <c r="X489" s="91">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s="91">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s="91">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s="91">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s="91">
        <v>0</v>
      </c>
    </row>
    <row r="490" spans="1:144">
      <c r="A490">
        <f ca="1"/>
        <v>0</v>
      </c>
      <c r="B490">
        <f ca="1"/>
        <v>0</v>
      </c>
      <c r="C490">
        <f ca="1"/>
        <v>0</v>
      </c>
      <c r="D490" t="str">
        <f ca="1"/>
        <v/>
      </c>
      <c r="E490">
        <f ca="1"/>
        <v>0</v>
      </c>
      <c r="F490">
        <f ca="1"/>
        <v>0</v>
      </c>
      <c r="G490">
        <f ca="1"/>
        <v>0</v>
      </c>
      <c r="H490" t="str">
        <f ca="1"/>
        <v/>
      </c>
      <c r="I490">
        <f ca="1"/>
        <v>0</v>
      </c>
      <c r="J490" t="str">
        <f ca="1"/>
        <v/>
      </c>
      <c r="K490" t="str">
        <f ca="1"/>
        <v>0</v>
      </c>
      <c r="L490" t="str">
        <f ca="1"/>
        <v>0</v>
      </c>
      <c r="M490" t="str">
        <f ca="1"/>
        <v>0</v>
      </c>
      <c r="X490" s="91">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s="91">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s="91">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s="91">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s="91">
        <v>0</v>
      </c>
    </row>
    <row r="491" spans="1:144">
      <c r="A491">
        <f ca="1"/>
        <v>0</v>
      </c>
      <c r="B491">
        <f ca="1"/>
        <v>0</v>
      </c>
      <c r="C491">
        <f ca="1"/>
        <v>0</v>
      </c>
      <c r="D491" t="str">
        <f ca="1"/>
        <v/>
      </c>
      <c r="E491">
        <f ca="1"/>
        <v>0</v>
      </c>
      <c r="F491">
        <f ca="1"/>
        <v>0</v>
      </c>
      <c r="G491">
        <f ca="1"/>
        <v>0</v>
      </c>
      <c r="H491" t="str">
        <f ca="1"/>
        <v/>
      </c>
      <c r="I491">
        <f ca="1"/>
        <v>0</v>
      </c>
      <c r="J491" t="str">
        <f ca="1"/>
        <v/>
      </c>
      <c r="K491" t="str">
        <f ca="1"/>
        <v>0</v>
      </c>
      <c r="L491" t="str">
        <f ca="1"/>
        <v>0</v>
      </c>
      <c r="M491" t="str">
        <f ca="1"/>
        <v>0</v>
      </c>
      <c r="X491" s="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s="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s="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s="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s="91">
        <v>0</v>
      </c>
    </row>
    <row r="492" spans="1:144">
      <c r="A492">
        <f ca="1"/>
        <v>0</v>
      </c>
      <c r="B492">
        <f ca="1"/>
        <v>0</v>
      </c>
      <c r="C492">
        <f ca="1"/>
        <v>0</v>
      </c>
      <c r="D492" t="str">
        <f ca="1"/>
        <v/>
      </c>
      <c r="E492">
        <f ca="1"/>
        <v>0</v>
      </c>
      <c r="F492">
        <f ca="1"/>
        <v>0</v>
      </c>
      <c r="G492">
        <f ca="1"/>
        <v>0</v>
      </c>
      <c r="H492" t="str">
        <f ca="1"/>
        <v/>
      </c>
      <c r="I492">
        <f ca="1"/>
        <v>0</v>
      </c>
      <c r="J492" t="str">
        <f ca="1"/>
        <v/>
      </c>
      <c r="K492" t="str">
        <f ca="1"/>
        <v>0</v>
      </c>
      <c r="L492" t="str">
        <f ca="1"/>
        <v>0</v>
      </c>
      <c r="M492" t="str">
        <f ca="1"/>
        <v>0</v>
      </c>
      <c r="X492" s="91">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s="91">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s="91">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s="91">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s="91">
        <v>0</v>
      </c>
    </row>
    <row r="494" spans="1:144" s="39" customFormat="1">
      <c r="A494" s="39" t="s">
        <v>418</v>
      </c>
    </row>
    <row r="496" spans="1:144" ht="30" customHeight="1">
      <c r="X496" s="91">
        <v>0</v>
      </c>
      <c r="Y496">
        <v>1</v>
      </c>
      <c r="Z496">
        <v>2</v>
      </c>
      <c r="AA496">
        <v>3</v>
      </c>
      <c r="AB496">
        <v>4</v>
      </c>
      <c r="AC496">
        <v>5</v>
      </c>
      <c r="AD496">
        <v>6</v>
      </c>
      <c r="AE496">
        <v>7</v>
      </c>
      <c r="AF496">
        <v>8</v>
      </c>
      <c r="AG496">
        <v>9</v>
      </c>
      <c r="AH496">
        <v>10</v>
      </c>
      <c r="AI496">
        <v>11</v>
      </c>
      <c r="AJ496">
        <v>12</v>
      </c>
      <c r="AK496">
        <v>13</v>
      </c>
      <c r="AL496">
        <v>14</v>
      </c>
      <c r="AM496">
        <v>15</v>
      </c>
      <c r="AN496">
        <v>16</v>
      </c>
      <c r="AO496">
        <v>17</v>
      </c>
      <c r="AP496">
        <v>18</v>
      </c>
      <c r="AQ496">
        <v>19</v>
      </c>
      <c r="AR496">
        <v>20</v>
      </c>
      <c r="AS496">
        <v>21</v>
      </c>
      <c r="AT496">
        <v>22</v>
      </c>
      <c r="AU496">
        <v>23</v>
      </c>
      <c r="AV496">
        <v>24</v>
      </c>
      <c r="AW496">
        <v>25</v>
      </c>
      <c r="AX496">
        <v>26</v>
      </c>
      <c r="AY496">
        <v>27</v>
      </c>
      <c r="AZ496">
        <v>28</v>
      </c>
      <c r="BA496">
        <v>29</v>
      </c>
      <c r="BB496" s="91">
        <v>30</v>
      </c>
      <c r="BC496">
        <v>31</v>
      </c>
      <c r="BD496">
        <v>32</v>
      </c>
      <c r="BE496">
        <v>33</v>
      </c>
      <c r="BF496">
        <v>34</v>
      </c>
      <c r="BG496">
        <v>35</v>
      </c>
      <c r="BH496">
        <v>36</v>
      </c>
      <c r="BI496">
        <v>37</v>
      </c>
      <c r="BJ496">
        <v>38</v>
      </c>
      <c r="BK496">
        <v>39</v>
      </c>
      <c r="BL496">
        <v>40</v>
      </c>
      <c r="BM496">
        <v>41</v>
      </c>
      <c r="BN496">
        <v>42</v>
      </c>
      <c r="BO496">
        <v>43</v>
      </c>
      <c r="BP496">
        <v>44</v>
      </c>
      <c r="BQ496">
        <v>45</v>
      </c>
      <c r="BR496">
        <v>46</v>
      </c>
      <c r="BS496">
        <v>47</v>
      </c>
      <c r="BT496">
        <v>48</v>
      </c>
      <c r="BU496">
        <v>49</v>
      </c>
      <c r="BV496">
        <v>50</v>
      </c>
      <c r="BW496">
        <v>51</v>
      </c>
      <c r="BX496">
        <v>52</v>
      </c>
      <c r="BY496">
        <v>53</v>
      </c>
      <c r="BZ496">
        <v>54</v>
      </c>
      <c r="CA496">
        <v>55</v>
      </c>
      <c r="CB496">
        <v>56</v>
      </c>
      <c r="CC496">
        <v>57</v>
      </c>
      <c r="CD496">
        <v>58</v>
      </c>
      <c r="CE496">
        <v>59</v>
      </c>
      <c r="CF496" s="91">
        <v>60</v>
      </c>
      <c r="CG496">
        <v>61</v>
      </c>
      <c r="CH496">
        <v>62</v>
      </c>
      <c r="CI496">
        <v>63</v>
      </c>
      <c r="CJ496">
        <v>64</v>
      </c>
      <c r="CK496">
        <v>65</v>
      </c>
      <c r="CL496">
        <v>66</v>
      </c>
      <c r="CM496">
        <v>67</v>
      </c>
      <c r="CN496">
        <v>68</v>
      </c>
      <c r="CO496">
        <v>69</v>
      </c>
      <c r="CP496">
        <v>70</v>
      </c>
      <c r="CQ496">
        <v>71</v>
      </c>
      <c r="CR496">
        <v>72</v>
      </c>
      <c r="CS496">
        <v>73</v>
      </c>
      <c r="CT496">
        <v>74</v>
      </c>
      <c r="CU496">
        <v>75</v>
      </c>
      <c r="CV496">
        <v>76</v>
      </c>
      <c r="CW496">
        <v>77</v>
      </c>
      <c r="CX496">
        <v>78</v>
      </c>
      <c r="CY496">
        <v>79</v>
      </c>
      <c r="CZ496">
        <v>80</v>
      </c>
      <c r="DA496">
        <v>81</v>
      </c>
      <c r="DB496">
        <v>82</v>
      </c>
      <c r="DC496">
        <v>83</v>
      </c>
      <c r="DD496">
        <v>84</v>
      </c>
      <c r="DE496">
        <v>85</v>
      </c>
      <c r="DF496">
        <v>86</v>
      </c>
      <c r="DG496">
        <v>87</v>
      </c>
      <c r="DH496">
        <v>88</v>
      </c>
      <c r="DI496">
        <v>89</v>
      </c>
      <c r="DJ496" s="91">
        <v>90</v>
      </c>
      <c r="DK496">
        <v>91</v>
      </c>
      <c r="DL496">
        <v>92</v>
      </c>
      <c r="DM496">
        <v>93</v>
      </c>
      <c r="DN496">
        <v>94</v>
      </c>
      <c r="DO496">
        <v>95</v>
      </c>
      <c r="DP496">
        <v>96</v>
      </c>
      <c r="DQ496">
        <v>97</v>
      </c>
      <c r="DR496">
        <v>98</v>
      </c>
      <c r="DS496">
        <v>99</v>
      </c>
      <c r="DT496">
        <v>100</v>
      </c>
      <c r="DU496">
        <v>101</v>
      </c>
      <c r="DV496">
        <v>102</v>
      </c>
      <c r="DW496">
        <v>103</v>
      </c>
      <c r="DX496">
        <v>104</v>
      </c>
      <c r="DY496">
        <v>105</v>
      </c>
      <c r="DZ496">
        <v>106</v>
      </c>
      <c r="EA496">
        <v>107</v>
      </c>
      <c r="EB496">
        <v>108</v>
      </c>
      <c r="EC496">
        <v>109</v>
      </c>
      <c r="ED496">
        <v>110</v>
      </c>
      <c r="EE496">
        <v>111</v>
      </c>
      <c r="EF496">
        <v>112</v>
      </c>
      <c r="EG496">
        <v>113</v>
      </c>
      <c r="EH496">
        <v>114</v>
      </c>
      <c r="EI496">
        <v>115</v>
      </c>
      <c r="EJ496">
        <v>116</v>
      </c>
      <c r="EK496">
        <v>117</v>
      </c>
      <c r="EL496">
        <v>118</v>
      </c>
      <c r="EM496">
        <v>119</v>
      </c>
      <c r="EN496" s="91">
        <v>120</v>
      </c>
    </row>
    <row r="497" spans="19:144">
      <c r="V497" s="431" t="s">
        <v>280</v>
      </c>
      <c r="W497" t="s">
        <v>629</v>
      </c>
      <c r="X497" s="91">
        <v>0</v>
      </c>
      <c r="Y497" t="e">
        <f>SUM(INDEX(Energy_cumulative_emissions[],MATCH(Y$496,Energy_cumulative_emissions[Column2],0),11),INDEX(Energy_cumulative_emissions[],MATCH(Y$496,Energy_cumulative_emissions[Column2],0),12))</f>
        <v>#N/A</v>
      </c>
      <c r="Z497" t="e">
        <f>SUM(INDEX(Energy_cumulative_emissions[],MATCH(Z$496,Energy_cumulative_emissions[Column2],0),11),INDEX(Energy_cumulative_emissions[],MATCH(Z$496,Energy_cumulative_emissions[Column2],0),12))</f>
        <v>#N/A</v>
      </c>
      <c r="AA497" t="e">
        <f>SUM(INDEX(Energy_cumulative_emissions[],MATCH(AA$496,Energy_cumulative_emissions[Column2],0),11),INDEX(Energy_cumulative_emissions[],MATCH(AA$496,Energy_cumulative_emissions[Column2],0),12))</f>
        <v>#N/A</v>
      </c>
      <c r="AB497" t="e">
        <f>SUM(INDEX(Energy_cumulative_emissions[],MATCH(AB$496,Energy_cumulative_emissions[Column2],0),11),INDEX(Energy_cumulative_emissions[],MATCH(AB$496,Energy_cumulative_emissions[Column2],0),12))</f>
        <v>#N/A</v>
      </c>
      <c r="AC497" t="e">
        <f>SUM(INDEX(Energy_cumulative_emissions[],MATCH(AC$496,Energy_cumulative_emissions[Column2],0),11),INDEX(Energy_cumulative_emissions[],MATCH(AC$496,Energy_cumulative_emissions[Column2],0),12))</f>
        <v>#N/A</v>
      </c>
      <c r="AD497" t="e">
        <f>SUM(INDEX(Energy_cumulative_emissions[],MATCH(AD$496,Energy_cumulative_emissions[Column2],0),11),INDEX(Energy_cumulative_emissions[],MATCH(AD$496,Energy_cumulative_emissions[Column2],0),12))</f>
        <v>#N/A</v>
      </c>
      <c r="AE497" t="e">
        <f>SUM(INDEX(Energy_cumulative_emissions[],MATCH(AE$496,Energy_cumulative_emissions[Column2],0),11),INDEX(Energy_cumulative_emissions[],MATCH(AE$496,Energy_cumulative_emissions[Column2],0),12))</f>
        <v>#N/A</v>
      </c>
      <c r="AF497" t="e">
        <f>SUM(INDEX(Energy_cumulative_emissions[],MATCH(AF$496,Energy_cumulative_emissions[Column2],0),11),INDEX(Energy_cumulative_emissions[],MATCH(AF$496,Energy_cumulative_emissions[Column2],0),12))</f>
        <v>#N/A</v>
      </c>
      <c r="AG497" t="e">
        <f>SUM(INDEX(Energy_cumulative_emissions[],MATCH(AG$496,Energy_cumulative_emissions[Column2],0),11),INDEX(Energy_cumulative_emissions[],MATCH(AG$496,Energy_cumulative_emissions[Column2],0),12))</f>
        <v>#N/A</v>
      </c>
      <c r="AH497" t="e">
        <f>SUM(INDEX(Energy_cumulative_emissions[],MATCH(AH$496,Energy_cumulative_emissions[Column2],0),11),INDEX(Energy_cumulative_emissions[],MATCH(AH$496,Energy_cumulative_emissions[Column2],0),12))</f>
        <v>#N/A</v>
      </c>
      <c r="AI497" t="e">
        <f>SUM(INDEX(Energy_cumulative_emissions[],MATCH(AI$496,Energy_cumulative_emissions[Column2],0),11),INDEX(Energy_cumulative_emissions[],MATCH(AI$496,Energy_cumulative_emissions[Column2],0),12))</f>
        <v>#N/A</v>
      </c>
      <c r="AJ497" t="e">
        <f>SUM(INDEX(Energy_cumulative_emissions[],MATCH(AJ$496,Energy_cumulative_emissions[Column2],0),11),INDEX(Energy_cumulative_emissions[],MATCH(AJ$496,Energy_cumulative_emissions[Column2],0),12))</f>
        <v>#N/A</v>
      </c>
      <c r="AK497" t="e">
        <f>SUM(INDEX(Energy_cumulative_emissions[],MATCH(AK$496,Energy_cumulative_emissions[Column2],0),11),INDEX(Energy_cumulative_emissions[],MATCH(AK$496,Energy_cumulative_emissions[Column2],0),12))</f>
        <v>#N/A</v>
      </c>
      <c r="AL497" t="e">
        <f>SUM(INDEX(Energy_cumulative_emissions[],MATCH(AL$496,Energy_cumulative_emissions[Column2],0),11),INDEX(Energy_cumulative_emissions[],MATCH(AL$496,Energy_cumulative_emissions[Column2],0),12))</f>
        <v>#N/A</v>
      </c>
      <c r="AM497" t="e">
        <f>SUM(INDEX(Energy_cumulative_emissions[],MATCH(AM$496,Energy_cumulative_emissions[Column2],0),11),INDEX(Energy_cumulative_emissions[],MATCH(AM$496,Energy_cumulative_emissions[Column2],0),12))</f>
        <v>#N/A</v>
      </c>
      <c r="AN497" t="e">
        <f>SUM(INDEX(Energy_cumulative_emissions[],MATCH(AN$496,Energy_cumulative_emissions[Column2],0),11),INDEX(Energy_cumulative_emissions[],MATCH(AN$496,Energy_cumulative_emissions[Column2],0),12))</f>
        <v>#N/A</v>
      </c>
      <c r="AO497" t="e">
        <f>SUM(INDEX(Energy_cumulative_emissions[],MATCH(AO$496,Energy_cumulative_emissions[Column2],0),11),INDEX(Energy_cumulative_emissions[],MATCH(AO$496,Energy_cumulative_emissions[Column2],0),12))</f>
        <v>#N/A</v>
      </c>
      <c r="AP497" t="e">
        <f>SUM(INDEX(Energy_cumulative_emissions[],MATCH(AP$496,Energy_cumulative_emissions[Column2],0),11),INDEX(Energy_cumulative_emissions[],MATCH(AP$496,Energy_cumulative_emissions[Column2],0),12))</f>
        <v>#N/A</v>
      </c>
      <c r="AQ497" t="e">
        <f>SUM(INDEX(Energy_cumulative_emissions[],MATCH(AQ$496,Energy_cumulative_emissions[Column2],0),11),INDEX(Energy_cumulative_emissions[],MATCH(AQ$496,Energy_cumulative_emissions[Column2],0),12))</f>
        <v>#N/A</v>
      </c>
      <c r="AR497" t="e">
        <f>SUM(INDEX(Energy_cumulative_emissions[],MATCH(AR$496,Energy_cumulative_emissions[Column2],0),11),INDEX(Energy_cumulative_emissions[],MATCH(AR$496,Energy_cumulative_emissions[Column2],0),12))</f>
        <v>#N/A</v>
      </c>
      <c r="AS497" t="e">
        <f>SUM(INDEX(Energy_cumulative_emissions[],MATCH(AS$496,Energy_cumulative_emissions[Column2],0),11),INDEX(Energy_cumulative_emissions[],MATCH(AS$496,Energy_cumulative_emissions[Column2],0),12))</f>
        <v>#N/A</v>
      </c>
      <c r="AT497" t="e">
        <f>SUM(INDEX(Energy_cumulative_emissions[],MATCH(AT$496,Energy_cumulative_emissions[Column2],0),11),INDEX(Energy_cumulative_emissions[],MATCH(AT$496,Energy_cumulative_emissions[Column2],0),12))</f>
        <v>#N/A</v>
      </c>
      <c r="AU497" t="e">
        <f>SUM(INDEX(Energy_cumulative_emissions[],MATCH(AU$496,Energy_cumulative_emissions[Column2],0),11),INDEX(Energy_cumulative_emissions[],MATCH(AU$496,Energy_cumulative_emissions[Column2],0),12))</f>
        <v>#N/A</v>
      </c>
      <c r="AV497" t="e">
        <f>SUM(INDEX(Energy_cumulative_emissions[],MATCH(AV$496,Energy_cumulative_emissions[Column2],0),11),INDEX(Energy_cumulative_emissions[],MATCH(AV$496,Energy_cumulative_emissions[Column2],0),12))</f>
        <v>#N/A</v>
      </c>
      <c r="AW497" t="e">
        <f>SUM(INDEX(Energy_cumulative_emissions[],MATCH(AW$496,Energy_cumulative_emissions[Column2],0),11),INDEX(Energy_cumulative_emissions[],MATCH(AW$496,Energy_cumulative_emissions[Column2],0),12))</f>
        <v>#N/A</v>
      </c>
      <c r="AX497" t="e">
        <f>SUM(INDEX(Energy_cumulative_emissions[],MATCH(AX$496,Energy_cumulative_emissions[Column2],0),11),INDEX(Energy_cumulative_emissions[],MATCH(AX$496,Energy_cumulative_emissions[Column2],0),12))</f>
        <v>#N/A</v>
      </c>
      <c r="AY497" t="e">
        <f>SUM(INDEX(Energy_cumulative_emissions[],MATCH(AY$496,Energy_cumulative_emissions[Column2],0),11),INDEX(Energy_cumulative_emissions[],MATCH(AY$496,Energy_cumulative_emissions[Column2],0),12))</f>
        <v>#N/A</v>
      </c>
      <c r="AZ497" t="e">
        <f>SUM(INDEX(Energy_cumulative_emissions[],MATCH(AZ$496,Energy_cumulative_emissions[Column2],0),11),INDEX(Energy_cumulative_emissions[],MATCH(AZ$496,Energy_cumulative_emissions[Column2],0),12))</f>
        <v>#N/A</v>
      </c>
      <c r="BA497" t="e">
        <f>SUM(INDEX(Energy_cumulative_emissions[],MATCH(BA$496,Energy_cumulative_emissions[Column2],0),11),INDEX(Energy_cumulative_emissions[],MATCH(BA$496,Energy_cumulative_emissions[Column2],0),12))</f>
        <v>#N/A</v>
      </c>
      <c r="BB497" s="91" t="e">
        <f>SUM(INDEX(Energy_cumulative_emissions[],MATCH(BB$496,Energy_cumulative_emissions[Column2],0),11),INDEX(Energy_cumulative_emissions[],MATCH(BB$496,Energy_cumulative_emissions[Column2],0),12))</f>
        <v>#N/A</v>
      </c>
      <c r="BC497" t="e">
        <f>SUM(INDEX(Energy_cumulative_emissions[],MATCH(BC$496,Energy_cumulative_emissions[Column2],0),11),INDEX(Energy_cumulative_emissions[],MATCH(BC$496,Energy_cumulative_emissions[Column2],0),12))</f>
        <v>#N/A</v>
      </c>
      <c r="BD497" t="e">
        <f>SUM(INDEX(Energy_cumulative_emissions[],MATCH(BD$496,Energy_cumulative_emissions[Column2],0),11),INDEX(Energy_cumulative_emissions[],MATCH(BD$496,Energy_cumulative_emissions[Column2],0),12))</f>
        <v>#N/A</v>
      </c>
      <c r="BE497" t="e">
        <f>SUM(INDEX(Energy_cumulative_emissions[],MATCH(BE$496,Energy_cumulative_emissions[Column2],0),11),INDEX(Energy_cumulative_emissions[],MATCH(BE$496,Energy_cumulative_emissions[Column2],0),12))</f>
        <v>#N/A</v>
      </c>
      <c r="BF497" t="e">
        <f>SUM(INDEX(Energy_cumulative_emissions[],MATCH(BF$496,Energy_cumulative_emissions[Column2],0),11),INDEX(Energy_cumulative_emissions[],MATCH(BF$496,Energy_cumulative_emissions[Column2],0),12))</f>
        <v>#N/A</v>
      </c>
      <c r="BG497" t="e">
        <f>SUM(INDEX(Energy_cumulative_emissions[],MATCH(BG$496,Energy_cumulative_emissions[Column2],0),11),INDEX(Energy_cumulative_emissions[],MATCH(BG$496,Energy_cumulative_emissions[Column2],0),12))</f>
        <v>#N/A</v>
      </c>
      <c r="BH497" t="e">
        <f>SUM(INDEX(Energy_cumulative_emissions[],MATCH(BH$496,Energy_cumulative_emissions[Column2],0),11),INDEX(Energy_cumulative_emissions[],MATCH(BH$496,Energy_cumulative_emissions[Column2],0),12))</f>
        <v>#N/A</v>
      </c>
      <c r="BI497" t="e">
        <f>SUM(INDEX(Energy_cumulative_emissions[],MATCH(BI$496,Energy_cumulative_emissions[Column2],0),11),INDEX(Energy_cumulative_emissions[],MATCH(BI$496,Energy_cumulative_emissions[Column2],0),12))</f>
        <v>#N/A</v>
      </c>
      <c r="BJ497" t="e">
        <f>SUM(INDEX(Energy_cumulative_emissions[],MATCH(BJ$496,Energy_cumulative_emissions[Column2],0),11),INDEX(Energy_cumulative_emissions[],MATCH(BJ$496,Energy_cumulative_emissions[Column2],0),12))</f>
        <v>#N/A</v>
      </c>
      <c r="BK497" t="e">
        <f>SUM(INDEX(Energy_cumulative_emissions[],MATCH(BK$496,Energy_cumulative_emissions[Column2],0),11),INDEX(Energy_cumulative_emissions[],MATCH(BK$496,Energy_cumulative_emissions[Column2],0),12))</f>
        <v>#N/A</v>
      </c>
      <c r="BL497" t="e">
        <f>SUM(INDEX(Energy_cumulative_emissions[],MATCH(BL$496,Energy_cumulative_emissions[Column2],0),11),INDEX(Energy_cumulative_emissions[],MATCH(BL$496,Energy_cumulative_emissions[Column2],0),12))</f>
        <v>#N/A</v>
      </c>
      <c r="BM497" t="e">
        <f>SUM(INDEX(Energy_cumulative_emissions[],MATCH(BM$496,Energy_cumulative_emissions[Column2],0),11),INDEX(Energy_cumulative_emissions[],MATCH(BM$496,Energy_cumulative_emissions[Column2],0),12))</f>
        <v>#N/A</v>
      </c>
      <c r="BN497" t="e">
        <f>SUM(INDEX(Energy_cumulative_emissions[],MATCH(BN$496,Energy_cumulative_emissions[Column2],0),11),INDEX(Energy_cumulative_emissions[],MATCH(BN$496,Energy_cumulative_emissions[Column2],0),12))</f>
        <v>#N/A</v>
      </c>
      <c r="BO497" t="e">
        <f>SUM(INDEX(Energy_cumulative_emissions[],MATCH(BO$496,Energy_cumulative_emissions[Column2],0),11),INDEX(Energy_cumulative_emissions[],MATCH(BO$496,Energy_cumulative_emissions[Column2],0),12))</f>
        <v>#N/A</v>
      </c>
      <c r="BP497" t="e">
        <f>SUM(INDEX(Energy_cumulative_emissions[],MATCH(BP$496,Energy_cumulative_emissions[Column2],0),11),INDEX(Energy_cumulative_emissions[],MATCH(BP$496,Energy_cumulative_emissions[Column2],0),12))</f>
        <v>#N/A</v>
      </c>
      <c r="BQ497" t="e">
        <f>SUM(INDEX(Energy_cumulative_emissions[],MATCH(BQ$496,Energy_cumulative_emissions[Column2],0),11),INDEX(Energy_cumulative_emissions[],MATCH(BQ$496,Energy_cumulative_emissions[Column2],0),12))</f>
        <v>#N/A</v>
      </c>
      <c r="BR497" t="e">
        <f>SUM(INDEX(Energy_cumulative_emissions[],MATCH(BR$496,Energy_cumulative_emissions[Column2],0),11),INDEX(Energy_cumulative_emissions[],MATCH(BR$496,Energy_cumulative_emissions[Column2],0),12))</f>
        <v>#N/A</v>
      </c>
      <c r="BS497" t="e">
        <f>SUM(INDEX(Energy_cumulative_emissions[],MATCH(BS$496,Energy_cumulative_emissions[Column2],0),11),INDEX(Energy_cumulative_emissions[],MATCH(BS$496,Energy_cumulative_emissions[Column2],0),12))</f>
        <v>#N/A</v>
      </c>
      <c r="BT497" t="e">
        <f>SUM(INDEX(Energy_cumulative_emissions[],MATCH(BT$496,Energy_cumulative_emissions[Column2],0),11),INDEX(Energy_cumulative_emissions[],MATCH(BT$496,Energy_cumulative_emissions[Column2],0),12))</f>
        <v>#N/A</v>
      </c>
      <c r="BU497" t="e">
        <f>SUM(INDEX(Energy_cumulative_emissions[],MATCH(BU$496,Energy_cumulative_emissions[Column2],0),11),INDEX(Energy_cumulative_emissions[],MATCH(BU$496,Energy_cumulative_emissions[Column2],0),12))</f>
        <v>#N/A</v>
      </c>
      <c r="BV497" t="e">
        <f>SUM(INDEX(Energy_cumulative_emissions[],MATCH(BV$496,Energy_cumulative_emissions[Column2],0),11),INDEX(Energy_cumulative_emissions[],MATCH(BV$496,Energy_cumulative_emissions[Column2],0),12))</f>
        <v>#N/A</v>
      </c>
      <c r="BW497" t="e">
        <f>SUM(INDEX(Energy_cumulative_emissions[],MATCH(BW$496,Energy_cumulative_emissions[Column2],0),11),INDEX(Energy_cumulative_emissions[],MATCH(BW$496,Energy_cumulative_emissions[Column2],0),12))</f>
        <v>#N/A</v>
      </c>
      <c r="BX497" t="e">
        <f>SUM(INDEX(Energy_cumulative_emissions[],MATCH(BX$496,Energy_cumulative_emissions[Column2],0),11),INDEX(Energy_cumulative_emissions[],MATCH(BX$496,Energy_cumulative_emissions[Column2],0),12))</f>
        <v>#N/A</v>
      </c>
      <c r="BY497" t="e">
        <f>SUM(INDEX(Energy_cumulative_emissions[],MATCH(BY$496,Energy_cumulative_emissions[Column2],0),11),INDEX(Energy_cumulative_emissions[],MATCH(BY$496,Energy_cumulative_emissions[Column2],0),12))</f>
        <v>#N/A</v>
      </c>
      <c r="BZ497" t="e">
        <f>SUM(INDEX(Energy_cumulative_emissions[],MATCH(BZ$496,Energy_cumulative_emissions[Column2],0),11),INDEX(Energy_cumulative_emissions[],MATCH(BZ$496,Energy_cumulative_emissions[Column2],0),12))</f>
        <v>#N/A</v>
      </c>
      <c r="CA497" t="e">
        <f>SUM(INDEX(Energy_cumulative_emissions[],MATCH(CA$496,Energy_cumulative_emissions[Column2],0),11),INDEX(Energy_cumulative_emissions[],MATCH(CA$496,Energy_cumulative_emissions[Column2],0),12))</f>
        <v>#N/A</v>
      </c>
      <c r="CB497" t="e">
        <f>SUM(INDEX(Energy_cumulative_emissions[],MATCH(CB$496,Energy_cumulative_emissions[Column2],0),11),INDEX(Energy_cumulative_emissions[],MATCH(CB$496,Energy_cumulative_emissions[Column2],0),12))</f>
        <v>#N/A</v>
      </c>
      <c r="CC497" t="e">
        <f>SUM(INDEX(Energy_cumulative_emissions[],MATCH(CC$496,Energy_cumulative_emissions[Column2],0),11),INDEX(Energy_cumulative_emissions[],MATCH(CC$496,Energy_cumulative_emissions[Column2],0),12))</f>
        <v>#N/A</v>
      </c>
      <c r="CD497" t="e">
        <f>SUM(INDEX(Energy_cumulative_emissions[],MATCH(CD$496,Energy_cumulative_emissions[Column2],0),11),INDEX(Energy_cumulative_emissions[],MATCH(CD$496,Energy_cumulative_emissions[Column2],0),12))</f>
        <v>#N/A</v>
      </c>
      <c r="CE497" t="e">
        <f>SUM(INDEX(Energy_cumulative_emissions[],MATCH(CE$496,Energy_cumulative_emissions[Column2],0),11),INDEX(Energy_cumulative_emissions[],MATCH(CE$496,Energy_cumulative_emissions[Column2],0),12))</f>
        <v>#N/A</v>
      </c>
      <c r="CF497" s="91" t="e">
        <f>SUM(INDEX(Energy_cumulative_emissions[],MATCH(CF$496,Energy_cumulative_emissions[Column2],0),11),INDEX(Energy_cumulative_emissions[],MATCH(CF$496,Energy_cumulative_emissions[Column2],0),12))</f>
        <v>#N/A</v>
      </c>
      <c r="CG497" t="e">
        <f>SUM(INDEX(Energy_cumulative_emissions[],MATCH(CG$496,Energy_cumulative_emissions[Column2],0),11),INDEX(Energy_cumulative_emissions[],MATCH(CG$496,Energy_cumulative_emissions[Column2],0),12))</f>
        <v>#N/A</v>
      </c>
      <c r="CH497" t="e">
        <f>SUM(INDEX(Energy_cumulative_emissions[],MATCH(CH$496,Energy_cumulative_emissions[Column2],0),11),INDEX(Energy_cumulative_emissions[],MATCH(CH$496,Energy_cumulative_emissions[Column2],0),12))</f>
        <v>#N/A</v>
      </c>
      <c r="CI497" t="e">
        <f>SUM(INDEX(Energy_cumulative_emissions[],MATCH(CI$496,Energy_cumulative_emissions[Column2],0),11),INDEX(Energy_cumulative_emissions[],MATCH(CI$496,Energy_cumulative_emissions[Column2],0),12))</f>
        <v>#N/A</v>
      </c>
      <c r="CJ497" t="e">
        <f>SUM(INDEX(Energy_cumulative_emissions[],MATCH(CJ$496,Energy_cumulative_emissions[Column2],0),11),INDEX(Energy_cumulative_emissions[],MATCH(CJ$496,Energy_cumulative_emissions[Column2],0),12))</f>
        <v>#N/A</v>
      </c>
      <c r="CK497" t="e">
        <f>SUM(INDEX(Energy_cumulative_emissions[],MATCH(CK$496,Energy_cumulative_emissions[Column2],0),11),INDEX(Energy_cumulative_emissions[],MATCH(CK$496,Energy_cumulative_emissions[Column2],0),12))</f>
        <v>#N/A</v>
      </c>
      <c r="CL497" t="e">
        <f>SUM(INDEX(Energy_cumulative_emissions[],MATCH(CL$496,Energy_cumulative_emissions[Column2],0),11),INDEX(Energy_cumulative_emissions[],MATCH(CL$496,Energy_cumulative_emissions[Column2],0),12))</f>
        <v>#N/A</v>
      </c>
      <c r="CM497" t="e">
        <f>SUM(INDEX(Energy_cumulative_emissions[],MATCH(CM$496,Energy_cumulative_emissions[Column2],0),11),INDEX(Energy_cumulative_emissions[],MATCH(CM$496,Energy_cumulative_emissions[Column2],0),12))</f>
        <v>#N/A</v>
      </c>
      <c r="CN497" t="e">
        <f>SUM(INDEX(Energy_cumulative_emissions[],MATCH(CN$496,Energy_cumulative_emissions[Column2],0),11),INDEX(Energy_cumulative_emissions[],MATCH(CN$496,Energy_cumulative_emissions[Column2],0),12))</f>
        <v>#N/A</v>
      </c>
      <c r="CO497" t="e">
        <f>SUM(INDEX(Energy_cumulative_emissions[],MATCH(CO$496,Energy_cumulative_emissions[Column2],0),11),INDEX(Energy_cumulative_emissions[],MATCH(CO$496,Energy_cumulative_emissions[Column2],0),12))</f>
        <v>#N/A</v>
      </c>
      <c r="CP497" t="e">
        <f>SUM(INDEX(Energy_cumulative_emissions[],MATCH(CP$496,Energy_cumulative_emissions[Column2],0),11),INDEX(Energy_cumulative_emissions[],MATCH(CP$496,Energy_cumulative_emissions[Column2],0),12))</f>
        <v>#N/A</v>
      </c>
      <c r="CQ497" t="e">
        <f>SUM(INDEX(Energy_cumulative_emissions[],MATCH(CQ$496,Energy_cumulative_emissions[Column2],0),11),INDEX(Energy_cumulative_emissions[],MATCH(CQ$496,Energy_cumulative_emissions[Column2],0),12))</f>
        <v>#N/A</v>
      </c>
      <c r="CR497" t="e">
        <f>SUM(INDEX(Energy_cumulative_emissions[],MATCH(CR$496,Energy_cumulative_emissions[Column2],0),11),INDEX(Energy_cumulative_emissions[],MATCH(CR$496,Energy_cumulative_emissions[Column2],0),12))</f>
        <v>#N/A</v>
      </c>
      <c r="CS497" t="e">
        <f>SUM(INDEX(Energy_cumulative_emissions[],MATCH(CS$496,Energy_cumulative_emissions[Column2],0),11),INDEX(Energy_cumulative_emissions[],MATCH(CS$496,Energy_cumulative_emissions[Column2],0),12))</f>
        <v>#N/A</v>
      </c>
      <c r="CT497" t="e">
        <f>SUM(INDEX(Energy_cumulative_emissions[],MATCH(CT$496,Energy_cumulative_emissions[Column2],0),11),INDEX(Energy_cumulative_emissions[],MATCH(CT$496,Energy_cumulative_emissions[Column2],0),12))</f>
        <v>#N/A</v>
      </c>
      <c r="CU497" t="e">
        <f>SUM(INDEX(Energy_cumulative_emissions[],MATCH(CU$496,Energy_cumulative_emissions[Column2],0),11),INDEX(Energy_cumulative_emissions[],MATCH(CU$496,Energy_cumulative_emissions[Column2],0),12))</f>
        <v>#N/A</v>
      </c>
      <c r="CV497" t="e">
        <f>SUM(INDEX(Energy_cumulative_emissions[],MATCH(CV$496,Energy_cumulative_emissions[Column2],0),11),INDEX(Energy_cumulative_emissions[],MATCH(CV$496,Energy_cumulative_emissions[Column2],0),12))</f>
        <v>#N/A</v>
      </c>
      <c r="CW497" t="e">
        <f>SUM(INDEX(Energy_cumulative_emissions[],MATCH(CW$496,Energy_cumulative_emissions[Column2],0),11),INDEX(Energy_cumulative_emissions[],MATCH(CW$496,Energy_cumulative_emissions[Column2],0),12))</f>
        <v>#N/A</v>
      </c>
      <c r="CX497" t="e">
        <f>SUM(INDEX(Energy_cumulative_emissions[],MATCH(CX$496,Energy_cumulative_emissions[Column2],0),11),INDEX(Energy_cumulative_emissions[],MATCH(CX$496,Energy_cumulative_emissions[Column2],0),12))</f>
        <v>#N/A</v>
      </c>
      <c r="CY497" t="e">
        <f>SUM(INDEX(Energy_cumulative_emissions[],MATCH(CY$496,Energy_cumulative_emissions[Column2],0),11),INDEX(Energy_cumulative_emissions[],MATCH(CY$496,Energy_cumulative_emissions[Column2],0),12))</f>
        <v>#N/A</v>
      </c>
      <c r="CZ497" t="e">
        <f>SUM(INDEX(Energy_cumulative_emissions[],MATCH(CZ$496,Energy_cumulative_emissions[Column2],0),11),INDEX(Energy_cumulative_emissions[],MATCH(CZ$496,Energy_cumulative_emissions[Column2],0),12))</f>
        <v>#N/A</v>
      </c>
      <c r="DA497" t="e">
        <f>SUM(INDEX(Energy_cumulative_emissions[],MATCH(DA$496,Energy_cumulative_emissions[Column2],0),11),INDEX(Energy_cumulative_emissions[],MATCH(DA$496,Energy_cumulative_emissions[Column2],0),12))</f>
        <v>#N/A</v>
      </c>
      <c r="DB497" t="e">
        <f>SUM(INDEX(Energy_cumulative_emissions[],MATCH(DB$496,Energy_cumulative_emissions[Column2],0),11),INDEX(Energy_cumulative_emissions[],MATCH(DB$496,Energy_cumulative_emissions[Column2],0),12))</f>
        <v>#N/A</v>
      </c>
      <c r="DC497" t="e">
        <f>SUM(INDEX(Energy_cumulative_emissions[],MATCH(DC$496,Energy_cumulative_emissions[Column2],0),11),INDEX(Energy_cumulative_emissions[],MATCH(DC$496,Energy_cumulative_emissions[Column2],0),12))</f>
        <v>#N/A</v>
      </c>
      <c r="DD497" t="e">
        <f>SUM(INDEX(Energy_cumulative_emissions[],MATCH(DD$496,Energy_cumulative_emissions[Column2],0),11),INDEX(Energy_cumulative_emissions[],MATCH(DD$496,Energy_cumulative_emissions[Column2],0),12))</f>
        <v>#N/A</v>
      </c>
      <c r="DE497" t="e">
        <f>SUM(INDEX(Energy_cumulative_emissions[],MATCH(DE$496,Energy_cumulative_emissions[Column2],0),11),INDEX(Energy_cumulative_emissions[],MATCH(DE$496,Energy_cumulative_emissions[Column2],0),12))</f>
        <v>#N/A</v>
      </c>
      <c r="DF497" t="e">
        <f>SUM(INDEX(Energy_cumulative_emissions[],MATCH(DF$496,Energy_cumulative_emissions[Column2],0),11),INDEX(Energy_cumulative_emissions[],MATCH(DF$496,Energy_cumulative_emissions[Column2],0),12))</f>
        <v>#N/A</v>
      </c>
      <c r="DG497" t="e">
        <f>SUM(INDEX(Energy_cumulative_emissions[],MATCH(DG$496,Energy_cumulative_emissions[Column2],0),11),INDEX(Energy_cumulative_emissions[],MATCH(DG$496,Energy_cumulative_emissions[Column2],0),12))</f>
        <v>#N/A</v>
      </c>
      <c r="DH497" t="e">
        <f>SUM(INDEX(Energy_cumulative_emissions[],MATCH(DH$496,Energy_cumulative_emissions[Column2],0),11),INDEX(Energy_cumulative_emissions[],MATCH(DH$496,Energy_cumulative_emissions[Column2],0),12))</f>
        <v>#N/A</v>
      </c>
      <c r="DI497" t="e">
        <f>SUM(INDEX(Energy_cumulative_emissions[],MATCH(DI$496,Energy_cumulative_emissions[Column2],0),11),INDEX(Energy_cumulative_emissions[],MATCH(DI$496,Energy_cumulative_emissions[Column2],0),12))</f>
        <v>#N/A</v>
      </c>
      <c r="DJ497" s="91" t="e">
        <f>SUM(INDEX(Energy_cumulative_emissions[],MATCH(DJ$496,Energy_cumulative_emissions[Column2],0),11),INDEX(Energy_cumulative_emissions[],MATCH(DJ$496,Energy_cumulative_emissions[Column2],0),12))</f>
        <v>#N/A</v>
      </c>
      <c r="DK497" t="e">
        <f>SUM(INDEX(Energy_cumulative_emissions[],MATCH(DK$496,Energy_cumulative_emissions[Column2],0),11),INDEX(Energy_cumulative_emissions[],MATCH(DK$496,Energy_cumulative_emissions[Column2],0),12))</f>
        <v>#N/A</v>
      </c>
      <c r="DL497" t="e">
        <f>SUM(INDEX(Energy_cumulative_emissions[],MATCH(DL$496,Energy_cumulative_emissions[Column2],0),11),INDEX(Energy_cumulative_emissions[],MATCH(DL$496,Energy_cumulative_emissions[Column2],0),12))</f>
        <v>#N/A</v>
      </c>
      <c r="DM497" t="e">
        <f>SUM(INDEX(Energy_cumulative_emissions[],MATCH(DM$496,Energy_cumulative_emissions[Column2],0),11),INDEX(Energy_cumulative_emissions[],MATCH(DM$496,Energy_cumulative_emissions[Column2],0),12))</f>
        <v>#N/A</v>
      </c>
      <c r="DN497" t="e">
        <f>SUM(INDEX(Energy_cumulative_emissions[],MATCH(DN$496,Energy_cumulative_emissions[Column2],0),11),INDEX(Energy_cumulative_emissions[],MATCH(DN$496,Energy_cumulative_emissions[Column2],0),12))</f>
        <v>#N/A</v>
      </c>
      <c r="DO497" t="e">
        <f>SUM(INDEX(Energy_cumulative_emissions[],MATCH(DO$496,Energy_cumulative_emissions[Column2],0),11),INDEX(Energy_cumulative_emissions[],MATCH(DO$496,Energy_cumulative_emissions[Column2],0),12))</f>
        <v>#N/A</v>
      </c>
      <c r="DP497" t="e">
        <f>SUM(INDEX(Energy_cumulative_emissions[],MATCH(DP$496,Energy_cumulative_emissions[Column2],0),11),INDEX(Energy_cumulative_emissions[],MATCH(DP$496,Energy_cumulative_emissions[Column2],0),12))</f>
        <v>#N/A</v>
      </c>
      <c r="DQ497" t="e">
        <f>SUM(INDEX(Energy_cumulative_emissions[],MATCH(DQ$496,Energy_cumulative_emissions[Column2],0),11),INDEX(Energy_cumulative_emissions[],MATCH(DQ$496,Energy_cumulative_emissions[Column2],0),12))</f>
        <v>#N/A</v>
      </c>
      <c r="DR497" t="e">
        <f>SUM(INDEX(Energy_cumulative_emissions[],MATCH(DR$496,Energy_cumulative_emissions[Column2],0),11),INDEX(Energy_cumulative_emissions[],MATCH(DR$496,Energy_cumulative_emissions[Column2],0),12))</f>
        <v>#N/A</v>
      </c>
      <c r="DS497" t="e">
        <f>SUM(INDEX(Energy_cumulative_emissions[],MATCH(DS$496,Energy_cumulative_emissions[Column2],0),11),INDEX(Energy_cumulative_emissions[],MATCH(DS$496,Energy_cumulative_emissions[Column2],0),12))</f>
        <v>#N/A</v>
      </c>
      <c r="DT497" t="e">
        <f>SUM(INDEX(Energy_cumulative_emissions[],MATCH(DT$496,Energy_cumulative_emissions[Column2],0),11),INDEX(Energy_cumulative_emissions[],MATCH(DT$496,Energy_cumulative_emissions[Column2],0),12))</f>
        <v>#N/A</v>
      </c>
      <c r="DU497" t="e">
        <f>SUM(INDEX(Energy_cumulative_emissions[],MATCH(DU$496,Energy_cumulative_emissions[Column2],0),11),INDEX(Energy_cumulative_emissions[],MATCH(DU$496,Energy_cumulative_emissions[Column2],0),12))</f>
        <v>#N/A</v>
      </c>
      <c r="DV497" t="e">
        <f>SUM(INDEX(Energy_cumulative_emissions[],MATCH(DV$496,Energy_cumulative_emissions[Column2],0),11),INDEX(Energy_cumulative_emissions[],MATCH(DV$496,Energy_cumulative_emissions[Column2],0),12))</f>
        <v>#N/A</v>
      </c>
      <c r="DW497" t="e">
        <f>SUM(INDEX(Energy_cumulative_emissions[],MATCH(DW$496,Energy_cumulative_emissions[Column2],0),11),INDEX(Energy_cumulative_emissions[],MATCH(DW$496,Energy_cumulative_emissions[Column2],0),12))</f>
        <v>#N/A</v>
      </c>
      <c r="DX497" t="e">
        <f>SUM(INDEX(Energy_cumulative_emissions[],MATCH(DX$496,Energy_cumulative_emissions[Column2],0),11),INDEX(Energy_cumulative_emissions[],MATCH(DX$496,Energy_cumulative_emissions[Column2],0),12))</f>
        <v>#N/A</v>
      </c>
      <c r="DY497" t="e">
        <f>SUM(INDEX(Energy_cumulative_emissions[],MATCH(DY$496,Energy_cumulative_emissions[Column2],0),11),INDEX(Energy_cumulative_emissions[],MATCH(DY$496,Energy_cumulative_emissions[Column2],0),12))</f>
        <v>#N/A</v>
      </c>
      <c r="DZ497" t="e">
        <f>SUM(INDEX(Energy_cumulative_emissions[],MATCH(DZ$496,Energy_cumulative_emissions[Column2],0),11),INDEX(Energy_cumulative_emissions[],MATCH(DZ$496,Energy_cumulative_emissions[Column2],0),12))</f>
        <v>#N/A</v>
      </c>
      <c r="EA497" t="e">
        <f>SUM(INDEX(Energy_cumulative_emissions[],MATCH(EA$496,Energy_cumulative_emissions[Column2],0),11),INDEX(Energy_cumulative_emissions[],MATCH(EA$496,Energy_cumulative_emissions[Column2],0),12))</f>
        <v>#N/A</v>
      </c>
      <c r="EB497" t="e">
        <f>SUM(INDEX(Energy_cumulative_emissions[],MATCH(EB$496,Energy_cumulative_emissions[Column2],0),11),INDEX(Energy_cumulative_emissions[],MATCH(EB$496,Energy_cumulative_emissions[Column2],0),12))</f>
        <v>#N/A</v>
      </c>
      <c r="EC497" t="e">
        <f>SUM(INDEX(Energy_cumulative_emissions[],MATCH(EC$496,Energy_cumulative_emissions[Column2],0),11),INDEX(Energy_cumulative_emissions[],MATCH(EC$496,Energy_cumulative_emissions[Column2],0),12))</f>
        <v>#N/A</v>
      </c>
      <c r="ED497" t="e">
        <f>SUM(INDEX(Energy_cumulative_emissions[],MATCH(ED$496,Energy_cumulative_emissions[Column2],0),11),INDEX(Energy_cumulative_emissions[],MATCH(ED$496,Energy_cumulative_emissions[Column2],0),12))</f>
        <v>#N/A</v>
      </c>
      <c r="EE497" t="e">
        <f>SUM(INDEX(Energy_cumulative_emissions[],MATCH(EE$496,Energy_cumulative_emissions[Column2],0),11),INDEX(Energy_cumulative_emissions[],MATCH(EE$496,Energy_cumulative_emissions[Column2],0),12))</f>
        <v>#N/A</v>
      </c>
      <c r="EF497" t="e">
        <f>SUM(INDEX(Energy_cumulative_emissions[],MATCH(EF$496,Energy_cumulative_emissions[Column2],0),11),INDEX(Energy_cumulative_emissions[],MATCH(EF$496,Energy_cumulative_emissions[Column2],0),12))</f>
        <v>#N/A</v>
      </c>
      <c r="EG497" t="e">
        <f>SUM(INDEX(Energy_cumulative_emissions[],MATCH(EG$496,Energy_cumulative_emissions[Column2],0),11),INDEX(Energy_cumulative_emissions[],MATCH(EG$496,Energy_cumulative_emissions[Column2],0),12))</f>
        <v>#N/A</v>
      </c>
      <c r="EH497" t="e">
        <f>SUM(INDEX(Energy_cumulative_emissions[],MATCH(EH$496,Energy_cumulative_emissions[Column2],0),11),INDEX(Energy_cumulative_emissions[],MATCH(EH$496,Energy_cumulative_emissions[Column2],0),12))</f>
        <v>#N/A</v>
      </c>
      <c r="EI497" t="e">
        <f>SUM(INDEX(Energy_cumulative_emissions[],MATCH(EI$496,Energy_cumulative_emissions[Column2],0),11),INDEX(Energy_cumulative_emissions[],MATCH(EI$496,Energy_cumulative_emissions[Column2],0),12))</f>
        <v>#N/A</v>
      </c>
      <c r="EJ497" t="e">
        <f>SUM(INDEX(Energy_cumulative_emissions[],MATCH(EJ$496,Energy_cumulative_emissions[Column2],0),11),INDEX(Energy_cumulative_emissions[],MATCH(EJ$496,Energy_cumulative_emissions[Column2],0),12))</f>
        <v>#N/A</v>
      </c>
      <c r="EK497" t="e">
        <f>SUM(INDEX(Energy_cumulative_emissions[],MATCH(EK$496,Energy_cumulative_emissions[Column2],0),11),INDEX(Energy_cumulative_emissions[],MATCH(EK$496,Energy_cumulative_emissions[Column2],0),12))</f>
        <v>#N/A</v>
      </c>
      <c r="EL497" t="e">
        <f>SUM(INDEX(Energy_cumulative_emissions[],MATCH(EL$496,Energy_cumulative_emissions[Column2],0),11),INDEX(Energy_cumulative_emissions[],MATCH(EL$496,Energy_cumulative_emissions[Column2],0),12))</f>
        <v>#N/A</v>
      </c>
      <c r="EM497" t="e">
        <f>SUM(INDEX(Energy_cumulative_emissions[],MATCH(EM$496,Energy_cumulative_emissions[Column2],0),11),INDEX(Energy_cumulative_emissions[],MATCH(EM$496,Energy_cumulative_emissions[Column2],0),12))</f>
        <v>#N/A</v>
      </c>
      <c r="EN497" s="91" t="e">
        <f>SUM(INDEX(Energy_cumulative_emissions[],MATCH(EN$496,Energy_cumulative_emissions[Column2],0),11),INDEX(Energy_cumulative_emissions[],MATCH(EN$496,Energy_cumulative_emissions[Column2],0),12))</f>
        <v>#N/A</v>
      </c>
    </row>
    <row r="498" spans="19:144">
      <c r="V498" s="431"/>
      <c r="W498" t="s">
        <v>630</v>
      </c>
      <c r="X498" s="91">
        <v>0</v>
      </c>
      <c r="Y498" t="e">
        <f>SUM(INDEX(Energy_cumulative_emissions[],MATCH(Y$496,Energy_cumulative_emissions[Column2],0),19),INDEX(Energy_cumulative_emissions[],MATCH(Y$496,Energy_cumulative_emissions[Column2],0),20))</f>
        <v>#N/A</v>
      </c>
      <c r="Z498" t="e">
        <f>SUM(INDEX(Energy_cumulative_emissions[],MATCH(Z$496,Energy_cumulative_emissions[Column2],0),19),INDEX(Energy_cumulative_emissions[],MATCH(Z$496,Energy_cumulative_emissions[Column2],0),20))</f>
        <v>#N/A</v>
      </c>
      <c r="AA498" t="e">
        <f>SUM(INDEX(Energy_cumulative_emissions[],MATCH(AA$496,Energy_cumulative_emissions[Column2],0),19),INDEX(Energy_cumulative_emissions[],MATCH(AA$496,Energy_cumulative_emissions[Column2],0),20))</f>
        <v>#N/A</v>
      </c>
      <c r="AB498" t="e">
        <f>SUM(INDEX(Energy_cumulative_emissions[],MATCH(AB$496,Energy_cumulative_emissions[Column2],0),19),INDEX(Energy_cumulative_emissions[],MATCH(AB$496,Energy_cumulative_emissions[Column2],0),20))</f>
        <v>#N/A</v>
      </c>
      <c r="AC498" t="e">
        <f>SUM(INDEX(Energy_cumulative_emissions[],MATCH(AC$496,Energy_cumulative_emissions[Column2],0),19),INDEX(Energy_cumulative_emissions[],MATCH(AC$496,Energy_cumulative_emissions[Column2],0),20))</f>
        <v>#N/A</v>
      </c>
      <c r="AD498" t="e">
        <f>SUM(INDEX(Energy_cumulative_emissions[],MATCH(AD$496,Energy_cumulative_emissions[Column2],0),19),INDEX(Energy_cumulative_emissions[],MATCH(AD$496,Energy_cumulative_emissions[Column2],0),20))</f>
        <v>#N/A</v>
      </c>
      <c r="AE498" t="e">
        <f>SUM(INDEX(Energy_cumulative_emissions[],MATCH(AE$496,Energy_cumulative_emissions[Column2],0),19),INDEX(Energy_cumulative_emissions[],MATCH(AE$496,Energy_cumulative_emissions[Column2],0),20))</f>
        <v>#N/A</v>
      </c>
      <c r="AF498" t="e">
        <f>SUM(INDEX(Energy_cumulative_emissions[],MATCH(AF$496,Energy_cumulative_emissions[Column2],0),19),INDEX(Energy_cumulative_emissions[],MATCH(AF$496,Energy_cumulative_emissions[Column2],0),20))</f>
        <v>#N/A</v>
      </c>
      <c r="AG498" t="e">
        <f>SUM(INDEX(Energy_cumulative_emissions[],MATCH(AG$496,Energy_cumulative_emissions[Column2],0),19),INDEX(Energy_cumulative_emissions[],MATCH(AG$496,Energy_cumulative_emissions[Column2],0),20))</f>
        <v>#N/A</v>
      </c>
      <c r="AH498" t="e">
        <f>SUM(INDEX(Energy_cumulative_emissions[],MATCH(AH$496,Energy_cumulative_emissions[Column2],0),19),INDEX(Energy_cumulative_emissions[],MATCH(AH$496,Energy_cumulative_emissions[Column2],0),20))</f>
        <v>#N/A</v>
      </c>
      <c r="AI498" t="e">
        <f>SUM(INDEX(Energy_cumulative_emissions[],MATCH(AI$496,Energy_cumulative_emissions[Column2],0),19),INDEX(Energy_cumulative_emissions[],MATCH(AI$496,Energy_cumulative_emissions[Column2],0),20))</f>
        <v>#N/A</v>
      </c>
      <c r="AJ498" t="e">
        <f>SUM(INDEX(Energy_cumulative_emissions[],MATCH(AJ$496,Energy_cumulative_emissions[Column2],0),19),INDEX(Energy_cumulative_emissions[],MATCH(AJ$496,Energy_cumulative_emissions[Column2],0),20))</f>
        <v>#N/A</v>
      </c>
      <c r="AK498" t="e">
        <f>SUM(INDEX(Energy_cumulative_emissions[],MATCH(AK$496,Energy_cumulative_emissions[Column2],0),19),INDEX(Energy_cumulative_emissions[],MATCH(AK$496,Energy_cumulative_emissions[Column2],0),20))</f>
        <v>#N/A</v>
      </c>
      <c r="AL498" t="e">
        <f>SUM(INDEX(Energy_cumulative_emissions[],MATCH(AL$496,Energy_cumulative_emissions[Column2],0),19),INDEX(Energy_cumulative_emissions[],MATCH(AL$496,Energy_cumulative_emissions[Column2],0),20))</f>
        <v>#N/A</v>
      </c>
      <c r="AM498" t="e">
        <f>SUM(INDEX(Energy_cumulative_emissions[],MATCH(AM$496,Energy_cumulative_emissions[Column2],0),19),INDEX(Energy_cumulative_emissions[],MATCH(AM$496,Energy_cumulative_emissions[Column2],0),20))</f>
        <v>#N/A</v>
      </c>
      <c r="AN498" t="e">
        <f>SUM(INDEX(Energy_cumulative_emissions[],MATCH(AN$496,Energy_cumulative_emissions[Column2],0),19),INDEX(Energy_cumulative_emissions[],MATCH(AN$496,Energy_cumulative_emissions[Column2],0),20))</f>
        <v>#N/A</v>
      </c>
      <c r="AO498" t="e">
        <f>SUM(INDEX(Energy_cumulative_emissions[],MATCH(AO$496,Energy_cumulative_emissions[Column2],0),19),INDEX(Energy_cumulative_emissions[],MATCH(AO$496,Energy_cumulative_emissions[Column2],0),20))</f>
        <v>#N/A</v>
      </c>
      <c r="AP498" t="e">
        <f>SUM(INDEX(Energy_cumulative_emissions[],MATCH(AP$496,Energy_cumulative_emissions[Column2],0),19),INDEX(Energy_cumulative_emissions[],MATCH(AP$496,Energy_cumulative_emissions[Column2],0),20))</f>
        <v>#N/A</v>
      </c>
      <c r="AQ498" t="e">
        <f>SUM(INDEX(Energy_cumulative_emissions[],MATCH(AQ$496,Energy_cumulative_emissions[Column2],0),19),INDEX(Energy_cumulative_emissions[],MATCH(AQ$496,Energy_cumulative_emissions[Column2],0),20))</f>
        <v>#N/A</v>
      </c>
      <c r="AR498" t="e">
        <f>SUM(INDEX(Energy_cumulative_emissions[],MATCH(AR$496,Energy_cumulative_emissions[Column2],0),19),INDEX(Energy_cumulative_emissions[],MATCH(AR$496,Energy_cumulative_emissions[Column2],0),20))</f>
        <v>#N/A</v>
      </c>
      <c r="AS498" t="e">
        <f>SUM(INDEX(Energy_cumulative_emissions[],MATCH(AS$496,Energy_cumulative_emissions[Column2],0),19),INDEX(Energy_cumulative_emissions[],MATCH(AS$496,Energy_cumulative_emissions[Column2],0),20))</f>
        <v>#N/A</v>
      </c>
      <c r="AT498" t="e">
        <f>SUM(INDEX(Energy_cumulative_emissions[],MATCH(AT$496,Energy_cumulative_emissions[Column2],0),19),INDEX(Energy_cumulative_emissions[],MATCH(AT$496,Energy_cumulative_emissions[Column2],0),20))</f>
        <v>#N/A</v>
      </c>
      <c r="AU498" t="e">
        <f>SUM(INDEX(Energy_cumulative_emissions[],MATCH(AU$496,Energy_cumulative_emissions[Column2],0),19),INDEX(Energy_cumulative_emissions[],MATCH(AU$496,Energy_cumulative_emissions[Column2],0),20))</f>
        <v>#N/A</v>
      </c>
      <c r="AV498" t="e">
        <f>SUM(INDEX(Energy_cumulative_emissions[],MATCH(AV$496,Energy_cumulative_emissions[Column2],0),19),INDEX(Energy_cumulative_emissions[],MATCH(AV$496,Energy_cumulative_emissions[Column2],0),20))</f>
        <v>#N/A</v>
      </c>
      <c r="AW498" t="e">
        <f>SUM(INDEX(Energy_cumulative_emissions[],MATCH(AW$496,Energy_cumulative_emissions[Column2],0),19),INDEX(Energy_cumulative_emissions[],MATCH(AW$496,Energy_cumulative_emissions[Column2],0),20))</f>
        <v>#N/A</v>
      </c>
      <c r="AX498" t="e">
        <f>SUM(INDEX(Energy_cumulative_emissions[],MATCH(AX$496,Energy_cumulative_emissions[Column2],0),19),INDEX(Energy_cumulative_emissions[],MATCH(AX$496,Energy_cumulative_emissions[Column2],0),20))</f>
        <v>#N/A</v>
      </c>
      <c r="AY498" t="e">
        <f>SUM(INDEX(Energy_cumulative_emissions[],MATCH(AY$496,Energy_cumulative_emissions[Column2],0),19),INDEX(Energy_cumulative_emissions[],MATCH(AY$496,Energy_cumulative_emissions[Column2],0),20))</f>
        <v>#N/A</v>
      </c>
      <c r="AZ498" t="e">
        <f>SUM(INDEX(Energy_cumulative_emissions[],MATCH(AZ$496,Energy_cumulative_emissions[Column2],0),19),INDEX(Energy_cumulative_emissions[],MATCH(AZ$496,Energy_cumulative_emissions[Column2],0),20))</f>
        <v>#N/A</v>
      </c>
      <c r="BA498" t="e">
        <f>SUM(INDEX(Energy_cumulative_emissions[],MATCH(BA$496,Energy_cumulative_emissions[Column2],0),19),INDEX(Energy_cumulative_emissions[],MATCH(BA$496,Energy_cumulative_emissions[Column2],0),20))</f>
        <v>#N/A</v>
      </c>
      <c r="BB498" s="91" t="e">
        <f>SUM(INDEX(Energy_cumulative_emissions[],MATCH(BB$496,Energy_cumulative_emissions[Column2],0),19),INDEX(Energy_cumulative_emissions[],MATCH(BB$496,Energy_cumulative_emissions[Column2],0),20))</f>
        <v>#N/A</v>
      </c>
      <c r="BC498" t="e">
        <f>SUM(INDEX(Energy_cumulative_emissions[],MATCH(BC$496,Energy_cumulative_emissions[Column2],0),19),INDEX(Energy_cumulative_emissions[],MATCH(BC$496,Energy_cumulative_emissions[Column2],0),20))</f>
        <v>#N/A</v>
      </c>
      <c r="BD498" t="e">
        <f>SUM(INDEX(Energy_cumulative_emissions[],MATCH(BD$496,Energy_cumulative_emissions[Column2],0),19),INDEX(Energy_cumulative_emissions[],MATCH(BD$496,Energy_cumulative_emissions[Column2],0),20))</f>
        <v>#N/A</v>
      </c>
      <c r="BE498" t="e">
        <f>SUM(INDEX(Energy_cumulative_emissions[],MATCH(BE$496,Energy_cumulative_emissions[Column2],0),19),INDEX(Energy_cumulative_emissions[],MATCH(BE$496,Energy_cumulative_emissions[Column2],0),20))</f>
        <v>#N/A</v>
      </c>
      <c r="BF498" t="e">
        <f>SUM(INDEX(Energy_cumulative_emissions[],MATCH(BF$496,Energy_cumulative_emissions[Column2],0),19),INDEX(Energy_cumulative_emissions[],MATCH(BF$496,Energy_cumulative_emissions[Column2],0),20))</f>
        <v>#N/A</v>
      </c>
      <c r="BG498" t="e">
        <f>SUM(INDEX(Energy_cumulative_emissions[],MATCH(BG$496,Energy_cumulative_emissions[Column2],0),19),INDEX(Energy_cumulative_emissions[],MATCH(BG$496,Energy_cumulative_emissions[Column2],0),20))</f>
        <v>#N/A</v>
      </c>
      <c r="BH498" t="e">
        <f>SUM(INDEX(Energy_cumulative_emissions[],MATCH(BH$496,Energy_cumulative_emissions[Column2],0),19),INDEX(Energy_cumulative_emissions[],MATCH(BH$496,Energy_cumulative_emissions[Column2],0),20))</f>
        <v>#N/A</v>
      </c>
      <c r="BI498" t="e">
        <f>SUM(INDEX(Energy_cumulative_emissions[],MATCH(BI$496,Energy_cumulative_emissions[Column2],0),19),INDEX(Energy_cumulative_emissions[],MATCH(BI$496,Energy_cumulative_emissions[Column2],0),20))</f>
        <v>#N/A</v>
      </c>
      <c r="BJ498" t="e">
        <f>SUM(INDEX(Energy_cumulative_emissions[],MATCH(BJ$496,Energy_cumulative_emissions[Column2],0),19),INDEX(Energy_cumulative_emissions[],MATCH(BJ$496,Energy_cumulative_emissions[Column2],0),20))</f>
        <v>#N/A</v>
      </c>
      <c r="BK498" t="e">
        <f>SUM(INDEX(Energy_cumulative_emissions[],MATCH(BK$496,Energy_cumulative_emissions[Column2],0),19),INDEX(Energy_cumulative_emissions[],MATCH(BK$496,Energy_cumulative_emissions[Column2],0),20))</f>
        <v>#N/A</v>
      </c>
      <c r="BL498" t="e">
        <f>SUM(INDEX(Energy_cumulative_emissions[],MATCH(BL$496,Energy_cumulative_emissions[Column2],0),19),INDEX(Energy_cumulative_emissions[],MATCH(BL$496,Energy_cumulative_emissions[Column2],0),20))</f>
        <v>#N/A</v>
      </c>
      <c r="BM498" t="e">
        <f>SUM(INDEX(Energy_cumulative_emissions[],MATCH(BM$496,Energy_cumulative_emissions[Column2],0),19),INDEX(Energy_cumulative_emissions[],MATCH(BM$496,Energy_cumulative_emissions[Column2],0),20))</f>
        <v>#N/A</v>
      </c>
      <c r="BN498" t="e">
        <f>SUM(INDEX(Energy_cumulative_emissions[],MATCH(BN$496,Energy_cumulative_emissions[Column2],0),19),INDEX(Energy_cumulative_emissions[],MATCH(BN$496,Energy_cumulative_emissions[Column2],0),20))</f>
        <v>#N/A</v>
      </c>
      <c r="BO498" t="e">
        <f>SUM(INDEX(Energy_cumulative_emissions[],MATCH(BO$496,Energy_cumulative_emissions[Column2],0),19),INDEX(Energy_cumulative_emissions[],MATCH(BO$496,Energy_cumulative_emissions[Column2],0),20))</f>
        <v>#N/A</v>
      </c>
      <c r="BP498" t="e">
        <f>SUM(INDEX(Energy_cumulative_emissions[],MATCH(BP$496,Energy_cumulative_emissions[Column2],0),19),INDEX(Energy_cumulative_emissions[],MATCH(BP$496,Energy_cumulative_emissions[Column2],0),20))</f>
        <v>#N/A</v>
      </c>
      <c r="BQ498" t="e">
        <f>SUM(INDEX(Energy_cumulative_emissions[],MATCH(BQ$496,Energy_cumulative_emissions[Column2],0),19),INDEX(Energy_cumulative_emissions[],MATCH(BQ$496,Energy_cumulative_emissions[Column2],0),20))</f>
        <v>#N/A</v>
      </c>
      <c r="BR498" t="e">
        <f>SUM(INDEX(Energy_cumulative_emissions[],MATCH(BR$496,Energy_cumulative_emissions[Column2],0),19),INDEX(Energy_cumulative_emissions[],MATCH(BR$496,Energy_cumulative_emissions[Column2],0),20))</f>
        <v>#N/A</v>
      </c>
      <c r="BS498" t="e">
        <f>SUM(INDEX(Energy_cumulative_emissions[],MATCH(BS$496,Energy_cumulative_emissions[Column2],0),19),INDEX(Energy_cumulative_emissions[],MATCH(BS$496,Energy_cumulative_emissions[Column2],0),20))</f>
        <v>#N/A</v>
      </c>
      <c r="BT498" t="e">
        <f>SUM(INDEX(Energy_cumulative_emissions[],MATCH(BT$496,Energy_cumulative_emissions[Column2],0),19),INDEX(Energy_cumulative_emissions[],MATCH(BT$496,Energy_cumulative_emissions[Column2],0),20))</f>
        <v>#N/A</v>
      </c>
      <c r="BU498" t="e">
        <f>SUM(INDEX(Energy_cumulative_emissions[],MATCH(BU$496,Energy_cumulative_emissions[Column2],0),19),INDEX(Energy_cumulative_emissions[],MATCH(BU$496,Energy_cumulative_emissions[Column2],0),20))</f>
        <v>#N/A</v>
      </c>
      <c r="BV498" t="e">
        <f>SUM(INDEX(Energy_cumulative_emissions[],MATCH(BV$496,Energy_cumulative_emissions[Column2],0),19),INDEX(Energy_cumulative_emissions[],MATCH(BV$496,Energy_cumulative_emissions[Column2],0),20))</f>
        <v>#N/A</v>
      </c>
      <c r="BW498" t="e">
        <f>SUM(INDEX(Energy_cumulative_emissions[],MATCH(BW$496,Energy_cumulative_emissions[Column2],0),19),INDEX(Energy_cumulative_emissions[],MATCH(BW$496,Energy_cumulative_emissions[Column2],0),20))</f>
        <v>#N/A</v>
      </c>
      <c r="BX498" t="e">
        <f>SUM(INDEX(Energy_cumulative_emissions[],MATCH(BX$496,Energy_cumulative_emissions[Column2],0),19),INDEX(Energy_cumulative_emissions[],MATCH(BX$496,Energy_cumulative_emissions[Column2],0),20))</f>
        <v>#N/A</v>
      </c>
      <c r="BY498" t="e">
        <f>SUM(INDEX(Energy_cumulative_emissions[],MATCH(BY$496,Energy_cumulative_emissions[Column2],0),19),INDEX(Energy_cumulative_emissions[],MATCH(BY$496,Energy_cumulative_emissions[Column2],0),20))</f>
        <v>#N/A</v>
      </c>
      <c r="BZ498" t="e">
        <f>SUM(INDEX(Energy_cumulative_emissions[],MATCH(BZ$496,Energy_cumulative_emissions[Column2],0),19),INDEX(Energy_cumulative_emissions[],MATCH(BZ$496,Energy_cumulative_emissions[Column2],0),20))</f>
        <v>#N/A</v>
      </c>
      <c r="CA498" t="e">
        <f>SUM(INDEX(Energy_cumulative_emissions[],MATCH(CA$496,Energy_cumulative_emissions[Column2],0),19),INDEX(Energy_cumulative_emissions[],MATCH(CA$496,Energy_cumulative_emissions[Column2],0),20))</f>
        <v>#N/A</v>
      </c>
      <c r="CB498" t="e">
        <f>SUM(INDEX(Energy_cumulative_emissions[],MATCH(CB$496,Energy_cumulative_emissions[Column2],0),19),INDEX(Energy_cumulative_emissions[],MATCH(CB$496,Energy_cumulative_emissions[Column2],0),20))</f>
        <v>#N/A</v>
      </c>
      <c r="CC498" t="e">
        <f>SUM(INDEX(Energy_cumulative_emissions[],MATCH(CC$496,Energy_cumulative_emissions[Column2],0),19),INDEX(Energy_cumulative_emissions[],MATCH(CC$496,Energy_cumulative_emissions[Column2],0),20))</f>
        <v>#N/A</v>
      </c>
      <c r="CD498" t="e">
        <f>SUM(INDEX(Energy_cumulative_emissions[],MATCH(CD$496,Energy_cumulative_emissions[Column2],0),19),INDEX(Energy_cumulative_emissions[],MATCH(CD$496,Energy_cumulative_emissions[Column2],0),20))</f>
        <v>#N/A</v>
      </c>
      <c r="CE498" t="e">
        <f>SUM(INDEX(Energy_cumulative_emissions[],MATCH(CE$496,Energy_cumulative_emissions[Column2],0),19),INDEX(Energy_cumulative_emissions[],MATCH(CE$496,Energy_cumulative_emissions[Column2],0),20))</f>
        <v>#N/A</v>
      </c>
      <c r="CF498" s="91" t="e">
        <f>SUM(INDEX(Energy_cumulative_emissions[],MATCH(CF$496,Energy_cumulative_emissions[Column2],0),19),INDEX(Energy_cumulative_emissions[],MATCH(CF$496,Energy_cumulative_emissions[Column2],0),20))</f>
        <v>#N/A</v>
      </c>
      <c r="CG498" t="e">
        <f>SUM(INDEX(Energy_cumulative_emissions[],MATCH(CG$496,Energy_cumulative_emissions[Column2],0),19),INDEX(Energy_cumulative_emissions[],MATCH(CG$496,Energy_cumulative_emissions[Column2],0),20))</f>
        <v>#N/A</v>
      </c>
      <c r="CH498" t="e">
        <f>SUM(INDEX(Energy_cumulative_emissions[],MATCH(CH$496,Energy_cumulative_emissions[Column2],0),19),INDEX(Energy_cumulative_emissions[],MATCH(CH$496,Energy_cumulative_emissions[Column2],0),20))</f>
        <v>#N/A</v>
      </c>
      <c r="CI498" t="e">
        <f>SUM(INDEX(Energy_cumulative_emissions[],MATCH(CI$496,Energy_cumulative_emissions[Column2],0),19),INDEX(Energy_cumulative_emissions[],MATCH(CI$496,Energy_cumulative_emissions[Column2],0),20))</f>
        <v>#N/A</v>
      </c>
      <c r="CJ498" t="e">
        <f>SUM(INDEX(Energy_cumulative_emissions[],MATCH(CJ$496,Energy_cumulative_emissions[Column2],0),19),INDEX(Energy_cumulative_emissions[],MATCH(CJ$496,Energy_cumulative_emissions[Column2],0),20))</f>
        <v>#N/A</v>
      </c>
      <c r="CK498" t="e">
        <f>SUM(INDEX(Energy_cumulative_emissions[],MATCH(CK$496,Energy_cumulative_emissions[Column2],0),19),INDEX(Energy_cumulative_emissions[],MATCH(CK$496,Energy_cumulative_emissions[Column2],0),20))</f>
        <v>#N/A</v>
      </c>
      <c r="CL498" t="e">
        <f>SUM(INDEX(Energy_cumulative_emissions[],MATCH(CL$496,Energy_cumulative_emissions[Column2],0),19),INDEX(Energy_cumulative_emissions[],MATCH(CL$496,Energy_cumulative_emissions[Column2],0),20))</f>
        <v>#N/A</v>
      </c>
      <c r="CM498" t="e">
        <f>SUM(INDEX(Energy_cumulative_emissions[],MATCH(CM$496,Energy_cumulative_emissions[Column2],0),19),INDEX(Energy_cumulative_emissions[],MATCH(CM$496,Energy_cumulative_emissions[Column2],0),20))</f>
        <v>#N/A</v>
      </c>
      <c r="CN498" t="e">
        <f>SUM(INDEX(Energy_cumulative_emissions[],MATCH(CN$496,Energy_cumulative_emissions[Column2],0),19),INDEX(Energy_cumulative_emissions[],MATCH(CN$496,Energy_cumulative_emissions[Column2],0),20))</f>
        <v>#N/A</v>
      </c>
      <c r="CO498" t="e">
        <f>SUM(INDEX(Energy_cumulative_emissions[],MATCH(CO$496,Energy_cumulative_emissions[Column2],0),19),INDEX(Energy_cumulative_emissions[],MATCH(CO$496,Energy_cumulative_emissions[Column2],0),20))</f>
        <v>#N/A</v>
      </c>
      <c r="CP498" t="e">
        <f>SUM(INDEX(Energy_cumulative_emissions[],MATCH(CP$496,Energy_cumulative_emissions[Column2],0),19),INDEX(Energy_cumulative_emissions[],MATCH(CP$496,Energy_cumulative_emissions[Column2],0),20))</f>
        <v>#N/A</v>
      </c>
      <c r="CQ498" t="e">
        <f>SUM(INDEX(Energy_cumulative_emissions[],MATCH(CQ$496,Energy_cumulative_emissions[Column2],0),19),INDEX(Energy_cumulative_emissions[],MATCH(CQ$496,Energy_cumulative_emissions[Column2],0),20))</f>
        <v>#N/A</v>
      </c>
      <c r="CR498" t="e">
        <f>SUM(INDEX(Energy_cumulative_emissions[],MATCH(CR$496,Energy_cumulative_emissions[Column2],0),19),INDEX(Energy_cumulative_emissions[],MATCH(CR$496,Energy_cumulative_emissions[Column2],0),20))</f>
        <v>#N/A</v>
      </c>
      <c r="CS498" t="e">
        <f>SUM(INDEX(Energy_cumulative_emissions[],MATCH(CS$496,Energy_cumulative_emissions[Column2],0),19),INDEX(Energy_cumulative_emissions[],MATCH(CS$496,Energy_cumulative_emissions[Column2],0),20))</f>
        <v>#N/A</v>
      </c>
      <c r="CT498" t="e">
        <f>SUM(INDEX(Energy_cumulative_emissions[],MATCH(CT$496,Energy_cumulative_emissions[Column2],0),19),INDEX(Energy_cumulative_emissions[],MATCH(CT$496,Energy_cumulative_emissions[Column2],0),20))</f>
        <v>#N/A</v>
      </c>
      <c r="CU498" t="e">
        <f>SUM(INDEX(Energy_cumulative_emissions[],MATCH(CU$496,Energy_cumulative_emissions[Column2],0),19),INDEX(Energy_cumulative_emissions[],MATCH(CU$496,Energy_cumulative_emissions[Column2],0),20))</f>
        <v>#N/A</v>
      </c>
      <c r="CV498" t="e">
        <f>SUM(INDEX(Energy_cumulative_emissions[],MATCH(CV$496,Energy_cumulative_emissions[Column2],0),19),INDEX(Energy_cumulative_emissions[],MATCH(CV$496,Energy_cumulative_emissions[Column2],0),20))</f>
        <v>#N/A</v>
      </c>
      <c r="CW498" t="e">
        <f>SUM(INDEX(Energy_cumulative_emissions[],MATCH(CW$496,Energy_cumulative_emissions[Column2],0),19),INDEX(Energy_cumulative_emissions[],MATCH(CW$496,Energy_cumulative_emissions[Column2],0),20))</f>
        <v>#N/A</v>
      </c>
      <c r="CX498" t="e">
        <f>SUM(INDEX(Energy_cumulative_emissions[],MATCH(CX$496,Energy_cumulative_emissions[Column2],0),19),INDEX(Energy_cumulative_emissions[],MATCH(CX$496,Energy_cumulative_emissions[Column2],0),20))</f>
        <v>#N/A</v>
      </c>
      <c r="CY498" t="e">
        <f>SUM(INDEX(Energy_cumulative_emissions[],MATCH(CY$496,Energy_cumulative_emissions[Column2],0),19),INDEX(Energy_cumulative_emissions[],MATCH(CY$496,Energy_cumulative_emissions[Column2],0),20))</f>
        <v>#N/A</v>
      </c>
      <c r="CZ498" t="e">
        <f>SUM(INDEX(Energy_cumulative_emissions[],MATCH(CZ$496,Energy_cumulative_emissions[Column2],0),19),INDEX(Energy_cumulative_emissions[],MATCH(CZ$496,Energy_cumulative_emissions[Column2],0),20))</f>
        <v>#N/A</v>
      </c>
      <c r="DA498" t="e">
        <f>SUM(INDEX(Energy_cumulative_emissions[],MATCH(DA$496,Energy_cumulative_emissions[Column2],0),19),INDEX(Energy_cumulative_emissions[],MATCH(DA$496,Energy_cumulative_emissions[Column2],0),20))</f>
        <v>#N/A</v>
      </c>
      <c r="DB498" t="e">
        <f>SUM(INDEX(Energy_cumulative_emissions[],MATCH(DB$496,Energy_cumulative_emissions[Column2],0),19),INDEX(Energy_cumulative_emissions[],MATCH(DB$496,Energy_cumulative_emissions[Column2],0),20))</f>
        <v>#N/A</v>
      </c>
      <c r="DC498" t="e">
        <f>SUM(INDEX(Energy_cumulative_emissions[],MATCH(DC$496,Energy_cumulative_emissions[Column2],0),19),INDEX(Energy_cumulative_emissions[],MATCH(DC$496,Energy_cumulative_emissions[Column2],0),20))</f>
        <v>#N/A</v>
      </c>
      <c r="DD498" t="e">
        <f>SUM(INDEX(Energy_cumulative_emissions[],MATCH(DD$496,Energy_cumulative_emissions[Column2],0),19),INDEX(Energy_cumulative_emissions[],MATCH(DD$496,Energy_cumulative_emissions[Column2],0),20))</f>
        <v>#N/A</v>
      </c>
      <c r="DE498" t="e">
        <f>SUM(INDEX(Energy_cumulative_emissions[],MATCH(DE$496,Energy_cumulative_emissions[Column2],0),19),INDEX(Energy_cumulative_emissions[],MATCH(DE$496,Energy_cumulative_emissions[Column2],0),20))</f>
        <v>#N/A</v>
      </c>
      <c r="DF498" t="e">
        <f>SUM(INDEX(Energy_cumulative_emissions[],MATCH(DF$496,Energy_cumulative_emissions[Column2],0),19),INDEX(Energy_cumulative_emissions[],MATCH(DF$496,Energy_cumulative_emissions[Column2],0),20))</f>
        <v>#N/A</v>
      </c>
      <c r="DG498" t="e">
        <f>SUM(INDEX(Energy_cumulative_emissions[],MATCH(DG$496,Energy_cumulative_emissions[Column2],0),19),INDEX(Energy_cumulative_emissions[],MATCH(DG$496,Energy_cumulative_emissions[Column2],0),20))</f>
        <v>#N/A</v>
      </c>
      <c r="DH498" t="e">
        <f>SUM(INDEX(Energy_cumulative_emissions[],MATCH(DH$496,Energy_cumulative_emissions[Column2],0),19),INDEX(Energy_cumulative_emissions[],MATCH(DH$496,Energy_cumulative_emissions[Column2],0),20))</f>
        <v>#N/A</v>
      </c>
      <c r="DI498" t="e">
        <f>SUM(INDEX(Energy_cumulative_emissions[],MATCH(DI$496,Energy_cumulative_emissions[Column2],0),19),INDEX(Energy_cumulative_emissions[],MATCH(DI$496,Energy_cumulative_emissions[Column2],0),20))</f>
        <v>#N/A</v>
      </c>
      <c r="DJ498" s="91" t="e">
        <f>SUM(INDEX(Energy_cumulative_emissions[],MATCH(DJ$496,Energy_cumulative_emissions[Column2],0),19),INDEX(Energy_cumulative_emissions[],MATCH(DJ$496,Energy_cumulative_emissions[Column2],0),20))</f>
        <v>#N/A</v>
      </c>
      <c r="DK498" t="e">
        <f>SUM(INDEX(Energy_cumulative_emissions[],MATCH(DK$496,Energy_cumulative_emissions[Column2],0),19),INDEX(Energy_cumulative_emissions[],MATCH(DK$496,Energy_cumulative_emissions[Column2],0),20))</f>
        <v>#N/A</v>
      </c>
      <c r="DL498" t="e">
        <f>SUM(INDEX(Energy_cumulative_emissions[],MATCH(DL$496,Energy_cumulative_emissions[Column2],0),19),INDEX(Energy_cumulative_emissions[],MATCH(DL$496,Energy_cumulative_emissions[Column2],0),20))</f>
        <v>#N/A</v>
      </c>
      <c r="DM498" t="e">
        <f>SUM(INDEX(Energy_cumulative_emissions[],MATCH(DM$496,Energy_cumulative_emissions[Column2],0),19),INDEX(Energy_cumulative_emissions[],MATCH(DM$496,Energy_cumulative_emissions[Column2],0),20))</f>
        <v>#N/A</v>
      </c>
      <c r="DN498" t="e">
        <f>SUM(INDEX(Energy_cumulative_emissions[],MATCH(DN$496,Energy_cumulative_emissions[Column2],0),19),INDEX(Energy_cumulative_emissions[],MATCH(DN$496,Energy_cumulative_emissions[Column2],0),20))</f>
        <v>#N/A</v>
      </c>
      <c r="DO498" t="e">
        <f>SUM(INDEX(Energy_cumulative_emissions[],MATCH(DO$496,Energy_cumulative_emissions[Column2],0),19),INDEX(Energy_cumulative_emissions[],MATCH(DO$496,Energy_cumulative_emissions[Column2],0),20))</f>
        <v>#N/A</v>
      </c>
      <c r="DP498" t="e">
        <f>SUM(INDEX(Energy_cumulative_emissions[],MATCH(DP$496,Energy_cumulative_emissions[Column2],0),19),INDEX(Energy_cumulative_emissions[],MATCH(DP$496,Energy_cumulative_emissions[Column2],0),20))</f>
        <v>#N/A</v>
      </c>
      <c r="DQ498" t="e">
        <f>SUM(INDEX(Energy_cumulative_emissions[],MATCH(DQ$496,Energy_cumulative_emissions[Column2],0),19),INDEX(Energy_cumulative_emissions[],MATCH(DQ$496,Energy_cumulative_emissions[Column2],0),20))</f>
        <v>#N/A</v>
      </c>
      <c r="DR498" t="e">
        <f>SUM(INDEX(Energy_cumulative_emissions[],MATCH(DR$496,Energy_cumulative_emissions[Column2],0),19),INDEX(Energy_cumulative_emissions[],MATCH(DR$496,Energy_cumulative_emissions[Column2],0),20))</f>
        <v>#N/A</v>
      </c>
      <c r="DS498" t="e">
        <f>SUM(INDEX(Energy_cumulative_emissions[],MATCH(DS$496,Energy_cumulative_emissions[Column2],0),19),INDEX(Energy_cumulative_emissions[],MATCH(DS$496,Energy_cumulative_emissions[Column2],0),20))</f>
        <v>#N/A</v>
      </c>
      <c r="DT498" t="e">
        <f>SUM(INDEX(Energy_cumulative_emissions[],MATCH(DT$496,Energy_cumulative_emissions[Column2],0),19),INDEX(Energy_cumulative_emissions[],MATCH(DT$496,Energy_cumulative_emissions[Column2],0),20))</f>
        <v>#N/A</v>
      </c>
      <c r="DU498" t="e">
        <f>SUM(INDEX(Energy_cumulative_emissions[],MATCH(DU$496,Energy_cumulative_emissions[Column2],0),19),INDEX(Energy_cumulative_emissions[],MATCH(DU$496,Energy_cumulative_emissions[Column2],0),20))</f>
        <v>#N/A</v>
      </c>
      <c r="DV498" t="e">
        <f>SUM(INDEX(Energy_cumulative_emissions[],MATCH(DV$496,Energy_cumulative_emissions[Column2],0),19),INDEX(Energy_cumulative_emissions[],MATCH(DV$496,Energy_cumulative_emissions[Column2],0),20))</f>
        <v>#N/A</v>
      </c>
      <c r="DW498" t="e">
        <f>SUM(INDEX(Energy_cumulative_emissions[],MATCH(DW$496,Energy_cumulative_emissions[Column2],0),19),INDEX(Energy_cumulative_emissions[],MATCH(DW$496,Energy_cumulative_emissions[Column2],0),20))</f>
        <v>#N/A</v>
      </c>
      <c r="DX498" t="e">
        <f>SUM(INDEX(Energy_cumulative_emissions[],MATCH(DX$496,Energy_cumulative_emissions[Column2],0),19),INDEX(Energy_cumulative_emissions[],MATCH(DX$496,Energy_cumulative_emissions[Column2],0),20))</f>
        <v>#N/A</v>
      </c>
      <c r="DY498" t="e">
        <f>SUM(INDEX(Energy_cumulative_emissions[],MATCH(DY$496,Energy_cumulative_emissions[Column2],0),19),INDEX(Energy_cumulative_emissions[],MATCH(DY$496,Energy_cumulative_emissions[Column2],0),20))</f>
        <v>#N/A</v>
      </c>
      <c r="DZ498" t="e">
        <f>SUM(INDEX(Energy_cumulative_emissions[],MATCH(DZ$496,Energy_cumulative_emissions[Column2],0),19),INDEX(Energy_cumulative_emissions[],MATCH(DZ$496,Energy_cumulative_emissions[Column2],0),20))</f>
        <v>#N/A</v>
      </c>
      <c r="EA498" t="e">
        <f>SUM(INDEX(Energy_cumulative_emissions[],MATCH(EA$496,Energy_cumulative_emissions[Column2],0),19),INDEX(Energy_cumulative_emissions[],MATCH(EA$496,Energy_cumulative_emissions[Column2],0),20))</f>
        <v>#N/A</v>
      </c>
      <c r="EB498" t="e">
        <f>SUM(INDEX(Energy_cumulative_emissions[],MATCH(EB$496,Energy_cumulative_emissions[Column2],0),19),INDEX(Energy_cumulative_emissions[],MATCH(EB$496,Energy_cumulative_emissions[Column2],0),20))</f>
        <v>#N/A</v>
      </c>
      <c r="EC498" t="e">
        <f>SUM(INDEX(Energy_cumulative_emissions[],MATCH(EC$496,Energy_cumulative_emissions[Column2],0),19),INDEX(Energy_cumulative_emissions[],MATCH(EC$496,Energy_cumulative_emissions[Column2],0),20))</f>
        <v>#N/A</v>
      </c>
      <c r="ED498" t="e">
        <f>SUM(INDEX(Energy_cumulative_emissions[],MATCH(ED$496,Energy_cumulative_emissions[Column2],0),19),INDEX(Energy_cumulative_emissions[],MATCH(ED$496,Energy_cumulative_emissions[Column2],0),20))</f>
        <v>#N/A</v>
      </c>
      <c r="EE498" t="e">
        <f>SUM(INDEX(Energy_cumulative_emissions[],MATCH(EE$496,Energy_cumulative_emissions[Column2],0),19),INDEX(Energy_cumulative_emissions[],MATCH(EE$496,Energy_cumulative_emissions[Column2],0),20))</f>
        <v>#N/A</v>
      </c>
      <c r="EF498" t="e">
        <f>SUM(INDEX(Energy_cumulative_emissions[],MATCH(EF$496,Energy_cumulative_emissions[Column2],0),19),INDEX(Energy_cumulative_emissions[],MATCH(EF$496,Energy_cumulative_emissions[Column2],0),20))</f>
        <v>#N/A</v>
      </c>
      <c r="EG498" t="e">
        <f>SUM(INDEX(Energy_cumulative_emissions[],MATCH(EG$496,Energy_cumulative_emissions[Column2],0),19),INDEX(Energy_cumulative_emissions[],MATCH(EG$496,Energy_cumulative_emissions[Column2],0),20))</f>
        <v>#N/A</v>
      </c>
      <c r="EH498" t="e">
        <f>SUM(INDEX(Energy_cumulative_emissions[],MATCH(EH$496,Energy_cumulative_emissions[Column2],0),19),INDEX(Energy_cumulative_emissions[],MATCH(EH$496,Energy_cumulative_emissions[Column2],0),20))</f>
        <v>#N/A</v>
      </c>
      <c r="EI498" t="e">
        <f>SUM(INDEX(Energy_cumulative_emissions[],MATCH(EI$496,Energy_cumulative_emissions[Column2],0),19),INDEX(Energy_cumulative_emissions[],MATCH(EI$496,Energy_cumulative_emissions[Column2],0),20))</f>
        <v>#N/A</v>
      </c>
      <c r="EJ498" t="e">
        <f>SUM(INDEX(Energy_cumulative_emissions[],MATCH(EJ$496,Energy_cumulative_emissions[Column2],0),19),INDEX(Energy_cumulative_emissions[],MATCH(EJ$496,Energy_cumulative_emissions[Column2],0),20))</f>
        <v>#N/A</v>
      </c>
      <c r="EK498" t="e">
        <f>SUM(INDEX(Energy_cumulative_emissions[],MATCH(EK$496,Energy_cumulative_emissions[Column2],0),19),INDEX(Energy_cumulative_emissions[],MATCH(EK$496,Energy_cumulative_emissions[Column2],0),20))</f>
        <v>#N/A</v>
      </c>
      <c r="EL498" t="e">
        <f>SUM(INDEX(Energy_cumulative_emissions[],MATCH(EL$496,Energy_cumulative_emissions[Column2],0),19),INDEX(Energy_cumulative_emissions[],MATCH(EL$496,Energy_cumulative_emissions[Column2],0),20))</f>
        <v>#N/A</v>
      </c>
      <c r="EM498" t="e">
        <f>SUM(INDEX(Energy_cumulative_emissions[],MATCH(EM$496,Energy_cumulative_emissions[Column2],0),19),INDEX(Energy_cumulative_emissions[],MATCH(EM$496,Energy_cumulative_emissions[Column2],0),20))</f>
        <v>#N/A</v>
      </c>
      <c r="EN498" s="91" t="e">
        <f>SUM(INDEX(Energy_cumulative_emissions[],MATCH(EN$496,Energy_cumulative_emissions[Column2],0),19),INDEX(Energy_cumulative_emissions[],MATCH(EN$496,Energy_cumulative_emissions[Column2],0),20))</f>
        <v>#N/A</v>
      </c>
    </row>
    <row r="499" spans="19:144">
      <c r="S499" s="92"/>
      <c r="T499" s="92"/>
      <c r="U499" s="92"/>
      <c r="V499" s="431"/>
      <c r="W499" t="s">
        <v>628</v>
      </c>
      <c r="X499" s="91">
        <v>0</v>
      </c>
      <c r="Y499" t="e">
        <f>INDEX(Energy_cumulative_emissions[],MATCH(Y$496,Energy_cumulative_emissions[Column2],0),27)</f>
        <v>#N/A</v>
      </c>
      <c r="Z499" t="e">
        <f>INDEX(Energy_cumulative_emissions[],MATCH(Z$496,Energy_cumulative_emissions[Column2],0),27)</f>
        <v>#N/A</v>
      </c>
      <c r="AA499" t="e">
        <f>INDEX(Energy_cumulative_emissions[],MATCH(AA$496,Energy_cumulative_emissions[Column2],0),27)</f>
        <v>#N/A</v>
      </c>
      <c r="AB499" t="e">
        <f>INDEX(Energy_cumulative_emissions[],MATCH(AB$496,Energy_cumulative_emissions[Column2],0),27)</f>
        <v>#N/A</v>
      </c>
      <c r="AC499" t="e">
        <f>INDEX(Energy_cumulative_emissions[],MATCH(AC$496,Energy_cumulative_emissions[Column2],0),27)</f>
        <v>#N/A</v>
      </c>
      <c r="AD499" t="e">
        <f>INDEX(Energy_cumulative_emissions[],MATCH(AD$496,Energy_cumulative_emissions[Column2],0),27)</f>
        <v>#N/A</v>
      </c>
      <c r="AE499" t="e">
        <f>INDEX(Energy_cumulative_emissions[],MATCH(AE$496,Energy_cumulative_emissions[Column2],0),27)</f>
        <v>#N/A</v>
      </c>
      <c r="AF499" t="e">
        <f>INDEX(Energy_cumulative_emissions[],MATCH(AF$496,Energy_cumulative_emissions[Column2],0),27)</f>
        <v>#N/A</v>
      </c>
      <c r="AG499" t="e">
        <f>INDEX(Energy_cumulative_emissions[],MATCH(AG$496,Energy_cumulative_emissions[Column2],0),27)</f>
        <v>#N/A</v>
      </c>
      <c r="AH499" t="e">
        <f>INDEX(Energy_cumulative_emissions[],MATCH(AH$496,Energy_cumulative_emissions[Column2],0),27)</f>
        <v>#N/A</v>
      </c>
      <c r="AI499" t="e">
        <f>INDEX(Energy_cumulative_emissions[],MATCH(AI$496,Energy_cumulative_emissions[Column2],0),27)</f>
        <v>#N/A</v>
      </c>
      <c r="AJ499" t="e">
        <f>INDEX(Energy_cumulative_emissions[],MATCH(AJ$496,Energy_cumulative_emissions[Column2],0),27)</f>
        <v>#N/A</v>
      </c>
      <c r="AK499" t="e">
        <f>INDEX(Energy_cumulative_emissions[],MATCH(AK$496,Energy_cumulative_emissions[Column2],0),27)</f>
        <v>#N/A</v>
      </c>
      <c r="AL499" t="e">
        <f>INDEX(Energy_cumulative_emissions[],MATCH(AL$496,Energy_cumulative_emissions[Column2],0),27)</f>
        <v>#N/A</v>
      </c>
      <c r="AM499" t="e">
        <f>INDEX(Energy_cumulative_emissions[],MATCH(AM$496,Energy_cumulative_emissions[Column2],0),27)</f>
        <v>#N/A</v>
      </c>
      <c r="AN499" t="e">
        <f>INDEX(Energy_cumulative_emissions[],MATCH(AN$496,Energy_cumulative_emissions[Column2],0),27)</f>
        <v>#N/A</v>
      </c>
      <c r="AO499" t="e">
        <f>INDEX(Energy_cumulative_emissions[],MATCH(AO$496,Energy_cumulative_emissions[Column2],0),27)</f>
        <v>#N/A</v>
      </c>
      <c r="AP499" t="e">
        <f>INDEX(Energy_cumulative_emissions[],MATCH(AP$496,Energy_cumulative_emissions[Column2],0),27)</f>
        <v>#N/A</v>
      </c>
      <c r="AQ499" t="e">
        <f>INDEX(Energy_cumulative_emissions[],MATCH(AQ$496,Energy_cumulative_emissions[Column2],0),27)</f>
        <v>#N/A</v>
      </c>
      <c r="AR499" t="e">
        <f>INDEX(Energy_cumulative_emissions[],MATCH(AR$496,Energy_cumulative_emissions[Column2],0),27)</f>
        <v>#N/A</v>
      </c>
      <c r="AS499" t="e">
        <f>INDEX(Energy_cumulative_emissions[],MATCH(AS$496,Energy_cumulative_emissions[Column2],0),27)</f>
        <v>#N/A</v>
      </c>
      <c r="AT499" t="e">
        <f>INDEX(Energy_cumulative_emissions[],MATCH(AT$496,Energy_cumulative_emissions[Column2],0),27)</f>
        <v>#N/A</v>
      </c>
      <c r="AU499" t="e">
        <f>INDEX(Energy_cumulative_emissions[],MATCH(AU$496,Energy_cumulative_emissions[Column2],0),27)</f>
        <v>#N/A</v>
      </c>
      <c r="AV499" t="e">
        <f>INDEX(Energy_cumulative_emissions[],MATCH(AV$496,Energy_cumulative_emissions[Column2],0),27)</f>
        <v>#N/A</v>
      </c>
      <c r="AW499" t="e">
        <f>INDEX(Energy_cumulative_emissions[],MATCH(AW$496,Energy_cumulative_emissions[Column2],0),27)</f>
        <v>#N/A</v>
      </c>
      <c r="AX499" t="e">
        <f>INDEX(Energy_cumulative_emissions[],MATCH(AX$496,Energy_cumulative_emissions[Column2],0),27)</f>
        <v>#N/A</v>
      </c>
      <c r="AY499" t="e">
        <f>INDEX(Energy_cumulative_emissions[],MATCH(AY$496,Energy_cumulative_emissions[Column2],0),27)</f>
        <v>#N/A</v>
      </c>
      <c r="AZ499" t="e">
        <f>INDEX(Energy_cumulative_emissions[],MATCH(AZ$496,Energy_cumulative_emissions[Column2],0),27)</f>
        <v>#N/A</v>
      </c>
      <c r="BA499" t="e">
        <f>INDEX(Energy_cumulative_emissions[],MATCH(BA$496,Energy_cumulative_emissions[Column2],0),27)</f>
        <v>#N/A</v>
      </c>
      <c r="BB499" s="91" t="e">
        <f>INDEX(Energy_cumulative_emissions[],MATCH(BB$496,Energy_cumulative_emissions[Column2],0),27)</f>
        <v>#N/A</v>
      </c>
      <c r="BC499" t="e">
        <f>INDEX(Energy_cumulative_emissions[],MATCH(BC$496,Energy_cumulative_emissions[Column2],0),27)</f>
        <v>#N/A</v>
      </c>
      <c r="BD499" t="e">
        <f>INDEX(Energy_cumulative_emissions[],MATCH(BD$496,Energy_cumulative_emissions[Column2],0),27)</f>
        <v>#N/A</v>
      </c>
      <c r="BE499" t="e">
        <f>INDEX(Energy_cumulative_emissions[],MATCH(BE$496,Energy_cumulative_emissions[Column2],0),27)</f>
        <v>#N/A</v>
      </c>
      <c r="BF499" t="e">
        <f>INDEX(Energy_cumulative_emissions[],MATCH(BF$496,Energy_cumulative_emissions[Column2],0),27)</f>
        <v>#N/A</v>
      </c>
      <c r="BG499" t="e">
        <f>INDEX(Energy_cumulative_emissions[],MATCH(BG$496,Energy_cumulative_emissions[Column2],0),27)</f>
        <v>#N/A</v>
      </c>
      <c r="BH499" t="e">
        <f>INDEX(Energy_cumulative_emissions[],MATCH(BH$496,Energy_cumulative_emissions[Column2],0),27)</f>
        <v>#N/A</v>
      </c>
      <c r="BI499" t="e">
        <f>INDEX(Energy_cumulative_emissions[],MATCH(BI$496,Energy_cumulative_emissions[Column2],0),27)</f>
        <v>#N/A</v>
      </c>
      <c r="BJ499" t="e">
        <f>INDEX(Energy_cumulative_emissions[],MATCH(BJ$496,Energy_cumulative_emissions[Column2],0),27)</f>
        <v>#N/A</v>
      </c>
      <c r="BK499" t="e">
        <f>INDEX(Energy_cumulative_emissions[],MATCH(BK$496,Energy_cumulative_emissions[Column2],0),27)</f>
        <v>#N/A</v>
      </c>
      <c r="BL499" t="e">
        <f>INDEX(Energy_cumulative_emissions[],MATCH(BL$496,Energy_cumulative_emissions[Column2],0),27)</f>
        <v>#N/A</v>
      </c>
      <c r="BM499" t="e">
        <f>INDEX(Energy_cumulative_emissions[],MATCH(BM$496,Energy_cumulative_emissions[Column2],0),27)</f>
        <v>#N/A</v>
      </c>
      <c r="BN499" t="e">
        <f>INDEX(Energy_cumulative_emissions[],MATCH(BN$496,Energy_cumulative_emissions[Column2],0),27)</f>
        <v>#N/A</v>
      </c>
      <c r="BO499" t="e">
        <f>INDEX(Energy_cumulative_emissions[],MATCH(BO$496,Energy_cumulative_emissions[Column2],0),27)</f>
        <v>#N/A</v>
      </c>
      <c r="BP499" t="e">
        <f>INDEX(Energy_cumulative_emissions[],MATCH(BP$496,Energy_cumulative_emissions[Column2],0),27)</f>
        <v>#N/A</v>
      </c>
      <c r="BQ499" t="e">
        <f>INDEX(Energy_cumulative_emissions[],MATCH(BQ$496,Energy_cumulative_emissions[Column2],0),27)</f>
        <v>#N/A</v>
      </c>
      <c r="BR499" t="e">
        <f>INDEX(Energy_cumulative_emissions[],MATCH(BR$496,Energy_cumulative_emissions[Column2],0),27)</f>
        <v>#N/A</v>
      </c>
      <c r="BS499" t="e">
        <f>INDEX(Energy_cumulative_emissions[],MATCH(BS$496,Energy_cumulative_emissions[Column2],0),27)</f>
        <v>#N/A</v>
      </c>
      <c r="BT499" t="e">
        <f>INDEX(Energy_cumulative_emissions[],MATCH(BT$496,Energy_cumulative_emissions[Column2],0),27)</f>
        <v>#N/A</v>
      </c>
      <c r="BU499" t="e">
        <f>INDEX(Energy_cumulative_emissions[],MATCH(BU$496,Energy_cumulative_emissions[Column2],0),27)</f>
        <v>#N/A</v>
      </c>
      <c r="BV499" t="e">
        <f>INDEX(Energy_cumulative_emissions[],MATCH(BV$496,Energy_cumulative_emissions[Column2],0),27)</f>
        <v>#N/A</v>
      </c>
      <c r="BW499" t="e">
        <f>INDEX(Energy_cumulative_emissions[],MATCH(BW$496,Energy_cumulative_emissions[Column2],0),27)</f>
        <v>#N/A</v>
      </c>
      <c r="BX499" t="e">
        <f>INDEX(Energy_cumulative_emissions[],MATCH(BX$496,Energy_cumulative_emissions[Column2],0),27)</f>
        <v>#N/A</v>
      </c>
      <c r="BY499" t="e">
        <f>INDEX(Energy_cumulative_emissions[],MATCH(BY$496,Energy_cumulative_emissions[Column2],0),27)</f>
        <v>#N/A</v>
      </c>
      <c r="BZ499" t="e">
        <f>INDEX(Energy_cumulative_emissions[],MATCH(BZ$496,Energy_cumulative_emissions[Column2],0),27)</f>
        <v>#N/A</v>
      </c>
      <c r="CA499" t="e">
        <f>INDEX(Energy_cumulative_emissions[],MATCH(CA$496,Energy_cumulative_emissions[Column2],0),27)</f>
        <v>#N/A</v>
      </c>
      <c r="CB499" t="e">
        <f>INDEX(Energy_cumulative_emissions[],MATCH(CB$496,Energy_cumulative_emissions[Column2],0),27)</f>
        <v>#N/A</v>
      </c>
      <c r="CC499" t="e">
        <f>INDEX(Energy_cumulative_emissions[],MATCH(CC$496,Energy_cumulative_emissions[Column2],0),27)</f>
        <v>#N/A</v>
      </c>
      <c r="CD499" t="e">
        <f>INDEX(Energy_cumulative_emissions[],MATCH(CD$496,Energy_cumulative_emissions[Column2],0),27)</f>
        <v>#N/A</v>
      </c>
      <c r="CE499" t="e">
        <f>INDEX(Energy_cumulative_emissions[],MATCH(CE$496,Energy_cumulative_emissions[Column2],0),27)</f>
        <v>#N/A</v>
      </c>
      <c r="CF499" s="91" t="e">
        <f>INDEX(Energy_cumulative_emissions[],MATCH(CF$496,Energy_cumulative_emissions[Column2],0),27)</f>
        <v>#N/A</v>
      </c>
      <c r="CG499" t="e">
        <f>INDEX(Energy_cumulative_emissions[],MATCH(CG$496,Energy_cumulative_emissions[Column2],0),27)</f>
        <v>#N/A</v>
      </c>
      <c r="CH499" t="e">
        <f>INDEX(Energy_cumulative_emissions[],MATCH(CH$496,Energy_cumulative_emissions[Column2],0),27)</f>
        <v>#N/A</v>
      </c>
      <c r="CI499" t="e">
        <f>INDEX(Energy_cumulative_emissions[],MATCH(CI$496,Energy_cumulative_emissions[Column2],0),27)</f>
        <v>#N/A</v>
      </c>
      <c r="CJ499" t="e">
        <f>INDEX(Energy_cumulative_emissions[],MATCH(CJ$496,Energy_cumulative_emissions[Column2],0),27)</f>
        <v>#N/A</v>
      </c>
      <c r="CK499" t="e">
        <f>INDEX(Energy_cumulative_emissions[],MATCH(CK$496,Energy_cumulative_emissions[Column2],0),27)</f>
        <v>#N/A</v>
      </c>
      <c r="CL499" t="e">
        <f>INDEX(Energy_cumulative_emissions[],MATCH(CL$496,Energy_cumulative_emissions[Column2],0),27)</f>
        <v>#N/A</v>
      </c>
      <c r="CM499" t="e">
        <f>INDEX(Energy_cumulative_emissions[],MATCH(CM$496,Energy_cumulative_emissions[Column2],0),27)</f>
        <v>#N/A</v>
      </c>
      <c r="CN499" t="e">
        <f>INDEX(Energy_cumulative_emissions[],MATCH(CN$496,Energy_cumulative_emissions[Column2],0),27)</f>
        <v>#N/A</v>
      </c>
      <c r="CO499" t="e">
        <f>INDEX(Energy_cumulative_emissions[],MATCH(CO$496,Energy_cumulative_emissions[Column2],0),27)</f>
        <v>#N/A</v>
      </c>
      <c r="CP499" t="e">
        <f>INDEX(Energy_cumulative_emissions[],MATCH(CP$496,Energy_cumulative_emissions[Column2],0),27)</f>
        <v>#N/A</v>
      </c>
      <c r="CQ499" t="e">
        <f>INDEX(Energy_cumulative_emissions[],MATCH(CQ$496,Energy_cumulative_emissions[Column2],0),27)</f>
        <v>#N/A</v>
      </c>
      <c r="CR499" t="e">
        <f>INDEX(Energy_cumulative_emissions[],MATCH(CR$496,Energy_cumulative_emissions[Column2],0),27)</f>
        <v>#N/A</v>
      </c>
      <c r="CS499" t="e">
        <f>INDEX(Energy_cumulative_emissions[],MATCH(CS$496,Energy_cumulative_emissions[Column2],0),27)</f>
        <v>#N/A</v>
      </c>
      <c r="CT499" t="e">
        <f>INDEX(Energy_cumulative_emissions[],MATCH(CT$496,Energy_cumulative_emissions[Column2],0),27)</f>
        <v>#N/A</v>
      </c>
      <c r="CU499" t="e">
        <f>INDEX(Energy_cumulative_emissions[],MATCH(CU$496,Energy_cumulative_emissions[Column2],0),27)</f>
        <v>#N/A</v>
      </c>
      <c r="CV499" t="e">
        <f>INDEX(Energy_cumulative_emissions[],MATCH(CV$496,Energy_cumulative_emissions[Column2],0),27)</f>
        <v>#N/A</v>
      </c>
      <c r="CW499" t="e">
        <f>INDEX(Energy_cumulative_emissions[],MATCH(CW$496,Energy_cumulative_emissions[Column2],0),27)</f>
        <v>#N/A</v>
      </c>
      <c r="CX499" t="e">
        <f>INDEX(Energy_cumulative_emissions[],MATCH(CX$496,Energy_cumulative_emissions[Column2],0),27)</f>
        <v>#N/A</v>
      </c>
      <c r="CY499" t="e">
        <f>INDEX(Energy_cumulative_emissions[],MATCH(CY$496,Energy_cumulative_emissions[Column2],0),27)</f>
        <v>#N/A</v>
      </c>
      <c r="CZ499" t="e">
        <f>INDEX(Energy_cumulative_emissions[],MATCH(CZ$496,Energy_cumulative_emissions[Column2],0),27)</f>
        <v>#N/A</v>
      </c>
      <c r="DA499" t="e">
        <f>INDEX(Energy_cumulative_emissions[],MATCH(DA$496,Energy_cumulative_emissions[Column2],0),27)</f>
        <v>#N/A</v>
      </c>
      <c r="DB499" t="e">
        <f>INDEX(Energy_cumulative_emissions[],MATCH(DB$496,Energy_cumulative_emissions[Column2],0),27)</f>
        <v>#N/A</v>
      </c>
      <c r="DC499" t="e">
        <f>INDEX(Energy_cumulative_emissions[],MATCH(DC$496,Energy_cumulative_emissions[Column2],0),27)</f>
        <v>#N/A</v>
      </c>
      <c r="DD499" t="e">
        <f>INDEX(Energy_cumulative_emissions[],MATCH(DD$496,Energy_cumulative_emissions[Column2],0),27)</f>
        <v>#N/A</v>
      </c>
      <c r="DE499" t="e">
        <f>INDEX(Energy_cumulative_emissions[],MATCH(DE$496,Energy_cumulative_emissions[Column2],0),27)</f>
        <v>#N/A</v>
      </c>
      <c r="DF499" t="e">
        <f>INDEX(Energy_cumulative_emissions[],MATCH(DF$496,Energy_cumulative_emissions[Column2],0),27)</f>
        <v>#N/A</v>
      </c>
      <c r="DG499" t="e">
        <f>INDEX(Energy_cumulative_emissions[],MATCH(DG$496,Energy_cumulative_emissions[Column2],0),27)</f>
        <v>#N/A</v>
      </c>
      <c r="DH499" t="e">
        <f>INDEX(Energy_cumulative_emissions[],MATCH(DH$496,Energy_cumulative_emissions[Column2],0),27)</f>
        <v>#N/A</v>
      </c>
      <c r="DI499" t="e">
        <f>INDEX(Energy_cumulative_emissions[],MATCH(DI$496,Energy_cumulative_emissions[Column2],0),27)</f>
        <v>#N/A</v>
      </c>
      <c r="DJ499" s="91" t="e">
        <f>INDEX(Energy_cumulative_emissions[],MATCH(DJ$496,Energy_cumulative_emissions[Column2],0),27)</f>
        <v>#N/A</v>
      </c>
      <c r="DK499" t="e">
        <f>INDEX(Energy_cumulative_emissions[],MATCH(DK$496,Energy_cumulative_emissions[Column2],0),27)</f>
        <v>#N/A</v>
      </c>
      <c r="DL499" t="e">
        <f>INDEX(Energy_cumulative_emissions[],MATCH(DL$496,Energy_cumulative_emissions[Column2],0),27)</f>
        <v>#N/A</v>
      </c>
      <c r="DM499" t="e">
        <f>INDEX(Energy_cumulative_emissions[],MATCH(DM$496,Energy_cumulative_emissions[Column2],0),27)</f>
        <v>#N/A</v>
      </c>
      <c r="DN499" t="e">
        <f>INDEX(Energy_cumulative_emissions[],MATCH(DN$496,Energy_cumulative_emissions[Column2],0),27)</f>
        <v>#N/A</v>
      </c>
      <c r="DO499" t="e">
        <f>INDEX(Energy_cumulative_emissions[],MATCH(DO$496,Energy_cumulative_emissions[Column2],0),27)</f>
        <v>#N/A</v>
      </c>
      <c r="DP499" t="e">
        <f>INDEX(Energy_cumulative_emissions[],MATCH(DP$496,Energy_cumulative_emissions[Column2],0),27)</f>
        <v>#N/A</v>
      </c>
      <c r="DQ499" t="e">
        <f>INDEX(Energy_cumulative_emissions[],MATCH(DQ$496,Energy_cumulative_emissions[Column2],0),27)</f>
        <v>#N/A</v>
      </c>
      <c r="DR499" t="e">
        <f>INDEX(Energy_cumulative_emissions[],MATCH(DR$496,Energy_cumulative_emissions[Column2],0),27)</f>
        <v>#N/A</v>
      </c>
      <c r="DS499" t="e">
        <f>INDEX(Energy_cumulative_emissions[],MATCH(DS$496,Energy_cumulative_emissions[Column2],0),27)</f>
        <v>#N/A</v>
      </c>
      <c r="DT499" t="e">
        <f>INDEX(Energy_cumulative_emissions[],MATCH(DT$496,Energy_cumulative_emissions[Column2],0),27)</f>
        <v>#N/A</v>
      </c>
      <c r="DU499" t="e">
        <f>INDEX(Energy_cumulative_emissions[],MATCH(DU$496,Energy_cumulative_emissions[Column2],0),27)</f>
        <v>#N/A</v>
      </c>
      <c r="DV499" t="e">
        <f>INDEX(Energy_cumulative_emissions[],MATCH(DV$496,Energy_cumulative_emissions[Column2],0),27)</f>
        <v>#N/A</v>
      </c>
      <c r="DW499" t="e">
        <f>INDEX(Energy_cumulative_emissions[],MATCH(DW$496,Energy_cumulative_emissions[Column2],0),27)</f>
        <v>#N/A</v>
      </c>
      <c r="DX499" t="e">
        <f>INDEX(Energy_cumulative_emissions[],MATCH(DX$496,Energy_cumulative_emissions[Column2],0),27)</f>
        <v>#N/A</v>
      </c>
      <c r="DY499" t="e">
        <f>INDEX(Energy_cumulative_emissions[],MATCH(DY$496,Energy_cumulative_emissions[Column2],0),27)</f>
        <v>#N/A</v>
      </c>
      <c r="DZ499" t="e">
        <f>INDEX(Energy_cumulative_emissions[],MATCH(DZ$496,Energy_cumulative_emissions[Column2],0),27)</f>
        <v>#N/A</v>
      </c>
      <c r="EA499" t="e">
        <f>INDEX(Energy_cumulative_emissions[],MATCH(EA$496,Energy_cumulative_emissions[Column2],0),27)</f>
        <v>#N/A</v>
      </c>
      <c r="EB499" t="e">
        <f>INDEX(Energy_cumulative_emissions[],MATCH(EB$496,Energy_cumulative_emissions[Column2],0),27)</f>
        <v>#N/A</v>
      </c>
      <c r="EC499" t="e">
        <f>INDEX(Energy_cumulative_emissions[],MATCH(EC$496,Energy_cumulative_emissions[Column2],0),27)</f>
        <v>#N/A</v>
      </c>
      <c r="ED499" t="e">
        <f>INDEX(Energy_cumulative_emissions[],MATCH(ED$496,Energy_cumulative_emissions[Column2],0),27)</f>
        <v>#N/A</v>
      </c>
      <c r="EE499" t="e">
        <f>INDEX(Energy_cumulative_emissions[],MATCH(EE$496,Energy_cumulative_emissions[Column2],0),27)</f>
        <v>#N/A</v>
      </c>
      <c r="EF499" t="e">
        <f>INDEX(Energy_cumulative_emissions[],MATCH(EF$496,Energy_cumulative_emissions[Column2],0),27)</f>
        <v>#N/A</v>
      </c>
      <c r="EG499" t="e">
        <f>INDEX(Energy_cumulative_emissions[],MATCH(EG$496,Energy_cumulative_emissions[Column2],0),27)</f>
        <v>#N/A</v>
      </c>
      <c r="EH499" t="e">
        <f>INDEX(Energy_cumulative_emissions[],MATCH(EH$496,Energy_cumulative_emissions[Column2],0),27)</f>
        <v>#N/A</v>
      </c>
      <c r="EI499" t="e">
        <f>INDEX(Energy_cumulative_emissions[],MATCH(EI$496,Energy_cumulative_emissions[Column2],0),27)</f>
        <v>#N/A</v>
      </c>
      <c r="EJ499" t="e">
        <f>INDEX(Energy_cumulative_emissions[],MATCH(EJ$496,Energy_cumulative_emissions[Column2],0),27)</f>
        <v>#N/A</v>
      </c>
      <c r="EK499" t="e">
        <f>INDEX(Energy_cumulative_emissions[],MATCH(EK$496,Energy_cumulative_emissions[Column2],0),27)</f>
        <v>#N/A</v>
      </c>
      <c r="EL499" t="e">
        <f>INDEX(Energy_cumulative_emissions[],MATCH(EL$496,Energy_cumulative_emissions[Column2],0),27)</f>
        <v>#N/A</v>
      </c>
      <c r="EM499" t="e">
        <f>INDEX(Energy_cumulative_emissions[],MATCH(EM$496,Energy_cumulative_emissions[Column2],0),27)</f>
        <v>#N/A</v>
      </c>
      <c r="EN499" s="91" t="e">
        <f>INDEX(Energy_cumulative_emissions[],MATCH(EN$496,Energy_cumulative_emissions[Column2],0),27)</f>
        <v>#N/A</v>
      </c>
    </row>
    <row r="500" spans="19:144">
      <c r="S500" s="92"/>
      <c r="T500" s="92"/>
      <c r="U500" s="92"/>
      <c r="V500" s="431"/>
      <c r="W500" t="s">
        <v>436</v>
      </c>
      <c r="X500" s="91">
        <v>0</v>
      </c>
      <c r="Y500" t="e">
        <f>INDEX(Energy_cumulative_emissions[],MATCH(Y$496,Energy_cumulative_emissions[Column2],0),31)</f>
        <v>#N/A</v>
      </c>
      <c r="Z500" t="e">
        <f>INDEX(Energy_cumulative_emissions[],MATCH(Z$496,Energy_cumulative_emissions[Column2],0),31)</f>
        <v>#N/A</v>
      </c>
      <c r="AA500" t="e">
        <f>INDEX(Energy_cumulative_emissions[],MATCH(AA$496,Energy_cumulative_emissions[Column2],0),31)</f>
        <v>#N/A</v>
      </c>
      <c r="AB500" t="e">
        <f>INDEX(Energy_cumulative_emissions[],MATCH(AB$496,Energy_cumulative_emissions[Column2],0),31)</f>
        <v>#N/A</v>
      </c>
      <c r="AC500" t="e">
        <f>INDEX(Energy_cumulative_emissions[],MATCH(AC$496,Energy_cumulative_emissions[Column2],0),31)</f>
        <v>#N/A</v>
      </c>
      <c r="AD500" t="e">
        <f>INDEX(Energy_cumulative_emissions[],MATCH(AD$496,Energy_cumulative_emissions[Column2],0),31)</f>
        <v>#N/A</v>
      </c>
      <c r="AE500" t="e">
        <f>INDEX(Energy_cumulative_emissions[],MATCH(AE$496,Energy_cumulative_emissions[Column2],0),31)</f>
        <v>#N/A</v>
      </c>
      <c r="AF500" t="e">
        <f>INDEX(Energy_cumulative_emissions[],MATCH(AF$496,Energy_cumulative_emissions[Column2],0),31)</f>
        <v>#N/A</v>
      </c>
      <c r="AG500" t="e">
        <f>INDEX(Energy_cumulative_emissions[],MATCH(AG$496,Energy_cumulative_emissions[Column2],0),31)</f>
        <v>#N/A</v>
      </c>
      <c r="AH500" t="e">
        <f>INDEX(Energy_cumulative_emissions[],MATCH(AH$496,Energy_cumulative_emissions[Column2],0),31)</f>
        <v>#N/A</v>
      </c>
      <c r="AI500" t="e">
        <f>INDEX(Energy_cumulative_emissions[],MATCH(AI$496,Energy_cumulative_emissions[Column2],0),31)</f>
        <v>#N/A</v>
      </c>
      <c r="AJ500" t="e">
        <f>INDEX(Energy_cumulative_emissions[],MATCH(AJ$496,Energy_cumulative_emissions[Column2],0),31)</f>
        <v>#N/A</v>
      </c>
      <c r="AK500" t="e">
        <f>INDEX(Energy_cumulative_emissions[],MATCH(AK$496,Energy_cumulative_emissions[Column2],0),31)</f>
        <v>#N/A</v>
      </c>
      <c r="AL500" t="e">
        <f>INDEX(Energy_cumulative_emissions[],MATCH(AL$496,Energy_cumulative_emissions[Column2],0),31)</f>
        <v>#N/A</v>
      </c>
      <c r="AM500" t="e">
        <f>INDEX(Energy_cumulative_emissions[],MATCH(AM$496,Energy_cumulative_emissions[Column2],0),31)</f>
        <v>#N/A</v>
      </c>
      <c r="AN500" t="e">
        <f>INDEX(Energy_cumulative_emissions[],MATCH(AN$496,Energy_cumulative_emissions[Column2],0),31)</f>
        <v>#N/A</v>
      </c>
      <c r="AO500" t="e">
        <f>INDEX(Energy_cumulative_emissions[],MATCH(AO$496,Energy_cumulative_emissions[Column2],0),31)</f>
        <v>#N/A</v>
      </c>
      <c r="AP500" t="e">
        <f>INDEX(Energy_cumulative_emissions[],MATCH(AP$496,Energy_cumulative_emissions[Column2],0),31)</f>
        <v>#N/A</v>
      </c>
      <c r="AQ500" t="e">
        <f>INDEX(Energy_cumulative_emissions[],MATCH(AQ$496,Energy_cumulative_emissions[Column2],0),31)</f>
        <v>#N/A</v>
      </c>
      <c r="AR500" t="e">
        <f>INDEX(Energy_cumulative_emissions[],MATCH(AR$496,Energy_cumulative_emissions[Column2],0),31)</f>
        <v>#N/A</v>
      </c>
      <c r="AS500" t="e">
        <f>INDEX(Energy_cumulative_emissions[],MATCH(AS$496,Energy_cumulative_emissions[Column2],0),31)</f>
        <v>#N/A</v>
      </c>
      <c r="AT500" t="e">
        <f>INDEX(Energy_cumulative_emissions[],MATCH(AT$496,Energy_cumulative_emissions[Column2],0),31)</f>
        <v>#N/A</v>
      </c>
      <c r="AU500" t="e">
        <f>INDEX(Energy_cumulative_emissions[],MATCH(AU$496,Energy_cumulative_emissions[Column2],0),31)</f>
        <v>#N/A</v>
      </c>
      <c r="AV500" t="e">
        <f>INDEX(Energy_cumulative_emissions[],MATCH(AV$496,Energy_cumulative_emissions[Column2],0),31)</f>
        <v>#N/A</v>
      </c>
      <c r="AW500" t="e">
        <f>INDEX(Energy_cumulative_emissions[],MATCH(AW$496,Energy_cumulative_emissions[Column2],0),31)</f>
        <v>#N/A</v>
      </c>
      <c r="AX500" t="e">
        <f>INDEX(Energy_cumulative_emissions[],MATCH(AX$496,Energy_cumulative_emissions[Column2],0),31)</f>
        <v>#N/A</v>
      </c>
      <c r="AY500" t="e">
        <f>INDEX(Energy_cumulative_emissions[],MATCH(AY$496,Energy_cumulative_emissions[Column2],0),31)</f>
        <v>#N/A</v>
      </c>
      <c r="AZ500" t="e">
        <f>INDEX(Energy_cumulative_emissions[],MATCH(AZ$496,Energy_cumulative_emissions[Column2],0),31)</f>
        <v>#N/A</v>
      </c>
      <c r="BA500" t="e">
        <f>INDEX(Energy_cumulative_emissions[],MATCH(BA$496,Energy_cumulative_emissions[Column2],0),31)</f>
        <v>#N/A</v>
      </c>
      <c r="BB500" s="91" t="e">
        <f>INDEX(Energy_cumulative_emissions[],MATCH(BB$496,Energy_cumulative_emissions[Column2],0),31)</f>
        <v>#N/A</v>
      </c>
      <c r="BC500" t="e">
        <f>INDEX(Energy_cumulative_emissions[],MATCH(BC$496,Energy_cumulative_emissions[Column2],0),31)</f>
        <v>#N/A</v>
      </c>
      <c r="BD500" t="e">
        <f>INDEX(Energy_cumulative_emissions[],MATCH(BD$496,Energy_cumulative_emissions[Column2],0),31)</f>
        <v>#N/A</v>
      </c>
      <c r="BE500" t="e">
        <f>INDEX(Energy_cumulative_emissions[],MATCH(BE$496,Energy_cumulative_emissions[Column2],0),31)</f>
        <v>#N/A</v>
      </c>
      <c r="BF500" t="e">
        <f>INDEX(Energy_cumulative_emissions[],MATCH(BF$496,Energy_cumulative_emissions[Column2],0),31)</f>
        <v>#N/A</v>
      </c>
      <c r="BG500" t="e">
        <f>INDEX(Energy_cumulative_emissions[],MATCH(BG$496,Energy_cumulative_emissions[Column2],0),31)</f>
        <v>#N/A</v>
      </c>
      <c r="BH500" t="e">
        <f>INDEX(Energy_cumulative_emissions[],MATCH(BH$496,Energy_cumulative_emissions[Column2],0),31)</f>
        <v>#N/A</v>
      </c>
      <c r="BI500" t="e">
        <f>INDEX(Energy_cumulative_emissions[],MATCH(BI$496,Energy_cumulative_emissions[Column2],0),31)</f>
        <v>#N/A</v>
      </c>
      <c r="BJ500" t="e">
        <f>INDEX(Energy_cumulative_emissions[],MATCH(BJ$496,Energy_cumulative_emissions[Column2],0),31)</f>
        <v>#N/A</v>
      </c>
      <c r="BK500" t="e">
        <f>INDEX(Energy_cumulative_emissions[],MATCH(BK$496,Energy_cumulative_emissions[Column2],0),31)</f>
        <v>#N/A</v>
      </c>
      <c r="BL500" t="e">
        <f>INDEX(Energy_cumulative_emissions[],MATCH(BL$496,Energy_cumulative_emissions[Column2],0),31)</f>
        <v>#N/A</v>
      </c>
      <c r="BM500" t="e">
        <f>INDEX(Energy_cumulative_emissions[],MATCH(BM$496,Energy_cumulative_emissions[Column2],0),31)</f>
        <v>#N/A</v>
      </c>
      <c r="BN500" t="e">
        <f>INDEX(Energy_cumulative_emissions[],MATCH(BN$496,Energy_cumulative_emissions[Column2],0),31)</f>
        <v>#N/A</v>
      </c>
      <c r="BO500" t="e">
        <f>INDEX(Energy_cumulative_emissions[],MATCH(BO$496,Energy_cumulative_emissions[Column2],0),31)</f>
        <v>#N/A</v>
      </c>
      <c r="BP500" t="e">
        <f>INDEX(Energy_cumulative_emissions[],MATCH(BP$496,Energy_cumulative_emissions[Column2],0),31)</f>
        <v>#N/A</v>
      </c>
      <c r="BQ500" t="e">
        <f>INDEX(Energy_cumulative_emissions[],MATCH(BQ$496,Energy_cumulative_emissions[Column2],0),31)</f>
        <v>#N/A</v>
      </c>
      <c r="BR500" t="e">
        <f>INDEX(Energy_cumulative_emissions[],MATCH(BR$496,Energy_cumulative_emissions[Column2],0),31)</f>
        <v>#N/A</v>
      </c>
      <c r="BS500" t="e">
        <f>INDEX(Energy_cumulative_emissions[],MATCH(BS$496,Energy_cumulative_emissions[Column2],0),31)</f>
        <v>#N/A</v>
      </c>
      <c r="BT500" t="e">
        <f>INDEX(Energy_cumulative_emissions[],MATCH(BT$496,Energy_cumulative_emissions[Column2],0),31)</f>
        <v>#N/A</v>
      </c>
      <c r="BU500" t="e">
        <f>INDEX(Energy_cumulative_emissions[],MATCH(BU$496,Energy_cumulative_emissions[Column2],0),31)</f>
        <v>#N/A</v>
      </c>
      <c r="BV500" t="e">
        <f>INDEX(Energy_cumulative_emissions[],MATCH(BV$496,Energy_cumulative_emissions[Column2],0),31)</f>
        <v>#N/A</v>
      </c>
      <c r="BW500" t="e">
        <f>INDEX(Energy_cumulative_emissions[],MATCH(BW$496,Energy_cumulative_emissions[Column2],0),31)</f>
        <v>#N/A</v>
      </c>
      <c r="BX500" t="e">
        <f>INDEX(Energy_cumulative_emissions[],MATCH(BX$496,Energy_cumulative_emissions[Column2],0),31)</f>
        <v>#N/A</v>
      </c>
      <c r="BY500" t="e">
        <f>INDEX(Energy_cumulative_emissions[],MATCH(BY$496,Energy_cumulative_emissions[Column2],0),31)</f>
        <v>#N/A</v>
      </c>
      <c r="BZ500" t="e">
        <f>INDEX(Energy_cumulative_emissions[],MATCH(BZ$496,Energy_cumulative_emissions[Column2],0),31)</f>
        <v>#N/A</v>
      </c>
      <c r="CA500" t="e">
        <f>INDEX(Energy_cumulative_emissions[],MATCH(CA$496,Energy_cumulative_emissions[Column2],0),31)</f>
        <v>#N/A</v>
      </c>
      <c r="CB500" t="e">
        <f>INDEX(Energy_cumulative_emissions[],MATCH(CB$496,Energy_cumulative_emissions[Column2],0),31)</f>
        <v>#N/A</v>
      </c>
      <c r="CC500" t="e">
        <f>INDEX(Energy_cumulative_emissions[],MATCH(CC$496,Energy_cumulative_emissions[Column2],0),31)</f>
        <v>#N/A</v>
      </c>
      <c r="CD500" t="e">
        <f>INDEX(Energy_cumulative_emissions[],MATCH(CD$496,Energy_cumulative_emissions[Column2],0),31)</f>
        <v>#N/A</v>
      </c>
      <c r="CE500" t="e">
        <f>INDEX(Energy_cumulative_emissions[],MATCH(CE$496,Energy_cumulative_emissions[Column2],0),31)</f>
        <v>#N/A</v>
      </c>
      <c r="CF500" s="91" t="e">
        <f>INDEX(Energy_cumulative_emissions[],MATCH(CF$496,Energy_cumulative_emissions[Column2],0),31)</f>
        <v>#N/A</v>
      </c>
      <c r="CG500" t="e">
        <f>INDEX(Energy_cumulative_emissions[],MATCH(CG$496,Energy_cumulative_emissions[Column2],0),31)</f>
        <v>#N/A</v>
      </c>
      <c r="CH500" t="e">
        <f>INDEX(Energy_cumulative_emissions[],MATCH(CH$496,Energy_cumulative_emissions[Column2],0),31)</f>
        <v>#N/A</v>
      </c>
      <c r="CI500" t="e">
        <f>INDEX(Energy_cumulative_emissions[],MATCH(CI$496,Energy_cumulative_emissions[Column2],0),31)</f>
        <v>#N/A</v>
      </c>
      <c r="CJ500" t="e">
        <f>INDEX(Energy_cumulative_emissions[],MATCH(CJ$496,Energy_cumulative_emissions[Column2],0),31)</f>
        <v>#N/A</v>
      </c>
      <c r="CK500" t="e">
        <f>INDEX(Energy_cumulative_emissions[],MATCH(CK$496,Energy_cumulative_emissions[Column2],0),31)</f>
        <v>#N/A</v>
      </c>
      <c r="CL500" t="e">
        <f>INDEX(Energy_cumulative_emissions[],MATCH(CL$496,Energy_cumulative_emissions[Column2],0),31)</f>
        <v>#N/A</v>
      </c>
      <c r="CM500" t="e">
        <f>INDEX(Energy_cumulative_emissions[],MATCH(CM$496,Energy_cumulative_emissions[Column2],0),31)</f>
        <v>#N/A</v>
      </c>
      <c r="CN500" t="e">
        <f>INDEX(Energy_cumulative_emissions[],MATCH(CN$496,Energy_cumulative_emissions[Column2],0),31)</f>
        <v>#N/A</v>
      </c>
      <c r="CO500" t="e">
        <f>INDEX(Energy_cumulative_emissions[],MATCH(CO$496,Energy_cumulative_emissions[Column2],0),31)</f>
        <v>#N/A</v>
      </c>
      <c r="CP500" t="e">
        <f>INDEX(Energy_cumulative_emissions[],MATCH(CP$496,Energy_cumulative_emissions[Column2],0),31)</f>
        <v>#N/A</v>
      </c>
      <c r="CQ500" t="e">
        <f>INDEX(Energy_cumulative_emissions[],MATCH(CQ$496,Energy_cumulative_emissions[Column2],0),31)</f>
        <v>#N/A</v>
      </c>
      <c r="CR500" t="e">
        <f>INDEX(Energy_cumulative_emissions[],MATCH(CR$496,Energy_cumulative_emissions[Column2],0),31)</f>
        <v>#N/A</v>
      </c>
      <c r="CS500" t="e">
        <f>INDEX(Energy_cumulative_emissions[],MATCH(CS$496,Energy_cumulative_emissions[Column2],0),31)</f>
        <v>#N/A</v>
      </c>
      <c r="CT500" t="e">
        <f>INDEX(Energy_cumulative_emissions[],MATCH(CT$496,Energy_cumulative_emissions[Column2],0),31)</f>
        <v>#N/A</v>
      </c>
      <c r="CU500" t="e">
        <f>INDEX(Energy_cumulative_emissions[],MATCH(CU$496,Energy_cumulative_emissions[Column2],0),31)</f>
        <v>#N/A</v>
      </c>
      <c r="CV500" t="e">
        <f>INDEX(Energy_cumulative_emissions[],MATCH(CV$496,Energy_cumulative_emissions[Column2],0),31)</f>
        <v>#N/A</v>
      </c>
      <c r="CW500" t="e">
        <f>INDEX(Energy_cumulative_emissions[],MATCH(CW$496,Energy_cumulative_emissions[Column2],0),31)</f>
        <v>#N/A</v>
      </c>
      <c r="CX500" t="e">
        <f>INDEX(Energy_cumulative_emissions[],MATCH(CX$496,Energy_cumulative_emissions[Column2],0),31)</f>
        <v>#N/A</v>
      </c>
      <c r="CY500" t="e">
        <f>INDEX(Energy_cumulative_emissions[],MATCH(CY$496,Energy_cumulative_emissions[Column2],0),31)</f>
        <v>#N/A</v>
      </c>
      <c r="CZ500" t="e">
        <f>INDEX(Energy_cumulative_emissions[],MATCH(CZ$496,Energy_cumulative_emissions[Column2],0),31)</f>
        <v>#N/A</v>
      </c>
      <c r="DA500" t="e">
        <f>INDEX(Energy_cumulative_emissions[],MATCH(DA$496,Energy_cumulative_emissions[Column2],0),31)</f>
        <v>#N/A</v>
      </c>
      <c r="DB500" t="e">
        <f>INDEX(Energy_cumulative_emissions[],MATCH(DB$496,Energy_cumulative_emissions[Column2],0),31)</f>
        <v>#N/A</v>
      </c>
      <c r="DC500" t="e">
        <f>INDEX(Energy_cumulative_emissions[],MATCH(DC$496,Energy_cumulative_emissions[Column2],0),31)</f>
        <v>#N/A</v>
      </c>
      <c r="DD500" t="e">
        <f>INDEX(Energy_cumulative_emissions[],MATCH(DD$496,Energy_cumulative_emissions[Column2],0),31)</f>
        <v>#N/A</v>
      </c>
      <c r="DE500" t="e">
        <f>INDEX(Energy_cumulative_emissions[],MATCH(DE$496,Energy_cumulative_emissions[Column2],0),31)</f>
        <v>#N/A</v>
      </c>
      <c r="DF500" t="e">
        <f>INDEX(Energy_cumulative_emissions[],MATCH(DF$496,Energy_cumulative_emissions[Column2],0),31)</f>
        <v>#N/A</v>
      </c>
      <c r="DG500" t="e">
        <f>INDEX(Energy_cumulative_emissions[],MATCH(DG$496,Energy_cumulative_emissions[Column2],0),31)</f>
        <v>#N/A</v>
      </c>
      <c r="DH500" t="e">
        <f>INDEX(Energy_cumulative_emissions[],MATCH(DH$496,Energy_cumulative_emissions[Column2],0),31)</f>
        <v>#N/A</v>
      </c>
      <c r="DI500" t="e">
        <f>INDEX(Energy_cumulative_emissions[],MATCH(DI$496,Energy_cumulative_emissions[Column2],0),31)</f>
        <v>#N/A</v>
      </c>
      <c r="DJ500" s="91" t="e">
        <f>INDEX(Energy_cumulative_emissions[],MATCH(DJ$496,Energy_cumulative_emissions[Column2],0),31)</f>
        <v>#N/A</v>
      </c>
      <c r="DK500" t="e">
        <f>INDEX(Energy_cumulative_emissions[],MATCH(DK$496,Energy_cumulative_emissions[Column2],0),31)</f>
        <v>#N/A</v>
      </c>
      <c r="DL500" t="e">
        <f>INDEX(Energy_cumulative_emissions[],MATCH(DL$496,Energy_cumulative_emissions[Column2],0),31)</f>
        <v>#N/A</v>
      </c>
      <c r="DM500" t="e">
        <f>INDEX(Energy_cumulative_emissions[],MATCH(DM$496,Energy_cumulative_emissions[Column2],0),31)</f>
        <v>#N/A</v>
      </c>
      <c r="DN500" t="e">
        <f>INDEX(Energy_cumulative_emissions[],MATCH(DN$496,Energy_cumulative_emissions[Column2],0),31)</f>
        <v>#N/A</v>
      </c>
      <c r="DO500" t="e">
        <f>INDEX(Energy_cumulative_emissions[],MATCH(DO$496,Energy_cumulative_emissions[Column2],0),31)</f>
        <v>#N/A</v>
      </c>
      <c r="DP500" t="e">
        <f>INDEX(Energy_cumulative_emissions[],MATCH(DP$496,Energy_cumulative_emissions[Column2],0),31)</f>
        <v>#N/A</v>
      </c>
      <c r="DQ500" t="e">
        <f>INDEX(Energy_cumulative_emissions[],MATCH(DQ$496,Energy_cumulative_emissions[Column2],0),31)</f>
        <v>#N/A</v>
      </c>
      <c r="DR500" t="e">
        <f>INDEX(Energy_cumulative_emissions[],MATCH(DR$496,Energy_cumulative_emissions[Column2],0),31)</f>
        <v>#N/A</v>
      </c>
      <c r="DS500" t="e">
        <f>INDEX(Energy_cumulative_emissions[],MATCH(DS$496,Energy_cumulative_emissions[Column2],0),31)</f>
        <v>#N/A</v>
      </c>
      <c r="DT500" t="e">
        <f>INDEX(Energy_cumulative_emissions[],MATCH(DT$496,Energy_cumulative_emissions[Column2],0),31)</f>
        <v>#N/A</v>
      </c>
      <c r="DU500" t="e">
        <f>INDEX(Energy_cumulative_emissions[],MATCH(DU$496,Energy_cumulative_emissions[Column2],0),31)</f>
        <v>#N/A</v>
      </c>
      <c r="DV500" t="e">
        <f>INDEX(Energy_cumulative_emissions[],MATCH(DV$496,Energy_cumulative_emissions[Column2],0),31)</f>
        <v>#N/A</v>
      </c>
      <c r="DW500" t="e">
        <f>INDEX(Energy_cumulative_emissions[],MATCH(DW$496,Energy_cumulative_emissions[Column2],0),31)</f>
        <v>#N/A</v>
      </c>
      <c r="DX500" t="e">
        <f>INDEX(Energy_cumulative_emissions[],MATCH(DX$496,Energy_cumulative_emissions[Column2],0),31)</f>
        <v>#N/A</v>
      </c>
      <c r="DY500" t="e">
        <f>INDEX(Energy_cumulative_emissions[],MATCH(DY$496,Energy_cumulative_emissions[Column2],0),31)</f>
        <v>#N/A</v>
      </c>
      <c r="DZ500" t="e">
        <f>INDEX(Energy_cumulative_emissions[],MATCH(DZ$496,Energy_cumulative_emissions[Column2],0),31)</f>
        <v>#N/A</v>
      </c>
      <c r="EA500" t="e">
        <f>INDEX(Energy_cumulative_emissions[],MATCH(EA$496,Energy_cumulative_emissions[Column2],0),31)</f>
        <v>#N/A</v>
      </c>
      <c r="EB500" t="e">
        <f>INDEX(Energy_cumulative_emissions[],MATCH(EB$496,Energy_cumulative_emissions[Column2],0),31)</f>
        <v>#N/A</v>
      </c>
      <c r="EC500" t="e">
        <f>INDEX(Energy_cumulative_emissions[],MATCH(EC$496,Energy_cumulative_emissions[Column2],0),31)</f>
        <v>#N/A</v>
      </c>
      <c r="ED500" t="e">
        <f>INDEX(Energy_cumulative_emissions[],MATCH(ED$496,Energy_cumulative_emissions[Column2],0),31)</f>
        <v>#N/A</v>
      </c>
      <c r="EE500" t="e">
        <f>INDEX(Energy_cumulative_emissions[],MATCH(EE$496,Energy_cumulative_emissions[Column2],0),31)</f>
        <v>#N/A</v>
      </c>
      <c r="EF500" t="e">
        <f>INDEX(Energy_cumulative_emissions[],MATCH(EF$496,Energy_cumulative_emissions[Column2],0),31)</f>
        <v>#N/A</v>
      </c>
      <c r="EG500" t="e">
        <f>INDEX(Energy_cumulative_emissions[],MATCH(EG$496,Energy_cumulative_emissions[Column2],0),31)</f>
        <v>#N/A</v>
      </c>
      <c r="EH500" t="e">
        <f>INDEX(Energy_cumulative_emissions[],MATCH(EH$496,Energy_cumulative_emissions[Column2],0),31)</f>
        <v>#N/A</v>
      </c>
      <c r="EI500" t="e">
        <f>INDEX(Energy_cumulative_emissions[],MATCH(EI$496,Energy_cumulative_emissions[Column2],0),31)</f>
        <v>#N/A</v>
      </c>
      <c r="EJ500" t="e">
        <f>INDEX(Energy_cumulative_emissions[],MATCH(EJ$496,Energy_cumulative_emissions[Column2],0),31)</f>
        <v>#N/A</v>
      </c>
      <c r="EK500" t="e">
        <f>INDEX(Energy_cumulative_emissions[],MATCH(EK$496,Energy_cumulative_emissions[Column2],0),31)</f>
        <v>#N/A</v>
      </c>
      <c r="EL500" t="e">
        <f>INDEX(Energy_cumulative_emissions[],MATCH(EL$496,Energy_cumulative_emissions[Column2],0),31)</f>
        <v>#N/A</v>
      </c>
      <c r="EM500" t="e">
        <f>INDEX(Energy_cumulative_emissions[],MATCH(EM$496,Energy_cumulative_emissions[Column2],0),31)</f>
        <v>#N/A</v>
      </c>
      <c r="EN500" s="91" t="e">
        <f>INDEX(Energy_cumulative_emissions[],MATCH(EN$496,Energy_cumulative_emissions[Column2],0),31)</f>
        <v>#N/A</v>
      </c>
    </row>
    <row r="501" spans="19:144">
      <c r="S501" s="92"/>
      <c r="T501" s="92"/>
      <c r="U501" s="92"/>
      <c r="V501" s="431"/>
      <c r="W501" t="s">
        <v>437</v>
      </c>
      <c r="X501" s="91">
        <v>0</v>
      </c>
      <c r="Y501" t="e">
        <f>INDEX(Energy_cumulative_emissions[],MATCH(Y$496,Energy_cumulative_emissions[Column2],0),35)</f>
        <v>#N/A</v>
      </c>
      <c r="Z501" t="e">
        <f>INDEX(Energy_cumulative_emissions[],MATCH(Z$496,Energy_cumulative_emissions[Column2],0),35)</f>
        <v>#N/A</v>
      </c>
      <c r="AA501" t="e">
        <f>INDEX(Energy_cumulative_emissions[],MATCH(AA$496,Energy_cumulative_emissions[Column2],0),35)</f>
        <v>#N/A</v>
      </c>
      <c r="AB501" t="e">
        <f>INDEX(Energy_cumulative_emissions[],MATCH(AB$496,Energy_cumulative_emissions[Column2],0),35)</f>
        <v>#N/A</v>
      </c>
      <c r="AC501" t="e">
        <f>INDEX(Energy_cumulative_emissions[],MATCH(AC$496,Energy_cumulative_emissions[Column2],0),35)</f>
        <v>#N/A</v>
      </c>
      <c r="AD501" t="e">
        <f>INDEX(Energy_cumulative_emissions[],MATCH(AD$496,Energy_cumulative_emissions[Column2],0),35)</f>
        <v>#N/A</v>
      </c>
      <c r="AE501" t="e">
        <f>INDEX(Energy_cumulative_emissions[],MATCH(AE$496,Energy_cumulative_emissions[Column2],0),35)</f>
        <v>#N/A</v>
      </c>
      <c r="AF501" t="e">
        <f>INDEX(Energy_cumulative_emissions[],MATCH(AF$496,Energy_cumulative_emissions[Column2],0),35)</f>
        <v>#N/A</v>
      </c>
      <c r="AG501" t="e">
        <f>INDEX(Energy_cumulative_emissions[],MATCH(AG$496,Energy_cumulative_emissions[Column2],0),35)</f>
        <v>#N/A</v>
      </c>
      <c r="AH501" t="e">
        <f>INDEX(Energy_cumulative_emissions[],MATCH(AH$496,Energy_cumulative_emissions[Column2],0),35)</f>
        <v>#N/A</v>
      </c>
      <c r="AI501" t="e">
        <f>INDEX(Energy_cumulative_emissions[],MATCH(AI$496,Energy_cumulative_emissions[Column2],0),35)</f>
        <v>#N/A</v>
      </c>
      <c r="AJ501" t="e">
        <f>INDEX(Energy_cumulative_emissions[],MATCH(AJ$496,Energy_cumulative_emissions[Column2],0),35)</f>
        <v>#N/A</v>
      </c>
      <c r="AK501" t="e">
        <f>INDEX(Energy_cumulative_emissions[],MATCH(AK$496,Energy_cumulative_emissions[Column2],0),35)</f>
        <v>#N/A</v>
      </c>
      <c r="AL501" t="e">
        <f>INDEX(Energy_cumulative_emissions[],MATCH(AL$496,Energy_cumulative_emissions[Column2],0),35)</f>
        <v>#N/A</v>
      </c>
      <c r="AM501" t="e">
        <f>INDEX(Energy_cumulative_emissions[],MATCH(AM$496,Energy_cumulative_emissions[Column2],0),35)</f>
        <v>#N/A</v>
      </c>
      <c r="AN501" t="e">
        <f>INDEX(Energy_cumulative_emissions[],MATCH(AN$496,Energy_cumulative_emissions[Column2],0),35)</f>
        <v>#N/A</v>
      </c>
      <c r="AO501" t="e">
        <f>INDEX(Energy_cumulative_emissions[],MATCH(AO$496,Energy_cumulative_emissions[Column2],0),35)</f>
        <v>#N/A</v>
      </c>
      <c r="AP501" t="e">
        <f>INDEX(Energy_cumulative_emissions[],MATCH(AP$496,Energy_cumulative_emissions[Column2],0),35)</f>
        <v>#N/A</v>
      </c>
      <c r="AQ501" t="e">
        <f>INDEX(Energy_cumulative_emissions[],MATCH(AQ$496,Energy_cumulative_emissions[Column2],0),35)</f>
        <v>#N/A</v>
      </c>
      <c r="AR501" t="e">
        <f>INDEX(Energy_cumulative_emissions[],MATCH(AR$496,Energy_cumulative_emissions[Column2],0),35)</f>
        <v>#N/A</v>
      </c>
      <c r="AS501" t="e">
        <f>INDEX(Energy_cumulative_emissions[],MATCH(AS$496,Energy_cumulative_emissions[Column2],0),35)</f>
        <v>#N/A</v>
      </c>
      <c r="AT501" t="e">
        <f>INDEX(Energy_cumulative_emissions[],MATCH(AT$496,Energy_cumulative_emissions[Column2],0),35)</f>
        <v>#N/A</v>
      </c>
      <c r="AU501" t="e">
        <f>INDEX(Energy_cumulative_emissions[],MATCH(AU$496,Energy_cumulative_emissions[Column2],0),35)</f>
        <v>#N/A</v>
      </c>
      <c r="AV501" t="e">
        <f>INDEX(Energy_cumulative_emissions[],MATCH(AV$496,Energy_cumulative_emissions[Column2],0),35)</f>
        <v>#N/A</v>
      </c>
      <c r="AW501" t="e">
        <f>INDEX(Energy_cumulative_emissions[],MATCH(AW$496,Energy_cumulative_emissions[Column2],0),35)</f>
        <v>#N/A</v>
      </c>
      <c r="AX501" t="e">
        <f>INDEX(Energy_cumulative_emissions[],MATCH(AX$496,Energy_cumulative_emissions[Column2],0),35)</f>
        <v>#N/A</v>
      </c>
      <c r="AY501" t="e">
        <f>INDEX(Energy_cumulative_emissions[],MATCH(AY$496,Energy_cumulative_emissions[Column2],0),35)</f>
        <v>#N/A</v>
      </c>
      <c r="AZ501" t="e">
        <f>INDEX(Energy_cumulative_emissions[],MATCH(AZ$496,Energy_cumulative_emissions[Column2],0),35)</f>
        <v>#N/A</v>
      </c>
      <c r="BA501" t="e">
        <f>INDEX(Energy_cumulative_emissions[],MATCH(BA$496,Energy_cumulative_emissions[Column2],0),35)</f>
        <v>#N/A</v>
      </c>
      <c r="BB501" s="91" t="e">
        <f>INDEX(Energy_cumulative_emissions[],MATCH(BB$496,Energy_cumulative_emissions[Column2],0),35)</f>
        <v>#N/A</v>
      </c>
      <c r="BC501" t="e">
        <f>INDEX(Energy_cumulative_emissions[],MATCH(BC$496,Energy_cumulative_emissions[Column2],0),35)</f>
        <v>#N/A</v>
      </c>
      <c r="BD501" t="e">
        <f>INDEX(Energy_cumulative_emissions[],MATCH(BD$496,Energy_cumulative_emissions[Column2],0),35)</f>
        <v>#N/A</v>
      </c>
      <c r="BE501" t="e">
        <f>INDEX(Energy_cumulative_emissions[],MATCH(BE$496,Energy_cumulative_emissions[Column2],0),35)</f>
        <v>#N/A</v>
      </c>
      <c r="BF501" t="e">
        <f>INDEX(Energy_cumulative_emissions[],MATCH(BF$496,Energy_cumulative_emissions[Column2],0),35)</f>
        <v>#N/A</v>
      </c>
      <c r="BG501" t="e">
        <f>INDEX(Energy_cumulative_emissions[],MATCH(BG$496,Energy_cumulative_emissions[Column2],0),35)</f>
        <v>#N/A</v>
      </c>
      <c r="BH501" t="e">
        <f>INDEX(Energy_cumulative_emissions[],MATCH(BH$496,Energy_cumulative_emissions[Column2],0),35)</f>
        <v>#N/A</v>
      </c>
      <c r="BI501" t="e">
        <f>INDEX(Energy_cumulative_emissions[],MATCH(BI$496,Energy_cumulative_emissions[Column2],0),35)</f>
        <v>#N/A</v>
      </c>
      <c r="BJ501" t="e">
        <f>INDEX(Energy_cumulative_emissions[],MATCH(BJ$496,Energy_cumulative_emissions[Column2],0),35)</f>
        <v>#N/A</v>
      </c>
      <c r="BK501" t="e">
        <f>INDEX(Energy_cumulative_emissions[],MATCH(BK$496,Energy_cumulative_emissions[Column2],0),35)</f>
        <v>#N/A</v>
      </c>
      <c r="BL501" t="e">
        <f>INDEX(Energy_cumulative_emissions[],MATCH(BL$496,Energy_cumulative_emissions[Column2],0),35)</f>
        <v>#N/A</v>
      </c>
      <c r="BM501" t="e">
        <f>INDEX(Energy_cumulative_emissions[],MATCH(BM$496,Energy_cumulative_emissions[Column2],0),35)</f>
        <v>#N/A</v>
      </c>
      <c r="BN501" t="e">
        <f>INDEX(Energy_cumulative_emissions[],MATCH(BN$496,Energy_cumulative_emissions[Column2],0),35)</f>
        <v>#N/A</v>
      </c>
      <c r="BO501" t="e">
        <f>INDEX(Energy_cumulative_emissions[],MATCH(BO$496,Energy_cumulative_emissions[Column2],0),35)</f>
        <v>#N/A</v>
      </c>
      <c r="BP501" t="e">
        <f>INDEX(Energy_cumulative_emissions[],MATCH(BP$496,Energy_cumulative_emissions[Column2],0),35)</f>
        <v>#N/A</v>
      </c>
      <c r="BQ501" t="e">
        <f>INDEX(Energy_cumulative_emissions[],MATCH(BQ$496,Energy_cumulative_emissions[Column2],0),35)</f>
        <v>#N/A</v>
      </c>
      <c r="BR501" t="e">
        <f>INDEX(Energy_cumulative_emissions[],MATCH(BR$496,Energy_cumulative_emissions[Column2],0),35)</f>
        <v>#N/A</v>
      </c>
      <c r="BS501" t="e">
        <f>INDEX(Energy_cumulative_emissions[],MATCH(BS$496,Energy_cumulative_emissions[Column2],0),35)</f>
        <v>#N/A</v>
      </c>
      <c r="BT501" t="e">
        <f>INDEX(Energy_cumulative_emissions[],MATCH(BT$496,Energy_cumulative_emissions[Column2],0),35)</f>
        <v>#N/A</v>
      </c>
      <c r="BU501" t="e">
        <f>INDEX(Energy_cumulative_emissions[],MATCH(BU$496,Energy_cumulative_emissions[Column2],0),35)</f>
        <v>#N/A</v>
      </c>
      <c r="BV501" t="e">
        <f>INDEX(Energy_cumulative_emissions[],MATCH(BV$496,Energy_cumulative_emissions[Column2],0),35)</f>
        <v>#N/A</v>
      </c>
      <c r="BW501" t="e">
        <f>INDEX(Energy_cumulative_emissions[],MATCH(BW$496,Energy_cumulative_emissions[Column2],0),35)</f>
        <v>#N/A</v>
      </c>
      <c r="BX501" t="e">
        <f>INDEX(Energy_cumulative_emissions[],MATCH(BX$496,Energy_cumulative_emissions[Column2],0),35)</f>
        <v>#N/A</v>
      </c>
      <c r="BY501" t="e">
        <f>INDEX(Energy_cumulative_emissions[],MATCH(BY$496,Energy_cumulative_emissions[Column2],0),35)</f>
        <v>#N/A</v>
      </c>
      <c r="BZ501" t="e">
        <f>INDEX(Energy_cumulative_emissions[],MATCH(BZ$496,Energy_cumulative_emissions[Column2],0),35)</f>
        <v>#N/A</v>
      </c>
      <c r="CA501" t="e">
        <f>INDEX(Energy_cumulative_emissions[],MATCH(CA$496,Energy_cumulative_emissions[Column2],0),35)</f>
        <v>#N/A</v>
      </c>
      <c r="CB501" t="e">
        <f>INDEX(Energy_cumulative_emissions[],MATCH(CB$496,Energy_cumulative_emissions[Column2],0),35)</f>
        <v>#N/A</v>
      </c>
      <c r="CC501" t="e">
        <f>INDEX(Energy_cumulative_emissions[],MATCH(CC$496,Energy_cumulative_emissions[Column2],0),35)</f>
        <v>#N/A</v>
      </c>
      <c r="CD501" t="e">
        <f>INDEX(Energy_cumulative_emissions[],MATCH(CD$496,Energy_cumulative_emissions[Column2],0),35)</f>
        <v>#N/A</v>
      </c>
      <c r="CE501" t="e">
        <f>INDEX(Energy_cumulative_emissions[],MATCH(CE$496,Energy_cumulative_emissions[Column2],0),35)</f>
        <v>#N/A</v>
      </c>
      <c r="CF501" s="91" t="e">
        <f>INDEX(Energy_cumulative_emissions[],MATCH(CF$496,Energy_cumulative_emissions[Column2],0),35)</f>
        <v>#N/A</v>
      </c>
      <c r="CG501" t="e">
        <f>INDEX(Energy_cumulative_emissions[],MATCH(CG$496,Energy_cumulative_emissions[Column2],0),35)</f>
        <v>#N/A</v>
      </c>
      <c r="CH501" t="e">
        <f>INDEX(Energy_cumulative_emissions[],MATCH(CH$496,Energy_cumulative_emissions[Column2],0),35)</f>
        <v>#N/A</v>
      </c>
      <c r="CI501" t="e">
        <f>INDEX(Energy_cumulative_emissions[],MATCH(CI$496,Energy_cumulative_emissions[Column2],0),35)</f>
        <v>#N/A</v>
      </c>
      <c r="CJ501" t="e">
        <f>INDEX(Energy_cumulative_emissions[],MATCH(CJ$496,Energy_cumulative_emissions[Column2],0),35)</f>
        <v>#N/A</v>
      </c>
      <c r="CK501" t="e">
        <f>INDEX(Energy_cumulative_emissions[],MATCH(CK$496,Energy_cumulative_emissions[Column2],0),35)</f>
        <v>#N/A</v>
      </c>
      <c r="CL501" t="e">
        <f>INDEX(Energy_cumulative_emissions[],MATCH(CL$496,Energy_cumulative_emissions[Column2],0),35)</f>
        <v>#N/A</v>
      </c>
      <c r="CM501" t="e">
        <f>INDEX(Energy_cumulative_emissions[],MATCH(CM$496,Energy_cumulative_emissions[Column2],0),35)</f>
        <v>#N/A</v>
      </c>
      <c r="CN501" t="e">
        <f>INDEX(Energy_cumulative_emissions[],MATCH(CN$496,Energy_cumulative_emissions[Column2],0),35)</f>
        <v>#N/A</v>
      </c>
      <c r="CO501" t="e">
        <f>INDEX(Energy_cumulative_emissions[],MATCH(CO$496,Energy_cumulative_emissions[Column2],0),35)</f>
        <v>#N/A</v>
      </c>
      <c r="CP501" t="e">
        <f>INDEX(Energy_cumulative_emissions[],MATCH(CP$496,Energy_cumulative_emissions[Column2],0),35)</f>
        <v>#N/A</v>
      </c>
      <c r="CQ501" t="e">
        <f>INDEX(Energy_cumulative_emissions[],MATCH(CQ$496,Energy_cumulative_emissions[Column2],0),35)</f>
        <v>#N/A</v>
      </c>
      <c r="CR501" t="e">
        <f>INDEX(Energy_cumulative_emissions[],MATCH(CR$496,Energy_cumulative_emissions[Column2],0),35)</f>
        <v>#N/A</v>
      </c>
      <c r="CS501" t="e">
        <f>INDEX(Energy_cumulative_emissions[],MATCH(CS$496,Energy_cumulative_emissions[Column2],0),35)</f>
        <v>#N/A</v>
      </c>
      <c r="CT501" t="e">
        <f>INDEX(Energy_cumulative_emissions[],MATCH(CT$496,Energy_cumulative_emissions[Column2],0),35)</f>
        <v>#N/A</v>
      </c>
      <c r="CU501" t="e">
        <f>INDEX(Energy_cumulative_emissions[],MATCH(CU$496,Energy_cumulative_emissions[Column2],0),35)</f>
        <v>#N/A</v>
      </c>
      <c r="CV501" t="e">
        <f>INDEX(Energy_cumulative_emissions[],MATCH(CV$496,Energy_cumulative_emissions[Column2],0),35)</f>
        <v>#N/A</v>
      </c>
      <c r="CW501" t="e">
        <f>INDEX(Energy_cumulative_emissions[],MATCH(CW$496,Energy_cumulative_emissions[Column2],0),35)</f>
        <v>#N/A</v>
      </c>
      <c r="CX501" t="e">
        <f>INDEX(Energy_cumulative_emissions[],MATCH(CX$496,Energy_cumulative_emissions[Column2],0),35)</f>
        <v>#N/A</v>
      </c>
      <c r="CY501" t="e">
        <f>INDEX(Energy_cumulative_emissions[],MATCH(CY$496,Energy_cumulative_emissions[Column2],0),35)</f>
        <v>#N/A</v>
      </c>
      <c r="CZ501" t="e">
        <f>INDEX(Energy_cumulative_emissions[],MATCH(CZ$496,Energy_cumulative_emissions[Column2],0),35)</f>
        <v>#N/A</v>
      </c>
      <c r="DA501" t="e">
        <f>INDEX(Energy_cumulative_emissions[],MATCH(DA$496,Energy_cumulative_emissions[Column2],0),35)</f>
        <v>#N/A</v>
      </c>
      <c r="DB501" t="e">
        <f>INDEX(Energy_cumulative_emissions[],MATCH(DB$496,Energy_cumulative_emissions[Column2],0),35)</f>
        <v>#N/A</v>
      </c>
      <c r="DC501" t="e">
        <f>INDEX(Energy_cumulative_emissions[],MATCH(DC$496,Energy_cumulative_emissions[Column2],0),35)</f>
        <v>#N/A</v>
      </c>
      <c r="DD501" t="e">
        <f>INDEX(Energy_cumulative_emissions[],MATCH(DD$496,Energy_cumulative_emissions[Column2],0),35)</f>
        <v>#N/A</v>
      </c>
      <c r="DE501" t="e">
        <f>INDEX(Energy_cumulative_emissions[],MATCH(DE$496,Energy_cumulative_emissions[Column2],0),35)</f>
        <v>#N/A</v>
      </c>
      <c r="DF501" t="e">
        <f>INDEX(Energy_cumulative_emissions[],MATCH(DF$496,Energy_cumulative_emissions[Column2],0),35)</f>
        <v>#N/A</v>
      </c>
      <c r="DG501" t="e">
        <f>INDEX(Energy_cumulative_emissions[],MATCH(DG$496,Energy_cumulative_emissions[Column2],0),35)</f>
        <v>#N/A</v>
      </c>
      <c r="DH501" t="e">
        <f>INDEX(Energy_cumulative_emissions[],MATCH(DH$496,Energy_cumulative_emissions[Column2],0),35)</f>
        <v>#N/A</v>
      </c>
      <c r="DI501" t="e">
        <f>INDEX(Energy_cumulative_emissions[],MATCH(DI$496,Energy_cumulative_emissions[Column2],0),35)</f>
        <v>#N/A</v>
      </c>
      <c r="DJ501" s="91" t="e">
        <f>INDEX(Energy_cumulative_emissions[],MATCH(DJ$496,Energy_cumulative_emissions[Column2],0),35)</f>
        <v>#N/A</v>
      </c>
      <c r="DK501" t="e">
        <f>INDEX(Energy_cumulative_emissions[],MATCH(DK$496,Energy_cumulative_emissions[Column2],0),35)</f>
        <v>#N/A</v>
      </c>
      <c r="DL501" t="e">
        <f>INDEX(Energy_cumulative_emissions[],MATCH(DL$496,Energy_cumulative_emissions[Column2],0),35)</f>
        <v>#N/A</v>
      </c>
      <c r="DM501" t="e">
        <f>INDEX(Energy_cumulative_emissions[],MATCH(DM$496,Energy_cumulative_emissions[Column2],0),35)</f>
        <v>#N/A</v>
      </c>
      <c r="DN501" t="e">
        <f>INDEX(Energy_cumulative_emissions[],MATCH(DN$496,Energy_cumulative_emissions[Column2],0),35)</f>
        <v>#N/A</v>
      </c>
      <c r="DO501" t="e">
        <f>INDEX(Energy_cumulative_emissions[],MATCH(DO$496,Energy_cumulative_emissions[Column2],0),35)</f>
        <v>#N/A</v>
      </c>
      <c r="DP501" t="e">
        <f>INDEX(Energy_cumulative_emissions[],MATCH(DP$496,Energy_cumulative_emissions[Column2],0),35)</f>
        <v>#N/A</v>
      </c>
      <c r="DQ501" t="e">
        <f>INDEX(Energy_cumulative_emissions[],MATCH(DQ$496,Energy_cumulative_emissions[Column2],0),35)</f>
        <v>#N/A</v>
      </c>
      <c r="DR501" t="e">
        <f>INDEX(Energy_cumulative_emissions[],MATCH(DR$496,Energy_cumulative_emissions[Column2],0),35)</f>
        <v>#N/A</v>
      </c>
      <c r="DS501" t="e">
        <f>INDEX(Energy_cumulative_emissions[],MATCH(DS$496,Energy_cumulative_emissions[Column2],0),35)</f>
        <v>#N/A</v>
      </c>
      <c r="DT501" t="e">
        <f>INDEX(Energy_cumulative_emissions[],MATCH(DT$496,Energy_cumulative_emissions[Column2],0),35)</f>
        <v>#N/A</v>
      </c>
      <c r="DU501" t="e">
        <f>INDEX(Energy_cumulative_emissions[],MATCH(DU$496,Energy_cumulative_emissions[Column2],0),35)</f>
        <v>#N/A</v>
      </c>
      <c r="DV501" t="e">
        <f>INDEX(Energy_cumulative_emissions[],MATCH(DV$496,Energy_cumulative_emissions[Column2],0),35)</f>
        <v>#N/A</v>
      </c>
      <c r="DW501" t="e">
        <f>INDEX(Energy_cumulative_emissions[],MATCH(DW$496,Energy_cumulative_emissions[Column2],0),35)</f>
        <v>#N/A</v>
      </c>
      <c r="DX501" t="e">
        <f>INDEX(Energy_cumulative_emissions[],MATCH(DX$496,Energy_cumulative_emissions[Column2],0),35)</f>
        <v>#N/A</v>
      </c>
      <c r="DY501" t="e">
        <f>INDEX(Energy_cumulative_emissions[],MATCH(DY$496,Energy_cumulative_emissions[Column2],0),35)</f>
        <v>#N/A</v>
      </c>
      <c r="DZ501" t="e">
        <f>INDEX(Energy_cumulative_emissions[],MATCH(DZ$496,Energy_cumulative_emissions[Column2],0),35)</f>
        <v>#N/A</v>
      </c>
      <c r="EA501" t="e">
        <f>INDEX(Energy_cumulative_emissions[],MATCH(EA$496,Energy_cumulative_emissions[Column2],0),35)</f>
        <v>#N/A</v>
      </c>
      <c r="EB501" t="e">
        <f>INDEX(Energy_cumulative_emissions[],MATCH(EB$496,Energy_cumulative_emissions[Column2],0),35)</f>
        <v>#N/A</v>
      </c>
      <c r="EC501" t="e">
        <f>INDEX(Energy_cumulative_emissions[],MATCH(EC$496,Energy_cumulative_emissions[Column2],0),35)</f>
        <v>#N/A</v>
      </c>
      <c r="ED501" t="e">
        <f>INDEX(Energy_cumulative_emissions[],MATCH(ED$496,Energy_cumulative_emissions[Column2],0),35)</f>
        <v>#N/A</v>
      </c>
      <c r="EE501" t="e">
        <f>INDEX(Energy_cumulative_emissions[],MATCH(EE$496,Energy_cumulative_emissions[Column2],0),35)</f>
        <v>#N/A</v>
      </c>
      <c r="EF501" t="e">
        <f>INDEX(Energy_cumulative_emissions[],MATCH(EF$496,Energy_cumulative_emissions[Column2],0),35)</f>
        <v>#N/A</v>
      </c>
      <c r="EG501" t="e">
        <f>INDEX(Energy_cumulative_emissions[],MATCH(EG$496,Energy_cumulative_emissions[Column2],0),35)</f>
        <v>#N/A</v>
      </c>
      <c r="EH501" t="e">
        <f>INDEX(Energy_cumulative_emissions[],MATCH(EH$496,Energy_cumulative_emissions[Column2],0),35)</f>
        <v>#N/A</v>
      </c>
      <c r="EI501" t="e">
        <f>INDEX(Energy_cumulative_emissions[],MATCH(EI$496,Energy_cumulative_emissions[Column2],0),35)</f>
        <v>#N/A</v>
      </c>
      <c r="EJ501" t="e">
        <f>INDEX(Energy_cumulative_emissions[],MATCH(EJ$496,Energy_cumulative_emissions[Column2],0),35)</f>
        <v>#N/A</v>
      </c>
      <c r="EK501" t="e">
        <f>INDEX(Energy_cumulative_emissions[],MATCH(EK$496,Energy_cumulative_emissions[Column2],0),35)</f>
        <v>#N/A</v>
      </c>
      <c r="EL501" t="e">
        <f>INDEX(Energy_cumulative_emissions[],MATCH(EL$496,Energy_cumulative_emissions[Column2],0),35)</f>
        <v>#N/A</v>
      </c>
      <c r="EM501" t="e">
        <f>INDEX(Energy_cumulative_emissions[],MATCH(EM$496,Energy_cumulative_emissions[Column2],0),35)</f>
        <v>#N/A</v>
      </c>
      <c r="EN501" s="91" t="e">
        <f>INDEX(Energy_cumulative_emissions[],MATCH(EN$496,Energy_cumulative_emissions[Column2],0),35)</f>
        <v>#N/A</v>
      </c>
    </row>
    <row r="502" spans="19:144">
      <c r="V502" s="431" t="s">
        <v>282</v>
      </c>
      <c r="W502" t="s">
        <v>629</v>
      </c>
      <c r="X502" s="91">
        <v>0</v>
      </c>
      <c r="Y502" t="e">
        <f>SUM(INDEX(Energy_cumulative_emissions[],MATCH(Y$496,Energy_cumulative_emissions[Column2],0),15),INDEX(Energy_cumulative_emissions[],MATCH(Y$496,Energy_cumulative_emissions[Column2],0),16))</f>
        <v>#N/A</v>
      </c>
      <c r="Z502" t="e">
        <f>SUM(INDEX(Energy_cumulative_emissions[],MATCH(Z$496,Energy_cumulative_emissions[Column2],0),15),INDEX(Energy_cumulative_emissions[],MATCH(Z$496,Energy_cumulative_emissions[Column2],0),16))</f>
        <v>#N/A</v>
      </c>
      <c r="AA502" t="e">
        <f>SUM(INDEX(Energy_cumulative_emissions[],MATCH(AA$496,Energy_cumulative_emissions[Column2],0),15),INDEX(Energy_cumulative_emissions[],MATCH(AA$496,Energy_cumulative_emissions[Column2],0),16))</f>
        <v>#N/A</v>
      </c>
      <c r="AB502" t="e">
        <f>SUM(INDEX(Energy_cumulative_emissions[],MATCH(AB$496,Energy_cumulative_emissions[Column2],0),15),INDEX(Energy_cumulative_emissions[],MATCH(AB$496,Energy_cumulative_emissions[Column2],0),16))</f>
        <v>#N/A</v>
      </c>
      <c r="AC502" t="e">
        <f>SUM(INDEX(Energy_cumulative_emissions[],MATCH(AC$496,Energy_cumulative_emissions[Column2],0),15),INDEX(Energy_cumulative_emissions[],MATCH(AC$496,Energy_cumulative_emissions[Column2],0),16))</f>
        <v>#N/A</v>
      </c>
      <c r="AD502" t="e">
        <f>SUM(INDEX(Energy_cumulative_emissions[],MATCH(AD$496,Energy_cumulative_emissions[Column2],0),15),INDEX(Energy_cumulative_emissions[],MATCH(AD$496,Energy_cumulative_emissions[Column2],0),16))</f>
        <v>#N/A</v>
      </c>
      <c r="AE502" t="e">
        <f>SUM(INDEX(Energy_cumulative_emissions[],MATCH(AE$496,Energy_cumulative_emissions[Column2],0),15),INDEX(Energy_cumulative_emissions[],MATCH(AE$496,Energy_cumulative_emissions[Column2],0),16))</f>
        <v>#N/A</v>
      </c>
      <c r="AF502" t="e">
        <f>SUM(INDEX(Energy_cumulative_emissions[],MATCH(AF$496,Energy_cumulative_emissions[Column2],0),15),INDEX(Energy_cumulative_emissions[],MATCH(AF$496,Energy_cumulative_emissions[Column2],0),16))</f>
        <v>#N/A</v>
      </c>
      <c r="AG502" t="e">
        <f>SUM(INDEX(Energy_cumulative_emissions[],MATCH(AG$496,Energy_cumulative_emissions[Column2],0),15),INDEX(Energy_cumulative_emissions[],MATCH(AG$496,Energy_cumulative_emissions[Column2],0),16))</f>
        <v>#N/A</v>
      </c>
      <c r="AH502" t="e">
        <f>SUM(INDEX(Energy_cumulative_emissions[],MATCH(AH$496,Energy_cumulative_emissions[Column2],0),15),INDEX(Energy_cumulative_emissions[],MATCH(AH$496,Energy_cumulative_emissions[Column2],0),16))</f>
        <v>#N/A</v>
      </c>
      <c r="AI502" t="e">
        <f>SUM(INDEX(Energy_cumulative_emissions[],MATCH(AI$496,Energy_cumulative_emissions[Column2],0),15),INDEX(Energy_cumulative_emissions[],MATCH(AI$496,Energy_cumulative_emissions[Column2],0),16))</f>
        <v>#N/A</v>
      </c>
      <c r="AJ502" t="e">
        <f>SUM(INDEX(Energy_cumulative_emissions[],MATCH(AJ$496,Energy_cumulative_emissions[Column2],0),15),INDEX(Energy_cumulative_emissions[],MATCH(AJ$496,Energy_cumulative_emissions[Column2],0),16))</f>
        <v>#N/A</v>
      </c>
      <c r="AK502" t="e">
        <f>SUM(INDEX(Energy_cumulative_emissions[],MATCH(AK$496,Energy_cumulative_emissions[Column2],0),15),INDEX(Energy_cumulative_emissions[],MATCH(AK$496,Energy_cumulative_emissions[Column2],0),16))</f>
        <v>#N/A</v>
      </c>
      <c r="AL502" t="e">
        <f>SUM(INDEX(Energy_cumulative_emissions[],MATCH(AL$496,Energy_cumulative_emissions[Column2],0),15),INDEX(Energy_cumulative_emissions[],MATCH(AL$496,Energy_cumulative_emissions[Column2],0),16))</f>
        <v>#N/A</v>
      </c>
      <c r="AM502" t="e">
        <f>SUM(INDEX(Energy_cumulative_emissions[],MATCH(AM$496,Energy_cumulative_emissions[Column2],0),15),INDEX(Energy_cumulative_emissions[],MATCH(AM$496,Energy_cumulative_emissions[Column2],0),16))</f>
        <v>#N/A</v>
      </c>
      <c r="AN502" t="e">
        <f>SUM(INDEX(Energy_cumulative_emissions[],MATCH(AN$496,Energy_cumulative_emissions[Column2],0),15),INDEX(Energy_cumulative_emissions[],MATCH(AN$496,Energy_cumulative_emissions[Column2],0),16))</f>
        <v>#N/A</v>
      </c>
      <c r="AO502" t="e">
        <f>SUM(INDEX(Energy_cumulative_emissions[],MATCH(AO$496,Energy_cumulative_emissions[Column2],0),15),INDEX(Energy_cumulative_emissions[],MATCH(AO$496,Energy_cumulative_emissions[Column2],0),16))</f>
        <v>#N/A</v>
      </c>
      <c r="AP502" t="e">
        <f>SUM(INDEX(Energy_cumulative_emissions[],MATCH(AP$496,Energy_cumulative_emissions[Column2],0),15),INDEX(Energy_cumulative_emissions[],MATCH(AP$496,Energy_cumulative_emissions[Column2],0),16))</f>
        <v>#N/A</v>
      </c>
      <c r="AQ502" t="e">
        <f>SUM(INDEX(Energy_cumulative_emissions[],MATCH(AQ$496,Energy_cumulative_emissions[Column2],0),15),INDEX(Energy_cumulative_emissions[],MATCH(AQ$496,Energy_cumulative_emissions[Column2],0),16))</f>
        <v>#N/A</v>
      </c>
      <c r="AR502" t="e">
        <f>SUM(INDEX(Energy_cumulative_emissions[],MATCH(AR$496,Energy_cumulative_emissions[Column2],0),15),INDEX(Energy_cumulative_emissions[],MATCH(AR$496,Energy_cumulative_emissions[Column2],0),16))</f>
        <v>#N/A</v>
      </c>
      <c r="AS502" t="e">
        <f>SUM(INDEX(Energy_cumulative_emissions[],MATCH(AS$496,Energy_cumulative_emissions[Column2],0),15),INDEX(Energy_cumulative_emissions[],MATCH(AS$496,Energy_cumulative_emissions[Column2],0),16))</f>
        <v>#N/A</v>
      </c>
      <c r="AT502" t="e">
        <f>SUM(INDEX(Energy_cumulative_emissions[],MATCH(AT$496,Energy_cumulative_emissions[Column2],0),15),INDEX(Energy_cumulative_emissions[],MATCH(AT$496,Energy_cumulative_emissions[Column2],0),16))</f>
        <v>#N/A</v>
      </c>
      <c r="AU502" t="e">
        <f>SUM(INDEX(Energy_cumulative_emissions[],MATCH(AU$496,Energy_cumulative_emissions[Column2],0),15),INDEX(Energy_cumulative_emissions[],MATCH(AU$496,Energy_cumulative_emissions[Column2],0),16))</f>
        <v>#N/A</v>
      </c>
      <c r="AV502" t="e">
        <f>SUM(INDEX(Energy_cumulative_emissions[],MATCH(AV$496,Energy_cumulative_emissions[Column2],0),15),INDEX(Energy_cumulative_emissions[],MATCH(AV$496,Energy_cumulative_emissions[Column2],0),16))</f>
        <v>#N/A</v>
      </c>
      <c r="AW502" t="e">
        <f>SUM(INDEX(Energy_cumulative_emissions[],MATCH(AW$496,Energy_cumulative_emissions[Column2],0),15),INDEX(Energy_cumulative_emissions[],MATCH(AW$496,Energy_cumulative_emissions[Column2],0),16))</f>
        <v>#N/A</v>
      </c>
      <c r="AX502" t="e">
        <f>SUM(INDEX(Energy_cumulative_emissions[],MATCH(AX$496,Energy_cumulative_emissions[Column2],0),15),INDEX(Energy_cumulative_emissions[],MATCH(AX$496,Energy_cumulative_emissions[Column2],0),16))</f>
        <v>#N/A</v>
      </c>
      <c r="AY502" t="e">
        <f>SUM(INDEX(Energy_cumulative_emissions[],MATCH(AY$496,Energy_cumulative_emissions[Column2],0),15),INDEX(Energy_cumulative_emissions[],MATCH(AY$496,Energy_cumulative_emissions[Column2],0),16))</f>
        <v>#N/A</v>
      </c>
      <c r="AZ502" t="e">
        <f>SUM(INDEX(Energy_cumulative_emissions[],MATCH(AZ$496,Energy_cumulative_emissions[Column2],0),15),INDEX(Energy_cumulative_emissions[],MATCH(AZ$496,Energy_cumulative_emissions[Column2],0),16))</f>
        <v>#N/A</v>
      </c>
      <c r="BA502" t="e">
        <f>SUM(INDEX(Energy_cumulative_emissions[],MATCH(BA$496,Energy_cumulative_emissions[Column2],0),15),INDEX(Energy_cumulative_emissions[],MATCH(BA$496,Energy_cumulative_emissions[Column2],0),16))</f>
        <v>#N/A</v>
      </c>
      <c r="BB502" s="91" t="e">
        <f>SUM(INDEX(Energy_cumulative_emissions[],MATCH(BB$496,Energy_cumulative_emissions[Column2],0),15),INDEX(Energy_cumulative_emissions[],MATCH(BB$496,Energy_cumulative_emissions[Column2],0),16))</f>
        <v>#N/A</v>
      </c>
      <c r="BC502" t="e">
        <f>SUM(INDEX(Energy_cumulative_emissions[],MATCH(BC$496,Energy_cumulative_emissions[Column2],0),15),INDEX(Energy_cumulative_emissions[],MATCH(BC$496,Energy_cumulative_emissions[Column2],0),16))</f>
        <v>#N/A</v>
      </c>
      <c r="BD502" t="e">
        <f>SUM(INDEX(Energy_cumulative_emissions[],MATCH(BD$496,Energy_cumulative_emissions[Column2],0),15),INDEX(Energy_cumulative_emissions[],MATCH(BD$496,Energy_cumulative_emissions[Column2],0),16))</f>
        <v>#N/A</v>
      </c>
      <c r="BE502" t="e">
        <f>SUM(INDEX(Energy_cumulative_emissions[],MATCH(BE$496,Energy_cumulative_emissions[Column2],0),15),INDEX(Energy_cumulative_emissions[],MATCH(BE$496,Energy_cumulative_emissions[Column2],0),16))</f>
        <v>#N/A</v>
      </c>
      <c r="BF502" t="e">
        <f>SUM(INDEX(Energy_cumulative_emissions[],MATCH(BF$496,Energy_cumulative_emissions[Column2],0),15),INDEX(Energy_cumulative_emissions[],MATCH(BF$496,Energy_cumulative_emissions[Column2],0),16))</f>
        <v>#N/A</v>
      </c>
      <c r="BG502" t="e">
        <f>SUM(INDEX(Energy_cumulative_emissions[],MATCH(BG$496,Energy_cumulative_emissions[Column2],0),15),INDEX(Energy_cumulative_emissions[],MATCH(BG$496,Energy_cumulative_emissions[Column2],0),16))</f>
        <v>#N/A</v>
      </c>
      <c r="BH502" t="e">
        <f>SUM(INDEX(Energy_cumulative_emissions[],MATCH(BH$496,Energy_cumulative_emissions[Column2],0),15),INDEX(Energy_cumulative_emissions[],MATCH(BH$496,Energy_cumulative_emissions[Column2],0),16))</f>
        <v>#N/A</v>
      </c>
      <c r="BI502" t="e">
        <f>SUM(INDEX(Energy_cumulative_emissions[],MATCH(BI$496,Energy_cumulative_emissions[Column2],0),15),INDEX(Energy_cumulative_emissions[],MATCH(BI$496,Energy_cumulative_emissions[Column2],0),16))</f>
        <v>#N/A</v>
      </c>
      <c r="BJ502" t="e">
        <f>SUM(INDEX(Energy_cumulative_emissions[],MATCH(BJ$496,Energy_cumulative_emissions[Column2],0),15),INDEX(Energy_cumulative_emissions[],MATCH(BJ$496,Energy_cumulative_emissions[Column2],0),16))</f>
        <v>#N/A</v>
      </c>
      <c r="BK502" t="e">
        <f>SUM(INDEX(Energy_cumulative_emissions[],MATCH(BK$496,Energy_cumulative_emissions[Column2],0),15),INDEX(Energy_cumulative_emissions[],MATCH(BK$496,Energy_cumulative_emissions[Column2],0),16))</f>
        <v>#N/A</v>
      </c>
      <c r="BL502" t="e">
        <f>SUM(INDEX(Energy_cumulative_emissions[],MATCH(BL$496,Energy_cumulative_emissions[Column2],0),15),INDEX(Energy_cumulative_emissions[],MATCH(BL$496,Energy_cumulative_emissions[Column2],0),16))</f>
        <v>#N/A</v>
      </c>
      <c r="BM502" t="e">
        <f>SUM(INDEX(Energy_cumulative_emissions[],MATCH(BM$496,Energy_cumulative_emissions[Column2],0),15),INDEX(Energy_cumulative_emissions[],MATCH(BM$496,Energy_cumulative_emissions[Column2],0),16))</f>
        <v>#N/A</v>
      </c>
      <c r="BN502" t="e">
        <f>SUM(INDEX(Energy_cumulative_emissions[],MATCH(BN$496,Energy_cumulative_emissions[Column2],0),15),INDEX(Energy_cumulative_emissions[],MATCH(BN$496,Energy_cumulative_emissions[Column2],0),16))</f>
        <v>#N/A</v>
      </c>
      <c r="BO502" t="e">
        <f>SUM(INDEX(Energy_cumulative_emissions[],MATCH(BO$496,Energy_cumulative_emissions[Column2],0),15),INDEX(Energy_cumulative_emissions[],MATCH(BO$496,Energy_cumulative_emissions[Column2],0),16))</f>
        <v>#N/A</v>
      </c>
      <c r="BP502" t="e">
        <f>SUM(INDEX(Energy_cumulative_emissions[],MATCH(BP$496,Energy_cumulative_emissions[Column2],0),15),INDEX(Energy_cumulative_emissions[],MATCH(BP$496,Energy_cumulative_emissions[Column2],0),16))</f>
        <v>#N/A</v>
      </c>
      <c r="BQ502" t="e">
        <f>SUM(INDEX(Energy_cumulative_emissions[],MATCH(BQ$496,Energy_cumulative_emissions[Column2],0),15),INDEX(Energy_cumulative_emissions[],MATCH(BQ$496,Energy_cumulative_emissions[Column2],0),16))</f>
        <v>#N/A</v>
      </c>
      <c r="BR502" t="e">
        <f>SUM(INDEX(Energy_cumulative_emissions[],MATCH(BR$496,Energy_cumulative_emissions[Column2],0),15),INDEX(Energy_cumulative_emissions[],MATCH(BR$496,Energy_cumulative_emissions[Column2],0),16))</f>
        <v>#N/A</v>
      </c>
      <c r="BS502" t="e">
        <f>SUM(INDEX(Energy_cumulative_emissions[],MATCH(BS$496,Energy_cumulative_emissions[Column2],0),15),INDEX(Energy_cumulative_emissions[],MATCH(BS$496,Energy_cumulative_emissions[Column2],0),16))</f>
        <v>#N/A</v>
      </c>
      <c r="BT502" t="e">
        <f>SUM(INDEX(Energy_cumulative_emissions[],MATCH(BT$496,Energy_cumulative_emissions[Column2],0),15),INDEX(Energy_cumulative_emissions[],MATCH(BT$496,Energy_cumulative_emissions[Column2],0),16))</f>
        <v>#N/A</v>
      </c>
      <c r="BU502" t="e">
        <f>SUM(INDEX(Energy_cumulative_emissions[],MATCH(BU$496,Energy_cumulative_emissions[Column2],0),15),INDEX(Energy_cumulative_emissions[],MATCH(BU$496,Energy_cumulative_emissions[Column2],0),16))</f>
        <v>#N/A</v>
      </c>
      <c r="BV502" t="e">
        <f>SUM(INDEX(Energy_cumulative_emissions[],MATCH(BV$496,Energy_cumulative_emissions[Column2],0),15),INDEX(Energy_cumulative_emissions[],MATCH(BV$496,Energy_cumulative_emissions[Column2],0),16))</f>
        <v>#N/A</v>
      </c>
      <c r="BW502" t="e">
        <f>SUM(INDEX(Energy_cumulative_emissions[],MATCH(BW$496,Energy_cumulative_emissions[Column2],0),15),INDEX(Energy_cumulative_emissions[],MATCH(BW$496,Energy_cumulative_emissions[Column2],0),16))</f>
        <v>#N/A</v>
      </c>
      <c r="BX502" t="e">
        <f>SUM(INDEX(Energy_cumulative_emissions[],MATCH(BX$496,Energy_cumulative_emissions[Column2],0),15),INDEX(Energy_cumulative_emissions[],MATCH(BX$496,Energy_cumulative_emissions[Column2],0),16))</f>
        <v>#N/A</v>
      </c>
      <c r="BY502" t="e">
        <f>SUM(INDEX(Energy_cumulative_emissions[],MATCH(BY$496,Energy_cumulative_emissions[Column2],0),15),INDEX(Energy_cumulative_emissions[],MATCH(BY$496,Energy_cumulative_emissions[Column2],0),16))</f>
        <v>#N/A</v>
      </c>
      <c r="BZ502" t="e">
        <f>SUM(INDEX(Energy_cumulative_emissions[],MATCH(BZ$496,Energy_cumulative_emissions[Column2],0),15),INDEX(Energy_cumulative_emissions[],MATCH(BZ$496,Energy_cumulative_emissions[Column2],0),16))</f>
        <v>#N/A</v>
      </c>
      <c r="CA502" t="e">
        <f>SUM(INDEX(Energy_cumulative_emissions[],MATCH(CA$496,Energy_cumulative_emissions[Column2],0),15),INDEX(Energy_cumulative_emissions[],MATCH(CA$496,Energy_cumulative_emissions[Column2],0),16))</f>
        <v>#N/A</v>
      </c>
      <c r="CB502" t="e">
        <f>SUM(INDEX(Energy_cumulative_emissions[],MATCH(CB$496,Energy_cumulative_emissions[Column2],0),15),INDEX(Energy_cumulative_emissions[],MATCH(CB$496,Energy_cumulative_emissions[Column2],0),16))</f>
        <v>#N/A</v>
      </c>
      <c r="CC502" t="e">
        <f>SUM(INDEX(Energy_cumulative_emissions[],MATCH(CC$496,Energy_cumulative_emissions[Column2],0),15),INDEX(Energy_cumulative_emissions[],MATCH(CC$496,Energy_cumulative_emissions[Column2],0),16))</f>
        <v>#N/A</v>
      </c>
      <c r="CD502" t="e">
        <f>SUM(INDEX(Energy_cumulative_emissions[],MATCH(CD$496,Energy_cumulative_emissions[Column2],0),15),INDEX(Energy_cumulative_emissions[],MATCH(CD$496,Energy_cumulative_emissions[Column2],0),16))</f>
        <v>#N/A</v>
      </c>
      <c r="CE502" t="e">
        <f>SUM(INDEX(Energy_cumulative_emissions[],MATCH(CE$496,Energy_cumulative_emissions[Column2],0),15),INDEX(Energy_cumulative_emissions[],MATCH(CE$496,Energy_cumulative_emissions[Column2],0),16))</f>
        <v>#N/A</v>
      </c>
      <c r="CF502" s="91" t="e">
        <f>SUM(INDEX(Energy_cumulative_emissions[],MATCH(CF$496,Energy_cumulative_emissions[Column2],0),15),INDEX(Energy_cumulative_emissions[],MATCH(CF$496,Energy_cumulative_emissions[Column2],0),16))</f>
        <v>#N/A</v>
      </c>
      <c r="CG502" t="e">
        <f>SUM(INDEX(Energy_cumulative_emissions[],MATCH(CG$496,Energy_cumulative_emissions[Column2],0),15),INDEX(Energy_cumulative_emissions[],MATCH(CG$496,Energy_cumulative_emissions[Column2],0),16))</f>
        <v>#N/A</v>
      </c>
      <c r="CH502" t="e">
        <f>SUM(INDEX(Energy_cumulative_emissions[],MATCH(CH$496,Energy_cumulative_emissions[Column2],0),15),INDEX(Energy_cumulative_emissions[],MATCH(CH$496,Energy_cumulative_emissions[Column2],0),16))</f>
        <v>#N/A</v>
      </c>
      <c r="CI502" t="e">
        <f>SUM(INDEX(Energy_cumulative_emissions[],MATCH(CI$496,Energy_cumulative_emissions[Column2],0),15),INDEX(Energy_cumulative_emissions[],MATCH(CI$496,Energy_cumulative_emissions[Column2],0),16))</f>
        <v>#N/A</v>
      </c>
      <c r="CJ502" t="e">
        <f>SUM(INDEX(Energy_cumulative_emissions[],MATCH(CJ$496,Energy_cumulative_emissions[Column2],0),15),INDEX(Energy_cumulative_emissions[],MATCH(CJ$496,Energy_cumulative_emissions[Column2],0),16))</f>
        <v>#N/A</v>
      </c>
      <c r="CK502" t="e">
        <f>SUM(INDEX(Energy_cumulative_emissions[],MATCH(CK$496,Energy_cumulative_emissions[Column2],0),15),INDEX(Energy_cumulative_emissions[],MATCH(CK$496,Energy_cumulative_emissions[Column2],0),16))</f>
        <v>#N/A</v>
      </c>
      <c r="CL502" t="e">
        <f>SUM(INDEX(Energy_cumulative_emissions[],MATCH(CL$496,Energy_cumulative_emissions[Column2],0),15),INDEX(Energy_cumulative_emissions[],MATCH(CL$496,Energy_cumulative_emissions[Column2],0),16))</f>
        <v>#N/A</v>
      </c>
      <c r="CM502" t="e">
        <f>SUM(INDEX(Energy_cumulative_emissions[],MATCH(CM$496,Energy_cumulative_emissions[Column2],0),15),INDEX(Energy_cumulative_emissions[],MATCH(CM$496,Energy_cumulative_emissions[Column2],0),16))</f>
        <v>#N/A</v>
      </c>
      <c r="CN502" t="e">
        <f>SUM(INDEX(Energy_cumulative_emissions[],MATCH(CN$496,Energy_cumulative_emissions[Column2],0),15),INDEX(Energy_cumulative_emissions[],MATCH(CN$496,Energy_cumulative_emissions[Column2],0),16))</f>
        <v>#N/A</v>
      </c>
      <c r="CO502" t="e">
        <f>SUM(INDEX(Energy_cumulative_emissions[],MATCH(CO$496,Energy_cumulative_emissions[Column2],0),15),INDEX(Energy_cumulative_emissions[],MATCH(CO$496,Energy_cumulative_emissions[Column2],0),16))</f>
        <v>#N/A</v>
      </c>
      <c r="CP502" t="e">
        <f>SUM(INDEX(Energy_cumulative_emissions[],MATCH(CP$496,Energy_cumulative_emissions[Column2],0),15),INDEX(Energy_cumulative_emissions[],MATCH(CP$496,Energy_cumulative_emissions[Column2],0),16))</f>
        <v>#N/A</v>
      </c>
      <c r="CQ502" t="e">
        <f>SUM(INDEX(Energy_cumulative_emissions[],MATCH(CQ$496,Energy_cumulative_emissions[Column2],0),15),INDEX(Energy_cumulative_emissions[],MATCH(CQ$496,Energy_cumulative_emissions[Column2],0),16))</f>
        <v>#N/A</v>
      </c>
      <c r="CR502" t="e">
        <f>SUM(INDEX(Energy_cumulative_emissions[],MATCH(CR$496,Energy_cumulative_emissions[Column2],0),15),INDEX(Energy_cumulative_emissions[],MATCH(CR$496,Energy_cumulative_emissions[Column2],0),16))</f>
        <v>#N/A</v>
      </c>
      <c r="CS502" t="e">
        <f>SUM(INDEX(Energy_cumulative_emissions[],MATCH(CS$496,Energy_cumulative_emissions[Column2],0),15),INDEX(Energy_cumulative_emissions[],MATCH(CS$496,Energy_cumulative_emissions[Column2],0),16))</f>
        <v>#N/A</v>
      </c>
      <c r="CT502" t="e">
        <f>SUM(INDEX(Energy_cumulative_emissions[],MATCH(CT$496,Energy_cumulative_emissions[Column2],0),15),INDEX(Energy_cumulative_emissions[],MATCH(CT$496,Energy_cumulative_emissions[Column2],0),16))</f>
        <v>#N/A</v>
      </c>
      <c r="CU502" t="e">
        <f>SUM(INDEX(Energy_cumulative_emissions[],MATCH(CU$496,Energy_cumulative_emissions[Column2],0),15),INDEX(Energy_cumulative_emissions[],MATCH(CU$496,Energy_cumulative_emissions[Column2],0),16))</f>
        <v>#N/A</v>
      </c>
      <c r="CV502" t="e">
        <f>SUM(INDEX(Energy_cumulative_emissions[],MATCH(CV$496,Energy_cumulative_emissions[Column2],0),15),INDEX(Energy_cumulative_emissions[],MATCH(CV$496,Energy_cumulative_emissions[Column2],0),16))</f>
        <v>#N/A</v>
      </c>
      <c r="CW502" t="e">
        <f>SUM(INDEX(Energy_cumulative_emissions[],MATCH(CW$496,Energy_cumulative_emissions[Column2],0),15),INDEX(Energy_cumulative_emissions[],MATCH(CW$496,Energy_cumulative_emissions[Column2],0),16))</f>
        <v>#N/A</v>
      </c>
      <c r="CX502" t="e">
        <f>SUM(INDEX(Energy_cumulative_emissions[],MATCH(CX$496,Energy_cumulative_emissions[Column2],0),15),INDEX(Energy_cumulative_emissions[],MATCH(CX$496,Energy_cumulative_emissions[Column2],0),16))</f>
        <v>#N/A</v>
      </c>
      <c r="CY502" t="e">
        <f>SUM(INDEX(Energy_cumulative_emissions[],MATCH(CY$496,Energy_cumulative_emissions[Column2],0),15),INDEX(Energy_cumulative_emissions[],MATCH(CY$496,Energy_cumulative_emissions[Column2],0),16))</f>
        <v>#N/A</v>
      </c>
      <c r="CZ502" t="e">
        <f>SUM(INDEX(Energy_cumulative_emissions[],MATCH(CZ$496,Energy_cumulative_emissions[Column2],0),15),INDEX(Energy_cumulative_emissions[],MATCH(CZ$496,Energy_cumulative_emissions[Column2],0),16))</f>
        <v>#N/A</v>
      </c>
      <c r="DA502" t="e">
        <f>SUM(INDEX(Energy_cumulative_emissions[],MATCH(DA$496,Energy_cumulative_emissions[Column2],0),15),INDEX(Energy_cumulative_emissions[],MATCH(DA$496,Energy_cumulative_emissions[Column2],0),16))</f>
        <v>#N/A</v>
      </c>
      <c r="DB502" t="e">
        <f>SUM(INDEX(Energy_cumulative_emissions[],MATCH(DB$496,Energy_cumulative_emissions[Column2],0),15),INDEX(Energy_cumulative_emissions[],MATCH(DB$496,Energy_cumulative_emissions[Column2],0),16))</f>
        <v>#N/A</v>
      </c>
      <c r="DC502" t="e">
        <f>SUM(INDEX(Energy_cumulative_emissions[],MATCH(DC$496,Energy_cumulative_emissions[Column2],0),15),INDEX(Energy_cumulative_emissions[],MATCH(DC$496,Energy_cumulative_emissions[Column2],0),16))</f>
        <v>#N/A</v>
      </c>
      <c r="DD502" t="e">
        <f>SUM(INDEX(Energy_cumulative_emissions[],MATCH(DD$496,Energy_cumulative_emissions[Column2],0),15),INDEX(Energy_cumulative_emissions[],MATCH(DD$496,Energy_cumulative_emissions[Column2],0),16))</f>
        <v>#N/A</v>
      </c>
      <c r="DE502" t="e">
        <f>SUM(INDEX(Energy_cumulative_emissions[],MATCH(DE$496,Energy_cumulative_emissions[Column2],0),15),INDEX(Energy_cumulative_emissions[],MATCH(DE$496,Energy_cumulative_emissions[Column2],0),16))</f>
        <v>#N/A</v>
      </c>
      <c r="DF502" t="e">
        <f>SUM(INDEX(Energy_cumulative_emissions[],MATCH(DF$496,Energy_cumulative_emissions[Column2],0),15),INDEX(Energy_cumulative_emissions[],MATCH(DF$496,Energy_cumulative_emissions[Column2],0),16))</f>
        <v>#N/A</v>
      </c>
      <c r="DG502" t="e">
        <f>SUM(INDEX(Energy_cumulative_emissions[],MATCH(DG$496,Energy_cumulative_emissions[Column2],0),15),INDEX(Energy_cumulative_emissions[],MATCH(DG$496,Energy_cumulative_emissions[Column2],0),16))</f>
        <v>#N/A</v>
      </c>
      <c r="DH502" t="e">
        <f>SUM(INDEX(Energy_cumulative_emissions[],MATCH(DH$496,Energy_cumulative_emissions[Column2],0),15),INDEX(Energy_cumulative_emissions[],MATCH(DH$496,Energy_cumulative_emissions[Column2],0),16))</f>
        <v>#N/A</v>
      </c>
      <c r="DI502" t="e">
        <f>SUM(INDEX(Energy_cumulative_emissions[],MATCH(DI$496,Energy_cumulative_emissions[Column2],0),15),INDEX(Energy_cumulative_emissions[],MATCH(DI$496,Energy_cumulative_emissions[Column2],0),16))</f>
        <v>#N/A</v>
      </c>
      <c r="DJ502" s="91" t="e">
        <f>SUM(INDEX(Energy_cumulative_emissions[],MATCH(DJ$496,Energy_cumulative_emissions[Column2],0),15),INDEX(Energy_cumulative_emissions[],MATCH(DJ$496,Energy_cumulative_emissions[Column2],0),16))</f>
        <v>#N/A</v>
      </c>
      <c r="DK502" t="e">
        <f>SUM(INDEX(Energy_cumulative_emissions[],MATCH(DK$496,Energy_cumulative_emissions[Column2],0),15),INDEX(Energy_cumulative_emissions[],MATCH(DK$496,Energy_cumulative_emissions[Column2],0),16))</f>
        <v>#N/A</v>
      </c>
      <c r="DL502" t="e">
        <f>SUM(INDEX(Energy_cumulative_emissions[],MATCH(DL$496,Energy_cumulative_emissions[Column2],0),15),INDEX(Energy_cumulative_emissions[],MATCH(DL$496,Energy_cumulative_emissions[Column2],0),16))</f>
        <v>#N/A</v>
      </c>
      <c r="DM502" t="e">
        <f>SUM(INDEX(Energy_cumulative_emissions[],MATCH(DM$496,Energy_cumulative_emissions[Column2],0),15),INDEX(Energy_cumulative_emissions[],MATCH(DM$496,Energy_cumulative_emissions[Column2],0),16))</f>
        <v>#N/A</v>
      </c>
      <c r="DN502" t="e">
        <f>SUM(INDEX(Energy_cumulative_emissions[],MATCH(DN$496,Energy_cumulative_emissions[Column2],0),15),INDEX(Energy_cumulative_emissions[],MATCH(DN$496,Energy_cumulative_emissions[Column2],0),16))</f>
        <v>#N/A</v>
      </c>
      <c r="DO502" t="e">
        <f>SUM(INDEX(Energy_cumulative_emissions[],MATCH(DO$496,Energy_cumulative_emissions[Column2],0),15),INDEX(Energy_cumulative_emissions[],MATCH(DO$496,Energy_cumulative_emissions[Column2],0),16))</f>
        <v>#N/A</v>
      </c>
      <c r="DP502" t="e">
        <f>SUM(INDEX(Energy_cumulative_emissions[],MATCH(DP$496,Energy_cumulative_emissions[Column2],0),15),INDEX(Energy_cumulative_emissions[],MATCH(DP$496,Energy_cumulative_emissions[Column2],0),16))</f>
        <v>#N/A</v>
      </c>
      <c r="DQ502" t="e">
        <f>SUM(INDEX(Energy_cumulative_emissions[],MATCH(DQ$496,Energy_cumulative_emissions[Column2],0),15),INDEX(Energy_cumulative_emissions[],MATCH(DQ$496,Energy_cumulative_emissions[Column2],0),16))</f>
        <v>#N/A</v>
      </c>
      <c r="DR502" t="e">
        <f>SUM(INDEX(Energy_cumulative_emissions[],MATCH(DR$496,Energy_cumulative_emissions[Column2],0),15),INDEX(Energy_cumulative_emissions[],MATCH(DR$496,Energy_cumulative_emissions[Column2],0),16))</f>
        <v>#N/A</v>
      </c>
      <c r="DS502" t="e">
        <f>SUM(INDEX(Energy_cumulative_emissions[],MATCH(DS$496,Energy_cumulative_emissions[Column2],0),15),INDEX(Energy_cumulative_emissions[],MATCH(DS$496,Energy_cumulative_emissions[Column2],0),16))</f>
        <v>#N/A</v>
      </c>
      <c r="DT502" t="e">
        <f>SUM(INDEX(Energy_cumulative_emissions[],MATCH(DT$496,Energy_cumulative_emissions[Column2],0),15),INDEX(Energy_cumulative_emissions[],MATCH(DT$496,Energy_cumulative_emissions[Column2],0),16))</f>
        <v>#N/A</v>
      </c>
      <c r="DU502" t="e">
        <f>SUM(INDEX(Energy_cumulative_emissions[],MATCH(DU$496,Energy_cumulative_emissions[Column2],0),15),INDEX(Energy_cumulative_emissions[],MATCH(DU$496,Energy_cumulative_emissions[Column2],0),16))</f>
        <v>#N/A</v>
      </c>
      <c r="DV502" t="e">
        <f>SUM(INDEX(Energy_cumulative_emissions[],MATCH(DV$496,Energy_cumulative_emissions[Column2],0),15),INDEX(Energy_cumulative_emissions[],MATCH(DV$496,Energy_cumulative_emissions[Column2],0),16))</f>
        <v>#N/A</v>
      </c>
      <c r="DW502" t="e">
        <f>SUM(INDEX(Energy_cumulative_emissions[],MATCH(DW$496,Energy_cumulative_emissions[Column2],0),15),INDEX(Energy_cumulative_emissions[],MATCH(DW$496,Energy_cumulative_emissions[Column2],0),16))</f>
        <v>#N/A</v>
      </c>
      <c r="DX502" t="e">
        <f>SUM(INDEX(Energy_cumulative_emissions[],MATCH(DX$496,Energy_cumulative_emissions[Column2],0),15),INDEX(Energy_cumulative_emissions[],MATCH(DX$496,Energy_cumulative_emissions[Column2],0),16))</f>
        <v>#N/A</v>
      </c>
      <c r="DY502" t="e">
        <f>SUM(INDEX(Energy_cumulative_emissions[],MATCH(DY$496,Energy_cumulative_emissions[Column2],0),15),INDEX(Energy_cumulative_emissions[],MATCH(DY$496,Energy_cumulative_emissions[Column2],0),16))</f>
        <v>#N/A</v>
      </c>
      <c r="DZ502" t="e">
        <f>SUM(INDEX(Energy_cumulative_emissions[],MATCH(DZ$496,Energy_cumulative_emissions[Column2],0),15),INDEX(Energy_cumulative_emissions[],MATCH(DZ$496,Energy_cumulative_emissions[Column2],0),16))</f>
        <v>#N/A</v>
      </c>
      <c r="EA502" t="e">
        <f>SUM(INDEX(Energy_cumulative_emissions[],MATCH(EA$496,Energy_cumulative_emissions[Column2],0),15),INDEX(Energy_cumulative_emissions[],MATCH(EA$496,Energy_cumulative_emissions[Column2],0),16))</f>
        <v>#N/A</v>
      </c>
      <c r="EB502" t="e">
        <f>SUM(INDEX(Energy_cumulative_emissions[],MATCH(EB$496,Energy_cumulative_emissions[Column2],0),15),INDEX(Energy_cumulative_emissions[],MATCH(EB$496,Energy_cumulative_emissions[Column2],0),16))</f>
        <v>#N/A</v>
      </c>
      <c r="EC502" t="e">
        <f>SUM(INDEX(Energy_cumulative_emissions[],MATCH(EC$496,Energy_cumulative_emissions[Column2],0),15),INDEX(Energy_cumulative_emissions[],MATCH(EC$496,Energy_cumulative_emissions[Column2],0),16))</f>
        <v>#N/A</v>
      </c>
      <c r="ED502" t="e">
        <f>SUM(INDEX(Energy_cumulative_emissions[],MATCH(ED$496,Energy_cumulative_emissions[Column2],0),15),INDEX(Energy_cumulative_emissions[],MATCH(ED$496,Energy_cumulative_emissions[Column2],0),16))</f>
        <v>#N/A</v>
      </c>
      <c r="EE502" t="e">
        <f>SUM(INDEX(Energy_cumulative_emissions[],MATCH(EE$496,Energy_cumulative_emissions[Column2],0),15),INDEX(Energy_cumulative_emissions[],MATCH(EE$496,Energy_cumulative_emissions[Column2],0),16))</f>
        <v>#N/A</v>
      </c>
      <c r="EF502" t="e">
        <f>SUM(INDEX(Energy_cumulative_emissions[],MATCH(EF$496,Energy_cumulative_emissions[Column2],0),15),INDEX(Energy_cumulative_emissions[],MATCH(EF$496,Energy_cumulative_emissions[Column2],0),16))</f>
        <v>#N/A</v>
      </c>
      <c r="EG502" t="e">
        <f>SUM(INDEX(Energy_cumulative_emissions[],MATCH(EG$496,Energy_cumulative_emissions[Column2],0),15),INDEX(Energy_cumulative_emissions[],MATCH(EG$496,Energy_cumulative_emissions[Column2],0),16))</f>
        <v>#N/A</v>
      </c>
      <c r="EH502" t="e">
        <f>SUM(INDEX(Energy_cumulative_emissions[],MATCH(EH$496,Energy_cumulative_emissions[Column2],0),15),INDEX(Energy_cumulative_emissions[],MATCH(EH$496,Energy_cumulative_emissions[Column2],0),16))</f>
        <v>#N/A</v>
      </c>
      <c r="EI502" t="e">
        <f>SUM(INDEX(Energy_cumulative_emissions[],MATCH(EI$496,Energy_cumulative_emissions[Column2],0),15),INDEX(Energy_cumulative_emissions[],MATCH(EI$496,Energy_cumulative_emissions[Column2],0),16))</f>
        <v>#N/A</v>
      </c>
      <c r="EJ502" t="e">
        <f>SUM(INDEX(Energy_cumulative_emissions[],MATCH(EJ$496,Energy_cumulative_emissions[Column2],0),15),INDEX(Energy_cumulative_emissions[],MATCH(EJ$496,Energy_cumulative_emissions[Column2],0),16))</f>
        <v>#N/A</v>
      </c>
      <c r="EK502" t="e">
        <f>SUM(INDEX(Energy_cumulative_emissions[],MATCH(EK$496,Energy_cumulative_emissions[Column2],0),15),INDEX(Energy_cumulative_emissions[],MATCH(EK$496,Energy_cumulative_emissions[Column2],0),16))</f>
        <v>#N/A</v>
      </c>
      <c r="EL502" t="e">
        <f>SUM(INDEX(Energy_cumulative_emissions[],MATCH(EL$496,Energy_cumulative_emissions[Column2],0),15),INDEX(Energy_cumulative_emissions[],MATCH(EL$496,Energy_cumulative_emissions[Column2],0),16))</f>
        <v>#N/A</v>
      </c>
      <c r="EM502" t="e">
        <f>SUM(INDEX(Energy_cumulative_emissions[],MATCH(EM$496,Energy_cumulative_emissions[Column2],0),15),INDEX(Energy_cumulative_emissions[],MATCH(EM$496,Energy_cumulative_emissions[Column2],0),16))</f>
        <v>#N/A</v>
      </c>
      <c r="EN502" s="91" t="e">
        <f>SUM(INDEX(Energy_cumulative_emissions[],MATCH(EN$496,Energy_cumulative_emissions[Column2],0),15),INDEX(Energy_cumulative_emissions[],MATCH(EN$496,Energy_cumulative_emissions[Column2],0),16))</f>
        <v>#N/A</v>
      </c>
    </row>
    <row r="503" spans="19:144">
      <c r="V503" s="431"/>
      <c r="W503" t="s">
        <v>630</v>
      </c>
      <c r="X503" s="91">
        <v>0</v>
      </c>
      <c r="Y503" t="e">
        <f>SUM(INDEX(Energy_cumulative_emissions[],MATCH(Y$496,Energy_cumulative_emissions[Column2],0),23),INDEX(Energy_cumulative_emissions[],MATCH(Y$496,Energy_cumulative_emissions[Column2],0),24))</f>
        <v>#N/A</v>
      </c>
      <c r="Z503" t="e">
        <f>SUM(INDEX(Energy_cumulative_emissions[],MATCH(Z$496,Energy_cumulative_emissions[Column2],0),23),INDEX(Energy_cumulative_emissions[],MATCH(Z$496,Energy_cumulative_emissions[Column2],0),24))</f>
        <v>#N/A</v>
      </c>
      <c r="AA503" t="e">
        <f>SUM(INDEX(Energy_cumulative_emissions[],MATCH(AA$496,Energy_cumulative_emissions[Column2],0),23),INDEX(Energy_cumulative_emissions[],MATCH(AA$496,Energy_cumulative_emissions[Column2],0),24))</f>
        <v>#N/A</v>
      </c>
      <c r="AB503" t="e">
        <f>SUM(INDEX(Energy_cumulative_emissions[],MATCH(AB$496,Energy_cumulative_emissions[Column2],0),23),INDEX(Energy_cumulative_emissions[],MATCH(AB$496,Energy_cumulative_emissions[Column2],0),24))</f>
        <v>#N/A</v>
      </c>
      <c r="AC503" t="e">
        <f>SUM(INDEX(Energy_cumulative_emissions[],MATCH(AC$496,Energy_cumulative_emissions[Column2],0),23),INDEX(Energy_cumulative_emissions[],MATCH(AC$496,Energy_cumulative_emissions[Column2],0),24))</f>
        <v>#N/A</v>
      </c>
      <c r="AD503" t="e">
        <f>SUM(INDEX(Energy_cumulative_emissions[],MATCH(AD$496,Energy_cumulative_emissions[Column2],0),23),INDEX(Energy_cumulative_emissions[],MATCH(AD$496,Energy_cumulative_emissions[Column2],0),24))</f>
        <v>#N/A</v>
      </c>
      <c r="AE503" t="e">
        <f>SUM(INDEX(Energy_cumulative_emissions[],MATCH(AE$496,Energy_cumulative_emissions[Column2],0),23),INDEX(Energy_cumulative_emissions[],MATCH(AE$496,Energy_cumulative_emissions[Column2],0),24))</f>
        <v>#N/A</v>
      </c>
      <c r="AF503" t="e">
        <f>SUM(INDEX(Energy_cumulative_emissions[],MATCH(AF$496,Energy_cumulative_emissions[Column2],0),23),INDEX(Energy_cumulative_emissions[],MATCH(AF$496,Energy_cumulative_emissions[Column2],0),24))</f>
        <v>#N/A</v>
      </c>
      <c r="AG503" t="e">
        <f>SUM(INDEX(Energy_cumulative_emissions[],MATCH(AG$496,Energy_cumulative_emissions[Column2],0),23),INDEX(Energy_cumulative_emissions[],MATCH(AG$496,Energy_cumulative_emissions[Column2],0),24))</f>
        <v>#N/A</v>
      </c>
      <c r="AH503" t="e">
        <f>SUM(INDEX(Energy_cumulative_emissions[],MATCH(AH$496,Energy_cumulative_emissions[Column2],0),23),INDEX(Energy_cumulative_emissions[],MATCH(AH$496,Energy_cumulative_emissions[Column2],0),24))</f>
        <v>#N/A</v>
      </c>
      <c r="AI503" t="e">
        <f>SUM(INDEX(Energy_cumulative_emissions[],MATCH(AI$496,Energy_cumulative_emissions[Column2],0),23),INDEX(Energy_cumulative_emissions[],MATCH(AI$496,Energy_cumulative_emissions[Column2],0),24))</f>
        <v>#N/A</v>
      </c>
      <c r="AJ503" t="e">
        <f>SUM(INDEX(Energy_cumulative_emissions[],MATCH(AJ$496,Energy_cumulative_emissions[Column2],0),23),INDEX(Energy_cumulative_emissions[],MATCH(AJ$496,Energy_cumulative_emissions[Column2],0),24))</f>
        <v>#N/A</v>
      </c>
      <c r="AK503" t="e">
        <f>SUM(INDEX(Energy_cumulative_emissions[],MATCH(AK$496,Energy_cumulative_emissions[Column2],0),23),INDEX(Energy_cumulative_emissions[],MATCH(AK$496,Energy_cumulative_emissions[Column2],0),24))</f>
        <v>#N/A</v>
      </c>
      <c r="AL503" t="e">
        <f>SUM(INDEX(Energy_cumulative_emissions[],MATCH(AL$496,Energy_cumulative_emissions[Column2],0),23),INDEX(Energy_cumulative_emissions[],MATCH(AL$496,Energy_cumulative_emissions[Column2],0),24))</f>
        <v>#N/A</v>
      </c>
      <c r="AM503" t="e">
        <f>SUM(INDEX(Energy_cumulative_emissions[],MATCH(AM$496,Energy_cumulative_emissions[Column2],0),23),INDEX(Energy_cumulative_emissions[],MATCH(AM$496,Energy_cumulative_emissions[Column2],0),24))</f>
        <v>#N/A</v>
      </c>
      <c r="AN503" t="e">
        <f>SUM(INDEX(Energy_cumulative_emissions[],MATCH(AN$496,Energy_cumulative_emissions[Column2],0),23),INDEX(Energy_cumulative_emissions[],MATCH(AN$496,Energy_cumulative_emissions[Column2],0),24))</f>
        <v>#N/A</v>
      </c>
      <c r="AO503" t="e">
        <f>SUM(INDEX(Energy_cumulative_emissions[],MATCH(AO$496,Energy_cumulative_emissions[Column2],0),23),INDEX(Energy_cumulative_emissions[],MATCH(AO$496,Energy_cumulative_emissions[Column2],0),24))</f>
        <v>#N/A</v>
      </c>
      <c r="AP503" t="e">
        <f>SUM(INDEX(Energy_cumulative_emissions[],MATCH(AP$496,Energy_cumulative_emissions[Column2],0),23),INDEX(Energy_cumulative_emissions[],MATCH(AP$496,Energy_cumulative_emissions[Column2],0),24))</f>
        <v>#N/A</v>
      </c>
      <c r="AQ503" t="e">
        <f>SUM(INDEX(Energy_cumulative_emissions[],MATCH(AQ$496,Energy_cumulative_emissions[Column2],0),23),INDEX(Energy_cumulative_emissions[],MATCH(AQ$496,Energy_cumulative_emissions[Column2],0),24))</f>
        <v>#N/A</v>
      </c>
      <c r="AR503" t="e">
        <f>SUM(INDEX(Energy_cumulative_emissions[],MATCH(AR$496,Energy_cumulative_emissions[Column2],0),23),INDEX(Energy_cumulative_emissions[],MATCH(AR$496,Energy_cumulative_emissions[Column2],0),24))</f>
        <v>#N/A</v>
      </c>
      <c r="AS503" t="e">
        <f>SUM(INDEX(Energy_cumulative_emissions[],MATCH(AS$496,Energy_cumulative_emissions[Column2],0),23),INDEX(Energy_cumulative_emissions[],MATCH(AS$496,Energy_cumulative_emissions[Column2],0),24))</f>
        <v>#N/A</v>
      </c>
      <c r="AT503" t="e">
        <f>SUM(INDEX(Energy_cumulative_emissions[],MATCH(AT$496,Energy_cumulative_emissions[Column2],0),23),INDEX(Energy_cumulative_emissions[],MATCH(AT$496,Energy_cumulative_emissions[Column2],0),24))</f>
        <v>#N/A</v>
      </c>
      <c r="AU503" t="e">
        <f>SUM(INDEX(Energy_cumulative_emissions[],MATCH(AU$496,Energy_cumulative_emissions[Column2],0),23),INDEX(Energy_cumulative_emissions[],MATCH(AU$496,Energy_cumulative_emissions[Column2],0),24))</f>
        <v>#N/A</v>
      </c>
      <c r="AV503" t="e">
        <f>SUM(INDEX(Energy_cumulative_emissions[],MATCH(AV$496,Energy_cumulative_emissions[Column2],0),23),INDEX(Energy_cumulative_emissions[],MATCH(AV$496,Energy_cumulative_emissions[Column2],0),24))</f>
        <v>#N/A</v>
      </c>
      <c r="AW503" t="e">
        <f>SUM(INDEX(Energy_cumulative_emissions[],MATCH(AW$496,Energy_cumulative_emissions[Column2],0),23),INDEX(Energy_cumulative_emissions[],MATCH(AW$496,Energy_cumulative_emissions[Column2],0),24))</f>
        <v>#N/A</v>
      </c>
      <c r="AX503" t="e">
        <f>SUM(INDEX(Energy_cumulative_emissions[],MATCH(AX$496,Energy_cumulative_emissions[Column2],0),23),INDEX(Energy_cumulative_emissions[],MATCH(AX$496,Energy_cumulative_emissions[Column2],0),24))</f>
        <v>#N/A</v>
      </c>
      <c r="AY503" t="e">
        <f>SUM(INDEX(Energy_cumulative_emissions[],MATCH(AY$496,Energy_cumulative_emissions[Column2],0),23),INDEX(Energy_cumulative_emissions[],MATCH(AY$496,Energy_cumulative_emissions[Column2],0),24))</f>
        <v>#N/A</v>
      </c>
      <c r="AZ503" t="e">
        <f>SUM(INDEX(Energy_cumulative_emissions[],MATCH(AZ$496,Energy_cumulative_emissions[Column2],0),23),INDEX(Energy_cumulative_emissions[],MATCH(AZ$496,Energy_cumulative_emissions[Column2],0),24))</f>
        <v>#N/A</v>
      </c>
      <c r="BA503" t="e">
        <f>SUM(INDEX(Energy_cumulative_emissions[],MATCH(BA$496,Energy_cumulative_emissions[Column2],0),23),INDEX(Energy_cumulative_emissions[],MATCH(BA$496,Energy_cumulative_emissions[Column2],0),24))</f>
        <v>#N/A</v>
      </c>
      <c r="BB503" s="91" t="e">
        <f>SUM(INDEX(Energy_cumulative_emissions[],MATCH(BB$496,Energy_cumulative_emissions[Column2],0),23),INDEX(Energy_cumulative_emissions[],MATCH(BB$496,Energy_cumulative_emissions[Column2],0),24))</f>
        <v>#N/A</v>
      </c>
      <c r="BC503" t="e">
        <f>SUM(INDEX(Energy_cumulative_emissions[],MATCH(BC$496,Energy_cumulative_emissions[Column2],0),23),INDEX(Energy_cumulative_emissions[],MATCH(BC$496,Energy_cumulative_emissions[Column2],0),24))</f>
        <v>#N/A</v>
      </c>
      <c r="BD503" t="e">
        <f>SUM(INDEX(Energy_cumulative_emissions[],MATCH(BD$496,Energy_cumulative_emissions[Column2],0),23),INDEX(Energy_cumulative_emissions[],MATCH(BD$496,Energy_cumulative_emissions[Column2],0),24))</f>
        <v>#N/A</v>
      </c>
      <c r="BE503" t="e">
        <f>SUM(INDEX(Energy_cumulative_emissions[],MATCH(BE$496,Energy_cumulative_emissions[Column2],0),23),INDEX(Energy_cumulative_emissions[],MATCH(BE$496,Energy_cumulative_emissions[Column2],0),24))</f>
        <v>#N/A</v>
      </c>
      <c r="BF503" t="e">
        <f>SUM(INDEX(Energy_cumulative_emissions[],MATCH(BF$496,Energy_cumulative_emissions[Column2],0),23),INDEX(Energy_cumulative_emissions[],MATCH(BF$496,Energy_cumulative_emissions[Column2],0),24))</f>
        <v>#N/A</v>
      </c>
      <c r="BG503" t="e">
        <f>SUM(INDEX(Energy_cumulative_emissions[],MATCH(BG$496,Energy_cumulative_emissions[Column2],0),23),INDEX(Energy_cumulative_emissions[],MATCH(BG$496,Energy_cumulative_emissions[Column2],0),24))</f>
        <v>#N/A</v>
      </c>
      <c r="BH503" t="e">
        <f>SUM(INDEX(Energy_cumulative_emissions[],MATCH(BH$496,Energy_cumulative_emissions[Column2],0),23),INDEX(Energy_cumulative_emissions[],MATCH(BH$496,Energy_cumulative_emissions[Column2],0),24))</f>
        <v>#N/A</v>
      </c>
      <c r="BI503" t="e">
        <f>SUM(INDEX(Energy_cumulative_emissions[],MATCH(BI$496,Energy_cumulative_emissions[Column2],0),23),INDEX(Energy_cumulative_emissions[],MATCH(BI$496,Energy_cumulative_emissions[Column2],0),24))</f>
        <v>#N/A</v>
      </c>
      <c r="BJ503" t="e">
        <f>SUM(INDEX(Energy_cumulative_emissions[],MATCH(BJ$496,Energy_cumulative_emissions[Column2],0),23),INDEX(Energy_cumulative_emissions[],MATCH(BJ$496,Energy_cumulative_emissions[Column2],0),24))</f>
        <v>#N/A</v>
      </c>
      <c r="BK503" t="e">
        <f>SUM(INDEX(Energy_cumulative_emissions[],MATCH(BK$496,Energy_cumulative_emissions[Column2],0),23),INDEX(Energy_cumulative_emissions[],MATCH(BK$496,Energy_cumulative_emissions[Column2],0),24))</f>
        <v>#N/A</v>
      </c>
      <c r="BL503" t="e">
        <f>SUM(INDEX(Energy_cumulative_emissions[],MATCH(BL$496,Energy_cumulative_emissions[Column2],0),23),INDEX(Energy_cumulative_emissions[],MATCH(BL$496,Energy_cumulative_emissions[Column2],0),24))</f>
        <v>#N/A</v>
      </c>
      <c r="BM503" t="e">
        <f>SUM(INDEX(Energy_cumulative_emissions[],MATCH(BM$496,Energy_cumulative_emissions[Column2],0),23),INDEX(Energy_cumulative_emissions[],MATCH(BM$496,Energy_cumulative_emissions[Column2],0),24))</f>
        <v>#N/A</v>
      </c>
      <c r="BN503" t="e">
        <f>SUM(INDEX(Energy_cumulative_emissions[],MATCH(BN$496,Energy_cumulative_emissions[Column2],0),23),INDEX(Energy_cumulative_emissions[],MATCH(BN$496,Energy_cumulative_emissions[Column2],0),24))</f>
        <v>#N/A</v>
      </c>
      <c r="BO503" t="e">
        <f>SUM(INDEX(Energy_cumulative_emissions[],MATCH(BO$496,Energy_cumulative_emissions[Column2],0),23),INDEX(Energy_cumulative_emissions[],MATCH(BO$496,Energy_cumulative_emissions[Column2],0),24))</f>
        <v>#N/A</v>
      </c>
      <c r="BP503" t="e">
        <f>SUM(INDEX(Energy_cumulative_emissions[],MATCH(BP$496,Energy_cumulative_emissions[Column2],0),23),INDEX(Energy_cumulative_emissions[],MATCH(BP$496,Energy_cumulative_emissions[Column2],0),24))</f>
        <v>#N/A</v>
      </c>
      <c r="BQ503" t="e">
        <f>SUM(INDEX(Energy_cumulative_emissions[],MATCH(BQ$496,Energy_cumulative_emissions[Column2],0),23),INDEX(Energy_cumulative_emissions[],MATCH(BQ$496,Energy_cumulative_emissions[Column2],0),24))</f>
        <v>#N/A</v>
      </c>
      <c r="BR503" t="e">
        <f>SUM(INDEX(Energy_cumulative_emissions[],MATCH(BR$496,Energy_cumulative_emissions[Column2],0),23),INDEX(Energy_cumulative_emissions[],MATCH(BR$496,Energy_cumulative_emissions[Column2],0),24))</f>
        <v>#N/A</v>
      </c>
      <c r="BS503" t="e">
        <f>SUM(INDEX(Energy_cumulative_emissions[],MATCH(BS$496,Energy_cumulative_emissions[Column2],0),23),INDEX(Energy_cumulative_emissions[],MATCH(BS$496,Energy_cumulative_emissions[Column2],0),24))</f>
        <v>#N/A</v>
      </c>
      <c r="BT503" t="e">
        <f>SUM(INDEX(Energy_cumulative_emissions[],MATCH(BT$496,Energy_cumulative_emissions[Column2],0),23),INDEX(Energy_cumulative_emissions[],MATCH(BT$496,Energy_cumulative_emissions[Column2],0),24))</f>
        <v>#N/A</v>
      </c>
      <c r="BU503" t="e">
        <f>SUM(INDEX(Energy_cumulative_emissions[],MATCH(BU$496,Energy_cumulative_emissions[Column2],0),23),INDEX(Energy_cumulative_emissions[],MATCH(BU$496,Energy_cumulative_emissions[Column2],0),24))</f>
        <v>#N/A</v>
      </c>
      <c r="BV503" t="e">
        <f>SUM(INDEX(Energy_cumulative_emissions[],MATCH(BV$496,Energy_cumulative_emissions[Column2],0),23),INDEX(Energy_cumulative_emissions[],MATCH(BV$496,Energy_cumulative_emissions[Column2],0),24))</f>
        <v>#N/A</v>
      </c>
      <c r="BW503" t="e">
        <f>SUM(INDEX(Energy_cumulative_emissions[],MATCH(BW$496,Energy_cumulative_emissions[Column2],0),23),INDEX(Energy_cumulative_emissions[],MATCH(BW$496,Energy_cumulative_emissions[Column2],0),24))</f>
        <v>#N/A</v>
      </c>
      <c r="BX503" t="e">
        <f>SUM(INDEX(Energy_cumulative_emissions[],MATCH(BX$496,Energy_cumulative_emissions[Column2],0),23),INDEX(Energy_cumulative_emissions[],MATCH(BX$496,Energy_cumulative_emissions[Column2],0),24))</f>
        <v>#N/A</v>
      </c>
      <c r="BY503" t="e">
        <f>SUM(INDEX(Energy_cumulative_emissions[],MATCH(BY$496,Energy_cumulative_emissions[Column2],0),23),INDEX(Energy_cumulative_emissions[],MATCH(BY$496,Energy_cumulative_emissions[Column2],0),24))</f>
        <v>#N/A</v>
      </c>
      <c r="BZ503" t="e">
        <f>SUM(INDEX(Energy_cumulative_emissions[],MATCH(BZ$496,Energy_cumulative_emissions[Column2],0),23),INDEX(Energy_cumulative_emissions[],MATCH(BZ$496,Energy_cumulative_emissions[Column2],0),24))</f>
        <v>#N/A</v>
      </c>
      <c r="CA503" t="e">
        <f>SUM(INDEX(Energy_cumulative_emissions[],MATCH(CA$496,Energy_cumulative_emissions[Column2],0),23),INDEX(Energy_cumulative_emissions[],MATCH(CA$496,Energy_cumulative_emissions[Column2],0),24))</f>
        <v>#N/A</v>
      </c>
      <c r="CB503" t="e">
        <f>SUM(INDEX(Energy_cumulative_emissions[],MATCH(CB$496,Energy_cumulative_emissions[Column2],0),23),INDEX(Energy_cumulative_emissions[],MATCH(CB$496,Energy_cumulative_emissions[Column2],0),24))</f>
        <v>#N/A</v>
      </c>
      <c r="CC503" t="e">
        <f>SUM(INDEX(Energy_cumulative_emissions[],MATCH(CC$496,Energy_cumulative_emissions[Column2],0),23),INDEX(Energy_cumulative_emissions[],MATCH(CC$496,Energy_cumulative_emissions[Column2],0),24))</f>
        <v>#N/A</v>
      </c>
      <c r="CD503" t="e">
        <f>SUM(INDEX(Energy_cumulative_emissions[],MATCH(CD$496,Energy_cumulative_emissions[Column2],0),23),INDEX(Energy_cumulative_emissions[],MATCH(CD$496,Energy_cumulative_emissions[Column2],0),24))</f>
        <v>#N/A</v>
      </c>
      <c r="CE503" t="e">
        <f>SUM(INDEX(Energy_cumulative_emissions[],MATCH(CE$496,Energy_cumulative_emissions[Column2],0),23),INDEX(Energy_cumulative_emissions[],MATCH(CE$496,Energy_cumulative_emissions[Column2],0),24))</f>
        <v>#N/A</v>
      </c>
      <c r="CF503" s="91" t="e">
        <f>SUM(INDEX(Energy_cumulative_emissions[],MATCH(CF$496,Energy_cumulative_emissions[Column2],0),23),INDEX(Energy_cumulative_emissions[],MATCH(CF$496,Energy_cumulative_emissions[Column2],0),24))</f>
        <v>#N/A</v>
      </c>
      <c r="CG503" t="e">
        <f>SUM(INDEX(Energy_cumulative_emissions[],MATCH(CG$496,Energy_cumulative_emissions[Column2],0),23),INDEX(Energy_cumulative_emissions[],MATCH(CG$496,Energy_cumulative_emissions[Column2],0),24))</f>
        <v>#N/A</v>
      </c>
      <c r="CH503" t="e">
        <f>SUM(INDEX(Energy_cumulative_emissions[],MATCH(CH$496,Energy_cumulative_emissions[Column2],0),23),INDEX(Energy_cumulative_emissions[],MATCH(CH$496,Energy_cumulative_emissions[Column2],0),24))</f>
        <v>#N/A</v>
      </c>
      <c r="CI503" t="e">
        <f>SUM(INDEX(Energy_cumulative_emissions[],MATCH(CI$496,Energy_cumulative_emissions[Column2],0),23),INDEX(Energy_cumulative_emissions[],MATCH(CI$496,Energy_cumulative_emissions[Column2],0),24))</f>
        <v>#N/A</v>
      </c>
      <c r="CJ503" t="e">
        <f>SUM(INDEX(Energy_cumulative_emissions[],MATCH(CJ$496,Energy_cumulative_emissions[Column2],0),23),INDEX(Energy_cumulative_emissions[],MATCH(CJ$496,Energy_cumulative_emissions[Column2],0),24))</f>
        <v>#N/A</v>
      </c>
      <c r="CK503" t="e">
        <f>SUM(INDEX(Energy_cumulative_emissions[],MATCH(CK$496,Energy_cumulative_emissions[Column2],0),23),INDEX(Energy_cumulative_emissions[],MATCH(CK$496,Energy_cumulative_emissions[Column2],0),24))</f>
        <v>#N/A</v>
      </c>
      <c r="CL503" t="e">
        <f>SUM(INDEX(Energy_cumulative_emissions[],MATCH(CL$496,Energy_cumulative_emissions[Column2],0),23),INDEX(Energy_cumulative_emissions[],MATCH(CL$496,Energy_cumulative_emissions[Column2],0),24))</f>
        <v>#N/A</v>
      </c>
      <c r="CM503" t="e">
        <f>SUM(INDEX(Energy_cumulative_emissions[],MATCH(CM$496,Energy_cumulative_emissions[Column2],0),23),INDEX(Energy_cumulative_emissions[],MATCH(CM$496,Energy_cumulative_emissions[Column2],0),24))</f>
        <v>#N/A</v>
      </c>
      <c r="CN503" t="e">
        <f>SUM(INDEX(Energy_cumulative_emissions[],MATCH(CN$496,Energy_cumulative_emissions[Column2],0),23),INDEX(Energy_cumulative_emissions[],MATCH(CN$496,Energy_cumulative_emissions[Column2],0),24))</f>
        <v>#N/A</v>
      </c>
      <c r="CO503" t="e">
        <f>SUM(INDEX(Energy_cumulative_emissions[],MATCH(CO$496,Energy_cumulative_emissions[Column2],0),23),INDEX(Energy_cumulative_emissions[],MATCH(CO$496,Energy_cumulative_emissions[Column2],0),24))</f>
        <v>#N/A</v>
      </c>
      <c r="CP503" t="e">
        <f>SUM(INDEX(Energy_cumulative_emissions[],MATCH(CP$496,Energy_cumulative_emissions[Column2],0),23),INDEX(Energy_cumulative_emissions[],MATCH(CP$496,Energy_cumulative_emissions[Column2],0),24))</f>
        <v>#N/A</v>
      </c>
      <c r="CQ503" t="e">
        <f>SUM(INDEX(Energy_cumulative_emissions[],MATCH(CQ$496,Energy_cumulative_emissions[Column2],0),23),INDEX(Energy_cumulative_emissions[],MATCH(CQ$496,Energy_cumulative_emissions[Column2],0),24))</f>
        <v>#N/A</v>
      </c>
      <c r="CR503" t="e">
        <f>SUM(INDEX(Energy_cumulative_emissions[],MATCH(CR$496,Energy_cumulative_emissions[Column2],0),23),INDEX(Energy_cumulative_emissions[],MATCH(CR$496,Energy_cumulative_emissions[Column2],0),24))</f>
        <v>#N/A</v>
      </c>
      <c r="CS503" t="e">
        <f>SUM(INDEX(Energy_cumulative_emissions[],MATCH(CS$496,Energy_cumulative_emissions[Column2],0),23),INDEX(Energy_cumulative_emissions[],MATCH(CS$496,Energy_cumulative_emissions[Column2],0),24))</f>
        <v>#N/A</v>
      </c>
      <c r="CT503" t="e">
        <f>SUM(INDEX(Energy_cumulative_emissions[],MATCH(CT$496,Energy_cumulative_emissions[Column2],0),23),INDEX(Energy_cumulative_emissions[],MATCH(CT$496,Energy_cumulative_emissions[Column2],0),24))</f>
        <v>#N/A</v>
      </c>
      <c r="CU503" t="e">
        <f>SUM(INDEX(Energy_cumulative_emissions[],MATCH(CU$496,Energy_cumulative_emissions[Column2],0),23),INDEX(Energy_cumulative_emissions[],MATCH(CU$496,Energy_cumulative_emissions[Column2],0),24))</f>
        <v>#N/A</v>
      </c>
      <c r="CV503" t="e">
        <f>SUM(INDEX(Energy_cumulative_emissions[],MATCH(CV$496,Energy_cumulative_emissions[Column2],0),23),INDEX(Energy_cumulative_emissions[],MATCH(CV$496,Energy_cumulative_emissions[Column2],0),24))</f>
        <v>#N/A</v>
      </c>
      <c r="CW503" t="e">
        <f>SUM(INDEX(Energy_cumulative_emissions[],MATCH(CW$496,Energy_cumulative_emissions[Column2],0),23),INDEX(Energy_cumulative_emissions[],MATCH(CW$496,Energy_cumulative_emissions[Column2],0),24))</f>
        <v>#N/A</v>
      </c>
      <c r="CX503" t="e">
        <f>SUM(INDEX(Energy_cumulative_emissions[],MATCH(CX$496,Energy_cumulative_emissions[Column2],0),23),INDEX(Energy_cumulative_emissions[],MATCH(CX$496,Energy_cumulative_emissions[Column2],0),24))</f>
        <v>#N/A</v>
      </c>
      <c r="CY503" t="e">
        <f>SUM(INDEX(Energy_cumulative_emissions[],MATCH(CY$496,Energy_cumulative_emissions[Column2],0),23),INDEX(Energy_cumulative_emissions[],MATCH(CY$496,Energy_cumulative_emissions[Column2],0),24))</f>
        <v>#N/A</v>
      </c>
      <c r="CZ503" t="e">
        <f>SUM(INDEX(Energy_cumulative_emissions[],MATCH(CZ$496,Energy_cumulative_emissions[Column2],0),23),INDEX(Energy_cumulative_emissions[],MATCH(CZ$496,Energy_cumulative_emissions[Column2],0),24))</f>
        <v>#N/A</v>
      </c>
      <c r="DA503" t="e">
        <f>SUM(INDEX(Energy_cumulative_emissions[],MATCH(DA$496,Energy_cumulative_emissions[Column2],0),23),INDEX(Energy_cumulative_emissions[],MATCH(DA$496,Energy_cumulative_emissions[Column2],0),24))</f>
        <v>#N/A</v>
      </c>
      <c r="DB503" t="e">
        <f>SUM(INDEX(Energy_cumulative_emissions[],MATCH(DB$496,Energy_cumulative_emissions[Column2],0),23),INDEX(Energy_cumulative_emissions[],MATCH(DB$496,Energy_cumulative_emissions[Column2],0),24))</f>
        <v>#N/A</v>
      </c>
      <c r="DC503" t="e">
        <f>SUM(INDEX(Energy_cumulative_emissions[],MATCH(DC$496,Energy_cumulative_emissions[Column2],0),23),INDEX(Energy_cumulative_emissions[],MATCH(DC$496,Energy_cumulative_emissions[Column2],0),24))</f>
        <v>#N/A</v>
      </c>
      <c r="DD503" t="e">
        <f>SUM(INDEX(Energy_cumulative_emissions[],MATCH(DD$496,Energy_cumulative_emissions[Column2],0),23),INDEX(Energy_cumulative_emissions[],MATCH(DD$496,Energy_cumulative_emissions[Column2],0),24))</f>
        <v>#N/A</v>
      </c>
      <c r="DE503" t="e">
        <f>SUM(INDEX(Energy_cumulative_emissions[],MATCH(DE$496,Energy_cumulative_emissions[Column2],0),23),INDEX(Energy_cumulative_emissions[],MATCH(DE$496,Energy_cumulative_emissions[Column2],0),24))</f>
        <v>#N/A</v>
      </c>
      <c r="DF503" t="e">
        <f>SUM(INDEX(Energy_cumulative_emissions[],MATCH(DF$496,Energy_cumulative_emissions[Column2],0),23),INDEX(Energy_cumulative_emissions[],MATCH(DF$496,Energy_cumulative_emissions[Column2],0),24))</f>
        <v>#N/A</v>
      </c>
      <c r="DG503" t="e">
        <f>SUM(INDEX(Energy_cumulative_emissions[],MATCH(DG$496,Energy_cumulative_emissions[Column2],0),23),INDEX(Energy_cumulative_emissions[],MATCH(DG$496,Energy_cumulative_emissions[Column2],0),24))</f>
        <v>#N/A</v>
      </c>
      <c r="DH503" t="e">
        <f>SUM(INDEX(Energy_cumulative_emissions[],MATCH(DH$496,Energy_cumulative_emissions[Column2],0),23),INDEX(Energy_cumulative_emissions[],MATCH(DH$496,Energy_cumulative_emissions[Column2],0),24))</f>
        <v>#N/A</v>
      </c>
      <c r="DI503" t="e">
        <f>SUM(INDEX(Energy_cumulative_emissions[],MATCH(DI$496,Energy_cumulative_emissions[Column2],0),23),INDEX(Energy_cumulative_emissions[],MATCH(DI$496,Energy_cumulative_emissions[Column2],0),24))</f>
        <v>#N/A</v>
      </c>
      <c r="DJ503" s="91" t="e">
        <f>SUM(INDEX(Energy_cumulative_emissions[],MATCH(DJ$496,Energy_cumulative_emissions[Column2],0),23),INDEX(Energy_cumulative_emissions[],MATCH(DJ$496,Energy_cumulative_emissions[Column2],0),24))</f>
        <v>#N/A</v>
      </c>
      <c r="DK503" t="e">
        <f>SUM(INDEX(Energy_cumulative_emissions[],MATCH(DK$496,Energy_cumulative_emissions[Column2],0),23),INDEX(Energy_cumulative_emissions[],MATCH(DK$496,Energy_cumulative_emissions[Column2],0),24))</f>
        <v>#N/A</v>
      </c>
      <c r="DL503" t="e">
        <f>SUM(INDEX(Energy_cumulative_emissions[],MATCH(DL$496,Energy_cumulative_emissions[Column2],0),23),INDEX(Energy_cumulative_emissions[],MATCH(DL$496,Energy_cumulative_emissions[Column2],0),24))</f>
        <v>#N/A</v>
      </c>
      <c r="DM503" t="e">
        <f>SUM(INDEX(Energy_cumulative_emissions[],MATCH(DM$496,Energy_cumulative_emissions[Column2],0),23),INDEX(Energy_cumulative_emissions[],MATCH(DM$496,Energy_cumulative_emissions[Column2],0),24))</f>
        <v>#N/A</v>
      </c>
      <c r="DN503" t="e">
        <f>SUM(INDEX(Energy_cumulative_emissions[],MATCH(DN$496,Energy_cumulative_emissions[Column2],0),23),INDEX(Energy_cumulative_emissions[],MATCH(DN$496,Energy_cumulative_emissions[Column2],0),24))</f>
        <v>#N/A</v>
      </c>
      <c r="DO503" t="e">
        <f>SUM(INDEX(Energy_cumulative_emissions[],MATCH(DO$496,Energy_cumulative_emissions[Column2],0),23),INDEX(Energy_cumulative_emissions[],MATCH(DO$496,Energy_cumulative_emissions[Column2],0),24))</f>
        <v>#N/A</v>
      </c>
      <c r="DP503" t="e">
        <f>SUM(INDEX(Energy_cumulative_emissions[],MATCH(DP$496,Energy_cumulative_emissions[Column2],0),23),INDEX(Energy_cumulative_emissions[],MATCH(DP$496,Energy_cumulative_emissions[Column2],0),24))</f>
        <v>#N/A</v>
      </c>
      <c r="DQ503" t="e">
        <f>SUM(INDEX(Energy_cumulative_emissions[],MATCH(DQ$496,Energy_cumulative_emissions[Column2],0),23),INDEX(Energy_cumulative_emissions[],MATCH(DQ$496,Energy_cumulative_emissions[Column2],0),24))</f>
        <v>#N/A</v>
      </c>
      <c r="DR503" t="e">
        <f>SUM(INDEX(Energy_cumulative_emissions[],MATCH(DR$496,Energy_cumulative_emissions[Column2],0),23),INDEX(Energy_cumulative_emissions[],MATCH(DR$496,Energy_cumulative_emissions[Column2],0),24))</f>
        <v>#N/A</v>
      </c>
      <c r="DS503" t="e">
        <f>SUM(INDEX(Energy_cumulative_emissions[],MATCH(DS$496,Energy_cumulative_emissions[Column2],0),23),INDEX(Energy_cumulative_emissions[],MATCH(DS$496,Energy_cumulative_emissions[Column2],0),24))</f>
        <v>#N/A</v>
      </c>
      <c r="DT503" t="e">
        <f>SUM(INDEX(Energy_cumulative_emissions[],MATCH(DT$496,Energy_cumulative_emissions[Column2],0),23),INDEX(Energy_cumulative_emissions[],MATCH(DT$496,Energy_cumulative_emissions[Column2],0),24))</f>
        <v>#N/A</v>
      </c>
      <c r="DU503" t="e">
        <f>SUM(INDEX(Energy_cumulative_emissions[],MATCH(DU$496,Energy_cumulative_emissions[Column2],0),23),INDEX(Energy_cumulative_emissions[],MATCH(DU$496,Energy_cumulative_emissions[Column2],0),24))</f>
        <v>#N/A</v>
      </c>
      <c r="DV503" t="e">
        <f>SUM(INDEX(Energy_cumulative_emissions[],MATCH(DV$496,Energy_cumulative_emissions[Column2],0),23),INDEX(Energy_cumulative_emissions[],MATCH(DV$496,Energy_cumulative_emissions[Column2],0),24))</f>
        <v>#N/A</v>
      </c>
      <c r="DW503" t="e">
        <f>SUM(INDEX(Energy_cumulative_emissions[],MATCH(DW$496,Energy_cumulative_emissions[Column2],0),23),INDEX(Energy_cumulative_emissions[],MATCH(DW$496,Energy_cumulative_emissions[Column2],0),24))</f>
        <v>#N/A</v>
      </c>
      <c r="DX503" t="e">
        <f>SUM(INDEX(Energy_cumulative_emissions[],MATCH(DX$496,Energy_cumulative_emissions[Column2],0),23),INDEX(Energy_cumulative_emissions[],MATCH(DX$496,Energy_cumulative_emissions[Column2],0),24))</f>
        <v>#N/A</v>
      </c>
      <c r="DY503" t="e">
        <f>SUM(INDEX(Energy_cumulative_emissions[],MATCH(DY$496,Energy_cumulative_emissions[Column2],0),23),INDEX(Energy_cumulative_emissions[],MATCH(DY$496,Energy_cumulative_emissions[Column2],0),24))</f>
        <v>#N/A</v>
      </c>
      <c r="DZ503" t="e">
        <f>SUM(INDEX(Energy_cumulative_emissions[],MATCH(DZ$496,Energy_cumulative_emissions[Column2],0),23),INDEX(Energy_cumulative_emissions[],MATCH(DZ$496,Energy_cumulative_emissions[Column2],0),24))</f>
        <v>#N/A</v>
      </c>
      <c r="EA503" t="e">
        <f>SUM(INDEX(Energy_cumulative_emissions[],MATCH(EA$496,Energy_cumulative_emissions[Column2],0),23),INDEX(Energy_cumulative_emissions[],MATCH(EA$496,Energy_cumulative_emissions[Column2],0),24))</f>
        <v>#N/A</v>
      </c>
      <c r="EB503" t="e">
        <f>SUM(INDEX(Energy_cumulative_emissions[],MATCH(EB$496,Energy_cumulative_emissions[Column2],0),23),INDEX(Energy_cumulative_emissions[],MATCH(EB$496,Energy_cumulative_emissions[Column2],0),24))</f>
        <v>#N/A</v>
      </c>
      <c r="EC503" t="e">
        <f>SUM(INDEX(Energy_cumulative_emissions[],MATCH(EC$496,Energy_cumulative_emissions[Column2],0),23),INDEX(Energy_cumulative_emissions[],MATCH(EC$496,Energy_cumulative_emissions[Column2],0),24))</f>
        <v>#N/A</v>
      </c>
      <c r="ED503" t="e">
        <f>SUM(INDEX(Energy_cumulative_emissions[],MATCH(ED$496,Energy_cumulative_emissions[Column2],0),23),INDEX(Energy_cumulative_emissions[],MATCH(ED$496,Energy_cumulative_emissions[Column2],0),24))</f>
        <v>#N/A</v>
      </c>
      <c r="EE503" t="e">
        <f>SUM(INDEX(Energy_cumulative_emissions[],MATCH(EE$496,Energy_cumulative_emissions[Column2],0),23),INDEX(Energy_cumulative_emissions[],MATCH(EE$496,Energy_cumulative_emissions[Column2],0),24))</f>
        <v>#N/A</v>
      </c>
      <c r="EF503" t="e">
        <f>SUM(INDEX(Energy_cumulative_emissions[],MATCH(EF$496,Energy_cumulative_emissions[Column2],0),23),INDEX(Energy_cumulative_emissions[],MATCH(EF$496,Energy_cumulative_emissions[Column2],0),24))</f>
        <v>#N/A</v>
      </c>
      <c r="EG503" t="e">
        <f>SUM(INDEX(Energy_cumulative_emissions[],MATCH(EG$496,Energy_cumulative_emissions[Column2],0),23),INDEX(Energy_cumulative_emissions[],MATCH(EG$496,Energy_cumulative_emissions[Column2],0),24))</f>
        <v>#N/A</v>
      </c>
      <c r="EH503" t="e">
        <f>SUM(INDEX(Energy_cumulative_emissions[],MATCH(EH$496,Energy_cumulative_emissions[Column2],0),23),INDEX(Energy_cumulative_emissions[],MATCH(EH$496,Energy_cumulative_emissions[Column2],0),24))</f>
        <v>#N/A</v>
      </c>
      <c r="EI503" t="e">
        <f>SUM(INDEX(Energy_cumulative_emissions[],MATCH(EI$496,Energy_cumulative_emissions[Column2],0),23),INDEX(Energy_cumulative_emissions[],MATCH(EI$496,Energy_cumulative_emissions[Column2],0),24))</f>
        <v>#N/A</v>
      </c>
      <c r="EJ503" t="e">
        <f>SUM(INDEX(Energy_cumulative_emissions[],MATCH(EJ$496,Energy_cumulative_emissions[Column2],0),23),INDEX(Energy_cumulative_emissions[],MATCH(EJ$496,Energy_cumulative_emissions[Column2],0),24))</f>
        <v>#N/A</v>
      </c>
      <c r="EK503" t="e">
        <f>SUM(INDEX(Energy_cumulative_emissions[],MATCH(EK$496,Energy_cumulative_emissions[Column2],0),23),INDEX(Energy_cumulative_emissions[],MATCH(EK$496,Energy_cumulative_emissions[Column2],0),24))</f>
        <v>#N/A</v>
      </c>
      <c r="EL503" t="e">
        <f>SUM(INDEX(Energy_cumulative_emissions[],MATCH(EL$496,Energy_cumulative_emissions[Column2],0),23),INDEX(Energy_cumulative_emissions[],MATCH(EL$496,Energy_cumulative_emissions[Column2],0),24))</f>
        <v>#N/A</v>
      </c>
      <c r="EM503" t="e">
        <f>SUM(INDEX(Energy_cumulative_emissions[],MATCH(EM$496,Energy_cumulative_emissions[Column2],0),23),INDEX(Energy_cumulative_emissions[],MATCH(EM$496,Energy_cumulative_emissions[Column2],0),24))</f>
        <v>#N/A</v>
      </c>
      <c r="EN503" s="91" t="e">
        <f>SUM(INDEX(Energy_cumulative_emissions[],MATCH(EN$496,Energy_cumulative_emissions[Column2],0),23),INDEX(Energy_cumulative_emissions[],MATCH(EN$496,Energy_cumulative_emissions[Column2],0),24))</f>
        <v>#N/A</v>
      </c>
    </row>
    <row r="504" spans="19:144">
      <c r="S504" s="92"/>
      <c r="T504" s="92"/>
      <c r="U504" s="92"/>
      <c r="V504" s="431"/>
      <c r="W504" t="s">
        <v>628</v>
      </c>
      <c r="X504" s="91">
        <v>0</v>
      </c>
      <c r="Y504" t="e">
        <f>INDEX(Energy_cumulative_emissions[],MATCH(Y$496,Energy_cumulative_emissions[Column2],0),29)</f>
        <v>#N/A</v>
      </c>
      <c r="Z504" t="e">
        <f>INDEX(Energy_cumulative_emissions[],MATCH(Z$496,Energy_cumulative_emissions[Column2],0),29)</f>
        <v>#N/A</v>
      </c>
      <c r="AA504" t="e">
        <f>INDEX(Energy_cumulative_emissions[],MATCH(AA$496,Energy_cumulative_emissions[Column2],0),29)</f>
        <v>#N/A</v>
      </c>
      <c r="AB504" t="e">
        <f>INDEX(Energy_cumulative_emissions[],MATCH(AB$496,Energy_cumulative_emissions[Column2],0),29)</f>
        <v>#N/A</v>
      </c>
      <c r="AC504" t="e">
        <f>INDEX(Energy_cumulative_emissions[],MATCH(AC$496,Energy_cumulative_emissions[Column2],0),29)</f>
        <v>#N/A</v>
      </c>
      <c r="AD504" t="e">
        <f>INDEX(Energy_cumulative_emissions[],MATCH(AD$496,Energy_cumulative_emissions[Column2],0),29)</f>
        <v>#N/A</v>
      </c>
      <c r="AE504" t="e">
        <f>INDEX(Energy_cumulative_emissions[],MATCH(AE$496,Energy_cumulative_emissions[Column2],0),29)</f>
        <v>#N/A</v>
      </c>
      <c r="AF504" t="e">
        <f>INDEX(Energy_cumulative_emissions[],MATCH(AF$496,Energy_cumulative_emissions[Column2],0),29)</f>
        <v>#N/A</v>
      </c>
      <c r="AG504" t="e">
        <f>INDEX(Energy_cumulative_emissions[],MATCH(AG$496,Energy_cumulative_emissions[Column2],0),29)</f>
        <v>#N/A</v>
      </c>
      <c r="AH504" t="e">
        <f>INDEX(Energy_cumulative_emissions[],MATCH(AH$496,Energy_cumulative_emissions[Column2],0),29)</f>
        <v>#N/A</v>
      </c>
      <c r="AI504" t="e">
        <f>INDEX(Energy_cumulative_emissions[],MATCH(AI$496,Energy_cumulative_emissions[Column2],0),29)</f>
        <v>#N/A</v>
      </c>
      <c r="AJ504" t="e">
        <f>INDEX(Energy_cumulative_emissions[],MATCH(AJ$496,Energy_cumulative_emissions[Column2],0),29)</f>
        <v>#N/A</v>
      </c>
      <c r="AK504" t="e">
        <f>INDEX(Energy_cumulative_emissions[],MATCH(AK$496,Energy_cumulative_emissions[Column2],0),29)</f>
        <v>#N/A</v>
      </c>
      <c r="AL504" t="e">
        <f>INDEX(Energy_cumulative_emissions[],MATCH(AL$496,Energy_cumulative_emissions[Column2],0),29)</f>
        <v>#N/A</v>
      </c>
      <c r="AM504" t="e">
        <f>INDEX(Energy_cumulative_emissions[],MATCH(AM$496,Energy_cumulative_emissions[Column2],0),29)</f>
        <v>#N/A</v>
      </c>
      <c r="AN504" t="e">
        <f>INDEX(Energy_cumulative_emissions[],MATCH(AN$496,Energy_cumulative_emissions[Column2],0),29)</f>
        <v>#N/A</v>
      </c>
      <c r="AO504" t="e">
        <f>INDEX(Energy_cumulative_emissions[],MATCH(AO$496,Energy_cumulative_emissions[Column2],0),29)</f>
        <v>#N/A</v>
      </c>
      <c r="AP504" t="e">
        <f>INDEX(Energy_cumulative_emissions[],MATCH(AP$496,Energy_cumulative_emissions[Column2],0),29)</f>
        <v>#N/A</v>
      </c>
      <c r="AQ504" t="e">
        <f>INDEX(Energy_cumulative_emissions[],MATCH(AQ$496,Energy_cumulative_emissions[Column2],0),29)</f>
        <v>#N/A</v>
      </c>
      <c r="AR504" t="e">
        <f>INDEX(Energy_cumulative_emissions[],MATCH(AR$496,Energy_cumulative_emissions[Column2],0),29)</f>
        <v>#N/A</v>
      </c>
      <c r="AS504" t="e">
        <f>INDEX(Energy_cumulative_emissions[],MATCH(AS$496,Energy_cumulative_emissions[Column2],0),29)</f>
        <v>#N/A</v>
      </c>
      <c r="AT504" t="e">
        <f>INDEX(Energy_cumulative_emissions[],MATCH(AT$496,Energy_cumulative_emissions[Column2],0),29)</f>
        <v>#N/A</v>
      </c>
      <c r="AU504" t="e">
        <f>INDEX(Energy_cumulative_emissions[],MATCH(AU$496,Energy_cumulative_emissions[Column2],0),29)</f>
        <v>#N/A</v>
      </c>
      <c r="AV504" t="e">
        <f>INDEX(Energy_cumulative_emissions[],MATCH(AV$496,Energy_cumulative_emissions[Column2],0),29)</f>
        <v>#N/A</v>
      </c>
      <c r="AW504" t="e">
        <f>INDEX(Energy_cumulative_emissions[],MATCH(AW$496,Energy_cumulative_emissions[Column2],0),29)</f>
        <v>#N/A</v>
      </c>
      <c r="AX504" t="e">
        <f>INDEX(Energy_cumulative_emissions[],MATCH(AX$496,Energy_cumulative_emissions[Column2],0),29)</f>
        <v>#N/A</v>
      </c>
      <c r="AY504" t="e">
        <f>INDEX(Energy_cumulative_emissions[],MATCH(AY$496,Energy_cumulative_emissions[Column2],0),29)</f>
        <v>#N/A</v>
      </c>
      <c r="AZ504" t="e">
        <f>INDEX(Energy_cumulative_emissions[],MATCH(AZ$496,Energy_cumulative_emissions[Column2],0),29)</f>
        <v>#N/A</v>
      </c>
      <c r="BA504" t="e">
        <f>INDEX(Energy_cumulative_emissions[],MATCH(BA$496,Energy_cumulative_emissions[Column2],0),29)</f>
        <v>#N/A</v>
      </c>
      <c r="BB504" s="91" t="e">
        <f>INDEX(Energy_cumulative_emissions[],MATCH(BB$496,Energy_cumulative_emissions[Column2],0),29)</f>
        <v>#N/A</v>
      </c>
      <c r="BC504" t="e">
        <f>INDEX(Energy_cumulative_emissions[],MATCH(BC$496,Energy_cumulative_emissions[Column2],0),29)</f>
        <v>#N/A</v>
      </c>
      <c r="BD504" t="e">
        <f>INDEX(Energy_cumulative_emissions[],MATCH(BD$496,Energy_cumulative_emissions[Column2],0),29)</f>
        <v>#N/A</v>
      </c>
      <c r="BE504" t="e">
        <f>INDEX(Energy_cumulative_emissions[],MATCH(BE$496,Energy_cumulative_emissions[Column2],0),29)</f>
        <v>#N/A</v>
      </c>
      <c r="BF504" t="e">
        <f>INDEX(Energy_cumulative_emissions[],MATCH(BF$496,Energy_cumulative_emissions[Column2],0),29)</f>
        <v>#N/A</v>
      </c>
      <c r="BG504" t="e">
        <f>INDEX(Energy_cumulative_emissions[],MATCH(BG$496,Energy_cumulative_emissions[Column2],0),29)</f>
        <v>#N/A</v>
      </c>
      <c r="BH504" t="e">
        <f>INDEX(Energy_cumulative_emissions[],MATCH(BH$496,Energy_cumulative_emissions[Column2],0),29)</f>
        <v>#N/A</v>
      </c>
      <c r="BI504" t="e">
        <f>INDEX(Energy_cumulative_emissions[],MATCH(BI$496,Energy_cumulative_emissions[Column2],0),29)</f>
        <v>#N/A</v>
      </c>
      <c r="BJ504" t="e">
        <f>INDEX(Energy_cumulative_emissions[],MATCH(BJ$496,Energy_cumulative_emissions[Column2],0),29)</f>
        <v>#N/A</v>
      </c>
      <c r="BK504" t="e">
        <f>INDEX(Energy_cumulative_emissions[],MATCH(BK$496,Energy_cumulative_emissions[Column2],0),29)</f>
        <v>#N/A</v>
      </c>
      <c r="BL504" t="e">
        <f>INDEX(Energy_cumulative_emissions[],MATCH(BL$496,Energy_cumulative_emissions[Column2],0),29)</f>
        <v>#N/A</v>
      </c>
      <c r="BM504" t="e">
        <f>INDEX(Energy_cumulative_emissions[],MATCH(BM$496,Energy_cumulative_emissions[Column2],0),29)</f>
        <v>#N/A</v>
      </c>
      <c r="BN504" t="e">
        <f>INDEX(Energy_cumulative_emissions[],MATCH(BN$496,Energy_cumulative_emissions[Column2],0),29)</f>
        <v>#N/A</v>
      </c>
      <c r="BO504" t="e">
        <f>INDEX(Energy_cumulative_emissions[],MATCH(BO$496,Energy_cumulative_emissions[Column2],0),29)</f>
        <v>#N/A</v>
      </c>
      <c r="BP504" t="e">
        <f>INDEX(Energy_cumulative_emissions[],MATCH(BP$496,Energy_cumulative_emissions[Column2],0),29)</f>
        <v>#N/A</v>
      </c>
      <c r="BQ504" t="e">
        <f>INDEX(Energy_cumulative_emissions[],MATCH(BQ$496,Energy_cumulative_emissions[Column2],0),29)</f>
        <v>#N/A</v>
      </c>
      <c r="BR504" t="e">
        <f>INDEX(Energy_cumulative_emissions[],MATCH(BR$496,Energy_cumulative_emissions[Column2],0),29)</f>
        <v>#N/A</v>
      </c>
      <c r="BS504" t="e">
        <f>INDEX(Energy_cumulative_emissions[],MATCH(BS$496,Energy_cumulative_emissions[Column2],0),29)</f>
        <v>#N/A</v>
      </c>
      <c r="BT504" t="e">
        <f>INDEX(Energy_cumulative_emissions[],MATCH(BT$496,Energy_cumulative_emissions[Column2],0),29)</f>
        <v>#N/A</v>
      </c>
      <c r="BU504" t="e">
        <f>INDEX(Energy_cumulative_emissions[],MATCH(BU$496,Energy_cumulative_emissions[Column2],0),29)</f>
        <v>#N/A</v>
      </c>
      <c r="BV504" t="e">
        <f>INDEX(Energy_cumulative_emissions[],MATCH(BV$496,Energy_cumulative_emissions[Column2],0),29)</f>
        <v>#N/A</v>
      </c>
      <c r="BW504" t="e">
        <f>INDEX(Energy_cumulative_emissions[],MATCH(BW$496,Energy_cumulative_emissions[Column2],0),29)</f>
        <v>#N/A</v>
      </c>
      <c r="BX504" t="e">
        <f>INDEX(Energy_cumulative_emissions[],MATCH(BX$496,Energy_cumulative_emissions[Column2],0),29)</f>
        <v>#N/A</v>
      </c>
      <c r="BY504" t="e">
        <f>INDEX(Energy_cumulative_emissions[],MATCH(BY$496,Energy_cumulative_emissions[Column2],0),29)</f>
        <v>#N/A</v>
      </c>
      <c r="BZ504" t="e">
        <f>INDEX(Energy_cumulative_emissions[],MATCH(BZ$496,Energy_cumulative_emissions[Column2],0),29)</f>
        <v>#N/A</v>
      </c>
      <c r="CA504" t="e">
        <f>INDEX(Energy_cumulative_emissions[],MATCH(CA$496,Energy_cumulative_emissions[Column2],0),29)</f>
        <v>#N/A</v>
      </c>
      <c r="CB504" t="e">
        <f>INDEX(Energy_cumulative_emissions[],MATCH(CB$496,Energy_cumulative_emissions[Column2],0),29)</f>
        <v>#N/A</v>
      </c>
      <c r="CC504" t="e">
        <f>INDEX(Energy_cumulative_emissions[],MATCH(CC$496,Energy_cumulative_emissions[Column2],0),29)</f>
        <v>#N/A</v>
      </c>
      <c r="CD504" t="e">
        <f>INDEX(Energy_cumulative_emissions[],MATCH(CD$496,Energy_cumulative_emissions[Column2],0),29)</f>
        <v>#N/A</v>
      </c>
      <c r="CE504" t="e">
        <f>INDEX(Energy_cumulative_emissions[],MATCH(CE$496,Energy_cumulative_emissions[Column2],0),29)</f>
        <v>#N/A</v>
      </c>
      <c r="CF504" s="91" t="e">
        <f>INDEX(Energy_cumulative_emissions[],MATCH(CF$496,Energy_cumulative_emissions[Column2],0),29)</f>
        <v>#N/A</v>
      </c>
      <c r="CG504" t="e">
        <f>INDEX(Energy_cumulative_emissions[],MATCH(CG$496,Energy_cumulative_emissions[Column2],0),29)</f>
        <v>#N/A</v>
      </c>
      <c r="CH504" t="e">
        <f>INDEX(Energy_cumulative_emissions[],MATCH(CH$496,Energy_cumulative_emissions[Column2],0),29)</f>
        <v>#N/A</v>
      </c>
      <c r="CI504" t="e">
        <f>INDEX(Energy_cumulative_emissions[],MATCH(CI$496,Energy_cumulative_emissions[Column2],0),29)</f>
        <v>#N/A</v>
      </c>
      <c r="CJ504" t="e">
        <f>INDEX(Energy_cumulative_emissions[],MATCH(CJ$496,Energy_cumulative_emissions[Column2],0),29)</f>
        <v>#N/A</v>
      </c>
      <c r="CK504" t="e">
        <f>INDEX(Energy_cumulative_emissions[],MATCH(CK$496,Energy_cumulative_emissions[Column2],0),29)</f>
        <v>#N/A</v>
      </c>
      <c r="CL504" t="e">
        <f>INDEX(Energy_cumulative_emissions[],MATCH(CL$496,Energy_cumulative_emissions[Column2],0),29)</f>
        <v>#N/A</v>
      </c>
      <c r="CM504" t="e">
        <f>INDEX(Energy_cumulative_emissions[],MATCH(CM$496,Energy_cumulative_emissions[Column2],0),29)</f>
        <v>#N/A</v>
      </c>
      <c r="CN504" t="e">
        <f>INDEX(Energy_cumulative_emissions[],MATCH(CN$496,Energy_cumulative_emissions[Column2],0),29)</f>
        <v>#N/A</v>
      </c>
      <c r="CO504" t="e">
        <f>INDEX(Energy_cumulative_emissions[],MATCH(CO$496,Energy_cumulative_emissions[Column2],0),29)</f>
        <v>#N/A</v>
      </c>
      <c r="CP504" t="e">
        <f>INDEX(Energy_cumulative_emissions[],MATCH(CP$496,Energy_cumulative_emissions[Column2],0),29)</f>
        <v>#N/A</v>
      </c>
      <c r="CQ504" t="e">
        <f>INDEX(Energy_cumulative_emissions[],MATCH(CQ$496,Energy_cumulative_emissions[Column2],0),29)</f>
        <v>#N/A</v>
      </c>
      <c r="CR504" t="e">
        <f>INDEX(Energy_cumulative_emissions[],MATCH(CR$496,Energy_cumulative_emissions[Column2],0),29)</f>
        <v>#N/A</v>
      </c>
      <c r="CS504" t="e">
        <f>INDEX(Energy_cumulative_emissions[],MATCH(CS$496,Energy_cumulative_emissions[Column2],0),29)</f>
        <v>#N/A</v>
      </c>
      <c r="CT504" t="e">
        <f>INDEX(Energy_cumulative_emissions[],MATCH(CT$496,Energy_cumulative_emissions[Column2],0),29)</f>
        <v>#N/A</v>
      </c>
      <c r="CU504" t="e">
        <f>INDEX(Energy_cumulative_emissions[],MATCH(CU$496,Energy_cumulative_emissions[Column2],0),29)</f>
        <v>#N/A</v>
      </c>
      <c r="CV504" t="e">
        <f>INDEX(Energy_cumulative_emissions[],MATCH(CV$496,Energy_cumulative_emissions[Column2],0),29)</f>
        <v>#N/A</v>
      </c>
      <c r="CW504" t="e">
        <f>INDEX(Energy_cumulative_emissions[],MATCH(CW$496,Energy_cumulative_emissions[Column2],0),29)</f>
        <v>#N/A</v>
      </c>
      <c r="CX504" t="e">
        <f>INDEX(Energy_cumulative_emissions[],MATCH(CX$496,Energy_cumulative_emissions[Column2],0),29)</f>
        <v>#N/A</v>
      </c>
      <c r="CY504" t="e">
        <f>INDEX(Energy_cumulative_emissions[],MATCH(CY$496,Energy_cumulative_emissions[Column2],0),29)</f>
        <v>#N/A</v>
      </c>
      <c r="CZ504" t="e">
        <f>INDEX(Energy_cumulative_emissions[],MATCH(CZ$496,Energy_cumulative_emissions[Column2],0),29)</f>
        <v>#N/A</v>
      </c>
      <c r="DA504" t="e">
        <f>INDEX(Energy_cumulative_emissions[],MATCH(DA$496,Energy_cumulative_emissions[Column2],0),29)</f>
        <v>#N/A</v>
      </c>
      <c r="DB504" t="e">
        <f>INDEX(Energy_cumulative_emissions[],MATCH(DB$496,Energy_cumulative_emissions[Column2],0),29)</f>
        <v>#N/A</v>
      </c>
      <c r="DC504" t="e">
        <f>INDEX(Energy_cumulative_emissions[],MATCH(DC$496,Energy_cumulative_emissions[Column2],0),29)</f>
        <v>#N/A</v>
      </c>
      <c r="DD504" t="e">
        <f>INDEX(Energy_cumulative_emissions[],MATCH(DD$496,Energy_cumulative_emissions[Column2],0),29)</f>
        <v>#N/A</v>
      </c>
      <c r="DE504" t="e">
        <f>INDEX(Energy_cumulative_emissions[],MATCH(DE$496,Energy_cumulative_emissions[Column2],0),29)</f>
        <v>#N/A</v>
      </c>
      <c r="DF504" t="e">
        <f>INDEX(Energy_cumulative_emissions[],MATCH(DF$496,Energy_cumulative_emissions[Column2],0),29)</f>
        <v>#N/A</v>
      </c>
      <c r="DG504" t="e">
        <f>INDEX(Energy_cumulative_emissions[],MATCH(DG$496,Energy_cumulative_emissions[Column2],0),29)</f>
        <v>#N/A</v>
      </c>
      <c r="DH504" t="e">
        <f>INDEX(Energy_cumulative_emissions[],MATCH(DH$496,Energy_cumulative_emissions[Column2],0),29)</f>
        <v>#N/A</v>
      </c>
      <c r="DI504" t="e">
        <f>INDEX(Energy_cumulative_emissions[],MATCH(DI$496,Energy_cumulative_emissions[Column2],0),29)</f>
        <v>#N/A</v>
      </c>
      <c r="DJ504" s="91" t="e">
        <f>INDEX(Energy_cumulative_emissions[],MATCH(DJ$496,Energy_cumulative_emissions[Column2],0),29)</f>
        <v>#N/A</v>
      </c>
      <c r="DK504" t="e">
        <f>INDEX(Energy_cumulative_emissions[],MATCH(DK$496,Energy_cumulative_emissions[Column2],0),29)</f>
        <v>#N/A</v>
      </c>
      <c r="DL504" t="e">
        <f>INDEX(Energy_cumulative_emissions[],MATCH(DL$496,Energy_cumulative_emissions[Column2],0),29)</f>
        <v>#N/A</v>
      </c>
      <c r="DM504" t="e">
        <f>INDEX(Energy_cumulative_emissions[],MATCH(DM$496,Energy_cumulative_emissions[Column2],0),29)</f>
        <v>#N/A</v>
      </c>
      <c r="DN504" t="e">
        <f>INDEX(Energy_cumulative_emissions[],MATCH(DN$496,Energy_cumulative_emissions[Column2],0),29)</f>
        <v>#N/A</v>
      </c>
      <c r="DO504" t="e">
        <f>INDEX(Energy_cumulative_emissions[],MATCH(DO$496,Energy_cumulative_emissions[Column2],0),29)</f>
        <v>#N/A</v>
      </c>
      <c r="DP504" t="e">
        <f>INDEX(Energy_cumulative_emissions[],MATCH(DP$496,Energy_cumulative_emissions[Column2],0),29)</f>
        <v>#N/A</v>
      </c>
      <c r="DQ504" t="e">
        <f>INDEX(Energy_cumulative_emissions[],MATCH(DQ$496,Energy_cumulative_emissions[Column2],0),29)</f>
        <v>#N/A</v>
      </c>
      <c r="DR504" t="e">
        <f>INDEX(Energy_cumulative_emissions[],MATCH(DR$496,Energy_cumulative_emissions[Column2],0),29)</f>
        <v>#N/A</v>
      </c>
      <c r="DS504" t="e">
        <f>INDEX(Energy_cumulative_emissions[],MATCH(DS$496,Energy_cumulative_emissions[Column2],0),29)</f>
        <v>#N/A</v>
      </c>
      <c r="DT504" t="e">
        <f>INDEX(Energy_cumulative_emissions[],MATCH(DT$496,Energy_cumulative_emissions[Column2],0),29)</f>
        <v>#N/A</v>
      </c>
      <c r="DU504" t="e">
        <f>INDEX(Energy_cumulative_emissions[],MATCH(DU$496,Energy_cumulative_emissions[Column2],0),29)</f>
        <v>#N/A</v>
      </c>
      <c r="DV504" t="e">
        <f>INDEX(Energy_cumulative_emissions[],MATCH(DV$496,Energy_cumulative_emissions[Column2],0),29)</f>
        <v>#N/A</v>
      </c>
      <c r="DW504" t="e">
        <f>INDEX(Energy_cumulative_emissions[],MATCH(DW$496,Energy_cumulative_emissions[Column2],0),29)</f>
        <v>#N/A</v>
      </c>
      <c r="DX504" t="e">
        <f>INDEX(Energy_cumulative_emissions[],MATCH(DX$496,Energy_cumulative_emissions[Column2],0),29)</f>
        <v>#N/A</v>
      </c>
      <c r="DY504" t="e">
        <f>INDEX(Energy_cumulative_emissions[],MATCH(DY$496,Energy_cumulative_emissions[Column2],0),29)</f>
        <v>#N/A</v>
      </c>
      <c r="DZ504" t="e">
        <f>INDEX(Energy_cumulative_emissions[],MATCH(DZ$496,Energy_cumulative_emissions[Column2],0),29)</f>
        <v>#N/A</v>
      </c>
      <c r="EA504" t="e">
        <f>INDEX(Energy_cumulative_emissions[],MATCH(EA$496,Energy_cumulative_emissions[Column2],0),29)</f>
        <v>#N/A</v>
      </c>
      <c r="EB504" t="e">
        <f>INDEX(Energy_cumulative_emissions[],MATCH(EB$496,Energy_cumulative_emissions[Column2],0),29)</f>
        <v>#N/A</v>
      </c>
      <c r="EC504" t="e">
        <f>INDEX(Energy_cumulative_emissions[],MATCH(EC$496,Energy_cumulative_emissions[Column2],0),29)</f>
        <v>#N/A</v>
      </c>
      <c r="ED504" t="e">
        <f>INDEX(Energy_cumulative_emissions[],MATCH(ED$496,Energy_cumulative_emissions[Column2],0),29)</f>
        <v>#N/A</v>
      </c>
      <c r="EE504" t="e">
        <f>INDEX(Energy_cumulative_emissions[],MATCH(EE$496,Energy_cumulative_emissions[Column2],0),29)</f>
        <v>#N/A</v>
      </c>
      <c r="EF504" t="e">
        <f>INDEX(Energy_cumulative_emissions[],MATCH(EF$496,Energy_cumulative_emissions[Column2],0),29)</f>
        <v>#N/A</v>
      </c>
      <c r="EG504" t="e">
        <f>INDEX(Energy_cumulative_emissions[],MATCH(EG$496,Energy_cumulative_emissions[Column2],0),29)</f>
        <v>#N/A</v>
      </c>
      <c r="EH504" t="e">
        <f>INDEX(Energy_cumulative_emissions[],MATCH(EH$496,Energy_cumulative_emissions[Column2],0),29)</f>
        <v>#N/A</v>
      </c>
      <c r="EI504" t="e">
        <f>INDEX(Energy_cumulative_emissions[],MATCH(EI$496,Energy_cumulative_emissions[Column2],0),29)</f>
        <v>#N/A</v>
      </c>
      <c r="EJ504" t="e">
        <f>INDEX(Energy_cumulative_emissions[],MATCH(EJ$496,Energy_cumulative_emissions[Column2],0),29)</f>
        <v>#N/A</v>
      </c>
      <c r="EK504" t="e">
        <f>INDEX(Energy_cumulative_emissions[],MATCH(EK$496,Energy_cumulative_emissions[Column2],0),29)</f>
        <v>#N/A</v>
      </c>
      <c r="EL504" t="e">
        <f>INDEX(Energy_cumulative_emissions[],MATCH(EL$496,Energy_cumulative_emissions[Column2],0),29)</f>
        <v>#N/A</v>
      </c>
      <c r="EM504" t="e">
        <f>INDEX(Energy_cumulative_emissions[],MATCH(EM$496,Energy_cumulative_emissions[Column2],0),29)</f>
        <v>#N/A</v>
      </c>
      <c r="EN504" s="91" t="e">
        <f>INDEX(Energy_cumulative_emissions[],MATCH(EN$496,Energy_cumulative_emissions[Column2],0),29)</f>
        <v>#N/A</v>
      </c>
    </row>
    <row r="505" spans="19:144">
      <c r="S505" s="92"/>
      <c r="T505" s="92"/>
      <c r="U505" s="92"/>
      <c r="V505" s="431"/>
      <c r="W505" t="s">
        <v>436</v>
      </c>
      <c r="X505" s="91">
        <v>0</v>
      </c>
      <c r="Y505" t="e">
        <f>INDEX(Energy_cumulative_emissions[],MATCH(Y$496,Energy_cumulative_emissions[Column2],0),33)</f>
        <v>#N/A</v>
      </c>
      <c r="Z505" t="e">
        <f>INDEX(Energy_cumulative_emissions[],MATCH(Z$496,Energy_cumulative_emissions[Column2],0),33)</f>
        <v>#N/A</v>
      </c>
      <c r="AA505" t="e">
        <f>INDEX(Energy_cumulative_emissions[],MATCH(AA$496,Energy_cumulative_emissions[Column2],0),33)</f>
        <v>#N/A</v>
      </c>
      <c r="AB505" t="e">
        <f>INDEX(Energy_cumulative_emissions[],MATCH(AB$496,Energy_cumulative_emissions[Column2],0),33)</f>
        <v>#N/A</v>
      </c>
      <c r="AC505" t="e">
        <f>INDEX(Energy_cumulative_emissions[],MATCH(AC$496,Energy_cumulative_emissions[Column2],0),33)</f>
        <v>#N/A</v>
      </c>
      <c r="AD505" t="e">
        <f>INDEX(Energy_cumulative_emissions[],MATCH(AD$496,Energy_cumulative_emissions[Column2],0),33)</f>
        <v>#N/A</v>
      </c>
      <c r="AE505" t="e">
        <f>INDEX(Energy_cumulative_emissions[],MATCH(AE$496,Energy_cumulative_emissions[Column2],0),33)</f>
        <v>#N/A</v>
      </c>
      <c r="AF505" t="e">
        <f>INDEX(Energy_cumulative_emissions[],MATCH(AF$496,Energy_cumulative_emissions[Column2],0),33)</f>
        <v>#N/A</v>
      </c>
      <c r="AG505" t="e">
        <f>INDEX(Energy_cumulative_emissions[],MATCH(AG$496,Energy_cumulative_emissions[Column2],0),33)</f>
        <v>#N/A</v>
      </c>
      <c r="AH505" t="e">
        <f>INDEX(Energy_cumulative_emissions[],MATCH(AH$496,Energy_cumulative_emissions[Column2],0),33)</f>
        <v>#N/A</v>
      </c>
      <c r="AI505" t="e">
        <f>INDEX(Energy_cumulative_emissions[],MATCH(AI$496,Energy_cumulative_emissions[Column2],0),33)</f>
        <v>#N/A</v>
      </c>
      <c r="AJ505" t="e">
        <f>INDEX(Energy_cumulative_emissions[],MATCH(AJ$496,Energy_cumulative_emissions[Column2],0),33)</f>
        <v>#N/A</v>
      </c>
      <c r="AK505" t="e">
        <f>INDEX(Energy_cumulative_emissions[],MATCH(AK$496,Energy_cumulative_emissions[Column2],0),33)</f>
        <v>#N/A</v>
      </c>
      <c r="AL505" t="e">
        <f>INDEX(Energy_cumulative_emissions[],MATCH(AL$496,Energy_cumulative_emissions[Column2],0),33)</f>
        <v>#N/A</v>
      </c>
      <c r="AM505" t="e">
        <f>INDEX(Energy_cumulative_emissions[],MATCH(AM$496,Energy_cumulative_emissions[Column2],0),33)</f>
        <v>#N/A</v>
      </c>
      <c r="AN505" t="e">
        <f>INDEX(Energy_cumulative_emissions[],MATCH(AN$496,Energy_cumulative_emissions[Column2],0),33)</f>
        <v>#N/A</v>
      </c>
      <c r="AO505" t="e">
        <f>INDEX(Energy_cumulative_emissions[],MATCH(AO$496,Energy_cumulative_emissions[Column2],0),33)</f>
        <v>#N/A</v>
      </c>
      <c r="AP505" t="e">
        <f>INDEX(Energy_cumulative_emissions[],MATCH(AP$496,Energy_cumulative_emissions[Column2],0),33)</f>
        <v>#N/A</v>
      </c>
      <c r="AQ505" t="e">
        <f>INDEX(Energy_cumulative_emissions[],MATCH(AQ$496,Energy_cumulative_emissions[Column2],0),33)</f>
        <v>#N/A</v>
      </c>
      <c r="AR505" t="e">
        <f>INDEX(Energy_cumulative_emissions[],MATCH(AR$496,Energy_cumulative_emissions[Column2],0),33)</f>
        <v>#N/A</v>
      </c>
      <c r="AS505" t="e">
        <f>INDEX(Energy_cumulative_emissions[],MATCH(AS$496,Energy_cumulative_emissions[Column2],0),33)</f>
        <v>#N/A</v>
      </c>
      <c r="AT505" t="e">
        <f>INDEX(Energy_cumulative_emissions[],MATCH(AT$496,Energy_cumulative_emissions[Column2],0),33)</f>
        <v>#N/A</v>
      </c>
      <c r="AU505" t="e">
        <f>INDEX(Energy_cumulative_emissions[],MATCH(AU$496,Energy_cumulative_emissions[Column2],0),33)</f>
        <v>#N/A</v>
      </c>
      <c r="AV505" t="e">
        <f>INDEX(Energy_cumulative_emissions[],MATCH(AV$496,Energy_cumulative_emissions[Column2],0),33)</f>
        <v>#N/A</v>
      </c>
      <c r="AW505" t="e">
        <f>INDEX(Energy_cumulative_emissions[],MATCH(AW$496,Energy_cumulative_emissions[Column2],0),33)</f>
        <v>#N/A</v>
      </c>
      <c r="AX505" t="e">
        <f>INDEX(Energy_cumulative_emissions[],MATCH(AX$496,Energy_cumulative_emissions[Column2],0),33)</f>
        <v>#N/A</v>
      </c>
      <c r="AY505" t="e">
        <f>INDEX(Energy_cumulative_emissions[],MATCH(AY$496,Energy_cumulative_emissions[Column2],0),33)</f>
        <v>#N/A</v>
      </c>
      <c r="AZ505" t="e">
        <f>INDEX(Energy_cumulative_emissions[],MATCH(AZ$496,Energy_cumulative_emissions[Column2],0),33)</f>
        <v>#N/A</v>
      </c>
      <c r="BA505" t="e">
        <f>INDEX(Energy_cumulative_emissions[],MATCH(BA$496,Energy_cumulative_emissions[Column2],0),33)</f>
        <v>#N/A</v>
      </c>
      <c r="BB505" s="91" t="e">
        <f>INDEX(Energy_cumulative_emissions[],MATCH(BB$496,Energy_cumulative_emissions[Column2],0),33)</f>
        <v>#N/A</v>
      </c>
      <c r="BC505" t="e">
        <f>INDEX(Energy_cumulative_emissions[],MATCH(BC$496,Energy_cumulative_emissions[Column2],0),33)</f>
        <v>#N/A</v>
      </c>
      <c r="BD505" t="e">
        <f>INDEX(Energy_cumulative_emissions[],MATCH(BD$496,Energy_cumulative_emissions[Column2],0),33)</f>
        <v>#N/A</v>
      </c>
      <c r="BE505" t="e">
        <f>INDEX(Energy_cumulative_emissions[],MATCH(BE$496,Energy_cumulative_emissions[Column2],0),33)</f>
        <v>#N/A</v>
      </c>
      <c r="BF505" t="e">
        <f>INDEX(Energy_cumulative_emissions[],MATCH(BF$496,Energy_cumulative_emissions[Column2],0),33)</f>
        <v>#N/A</v>
      </c>
      <c r="BG505" t="e">
        <f>INDEX(Energy_cumulative_emissions[],MATCH(BG$496,Energy_cumulative_emissions[Column2],0),33)</f>
        <v>#N/A</v>
      </c>
      <c r="BH505" t="e">
        <f>INDEX(Energy_cumulative_emissions[],MATCH(BH$496,Energy_cumulative_emissions[Column2],0),33)</f>
        <v>#N/A</v>
      </c>
      <c r="BI505" t="e">
        <f>INDEX(Energy_cumulative_emissions[],MATCH(BI$496,Energy_cumulative_emissions[Column2],0),33)</f>
        <v>#N/A</v>
      </c>
      <c r="BJ505" t="e">
        <f>INDEX(Energy_cumulative_emissions[],MATCH(BJ$496,Energy_cumulative_emissions[Column2],0),33)</f>
        <v>#N/A</v>
      </c>
      <c r="BK505" t="e">
        <f>INDEX(Energy_cumulative_emissions[],MATCH(BK$496,Energy_cumulative_emissions[Column2],0),33)</f>
        <v>#N/A</v>
      </c>
      <c r="BL505" t="e">
        <f>INDEX(Energy_cumulative_emissions[],MATCH(BL$496,Energy_cumulative_emissions[Column2],0),33)</f>
        <v>#N/A</v>
      </c>
      <c r="BM505" t="e">
        <f>INDEX(Energy_cumulative_emissions[],MATCH(BM$496,Energy_cumulative_emissions[Column2],0),33)</f>
        <v>#N/A</v>
      </c>
      <c r="BN505" t="e">
        <f>INDEX(Energy_cumulative_emissions[],MATCH(BN$496,Energy_cumulative_emissions[Column2],0),33)</f>
        <v>#N/A</v>
      </c>
      <c r="BO505" t="e">
        <f>INDEX(Energy_cumulative_emissions[],MATCH(BO$496,Energy_cumulative_emissions[Column2],0),33)</f>
        <v>#N/A</v>
      </c>
      <c r="BP505" t="e">
        <f>INDEX(Energy_cumulative_emissions[],MATCH(BP$496,Energy_cumulative_emissions[Column2],0),33)</f>
        <v>#N/A</v>
      </c>
      <c r="BQ505" t="e">
        <f>INDEX(Energy_cumulative_emissions[],MATCH(BQ$496,Energy_cumulative_emissions[Column2],0),33)</f>
        <v>#N/A</v>
      </c>
      <c r="BR505" t="e">
        <f>INDEX(Energy_cumulative_emissions[],MATCH(BR$496,Energy_cumulative_emissions[Column2],0),33)</f>
        <v>#N/A</v>
      </c>
      <c r="BS505" t="e">
        <f>INDEX(Energy_cumulative_emissions[],MATCH(BS$496,Energy_cumulative_emissions[Column2],0),33)</f>
        <v>#N/A</v>
      </c>
      <c r="BT505" t="e">
        <f>INDEX(Energy_cumulative_emissions[],MATCH(BT$496,Energy_cumulative_emissions[Column2],0),33)</f>
        <v>#N/A</v>
      </c>
      <c r="BU505" t="e">
        <f>INDEX(Energy_cumulative_emissions[],MATCH(BU$496,Energy_cumulative_emissions[Column2],0),33)</f>
        <v>#N/A</v>
      </c>
      <c r="BV505" t="e">
        <f>INDEX(Energy_cumulative_emissions[],MATCH(BV$496,Energy_cumulative_emissions[Column2],0),33)</f>
        <v>#N/A</v>
      </c>
      <c r="BW505" t="e">
        <f>INDEX(Energy_cumulative_emissions[],MATCH(BW$496,Energy_cumulative_emissions[Column2],0),33)</f>
        <v>#N/A</v>
      </c>
      <c r="BX505" t="e">
        <f>INDEX(Energy_cumulative_emissions[],MATCH(BX$496,Energy_cumulative_emissions[Column2],0),33)</f>
        <v>#N/A</v>
      </c>
      <c r="BY505" t="e">
        <f>INDEX(Energy_cumulative_emissions[],MATCH(BY$496,Energy_cumulative_emissions[Column2],0),33)</f>
        <v>#N/A</v>
      </c>
      <c r="BZ505" t="e">
        <f>INDEX(Energy_cumulative_emissions[],MATCH(BZ$496,Energy_cumulative_emissions[Column2],0),33)</f>
        <v>#N/A</v>
      </c>
      <c r="CA505" t="e">
        <f>INDEX(Energy_cumulative_emissions[],MATCH(CA$496,Energy_cumulative_emissions[Column2],0),33)</f>
        <v>#N/A</v>
      </c>
      <c r="CB505" t="e">
        <f>INDEX(Energy_cumulative_emissions[],MATCH(CB$496,Energy_cumulative_emissions[Column2],0),33)</f>
        <v>#N/A</v>
      </c>
      <c r="CC505" t="e">
        <f>INDEX(Energy_cumulative_emissions[],MATCH(CC$496,Energy_cumulative_emissions[Column2],0),33)</f>
        <v>#N/A</v>
      </c>
      <c r="CD505" t="e">
        <f>INDEX(Energy_cumulative_emissions[],MATCH(CD$496,Energy_cumulative_emissions[Column2],0),33)</f>
        <v>#N/A</v>
      </c>
      <c r="CE505" t="e">
        <f>INDEX(Energy_cumulative_emissions[],MATCH(CE$496,Energy_cumulative_emissions[Column2],0),33)</f>
        <v>#N/A</v>
      </c>
      <c r="CF505" s="91" t="e">
        <f>INDEX(Energy_cumulative_emissions[],MATCH(CF$496,Energy_cumulative_emissions[Column2],0),33)</f>
        <v>#N/A</v>
      </c>
      <c r="CG505" t="e">
        <f>INDEX(Energy_cumulative_emissions[],MATCH(CG$496,Energy_cumulative_emissions[Column2],0),33)</f>
        <v>#N/A</v>
      </c>
      <c r="CH505" t="e">
        <f>INDEX(Energy_cumulative_emissions[],MATCH(CH$496,Energy_cumulative_emissions[Column2],0),33)</f>
        <v>#N/A</v>
      </c>
      <c r="CI505" t="e">
        <f>INDEX(Energy_cumulative_emissions[],MATCH(CI$496,Energy_cumulative_emissions[Column2],0),33)</f>
        <v>#N/A</v>
      </c>
      <c r="CJ505" t="e">
        <f>INDEX(Energy_cumulative_emissions[],MATCH(CJ$496,Energy_cumulative_emissions[Column2],0),33)</f>
        <v>#N/A</v>
      </c>
      <c r="CK505" t="e">
        <f>INDEX(Energy_cumulative_emissions[],MATCH(CK$496,Energy_cumulative_emissions[Column2],0),33)</f>
        <v>#N/A</v>
      </c>
      <c r="CL505" t="e">
        <f>INDEX(Energy_cumulative_emissions[],MATCH(CL$496,Energy_cumulative_emissions[Column2],0),33)</f>
        <v>#N/A</v>
      </c>
      <c r="CM505" t="e">
        <f>INDEX(Energy_cumulative_emissions[],MATCH(CM$496,Energy_cumulative_emissions[Column2],0),33)</f>
        <v>#N/A</v>
      </c>
      <c r="CN505" t="e">
        <f>INDEX(Energy_cumulative_emissions[],MATCH(CN$496,Energy_cumulative_emissions[Column2],0),33)</f>
        <v>#N/A</v>
      </c>
      <c r="CO505" t="e">
        <f>INDEX(Energy_cumulative_emissions[],MATCH(CO$496,Energy_cumulative_emissions[Column2],0),33)</f>
        <v>#N/A</v>
      </c>
      <c r="CP505" t="e">
        <f>INDEX(Energy_cumulative_emissions[],MATCH(CP$496,Energy_cumulative_emissions[Column2],0),33)</f>
        <v>#N/A</v>
      </c>
      <c r="CQ505" t="e">
        <f>INDEX(Energy_cumulative_emissions[],MATCH(CQ$496,Energy_cumulative_emissions[Column2],0),33)</f>
        <v>#N/A</v>
      </c>
      <c r="CR505" t="e">
        <f>INDEX(Energy_cumulative_emissions[],MATCH(CR$496,Energy_cumulative_emissions[Column2],0),33)</f>
        <v>#N/A</v>
      </c>
      <c r="CS505" t="e">
        <f>INDEX(Energy_cumulative_emissions[],MATCH(CS$496,Energy_cumulative_emissions[Column2],0),33)</f>
        <v>#N/A</v>
      </c>
      <c r="CT505" t="e">
        <f>INDEX(Energy_cumulative_emissions[],MATCH(CT$496,Energy_cumulative_emissions[Column2],0),33)</f>
        <v>#N/A</v>
      </c>
      <c r="CU505" t="e">
        <f>INDEX(Energy_cumulative_emissions[],MATCH(CU$496,Energy_cumulative_emissions[Column2],0),33)</f>
        <v>#N/A</v>
      </c>
      <c r="CV505" t="e">
        <f>INDEX(Energy_cumulative_emissions[],MATCH(CV$496,Energy_cumulative_emissions[Column2],0),33)</f>
        <v>#N/A</v>
      </c>
      <c r="CW505" t="e">
        <f>INDEX(Energy_cumulative_emissions[],MATCH(CW$496,Energy_cumulative_emissions[Column2],0),33)</f>
        <v>#N/A</v>
      </c>
      <c r="CX505" t="e">
        <f>INDEX(Energy_cumulative_emissions[],MATCH(CX$496,Energy_cumulative_emissions[Column2],0),33)</f>
        <v>#N/A</v>
      </c>
      <c r="CY505" t="e">
        <f>INDEX(Energy_cumulative_emissions[],MATCH(CY$496,Energy_cumulative_emissions[Column2],0),33)</f>
        <v>#N/A</v>
      </c>
      <c r="CZ505" t="e">
        <f>INDEX(Energy_cumulative_emissions[],MATCH(CZ$496,Energy_cumulative_emissions[Column2],0),33)</f>
        <v>#N/A</v>
      </c>
      <c r="DA505" t="e">
        <f>INDEX(Energy_cumulative_emissions[],MATCH(DA$496,Energy_cumulative_emissions[Column2],0),33)</f>
        <v>#N/A</v>
      </c>
      <c r="DB505" t="e">
        <f>INDEX(Energy_cumulative_emissions[],MATCH(DB$496,Energy_cumulative_emissions[Column2],0),33)</f>
        <v>#N/A</v>
      </c>
      <c r="DC505" t="e">
        <f>INDEX(Energy_cumulative_emissions[],MATCH(DC$496,Energy_cumulative_emissions[Column2],0),33)</f>
        <v>#N/A</v>
      </c>
      <c r="DD505" t="e">
        <f>INDEX(Energy_cumulative_emissions[],MATCH(DD$496,Energy_cumulative_emissions[Column2],0),33)</f>
        <v>#N/A</v>
      </c>
      <c r="DE505" t="e">
        <f>INDEX(Energy_cumulative_emissions[],MATCH(DE$496,Energy_cumulative_emissions[Column2],0),33)</f>
        <v>#N/A</v>
      </c>
      <c r="DF505" t="e">
        <f>INDEX(Energy_cumulative_emissions[],MATCH(DF$496,Energy_cumulative_emissions[Column2],0),33)</f>
        <v>#N/A</v>
      </c>
      <c r="DG505" t="e">
        <f>INDEX(Energy_cumulative_emissions[],MATCH(DG$496,Energy_cumulative_emissions[Column2],0),33)</f>
        <v>#N/A</v>
      </c>
      <c r="DH505" t="e">
        <f>INDEX(Energy_cumulative_emissions[],MATCH(DH$496,Energy_cumulative_emissions[Column2],0),33)</f>
        <v>#N/A</v>
      </c>
      <c r="DI505" t="e">
        <f>INDEX(Energy_cumulative_emissions[],MATCH(DI$496,Energy_cumulative_emissions[Column2],0),33)</f>
        <v>#N/A</v>
      </c>
      <c r="DJ505" s="91" t="e">
        <f>INDEX(Energy_cumulative_emissions[],MATCH(DJ$496,Energy_cumulative_emissions[Column2],0),33)</f>
        <v>#N/A</v>
      </c>
      <c r="DK505" t="e">
        <f>INDEX(Energy_cumulative_emissions[],MATCH(DK$496,Energy_cumulative_emissions[Column2],0),33)</f>
        <v>#N/A</v>
      </c>
      <c r="DL505" t="e">
        <f>INDEX(Energy_cumulative_emissions[],MATCH(DL$496,Energy_cumulative_emissions[Column2],0),33)</f>
        <v>#N/A</v>
      </c>
      <c r="DM505" t="e">
        <f>INDEX(Energy_cumulative_emissions[],MATCH(DM$496,Energy_cumulative_emissions[Column2],0),33)</f>
        <v>#N/A</v>
      </c>
      <c r="DN505" t="e">
        <f>INDEX(Energy_cumulative_emissions[],MATCH(DN$496,Energy_cumulative_emissions[Column2],0),33)</f>
        <v>#N/A</v>
      </c>
      <c r="DO505" t="e">
        <f>INDEX(Energy_cumulative_emissions[],MATCH(DO$496,Energy_cumulative_emissions[Column2],0),33)</f>
        <v>#N/A</v>
      </c>
      <c r="DP505" t="e">
        <f>INDEX(Energy_cumulative_emissions[],MATCH(DP$496,Energy_cumulative_emissions[Column2],0),33)</f>
        <v>#N/A</v>
      </c>
      <c r="DQ505" t="e">
        <f>INDEX(Energy_cumulative_emissions[],MATCH(DQ$496,Energy_cumulative_emissions[Column2],0),33)</f>
        <v>#N/A</v>
      </c>
      <c r="DR505" t="e">
        <f>INDEX(Energy_cumulative_emissions[],MATCH(DR$496,Energy_cumulative_emissions[Column2],0),33)</f>
        <v>#N/A</v>
      </c>
      <c r="DS505" t="e">
        <f>INDEX(Energy_cumulative_emissions[],MATCH(DS$496,Energy_cumulative_emissions[Column2],0),33)</f>
        <v>#N/A</v>
      </c>
      <c r="DT505" t="e">
        <f>INDEX(Energy_cumulative_emissions[],MATCH(DT$496,Energy_cumulative_emissions[Column2],0),33)</f>
        <v>#N/A</v>
      </c>
      <c r="DU505" t="e">
        <f>INDEX(Energy_cumulative_emissions[],MATCH(DU$496,Energy_cumulative_emissions[Column2],0),33)</f>
        <v>#N/A</v>
      </c>
      <c r="DV505" t="e">
        <f>INDEX(Energy_cumulative_emissions[],MATCH(DV$496,Energy_cumulative_emissions[Column2],0),33)</f>
        <v>#N/A</v>
      </c>
      <c r="DW505" t="e">
        <f>INDEX(Energy_cumulative_emissions[],MATCH(DW$496,Energy_cumulative_emissions[Column2],0),33)</f>
        <v>#N/A</v>
      </c>
      <c r="DX505" t="e">
        <f>INDEX(Energy_cumulative_emissions[],MATCH(DX$496,Energy_cumulative_emissions[Column2],0),33)</f>
        <v>#N/A</v>
      </c>
      <c r="DY505" t="e">
        <f>INDEX(Energy_cumulative_emissions[],MATCH(DY$496,Energy_cumulative_emissions[Column2],0),33)</f>
        <v>#N/A</v>
      </c>
      <c r="DZ505" t="e">
        <f>INDEX(Energy_cumulative_emissions[],MATCH(DZ$496,Energy_cumulative_emissions[Column2],0),33)</f>
        <v>#N/A</v>
      </c>
      <c r="EA505" t="e">
        <f>INDEX(Energy_cumulative_emissions[],MATCH(EA$496,Energy_cumulative_emissions[Column2],0),33)</f>
        <v>#N/A</v>
      </c>
      <c r="EB505" t="e">
        <f>INDEX(Energy_cumulative_emissions[],MATCH(EB$496,Energy_cumulative_emissions[Column2],0),33)</f>
        <v>#N/A</v>
      </c>
      <c r="EC505" t="e">
        <f>INDEX(Energy_cumulative_emissions[],MATCH(EC$496,Energy_cumulative_emissions[Column2],0),33)</f>
        <v>#N/A</v>
      </c>
      <c r="ED505" t="e">
        <f>INDEX(Energy_cumulative_emissions[],MATCH(ED$496,Energy_cumulative_emissions[Column2],0),33)</f>
        <v>#N/A</v>
      </c>
      <c r="EE505" t="e">
        <f>INDEX(Energy_cumulative_emissions[],MATCH(EE$496,Energy_cumulative_emissions[Column2],0),33)</f>
        <v>#N/A</v>
      </c>
      <c r="EF505" t="e">
        <f>INDEX(Energy_cumulative_emissions[],MATCH(EF$496,Energy_cumulative_emissions[Column2],0),33)</f>
        <v>#N/A</v>
      </c>
      <c r="EG505" t="e">
        <f>INDEX(Energy_cumulative_emissions[],MATCH(EG$496,Energy_cumulative_emissions[Column2],0),33)</f>
        <v>#N/A</v>
      </c>
      <c r="EH505" t="e">
        <f>INDEX(Energy_cumulative_emissions[],MATCH(EH$496,Energy_cumulative_emissions[Column2],0),33)</f>
        <v>#N/A</v>
      </c>
      <c r="EI505" t="e">
        <f>INDEX(Energy_cumulative_emissions[],MATCH(EI$496,Energy_cumulative_emissions[Column2],0),33)</f>
        <v>#N/A</v>
      </c>
      <c r="EJ505" t="e">
        <f>INDEX(Energy_cumulative_emissions[],MATCH(EJ$496,Energy_cumulative_emissions[Column2],0),33)</f>
        <v>#N/A</v>
      </c>
      <c r="EK505" t="e">
        <f>INDEX(Energy_cumulative_emissions[],MATCH(EK$496,Energy_cumulative_emissions[Column2],0),33)</f>
        <v>#N/A</v>
      </c>
      <c r="EL505" t="e">
        <f>INDEX(Energy_cumulative_emissions[],MATCH(EL$496,Energy_cumulative_emissions[Column2],0),33)</f>
        <v>#N/A</v>
      </c>
      <c r="EM505" t="e">
        <f>INDEX(Energy_cumulative_emissions[],MATCH(EM$496,Energy_cumulative_emissions[Column2],0),33)</f>
        <v>#N/A</v>
      </c>
      <c r="EN505" s="91" t="e">
        <f>INDEX(Energy_cumulative_emissions[],MATCH(EN$496,Energy_cumulative_emissions[Column2],0),33)</f>
        <v>#N/A</v>
      </c>
    </row>
    <row r="506" spans="19:144">
      <c r="S506" s="92"/>
      <c r="T506" s="92"/>
      <c r="U506" s="92"/>
      <c r="V506" s="431"/>
      <c r="W506" t="s">
        <v>437</v>
      </c>
      <c r="X506" s="91">
        <v>0</v>
      </c>
      <c r="Y506" t="e">
        <f>INDEX(Energy_cumulative_emissions[],MATCH(Y$496,Energy_cumulative_emissions[Column2],0),37)</f>
        <v>#N/A</v>
      </c>
      <c r="Z506" t="e">
        <f>INDEX(Energy_cumulative_emissions[],MATCH(Z$496,Energy_cumulative_emissions[Column2],0),37)</f>
        <v>#N/A</v>
      </c>
      <c r="AA506" t="e">
        <f>INDEX(Energy_cumulative_emissions[],MATCH(AA$496,Energy_cumulative_emissions[Column2],0),37)</f>
        <v>#N/A</v>
      </c>
      <c r="AB506" t="e">
        <f>INDEX(Energy_cumulative_emissions[],MATCH(AB$496,Energy_cumulative_emissions[Column2],0),37)</f>
        <v>#N/A</v>
      </c>
      <c r="AC506" t="e">
        <f>INDEX(Energy_cumulative_emissions[],MATCH(AC$496,Energy_cumulative_emissions[Column2],0),37)</f>
        <v>#N/A</v>
      </c>
      <c r="AD506" t="e">
        <f>INDEX(Energy_cumulative_emissions[],MATCH(AD$496,Energy_cumulative_emissions[Column2],0),37)</f>
        <v>#N/A</v>
      </c>
      <c r="AE506" t="e">
        <f>INDEX(Energy_cumulative_emissions[],MATCH(AE$496,Energy_cumulative_emissions[Column2],0),37)</f>
        <v>#N/A</v>
      </c>
      <c r="AF506" t="e">
        <f>INDEX(Energy_cumulative_emissions[],MATCH(AF$496,Energy_cumulative_emissions[Column2],0),37)</f>
        <v>#N/A</v>
      </c>
      <c r="AG506" t="e">
        <f>INDEX(Energy_cumulative_emissions[],MATCH(AG$496,Energy_cumulative_emissions[Column2],0),37)</f>
        <v>#N/A</v>
      </c>
      <c r="AH506" t="e">
        <f>INDEX(Energy_cumulative_emissions[],MATCH(AH$496,Energy_cumulative_emissions[Column2],0),37)</f>
        <v>#N/A</v>
      </c>
      <c r="AI506" t="e">
        <f>INDEX(Energy_cumulative_emissions[],MATCH(AI$496,Energy_cumulative_emissions[Column2],0),37)</f>
        <v>#N/A</v>
      </c>
      <c r="AJ506" t="e">
        <f>INDEX(Energy_cumulative_emissions[],MATCH(AJ$496,Energy_cumulative_emissions[Column2],0),37)</f>
        <v>#N/A</v>
      </c>
      <c r="AK506" t="e">
        <f>INDEX(Energy_cumulative_emissions[],MATCH(AK$496,Energy_cumulative_emissions[Column2],0),37)</f>
        <v>#N/A</v>
      </c>
      <c r="AL506" t="e">
        <f>INDEX(Energy_cumulative_emissions[],MATCH(AL$496,Energy_cumulative_emissions[Column2],0),37)</f>
        <v>#N/A</v>
      </c>
      <c r="AM506" t="e">
        <f>INDEX(Energy_cumulative_emissions[],MATCH(AM$496,Energy_cumulative_emissions[Column2],0),37)</f>
        <v>#N/A</v>
      </c>
      <c r="AN506" t="e">
        <f>INDEX(Energy_cumulative_emissions[],MATCH(AN$496,Energy_cumulative_emissions[Column2],0),37)</f>
        <v>#N/A</v>
      </c>
      <c r="AO506" t="e">
        <f>INDEX(Energy_cumulative_emissions[],MATCH(AO$496,Energy_cumulative_emissions[Column2],0),37)</f>
        <v>#N/A</v>
      </c>
      <c r="AP506" t="e">
        <f>INDEX(Energy_cumulative_emissions[],MATCH(AP$496,Energy_cumulative_emissions[Column2],0),37)</f>
        <v>#N/A</v>
      </c>
      <c r="AQ506" t="e">
        <f>INDEX(Energy_cumulative_emissions[],MATCH(AQ$496,Energy_cumulative_emissions[Column2],0),37)</f>
        <v>#N/A</v>
      </c>
      <c r="AR506" t="e">
        <f>INDEX(Energy_cumulative_emissions[],MATCH(AR$496,Energy_cumulative_emissions[Column2],0),37)</f>
        <v>#N/A</v>
      </c>
      <c r="AS506" t="e">
        <f>INDEX(Energy_cumulative_emissions[],MATCH(AS$496,Energy_cumulative_emissions[Column2],0),37)</f>
        <v>#N/A</v>
      </c>
      <c r="AT506" t="e">
        <f>INDEX(Energy_cumulative_emissions[],MATCH(AT$496,Energy_cumulative_emissions[Column2],0),37)</f>
        <v>#N/A</v>
      </c>
      <c r="AU506" t="e">
        <f>INDEX(Energy_cumulative_emissions[],MATCH(AU$496,Energy_cumulative_emissions[Column2],0),37)</f>
        <v>#N/A</v>
      </c>
      <c r="AV506" t="e">
        <f>INDEX(Energy_cumulative_emissions[],MATCH(AV$496,Energy_cumulative_emissions[Column2],0),37)</f>
        <v>#N/A</v>
      </c>
      <c r="AW506" t="e">
        <f>INDEX(Energy_cumulative_emissions[],MATCH(AW$496,Energy_cumulative_emissions[Column2],0),37)</f>
        <v>#N/A</v>
      </c>
      <c r="AX506" t="e">
        <f>INDEX(Energy_cumulative_emissions[],MATCH(AX$496,Energy_cumulative_emissions[Column2],0),37)</f>
        <v>#N/A</v>
      </c>
      <c r="AY506" t="e">
        <f>INDEX(Energy_cumulative_emissions[],MATCH(AY$496,Energy_cumulative_emissions[Column2],0),37)</f>
        <v>#N/A</v>
      </c>
      <c r="AZ506" t="e">
        <f>INDEX(Energy_cumulative_emissions[],MATCH(AZ$496,Energy_cumulative_emissions[Column2],0),37)</f>
        <v>#N/A</v>
      </c>
      <c r="BA506" t="e">
        <f>INDEX(Energy_cumulative_emissions[],MATCH(BA$496,Energy_cumulative_emissions[Column2],0),37)</f>
        <v>#N/A</v>
      </c>
      <c r="BB506" s="91" t="e">
        <f>INDEX(Energy_cumulative_emissions[],MATCH(BB$496,Energy_cumulative_emissions[Column2],0),37)</f>
        <v>#N/A</v>
      </c>
      <c r="BC506" t="e">
        <f>INDEX(Energy_cumulative_emissions[],MATCH(BC$496,Energy_cumulative_emissions[Column2],0),37)</f>
        <v>#N/A</v>
      </c>
      <c r="BD506" t="e">
        <f>INDEX(Energy_cumulative_emissions[],MATCH(BD$496,Energy_cumulative_emissions[Column2],0),37)</f>
        <v>#N/A</v>
      </c>
      <c r="BE506" t="e">
        <f>INDEX(Energy_cumulative_emissions[],MATCH(BE$496,Energy_cumulative_emissions[Column2],0),37)</f>
        <v>#N/A</v>
      </c>
      <c r="BF506" t="e">
        <f>INDEX(Energy_cumulative_emissions[],MATCH(BF$496,Energy_cumulative_emissions[Column2],0),37)</f>
        <v>#N/A</v>
      </c>
      <c r="BG506" t="e">
        <f>INDEX(Energy_cumulative_emissions[],MATCH(BG$496,Energy_cumulative_emissions[Column2],0),37)</f>
        <v>#N/A</v>
      </c>
      <c r="BH506" t="e">
        <f>INDEX(Energy_cumulative_emissions[],MATCH(BH$496,Energy_cumulative_emissions[Column2],0),37)</f>
        <v>#N/A</v>
      </c>
      <c r="BI506" t="e">
        <f>INDEX(Energy_cumulative_emissions[],MATCH(BI$496,Energy_cumulative_emissions[Column2],0),37)</f>
        <v>#N/A</v>
      </c>
      <c r="BJ506" t="e">
        <f>INDEX(Energy_cumulative_emissions[],MATCH(BJ$496,Energy_cumulative_emissions[Column2],0),37)</f>
        <v>#N/A</v>
      </c>
      <c r="BK506" t="e">
        <f>INDEX(Energy_cumulative_emissions[],MATCH(BK$496,Energy_cumulative_emissions[Column2],0),37)</f>
        <v>#N/A</v>
      </c>
      <c r="BL506" t="e">
        <f>INDEX(Energy_cumulative_emissions[],MATCH(BL$496,Energy_cumulative_emissions[Column2],0),37)</f>
        <v>#N/A</v>
      </c>
      <c r="BM506" t="e">
        <f>INDEX(Energy_cumulative_emissions[],MATCH(BM$496,Energy_cumulative_emissions[Column2],0),37)</f>
        <v>#N/A</v>
      </c>
      <c r="BN506" t="e">
        <f>INDEX(Energy_cumulative_emissions[],MATCH(BN$496,Energy_cumulative_emissions[Column2],0),37)</f>
        <v>#N/A</v>
      </c>
      <c r="BO506" t="e">
        <f>INDEX(Energy_cumulative_emissions[],MATCH(BO$496,Energy_cumulative_emissions[Column2],0),37)</f>
        <v>#N/A</v>
      </c>
      <c r="BP506" t="e">
        <f>INDEX(Energy_cumulative_emissions[],MATCH(BP$496,Energy_cumulative_emissions[Column2],0),37)</f>
        <v>#N/A</v>
      </c>
      <c r="BQ506" t="e">
        <f>INDEX(Energy_cumulative_emissions[],MATCH(BQ$496,Energy_cumulative_emissions[Column2],0),37)</f>
        <v>#N/A</v>
      </c>
      <c r="BR506" t="e">
        <f>INDEX(Energy_cumulative_emissions[],MATCH(BR$496,Energy_cumulative_emissions[Column2],0),37)</f>
        <v>#N/A</v>
      </c>
      <c r="BS506" t="e">
        <f>INDEX(Energy_cumulative_emissions[],MATCH(BS$496,Energy_cumulative_emissions[Column2],0),37)</f>
        <v>#N/A</v>
      </c>
      <c r="BT506" t="e">
        <f>INDEX(Energy_cumulative_emissions[],MATCH(BT$496,Energy_cumulative_emissions[Column2],0),37)</f>
        <v>#N/A</v>
      </c>
      <c r="BU506" t="e">
        <f>INDEX(Energy_cumulative_emissions[],MATCH(BU$496,Energy_cumulative_emissions[Column2],0),37)</f>
        <v>#N/A</v>
      </c>
      <c r="BV506" t="e">
        <f>INDEX(Energy_cumulative_emissions[],MATCH(BV$496,Energy_cumulative_emissions[Column2],0),37)</f>
        <v>#N/A</v>
      </c>
      <c r="BW506" t="e">
        <f>INDEX(Energy_cumulative_emissions[],MATCH(BW$496,Energy_cumulative_emissions[Column2],0),37)</f>
        <v>#N/A</v>
      </c>
      <c r="BX506" t="e">
        <f>INDEX(Energy_cumulative_emissions[],MATCH(BX$496,Energy_cumulative_emissions[Column2],0),37)</f>
        <v>#N/A</v>
      </c>
      <c r="BY506" t="e">
        <f>INDEX(Energy_cumulative_emissions[],MATCH(BY$496,Energy_cumulative_emissions[Column2],0),37)</f>
        <v>#N/A</v>
      </c>
      <c r="BZ506" t="e">
        <f>INDEX(Energy_cumulative_emissions[],MATCH(BZ$496,Energy_cumulative_emissions[Column2],0),37)</f>
        <v>#N/A</v>
      </c>
      <c r="CA506" t="e">
        <f>INDEX(Energy_cumulative_emissions[],MATCH(CA$496,Energy_cumulative_emissions[Column2],0),37)</f>
        <v>#N/A</v>
      </c>
      <c r="CB506" t="e">
        <f>INDEX(Energy_cumulative_emissions[],MATCH(CB$496,Energy_cumulative_emissions[Column2],0),37)</f>
        <v>#N/A</v>
      </c>
      <c r="CC506" t="e">
        <f>INDEX(Energy_cumulative_emissions[],MATCH(CC$496,Energy_cumulative_emissions[Column2],0),37)</f>
        <v>#N/A</v>
      </c>
      <c r="CD506" t="e">
        <f>INDEX(Energy_cumulative_emissions[],MATCH(CD$496,Energy_cumulative_emissions[Column2],0),37)</f>
        <v>#N/A</v>
      </c>
      <c r="CE506" t="e">
        <f>INDEX(Energy_cumulative_emissions[],MATCH(CE$496,Energy_cumulative_emissions[Column2],0),37)</f>
        <v>#N/A</v>
      </c>
      <c r="CF506" s="91" t="e">
        <f>INDEX(Energy_cumulative_emissions[],MATCH(CF$496,Energy_cumulative_emissions[Column2],0),37)</f>
        <v>#N/A</v>
      </c>
      <c r="CG506" t="e">
        <f>INDEX(Energy_cumulative_emissions[],MATCH(CG$496,Energy_cumulative_emissions[Column2],0),37)</f>
        <v>#N/A</v>
      </c>
      <c r="CH506" t="e">
        <f>INDEX(Energy_cumulative_emissions[],MATCH(CH$496,Energy_cumulative_emissions[Column2],0),37)</f>
        <v>#N/A</v>
      </c>
      <c r="CI506" t="e">
        <f>INDEX(Energy_cumulative_emissions[],MATCH(CI$496,Energy_cumulative_emissions[Column2],0),37)</f>
        <v>#N/A</v>
      </c>
      <c r="CJ506" t="e">
        <f>INDEX(Energy_cumulative_emissions[],MATCH(CJ$496,Energy_cumulative_emissions[Column2],0),37)</f>
        <v>#N/A</v>
      </c>
      <c r="CK506" t="e">
        <f>INDEX(Energy_cumulative_emissions[],MATCH(CK$496,Energy_cumulative_emissions[Column2],0),37)</f>
        <v>#N/A</v>
      </c>
      <c r="CL506" t="e">
        <f>INDEX(Energy_cumulative_emissions[],MATCH(CL$496,Energy_cumulative_emissions[Column2],0),37)</f>
        <v>#N/A</v>
      </c>
      <c r="CM506" t="e">
        <f>INDEX(Energy_cumulative_emissions[],MATCH(CM$496,Energy_cumulative_emissions[Column2],0),37)</f>
        <v>#N/A</v>
      </c>
      <c r="CN506" t="e">
        <f>INDEX(Energy_cumulative_emissions[],MATCH(CN$496,Energy_cumulative_emissions[Column2],0),37)</f>
        <v>#N/A</v>
      </c>
      <c r="CO506" t="e">
        <f>INDEX(Energy_cumulative_emissions[],MATCH(CO$496,Energy_cumulative_emissions[Column2],0),37)</f>
        <v>#N/A</v>
      </c>
      <c r="CP506" t="e">
        <f>INDEX(Energy_cumulative_emissions[],MATCH(CP$496,Energy_cumulative_emissions[Column2],0),37)</f>
        <v>#N/A</v>
      </c>
      <c r="CQ506" t="e">
        <f>INDEX(Energy_cumulative_emissions[],MATCH(CQ$496,Energy_cumulative_emissions[Column2],0),37)</f>
        <v>#N/A</v>
      </c>
      <c r="CR506" t="e">
        <f>INDEX(Energy_cumulative_emissions[],MATCH(CR$496,Energy_cumulative_emissions[Column2],0),37)</f>
        <v>#N/A</v>
      </c>
      <c r="CS506" t="e">
        <f>INDEX(Energy_cumulative_emissions[],MATCH(CS$496,Energy_cumulative_emissions[Column2],0),37)</f>
        <v>#N/A</v>
      </c>
      <c r="CT506" t="e">
        <f>INDEX(Energy_cumulative_emissions[],MATCH(CT$496,Energy_cumulative_emissions[Column2],0),37)</f>
        <v>#N/A</v>
      </c>
      <c r="CU506" t="e">
        <f>INDEX(Energy_cumulative_emissions[],MATCH(CU$496,Energy_cumulative_emissions[Column2],0),37)</f>
        <v>#N/A</v>
      </c>
      <c r="CV506" t="e">
        <f>INDEX(Energy_cumulative_emissions[],MATCH(CV$496,Energy_cumulative_emissions[Column2],0),37)</f>
        <v>#N/A</v>
      </c>
      <c r="CW506" t="e">
        <f>INDEX(Energy_cumulative_emissions[],MATCH(CW$496,Energy_cumulative_emissions[Column2],0),37)</f>
        <v>#N/A</v>
      </c>
      <c r="CX506" t="e">
        <f>INDEX(Energy_cumulative_emissions[],MATCH(CX$496,Energy_cumulative_emissions[Column2],0),37)</f>
        <v>#N/A</v>
      </c>
      <c r="CY506" t="e">
        <f>INDEX(Energy_cumulative_emissions[],MATCH(CY$496,Energy_cumulative_emissions[Column2],0),37)</f>
        <v>#N/A</v>
      </c>
      <c r="CZ506" t="e">
        <f>INDEX(Energy_cumulative_emissions[],MATCH(CZ$496,Energy_cumulative_emissions[Column2],0),37)</f>
        <v>#N/A</v>
      </c>
      <c r="DA506" t="e">
        <f>INDEX(Energy_cumulative_emissions[],MATCH(DA$496,Energy_cumulative_emissions[Column2],0),37)</f>
        <v>#N/A</v>
      </c>
      <c r="DB506" t="e">
        <f>INDEX(Energy_cumulative_emissions[],MATCH(DB$496,Energy_cumulative_emissions[Column2],0),37)</f>
        <v>#N/A</v>
      </c>
      <c r="DC506" t="e">
        <f>INDEX(Energy_cumulative_emissions[],MATCH(DC$496,Energy_cumulative_emissions[Column2],0),37)</f>
        <v>#N/A</v>
      </c>
      <c r="DD506" t="e">
        <f>INDEX(Energy_cumulative_emissions[],MATCH(DD$496,Energy_cumulative_emissions[Column2],0),37)</f>
        <v>#N/A</v>
      </c>
      <c r="DE506" t="e">
        <f>INDEX(Energy_cumulative_emissions[],MATCH(DE$496,Energy_cumulative_emissions[Column2],0),37)</f>
        <v>#N/A</v>
      </c>
      <c r="DF506" t="e">
        <f>INDEX(Energy_cumulative_emissions[],MATCH(DF$496,Energy_cumulative_emissions[Column2],0),37)</f>
        <v>#N/A</v>
      </c>
      <c r="DG506" t="e">
        <f>INDEX(Energy_cumulative_emissions[],MATCH(DG$496,Energy_cumulative_emissions[Column2],0),37)</f>
        <v>#N/A</v>
      </c>
      <c r="DH506" t="e">
        <f>INDEX(Energy_cumulative_emissions[],MATCH(DH$496,Energy_cumulative_emissions[Column2],0),37)</f>
        <v>#N/A</v>
      </c>
      <c r="DI506" t="e">
        <f>INDEX(Energy_cumulative_emissions[],MATCH(DI$496,Energy_cumulative_emissions[Column2],0),37)</f>
        <v>#N/A</v>
      </c>
      <c r="DJ506" s="91" t="e">
        <f>INDEX(Energy_cumulative_emissions[],MATCH(DJ$496,Energy_cumulative_emissions[Column2],0),37)</f>
        <v>#N/A</v>
      </c>
      <c r="DK506" t="e">
        <f>INDEX(Energy_cumulative_emissions[],MATCH(DK$496,Energy_cumulative_emissions[Column2],0),37)</f>
        <v>#N/A</v>
      </c>
      <c r="DL506" t="e">
        <f>INDEX(Energy_cumulative_emissions[],MATCH(DL$496,Energy_cumulative_emissions[Column2],0),37)</f>
        <v>#N/A</v>
      </c>
      <c r="DM506" t="e">
        <f>INDEX(Energy_cumulative_emissions[],MATCH(DM$496,Energy_cumulative_emissions[Column2],0),37)</f>
        <v>#N/A</v>
      </c>
      <c r="DN506" t="e">
        <f>INDEX(Energy_cumulative_emissions[],MATCH(DN$496,Energy_cumulative_emissions[Column2],0),37)</f>
        <v>#N/A</v>
      </c>
      <c r="DO506" t="e">
        <f>INDEX(Energy_cumulative_emissions[],MATCH(DO$496,Energy_cumulative_emissions[Column2],0),37)</f>
        <v>#N/A</v>
      </c>
      <c r="DP506" t="e">
        <f>INDEX(Energy_cumulative_emissions[],MATCH(DP$496,Energy_cumulative_emissions[Column2],0),37)</f>
        <v>#N/A</v>
      </c>
      <c r="DQ506" t="e">
        <f>INDEX(Energy_cumulative_emissions[],MATCH(DQ$496,Energy_cumulative_emissions[Column2],0),37)</f>
        <v>#N/A</v>
      </c>
      <c r="DR506" t="e">
        <f>INDEX(Energy_cumulative_emissions[],MATCH(DR$496,Energy_cumulative_emissions[Column2],0),37)</f>
        <v>#N/A</v>
      </c>
      <c r="DS506" t="e">
        <f>INDEX(Energy_cumulative_emissions[],MATCH(DS$496,Energy_cumulative_emissions[Column2],0),37)</f>
        <v>#N/A</v>
      </c>
      <c r="DT506" t="e">
        <f>INDEX(Energy_cumulative_emissions[],MATCH(DT$496,Energy_cumulative_emissions[Column2],0),37)</f>
        <v>#N/A</v>
      </c>
      <c r="DU506" t="e">
        <f>INDEX(Energy_cumulative_emissions[],MATCH(DU$496,Energy_cumulative_emissions[Column2],0),37)</f>
        <v>#N/A</v>
      </c>
      <c r="DV506" t="e">
        <f>INDEX(Energy_cumulative_emissions[],MATCH(DV$496,Energy_cumulative_emissions[Column2],0),37)</f>
        <v>#N/A</v>
      </c>
      <c r="DW506" t="e">
        <f>INDEX(Energy_cumulative_emissions[],MATCH(DW$496,Energy_cumulative_emissions[Column2],0),37)</f>
        <v>#N/A</v>
      </c>
      <c r="DX506" t="e">
        <f>INDEX(Energy_cumulative_emissions[],MATCH(DX$496,Energy_cumulative_emissions[Column2],0),37)</f>
        <v>#N/A</v>
      </c>
      <c r="DY506" t="e">
        <f>INDEX(Energy_cumulative_emissions[],MATCH(DY$496,Energy_cumulative_emissions[Column2],0),37)</f>
        <v>#N/A</v>
      </c>
      <c r="DZ506" t="e">
        <f>INDEX(Energy_cumulative_emissions[],MATCH(DZ$496,Energy_cumulative_emissions[Column2],0),37)</f>
        <v>#N/A</v>
      </c>
      <c r="EA506" t="e">
        <f>INDEX(Energy_cumulative_emissions[],MATCH(EA$496,Energy_cumulative_emissions[Column2],0),37)</f>
        <v>#N/A</v>
      </c>
      <c r="EB506" t="e">
        <f>INDEX(Energy_cumulative_emissions[],MATCH(EB$496,Energy_cumulative_emissions[Column2],0),37)</f>
        <v>#N/A</v>
      </c>
      <c r="EC506" t="e">
        <f>INDEX(Energy_cumulative_emissions[],MATCH(EC$496,Energy_cumulative_emissions[Column2],0),37)</f>
        <v>#N/A</v>
      </c>
      <c r="ED506" t="e">
        <f>INDEX(Energy_cumulative_emissions[],MATCH(ED$496,Energy_cumulative_emissions[Column2],0),37)</f>
        <v>#N/A</v>
      </c>
      <c r="EE506" t="e">
        <f>INDEX(Energy_cumulative_emissions[],MATCH(EE$496,Energy_cumulative_emissions[Column2],0),37)</f>
        <v>#N/A</v>
      </c>
      <c r="EF506" t="e">
        <f>INDEX(Energy_cumulative_emissions[],MATCH(EF$496,Energy_cumulative_emissions[Column2],0),37)</f>
        <v>#N/A</v>
      </c>
      <c r="EG506" t="e">
        <f>INDEX(Energy_cumulative_emissions[],MATCH(EG$496,Energy_cumulative_emissions[Column2],0),37)</f>
        <v>#N/A</v>
      </c>
      <c r="EH506" t="e">
        <f>INDEX(Energy_cumulative_emissions[],MATCH(EH$496,Energy_cumulative_emissions[Column2],0),37)</f>
        <v>#N/A</v>
      </c>
      <c r="EI506" t="e">
        <f>INDEX(Energy_cumulative_emissions[],MATCH(EI$496,Energy_cumulative_emissions[Column2],0),37)</f>
        <v>#N/A</v>
      </c>
      <c r="EJ506" t="e">
        <f>INDEX(Energy_cumulative_emissions[],MATCH(EJ$496,Energy_cumulative_emissions[Column2],0),37)</f>
        <v>#N/A</v>
      </c>
      <c r="EK506" t="e">
        <f>INDEX(Energy_cumulative_emissions[],MATCH(EK$496,Energy_cumulative_emissions[Column2],0),37)</f>
        <v>#N/A</v>
      </c>
      <c r="EL506" t="e">
        <f>INDEX(Energy_cumulative_emissions[],MATCH(EL$496,Energy_cumulative_emissions[Column2],0),37)</f>
        <v>#N/A</v>
      </c>
      <c r="EM506" t="e">
        <f>INDEX(Energy_cumulative_emissions[],MATCH(EM$496,Energy_cumulative_emissions[Column2],0),37)</f>
        <v>#N/A</v>
      </c>
      <c r="EN506" s="91" t="e">
        <f>INDEX(Energy_cumulative_emissions[],MATCH(EN$496,Energy_cumulative_emissions[Column2],0),37)</f>
        <v>#N/A</v>
      </c>
    </row>
    <row r="507" spans="19:144">
      <c r="V507" s="431" t="s">
        <v>438</v>
      </c>
      <c r="W507" t="s">
        <v>629</v>
      </c>
      <c r="X507" s="91">
        <v>0</v>
      </c>
      <c r="Y507" t="e">
        <f>SUM(INDEX(Energy_cumulative_emissions[],MATCH(Y$496,Energy_cumulative_emissions[Column2],0),17),INDEX(Energy_cumulative_emissions[],MATCH(Y$496,Energy_cumulative_emissions[Column2],0),18))</f>
        <v>#N/A</v>
      </c>
      <c r="Z507" t="e">
        <f>SUM(INDEX(Energy_cumulative_emissions[],MATCH(Z$496,Energy_cumulative_emissions[Column2],0),17),INDEX(Energy_cumulative_emissions[],MATCH(Z$496,Energy_cumulative_emissions[Column2],0),18))</f>
        <v>#N/A</v>
      </c>
      <c r="AA507" t="e">
        <f>SUM(INDEX(Energy_cumulative_emissions[],MATCH(AA$496,Energy_cumulative_emissions[Column2],0),17),INDEX(Energy_cumulative_emissions[],MATCH(AA$496,Energy_cumulative_emissions[Column2],0),18))</f>
        <v>#N/A</v>
      </c>
      <c r="AB507" t="e">
        <f>SUM(INDEX(Energy_cumulative_emissions[],MATCH(AB$496,Energy_cumulative_emissions[Column2],0),17),INDEX(Energy_cumulative_emissions[],MATCH(AB$496,Energy_cumulative_emissions[Column2],0),18))</f>
        <v>#N/A</v>
      </c>
      <c r="AC507" t="e">
        <f>SUM(INDEX(Energy_cumulative_emissions[],MATCH(AC$496,Energy_cumulative_emissions[Column2],0),17),INDEX(Energy_cumulative_emissions[],MATCH(AC$496,Energy_cumulative_emissions[Column2],0),18))</f>
        <v>#N/A</v>
      </c>
      <c r="AD507" t="e">
        <f>SUM(INDEX(Energy_cumulative_emissions[],MATCH(AD$496,Energy_cumulative_emissions[Column2],0),17),INDEX(Energy_cumulative_emissions[],MATCH(AD$496,Energy_cumulative_emissions[Column2],0),18))</f>
        <v>#N/A</v>
      </c>
      <c r="AE507" t="e">
        <f>SUM(INDEX(Energy_cumulative_emissions[],MATCH(AE$496,Energy_cumulative_emissions[Column2],0),17),INDEX(Energy_cumulative_emissions[],MATCH(AE$496,Energy_cumulative_emissions[Column2],0),18))</f>
        <v>#N/A</v>
      </c>
      <c r="AF507" t="e">
        <f>SUM(INDEX(Energy_cumulative_emissions[],MATCH(AF$496,Energy_cumulative_emissions[Column2],0),17),INDEX(Energy_cumulative_emissions[],MATCH(AF$496,Energy_cumulative_emissions[Column2],0),18))</f>
        <v>#N/A</v>
      </c>
      <c r="AG507" t="e">
        <f>SUM(INDEX(Energy_cumulative_emissions[],MATCH(AG$496,Energy_cumulative_emissions[Column2],0),17),INDEX(Energy_cumulative_emissions[],MATCH(AG$496,Energy_cumulative_emissions[Column2],0),18))</f>
        <v>#N/A</v>
      </c>
      <c r="AH507" t="e">
        <f>SUM(INDEX(Energy_cumulative_emissions[],MATCH(AH$496,Energy_cumulative_emissions[Column2],0),17),INDEX(Energy_cumulative_emissions[],MATCH(AH$496,Energy_cumulative_emissions[Column2],0),18))</f>
        <v>#N/A</v>
      </c>
      <c r="AI507" t="e">
        <f>SUM(INDEX(Energy_cumulative_emissions[],MATCH(AI$496,Energy_cumulative_emissions[Column2],0),17),INDEX(Energy_cumulative_emissions[],MATCH(AI$496,Energy_cumulative_emissions[Column2],0),18))</f>
        <v>#N/A</v>
      </c>
      <c r="AJ507" t="e">
        <f>SUM(INDEX(Energy_cumulative_emissions[],MATCH(AJ$496,Energy_cumulative_emissions[Column2],0),17),INDEX(Energy_cumulative_emissions[],MATCH(AJ$496,Energy_cumulative_emissions[Column2],0),18))</f>
        <v>#N/A</v>
      </c>
      <c r="AK507" t="e">
        <f>SUM(INDEX(Energy_cumulative_emissions[],MATCH(AK$496,Energy_cumulative_emissions[Column2],0),17),INDEX(Energy_cumulative_emissions[],MATCH(AK$496,Energy_cumulative_emissions[Column2],0),18))</f>
        <v>#N/A</v>
      </c>
      <c r="AL507" t="e">
        <f>SUM(INDEX(Energy_cumulative_emissions[],MATCH(AL$496,Energy_cumulative_emissions[Column2],0),17),INDEX(Energy_cumulative_emissions[],MATCH(AL$496,Energy_cumulative_emissions[Column2],0),18))</f>
        <v>#N/A</v>
      </c>
      <c r="AM507" t="e">
        <f>SUM(INDEX(Energy_cumulative_emissions[],MATCH(AM$496,Energy_cumulative_emissions[Column2],0),17),INDEX(Energy_cumulative_emissions[],MATCH(AM$496,Energy_cumulative_emissions[Column2],0),18))</f>
        <v>#N/A</v>
      </c>
      <c r="AN507" t="e">
        <f>SUM(INDEX(Energy_cumulative_emissions[],MATCH(AN$496,Energy_cumulative_emissions[Column2],0),17),INDEX(Energy_cumulative_emissions[],MATCH(AN$496,Energy_cumulative_emissions[Column2],0),18))</f>
        <v>#N/A</v>
      </c>
      <c r="AO507" t="e">
        <f>SUM(INDEX(Energy_cumulative_emissions[],MATCH(AO$496,Energy_cumulative_emissions[Column2],0),17),INDEX(Energy_cumulative_emissions[],MATCH(AO$496,Energy_cumulative_emissions[Column2],0),18))</f>
        <v>#N/A</v>
      </c>
      <c r="AP507" t="e">
        <f>SUM(INDEX(Energy_cumulative_emissions[],MATCH(AP$496,Energy_cumulative_emissions[Column2],0),17),INDEX(Energy_cumulative_emissions[],MATCH(AP$496,Energy_cumulative_emissions[Column2],0),18))</f>
        <v>#N/A</v>
      </c>
      <c r="AQ507" t="e">
        <f>SUM(INDEX(Energy_cumulative_emissions[],MATCH(AQ$496,Energy_cumulative_emissions[Column2],0),17),INDEX(Energy_cumulative_emissions[],MATCH(AQ$496,Energy_cumulative_emissions[Column2],0),18))</f>
        <v>#N/A</v>
      </c>
      <c r="AR507" t="e">
        <f>SUM(INDEX(Energy_cumulative_emissions[],MATCH(AR$496,Energy_cumulative_emissions[Column2],0),17),INDEX(Energy_cumulative_emissions[],MATCH(AR$496,Energy_cumulative_emissions[Column2],0),18))</f>
        <v>#N/A</v>
      </c>
      <c r="AS507" t="e">
        <f>SUM(INDEX(Energy_cumulative_emissions[],MATCH(AS$496,Energy_cumulative_emissions[Column2],0),17),INDEX(Energy_cumulative_emissions[],MATCH(AS$496,Energy_cumulative_emissions[Column2],0),18))</f>
        <v>#N/A</v>
      </c>
      <c r="AT507" t="e">
        <f>SUM(INDEX(Energy_cumulative_emissions[],MATCH(AT$496,Energy_cumulative_emissions[Column2],0),17),INDEX(Energy_cumulative_emissions[],MATCH(AT$496,Energy_cumulative_emissions[Column2],0),18))</f>
        <v>#N/A</v>
      </c>
      <c r="AU507" t="e">
        <f>SUM(INDEX(Energy_cumulative_emissions[],MATCH(AU$496,Energy_cumulative_emissions[Column2],0),17),INDEX(Energy_cumulative_emissions[],MATCH(AU$496,Energy_cumulative_emissions[Column2],0),18))</f>
        <v>#N/A</v>
      </c>
      <c r="AV507" t="e">
        <f>SUM(INDEX(Energy_cumulative_emissions[],MATCH(AV$496,Energy_cumulative_emissions[Column2],0),17),INDEX(Energy_cumulative_emissions[],MATCH(AV$496,Energy_cumulative_emissions[Column2],0),18))</f>
        <v>#N/A</v>
      </c>
      <c r="AW507" t="e">
        <f>SUM(INDEX(Energy_cumulative_emissions[],MATCH(AW$496,Energy_cumulative_emissions[Column2],0),17),INDEX(Energy_cumulative_emissions[],MATCH(AW$496,Energy_cumulative_emissions[Column2],0),18))</f>
        <v>#N/A</v>
      </c>
      <c r="AX507" t="e">
        <f>SUM(INDEX(Energy_cumulative_emissions[],MATCH(AX$496,Energy_cumulative_emissions[Column2],0),17),INDEX(Energy_cumulative_emissions[],MATCH(AX$496,Energy_cumulative_emissions[Column2],0),18))</f>
        <v>#N/A</v>
      </c>
      <c r="AY507" t="e">
        <f>SUM(INDEX(Energy_cumulative_emissions[],MATCH(AY$496,Energy_cumulative_emissions[Column2],0),17),INDEX(Energy_cumulative_emissions[],MATCH(AY$496,Energy_cumulative_emissions[Column2],0),18))</f>
        <v>#N/A</v>
      </c>
      <c r="AZ507" t="e">
        <f>SUM(INDEX(Energy_cumulative_emissions[],MATCH(AZ$496,Energy_cumulative_emissions[Column2],0),17),INDEX(Energy_cumulative_emissions[],MATCH(AZ$496,Energy_cumulative_emissions[Column2],0),18))</f>
        <v>#N/A</v>
      </c>
      <c r="BA507" t="e">
        <f>SUM(INDEX(Energy_cumulative_emissions[],MATCH(BA$496,Energy_cumulative_emissions[Column2],0),17),INDEX(Energy_cumulative_emissions[],MATCH(BA$496,Energy_cumulative_emissions[Column2],0),18))</f>
        <v>#N/A</v>
      </c>
      <c r="BB507" s="91" t="e">
        <f>SUM(INDEX(Energy_cumulative_emissions[],MATCH(BB$496,Energy_cumulative_emissions[Column2],0),17),INDEX(Energy_cumulative_emissions[],MATCH(BB$496,Energy_cumulative_emissions[Column2],0),18))</f>
        <v>#N/A</v>
      </c>
      <c r="BC507" t="e">
        <f>SUM(INDEX(Energy_cumulative_emissions[],MATCH(BC$496,Energy_cumulative_emissions[Column2],0),17),INDEX(Energy_cumulative_emissions[],MATCH(BC$496,Energy_cumulative_emissions[Column2],0),18))</f>
        <v>#N/A</v>
      </c>
      <c r="BD507" t="e">
        <f>SUM(INDEX(Energy_cumulative_emissions[],MATCH(BD$496,Energy_cumulative_emissions[Column2],0),17),INDEX(Energy_cumulative_emissions[],MATCH(BD$496,Energy_cumulative_emissions[Column2],0),18))</f>
        <v>#N/A</v>
      </c>
      <c r="BE507" t="e">
        <f>SUM(INDEX(Energy_cumulative_emissions[],MATCH(BE$496,Energy_cumulative_emissions[Column2],0),17),INDEX(Energy_cumulative_emissions[],MATCH(BE$496,Energy_cumulative_emissions[Column2],0),18))</f>
        <v>#N/A</v>
      </c>
      <c r="BF507" t="e">
        <f>SUM(INDEX(Energy_cumulative_emissions[],MATCH(BF$496,Energy_cumulative_emissions[Column2],0),17),INDEX(Energy_cumulative_emissions[],MATCH(BF$496,Energy_cumulative_emissions[Column2],0),18))</f>
        <v>#N/A</v>
      </c>
      <c r="BG507" t="e">
        <f>SUM(INDEX(Energy_cumulative_emissions[],MATCH(BG$496,Energy_cumulative_emissions[Column2],0),17),INDEX(Energy_cumulative_emissions[],MATCH(BG$496,Energy_cumulative_emissions[Column2],0),18))</f>
        <v>#N/A</v>
      </c>
      <c r="BH507" t="e">
        <f>SUM(INDEX(Energy_cumulative_emissions[],MATCH(BH$496,Energy_cumulative_emissions[Column2],0),17),INDEX(Energy_cumulative_emissions[],MATCH(BH$496,Energy_cumulative_emissions[Column2],0),18))</f>
        <v>#N/A</v>
      </c>
      <c r="BI507" t="e">
        <f>SUM(INDEX(Energy_cumulative_emissions[],MATCH(BI$496,Energy_cumulative_emissions[Column2],0),17),INDEX(Energy_cumulative_emissions[],MATCH(BI$496,Energy_cumulative_emissions[Column2],0),18))</f>
        <v>#N/A</v>
      </c>
      <c r="BJ507" t="e">
        <f>SUM(INDEX(Energy_cumulative_emissions[],MATCH(BJ$496,Energy_cumulative_emissions[Column2],0),17),INDEX(Energy_cumulative_emissions[],MATCH(BJ$496,Energy_cumulative_emissions[Column2],0),18))</f>
        <v>#N/A</v>
      </c>
      <c r="BK507" t="e">
        <f>SUM(INDEX(Energy_cumulative_emissions[],MATCH(BK$496,Energy_cumulative_emissions[Column2],0),17),INDEX(Energy_cumulative_emissions[],MATCH(BK$496,Energy_cumulative_emissions[Column2],0),18))</f>
        <v>#N/A</v>
      </c>
      <c r="BL507" t="e">
        <f>SUM(INDEX(Energy_cumulative_emissions[],MATCH(BL$496,Energy_cumulative_emissions[Column2],0),17),INDEX(Energy_cumulative_emissions[],MATCH(BL$496,Energy_cumulative_emissions[Column2],0),18))</f>
        <v>#N/A</v>
      </c>
      <c r="BM507" t="e">
        <f>SUM(INDEX(Energy_cumulative_emissions[],MATCH(BM$496,Energy_cumulative_emissions[Column2],0),17),INDEX(Energy_cumulative_emissions[],MATCH(BM$496,Energy_cumulative_emissions[Column2],0),18))</f>
        <v>#N/A</v>
      </c>
      <c r="BN507" t="e">
        <f>SUM(INDEX(Energy_cumulative_emissions[],MATCH(BN$496,Energy_cumulative_emissions[Column2],0),17),INDEX(Energy_cumulative_emissions[],MATCH(BN$496,Energy_cumulative_emissions[Column2],0),18))</f>
        <v>#N/A</v>
      </c>
      <c r="BO507" t="e">
        <f>SUM(INDEX(Energy_cumulative_emissions[],MATCH(BO$496,Energy_cumulative_emissions[Column2],0),17),INDEX(Energy_cumulative_emissions[],MATCH(BO$496,Energy_cumulative_emissions[Column2],0),18))</f>
        <v>#N/A</v>
      </c>
      <c r="BP507" t="e">
        <f>SUM(INDEX(Energy_cumulative_emissions[],MATCH(BP$496,Energy_cumulative_emissions[Column2],0),17),INDEX(Energy_cumulative_emissions[],MATCH(BP$496,Energy_cumulative_emissions[Column2],0),18))</f>
        <v>#N/A</v>
      </c>
      <c r="BQ507" t="e">
        <f>SUM(INDEX(Energy_cumulative_emissions[],MATCH(BQ$496,Energy_cumulative_emissions[Column2],0),17),INDEX(Energy_cumulative_emissions[],MATCH(BQ$496,Energy_cumulative_emissions[Column2],0),18))</f>
        <v>#N/A</v>
      </c>
      <c r="BR507" t="e">
        <f>SUM(INDEX(Energy_cumulative_emissions[],MATCH(BR$496,Energy_cumulative_emissions[Column2],0),17),INDEX(Energy_cumulative_emissions[],MATCH(BR$496,Energy_cumulative_emissions[Column2],0),18))</f>
        <v>#N/A</v>
      </c>
      <c r="BS507" t="e">
        <f>SUM(INDEX(Energy_cumulative_emissions[],MATCH(BS$496,Energy_cumulative_emissions[Column2],0),17),INDEX(Energy_cumulative_emissions[],MATCH(BS$496,Energy_cumulative_emissions[Column2],0),18))</f>
        <v>#N/A</v>
      </c>
      <c r="BT507" t="e">
        <f>SUM(INDEX(Energy_cumulative_emissions[],MATCH(BT$496,Energy_cumulative_emissions[Column2],0),17),INDEX(Energy_cumulative_emissions[],MATCH(BT$496,Energy_cumulative_emissions[Column2],0),18))</f>
        <v>#N/A</v>
      </c>
      <c r="BU507" t="e">
        <f>SUM(INDEX(Energy_cumulative_emissions[],MATCH(BU$496,Energy_cumulative_emissions[Column2],0),17),INDEX(Energy_cumulative_emissions[],MATCH(BU$496,Energy_cumulative_emissions[Column2],0),18))</f>
        <v>#N/A</v>
      </c>
      <c r="BV507" t="e">
        <f>SUM(INDEX(Energy_cumulative_emissions[],MATCH(BV$496,Energy_cumulative_emissions[Column2],0),17),INDEX(Energy_cumulative_emissions[],MATCH(BV$496,Energy_cumulative_emissions[Column2],0),18))</f>
        <v>#N/A</v>
      </c>
      <c r="BW507" t="e">
        <f>SUM(INDEX(Energy_cumulative_emissions[],MATCH(BW$496,Energy_cumulative_emissions[Column2],0),17),INDEX(Energy_cumulative_emissions[],MATCH(BW$496,Energy_cumulative_emissions[Column2],0),18))</f>
        <v>#N/A</v>
      </c>
      <c r="BX507" t="e">
        <f>SUM(INDEX(Energy_cumulative_emissions[],MATCH(BX$496,Energy_cumulative_emissions[Column2],0),17),INDEX(Energy_cumulative_emissions[],MATCH(BX$496,Energy_cumulative_emissions[Column2],0),18))</f>
        <v>#N/A</v>
      </c>
      <c r="BY507" t="e">
        <f>SUM(INDEX(Energy_cumulative_emissions[],MATCH(BY$496,Energy_cumulative_emissions[Column2],0),17),INDEX(Energy_cumulative_emissions[],MATCH(BY$496,Energy_cumulative_emissions[Column2],0),18))</f>
        <v>#N/A</v>
      </c>
      <c r="BZ507" t="e">
        <f>SUM(INDEX(Energy_cumulative_emissions[],MATCH(BZ$496,Energy_cumulative_emissions[Column2],0),17),INDEX(Energy_cumulative_emissions[],MATCH(BZ$496,Energy_cumulative_emissions[Column2],0),18))</f>
        <v>#N/A</v>
      </c>
      <c r="CA507" t="e">
        <f>SUM(INDEX(Energy_cumulative_emissions[],MATCH(CA$496,Energy_cumulative_emissions[Column2],0),17),INDEX(Energy_cumulative_emissions[],MATCH(CA$496,Energy_cumulative_emissions[Column2],0),18))</f>
        <v>#N/A</v>
      </c>
      <c r="CB507" t="e">
        <f>SUM(INDEX(Energy_cumulative_emissions[],MATCH(CB$496,Energy_cumulative_emissions[Column2],0),17),INDEX(Energy_cumulative_emissions[],MATCH(CB$496,Energy_cumulative_emissions[Column2],0),18))</f>
        <v>#N/A</v>
      </c>
      <c r="CC507" t="e">
        <f>SUM(INDEX(Energy_cumulative_emissions[],MATCH(CC$496,Energy_cumulative_emissions[Column2],0),17),INDEX(Energy_cumulative_emissions[],MATCH(CC$496,Energy_cumulative_emissions[Column2],0),18))</f>
        <v>#N/A</v>
      </c>
      <c r="CD507" t="e">
        <f>SUM(INDEX(Energy_cumulative_emissions[],MATCH(CD$496,Energy_cumulative_emissions[Column2],0),17),INDEX(Energy_cumulative_emissions[],MATCH(CD$496,Energy_cumulative_emissions[Column2],0),18))</f>
        <v>#N/A</v>
      </c>
      <c r="CE507" t="e">
        <f>SUM(INDEX(Energy_cumulative_emissions[],MATCH(CE$496,Energy_cumulative_emissions[Column2],0),17),INDEX(Energy_cumulative_emissions[],MATCH(CE$496,Energy_cumulative_emissions[Column2],0),18))</f>
        <v>#N/A</v>
      </c>
      <c r="CF507" s="91" t="e">
        <f>SUM(INDEX(Energy_cumulative_emissions[],MATCH(CF$496,Energy_cumulative_emissions[Column2],0),17),INDEX(Energy_cumulative_emissions[],MATCH(CF$496,Energy_cumulative_emissions[Column2],0),18))</f>
        <v>#N/A</v>
      </c>
      <c r="CG507" t="e">
        <f>SUM(INDEX(Energy_cumulative_emissions[],MATCH(CG$496,Energy_cumulative_emissions[Column2],0),17),INDEX(Energy_cumulative_emissions[],MATCH(CG$496,Energy_cumulative_emissions[Column2],0),18))</f>
        <v>#N/A</v>
      </c>
      <c r="CH507" t="e">
        <f>SUM(INDEX(Energy_cumulative_emissions[],MATCH(CH$496,Energy_cumulative_emissions[Column2],0),17),INDEX(Energy_cumulative_emissions[],MATCH(CH$496,Energy_cumulative_emissions[Column2],0),18))</f>
        <v>#N/A</v>
      </c>
      <c r="CI507" t="e">
        <f>SUM(INDEX(Energy_cumulative_emissions[],MATCH(CI$496,Energy_cumulative_emissions[Column2],0),17),INDEX(Energy_cumulative_emissions[],MATCH(CI$496,Energy_cumulative_emissions[Column2],0),18))</f>
        <v>#N/A</v>
      </c>
      <c r="CJ507" t="e">
        <f>SUM(INDEX(Energy_cumulative_emissions[],MATCH(CJ$496,Energy_cumulative_emissions[Column2],0),17),INDEX(Energy_cumulative_emissions[],MATCH(CJ$496,Energy_cumulative_emissions[Column2],0),18))</f>
        <v>#N/A</v>
      </c>
      <c r="CK507" t="e">
        <f>SUM(INDEX(Energy_cumulative_emissions[],MATCH(CK$496,Energy_cumulative_emissions[Column2],0),17),INDEX(Energy_cumulative_emissions[],MATCH(CK$496,Energy_cumulative_emissions[Column2],0),18))</f>
        <v>#N/A</v>
      </c>
      <c r="CL507" t="e">
        <f>SUM(INDEX(Energy_cumulative_emissions[],MATCH(CL$496,Energy_cumulative_emissions[Column2],0),17),INDEX(Energy_cumulative_emissions[],MATCH(CL$496,Energy_cumulative_emissions[Column2],0),18))</f>
        <v>#N/A</v>
      </c>
      <c r="CM507" t="e">
        <f>SUM(INDEX(Energy_cumulative_emissions[],MATCH(CM$496,Energy_cumulative_emissions[Column2],0),17),INDEX(Energy_cumulative_emissions[],MATCH(CM$496,Energy_cumulative_emissions[Column2],0),18))</f>
        <v>#N/A</v>
      </c>
      <c r="CN507" t="e">
        <f>SUM(INDEX(Energy_cumulative_emissions[],MATCH(CN$496,Energy_cumulative_emissions[Column2],0),17),INDEX(Energy_cumulative_emissions[],MATCH(CN$496,Energy_cumulative_emissions[Column2],0),18))</f>
        <v>#N/A</v>
      </c>
      <c r="CO507" t="e">
        <f>SUM(INDEX(Energy_cumulative_emissions[],MATCH(CO$496,Energy_cumulative_emissions[Column2],0),17),INDEX(Energy_cumulative_emissions[],MATCH(CO$496,Energy_cumulative_emissions[Column2],0),18))</f>
        <v>#N/A</v>
      </c>
      <c r="CP507" t="e">
        <f>SUM(INDEX(Energy_cumulative_emissions[],MATCH(CP$496,Energy_cumulative_emissions[Column2],0),17),INDEX(Energy_cumulative_emissions[],MATCH(CP$496,Energy_cumulative_emissions[Column2],0),18))</f>
        <v>#N/A</v>
      </c>
      <c r="CQ507" t="e">
        <f>SUM(INDEX(Energy_cumulative_emissions[],MATCH(CQ$496,Energy_cumulative_emissions[Column2],0),17),INDEX(Energy_cumulative_emissions[],MATCH(CQ$496,Energy_cumulative_emissions[Column2],0),18))</f>
        <v>#N/A</v>
      </c>
      <c r="CR507" t="e">
        <f>SUM(INDEX(Energy_cumulative_emissions[],MATCH(CR$496,Energy_cumulative_emissions[Column2],0),17),INDEX(Energy_cumulative_emissions[],MATCH(CR$496,Energy_cumulative_emissions[Column2],0),18))</f>
        <v>#N/A</v>
      </c>
      <c r="CS507" t="e">
        <f>SUM(INDEX(Energy_cumulative_emissions[],MATCH(CS$496,Energy_cumulative_emissions[Column2],0),17),INDEX(Energy_cumulative_emissions[],MATCH(CS$496,Energy_cumulative_emissions[Column2],0),18))</f>
        <v>#N/A</v>
      </c>
      <c r="CT507" t="e">
        <f>SUM(INDEX(Energy_cumulative_emissions[],MATCH(CT$496,Energy_cumulative_emissions[Column2],0),17),INDEX(Energy_cumulative_emissions[],MATCH(CT$496,Energy_cumulative_emissions[Column2],0),18))</f>
        <v>#N/A</v>
      </c>
      <c r="CU507" t="e">
        <f>SUM(INDEX(Energy_cumulative_emissions[],MATCH(CU$496,Energy_cumulative_emissions[Column2],0),17),INDEX(Energy_cumulative_emissions[],MATCH(CU$496,Energy_cumulative_emissions[Column2],0),18))</f>
        <v>#N/A</v>
      </c>
      <c r="CV507" t="e">
        <f>SUM(INDEX(Energy_cumulative_emissions[],MATCH(CV$496,Energy_cumulative_emissions[Column2],0),17),INDEX(Energy_cumulative_emissions[],MATCH(CV$496,Energy_cumulative_emissions[Column2],0),18))</f>
        <v>#N/A</v>
      </c>
      <c r="CW507" t="e">
        <f>SUM(INDEX(Energy_cumulative_emissions[],MATCH(CW$496,Energy_cumulative_emissions[Column2],0),17),INDEX(Energy_cumulative_emissions[],MATCH(CW$496,Energy_cumulative_emissions[Column2],0),18))</f>
        <v>#N/A</v>
      </c>
      <c r="CX507" t="e">
        <f>SUM(INDEX(Energy_cumulative_emissions[],MATCH(CX$496,Energy_cumulative_emissions[Column2],0),17),INDEX(Energy_cumulative_emissions[],MATCH(CX$496,Energy_cumulative_emissions[Column2],0),18))</f>
        <v>#N/A</v>
      </c>
      <c r="CY507" t="e">
        <f>SUM(INDEX(Energy_cumulative_emissions[],MATCH(CY$496,Energy_cumulative_emissions[Column2],0),17),INDEX(Energy_cumulative_emissions[],MATCH(CY$496,Energy_cumulative_emissions[Column2],0),18))</f>
        <v>#N/A</v>
      </c>
      <c r="CZ507" t="e">
        <f>SUM(INDEX(Energy_cumulative_emissions[],MATCH(CZ$496,Energy_cumulative_emissions[Column2],0),17),INDEX(Energy_cumulative_emissions[],MATCH(CZ$496,Energy_cumulative_emissions[Column2],0),18))</f>
        <v>#N/A</v>
      </c>
      <c r="DA507" t="e">
        <f>SUM(INDEX(Energy_cumulative_emissions[],MATCH(DA$496,Energy_cumulative_emissions[Column2],0),17),INDEX(Energy_cumulative_emissions[],MATCH(DA$496,Energy_cumulative_emissions[Column2],0),18))</f>
        <v>#N/A</v>
      </c>
      <c r="DB507" t="e">
        <f>SUM(INDEX(Energy_cumulative_emissions[],MATCH(DB$496,Energy_cumulative_emissions[Column2],0),17),INDEX(Energy_cumulative_emissions[],MATCH(DB$496,Energy_cumulative_emissions[Column2],0),18))</f>
        <v>#N/A</v>
      </c>
      <c r="DC507" t="e">
        <f>SUM(INDEX(Energy_cumulative_emissions[],MATCH(DC$496,Energy_cumulative_emissions[Column2],0),17),INDEX(Energy_cumulative_emissions[],MATCH(DC$496,Energy_cumulative_emissions[Column2],0),18))</f>
        <v>#N/A</v>
      </c>
      <c r="DD507" t="e">
        <f>SUM(INDEX(Energy_cumulative_emissions[],MATCH(DD$496,Energy_cumulative_emissions[Column2],0),17),INDEX(Energy_cumulative_emissions[],MATCH(DD$496,Energy_cumulative_emissions[Column2],0),18))</f>
        <v>#N/A</v>
      </c>
      <c r="DE507" t="e">
        <f>SUM(INDEX(Energy_cumulative_emissions[],MATCH(DE$496,Energy_cumulative_emissions[Column2],0),17),INDEX(Energy_cumulative_emissions[],MATCH(DE$496,Energy_cumulative_emissions[Column2],0),18))</f>
        <v>#N/A</v>
      </c>
      <c r="DF507" t="e">
        <f>SUM(INDEX(Energy_cumulative_emissions[],MATCH(DF$496,Energy_cumulative_emissions[Column2],0),17),INDEX(Energy_cumulative_emissions[],MATCH(DF$496,Energy_cumulative_emissions[Column2],0),18))</f>
        <v>#N/A</v>
      </c>
      <c r="DG507" t="e">
        <f>SUM(INDEX(Energy_cumulative_emissions[],MATCH(DG$496,Energy_cumulative_emissions[Column2],0),17),INDEX(Energy_cumulative_emissions[],MATCH(DG$496,Energy_cumulative_emissions[Column2],0),18))</f>
        <v>#N/A</v>
      </c>
      <c r="DH507" t="e">
        <f>SUM(INDEX(Energy_cumulative_emissions[],MATCH(DH$496,Energy_cumulative_emissions[Column2],0),17),INDEX(Energy_cumulative_emissions[],MATCH(DH$496,Energy_cumulative_emissions[Column2],0),18))</f>
        <v>#N/A</v>
      </c>
      <c r="DI507" t="e">
        <f>SUM(INDEX(Energy_cumulative_emissions[],MATCH(DI$496,Energy_cumulative_emissions[Column2],0),17),INDEX(Energy_cumulative_emissions[],MATCH(DI$496,Energy_cumulative_emissions[Column2],0),18))</f>
        <v>#N/A</v>
      </c>
      <c r="DJ507" s="91" t="e">
        <f>SUM(INDEX(Energy_cumulative_emissions[],MATCH(DJ$496,Energy_cumulative_emissions[Column2],0),17),INDEX(Energy_cumulative_emissions[],MATCH(DJ$496,Energy_cumulative_emissions[Column2],0),18))</f>
        <v>#N/A</v>
      </c>
      <c r="DK507" t="e">
        <f>SUM(INDEX(Energy_cumulative_emissions[],MATCH(DK$496,Energy_cumulative_emissions[Column2],0),17),INDEX(Energy_cumulative_emissions[],MATCH(DK$496,Energy_cumulative_emissions[Column2],0),18))</f>
        <v>#N/A</v>
      </c>
      <c r="DL507" t="e">
        <f>SUM(INDEX(Energy_cumulative_emissions[],MATCH(DL$496,Energy_cumulative_emissions[Column2],0),17),INDEX(Energy_cumulative_emissions[],MATCH(DL$496,Energy_cumulative_emissions[Column2],0),18))</f>
        <v>#N/A</v>
      </c>
      <c r="DM507" t="e">
        <f>SUM(INDEX(Energy_cumulative_emissions[],MATCH(DM$496,Energy_cumulative_emissions[Column2],0),17),INDEX(Energy_cumulative_emissions[],MATCH(DM$496,Energy_cumulative_emissions[Column2],0),18))</f>
        <v>#N/A</v>
      </c>
      <c r="DN507" t="e">
        <f>SUM(INDEX(Energy_cumulative_emissions[],MATCH(DN$496,Energy_cumulative_emissions[Column2],0),17),INDEX(Energy_cumulative_emissions[],MATCH(DN$496,Energy_cumulative_emissions[Column2],0),18))</f>
        <v>#N/A</v>
      </c>
      <c r="DO507" t="e">
        <f>SUM(INDEX(Energy_cumulative_emissions[],MATCH(DO$496,Energy_cumulative_emissions[Column2],0),17),INDEX(Energy_cumulative_emissions[],MATCH(DO$496,Energy_cumulative_emissions[Column2],0),18))</f>
        <v>#N/A</v>
      </c>
      <c r="DP507" t="e">
        <f>SUM(INDEX(Energy_cumulative_emissions[],MATCH(DP$496,Energy_cumulative_emissions[Column2],0),17),INDEX(Energy_cumulative_emissions[],MATCH(DP$496,Energy_cumulative_emissions[Column2],0),18))</f>
        <v>#N/A</v>
      </c>
      <c r="DQ507" t="e">
        <f>SUM(INDEX(Energy_cumulative_emissions[],MATCH(DQ$496,Energy_cumulative_emissions[Column2],0),17),INDEX(Energy_cumulative_emissions[],MATCH(DQ$496,Energy_cumulative_emissions[Column2],0),18))</f>
        <v>#N/A</v>
      </c>
      <c r="DR507" t="e">
        <f>SUM(INDEX(Energy_cumulative_emissions[],MATCH(DR$496,Energy_cumulative_emissions[Column2],0),17),INDEX(Energy_cumulative_emissions[],MATCH(DR$496,Energy_cumulative_emissions[Column2],0),18))</f>
        <v>#N/A</v>
      </c>
      <c r="DS507" t="e">
        <f>SUM(INDEX(Energy_cumulative_emissions[],MATCH(DS$496,Energy_cumulative_emissions[Column2],0),17),INDEX(Energy_cumulative_emissions[],MATCH(DS$496,Energy_cumulative_emissions[Column2],0),18))</f>
        <v>#N/A</v>
      </c>
      <c r="DT507" t="e">
        <f>SUM(INDEX(Energy_cumulative_emissions[],MATCH(DT$496,Energy_cumulative_emissions[Column2],0),17),INDEX(Energy_cumulative_emissions[],MATCH(DT$496,Energy_cumulative_emissions[Column2],0),18))</f>
        <v>#N/A</v>
      </c>
      <c r="DU507" t="e">
        <f>SUM(INDEX(Energy_cumulative_emissions[],MATCH(DU$496,Energy_cumulative_emissions[Column2],0),17),INDEX(Energy_cumulative_emissions[],MATCH(DU$496,Energy_cumulative_emissions[Column2],0),18))</f>
        <v>#N/A</v>
      </c>
      <c r="DV507" t="e">
        <f>SUM(INDEX(Energy_cumulative_emissions[],MATCH(DV$496,Energy_cumulative_emissions[Column2],0),17),INDEX(Energy_cumulative_emissions[],MATCH(DV$496,Energy_cumulative_emissions[Column2],0),18))</f>
        <v>#N/A</v>
      </c>
      <c r="DW507" t="e">
        <f>SUM(INDEX(Energy_cumulative_emissions[],MATCH(DW$496,Energy_cumulative_emissions[Column2],0),17),INDEX(Energy_cumulative_emissions[],MATCH(DW$496,Energy_cumulative_emissions[Column2],0),18))</f>
        <v>#N/A</v>
      </c>
      <c r="DX507" t="e">
        <f>SUM(INDEX(Energy_cumulative_emissions[],MATCH(DX$496,Energy_cumulative_emissions[Column2],0),17),INDEX(Energy_cumulative_emissions[],MATCH(DX$496,Energy_cumulative_emissions[Column2],0),18))</f>
        <v>#N/A</v>
      </c>
      <c r="DY507" t="e">
        <f>SUM(INDEX(Energy_cumulative_emissions[],MATCH(DY$496,Energy_cumulative_emissions[Column2],0),17),INDEX(Energy_cumulative_emissions[],MATCH(DY$496,Energy_cumulative_emissions[Column2],0),18))</f>
        <v>#N/A</v>
      </c>
      <c r="DZ507" t="e">
        <f>SUM(INDEX(Energy_cumulative_emissions[],MATCH(DZ$496,Energy_cumulative_emissions[Column2],0),17),INDEX(Energy_cumulative_emissions[],MATCH(DZ$496,Energy_cumulative_emissions[Column2],0),18))</f>
        <v>#N/A</v>
      </c>
      <c r="EA507" t="e">
        <f>SUM(INDEX(Energy_cumulative_emissions[],MATCH(EA$496,Energy_cumulative_emissions[Column2],0),17),INDEX(Energy_cumulative_emissions[],MATCH(EA$496,Energy_cumulative_emissions[Column2],0),18))</f>
        <v>#N/A</v>
      </c>
      <c r="EB507" t="e">
        <f>SUM(INDEX(Energy_cumulative_emissions[],MATCH(EB$496,Energy_cumulative_emissions[Column2],0),17),INDEX(Energy_cumulative_emissions[],MATCH(EB$496,Energy_cumulative_emissions[Column2],0),18))</f>
        <v>#N/A</v>
      </c>
      <c r="EC507" t="e">
        <f>SUM(INDEX(Energy_cumulative_emissions[],MATCH(EC$496,Energy_cumulative_emissions[Column2],0),17),INDEX(Energy_cumulative_emissions[],MATCH(EC$496,Energy_cumulative_emissions[Column2],0),18))</f>
        <v>#N/A</v>
      </c>
      <c r="ED507" t="e">
        <f>SUM(INDEX(Energy_cumulative_emissions[],MATCH(ED$496,Energy_cumulative_emissions[Column2],0),17),INDEX(Energy_cumulative_emissions[],MATCH(ED$496,Energy_cumulative_emissions[Column2],0),18))</f>
        <v>#N/A</v>
      </c>
      <c r="EE507" t="e">
        <f>SUM(INDEX(Energy_cumulative_emissions[],MATCH(EE$496,Energy_cumulative_emissions[Column2],0),17),INDEX(Energy_cumulative_emissions[],MATCH(EE$496,Energy_cumulative_emissions[Column2],0),18))</f>
        <v>#N/A</v>
      </c>
      <c r="EF507" t="e">
        <f>SUM(INDEX(Energy_cumulative_emissions[],MATCH(EF$496,Energy_cumulative_emissions[Column2],0),17),INDEX(Energy_cumulative_emissions[],MATCH(EF$496,Energy_cumulative_emissions[Column2],0),18))</f>
        <v>#N/A</v>
      </c>
      <c r="EG507" t="e">
        <f>SUM(INDEX(Energy_cumulative_emissions[],MATCH(EG$496,Energy_cumulative_emissions[Column2],0),17),INDEX(Energy_cumulative_emissions[],MATCH(EG$496,Energy_cumulative_emissions[Column2],0),18))</f>
        <v>#N/A</v>
      </c>
      <c r="EH507" t="e">
        <f>SUM(INDEX(Energy_cumulative_emissions[],MATCH(EH$496,Energy_cumulative_emissions[Column2],0),17),INDEX(Energy_cumulative_emissions[],MATCH(EH$496,Energy_cumulative_emissions[Column2],0),18))</f>
        <v>#N/A</v>
      </c>
      <c r="EI507" t="e">
        <f>SUM(INDEX(Energy_cumulative_emissions[],MATCH(EI$496,Energy_cumulative_emissions[Column2],0),17),INDEX(Energy_cumulative_emissions[],MATCH(EI$496,Energy_cumulative_emissions[Column2],0),18))</f>
        <v>#N/A</v>
      </c>
      <c r="EJ507" t="e">
        <f>SUM(INDEX(Energy_cumulative_emissions[],MATCH(EJ$496,Energy_cumulative_emissions[Column2],0),17),INDEX(Energy_cumulative_emissions[],MATCH(EJ$496,Energy_cumulative_emissions[Column2],0),18))</f>
        <v>#N/A</v>
      </c>
      <c r="EK507" t="e">
        <f>SUM(INDEX(Energy_cumulative_emissions[],MATCH(EK$496,Energy_cumulative_emissions[Column2],0),17),INDEX(Energy_cumulative_emissions[],MATCH(EK$496,Energy_cumulative_emissions[Column2],0),18))</f>
        <v>#N/A</v>
      </c>
      <c r="EL507" t="e">
        <f>SUM(INDEX(Energy_cumulative_emissions[],MATCH(EL$496,Energy_cumulative_emissions[Column2],0),17),INDEX(Energy_cumulative_emissions[],MATCH(EL$496,Energy_cumulative_emissions[Column2],0),18))</f>
        <v>#N/A</v>
      </c>
      <c r="EM507" t="e">
        <f>SUM(INDEX(Energy_cumulative_emissions[],MATCH(EM$496,Energy_cumulative_emissions[Column2],0),17),INDEX(Energy_cumulative_emissions[],MATCH(EM$496,Energy_cumulative_emissions[Column2],0),18))</f>
        <v>#N/A</v>
      </c>
      <c r="EN507" s="91" t="e">
        <f>SUM(INDEX(Energy_cumulative_emissions[],MATCH(EN$496,Energy_cumulative_emissions[Column2],0),17),INDEX(Energy_cumulative_emissions[],MATCH(EN$496,Energy_cumulative_emissions[Column2],0),18))</f>
        <v>#N/A</v>
      </c>
    </row>
    <row r="508" spans="19:144">
      <c r="S508" s="92"/>
      <c r="T508" s="92"/>
      <c r="U508" s="92"/>
      <c r="V508" s="431"/>
      <c r="W508" t="s">
        <v>630</v>
      </c>
      <c r="X508" s="91">
        <v>0</v>
      </c>
      <c r="Y508" t="e">
        <f>SUM(INDEX(Energy_cumulative_emissions[],MATCH(Y$496,Energy_cumulative_emissions[Column2],0),25),INDEX(Energy_cumulative_emissions[],MATCH(Y$496,Energy_cumulative_emissions[Column2],0),26))</f>
        <v>#N/A</v>
      </c>
      <c r="Z508" t="e">
        <f>SUM(INDEX(Energy_cumulative_emissions[],MATCH(Z$496,Energy_cumulative_emissions[Column2],0),25),INDEX(Energy_cumulative_emissions[],MATCH(Z$496,Energy_cumulative_emissions[Column2],0),26))</f>
        <v>#N/A</v>
      </c>
      <c r="AA508" t="e">
        <f>SUM(INDEX(Energy_cumulative_emissions[],MATCH(AA$496,Energy_cumulative_emissions[Column2],0),25),INDEX(Energy_cumulative_emissions[],MATCH(AA$496,Energy_cumulative_emissions[Column2],0),26))</f>
        <v>#N/A</v>
      </c>
      <c r="AB508" t="e">
        <f>SUM(INDEX(Energy_cumulative_emissions[],MATCH(AB$496,Energy_cumulative_emissions[Column2],0),25),INDEX(Energy_cumulative_emissions[],MATCH(AB$496,Energy_cumulative_emissions[Column2],0),26))</f>
        <v>#N/A</v>
      </c>
      <c r="AC508" t="e">
        <f>SUM(INDEX(Energy_cumulative_emissions[],MATCH(AC$496,Energy_cumulative_emissions[Column2],0),25),INDEX(Energy_cumulative_emissions[],MATCH(AC$496,Energy_cumulative_emissions[Column2],0),26))</f>
        <v>#N/A</v>
      </c>
      <c r="AD508" t="e">
        <f>SUM(INDEX(Energy_cumulative_emissions[],MATCH(AD$496,Energy_cumulative_emissions[Column2],0),25),INDEX(Energy_cumulative_emissions[],MATCH(AD$496,Energy_cumulative_emissions[Column2],0),26))</f>
        <v>#N/A</v>
      </c>
      <c r="AE508" t="e">
        <f>SUM(INDEX(Energy_cumulative_emissions[],MATCH(AE$496,Energy_cumulative_emissions[Column2],0),25),INDEX(Energy_cumulative_emissions[],MATCH(AE$496,Energy_cumulative_emissions[Column2],0),26))</f>
        <v>#N/A</v>
      </c>
      <c r="AF508" t="e">
        <f>SUM(INDEX(Energy_cumulative_emissions[],MATCH(AF$496,Energy_cumulative_emissions[Column2],0),25),INDEX(Energy_cumulative_emissions[],MATCH(AF$496,Energy_cumulative_emissions[Column2],0),26))</f>
        <v>#N/A</v>
      </c>
      <c r="AG508" t="e">
        <f>SUM(INDEX(Energy_cumulative_emissions[],MATCH(AG$496,Energy_cumulative_emissions[Column2],0),25),INDEX(Energy_cumulative_emissions[],MATCH(AG$496,Energy_cumulative_emissions[Column2],0),26))</f>
        <v>#N/A</v>
      </c>
      <c r="AH508" t="e">
        <f>SUM(INDEX(Energy_cumulative_emissions[],MATCH(AH$496,Energy_cumulative_emissions[Column2],0),25),INDEX(Energy_cumulative_emissions[],MATCH(AH$496,Energy_cumulative_emissions[Column2],0),26))</f>
        <v>#N/A</v>
      </c>
      <c r="AI508" t="e">
        <f>SUM(INDEX(Energy_cumulative_emissions[],MATCH(AI$496,Energy_cumulative_emissions[Column2],0),25),INDEX(Energy_cumulative_emissions[],MATCH(AI$496,Energy_cumulative_emissions[Column2],0),26))</f>
        <v>#N/A</v>
      </c>
      <c r="AJ508" t="e">
        <f>SUM(INDEX(Energy_cumulative_emissions[],MATCH(AJ$496,Energy_cumulative_emissions[Column2],0),25),INDEX(Energy_cumulative_emissions[],MATCH(AJ$496,Energy_cumulative_emissions[Column2],0),26))</f>
        <v>#N/A</v>
      </c>
      <c r="AK508" t="e">
        <f>SUM(INDEX(Energy_cumulative_emissions[],MATCH(AK$496,Energy_cumulative_emissions[Column2],0),25),INDEX(Energy_cumulative_emissions[],MATCH(AK$496,Energy_cumulative_emissions[Column2],0),26))</f>
        <v>#N/A</v>
      </c>
      <c r="AL508" t="e">
        <f>SUM(INDEX(Energy_cumulative_emissions[],MATCH(AL$496,Energy_cumulative_emissions[Column2],0),25),INDEX(Energy_cumulative_emissions[],MATCH(AL$496,Energy_cumulative_emissions[Column2],0),26))</f>
        <v>#N/A</v>
      </c>
      <c r="AM508" t="e">
        <f>SUM(INDEX(Energy_cumulative_emissions[],MATCH(AM$496,Energy_cumulative_emissions[Column2],0),25),INDEX(Energy_cumulative_emissions[],MATCH(AM$496,Energy_cumulative_emissions[Column2],0),26))</f>
        <v>#N/A</v>
      </c>
      <c r="AN508" t="e">
        <f>SUM(INDEX(Energy_cumulative_emissions[],MATCH(AN$496,Energy_cumulative_emissions[Column2],0),25),INDEX(Energy_cumulative_emissions[],MATCH(AN$496,Energy_cumulative_emissions[Column2],0),26))</f>
        <v>#N/A</v>
      </c>
      <c r="AO508" t="e">
        <f>SUM(INDEX(Energy_cumulative_emissions[],MATCH(AO$496,Energy_cumulative_emissions[Column2],0),25),INDEX(Energy_cumulative_emissions[],MATCH(AO$496,Energy_cumulative_emissions[Column2],0),26))</f>
        <v>#N/A</v>
      </c>
      <c r="AP508" t="e">
        <f>SUM(INDEX(Energy_cumulative_emissions[],MATCH(AP$496,Energy_cumulative_emissions[Column2],0),25),INDEX(Energy_cumulative_emissions[],MATCH(AP$496,Energy_cumulative_emissions[Column2],0),26))</f>
        <v>#N/A</v>
      </c>
      <c r="AQ508" t="e">
        <f>SUM(INDEX(Energy_cumulative_emissions[],MATCH(AQ$496,Energy_cumulative_emissions[Column2],0),25),INDEX(Energy_cumulative_emissions[],MATCH(AQ$496,Energy_cumulative_emissions[Column2],0),26))</f>
        <v>#N/A</v>
      </c>
      <c r="AR508" t="e">
        <f>SUM(INDEX(Energy_cumulative_emissions[],MATCH(AR$496,Energy_cumulative_emissions[Column2],0),25),INDEX(Energy_cumulative_emissions[],MATCH(AR$496,Energy_cumulative_emissions[Column2],0),26))</f>
        <v>#N/A</v>
      </c>
      <c r="AS508" t="e">
        <f>SUM(INDEX(Energy_cumulative_emissions[],MATCH(AS$496,Energy_cumulative_emissions[Column2],0),25),INDEX(Energy_cumulative_emissions[],MATCH(AS$496,Energy_cumulative_emissions[Column2],0),26))</f>
        <v>#N/A</v>
      </c>
      <c r="AT508" t="e">
        <f>SUM(INDEX(Energy_cumulative_emissions[],MATCH(AT$496,Energy_cumulative_emissions[Column2],0),25),INDEX(Energy_cumulative_emissions[],MATCH(AT$496,Energy_cumulative_emissions[Column2],0),26))</f>
        <v>#N/A</v>
      </c>
      <c r="AU508" t="e">
        <f>SUM(INDEX(Energy_cumulative_emissions[],MATCH(AU$496,Energy_cumulative_emissions[Column2],0),25),INDEX(Energy_cumulative_emissions[],MATCH(AU$496,Energy_cumulative_emissions[Column2],0),26))</f>
        <v>#N/A</v>
      </c>
      <c r="AV508" t="e">
        <f>SUM(INDEX(Energy_cumulative_emissions[],MATCH(AV$496,Energy_cumulative_emissions[Column2],0),25),INDEX(Energy_cumulative_emissions[],MATCH(AV$496,Energy_cumulative_emissions[Column2],0),26))</f>
        <v>#N/A</v>
      </c>
      <c r="AW508" t="e">
        <f>SUM(INDEX(Energy_cumulative_emissions[],MATCH(AW$496,Energy_cumulative_emissions[Column2],0),25),INDEX(Energy_cumulative_emissions[],MATCH(AW$496,Energy_cumulative_emissions[Column2],0),26))</f>
        <v>#N/A</v>
      </c>
      <c r="AX508" t="e">
        <f>SUM(INDEX(Energy_cumulative_emissions[],MATCH(AX$496,Energy_cumulative_emissions[Column2],0),25),INDEX(Energy_cumulative_emissions[],MATCH(AX$496,Energy_cumulative_emissions[Column2],0),26))</f>
        <v>#N/A</v>
      </c>
      <c r="AY508" t="e">
        <f>SUM(INDEX(Energy_cumulative_emissions[],MATCH(AY$496,Energy_cumulative_emissions[Column2],0),25),INDEX(Energy_cumulative_emissions[],MATCH(AY$496,Energy_cumulative_emissions[Column2],0),26))</f>
        <v>#N/A</v>
      </c>
      <c r="AZ508" t="e">
        <f>SUM(INDEX(Energy_cumulative_emissions[],MATCH(AZ$496,Energy_cumulative_emissions[Column2],0),25),INDEX(Energy_cumulative_emissions[],MATCH(AZ$496,Energy_cumulative_emissions[Column2],0),26))</f>
        <v>#N/A</v>
      </c>
      <c r="BA508" t="e">
        <f>SUM(INDEX(Energy_cumulative_emissions[],MATCH(BA$496,Energy_cumulative_emissions[Column2],0),25),INDEX(Energy_cumulative_emissions[],MATCH(BA$496,Energy_cumulative_emissions[Column2],0),26))</f>
        <v>#N/A</v>
      </c>
      <c r="BB508" s="91" t="e">
        <f>SUM(INDEX(Energy_cumulative_emissions[],MATCH(BB$496,Energy_cumulative_emissions[Column2],0),25),INDEX(Energy_cumulative_emissions[],MATCH(BB$496,Energy_cumulative_emissions[Column2],0),26))</f>
        <v>#N/A</v>
      </c>
      <c r="BC508" t="e">
        <f>SUM(INDEX(Energy_cumulative_emissions[],MATCH(BC$496,Energy_cumulative_emissions[Column2],0),25),INDEX(Energy_cumulative_emissions[],MATCH(BC$496,Energy_cumulative_emissions[Column2],0),26))</f>
        <v>#N/A</v>
      </c>
      <c r="BD508" t="e">
        <f>SUM(INDEX(Energy_cumulative_emissions[],MATCH(BD$496,Energy_cumulative_emissions[Column2],0),25),INDEX(Energy_cumulative_emissions[],MATCH(BD$496,Energy_cumulative_emissions[Column2],0),26))</f>
        <v>#N/A</v>
      </c>
      <c r="BE508" t="e">
        <f>SUM(INDEX(Energy_cumulative_emissions[],MATCH(BE$496,Energy_cumulative_emissions[Column2],0),25),INDEX(Energy_cumulative_emissions[],MATCH(BE$496,Energy_cumulative_emissions[Column2],0),26))</f>
        <v>#N/A</v>
      </c>
      <c r="BF508" t="e">
        <f>SUM(INDEX(Energy_cumulative_emissions[],MATCH(BF$496,Energy_cumulative_emissions[Column2],0),25),INDEX(Energy_cumulative_emissions[],MATCH(BF$496,Energy_cumulative_emissions[Column2],0),26))</f>
        <v>#N/A</v>
      </c>
      <c r="BG508" t="e">
        <f>SUM(INDEX(Energy_cumulative_emissions[],MATCH(BG$496,Energy_cumulative_emissions[Column2],0),25),INDEX(Energy_cumulative_emissions[],MATCH(BG$496,Energy_cumulative_emissions[Column2],0),26))</f>
        <v>#N/A</v>
      </c>
      <c r="BH508" t="e">
        <f>SUM(INDEX(Energy_cumulative_emissions[],MATCH(BH$496,Energy_cumulative_emissions[Column2],0),25),INDEX(Energy_cumulative_emissions[],MATCH(BH$496,Energy_cumulative_emissions[Column2],0),26))</f>
        <v>#N/A</v>
      </c>
      <c r="BI508" t="e">
        <f>SUM(INDEX(Energy_cumulative_emissions[],MATCH(BI$496,Energy_cumulative_emissions[Column2],0),25),INDEX(Energy_cumulative_emissions[],MATCH(BI$496,Energy_cumulative_emissions[Column2],0),26))</f>
        <v>#N/A</v>
      </c>
      <c r="BJ508" t="e">
        <f>SUM(INDEX(Energy_cumulative_emissions[],MATCH(BJ$496,Energy_cumulative_emissions[Column2],0),25),INDEX(Energy_cumulative_emissions[],MATCH(BJ$496,Energy_cumulative_emissions[Column2],0),26))</f>
        <v>#N/A</v>
      </c>
      <c r="BK508" t="e">
        <f>SUM(INDEX(Energy_cumulative_emissions[],MATCH(BK$496,Energy_cumulative_emissions[Column2],0),25),INDEX(Energy_cumulative_emissions[],MATCH(BK$496,Energy_cumulative_emissions[Column2],0),26))</f>
        <v>#N/A</v>
      </c>
      <c r="BL508" t="e">
        <f>SUM(INDEX(Energy_cumulative_emissions[],MATCH(BL$496,Energy_cumulative_emissions[Column2],0),25),INDEX(Energy_cumulative_emissions[],MATCH(BL$496,Energy_cumulative_emissions[Column2],0),26))</f>
        <v>#N/A</v>
      </c>
      <c r="BM508" t="e">
        <f>SUM(INDEX(Energy_cumulative_emissions[],MATCH(BM$496,Energy_cumulative_emissions[Column2],0),25),INDEX(Energy_cumulative_emissions[],MATCH(BM$496,Energy_cumulative_emissions[Column2],0),26))</f>
        <v>#N/A</v>
      </c>
      <c r="BN508" t="e">
        <f>SUM(INDEX(Energy_cumulative_emissions[],MATCH(BN$496,Energy_cumulative_emissions[Column2],0),25),INDEX(Energy_cumulative_emissions[],MATCH(BN$496,Energy_cumulative_emissions[Column2],0),26))</f>
        <v>#N/A</v>
      </c>
      <c r="BO508" t="e">
        <f>SUM(INDEX(Energy_cumulative_emissions[],MATCH(BO$496,Energy_cumulative_emissions[Column2],0),25),INDEX(Energy_cumulative_emissions[],MATCH(BO$496,Energy_cumulative_emissions[Column2],0),26))</f>
        <v>#N/A</v>
      </c>
      <c r="BP508" t="e">
        <f>SUM(INDEX(Energy_cumulative_emissions[],MATCH(BP$496,Energy_cumulative_emissions[Column2],0),25),INDEX(Energy_cumulative_emissions[],MATCH(BP$496,Energy_cumulative_emissions[Column2],0),26))</f>
        <v>#N/A</v>
      </c>
      <c r="BQ508" t="e">
        <f>SUM(INDEX(Energy_cumulative_emissions[],MATCH(BQ$496,Energy_cumulative_emissions[Column2],0),25),INDEX(Energy_cumulative_emissions[],MATCH(BQ$496,Energy_cumulative_emissions[Column2],0),26))</f>
        <v>#N/A</v>
      </c>
      <c r="BR508" t="e">
        <f>SUM(INDEX(Energy_cumulative_emissions[],MATCH(BR$496,Energy_cumulative_emissions[Column2],0),25),INDEX(Energy_cumulative_emissions[],MATCH(BR$496,Energy_cumulative_emissions[Column2],0),26))</f>
        <v>#N/A</v>
      </c>
      <c r="BS508" t="e">
        <f>SUM(INDEX(Energy_cumulative_emissions[],MATCH(BS$496,Energy_cumulative_emissions[Column2],0),25),INDEX(Energy_cumulative_emissions[],MATCH(BS$496,Energy_cumulative_emissions[Column2],0),26))</f>
        <v>#N/A</v>
      </c>
      <c r="BT508" t="e">
        <f>SUM(INDEX(Energy_cumulative_emissions[],MATCH(BT$496,Energy_cumulative_emissions[Column2],0),25),INDEX(Energy_cumulative_emissions[],MATCH(BT$496,Energy_cumulative_emissions[Column2],0),26))</f>
        <v>#N/A</v>
      </c>
      <c r="BU508" t="e">
        <f>SUM(INDEX(Energy_cumulative_emissions[],MATCH(BU$496,Energy_cumulative_emissions[Column2],0),25),INDEX(Energy_cumulative_emissions[],MATCH(BU$496,Energy_cumulative_emissions[Column2],0),26))</f>
        <v>#N/A</v>
      </c>
      <c r="BV508" t="e">
        <f>SUM(INDEX(Energy_cumulative_emissions[],MATCH(BV$496,Energy_cumulative_emissions[Column2],0),25),INDEX(Energy_cumulative_emissions[],MATCH(BV$496,Energy_cumulative_emissions[Column2],0),26))</f>
        <v>#N/A</v>
      </c>
      <c r="BW508" t="e">
        <f>SUM(INDEX(Energy_cumulative_emissions[],MATCH(BW$496,Energy_cumulative_emissions[Column2],0),25),INDEX(Energy_cumulative_emissions[],MATCH(BW$496,Energy_cumulative_emissions[Column2],0),26))</f>
        <v>#N/A</v>
      </c>
      <c r="BX508" t="e">
        <f>SUM(INDEX(Energy_cumulative_emissions[],MATCH(BX$496,Energy_cumulative_emissions[Column2],0),25),INDEX(Energy_cumulative_emissions[],MATCH(BX$496,Energy_cumulative_emissions[Column2],0),26))</f>
        <v>#N/A</v>
      </c>
      <c r="BY508" t="e">
        <f>SUM(INDEX(Energy_cumulative_emissions[],MATCH(BY$496,Energy_cumulative_emissions[Column2],0),25),INDEX(Energy_cumulative_emissions[],MATCH(BY$496,Energy_cumulative_emissions[Column2],0),26))</f>
        <v>#N/A</v>
      </c>
      <c r="BZ508" t="e">
        <f>SUM(INDEX(Energy_cumulative_emissions[],MATCH(BZ$496,Energy_cumulative_emissions[Column2],0),25),INDEX(Energy_cumulative_emissions[],MATCH(BZ$496,Energy_cumulative_emissions[Column2],0),26))</f>
        <v>#N/A</v>
      </c>
      <c r="CA508" t="e">
        <f>SUM(INDEX(Energy_cumulative_emissions[],MATCH(CA$496,Energy_cumulative_emissions[Column2],0),25),INDEX(Energy_cumulative_emissions[],MATCH(CA$496,Energy_cumulative_emissions[Column2],0),26))</f>
        <v>#N/A</v>
      </c>
      <c r="CB508" t="e">
        <f>SUM(INDEX(Energy_cumulative_emissions[],MATCH(CB$496,Energy_cumulative_emissions[Column2],0),25),INDEX(Energy_cumulative_emissions[],MATCH(CB$496,Energy_cumulative_emissions[Column2],0),26))</f>
        <v>#N/A</v>
      </c>
      <c r="CC508" t="e">
        <f>SUM(INDEX(Energy_cumulative_emissions[],MATCH(CC$496,Energy_cumulative_emissions[Column2],0),25),INDEX(Energy_cumulative_emissions[],MATCH(CC$496,Energy_cumulative_emissions[Column2],0),26))</f>
        <v>#N/A</v>
      </c>
      <c r="CD508" t="e">
        <f>SUM(INDEX(Energy_cumulative_emissions[],MATCH(CD$496,Energy_cumulative_emissions[Column2],0),25),INDEX(Energy_cumulative_emissions[],MATCH(CD$496,Energy_cumulative_emissions[Column2],0),26))</f>
        <v>#N/A</v>
      </c>
      <c r="CE508" t="e">
        <f>SUM(INDEX(Energy_cumulative_emissions[],MATCH(CE$496,Energy_cumulative_emissions[Column2],0),25),INDEX(Energy_cumulative_emissions[],MATCH(CE$496,Energy_cumulative_emissions[Column2],0),26))</f>
        <v>#N/A</v>
      </c>
      <c r="CF508" s="91" t="e">
        <f>SUM(INDEX(Energy_cumulative_emissions[],MATCH(CF$496,Energy_cumulative_emissions[Column2],0),25),INDEX(Energy_cumulative_emissions[],MATCH(CF$496,Energy_cumulative_emissions[Column2],0),26))</f>
        <v>#N/A</v>
      </c>
      <c r="CG508" t="e">
        <f>SUM(INDEX(Energy_cumulative_emissions[],MATCH(CG$496,Energy_cumulative_emissions[Column2],0),25),INDEX(Energy_cumulative_emissions[],MATCH(CG$496,Energy_cumulative_emissions[Column2],0),26))</f>
        <v>#N/A</v>
      </c>
      <c r="CH508" t="e">
        <f>SUM(INDEX(Energy_cumulative_emissions[],MATCH(CH$496,Energy_cumulative_emissions[Column2],0),25),INDEX(Energy_cumulative_emissions[],MATCH(CH$496,Energy_cumulative_emissions[Column2],0),26))</f>
        <v>#N/A</v>
      </c>
      <c r="CI508" t="e">
        <f>SUM(INDEX(Energy_cumulative_emissions[],MATCH(CI$496,Energy_cumulative_emissions[Column2],0),25),INDEX(Energy_cumulative_emissions[],MATCH(CI$496,Energy_cumulative_emissions[Column2],0),26))</f>
        <v>#N/A</v>
      </c>
      <c r="CJ508" t="e">
        <f>SUM(INDEX(Energy_cumulative_emissions[],MATCH(CJ$496,Energy_cumulative_emissions[Column2],0),25),INDEX(Energy_cumulative_emissions[],MATCH(CJ$496,Energy_cumulative_emissions[Column2],0),26))</f>
        <v>#N/A</v>
      </c>
      <c r="CK508" t="e">
        <f>SUM(INDEX(Energy_cumulative_emissions[],MATCH(CK$496,Energy_cumulative_emissions[Column2],0),25),INDEX(Energy_cumulative_emissions[],MATCH(CK$496,Energy_cumulative_emissions[Column2],0),26))</f>
        <v>#N/A</v>
      </c>
      <c r="CL508" t="e">
        <f>SUM(INDEX(Energy_cumulative_emissions[],MATCH(CL$496,Energy_cumulative_emissions[Column2],0),25),INDEX(Energy_cumulative_emissions[],MATCH(CL$496,Energy_cumulative_emissions[Column2],0),26))</f>
        <v>#N/A</v>
      </c>
      <c r="CM508" t="e">
        <f>SUM(INDEX(Energy_cumulative_emissions[],MATCH(CM$496,Energy_cumulative_emissions[Column2],0),25),INDEX(Energy_cumulative_emissions[],MATCH(CM$496,Energy_cumulative_emissions[Column2],0),26))</f>
        <v>#N/A</v>
      </c>
      <c r="CN508" t="e">
        <f>SUM(INDEX(Energy_cumulative_emissions[],MATCH(CN$496,Energy_cumulative_emissions[Column2],0),25),INDEX(Energy_cumulative_emissions[],MATCH(CN$496,Energy_cumulative_emissions[Column2],0),26))</f>
        <v>#N/A</v>
      </c>
      <c r="CO508" t="e">
        <f>SUM(INDEX(Energy_cumulative_emissions[],MATCH(CO$496,Energy_cumulative_emissions[Column2],0),25),INDEX(Energy_cumulative_emissions[],MATCH(CO$496,Energy_cumulative_emissions[Column2],0),26))</f>
        <v>#N/A</v>
      </c>
      <c r="CP508" t="e">
        <f>SUM(INDEX(Energy_cumulative_emissions[],MATCH(CP$496,Energy_cumulative_emissions[Column2],0),25),INDEX(Energy_cumulative_emissions[],MATCH(CP$496,Energy_cumulative_emissions[Column2],0),26))</f>
        <v>#N/A</v>
      </c>
      <c r="CQ508" t="e">
        <f>SUM(INDEX(Energy_cumulative_emissions[],MATCH(CQ$496,Energy_cumulative_emissions[Column2],0),25),INDEX(Energy_cumulative_emissions[],MATCH(CQ$496,Energy_cumulative_emissions[Column2],0),26))</f>
        <v>#N/A</v>
      </c>
      <c r="CR508" t="e">
        <f>SUM(INDEX(Energy_cumulative_emissions[],MATCH(CR$496,Energy_cumulative_emissions[Column2],0),25),INDEX(Energy_cumulative_emissions[],MATCH(CR$496,Energy_cumulative_emissions[Column2],0),26))</f>
        <v>#N/A</v>
      </c>
      <c r="CS508" t="e">
        <f>SUM(INDEX(Energy_cumulative_emissions[],MATCH(CS$496,Energy_cumulative_emissions[Column2],0),25),INDEX(Energy_cumulative_emissions[],MATCH(CS$496,Energy_cumulative_emissions[Column2],0),26))</f>
        <v>#N/A</v>
      </c>
      <c r="CT508" t="e">
        <f>SUM(INDEX(Energy_cumulative_emissions[],MATCH(CT$496,Energy_cumulative_emissions[Column2],0),25),INDEX(Energy_cumulative_emissions[],MATCH(CT$496,Energy_cumulative_emissions[Column2],0),26))</f>
        <v>#N/A</v>
      </c>
      <c r="CU508" t="e">
        <f>SUM(INDEX(Energy_cumulative_emissions[],MATCH(CU$496,Energy_cumulative_emissions[Column2],0),25),INDEX(Energy_cumulative_emissions[],MATCH(CU$496,Energy_cumulative_emissions[Column2],0),26))</f>
        <v>#N/A</v>
      </c>
      <c r="CV508" t="e">
        <f>SUM(INDEX(Energy_cumulative_emissions[],MATCH(CV$496,Energy_cumulative_emissions[Column2],0),25),INDEX(Energy_cumulative_emissions[],MATCH(CV$496,Energy_cumulative_emissions[Column2],0),26))</f>
        <v>#N/A</v>
      </c>
      <c r="CW508" t="e">
        <f>SUM(INDEX(Energy_cumulative_emissions[],MATCH(CW$496,Energy_cumulative_emissions[Column2],0),25),INDEX(Energy_cumulative_emissions[],MATCH(CW$496,Energy_cumulative_emissions[Column2],0),26))</f>
        <v>#N/A</v>
      </c>
      <c r="CX508" t="e">
        <f>SUM(INDEX(Energy_cumulative_emissions[],MATCH(CX$496,Energy_cumulative_emissions[Column2],0),25),INDEX(Energy_cumulative_emissions[],MATCH(CX$496,Energy_cumulative_emissions[Column2],0),26))</f>
        <v>#N/A</v>
      </c>
      <c r="CY508" t="e">
        <f>SUM(INDEX(Energy_cumulative_emissions[],MATCH(CY$496,Energy_cumulative_emissions[Column2],0),25),INDEX(Energy_cumulative_emissions[],MATCH(CY$496,Energy_cumulative_emissions[Column2],0),26))</f>
        <v>#N/A</v>
      </c>
      <c r="CZ508" t="e">
        <f>SUM(INDEX(Energy_cumulative_emissions[],MATCH(CZ$496,Energy_cumulative_emissions[Column2],0),25),INDEX(Energy_cumulative_emissions[],MATCH(CZ$496,Energy_cumulative_emissions[Column2],0),26))</f>
        <v>#N/A</v>
      </c>
      <c r="DA508" t="e">
        <f>SUM(INDEX(Energy_cumulative_emissions[],MATCH(DA$496,Energy_cumulative_emissions[Column2],0),25),INDEX(Energy_cumulative_emissions[],MATCH(DA$496,Energy_cumulative_emissions[Column2],0),26))</f>
        <v>#N/A</v>
      </c>
      <c r="DB508" t="e">
        <f>SUM(INDEX(Energy_cumulative_emissions[],MATCH(DB$496,Energy_cumulative_emissions[Column2],0),25),INDEX(Energy_cumulative_emissions[],MATCH(DB$496,Energy_cumulative_emissions[Column2],0),26))</f>
        <v>#N/A</v>
      </c>
      <c r="DC508" t="e">
        <f>SUM(INDEX(Energy_cumulative_emissions[],MATCH(DC$496,Energy_cumulative_emissions[Column2],0),25),INDEX(Energy_cumulative_emissions[],MATCH(DC$496,Energy_cumulative_emissions[Column2],0),26))</f>
        <v>#N/A</v>
      </c>
      <c r="DD508" t="e">
        <f>SUM(INDEX(Energy_cumulative_emissions[],MATCH(DD$496,Energy_cumulative_emissions[Column2],0),25),INDEX(Energy_cumulative_emissions[],MATCH(DD$496,Energy_cumulative_emissions[Column2],0),26))</f>
        <v>#N/A</v>
      </c>
      <c r="DE508" t="e">
        <f>SUM(INDEX(Energy_cumulative_emissions[],MATCH(DE$496,Energy_cumulative_emissions[Column2],0),25),INDEX(Energy_cumulative_emissions[],MATCH(DE$496,Energy_cumulative_emissions[Column2],0),26))</f>
        <v>#N/A</v>
      </c>
      <c r="DF508" t="e">
        <f>SUM(INDEX(Energy_cumulative_emissions[],MATCH(DF$496,Energy_cumulative_emissions[Column2],0),25),INDEX(Energy_cumulative_emissions[],MATCH(DF$496,Energy_cumulative_emissions[Column2],0),26))</f>
        <v>#N/A</v>
      </c>
      <c r="DG508" t="e">
        <f>SUM(INDEX(Energy_cumulative_emissions[],MATCH(DG$496,Energy_cumulative_emissions[Column2],0),25),INDEX(Energy_cumulative_emissions[],MATCH(DG$496,Energy_cumulative_emissions[Column2],0),26))</f>
        <v>#N/A</v>
      </c>
      <c r="DH508" t="e">
        <f>SUM(INDEX(Energy_cumulative_emissions[],MATCH(DH$496,Energy_cumulative_emissions[Column2],0),25),INDEX(Energy_cumulative_emissions[],MATCH(DH$496,Energy_cumulative_emissions[Column2],0),26))</f>
        <v>#N/A</v>
      </c>
      <c r="DI508" t="e">
        <f>SUM(INDEX(Energy_cumulative_emissions[],MATCH(DI$496,Energy_cumulative_emissions[Column2],0),25),INDEX(Energy_cumulative_emissions[],MATCH(DI$496,Energy_cumulative_emissions[Column2],0),26))</f>
        <v>#N/A</v>
      </c>
      <c r="DJ508" s="91" t="e">
        <f>SUM(INDEX(Energy_cumulative_emissions[],MATCH(DJ$496,Energy_cumulative_emissions[Column2],0),25),INDEX(Energy_cumulative_emissions[],MATCH(DJ$496,Energy_cumulative_emissions[Column2],0),26))</f>
        <v>#N/A</v>
      </c>
      <c r="DK508" t="e">
        <f>SUM(INDEX(Energy_cumulative_emissions[],MATCH(DK$496,Energy_cumulative_emissions[Column2],0),25),INDEX(Energy_cumulative_emissions[],MATCH(DK$496,Energy_cumulative_emissions[Column2],0),26))</f>
        <v>#N/A</v>
      </c>
      <c r="DL508" t="e">
        <f>SUM(INDEX(Energy_cumulative_emissions[],MATCH(DL$496,Energy_cumulative_emissions[Column2],0),25),INDEX(Energy_cumulative_emissions[],MATCH(DL$496,Energy_cumulative_emissions[Column2],0),26))</f>
        <v>#N/A</v>
      </c>
      <c r="DM508" t="e">
        <f>SUM(INDEX(Energy_cumulative_emissions[],MATCH(DM$496,Energy_cumulative_emissions[Column2],0),25),INDEX(Energy_cumulative_emissions[],MATCH(DM$496,Energy_cumulative_emissions[Column2],0),26))</f>
        <v>#N/A</v>
      </c>
      <c r="DN508" t="e">
        <f>SUM(INDEX(Energy_cumulative_emissions[],MATCH(DN$496,Energy_cumulative_emissions[Column2],0),25),INDEX(Energy_cumulative_emissions[],MATCH(DN$496,Energy_cumulative_emissions[Column2],0),26))</f>
        <v>#N/A</v>
      </c>
      <c r="DO508" t="e">
        <f>SUM(INDEX(Energy_cumulative_emissions[],MATCH(DO$496,Energy_cumulative_emissions[Column2],0),25),INDEX(Energy_cumulative_emissions[],MATCH(DO$496,Energy_cumulative_emissions[Column2],0),26))</f>
        <v>#N/A</v>
      </c>
      <c r="DP508" t="e">
        <f>SUM(INDEX(Energy_cumulative_emissions[],MATCH(DP$496,Energy_cumulative_emissions[Column2],0),25),INDEX(Energy_cumulative_emissions[],MATCH(DP$496,Energy_cumulative_emissions[Column2],0),26))</f>
        <v>#N/A</v>
      </c>
      <c r="DQ508" t="e">
        <f>SUM(INDEX(Energy_cumulative_emissions[],MATCH(DQ$496,Energy_cumulative_emissions[Column2],0),25),INDEX(Energy_cumulative_emissions[],MATCH(DQ$496,Energy_cumulative_emissions[Column2],0),26))</f>
        <v>#N/A</v>
      </c>
      <c r="DR508" t="e">
        <f>SUM(INDEX(Energy_cumulative_emissions[],MATCH(DR$496,Energy_cumulative_emissions[Column2],0),25),INDEX(Energy_cumulative_emissions[],MATCH(DR$496,Energy_cumulative_emissions[Column2],0),26))</f>
        <v>#N/A</v>
      </c>
      <c r="DS508" t="e">
        <f>SUM(INDEX(Energy_cumulative_emissions[],MATCH(DS$496,Energy_cumulative_emissions[Column2],0),25),INDEX(Energy_cumulative_emissions[],MATCH(DS$496,Energy_cumulative_emissions[Column2],0),26))</f>
        <v>#N/A</v>
      </c>
      <c r="DT508" t="e">
        <f>SUM(INDEX(Energy_cumulative_emissions[],MATCH(DT$496,Energy_cumulative_emissions[Column2],0),25),INDEX(Energy_cumulative_emissions[],MATCH(DT$496,Energy_cumulative_emissions[Column2],0),26))</f>
        <v>#N/A</v>
      </c>
      <c r="DU508" t="e">
        <f>SUM(INDEX(Energy_cumulative_emissions[],MATCH(DU$496,Energy_cumulative_emissions[Column2],0),25),INDEX(Energy_cumulative_emissions[],MATCH(DU$496,Energy_cumulative_emissions[Column2],0),26))</f>
        <v>#N/A</v>
      </c>
      <c r="DV508" t="e">
        <f>SUM(INDEX(Energy_cumulative_emissions[],MATCH(DV$496,Energy_cumulative_emissions[Column2],0),25),INDEX(Energy_cumulative_emissions[],MATCH(DV$496,Energy_cumulative_emissions[Column2],0),26))</f>
        <v>#N/A</v>
      </c>
      <c r="DW508" t="e">
        <f>SUM(INDEX(Energy_cumulative_emissions[],MATCH(DW$496,Energy_cumulative_emissions[Column2],0),25),INDEX(Energy_cumulative_emissions[],MATCH(DW$496,Energy_cumulative_emissions[Column2],0),26))</f>
        <v>#N/A</v>
      </c>
      <c r="DX508" t="e">
        <f>SUM(INDEX(Energy_cumulative_emissions[],MATCH(DX$496,Energy_cumulative_emissions[Column2],0),25),INDEX(Energy_cumulative_emissions[],MATCH(DX$496,Energy_cumulative_emissions[Column2],0),26))</f>
        <v>#N/A</v>
      </c>
      <c r="DY508" t="e">
        <f>SUM(INDEX(Energy_cumulative_emissions[],MATCH(DY$496,Energy_cumulative_emissions[Column2],0),25),INDEX(Energy_cumulative_emissions[],MATCH(DY$496,Energy_cumulative_emissions[Column2],0),26))</f>
        <v>#N/A</v>
      </c>
      <c r="DZ508" t="e">
        <f>SUM(INDEX(Energy_cumulative_emissions[],MATCH(DZ$496,Energy_cumulative_emissions[Column2],0),25),INDEX(Energy_cumulative_emissions[],MATCH(DZ$496,Energy_cumulative_emissions[Column2],0),26))</f>
        <v>#N/A</v>
      </c>
      <c r="EA508" t="e">
        <f>SUM(INDEX(Energy_cumulative_emissions[],MATCH(EA$496,Energy_cumulative_emissions[Column2],0),25),INDEX(Energy_cumulative_emissions[],MATCH(EA$496,Energy_cumulative_emissions[Column2],0),26))</f>
        <v>#N/A</v>
      </c>
      <c r="EB508" t="e">
        <f>SUM(INDEX(Energy_cumulative_emissions[],MATCH(EB$496,Energy_cumulative_emissions[Column2],0),25),INDEX(Energy_cumulative_emissions[],MATCH(EB$496,Energy_cumulative_emissions[Column2],0),26))</f>
        <v>#N/A</v>
      </c>
      <c r="EC508" t="e">
        <f>SUM(INDEX(Energy_cumulative_emissions[],MATCH(EC$496,Energy_cumulative_emissions[Column2],0),25),INDEX(Energy_cumulative_emissions[],MATCH(EC$496,Energy_cumulative_emissions[Column2],0),26))</f>
        <v>#N/A</v>
      </c>
      <c r="ED508" t="e">
        <f>SUM(INDEX(Energy_cumulative_emissions[],MATCH(ED$496,Energy_cumulative_emissions[Column2],0),25),INDEX(Energy_cumulative_emissions[],MATCH(ED$496,Energy_cumulative_emissions[Column2],0),26))</f>
        <v>#N/A</v>
      </c>
      <c r="EE508" t="e">
        <f>SUM(INDEX(Energy_cumulative_emissions[],MATCH(EE$496,Energy_cumulative_emissions[Column2],0),25),INDEX(Energy_cumulative_emissions[],MATCH(EE$496,Energy_cumulative_emissions[Column2],0),26))</f>
        <v>#N/A</v>
      </c>
      <c r="EF508" t="e">
        <f>SUM(INDEX(Energy_cumulative_emissions[],MATCH(EF$496,Energy_cumulative_emissions[Column2],0),25),INDEX(Energy_cumulative_emissions[],MATCH(EF$496,Energy_cumulative_emissions[Column2],0),26))</f>
        <v>#N/A</v>
      </c>
      <c r="EG508" t="e">
        <f>SUM(INDEX(Energy_cumulative_emissions[],MATCH(EG$496,Energy_cumulative_emissions[Column2],0),25),INDEX(Energy_cumulative_emissions[],MATCH(EG$496,Energy_cumulative_emissions[Column2],0),26))</f>
        <v>#N/A</v>
      </c>
      <c r="EH508" t="e">
        <f>SUM(INDEX(Energy_cumulative_emissions[],MATCH(EH$496,Energy_cumulative_emissions[Column2],0),25),INDEX(Energy_cumulative_emissions[],MATCH(EH$496,Energy_cumulative_emissions[Column2],0),26))</f>
        <v>#N/A</v>
      </c>
      <c r="EI508" t="e">
        <f>SUM(INDEX(Energy_cumulative_emissions[],MATCH(EI$496,Energy_cumulative_emissions[Column2],0),25),INDEX(Energy_cumulative_emissions[],MATCH(EI$496,Energy_cumulative_emissions[Column2],0),26))</f>
        <v>#N/A</v>
      </c>
      <c r="EJ508" t="e">
        <f>SUM(INDEX(Energy_cumulative_emissions[],MATCH(EJ$496,Energy_cumulative_emissions[Column2],0),25),INDEX(Energy_cumulative_emissions[],MATCH(EJ$496,Energy_cumulative_emissions[Column2],0),26))</f>
        <v>#N/A</v>
      </c>
      <c r="EK508" t="e">
        <f>SUM(INDEX(Energy_cumulative_emissions[],MATCH(EK$496,Energy_cumulative_emissions[Column2],0),25),INDEX(Energy_cumulative_emissions[],MATCH(EK$496,Energy_cumulative_emissions[Column2],0),26))</f>
        <v>#N/A</v>
      </c>
      <c r="EL508" t="e">
        <f>SUM(INDEX(Energy_cumulative_emissions[],MATCH(EL$496,Energy_cumulative_emissions[Column2],0),25),INDEX(Energy_cumulative_emissions[],MATCH(EL$496,Energy_cumulative_emissions[Column2],0),26))</f>
        <v>#N/A</v>
      </c>
      <c r="EM508" t="e">
        <f>SUM(INDEX(Energy_cumulative_emissions[],MATCH(EM$496,Energy_cumulative_emissions[Column2],0),25),INDEX(Energy_cumulative_emissions[],MATCH(EM$496,Energy_cumulative_emissions[Column2],0),26))</f>
        <v>#N/A</v>
      </c>
      <c r="EN508" s="91" t="e">
        <f>SUM(INDEX(Energy_cumulative_emissions[],MATCH(EN$496,Energy_cumulative_emissions[Column2],0),25),INDEX(Energy_cumulative_emissions[],MATCH(EN$496,Energy_cumulative_emissions[Column2],0),26))</f>
        <v>#N/A</v>
      </c>
    </row>
    <row r="509" spans="19:144">
      <c r="S509" s="92"/>
      <c r="T509" s="92"/>
      <c r="U509" s="92"/>
      <c r="V509" s="431"/>
      <c r="W509" t="s">
        <v>628</v>
      </c>
      <c r="X509" s="91">
        <v>0</v>
      </c>
      <c r="Y509" t="e">
        <f>INDEX(Energy_cumulative_emissions[],MATCH(Y$496,Energy_cumulative_emissions[Column2],0),30)</f>
        <v>#N/A</v>
      </c>
      <c r="Z509" t="e">
        <f>INDEX(Energy_cumulative_emissions[],MATCH(Z$496,Energy_cumulative_emissions[Column2],0),30)</f>
        <v>#N/A</v>
      </c>
      <c r="AA509" t="e">
        <f>INDEX(Energy_cumulative_emissions[],MATCH(AA$496,Energy_cumulative_emissions[Column2],0),30)</f>
        <v>#N/A</v>
      </c>
      <c r="AB509" t="e">
        <f>INDEX(Energy_cumulative_emissions[],MATCH(AB$496,Energy_cumulative_emissions[Column2],0),30)</f>
        <v>#N/A</v>
      </c>
      <c r="AC509" t="e">
        <f>INDEX(Energy_cumulative_emissions[],MATCH(AC$496,Energy_cumulative_emissions[Column2],0),30)</f>
        <v>#N/A</v>
      </c>
      <c r="AD509" t="e">
        <f>INDEX(Energy_cumulative_emissions[],MATCH(AD$496,Energy_cumulative_emissions[Column2],0),30)</f>
        <v>#N/A</v>
      </c>
      <c r="AE509" t="e">
        <f>INDEX(Energy_cumulative_emissions[],MATCH(AE$496,Energy_cumulative_emissions[Column2],0),30)</f>
        <v>#N/A</v>
      </c>
      <c r="AF509" t="e">
        <f>INDEX(Energy_cumulative_emissions[],MATCH(AF$496,Energy_cumulative_emissions[Column2],0),30)</f>
        <v>#N/A</v>
      </c>
      <c r="AG509" t="e">
        <f>INDEX(Energy_cumulative_emissions[],MATCH(AG$496,Energy_cumulative_emissions[Column2],0),30)</f>
        <v>#N/A</v>
      </c>
      <c r="AH509" t="e">
        <f>INDEX(Energy_cumulative_emissions[],MATCH(AH$496,Energy_cumulative_emissions[Column2],0),30)</f>
        <v>#N/A</v>
      </c>
      <c r="AI509" t="e">
        <f>INDEX(Energy_cumulative_emissions[],MATCH(AI$496,Energy_cumulative_emissions[Column2],0),30)</f>
        <v>#N/A</v>
      </c>
      <c r="AJ509" t="e">
        <f>INDEX(Energy_cumulative_emissions[],MATCH(AJ$496,Energy_cumulative_emissions[Column2],0),30)</f>
        <v>#N/A</v>
      </c>
      <c r="AK509" t="e">
        <f>INDEX(Energy_cumulative_emissions[],MATCH(AK$496,Energy_cumulative_emissions[Column2],0),30)</f>
        <v>#N/A</v>
      </c>
      <c r="AL509" t="e">
        <f>INDEX(Energy_cumulative_emissions[],MATCH(AL$496,Energy_cumulative_emissions[Column2],0),30)</f>
        <v>#N/A</v>
      </c>
      <c r="AM509" t="e">
        <f>INDEX(Energy_cumulative_emissions[],MATCH(AM$496,Energy_cumulative_emissions[Column2],0),30)</f>
        <v>#N/A</v>
      </c>
      <c r="AN509" t="e">
        <f>INDEX(Energy_cumulative_emissions[],MATCH(AN$496,Energy_cumulative_emissions[Column2],0),30)</f>
        <v>#N/A</v>
      </c>
      <c r="AO509" t="e">
        <f>INDEX(Energy_cumulative_emissions[],MATCH(AO$496,Energy_cumulative_emissions[Column2],0),30)</f>
        <v>#N/A</v>
      </c>
      <c r="AP509" t="e">
        <f>INDEX(Energy_cumulative_emissions[],MATCH(AP$496,Energy_cumulative_emissions[Column2],0),30)</f>
        <v>#N/A</v>
      </c>
      <c r="AQ509" t="e">
        <f>INDEX(Energy_cumulative_emissions[],MATCH(AQ$496,Energy_cumulative_emissions[Column2],0),30)</f>
        <v>#N/A</v>
      </c>
      <c r="AR509" t="e">
        <f>INDEX(Energy_cumulative_emissions[],MATCH(AR$496,Energy_cumulative_emissions[Column2],0),30)</f>
        <v>#N/A</v>
      </c>
      <c r="AS509" t="e">
        <f>INDEX(Energy_cumulative_emissions[],MATCH(AS$496,Energy_cumulative_emissions[Column2],0),30)</f>
        <v>#N/A</v>
      </c>
      <c r="AT509" t="e">
        <f>INDEX(Energy_cumulative_emissions[],MATCH(AT$496,Energy_cumulative_emissions[Column2],0),30)</f>
        <v>#N/A</v>
      </c>
      <c r="AU509" t="e">
        <f>INDEX(Energy_cumulative_emissions[],MATCH(AU$496,Energy_cumulative_emissions[Column2],0),30)</f>
        <v>#N/A</v>
      </c>
      <c r="AV509" t="e">
        <f>INDEX(Energy_cumulative_emissions[],MATCH(AV$496,Energy_cumulative_emissions[Column2],0),30)</f>
        <v>#N/A</v>
      </c>
      <c r="AW509" t="e">
        <f>INDEX(Energy_cumulative_emissions[],MATCH(AW$496,Energy_cumulative_emissions[Column2],0),30)</f>
        <v>#N/A</v>
      </c>
      <c r="AX509" t="e">
        <f>INDEX(Energy_cumulative_emissions[],MATCH(AX$496,Energy_cumulative_emissions[Column2],0),30)</f>
        <v>#N/A</v>
      </c>
      <c r="AY509" t="e">
        <f>INDEX(Energy_cumulative_emissions[],MATCH(AY$496,Energy_cumulative_emissions[Column2],0),30)</f>
        <v>#N/A</v>
      </c>
      <c r="AZ509" t="e">
        <f>INDEX(Energy_cumulative_emissions[],MATCH(AZ$496,Energy_cumulative_emissions[Column2],0),30)</f>
        <v>#N/A</v>
      </c>
      <c r="BA509" t="e">
        <f>INDEX(Energy_cumulative_emissions[],MATCH(BA$496,Energy_cumulative_emissions[Column2],0),30)</f>
        <v>#N/A</v>
      </c>
      <c r="BB509" s="91" t="e">
        <f>INDEX(Energy_cumulative_emissions[],MATCH(BB$496,Energy_cumulative_emissions[Column2],0),30)</f>
        <v>#N/A</v>
      </c>
      <c r="BC509" t="e">
        <f>INDEX(Energy_cumulative_emissions[],MATCH(BC$496,Energy_cumulative_emissions[Column2],0),30)</f>
        <v>#N/A</v>
      </c>
      <c r="BD509" t="e">
        <f>INDEX(Energy_cumulative_emissions[],MATCH(BD$496,Energy_cumulative_emissions[Column2],0),30)</f>
        <v>#N/A</v>
      </c>
      <c r="BE509" t="e">
        <f>INDEX(Energy_cumulative_emissions[],MATCH(BE$496,Energy_cumulative_emissions[Column2],0),30)</f>
        <v>#N/A</v>
      </c>
      <c r="BF509" t="e">
        <f>INDEX(Energy_cumulative_emissions[],MATCH(BF$496,Energy_cumulative_emissions[Column2],0),30)</f>
        <v>#N/A</v>
      </c>
      <c r="BG509" t="e">
        <f>INDEX(Energy_cumulative_emissions[],MATCH(BG$496,Energy_cumulative_emissions[Column2],0),30)</f>
        <v>#N/A</v>
      </c>
      <c r="BH509" t="e">
        <f>INDEX(Energy_cumulative_emissions[],MATCH(BH$496,Energy_cumulative_emissions[Column2],0),30)</f>
        <v>#N/A</v>
      </c>
      <c r="BI509" t="e">
        <f>INDEX(Energy_cumulative_emissions[],MATCH(BI$496,Energy_cumulative_emissions[Column2],0),30)</f>
        <v>#N/A</v>
      </c>
      <c r="BJ509" t="e">
        <f>INDEX(Energy_cumulative_emissions[],MATCH(BJ$496,Energy_cumulative_emissions[Column2],0),30)</f>
        <v>#N/A</v>
      </c>
      <c r="BK509" t="e">
        <f>INDEX(Energy_cumulative_emissions[],MATCH(BK$496,Energy_cumulative_emissions[Column2],0),30)</f>
        <v>#N/A</v>
      </c>
      <c r="BL509" t="e">
        <f>INDEX(Energy_cumulative_emissions[],MATCH(BL$496,Energy_cumulative_emissions[Column2],0),30)</f>
        <v>#N/A</v>
      </c>
      <c r="BM509" t="e">
        <f>INDEX(Energy_cumulative_emissions[],MATCH(BM$496,Energy_cumulative_emissions[Column2],0),30)</f>
        <v>#N/A</v>
      </c>
      <c r="BN509" t="e">
        <f>INDEX(Energy_cumulative_emissions[],MATCH(BN$496,Energy_cumulative_emissions[Column2],0),30)</f>
        <v>#N/A</v>
      </c>
      <c r="BO509" t="e">
        <f>INDEX(Energy_cumulative_emissions[],MATCH(BO$496,Energy_cumulative_emissions[Column2],0),30)</f>
        <v>#N/A</v>
      </c>
      <c r="BP509" t="e">
        <f>INDEX(Energy_cumulative_emissions[],MATCH(BP$496,Energy_cumulative_emissions[Column2],0),30)</f>
        <v>#N/A</v>
      </c>
      <c r="BQ509" t="e">
        <f>INDEX(Energy_cumulative_emissions[],MATCH(BQ$496,Energy_cumulative_emissions[Column2],0),30)</f>
        <v>#N/A</v>
      </c>
      <c r="BR509" t="e">
        <f>INDEX(Energy_cumulative_emissions[],MATCH(BR$496,Energy_cumulative_emissions[Column2],0),30)</f>
        <v>#N/A</v>
      </c>
      <c r="BS509" t="e">
        <f>INDEX(Energy_cumulative_emissions[],MATCH(BS$496,Energy_cumulative_emissions[Column2],0),30)</f>
        <v>#N/A</v>
      </c>
      <c r="BT509" t="e">
        <f>INDEX(Energy_cumulative_emissions[],MATCH(BT$496,Energy_cumulative_emissions[Column2],0),30)</f>
        <v>#N/A</v>
      </c>
      <c r="BU509" t="e">
        <f>INDEX(Energy_cumulative_emissions[],MATCH(BU$496,Energy_cumulative_emissions[Column2],0),30)</f>
        <v>#N/A</v>
      </c>
      <c r="BV509" t="e">
        <f>INDEX(Energy_cumulative_emissions[],MATCH(BV$496,Energy_cumulative_emissions[Column2],0),30)</f>
        <v>#N/A</v>
      </c>
      <c r="BW509" t="e">
        <f>INDEX(Energy_cumulative_emissions[],MATCH(BW$496,Energy_cumulative_emissions[Column2],0),30)</f>
        <v>#N/A</v>
      </c>
      <c r="BX509" t="e">
        <f>INDEX(Energy_cumulative_emissions[],MATCH(BX$496,Energy_cumulative_emissions[Column2],0),30)</f>
        <v>#N/A</v>
      </c>
      <c r="BY509" t="e">
        <f>INDEX(Energy_cumulative_emissions[],MATCH(BY$496,Energy_cumulative_emissions[Column2],0),30)</f>
        <v>#N/A</v>
      </c>
      <c r="BZ509" t="e">
        <f>INDEX(Energy_cumulative_emissions[],MATCH(BZ$496,Energy_cumulative_emissions[Column2],0),30)</f>
        <v>#N/A</v>
      </c>
      <c r="CA509" t="e">
        <f>INDEX(Energy_cumulative_emissions[],MATCH(CA$496,Energy_cumulative_emissions[Column2],0),30)</f>
        <v>#N/A</v>
      </c>
      <c r="CB509" t="e">
        <f>INDEX(Energy_cumulative_emissions[],MATCH(CB$496,Energy_cumulative_emissions[Column2],0),30)</f>
        <v>#N/A</v>
      </c>
      <c r="CC509" t="e">
        <f>INDEX(Energy_cumulative_emissions[],MATCH(CC$496,Energy_cumulative_emissions[Column2],0),30)</f>
        <v>#N/A</v>
      </c>
      <c r="CD509" t="e">
        <f>INDEX(Energy_cumulative_emissions[],MATCH(CD$496,Energy_cumulative_emissions[Column2],0),30)</f>
        <v>#N/A</v>
      </c>
      <c r="CE509" t="e">
        <f>INDEX(Energy_cumulative_emissions[],MATCH(CE$496,Energy_cumulative_emissions[Column2],0),30)</f>
        <v>#N/A</v>
      </c>
      <c r="CF509" s="91" t="e">
        <f>INDEX(Energy_cumulative_emissions[],MATCH(CF$496,Energy_cumulative_emissions[Column2],0),30)</f>
        <v>#N/A</v>
      </c>
      <c r="CG509" t="e">
        <f>INDEX(Energy_cumulative_emissions[],MATCH(CG$496,Energy_cumulative_emissions[Column2],0),30)</f>
        <v>#N/A</v>
      </c>
      <c r="CH509" t="e">
        <f>INDEX(Energy_cumulative_emissions[],MATCH(CH$496,Energy_cumulative_emissions[Column2],0),30)</f>
        <v>#N/A</v>
      </c>
      <c r="CI509" t="e">
        <f>INDEX(Energy_cumulative_emissions[],MATCH(CI$496,Energy_cumulative_emissions[Column2],0),30)</f>
        <v>#N/A</v>
      </c>
      <c r="CJ509" t="e">
        <f>INDEX(Energy_cumulative_emissions[],MATCH(CJ$496,Energy_cumulative_emissions[Column2],0),30)</f>
        <v>#N/A</v>
      </c>
      <c r="CK509" t="e">
        <f>INDEX(Energy_cumulative_emissions[],MATCH(CK$496,Energy_cumulative_emissions[Column2],0),30)</f>
        <v>#N/A</v>
      </c>
      <c r="CL509" t="e">
        <f>INDEX(Energy_cumulative_emissions[],MATCH(CL$496,Energy_cumulative_emissions[Column2],0),30)</f>
        <v>#N/A</v>
      </c>
      <c r="CM509" t="e">
        <f>INDEX(Energy_cumulative_emissions[],MATCH(CM$496,Energy_cumulative_emissions[Column2],0),30)</f>
        <v>#N/A</v>
      </c>
      <c r="CN509" t="e">
        <f>INDEX(Energy_cumulative_emissions[],MATCH(CN$496,Energy_cumulative_emissions[Column2],0),30)</f>
        <v>#N/A</v>
      </c>
      <c r="CO509" t="e">
        <f>INDEX(Energy_cumulative_emissions[],MATCH(CO$496,Energy_cumulative_emissions[Column2],0),30)</f>
        <v>#N/A</v>
      </c>
      <c r="CP509" t="e">
        <f>INDEX(Energy_cumulative_emissions[],MATCH(CP$496,Energy_cumulative_emissions[Column2],0),30)</f>
        <v>#N/A</v>
      </c>
      <c r="CQ509" t="e">
        <f>INDEX(Energy_cumulative_emissions[],MATCH(CQ$496,Energy_cumulative_emissions[Column2],0),30)</f>
        <v>#N/A</v>
      </c>
      <c r="CR509" t="e">
        <f>INDEX(Energy_cumulative_emissions[],MATCH(CR$496,Energy_cumulative_emissions[Column2],0),30)</f>
        <v>#N/A</v>
      </c>
      <c r="CS509" t="e">
        <f>INDEX(Energy_cumulative_emissions[],MATCH(CS$496,Energy_cumulative_emissions[Column2],0),30)</f>
        <v>#N/A</v>
      </c>
      <c r="CT509" t="e">
        <f>INDEX(Energy_cumulative_emissions[],MATCH(CT$496,Energy_cumulative_emissions[Column2],0),30)</f>
        <v>#N/A</v>
      </c>
      <c r="CU509" t="e">
        <f>INDEX(Energy_cumulative_emissions[],MATCH(CU$496,Energy_cumulative_emissions[Column2],0),30)</f>
        <v>#N/A</v>
      </c>
      <c r="CV509" t="e">
        <f>INDEX(Energy_cumulative_emissions[],MATCH(CV$496,Energy_cumulative_emissions[Column2],0),30)</f>
        <v>#N/A</v>
      </c>
      <c r="CW509" t="e">
        <f>INDEX(Energy_cumulative_emissions[],MATCH(CW$496,Energy_cumulative_emissions[Column2],0),30)</f>
        <v>#N/A</v>
      </c>
      <c r="CX509" t="e">
        <f>INDEX(Energy_cumulative_emissions[],MATCH(CX$496,Energy_cumulative_emissions[Column2],0),30)</f>
        <v>#N/A</v>
      </c>
      <c r="CY509" t="e">
        <f>INDEX(Energy_cumulative_emissions[],MATCH(CY$496,Energy_cumulative_emissions[Column2],0),30)</f>
        <v>#N/A</v>
      </c>
      <c r="CZ509" t="e">
        <f>INDEX(Energy_cumulative_emissions[],MATCH(CZ$496,Energy_cumulative_emissions[Column2],0),30)</f>
        <v>#N/A</v>
      </c>
      <c r="DA509" t="e">
        <f>INDEX(Energy_cumulative_emissions[],MATCH(DA$496,Energy_cumulative_emissions[Column2],0),30)</f>
        <v>#N/A</v>
      </c>
      <c r="DB509" t="e">
        <f>INDEX(Energy_cumulative_emissions[],MATCH(DB$496,Energy_cumulative_emissions[Column2],0),30)</f>
        <v>#N/A</v>
      </c>
      <c r="DC509" t="e">
        <f>INDEX(Energy_cumulative_emissions[],MATCH(DC$496,Energy_cumulative_emissions[Column2],0),30)</f>
        <v>#N/A</v>
      </c>
      <c r="DD509" t="e">
        <f>INDEX(Energy_cumulative_emissions[],MATCH(DD$496,Energy_cumulative_emissions[Column2],0),30)</f>
        <v>#N/A</v>
      </c>
      <c r="DE509" t="e">
        <f>INDEX(Energy_cumulative_emissions[],MATCH(DE$496,Energy_cumulative_emissions[Column2],0),30)</f>
        <v>#N/A</v>
      </c>
      <c r="DF509" t="e">
        <f>INDEX(Energy_cumulative_emissions[],MATCH(DF$496,Energy_cumulative_emissions[Column2],0),30)</f>
        <v>#N/A</v>
      </c>
      <c r="DG509" t="e">
        <f>INDEX(Energy_cumulative_emissions[],MATCH(DG$496,Energy_cumulative_emissions[Column2],0),30)</f>
        <v>#N/A</v>
      </c>
      <c r="DH509" t="e">
        <f>INDEX(Energy_cumulative_emissions[],MATCH(DH$496,Energy_cumulative_emissions[Column2],0),30)</f>
        <v>#N/A</v>
      </c>
      <c r="DI509" t="e">
        <f>INDEX(Energy_cumulative_emissions[],MATCH(DI$496,Energy_cumulative_emissions[Column2],0),30)</f>
        <v>#N/A</v>
      </c>
      <c r="DJ509" s="91" t="e">
        <f>INDEX(Energy_cumulative_emissions[],MATCH(DJ$496,Energy_cumulative_emissions[Column2],0),30)</f>
        <v>#N/A</v>
      </c>
      <c r="DK509" t="e">
        <f>INDEX(Energy_cumulative_emissions[],MATCH(DK$496,Energy_cumulative_emissions[Column2],0),30)</f>
        <v>#N/A</v>
      </c>
      <c r="DL509" t="e">
        <f>INDEX(Energy_cumulative_emissions[],MATCH(DL$496,Energy_cumulative_emissions[Column2],0),30)</f>
        <v>#N/A</v>
      </c>
      <c r="DM509" t="e">
        <f>INDEX(Energy_cumulative_emissions[],MATCH(DM$496,Energy_cumulative_emissions[Column2],0),30)</f>
        <v>#N/A</v>
      </c>
      <c r="DN509" t="e">
        <f>INDEX(Energy_cumulative_emissions[],MATCH(DN$496,Energy_cumulative_emissions[Column2],0),30)</f>
        <v>#N/A</v>
      </c>
      <c r="DO509" t="e">
        <f>INDEX(Energy_cumulative_emissions[],MATCH(DO$496,Energy_cumulative_emissions[Column2],0),30)</f>
        <v>#N/A</v>
      </c>
      <c r="DP509" t="e">
        <f>INDEX(Energy_cumulative_emissions[],MATCH(DP$496,Energy_cumulative_emissions[Column2],0),30)</f>
        <v>#N/A</v>
      </c>
      <c r="DQ509" t="e">
        <f>INDEX(Energy_cumulative_emissions[],MATCH(DQ$496,Energy_cumulative_emissions[Column2],0),30)</f>
        <v>#N/A</v>
      </c>
      <c r="DR509" t="e">
        <f>INDEX(Energy_cumulative_emissions[],MATCH(DR$496,Energy_cumulative_emissions[Column2],0),30)</f>
        <v>#N/A</v>
      </c>
      <c r="DS509" t="e">
        <f>INDEX(Energy_cumulative_emissions[],MATCH(DS$496,Energy_cumulative_emissions[Column2],0),30)</f>
        <v>#N/A</v>
      </c>
      <c r="DT509" t="e">
        <f>INDEX(Energy_cumulative_emissions[],MATCH(DT$496,Energy_cumulative_emissions[Column2],0),30)</f>
        <v>#N/A</v>
      </c>
      <c r="DU509" t="e">
        <f>INDEX(Energy_cumulative_emissions[],MATCH(DU$496,Energy_cumulative_emissions[Column2],0),30)</f>
        <v>#N/A</v>
      </c>
      <c r="DV509" t="e">
        <f>INDEX(Energy_cumulative_emissions[],MATCH(DV$496,Energy_cumulative_emissions[Column2],0),30)</f>
        <v>#N/A</v>
      </c>
      <c r="DW509" t="e">
        <f>INDEX(Energy_cumulative_emissions[],MATCH(DW$496,Energy_cumulative_emissions[Column2],0),30)</f>
        <v>#N/A</v>
      </c>
      <c r="DX509" t="e">
        <f>INDEX(Energy_cumulative_emissions[],MATCH(DX$496,Energy_cumulative_emissions[Column2],0),30)</f>
        <v>#N/A</v>
      </c>
      <c r="DY509" t="e">
        <f>INDEX(Energy_cumulative_emissions[],MATCH(DY$496,Energy_cumulative_emissions[Column2],0),30)</f>
        <v>#N/A</v>
      </c>
      <c r="DZ509" t="e">
        <f>INDEX(Energy_cumulative_emissions[],MATCH(DZ$496,Energy_cumulative_emissions[Column2],0),30)</f>
        <v>#N/A</v>
      </c>
      <c r="EA509" t="e">
        <f>INDEX(Energy_cumulative_emissions[],MATCH(EA$496,Energy_cumulative_emissions[Column2],0),30)</f>
        <v>#N/A</v>
      </c>
      <c r="EB509" t="e">
        <f>INDEX(Energy_cumulative_emissions[],MATCH(EB$496,Energy_cumulative_emissions[Column2],0),30)</f>
        <v>#N/A</v>
      </c>
      <c r="EC509" t="e">
        <f>INDEX(Energy_cumulative_emissions[],MATCH(EC$496,Energy_cumulative_emissions[Column2],0),30)</f>
        <v>#N/A</v>
      </c>
      <c r="ED509" t="e">
        <f>INDEX(Energy_cumulative_emissions[],MATCH(ED$496,Energy_cumulative_emissions[Column2],0),30)</f>
        <v>#N/A</v>
      </c>
      <c r="EE509" t="e">
        <f>INDEX(Energy_cumulative_emissions[],MATCH(EE$496,Energy_cumulative_emissions[Column2],0),30)</f>
        <v>#N/A</v>
      </c>
      <c r="EF509" t="e">
        <f>INDEX(Energy_cumulative_emissions[],MATCH(EF$496,Energy_cumulative_emissions[Column2],0),30)</f>
        <v>#N/A</v>
      </c>
      <c r="EG509" t="e">
        <f>INDEX(Energy_cumulative_emissions[],MATCH(EG$496,Energy_cumulative_emissions[Column2],0),30)</f>
        <v>#N/A</v>
      </c>
      <c r="EH509" t="e">
        <f>INDEX(Energy_cumulative_emissions[],MATCH(EH$496,Energy_cumulative_emissions[Column2],0),30)</f>
        <v>#N/A</v>
      </c>
      <c r="EI509" t="e">
        <f>INDEX(Energy_cumulative_emissions[],MATCH(EI$496,Energy_cumulative_emissions[Column2],0),30)</f>
        <v>#N/A</v>
      </c>
      <c r="EJ509" t="e">
        <f>INDEX(Energy_cumulative_emissions[],MATCH(EJ$496,Energy_cumulative_emissions[Column2],0),30)</f>
        <v>#N/A</v>
      </c>
      <c r="EK509" t="e">
        <f>INDEX(Energy_cumulative_emissions[],MATCH(EK$496,Energy_cumulative_emissions[Column2],0),30)</f>
        <v>#N/A</v>
      </c>
      <c r="EL509" t="e">
        <f>INDEX(Energy_cumulative_emissions[],MATCH(EL$496,Energy_cumulative_emissions[Column2],0),30)</f>
        <v>#N/A</v>
      </c>
      <c r="EM509" t="e">
        <f>INDEX(Energy_cumulative_emissions[],MATCH(EM$496,Energy_cumulative_emissions[Column2],0),30)</f>
        <v>#N/A</v>
      </c>
      <c r="EN509" s="91" t="e">
        <f>INDEX(Energy_cumulative_emissions[],MATCH(EN$496,Energy_cumulative_emissions[Column2],0),30)</f>
        <v>#N/A</v>
      </c>
    </row>
    <row r="510" spans="19:144" ht="14.25" customHeight="1">
      <c r="S510" s="92"/>
      <c r="T510" s="92"/>
      <c r="U510" s="92"/>
      <c r="V510" s="431"/>
      <c r="W510" t="s">
        <v>436</v>
      </c>
      <c r="X510" s="91">
        <v>0</v>
      </c>
      <c r="Y510" t="e">
        <f>INDEX(Energy_cumulative_emissions[],MATCH(Y$496,Energy_cumulative_emissions[Column2],0),34)</f>
        <v>#N/A</v>
      </c>
      <c r="Z510" t="e">
        <f>INDEX(Energy_cumulative_emissions[],MATCH(Z$496,Energy_cumulative_emissions[Column2],0),34)</f>
        <v>#N/A</v>
      </c>
      <c r="AA510" t="e">
        <f>INDEX(Energy_cumulative_emissions[],MATCH(AA$496,Energy_cumulative_emissions[Column2],0),34)</f>
        <v>#N/A</v>
      </c>
      <c r="AB510" t="e">
        <f>INDEX(Energy_cumulative_emissions[],MATCH(AB$496,Energy_cumulative_emissions[Column2],0),34)</f>
        <v>#N/A</v>
      </c>
      <c r="AC510" t="e">
        <f>INDEX(Energy_cumulative_emissions[],MATCH(AC$496,Energy_cumulative_emissions[Column2],0),34)</f>
        <v>#N/A</v>
      </c>
      <c r="AD510" t="e">
        <f>INDEX(Energy_cumulative_emissions[],MATCH(AD$496,Energy_cumulative_emissions[Column2],0),34)</f>
        <v>#N/A</v>
      </c>
      <c r="AE510" t="e">
        <f>INDEX(Energy_cumulative_emissions[],MATCH(AE$496,Energy_cumulative_emissions[Column2],0),34)</f>
        <v>#N/A</v>
      </c>
      <c r="AF510" t="e">
        <f>INDEX(Energy_cumulative_emissions[],MATCH(AF$496,Energy_cumulative_emissions[Column2],0),34)</f>
        <v>#N/A</v>
      </c>
      <c r="AG510" t="e">
        <f>INDEX(Energy_cumulative_emissions[],MATCH(AG$496,Energy_cumulative_emissions[Column2],0),34)</f>
        <v>#N/A</v>
      </c>
      <c r="AH510" t="e">
        <f>INDEX(Energy_cumulative_emissions[],MATCH(AH$496,Energy_cumulative_emissions[Column2],0),34)</f>
        <v>#N/A</v>
      </c>
      <c r="AI510" t="e">
        <f>INDEX(Energy_cumulative_emissions[],MATCH(AI$496,Energy_cumulative_emissions[Column2],0),34)</f>
        <v>#N/A</v>
      </c>
      <c r="AJ510" t="e">
        <f>INDEX(Energy_cumulative_emissions[],MATCH(AJ$496,Energy_cumulative_emissions[Column2],0),34)</f>
        <v>#N/A</v>
      </c>
      <c r="AK510" t="e">
        <f>INDEX(Energy_cumulative_emissions[],MATCH(AK$496,Energy_cumulative_emissions[Column2],0),34)</f>
        <v>#N/A</v>
      </c>
      <c r="AL510" t="e">
        <f>INDEX(Energy_cumulative_emissions[],MATCH(AL$496,Energy_cumulative_emissions[Column2],0),34)</f>
        <v>#N/A</v>
      </c>
      <c r="AM510" t="e">
        <f>INDEX(Energy_cumulative_emissions[],MATCH(AM$496,Energy_cumulative_emissions[Column2],0),34)</f>
        <v>#N/A</v>
      </c>
      <c r="AN510" t="e">
        <f>INDEX(Energy_cumulative_emissions[],MATCH(AN$496,Energy_cumulative_emissions[Column2],0),34)</f>
        <v>#N/A</v>
      </c>
      <c r="AO510" t="e">
        <f>INDEX(Energy_cumulative_emissions[],MATCH(AO$496,Energy_cumulative_emissions[Column2],0),34)</f>
        <v>#N/A</v>
      </c>
      <c r="AP510" t="e">
        <f>INDEX(Energy_cumulative_emissions[],MATCH(AP$496,Energy_cumulative_emissions[Column2],0),34)</f>
        <v>#N/A</v>
      </c>
      <c r="AQ510" t="e">
        <f>INDEX(Energy_cumulative_emissions[],MATCH(AQ$496,Energy_cumulative_emissions[Column2],0),34)</f>
        <v>#N/A</v>
      </c>
      <c r="AR510" t="e">
        <f>INDEX(Energy_cumulative_emissions[],MATCH(AR$496,Energy_cumulative_emissions[Column2],0),34)</f>
        <v>#N/A</v>
      </c>
      <c r="AS510" t="e">
        <f>INDEX(Energy_cumulative_emissions[],MATCH(AS$496,Energy_cumulative_emissions[Column2],0),34)</f>
        <v>#N/A</v>
      </c>
      <c r="AT510" t="e">
        <f>INDEX(Energy_cumulative_emissions[],MATCH(AT$496,Energy_cumulative_emissions[Column2],0),34)</f>
        <v>#N/A</v>
      </c>
      <c r="AU510" t="e">
        <f>INDEX(Energy_cumulative_emissions[],MATCH(AU$496,Energy_cumulative_emissions[Column2],0),34)</f>
        <v>#N/A</v>
      </c>
      <c r="AV510" t="e">
        <f>INDEX(Energy_cumulative_emissions[],MATCH(AV$496,Energy_cumulative_emissions[Column2],0),34)</f>
        <v>#N/A</v>
      </c>
      <c r="AW510" t="e">
        <f>INDEX(Energy_cumulative_emissions[],MATCH(AW$496,Energy_cumulative_emissions[Column2],0),34)</f>
        <v>#N/A</v>
      </c>
      <c r="AX510" t="e">
        <f>INDEX(Energy_cumulative_emissions[],MATCH(AX$496,Energy_cumulative_emissions[Column2],0),34)</f>
        <v>#N/A</v>
      </c>
      <c r="AY510" t="e">
        <f>INDEX(Energy_cumulative_emissions[],MATCH(AY$496,Energy_cumulative_emissions[Column2],0),34)</f>
        <v>#N/A</v>
      </c>
      <c r="AZ510" t="e">
        <f>INDEX(Energy_cumulative_emissions[],MATCH(AZ$496,Energy_cumulative_emissions[Column2],0),34)</f>
        <v>#N/A</v>
      </c>
      <c r="BA510" t="e">
        <f>INDEX(Energy_cumulative_emissions[],MATCH(BA$496,Energy_cumulative_emissions[Column2],0),34)</f>
        <v>#N/A</v>
      </c>
      <c r="BB510" s="91" t="e">
        <f>INDEX(Energy_cumulative_emissions[],MATCH(BB$496,Energy_cumulative_emissions[Column2],0),34)</f>
        <v>#N/A</v>
      </c>
      <c r="BC510" t="e">
        <f>INDEX(Energy_cumulative_emissions[],MATCH(BC$496,Energy_cumulative_emissions[Column2],0),34)</f>
        <v>#N/A</v>
      </c>
      <c r="BD510" t="e">
        <f>INDEX(Energy_cumulative_emissions[],MATCH(BD$496,Energy_cumulative_emissions[Column2],0),34)</f>
        <v>#N/A</v>
      </c>
      <c r="BE510" t="e">
        <f>INDEX(Energy_cumulative_emissions[],MATCH(BE$496,Energy_cumulative_emissions[Column2],0),34)</f>
        <v>#N/A</v>
      </c>
      <c r="BF510" t="e">
        <f>INDEX(Energy_cumulative_emissions[],MATCH(BF$496,Energy_cumulative_emissions[Column2],0),34)</f>
        <v>#N/A</v>
      </c>
      <c r="BG510" t="e">
        <f>INDEX(Energy_cumulative_emissions[],MATCH(BG$496,Energy_cumulative_emissions[Column2],0),34)</f>
        <v>#N/A</v>
      </c>
      <c r="BH510" t="e">
        <f>INDEX(Energy_cumulative_emissions[],MATCH(BH$496,Energy_cumulative_emissions[Column2],0),34)</f>
        <v>#N/A</v>
      </c>
      <c r="BI510" t="e">
        <f>INDEX(Energy_cumulative_emissions[],MATCH(BI$496,Energy_cumulative_emissions[Column2],0),34)</f>
        <v>#N/A</v>
      </c>
      <c r="BJ510" t="e">
        <f>INDEX(Energy_cumulative_emissions[],MATCH(BJ$496,Energy_cumulative_emissions[Column2],0),34)</f>
        <v>#N/A</v>
      </c>
      <c r="BK510" t="e">
        <f>INDEX(Energy_cumulative_emissions[],MATCH(BK$496,Energy_cumulative_emissions[Column2],0),34)</f>
        <v>#N/A</v>
      </c>
      <c r="BL510" t="e">
        <f>INDEX(Energy_cumulative_emissions[],MATCH(BL$496,Energy_cumulative_emissions[Column2],0),34)</f>
        <v>#N/A</v>
      </c>
      <c r="BM510" t="e">
        <f>INDEX(Energy_cumulative_emissions[],MATCH(BM$496,Energy_cumulative_emissions[Column2],0),34)</f>
        <v>#N/A</v>
      </c>
      <c r="BN510" t="e">
        <f>INDEX(Energy_cumulative_emissions[],MATCH(BN$496,Energy_cumulative_emissions[Column2],0),34)</f>
        <v>#N/A</v>
      </c>
      <c r="BO510" t="e">
        <f>INDEX(Energy_cumulative_emissions[],MATCH(BO$496,Energy_cumulative_emissions[Column2],0),34)</f>
        <v>#N/A</v>
      </c>
      <c r="BP510" t="e">
        <f>INDEX(Energy_cumulative_emissions[],MATCH(BP$496,Energy_cumulative_emissions[Column2],0),34)</f>
        <v>#N/A</v>
      </c>
      <c r="BQ510" t="e">
        <f>INDEX(Energy_cumulative_emissions[],MATCH(BQ$496,Energy_cumulative_emissions[Column2],0),34)</f>
        <v>#N/A</v>
      </c>
      <c r="BR510" t="e">
        <f>INDEX(Energy_cumulative_emissions[],MATCH(BR$496,Energy_cumulative_emissions[Column2],0),34)</f>
        <v>#N/A</v>
      </c>
      <c r="BS510" t="e">
        <f>INDEX(Energy_cumulative_emissions[],MATCH(BS$496,Energy_cumulative_emissions[Column2],0),34)</f>
        <v>#N/A</v>
      </c>
      <c r="BT510" t="e">
        <f>INDEX(Energy_cumulative_emissions[],MATCH(BT$496,Energy_cumulative_emissions[Column2],0),34)</f>
        <v>#N/A</v>
      </c>
      <c r="BU510" t="e">
        <f>INDEX(Energy_cumulative_emissions[],MATCH(BU$496,Energy_cumulative_emissions[Column2],0),34)</f>
        <v>#N/A</v>
      </c>
      <c r="BV510" t="e">
        <f>INDEX(Energy_cumulative_emissions[],MATCH(BV$496,Energy_cumulative_emissions[Column2],0),34)</f>
        <v>#N/A</v>
      </c>
      <c r="BW510" t="e">
        <f>INDEX(Energy_cumulative_emissions[],MATCH(BW$496,Energy_cumulative_emissions[Column2],0),34)</f>
        <v>#N/A</v>
      </c>
      <c r="BX510" t="e">
        <f>INDEX(Energy_cumulative_emissions[],MATCH(BX$496,Energy_cumulative_emissions[Column2],0),34)</f>
        <v>#N/A</v>
      </c>
      <c r="BY510" t="e">
        <f>INDEX(Energy_cumulative_emissions[],MATCH(BY$496,Energy_cumulative_emissions[Column2],0),34)</f>
        <v>#N/A</v>
      </c>
      <c r="BZ510" t="e">
        <f>INDEX(Energy_cumulative_emissions[],MATCH(BZ$496,Energy_cumulative_emissions[Column2],0),34)</f>
        <v>#N/A</v>
      </c>
      <c r="CA510" t="e">
        <f>INDEX(Energy_cumulative_emissions[],MATCH(CA$496,Energy_cumulative_emissions[Column2],0),34)</f>
        <v>#N/A</v>
      </c>
      <c r="CB510" t="e">
        <f>INDEX(Energy_cumulative_emissions[],MATCH(CB$496,Energy_cumulative_emissions[Column2],0),34)</f>
        <v>#N/A</v>
      </c>
      <c r="CC510" t="e">
        <f>INDEX(Energy_cumulative_emissions[],MATCH(CC$496,Energy_cumulative_emissions[Column2],0),34)</f>
        <v>#N/A</v>
      </c>
      <c r="CD510" t="e">
        <f>INDEX(Energy_cumulative_emissions[],MATCH(CD$496,Energy_cumulative_emissions[Column2],0),34)</f>
        <v>#N/A</v>
      </c>
      <c r="CE510" t="e">
        <f>INDEX(Energy_cumulative_emissions[],MATCH(CE$496,Energy_cumulative_emissions[Column2],0),34)</f>
        <v>#N/A</v>
      </c>
      <c r="CF510" s="91" t="e">
        <f>INDEX(Energy_cumulative_emissions[],MATCH(CF$496,Energy_cumulative_emissions[Column2],0),34)</f>
        <v>#N/A</v>
      </c>
      <c r="CG510" t="e">
        <f>INDEX(Energy_cumulative_emissions[],MATCH(CG$496,Energy_cumulative_emissions[Column2],0),34)</f>
        <v>#N/A</v>
      </c>
      <c r="CH510" t="e">
        <f>INDEX(Energy_cumulative_emissions[],MATCH(CH$496,Energy_cumulative_emissions[Column2],0),34)</f>
        <v>#N/A</v>
      </c>
      <c r="CI510" t="e">
        <f>INDEX(Energy_cumulative_emissions[],MATCH(CI$496,Energy_cumulative_emissions[Column2],0),34)</f>
        <v>#N/A</v>
      </c>
      <c r="CJ510" t="e">
        <f>INDEX(Energy_cumulative_emissions[],MATCH(CJ$496,Energy_cumulative_emissions[Column2],0),34)</f>
        <v>#N/A</v>
      </c>
      <c r="CK510" t="e">
        <f>INDEX(Energy_cumulative_emissions[],MATCH(CK$496,Energy_cumulative_emissions[Column2],0),34)</f>
        <v>#N/A</v>
      </c>
      <c r="CL510" t="e">
        <f>INDEX(Energy_cumulative_emissions[],MATCH(CL$496,Energy_cumulative_emissions[Column2],0),34)</f>
        <v>#N/A</v>
      </c>
      <c r="CM510" t="e">
        <f>INDEX(Energy_cumulative_emissions[],MATCH(CM$496,Energy_cumulative_emissions[Column2],0),34)</f>
        <v>#N/A</v>
      </c>
      <c r="CN510" t="e">
        <f>INDEX(Energy_cumulative_emissions[],MATCH(CN$496,Energy_cumulative_emissions[Column2],0),34)</f>
        <v>#N/A</v>
      </c>
      <c r="CO510" t="e">
        <f>INDEX(Energy_cumulative_emissions[],MATCH(CO$496,Energy_cumulative_emissions[Column2],0),34)</f>
        <v>#N/A</v>
      </c>
      <c r="CP510" t="e">
        <f>INDEX(Energy_cumulative_emissions[],MATCH(CP$496,Energy_cumulative_emissions[Column2],0),34)</f>
        <v>#N/A</v>
      </c>
      <c r="CQ510" t="e">
        <f>INDEX(Energy_cumulative_emissions[],MATCH(CQ$496,Energy_cumulative_emissions[Column2],0),34)</f>
        <v>#N/A</v>
      </c>
      <c r="CR510" t="e">
        <f>INDEX(Energy_cumulative_emissions[],MATCH(CR$496,Energy_cumulative_emissions[Column2],0),34)</f>
        <v>#N/A</v>
      </c>
      <c r="CS510" t="e">
        <f>INDEX(Energy_cumulative_emissions[],MATCH(CS$496,Energy_cumulative_emissions[Column2],0),34)</f>
        <v>#N/A</v>
      </c>
      <c r="CT510" t="e">
        <f>INDEX(Energy_cumulative_emissions[],MATCH(CT$496,Energy_cumulative_emissions[Column2],0),34)</f>
        <v>#N/A</v>
      </c>
      <c r="CU510" t="e">
        <f>INDEX(Energy_cumulative_emissions[],MATCH(CU$496,Energy_cumulative_emissions[Column2],0),34)</f>
        <v>#N/A</v>
      </c>
      <c r="CV510" t="e">
        <f>INDEX(Energy_cumulative_emissions[],MATCH(CV$496,Energy_cumulative_emissions[Column2],0),34)</f>
        <v>#N/A</v>
      </c>
      <c r="CW510" t="e">
        <f>INDEX(Energy_cumulative_emissions[],MATCH(CW$496,Energy_cumulative_emissions[Column2],0),34)</f>
        <v>#N/A</v>
      </c>
      <c r="CX510" t="e">
        <f>INDEX(Energy_cumulative_emissions[],MATCH(CX$496,Energy_cumulative_emissions[Column2],0),34)</f>
        <v>#N/A</v>
      </c>
      <c r="CY510" t="e">
        <f>INDEX(Energy_cumulative_emissions[],MATCH(CY$496,Energy_cumulative_emissions[Column2],0),34)</f>
        <v>#N/A</v>
      </c>
      <c r="CZ510" t="e">
        <f>INDEX(Energy_cumulative_emissions[],MATCH(CZ$496,Energy_cumulative_emissions[Column2],0),34)</f>
        <v>#N/A</v>
      </c>
      <c r="DA510" t="e">
        <f>INDEX(Energy_cumulative_emissions[],MATCH(DA$496,Energy_cumulative_emissions[Column2],0),34)</f>
        <v>#N/A</v>
      </c>
      <c r="DB510" t="e">
        <f>INDEX(Energy_cumulative_emissions[],MATCH(DB$496,Energy_cumulative_emissions[Column2],0),34)</f>
        <v>#N/A</v>
      </c>
      <c r="DC510" t="e">
        <f>INDEX(Energy_cumulative_emissions[],MATCH(DC$496,Energy_cumulative_emissions[Column2],0),34)</f>
        <v>#N/A</v>
      </c>
      <c r="DD510" t="e">
        <f>INDEX(Energy_cumulative_emissions[],MATCH(DD$496,Energy_cumulative_emissions[Column2],0),34)</f>
        <v>#N/A</v>
      </c>
      <c r="DE510" t="e">
        <f>INDEX(Energy_cumulative_emissions[],MATCH(DE$496,Energy_cumulative_emissions[Column2],0),34)</f>
        <v>#N/A</v>
      </c>
      <c r="DF510" t="e">
        <f>INDEX(Energy_cumulative_emissions[],MATCH(DF$496,Energy_cumulative_emissions[Column2],0),34)</f>
        <v>#N/A</v>
      </c>
      <c r="DG510" t="e">
        <f>INDEX(Energy_cumulative_emissions[],MATCH(DG$496,Energy_cumulative_emissions[Column2],0),34)</f>
        <v>#N/A</v>
      </c>
      <c r="DH510" t="e">
        <f>INDEX(Energy_cumulative_emissions[],MATCH(DH$496,Energy_cumulative_emissions[Column2],0),34)</f>
        <v>#N/A</v>
      </c>
      <c r="DI510" t="e">
        <f>INDEX(Energy_cumulative_emissions[],MATCH(DI$496,Energy_cumulative_emissions[Column2],0),34)</f>
        <v>#N/A</v>
      </c>
      <c r="DJ510" s="91" t="e">
        <f>INDEX(Energy_cumulative_emissions[],MATCH(DJ$496,Energy_cumulative_emissions[Column2],0),34)</f>
        <v>#N/A</v>
      </c>
      <c r="DK510" t="e">
        <f>INDEX(Energy_cumulative_emissions[],MATCH(DK$496,Energy_cumulative_emissions[Column2],0),34)</f>
        <v>#N/A</v>
      </c>
      <c r="DL510" t="e">
        <f>INDEX(Energy_cumulative_emissions[],MATCH(DL$496,Energy_cumulative_emissions[Column2],0),34)</f>
        <v>#N/A</v>
      </c>
      <c r="DM510" t="e">
        <f>INDEX(Energy_cumulative_emissions[],MATCH(DM$496,Energy_cumulative_emissions[Column2],0),34)</f>
        <v>#N/A</v>
      </c>
      <c r="DN510" t="e">
        <f>INDEX(Energy_cumulative_emissions[],MATCH(DN$496,Energy_cumulative_emissions[Column2],0),34)</f>
        <v>#N/A</v>
      </c>
      <c r="DO510" t="e">
        <f>INDEX(Energy_cumulative_emissions[],MATCH(DO$496,Energy_cumulative_emissions[Column2],0),34)</f>
        <v>#N/A</v>
      </c>
      <c r="DP510" t="e">
        <f>INDEX(Energy_cumulative_emissions[],MATCH(DP$496,Energy_cumulative_emissions[Column2],0),34)</f>
        <v>#N/A</v>
      </c>
      <c r="DQ510" t="e">
        <f>INDEX(Energy_cumulative_emissions[],MATCH(DQ$496,Energy_cumulative_emissions[Column2],0),34)</f>
        <v>#N/A</v>
      </c>
      <c r="DR510" t="e">
        <f>INDEX(Energy_cumulative_emissions[],MATCH(DR$496,Energy_cumulative_emissions[Column2],0),34)</f>
        <v>#N/A</v>
      </c>
      <c r="DS510" t="e">
        <f>INDEX(Energy_cumulative_emissions[],MATCH(DS$496,Energy_cumulative_emissions[Column2],0),34)</f>
        <v>#N/A</v>
      </c>
      <c r="DT510" t="e">
        <f>INDEX(Energy_cumulative_emissions[],MATCH(DT$496,Energy_cumulative_emissions[Column2],0),34)</f>
        <v>#N/A</v>
      </c>
      <c r="DU510" t="e">
        <f>INDEX(Energy_cumulative_emissions[],MATCH(DU$496,Energy_cumulative_emissions[Column2],0),34)</f>
        <v>#N/A</v>
      </c>
      <c r="DV510" t="e">
        <f>INDEX(Energy_cumulative_emissions[],MATCH(DV$496,Energy_cumulative_emissions[Column2],0),34)</f>
        <v>#N/A</v>
      </c>
      <c r="DW510" t="e">
        <f>INDEX(Energy_cumulative_emissions[],MATCH(DW$496,Energy_cumulative_emissions[Column2],0),34)</f>
        <v>#N/A</v>
      </c>
      <c r="DX510" t="e">
        <f>INDEX(Energy_cumulative_emissions[],MATCH(DX$496,Energy_cumulative_emissions[Column2],0),34)</f>
        <v>#N/A</v>
      </c>
      <c r="DY510" t="e">
        <f>INDEX(Energy_cumulative_emissions[],MATCH(DY$496,Energy_cumulative_emissions[Column2],0),34)</f>
        <v>#N/A</v>
      </c>
      <c r="DZ510" t="e">
        <f>INDEX(Energy_cumulative_emissions[],MATCH(DZ$496,Energy_cumulative_emissions[Column2],0),34)</f>
        <v>#N/A</v>
      </c>
      <c r="EA510" t="e">
        <f>INDEX(Energy_cumulative_emissions[],MATCH(EA$496,Energy_cumulative_emissions[Column2],0),34)</f>
        <v>#N/A</v>
      </c>
      <c r="EB510" t="e">
        <f>INDEX(Energy_cumulative_emissions[],MATCH(EB$496,Energy_cumulative_emissions[Column2],0),34)</f>
        <v>#N/A</v>
      </c>
      <c r="EC510" t="e">
        <f>INDEX(Energy_cumulative_emissions[],MATCH(EC$496,Energy_cumulative_emissions[Column2],0),34)</f>
        <v>#N/A</v>
      </c>
      <c r="ED510" t="e">
        <f>INDEX(Energy_cumulative_emissions[],MATCH(ED$496,Energy_cumulative_emissions[Column2],0),34)</f>
        <v>#N/A</v>
      </c>
      <c r="EE510" t="e">
        <f>INDEX(Energy_cumulative_emissions[],MATCH(EE$496,Energy_cumulative_emissions[Column2],0),34)</f>
        <v>#N/A</v>
      </c>
      <c r="EF510" t="e">
        <f>INDEX(Energy_cumulative_emissions[],MATCH(EF$496,Energy_cumulative_emissions[Column2],0),34)</f>
        <v>#N/A</v>
      </c>
      <c r="EG510" t="e">
        <f>INDEX(Energy_cumulative_emissions[],MATCH(EG$496,Energy_cumulative_emissions[Column2],0),34)</f>
        <v>#N/A</v>
      </c>
      <c r="EH510" t="e">
        <f>INDEX(Energy_cumulative_emissions[],MATCH(EH$496,Energy_cumulative_emissions[Column2],0),34)</f>
        <v>#N/A</v>
      </c>
      <c r="EI510" t="e">
        <f>INDEX(Energy_cumulative_emissions[],MATCH(EI$496,Energy_cumulative_emissions[Column2],0),34)</f>
        <v>#N/A</v>
      </c>
      <c r="EJ510" t="e">
        <f>INDEX(Energy_cumulative_emissions[],MATCH(EJ$496,Energy_cumulative_emissions[Column2],0),34)</f>
        <v>#N/A</v>
      </c>
      <c r="EK510" t="e">
        <f>INDEX(Energy_cumulative_emissions[],MATCH(EK$496,Energy_cumulative_emissions[Column2],0),34)</f>
        <v>#N/A</v>
      </c>
      <c r="EL510" t="e">
        <f>INDEX(Energy_cumulative_emissions[],MATCH(EL$496,Energy_cumulative_emissions[Column2],0),34)</f>
        <v>#N/A</v>
      </c>
      <c r="EM510" t="e">
        <f>INDEX(Energy_cumulative_emissions[],MATCH(EM$496,Energy_cumulative_emissions[Column2],0),34)</f>
        <v>#N/A</v>
      </c>
      <c r="EN510" s="91" t="e">
        <f>INDEX(Energy_cumulative_emissions[],MATCH(EN$496,Energy_cumulative_emissions[Column2],0),34)</f>
        <v>#N/A</v>
      </c>
    </row>
    <row r="511" spans="19:144">
      <c r="S511" s="92"/>
      <c r="T511" s="92"/>
      <c r="U511" s="92"/>
      <c r="V511" s="431"/>
      <c r="W511" t="s">
        <v>437</v>
      </c>
      <c r="X511" s="91">
        <v>0</v>
      </c>
      <c r="Y511" t="e">
        <f>INDEX(Energy_cumulative_emissions[],MATCH(Y$496,Energy_cumulative_emissions[Column2],0),38)</f>
        <v>#N/A</v>
      </c>
      <c r="Z511" t="e">
        <f>INDEX(Energy_cumulative_emissions[],MATCH(Z$496,Energy_cumulative_emissions[Column2],0),38)</f>
        <v>#N/A</v>
      </c>
      <c r="AA511" t="e">
        <f>INDEX(Energy_cumulative_emissions[],MATCH(AA$496,Energy_cumulative_emissions[Column2],0),38)</f>
        <v>#N/A</v>
      </c>
      <c r="AB511" t="e">
        <f>INDEX(Energy_cumulative_emissions[],MATCH(AB$496,Energy_cumulative_emissions[Column2],0),38)</f>
        <v>#N/A</v>
      </c>
      <c r="AC511" t="e">
        <f>INDEX(Energy_cumulative_emissions[],MATCH(AC$496,Energy_cumulative_emissions[Column2],0),38)</f>
        <v>#N/A</v>
      </c>
      <c r="AD511" t="e">
        <f>INDEX(Energy_cumulative_emissions[],MATCH(AD$496,Energy_cumulative_emissions[Column2],0),38)</f>
        <v>#N/A</v>
      </c>
      <c r="AE511" t="e">
        <f>INDEX(Energy_cumulative_emissions[],MATCH(AE$496,Energy_cumulative_emissions[Column2],0),38)</f>
        <v>#N/A</v>
      </c>
      <c r="AF511" t="e">
        <f>INDEX(Energy_cumulative_emissions[],MATCH(AF$496,Energy_cumulative_emissions[Column2],0),38)</f>
        <v>#N/A</v>
      </c>
      <c r="AG511" t="e">
        <f>INDEX(Energy_cumulative_emissions[],MATCH(AG$496,Energy_cumulative_emissions[Column2],0),38)</f>
        <v>#N/A</v>
      </c>
      <c r="AH511" t="e">
        <f>INDEX(Energy_cumulative_emissions[],MATCH(AH$496,Energy_cumulative_emissions[Column2],0),38)</f>
        <v>#N/A</v>
      </c>
      <c r="AI511" t="e">
        <f>INDEX(Energy_cumulative_emissions[],MATCH(AI$496,Energy_cumulative_emissions[Column2],0),38)</f>
        <v>#N/A</v>
      </c>
      <c r="AJ511" t="e">
        <f>INDEX(Energy_cumulative_emissions[],MATCH(AJ$496,Energy_cumulative_emissions[Column2],0),38)</f>
        <v>#N/A</v>
      </c>
      <c r="AK511" t="e">
        <f>INDEX(Energy_cumulative_emissions[],MATCH(AK$496,Energy_cumulative_emissions[Column2],0),38)</f>
        <v>#N/A</v>
      </c>
      <c r="AL511" t="e">
        <f>INDEX(Energy_cumulative_emissions[],MATCH(AL$496,Energy_cumulative_emissions[Column2],0),38)</f>
        <v>#N/A</v>
      </c>
      <c r="AM511" t="e">
        <f>INDEX(Energy_cumulative_emissions[],MATCH(AM$496,Energy_cumulative_emissions[Column2],0),38)</f>
        <v>#N/A</v>
      </c>
      <c r="AN511" t="e">
        <f>INDEX(Energy_cumulative_emissions[],MATCH(AN$496,Energy_cumulative_emissions[Column2],0),38)</f>
        <v>#N/A</v>
      </c>
      <c r="AO511" t="e">
        <f>INDEX(Energy_cumulative_emissions[],MATCH(AO$496,Energy_cumulative_emissions[Column2],0),38)</f>
        <v>#N/A</v>
      </c>
      <c r="AP511" t="e">
        <f>INDEX(Energy_cumulative_emissions[],MATCH(AP$496,Energy_cumulative_emissions[Column2],0),38)</f>
        <v>#N/A</v>
      </c>
      <c r="AQ511" t="e">
        <f>INDEX(Energy_cumulative_emissions[],MATCH(AQ$496,Energy_cumulative_emissions[Column2],0),38)</f>
        <v>#N/A</v>
      </c>
      <c r="AR511" t="e">
        <f>INDEX(Energy_cumulative_emissions[],MATCH(AR$496,Energy_cumulative_emissions[Column2],0),38)</f>
        <v>#N/A</v>
      </c>
      <c r="AS511" t="e">
        <f>INDEX(Energy_cumulative_emissions[],MATCH(AS$496,Energy_cumulative_emissions[Column2],0),38)</f>
        <v>#N/A</v>
      </c>
      <c r="AT511" t="e">
        <f>INDEX(Energy_cumulative_emissions[],MATCH(AT$496,Energy_cumulative_emissions[Column2],0),38)</f>
        <v>#N/A</v>
      </c>
      <c r="AU511" t="e">
        <f>INDEX(Energy_cumulative_emissions[],MATCH(AU$496,Energy_cumulative_emissions[Column2],0),38)</f>
        <v>#N/A</v>
      </c>
      <c r="AV511" t="e">
        <f>INDEX(Energy_cumulative_emissions[],MATCH(AV$496,Energy_cumulative_emissions[Column2],0),38)</f>
        <v>#N/A</v>
      </c>
      <c r="AW511" t="e">
        <f>INDEX(Energy_cumulative_emissions[],MATCH(AW$496,Energy_cumulative_emissions[Column2],0),38)</f>
        <v>#N/A</v>
      </c>
      <c r="AX511" t="e">
        <f>INDEX(Energy_cumulative_emissions[],MATCH(AX$496,Energy_cumulative_emissions[Column2],0),38)</f>
        <v>#N/A</v>
      </c>
      <c r="AY511" t="e">
        <f>INDEX(Energy_cumulative_emissions[],MATCH(AY$496,Energy_cumulative_emissions[Column2],0),38)</f>
        <v>#N/A</v>
      </c>
      <c r="AZ511" t="e">
        <f>INDEX(Energy_cumulative_emissions[],MATCH(AZ$496,Energy_cumulative_emissions[Column2],0),38)</f>
        <v>#N/A</v>
      </c>
      <c r="BA511" t="e">
        <f>INDEX(Energy_cumulative_emissions[],MATCH(BA$496,Energy_cumulative_emissions[Column2],0),38)</f>
        <v>#N/A</v>
      </c>
      <c r="BB511" s="91" t="e">
        <f>INDEX(Energy_cumulative_emissions[],MATCH(BB$496,Energy_cumulative_emissions[Column2],0),38)</f>
        <v>#N/A</v>
      </c>
      <c r="BC511" t="e">
        <f>INDEX(Energy_cumulative_emissions[],MATCH(BC$496,Energy_cumulative_emissions[Column2],0),38)</f>
        <v>#N/A</v>
      </c>
      <c r="BD511" t="e">
        <f>INDEX(Energy_cumulative_emissions[],MATCH(BD$496,Energy_cumulative_emissions[Column2],0),38)</f>
        <v>#N/A</v>
      </c>
      <c r="BE511" t="e">
        <f>INDEX(Energy_cumulative_emissions[],MATCH(BE$496,Energy_cumulative_emissions[Column2],0),38)</f>
        <v>#N/A</v>
      </c>
      <c r="BF511" t="e">
        <f>INDEX(Energy_cumulative_emissions[],MATCH(BF$496,Energy_cumulative_emissions[Column2],0),38)</f>
        <v>#N/A</v>
      </c>
      <c r="BG511" t="e">
        <f>INDEX(Energy_cumulative_emissions[],MATCH(BG$496,Energy_cumulative_emissions[Column2],0),38)</f>
        <v>#N/A</v>
      </c>
      <c r="BH511" t="e">
        <f>INDEX(Energy_cumulative_emissions[],MATCH(BH$496,Energy_cumulative_emissions[Column2],0),38)</f>
        <v>#N/A</v>
      </c>
      <c r="BI511" t="e">
        <f>INDEX(Energy_cumulative_emissions[],MATCH(BI$496,Energy_cumulative_emissions[Column2],0),38)</f>
        <v>#N/A</v>
      </c>
      <c r="BJ511" t="e">
        <f>INDEX(Energy_cumulative_emissions[],MATCH(BJ$496,Energy_cumulative_emissions[Column2],0),38)</f>
        <v>#N/A</v>
      </c>
      <c r="BK511" t="e">
        <f>INDEX(Energy_cumulative_emissions[],MATCH(BK$496,Energy_cumulative_emissions[Column2],0),38)</f>
        <v>#N/A</v>
      </c>
      <c r="BL511" t="e">
        <f>INDEX(Energy_cumulative_emissions[],MATCH(BL$496,Energy_cumulative_emissions[Column2],0),38)</f>
        <v>#N/A</v>
      </c>
      <c r="BM511" t="e">
        <f>INDEX(Energy_cumulative_emissions[],MATCH(BM$496,Energy_cumulative_emissions[Column2],0),38)</f>
        <v>#N/A</v>
      </c>
      <c r="BN511" t="e">
        <f>INDEX(Energy_cumulative_emissions[],MATCH(BN$496,Energy_cumulative_emissions[Column2],0),38)</f>
        <v>#N/A</v>
      </c>
      <c r="BO511" t="e">
        <f>INDEX(Energy_cumulative_emissions[],MATCH(BO$496,Energy_cumulative_emissions[Column2],0),38)</f>
        <v>#N/A</v>
      </c>
      <c r="BP511" t="e">
        <f>INDEX(Energy_cumulative_emissions[],MATCH(BP$496,Energy_cumulative_emissions[Column2],0),38)</f>
        <v>#N/A</v>
      </c>
      <c r="BQ511" t="e">
        <f>INDEX(Energy_cumulative_emissions[],MATCH(BQ$496,Energy_cumulative_emissions[Column2],0),38)</f>
        <v>#N/A</v>
      </c>
      <c r="BR511" t="e">
        <f>INDEX(Energy_cumulative_emissions[],MATCH(BR$496,Energy_cumulative_emissions[Column2],0),38)</f>
        <v>#N/A</v>
      </c>
      <c r="BS511" t="e">
        <f>INDEX(Energy_cumulative_emissions[],MATCH(BS$496,Energy_cumulative_emissions[Column2],0),38)</f>
        <v>#N/A</v>
      </c>
      <c r="BT511" t="e">
        <f>INDEX(Energy_cumulative_emissions[],MATCH(BT$496,Energy_cumulative_emissions[Column2],0),38)</f>
        <v>#N/A</v>
      </c>
      <c r="BU511" t="e">
        <f>INDEX(Energy_cumulative_emissions[],MATCH(BU$496,Energy_cumulative_emissions[Column2],0),38)</f>
        <v>#N/A</v>
      </c>
      <c r="BV511" t="e">
        <f>INDEX(Energy_cumulative_emissions[],MATCH(BV$496,Energy_cumulative_emissions[Column2],0),38)</f>
        <v>#N/A</v>
      </c>
      <c r="BW511" t="e">
        <f>INDEX(Energy_cumulative_emissions[],MATCH(BW$496,Energy_cumulative_emissions[Column2],0),38)</f>
        <v>#N/A</v>
      </c>
      <c r="BX511" t="e">
        <f>INDEX(Energy_cumulative_emissions[],MATCH(BX$496,Energy_cumulative_emissions[Column2],0),38)</f>
        <v>#N/A</v>
      </c>
      <c r="BY511" t="e">
        <f>INDEX(Energy_cumulative_emissions[],MATCH(BY$496,Energy_cumulative_emissions[Column2],0),38)</f>
        <v>#N/A</v>
      </c>
      <c r="BZ511" t="e">
        <f>INDEX(Energy_cumulative_emissions[],MATCH(BZ$496,Energy_cumulative_emissions[Column2],0),38)</f>
        <v>#N/A</v>
      </c>
      <c r="CA511" t="e">
        <f>INDEX(Energy_cumulative_emissions[],MATCH(CA$496,Energy_cumulative_emissions[Column2],0),38)</f>
        <v>#N/A</v>
      </c>
      <c r="CB511" t="e">
        <f>INDEX(Energy_cumulative_emissions[],MATCH(CB$496,Energy_cumulative_emissions[Column2],0),38)</f>
        <v>#N/A</v>
      </c>
      <c r="CC511" t="e">
        <f>INDEX(Energy_cumulative_emissions[],MATCH(CC$496,Energy_cumulative_emissions[Column2],0),38)</f>
        <v>#N/A</v>
      </c>
      <c r="CD511" t="e">
        <f>INDEX(Energy_cumulative_emissions[],MATCH(CD$496,Energy_cumulative_emissions[Column2],0),38)</f>
        <v>#N/A</v>
      </c>
      <c r="CE511" t="e">
        <f>INDEX(Energy_cumulative_emissions[],MATCH(CE$496,Energy_cumulative_emissions[Column2],0),38)</f>
        <v>#N/A</v>
      </c>
      <c r="CF511" s="91" t="e">
        <f>INDEX(Energy_cumulative_emissions[],MATCH(CF$496,Energy_cumulative_emissions[Column2],0),38)</f>
        <v>#N/A</v>
      </c>
      <c r="CG511" t="e">
        <f>INDEX(Energy_cumulative_emissions[],MATCH(CG$496,Energy_cumulative_emissions[Column2],0),38)</f>
        <v>#N/A</v>
      </c>
      <c r="CH511" t="e">
        <f>INDEX(Energy_cumulative_emissions[],MATCH(CH$496,Energy_cumulative_emissions[Column2],0),38)</f>
        <v>#N/A</v>
      </c>
      <c r="CI511" t="e">
        <f>INDEX(Energy_cumulative_emissions[],MATCH(CI$496,Energy_cumulative_emissions[Column2],0),38)</f>
        <v>#N/A</v>
      </c>
      <c r="CJ511" t="e">
        <f>INDEX(Energy_cumulative_emissions[],MATCH(CJ$496,Energy_cumulative_emissions[Column2],0),38)</f>
        <v>#N/A</v>
      </c>
      <c r="CK511" t="e">
        <f>INDEX(Energy_cumulative_emissions[],MATCH(CK$496,Energy_cumulative_emissions[Column2],0),38)</f>
        <v>#N/A</v>
      </c>
      <c r="CL511" t="e">
        <f>INDEX(Energy_cumulative_emissions[],MATCH(CL$496,Energy_cumulative_emissions[Column2],0),38)</f>
        <v>#N/A</v>
      </c>
      <c r="CM511" t="e">
        <f>INDEX(Energy_cumulative_emissions[],MATCH(CM$496,Energy_cumulative_emissions[Column2],0),38)</f>
        <v>#N/A</v>
      </c>
      <c r="CN511" t="e">
        <f>INDEX(Energy_cumulative_emissions[],MATCH(CN$496,Energy_cumulative_emissions[Column2],0),38)</f>
        <v>#N/A</v>
      </c>
      <c r="CO511" t="e">
        <f>INDEX(Energy_cumulative_emissions[],MATCH(CO$496,Energy_cumulative_emissions[Column2],0),38)</f>
        <v>#N/A</v>
      </c>
      <c r="CP511" t="e">
        <f>INDEX(Energy_cumulative_emissions[],MATCH(CP$496,Energy_cumulative_emissions[Column2],0),38)</f>
        <v>#N/A</v>
      </c>
      <c r="CQ511" t="e">
        <f>INDEX(Energy_cumulative_emissions[],MATCH(CQ$496,Energy_cumulative_emissions[Column2],0),38)</f>
        <v>#N/A</v>
      </c>
      <c r="CR511" t="e">
        <f>INDEX(Energy_cumulative_emissions[],MATCH(CR$496,Energy_cumulative_emissions[Column2],0),38)</f>
        <v>#N/A</v>
      </c>
      <c r="CS511" t="e">
        <f>INDEX(Energy_cumulative_emissions[],MATCH(CS$496,Energy_cumulative_emissions[Column2],0),38)</f>
        <v>#N/A</v>
      </c>
      <c r="CT511" t="e">
        <f>INDEX(Energy_cumulative_emissions[],MATCH(CT$496,Energy_cumulative_emissions[Column2],0),38)</f>
        <v>#N/A</v>
      </c>
      <c r="CU511" t="e">
        <f>INDEX(Energy_cumulative_emissions[],MATCH(CU$496,Energy_cumulative_emissions[Column2],0),38)</f>
        <v>#N/A</v>
      </c>
      <c r="CV511" t="e">
        <f>INDEX(Energy_cumulative_emissions[],MATCH(CV$496,Energy_cumulative_emissions[Column2],0),38)</f>
        <v>#N/A</v>
      </c>
      <c r="CW511" t="e">
        <f>INDEX(Energy_cumulative_emissions[],MATCH(CW$496,Energy_cumulative_emissions[Column2],0),38)</f>
        <v>#N/A</v>
      </c>
      <c r="CX511" t="e">
        <f>INDEX(Energy_cumulative_emissions[],MATCH(CX$496,Energy_cumulative_emissions[Column2],0),38)</f>
        <v>#N/A</v>
      </c>
      <c r="CY511" t="e">
        <f>INDEX(Energy_cumulative_emissions[],MATCH(CY$496,Energy_cumulative_emissions[Column2],0),38)</f>
        <v>#N/A</v>
      </c>
      <c r="CZ511" t="e">
        <f>INDEX(Energy_cumulative_emissions[],MATCH(CZ$496,Energy_cumulative_emissions[Column2],0),38)</f>
        <v>#N/A</v>
      </c>
      <c r="DA511" t="e">
        <f>INDEX(Energy_cumulative_emissions[],MATCH(DA$496,Energy_cumulative_emissions[Column2],0),38)</f>
        <v>#N/A</v>
      </c>
      <c r="DB511" t="e">
        <f>INDEX(Energy_cumulative_emissions[],MATCH(DB$496,Energy_cumulative_emissions[Column2],0),38)</f>
        <v>#N/A</v>
      </c>
      <c r="DC511" t="e">
        <f>INDEX(Energy_cumulative_emissions[],MATCH(DC$496,Energy_cumulative_emissions[Column2],0),38)</f>
        <v>#N/A</v>
      </c>
      <c r="DD511" t="e">
        <f>INDEX(Energy_cumulative_emissions[],MATCH(DD$496,Energy_cumulative_emissions[Column2],0),38)</f>
        <v>#N/A</v>
      </c>
      <c r="DE511" t="e">
        <f>INDEX(Energy_cumulative_emissions[],MATCH(DE$496,Energy_cumulative_emissions[Column2],0),38)</f>
        <v>#N/A</v>
      </c>
      <c r="DF511" t="e">
        <f>INDEX(Energy_cumulative_emissions[],MATCH(DF$496,Energy_cumulative_emissions[Column2],0),38)</f>
        <v>#N/A</v>
      </c>
      <c r="DG511" t="e">
        <f>INDEX(Energy_cumulative_emissions[],MATCH(DG$496,Energy_cumulative_emissions[Column2],0),38)</f>
        <v>#N/A</v>
      </c>
      <c r="DH511" t="e">
        <f>INDEX(Energy_cumulative_emissions[],MATCH(DH$496,Energy_cumulative_emissions[Column2],0),38)</f>
        <v>#N/A</v>
      </c>
      <c r="DI511" t="e">
        <f>INDEX(Energy_cumulative_emissions[],MATCH(DI$496,Energy_cumulative_emissions[Column2],0),38)</f>
        <v>#N/A</v>
      </c>
      <c r="DJ511" s="91" t="e">
        <f>INDEX(Energy_cumulative_emissions[],MATCH(DJ$496,Energy_cumulative_emissions[Column2],0),38)</f>
        <v>#N/A</v>
      </c>
      <c r="DK511" t="e">
        <f>INDEX(Energy_cumulative_emissions[],MATCH(DK$496,Energy_cumulative_emissions[Column2],0),38)</f>
        <v>#N/A</v>
      </c>
      <c r="DL511" t="e">
        <f>INDEX(Energy_cumulative_emissions[],MATCH(DL$496,Energy_cumulative_emissions[Column2],0),38)</f>
        <v>#N/A</v>
      </c>
      <c r="DM511" t="e">
        <f>INDEX(Energy_cumulative_emissions[],MATCH(DM$496,Energy_cumulative_emissions[Column2],0),38)</f>
        <v>#N/A</v>
      </c>
      <c r="DN511" t="e">
        <f>INDEX(Energy_cumulative_emissions[],MATCH(DN$496,Energy_cumulative_emissions[Column2],0),38)</f>
        <v>#N/A</v>
      </c>
      <c r="DO511" t="e">
        <f>INDEX(Energy_cumulative_emissions[],MATCH(DO$496,Energy_cumulative_emissions[Column2],0),38)</f>
        <v>#N/A</v>
      </c>
      <c r="DP511" t="e">
        <f>INDEX(Energy_cumulative_emissions[],MATCH(DP$496,Energy_cumulative_emissions[Column2],0),38)</f>
        <v>#N/A</v>
      </c>
      <c r="DQ511" t="e">
        <f>INDEX(Energy_cumulative_emissions[],MATCH(DQ$496,Energy_cumulative_emissions[Column2],0),38)</f>
        <v>#N/A</v>
      </c>
      <c r="DR511" t="e">
        <f>INDEX(Energy_cumulative_emissions[],MATCH(DR$496,Energy_cumulative_emissions[Column2],0),38)</f>
        <v>#N/A</v>
      </c>
      <c r="DS511" t="e">
        <f>INDEX(Energy_cumulative_emissions[],MATCH(DS$496,Energy_cumulative_emissions[Column2],0),38)</f>
        <v>#N/A</v>
      </c>
      <c r="DT511" t="e">
        <f>INDEX(Energy_cumulative_emissions[],MATCH(DT$496,Energy_cumulative_emissions[Column2],0),38)</f>
        <v>#N/A</v>
      </c>
      <c r="DU511" t="e">
        <f>INDEX(Energy_cumulative_emissions[],MATCH(DU$496,Energy_cumulative_emissions[Column2],0),38)</f>
        <v>#N/A</v>
      </c>
      <c r="DV511" t="e">
        <f>INDEX(Energy_cumulative_emissions[],MATCH(DV$496,Energy_cumulative_emissions[Column2],0),38)</f>
        <v>#N/A</v>
      </c>
      <c r="DW511" t="e">
        <f>INDEX(Energy_cumulative_emissions[],MATCH(DW$496,Energy_cumulative_emissions[Column2],0),38)</f>
        <v>#N/A</v>
      </c>
      <c r="DX511" t="e">
        <f>INDEX(Energy_cumulative_emissions[],MATCH(DX$496,Energy_cumulative_emissions[Column2],0),38)</f>
        <v>#N/A</v>
      </c>
      <c r="DY511" t="e">
        <f>INDEX(Energy_cumulative_emissions[],MATCH(DY$496,Energy_cumulative_emissions[Column2],0),38)</f>
        <v>#N/A</v>
      </c>
      <c r="DZ511" t="e">
        <f>INDEX(Energy_cumulative_emissions[],MATCH(DZ$496,Energy_cumulative_emissions[Column2],0),38)</f>
        <v>#N/A</v>
      </c>
      <c r="EA511" t="e">
        <f>INDEX(Energy_cumulative_emissions[],MATCH(EA$496,Energy_cumulative_emissions[Column2],0),38)</f>
        <v>#N/A</v>
      </c>
      <c r="EB511" t="e">
        <f>INDEX(Energy_cumulative_emissions[],MATCH(EB$496,Energy_cumulative_emissions[Column2],0),38)</f>
        <v>#N/A</v>
      </c>
      <c r="EC511" t="e">
        <f>INDEX(Energy_cumulative_emissions[],MATCH(EC$496,Energy_cumulative_emissions[Column2],0),38)</f>
        <v>#N/A</v>
      </c>
      <c r="ED511" t="e">
        <f>INDEX(Energy_cumulative_emissions[],MATCH(ED$496,Energy_cumulative_emissions[Column2],0),38)</f>
        <v>#N/A</v>
      </c>
      <c r="EE511" t="e">
        <f>INDEX(Energy_cumulative_emissions[],MATCH(EE$496,Energy_cumulative_emissions[Column2],0),38)</f>
        <v>#N/A</v>
      </c>
      <c r="EF511" t="e">
        <f>INDEX(Energy_cumulative_emissions[],MATCH(EF$496,Energy_cumulative_emissions[Column2],0),38)</f>
        <v>#N/A</v>
      </c>
      <c r="EG511" t="e">
        <f>INDEX(Energy_cumulative_emissions[],MATCH(EG$496,Energy_cumulative_emissions[Column2],0),38)</f>
        <v>#N/A</v>
      </c>
      <c r="EH511" t="e">
        <f>INDEX(Energy_cumulative_emissions[],MATCH(EH$496,Energy_cumulative_emissions[Column2],0),38)</f>
        <v>#N/A</v>
      </c>
      <c r="EI511" t="e">
        <f>INDEX(Energy_cumulative_emissions[],MATCH(EI$496,Energy_cumulative_emissions[Column2],0),38)</f>
        <v>#N/A</v>
      </c>
      <c r="EJ511" t="e">
        <f>INDEX(Energy_cumulative_emissions[],MATCH(EJ$496,Energy_cumulative_emissions[Column2],0),38)</f>
        <v>#N/A</v>
      </c>
      <c r="EK511" t="e">
        <f>INDEX(Energy_cumulative_emissions[],MATCH(EK$496,Energy_cumulative_emissions[Column2],0),38)</f>
        <v>#N/A</v>
      </c>
      <c r="EL511" t="e">
        <f>INDEX(Energy_cumulative_emissions[],MATCH(EL$496,Energy_cumulative_emissions[Column2],0),38)</f>
        <v>#N/A</v>
      </c>
      <c r="EM511" t="e">
        <f>INDEX(Energy_cumulative_emissions[],MATCH(EM$496,Energy_cumulative_emissions[Column2],0),38)</f>
        <v>#N/A</v>
      </c>
      <c r="EN511" s="91" t="e">
        <f>INDEX(Energy_cumulative_emissions[],MATCH(EN$496,Energy_cumulative_emissions[Column2],0),38)</f>
        <v>#N/A</v>
      </c>
    </row>
    <row r="513" spans="1:144" s="39" customFormat="1">
      <c r="A513" s="39" t="s">
        <v>429</v>
      </c>
    </row>
    <row r="515" spans="1:144" ht="30.75" customHeight="1">
      <c r="X515" s="91">
        <v>0</v>
      </c>
      <c r="Y515">
        <v>1</v>
      </c>
      <c r="Z515">
        <v>2</v>
      </c>
      <c r="AA515">
        <v>3</v>
      </c>
      <c r="AB515">
        <v>4</v>
      </c>
      <c r="AC515">
        <v>5</v>
      </c>
      <c r="AD515">
        <v>6</v>
      </c>
      <c r="AE515">
        <v>7</v>
      </c>
      <c r="AF515">
        <v>8</v>
      </c>
      <c r="AG515">
        <v>9</v>
      </c>
      <c r="AH515">
        <v>10</v>
      </c>
      <c r="AI515">
        <v>11</v>
      </c>
      <c r="AJ515">
        <v>12</v>
      </c>
      <c r="AK515">
        <v>13</v>
      </c>
      <c r="AL515">
        <v>14</v>
      </c>
      <c r="AM515">
        <v>15</v>
      </c>
      <c r="AN515">
        <v>16</v>
      </c>
      <c r="AO515">
        <v>17</v>
      </c>
      <c r="AP515">
        <v>18</v>
      </c>
      <c r="AQ515">
        <v>19</v>
      </c>
      <c r="AR515">
        <v>20</v>
      </c>
      <c r="AS515">
        <v>21</v>
      </c>
      <c r="AT515">
        <v>22</v>
      </c>
      <c r="AU515">
        <v>23</v>
      </c>
      <c r="AV515">
        <v>24</v>
      </c>
      <c r="AW515">
        <v>25</v>
      </c>
      <c r="AX515">
        <v>26</v>
      </c>
      <c r="AY515">
        <v>27</v>
      </c>
      <c r="AZ515">
        <v>28</v>
      </c>
      <c r="BA515">
        <v>29</v>
      </c>
      <c r="BB515" s="91">
        <v>30</v>
      </c>
      <c r="BC515">
        <v>31</v>
      </c>
      <c r="BD515">
        <v>32</v>
      </c>
      <c r="BE515">
        <v>33</v>
      </c>
      <c r="BF515">
        <v>34</v>
      </c>
      <c r="BG515">
        <v>35</v>
      </c>
      <c r="BH515">
        <v>36</v>
      </c>
      <c r="BI515">
        <v>37</v>
      </c>
      <c r="BJ515">
        <v>38</v>
      </c>
      <c r="BK515">
        <v>39</v>
      </c>
      <c r="BL515">
        <v>40</v>
      </c>
      <c r="BM515">
        <v>41</v>
      </c>
      <c r="BN515">
        <v>42</v>
      </c>
      <c r="BO515">
        <v>43</v>
      </c>
      <c r="BP515">
        <v>44</v>
      </c>
      <c r="BQ515">
        <v>45</v>
      </c>
      <c r="BR515">
        <v>46</v>
      </c>
      <c r="BS515">
        <v>47</v>
      </c>
      <c r="BT515">
        <v>48</v>
      </c>
      <c r="BU515">
        <v>49</v>
      </c>
      <c r="BV515">
        <v>50</v>
      </c>
      <c r="BW515">
        <v>51</v>
      </c>
      <c r="BX515">
        <v>52</v>
      </c>
      <c r="BY515">
        <v>53</v>
      </c>
      <c r="BZ515">
        <v>54</v>
      </c>
      <c r="CA515">
        <v>55</v>
      </c>
      <c r="CB515">
        <v>56</v>
      </c>
      <c r="CC515">
        <v>57</v>
      </c>
      <c r="CD515">
        <v>58</v>
      </c>
      <c r="CE515">
        <v>59</v>
      </c>
      <c r="CF515" s="91">
        <v>60</v>
      </c>
      <c r="CG515">
        <v>61</v>
      </c>
      <c r="CH515">
        <v>62</v>
      </c>
      <c r="CI515">
        <v>63</v>
      </c>
      <c r="CJ515">
        <v>64</v>
      </c>
      <c r="CK515">
        <v>65</v>
      </c>
      <c r="CL515">
        <v>66</v>
      </c>
      <c r="CM515">
        <v>67</v>
      </c>
      <c r="CN515">
        <v>68</v>
      </c>
      <c r="CO515">
        <v>69</v>
      </c>
      <c r="CP515">
        <v>70</v>
      </c>
      <c r="CQ515">
        <v>71</v>
      </c>
      <c r="CR515">
        <v>72</v>
      </c>
      <c r="CS515">
        <v>73</v>
      </c>
      <c r="CT515">
        <v>74</v>
      </c>
      <c r="CU515">
        <v>75</v>
      </c>
      <c r="CV515">
        <v>76</v>
      </c>
      <c r="CW515">
        <v>77</v>
      </c>
      <c r="CX515">
        <v>78</v>
      </c>
      <c r="CY515">
        <v>79</v>
      </c>
      <c r="CZ515">
        <v>80</v>
      </c>
      <c r="DA515">
        <v>81</v>
      </c>
      <c r="DB515">
        <v>82</v>
      </c>
      <c r="DC515">
        <v>83</v>
      </c>
      <c r="DD515">
        <v>84</v>
      </c>
      <c r="DE515">
        <v>85</v>
      </c>
      <c r="DF515">
        <v>86</v>
      </c>
      <c r="DG515">
        <v>87</v>
      </c>
      <c r="DH515">
        <v>88</v>
      </c>
      <c r="DI515">
        <v>89</v>
      </c>
      <c r="DJ515" s="91">
        <v>90</v>
      </c>
      <c r="DK515">
        <v>91</v>
      </c>
      <c r="DL515">
        <v>92</v>
      </c>
      <c r="DM515">
        <v>93</v>
      </c>
      <c r="DN515">
        <v>94</v>
      </c>
      <c r="DO515">
        <v>95</v>
      </c>
      <c r="DP515">
        <v>96</v>
      </c>
      <c r="DQ515">
        <v>97</v>
      </c>
      <c r="DR515">
        <v>98</v>
      </c>
      <c r="DS515">
        <v>99</v>
      </c>
      <c r="DT515">
        <v>100</v>
      </c>
      <c r="DU515">
        <v>101</v>
      </c>
      <c r="DV515">
        <v>102</v>
      </c>
      <c r="DW515">
        <v>103</v>
      </c>
      <c r="DX515">
        <v>104</v>
      </c>
      <c r="DY515">
        <v>105</v>
      </c>
      <c r="DZ515">
        <v>106</v>
      </c>
      <c r="EA515">
        <v>107</v>
      </c>
      <c r="EB515">
        <v>108</v>
      </c>
      <c r="EC515">
        <v>109</v>
      </c>
      <c r="ED515">
        <v>110</v>
      </c>
      <c r="EE515">
        <v>111</v>
      </c>
      <c r="EF515">
        <v>112</v>
      </c>
      <c r="EG515">
        <v>113</v>
      </c>
      <c r="EH515">
        <v>114</v>
      </c>
      <c r="EI515">
        <v>115</v>
      </c>
      <c r="EJ515">
        <v>116</v>
      </c>
      <c r="EK515">
        <v>117</v>
      </c>
      <c r="EL515">
        <v>118</v>
      </c>
      <c r="EM515">
        <v>119</v>
      </c>
      <c r="EN515" s="91">
        <v>120</v>
      </c>
    </row>
    <row r="516" spans="1:144">
      <c r="W516" t="s">
        <v>439</v>
      </c>
      <c r="X516" s="91">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s="91">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s="91">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c r="DH516">
        <v>0</v>
      </c>
      <c r="DI516">
        <v>0</v>
      </c>
      <c r="DJ516" s="91">
        <v>0</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0</v>
      </c>
      <c r="EL516">
        <v>0</v>
      </c>
      <c r="EM516">
        <v>0</v>
      </c>
      <c r="EN516" s="91">
        <v>0</v>
      </c>
    </row>
    <row r="518" spans="1:144" s="39" customFormat="1">
      <c r="A518" s="39" t="s">
        <v>294</v>
      </c>
      <c r="B518" s="39" t="s">
        <v>435</v>
      </c>
      <c r="E518" s="39" t="e">
        <f>VLOOKUP(Details_Subsector,Subsector_Information[],24,0)</f>
        <v>#N/A</v>
      </c>
    </row>
    <row r="520" spans="1:144" ht="30" customHeight="1">
      <c r="A520" t="str" cm="1">
        <f t="array" ref="A520:M520">Embodied_Input[#Headers]</f>
        <v>Building Aspect</v>
      </c>
      <c r="B520" t="str">
        <v>Building Element</v>
      </c>
      <c r="C520" t="str">
        <v>Material</v>
      </c>
      <c r="D520" t="str">
        <v>Existing fabric?</v>
      </c>
      <c r="E520" t="str">
        <v>Age if existing?</v>
      </c>
      <c r="F520" t="str">
        <v>Adjustment Factor (%)</v>
      </c>
      <c r="G520" t="str">
        <v>Component Life (years)</v>
      </c>
      <c r="H520" t="str">
        <v>Designed for disassembly?</v>
      </c>
      <c r="I520" t="str">
        <v>Estimated Quantity</v>
      </c>
      <c r="J520" t="str">
        <v>Units</v>
      </c>
      <c r="K520" t="str">
        <v>Self-weight (kN)</v>
      </c>
      <c r="L520" t="str">
        <v>A1 - A3</v>
      </c>
      <c r="M520" t="str">
        <v>A1 - A3 Biogenic</v>
      </c>
      <c r="X520" s="91" t="s">
        <v>441</v>
      </c>
      <c r="Y520" t="s">
        <v>442</v>
      </c>
      <c r="Z520" t="s">
        <v>443</v>
      </c>
      <c r="AA520" t="s">
        <v>444</v>
      </c>
      <c r="AB520" t="s">
        <v>445</v>
      </c>
      <c r="AC520" t="s">
        <v>446</v>
      </c>
      <c r="AD520" t="s">
        <v>447</v>
      </c>
      <c r="AE520" t="s">
        <v>448</v>
      </c>
      <c r="AF520" t="s">
        <v>449</v>
      </c>
      <c r="AG520" t="s">
        <v>450</v>
      </c>
      <c r="AH520" t="s">
        <v>451</v>
      </c>
      <c r="AI520" t="s">
        <v>452</v>
      </c>
      <c r="AJ520" t="s">
        <v>453</v>
      </c>
      <c r="AK520" t="s">
        <v>454</v>
      </c>
      <c r="AL520" t="s">
        <v>455</v>
      </c>
      <c r="AM520" t="s">
        <v>456</v>
      </c>
      <c r="AN520" t="s">
        <v>457</v>
      </c>
      <c r="AO520" t="s">
        <v>458</v>
      </c>
      <c r="AP520" t="s">
        <v>459</v>
      </c>
      <c r="AQ520" t="s">
        <v>460</v>
      </c>
      <c r="AR520" t="s">
        <v>461</v>
      </c>
      <c r="AS520" t="s">
        <v>462</v>
      </c>
      <c r="AT520" t="s">
        <v>463</v>
      </c>
      <c r="AU520" t="s">
        <v>464</v>
      </c>
      <c r="AV520" t="s">
        <v>465</v>
      </c>
      <c r="AW520" t="s">
        <v>466</v>
      </c>
      <c r="AX520" t="s">
        <v>467</v>
      </c>
      <c r="AY520" t="s">
        <v>468</v>
      </c>
      <c r="AZ520" t="s">
        <v>469</v>
      </c>
      <c r="BA520" t="s">
        <v>470</v>
      </c>
      <c r="BB520" s="91" t="s">
        <v>471</v>
      </c>
      <c r="BC520" t="s">
        <v>472</v>
      </c>
      <c r="BD520" t="s">
        <v>473</v>
      </c>
      <c r="BE520" t="s">
        <v>474</v>
      </c>
      <c r="BF520" t="s">
        <v>475</v>
      </c>
      <c r="BG520" t="s">
        <v>476</v>
      </c>
      <c r="BH520" t="s">
        <v>477</v>
      </c>
      <c r="BI520" t="s">
        <v>478</v>
      </c>
      <c r="BJ520" t="s">
        <v>479</v>
      </c>
      <c r="BK520" t="s">
        <v>480</v>
      </c>
      <c r="BL520" t="s">
        <v>481</v>
      </c>
      <c r="BM520" t="s">
        <v>482</v>
      </c>
      <c r="BN520" t="s">
        <v>483</v>
      </c>
      <c r="BO520" t="s">
        <v>484</v>
      </c>
      <c r="BP520" t="s">
        <v>485</v>
      </c>
      <c r="BQ520" t="s">
        <v>486</v>
      </c>
      <c r="BR520" t="s">
        <v>487</v>
      </c>
      <c r="BS520" t="s">
        <v>488</v>
      </c>
      <c r="BT520" t="s">
        <v>489</v>
      </c>
      <c r="BU520" t="s">
        <v>490</v>
      </c>
      <c r="BV520" t="s">
        <v>491</v>
      </c>
      <c r="BW520" t="s">
        <v>492</v>
      </c>
      <c r="BX520" t="s">
        <v>493</v>
      </c>
      <c r="BY520" t="s">
        <v>494</v>
      </c>
      <c r="BZ520" t="s">
        <v>495</v>
      </c>
      <c r="CA520" t="s">
        <v>496</v>
      </c>
      <c r="CB520" t="s">
        <v>497</v>
      </c>
      <c r="CC520" t="s">
        <v>498</v>
      </c>
      <c r="CD520" t="s">
        <v>499</v>
      </c>
      <c r="CE520" t="s">
        <v>500</v>
      </c>
      <c r="CF520" s="91" t="s">
        <v>501</v>
      </c>
      <c r="CG520" t="s">
        <v>502</v>
      </c>
      <c r="CH520" t="s">
        <v>503</v>
      </c>
      <c r="CI520" t="s">
        <v>504</v>
      </c>
      <c r="CJ520" t="s">
        <v>505</v>
      </c>
      <c r="CK520" t="s">
        <v>506</v>
      </c>
      <c r="CL520" t="s">
        <v>507</v>
      </c>
      <c r="CM520" t="s">
        <v>508</v>
      </c>
      <c r="CN520" t="s">
        <v>509</v>
      </c>
      <c r="CO520" t="s">
        <v>510</v>
      </c>
      <c r="CP520" t="s">
        <v>511</v>
      </c>
      <c r="CQ520" t="s">
        <v>512</v>
      </c>
      <c r="CR520" t="s">
        <v>513</v>
      </c>
      <c r="CS520" t="s">
        <v>514</v>
      </c>
      <c r="CT520" t="s">
        <v>515</v>
      </c>
      <c r="CU520" t="s">
        <v>516</v>
      </c>
      <c r="CV520" t="s">
        <v>517</v>
      </c>
      <c r="CW520" t="s">
        <v>518</v>
      </c>
      <c r="CX520" t="s">
        <v>519</v>
      </c>
      <c r="CY520" t="s">
        <v>520</v>
      </c>
      <c r="CZ520" t="s">
        <v>521</v>
      </c>
      <c r="DA520" t="s">
        <v>522</v>
      </c>
      <c r="DB520" t="s">
        <v>523</v>
      </c>
      <c r="DC520" t="s">
        <v>524</v>
      </c>
      <c r="DD520" t="s">
        <v>525</v>
      </c>
      <c r="DE520" t="s">
        <v>526</v>
      </c>
      <c r="DF520" t="s">
        <v>527</v>
      </c>
      <c r="DG520" t="s">
        <v>528</v>
      </c>
      <c r="DH520" t="s">
        <v>529</v>
      </c>
      <c r="DI520" t="s">
        <v>530</v>
      </c>
      <c r="DJ520" s="91" t="s">
        <v>531</v>
      </c>
      <c r="DK520" t="s">
        <v>532</v>
      </c>
      <c r="DL520" t="s">
        <v>533</v>
      </c>
      <c r="DM520" t="s">
        <v>534</v>
      </c>
      <c r="DN520" t="s">
        <v>535</v>
      </c>
      <c r="DO520" t="s">
        <v>536</v>
      </c>
      <c r="DP520" t="s">
        <v>537</v>
      </c>
      <c r="DQ520" t="s">
        <v>538</v>
      </c>
      <c r="DR520" t="s">
        <v>539</v>
      </c>
      <c r="DS520" t="s">
        <v>540</v>
      </c>
      <c r="DT520" t="s">
        <v>541</v>
      </c>
      <c r="DU520" t="s">
        <v>542</v>
      </c>
      <c r="DV520" t="s">
        <v>543</v>
      </c>
      <c r="DW520" t="s">
        <v>544</v>
      </c>
      <c r="DX520" t="s">
        <v>545</v>
      </c>
      <c r="DY520" t="s">
        <v>546</v>
      </c>
      <c r="DZ520" t="s">
        <v>547</v>
      </c>
      <c r="EA520" t="s">
        <v>548</v>
      </c>
      <c r="EB520" t="s">
        <v>549</v>
      </c>
      <c r="EC520" t="s">
        <v>550</v>
      </c>
      <c r="ED520" t="s">
        <v>551</v>
      </c>
      <c r="EE520" t="s">
        <v>552</v>
      </c>
      <c r="EF520" t="s">
        <v>553</v>
      </c>
      <c r="EG520" t="s">
        <v>554</v>
      </c>
      <c r="EH520" t="s">
        <v>555</v>
      </c>
      <c r="EI520" t="s">
        <v>556</v>
      </c>
      <c r="EJ520" t="s">
        <v>557</v>
      </c>
      <c r="EK520" t="s">
        <v>558</v>
      </c>
      <c r="EL520" t="s">
        <v>559</v>
      </c>
      <c r="EM520" t="s">
        <v>560</v>
      </c>
      <c r="EN520" s="91" t="s">
        <v>561</v>
      </c>
    </row>
    <row r="521" spans="1:144">
      <c r="A521" t="str" cm="1">
        <f t="array" aca="1" ref="A521:M570" ca="1">Embodied_Input[]</f>
        <v>Substructure</v>
      </c>
      <c r="B521" t="str">
        <f ca="1"/>
        <v>Piles</v>
      </c>
      <c r="C521">
        <f ca="1"/>
        <v>0</v>
      </c>
      <c r="D521" t="str">
        <f ca="1"/>
        <v/>
      </c>
      <c r="E521">
        <f ca="1"/>
        <v>0</v>
      </c>
      <c r="F521">
        <f ca="1"/>
        <v>0</v>
      </c>
      <c r="G521">
        <f ca="1"/>
        <v>0</v>
      </c>
      <c r="H521" t="str">
        <f ca="1"/>
        <v/>
      </c>
      <c r="I521">
        <f ca="1"/>
        <v>0</v>
      </c>
      <c r="J521" t="str">
        <f ca="1"/>
        <v/>
      </c>
      <c r="K521">
        <f ca="1"/>
        <v>0</v>
      </c>
      <c r="L521" t="str">
        <f ca="1"/>
        <v>0</v>
      </c>
      <c r="M521" t="str">
        <f ca="1"/>
        <v>0</v>
      </c>
      <c r="X521" s="91" t="e">
        <f t="shared" ref="X521:BC521" ca="1" si="1282">$L521*$E$518</f>
        <v>#N/A</v>
      </c>
      <c r="Y521" t="e">
        <f t="shared" ca="1" si="1282"/>
        <v>#N/A</v>
      </c>
      <c r="Z521" t="e">
        <f t="shared" ca="1" si="1282"/>
        <v>#N/A</v>
      </c>
      <c r="AA521" t="e">
        <f t="shared" ca="1" si="1282"/>
        <v>#N/A</v>
      </c>
      <c r="AB521" t="e">
        <f t="shared" ca="1" si="1282"/>
        <v>#N/A</v>
      </c>
      <c r="AC521" t="e">
        <f t="shared" ca="1" si="1282"/>
        <v>#N/A</v>
      </c>
      <c r="AD521" t="e">
        <f t="shared" ca="1" si="1282"/>
        <v>#N/A</v>
      </c>
      <c r="AE521" t="e">
        <f t="shared" ca="1" si="1282"/>
        <v>#N/A</v>
      </c>
      <c r="AF521" t="e">
        <f t="shared" ca="1" si="1282"/>
        <v>#N/A</v>
      </c>
      <c r="AG521" t="e">
        <f t="shared" ca="1" si="1282"/>
        <v>#N/A</v>
      </c>
      <c r="AH521" t="e">
        <f t="shared" ca="1" si="1282"/>
        <v>#N/A</v>
      </c>
      <c r="AI521" t="e">
        <f t="shared" ca="1" si="1282"/>
        <v>#N/A</v>
      </c>
      <c r="AJ521" t="e">
        <f t="shared" ca="1" si="1282"/>
        <v>#N/A</v>
      </c>
      <c r="AK521" t="e">
        <f t="shared" ca="1" si="1282"/>
        <v>#N/A</v>
      </c>
      <c r="AL521" t="e">
        <f t="shared" ca="1" si="1282"/>
        <v>#N/A</v>
      </c>
      <c r="AM521" t="e">
        <f t="shared" ca="1" si="1282"/>
        <v>#N/A</v>
      </c>
      <c r="AN521" t="e">
        <f t="shared" ca="1" si="1282"/>
        <v>#N/A</v>
      </c>
      <c r="AO521" t="e">
        <f t="shared" ca="1" si="1282"/>
        <v>#N/A</v>
      </c>
      <c r="AP521" t="e">
        <f t="shared" ca="1" si="1282"/>
        <v>#N/A</v>
      </c>
      <c r="AQ521" t="e">
        <f t="shared" ca="1" si="1282"/>
        <v>#N/A</v>
      </c>
      <c r="AR521" t="e">
        <f t="shared" ca="1" si="1282"/>
        <v>#N/A</v>
      </c>
      <c r="AS521" t="e">
        <f t="shared" ca="1" si="1282"/>
        <v>#N/A</v>
      </c>
      <c r="AT521" t="e">
        <f t="shared" ca="1" si="1282"/>
        <v>#N/A</v>
      </c>
      <c r="AU521" t="e">
        <f t="shared" ca="1" si="1282"/>
        <v>#N/A</v>
      </c>
      <c r="AV521" t="e">
        <f t="shared" ca="1" si="1282"/>
        <v>#N/A</v>
      </c>
      <c r="AW521" t="e">
        <f t="shared" ca="1" si="1282"/>
        <v>#N/A</v>
      </c>
      <c r="AX521" t="e">
        <f t="shared" ca="1" si="1282"/>
        <v>#N/A</v>
      </c>
      <c r="AY521" t="e">
        <f t="shared" ca="1" si="1282"/>
        <v>#N/A</v>
      </c>
      <c r="AZ521" t="e">
        <f t="shared" ca="1" si="1282"/>
        <v>#N/A</v>
      </c>
      <c r="BA521" t="e">
        <f t="shared" ca="1" si="1282"/>
        <v>#N/A</v>
      </c>
      <c r="BB521" s="91" t="e">
        <f t="shared" ca="1" si="1282"/>
        <v>#N/A</v>
      </c>
      <c r="BC521" t="e">
        <f t="shared" ca="1" si="1282"/>
        <v>#N/A</v>
      </c>
      <c r="BD521" t="e">
        <f t="shared" ref="BD521:CI521" ca="1" si="1283">$L521*$E$518</f>
        <v>#N/A</v>
      </c>
      <c r="BE521" t="e">
        <f t="shared" ca="1" si="1283"/>
        <v>#N/A</v>
      </c>
      <c r="BF521" t="e">
        <f t="shared" ca="1" si="1283"/>
        <v>#N/A</v>
      </c>
      <c r="BG521" t="e">
        <f t="shared" ca="1" si="1283"/>
        <v>#N/A</v>
      </c>
      <c r="BH521" t="e">
        <f t="shared" ca="1" si="1283"/>
        <v>#N/A</v>
      </c>
      <c r="BI521" t="e">
        <f t="shared" ca="1" si="1283"/>
        <v>#N/A</v>
      </c>
      <c r="BJ521" t="e">
        <f t="shared" ca="1" si="1283"/>
        <v>#N/A</v>
      </c>
      <c r="BK521" t="e">
        <f t="shared" ca="1" si="1283"/>
        <v>#N/A</v>
      </c>
      <c r="BL521" t="e">
        <f t="shared" ca="1" si="1283"/>
        <v>#N/A</v>
      </c>
      <c r="BM521" t="e">
        <f t="shared" ca="1" si="1283"/>
        <v>#N/A</v>
      </c>
      <c r="BN521" t="e">
        <f t="shared" ca="1" si="1283"/>
        <v>#N/A</v>
      </c>
      <c r="BO521" t="e">
        <f t="shared" ca="1" si="1283"/>
        <v>#N/A</v>
      </c>
      <c r="BP521" t="e">
        <f t="shared" ca="1" si="1283"/>
        <v>#N/A</v>
      </c>
      <c r="BQ521" t="e">
        <f t="shared" ca="1" si="1283"/>
        <v>#N/A</v>
      </c>
      <c r="BR521" t="e">
        <f t="shared" ca="1" si="1283"/>
        <v>#N/A</v>
      </c>
      <c r="BS521" t="e">
        <f t="shared" ca="1" si="1283"/>
        <v>#N/A</v>
      </c>
      <c r="BT521" t="e">
        <f t="shared" ca="1" si="1283"/>
        <v>#N/A</v>
      </c>
      <c r="BU521" t="e">
        <f t="shared" ca="1" si="1283"/>
        <v>#N/A</v>
      </c>
      <c r="BV521" t="e">
        <f t="shared" ca="1" si="1283"/>
        <v>#N/A</v>
      </c>
      <c r="BW521" t="e">
        <f t="shared" ca="1" si="1283"/>
        <v>#N/A</v>
      </c>
      <c r="BX521" t="e">
        <f t="shared" ca="1" si="1283"/>
        <v>#N/A</v>
      </c>
      <c r="BY521" t="e">
        <f t="shared" ca="1" si="1283"/>
        <v>#N/A</v>
      </c>
      <c r="BZ521" t="e">
        <f t="shared" ca="1" si="1283"/>
        <v>#N/A</v>
      </c>
      <c r="CA521" t="e">
        <f t="shared" ca="1" si="1283"/>
        <v>#N/A</v>
      </c>
      <c r="CB521" t="e">
        <f t="shared" ca="1" si="1283"/>
        <v>#N/A</v>
      </c>
      <c r="CC521" t="e">
        <f t="shared" ca="1" si="1283"/>
        <v>#N/A</v>
      </c>
      <c r="CD521" t="e">
        <f t="shared" ca="1" si="1283"/>
        <v>#N/A</v>
      </c>
      <c r="CE521" t="e">
        <f t="shared" ca="1" si="1283"/>
        <v>#N/A</v>
      </c>
      <c r="CF521" s="91" t="e">
        <f t="shared" ca="1" si="1283"/>
        <v>#N/A</v>
      </c>
      <c r="CG521" t="e">
        <f t="shared" ca="1" si="1283"/>
        <v>#N/A</v>
      </c>
      <c r="CH521" t="e">
        <f t="shared" ca="1" si="1283"/>
        <v>#N/A</v>
      </c>
      <c r="CI521" t="e">
        <f t="shared" ca="1" si="1283"/>
        <v>#N/A</v>
      </c>
      <c r="CJ521" t="e">
        <f t="shared" ref="CJ521:CY521" ca="1" si="1284">$L521*$E$518</f>
        <v>#N/A</v>
      </c>
      <c r="CK521" t="e">
        <f t="shared" ca="1" si="1284"/>
        <v>#N/A</v>
      </c>
      <c r="CL521" t="e">
        <f t="shared" ca="1" si="1284"/>
        <v>#N/A</v>
      </c>
      <c r="CM521" t="e">
        <f t="shared" ca="1" si="1284"/>
        <v>#N/A</v>
      </c>
      <c r="CN521" t="e">
        <f t="shared" ca="1" si="1284"/>
        <v>#N/A</v>
      </c>
      <c r="CO521" t="e">
        <f t="shared" ca="1" si="1284"/>
        <v>#N/A</v>
      </c>
      <c r="CP521" t="e">
        <f t="shared" ca="1" si="1284"/>
        <v>#N/A</v>
      </c>
      <c r="CQ521" t="e">
        <f t="shared" ca="1" si="1284"/>
        <v>#N/A</v>
      </c>
      <c r="CR521" t="e">
        <f t="shared" ca="1" si="1284"/>
        <v>#N/A</v>
      </c>
      <c r="CS521" t="e">
        <f t="shared" ca="1" si="1284"/>
        <v>#N/A</v>
      </c>
      <c r="CT521" t="e">
        <f t="shared" ca="1" si="1284"/>
        <v>#N/A</v>
      </c>
      <c r="CU521" t="e">
        <f t="shared" ca="1" si="1284"/>
        <v>#N/A</v>
      </c>
      <c r="CV521" t="e">
        <f t="shared" ca="1" si="1284"/>
        <v>#N/A</v>
      </c>
      <c r="CW521" t="e">
        <f t="shared" ca="1" si="1284"/>
        <v>#N/A</v>
      </c>
      <c r="CX521" t="e">
        <f t="shared" ca="1" si="1284"/>
        <v>#N/A</v>
      </c>
      <c r="CY521" t="e">
        <f t="shared" ca="1" si="1284"/>
        <v>#N/A</v>
      </c>
      <c r="CZ521" t="e">
        <f t="shared" ref="CZ521:EN524" ca="1" si="1285">$L521*$E$518</f>
        <v>#N/A</v>
      </c>
      <c r="DA521" t="e">
        <f t="shared" ca="1" si="1285"/>
        <v>#N/A</v>
      </c>
      <c r="DB521" t="e">
        <f t="shared" ca="1" si="1285"/>
        <v>#N/A</v>
      </c>
      <c r="DC521" t="e">
        <f t="shared" ca="1" si="1285"/>
        <v>#N/A</v>
      </c>
      <c r="DD521" t="e">
        <f t="shared" ca="1" si="1285"/>
        <v>#N/A</v>
      </c>
      <c r="DE521" t="e">
        <f t="shared" ca="1" si="1285"/>
        <v>#N/A</v>
      </c>
      <c r="DF521" t="e">
        <f t="shared" ca="1" si="1285"/>
        <v>#N/A</v>
      </c>
      <c r="DG521" t="e">
        <f t="shared" ca="1" si="1285"/>
        <v>#N/A</v>
      </c>
      <c r="DH521" t="e">
        <f t="shared" ca="1" si="1285"/>
        <v>#N/A</v>
      </c>
      <c r="DI521" t="e">
        <f t="shared" ca="1" si="1285"/>
        <v>#N/A</v>
      </c>
      <c r="DJ521" s="91" t="e">
        <f t="shared" ca="1" si="1285"/>
        <v>#N/A</v>
      </c>
      <c r="DK521" t="e">
        <f t="shared" ca="1" si="1285"/>
        <v>#N/A</v>
      </c>
      <c r="DL521" t="e">
        <f t="shared" ca="1" si="1285"/>
        <v>#N/A</v>
      </c>
      <c r="DM521" t="e">
        <f t="shared" ca="1" si="1285"/>
        <v>#N/A</v>
      </c>
      <c r="DN521" t="e">
        <f t="shared" ca="1" si="1285"/>
        <v>#N/A</v>
      </c>
      <c r="DO521" t="e">
        <f t="shared" ca="1" si="1285"/>
        <v>#N/A</v>
      </c>
      <c r="DP521" t="e">
        <f t="shared" ca="1" si="1285"/>
        <v>#N/A</v>
      </c>
      <c r="DQ521" t="e">
        <f t="shared" ca="1" si="1285"/>
        <v>#N/A</v>
      </c>
      <c r="DR521" t="e">
        <f t="shared" ca="1" si="1285"/>
        <v>#N/A</v>
      </c>
      <c r="DS521" t="e">
        <f t="shared" ca="1" si="1285"/>
        <v>#N/A</v>
      </c>
      <c r="DT521" t="e">
        <f t="shared" ca="1" si="1285"/>
        <v>#N/A</v>
      </c>
      <c r="DU521" t="e">
        <f t="shared" ca="1" si="1285"/>
        <v>#N/A</v>
      </c>
      <c r="DV521" t="e">
        <f t="shared" ca="1" si="1285"/>
        <v>#N/A</v>
      </c>
      <c r="DW521" t="e">
        <f t="shared" ca="1" si="1285"/>
        <v>#N/A</v>
      </c>
      <c r="DX521" t="e">
        <f t="shared" ca="1" si="1285"/>
        <v>#N/A</v>
      </c>
      <c r="DY521" t="e">
        <f t="shared" ca="1" si="1285"/>
        <v>#N/A</v>
      </c>
      <c r="DZ521" t="e">
        <f t="shared" ca="1" si="1285"/>
        <v>#N/A</v>
      </c>
      <c r="EA521" t="e">
        <f t="shared" ca="1" si="1285"/>
        <v>#N/A</v>
      </c>
      <c r="EB521" t="e">
        <f t="shared" ca="1" si="1285"/>
        <v>#N/A</v>
      </c>
      <c r="EC521" t="e">
        <f t="shared" ca="1" si="1285"/>
        <v>#N/A</v>
      </c>
      <c r="ED521" t="e">
        <f t="shared" ca="1" si="1285"/>
        <v>#N/A</v>
      </c>
      <c r="EE521" t="e">
        <f t="shared" ca="1" si="1285"/>
        <v>#N/A</v>
      </c>
      <c r="EF521" t="e">
        <f t="shared" ca="1" si="1285"/>
        <v>#N/A</v>
      </c>
      <c r="EG521" t="e">
        <f t="shared" ca="1" si="1285"/>
        <v>#N/A</v>
      </c>
      <c r="EH521" t="e">
        <f t="shared" ca="1" si="1285"/>
        <v>#N/A</v>
      </c>
      <c r="EI521" t="e">
        <f t="shared" ca="1" si="1285"/>
        <v>#N/A</v>
      </c>
      <c r="EJ521" t="e">
        <f t="shared" ca="1" si="1285"/>
        <v>#N/A</v>
      </c>
      <c r="EK521" t="e">
        <f t="shared" ca="1" si="1285"/>
        <v>#N/A</v>
      </c>
      <c r="EL521" t="e">
        <f t="shared" ca="1" si="1285"/>
        <v>#N/A</v>
      </c>
      <c r="EM521" t="e">
        <f t="shared" ca="1" si="1285"/>
        <v>#N/A</v>
      </c>
      <c r="EN521" s="91" t="e">
        <f t="shared" ca="1" si="1285"/>
        <v>#N/A</v>
      </c>
    </row>
    <row r="522" spans="1:144">
      <c r="A522" t="str">
        <f ca="1"/>
        <v>Substructure</v>
      </c>
      <c r="B522" t="str">
        <f ca="1"/>
        <v>Pile caps</v>
      </c>
      <c r="C522">
        <f ca="1"/>
        <v>0</v>
      </c>
      <c r="D522" t="str">
        <f ca="1"/>
        <v/>
      </c>
      <c r="E522">
        <f ca="1"/>
        <v>0</v>
      </c>
      <c r="F522">
        <f ca="1"/>
        <v>0</v>
      </c>
      <c r="G522">
        <f ca="1"/>
        <v>0</v>
      </c>
      <c r="H522" t="str">
        <f ca="1"/>
        <v/>
      </c>
      <c r="I522">
        <f ca="1"/>
        <v>0</v>
      </c>
      <c r="J522" t="str">
        <f ca="1"/>
        <v/>
      </c>
      <c r="K522" t="str">
        <f ca="1"/>
        <v>0</v>
      </c>
      <c r="L522" t="str">
        <f ca="1"/>
        <v>0</v>
      </c>
      <c r="M522" t="str">
        <f ca="1"/>
        <v>0</v>
      </c>
      <c r="X522" s="91" t="e">
        <f t="shared" ref="X522:X549" ca="1" si="1286">$L522*$E$518</f>
        <v>#N/A</v>
      </c>
      <c r="Y522" t="e">
        <f t="shared" ref="Y522:CJ525" ca="1" si="1287">$L522*$E$518</f>
        <v>#N/A</v>
      </c>
      <c r="Z522" t="e">
        <f t="shared" ca="1" si="1287"/>
        <v>#N/A</v>
      </c>
      <c r="AA522" t="e">
        <f t="shared" ca="1" si="1287"/>
        <v>#N/A</v>
      </c>
      <c r="AB522" t="e">
        <f t="shared" ca="1" si="1287"/>
        <v>#N/A</v>
      </c>
      <c r="AC522" t="e">
        <f t="shared" ca="1" si="1287"/>
        <v>#N/A</v>
      </c>
      <c r="AD522" t="e">
        <f t="shared" ca="1" si="1287"/>
        <v>#N/A</v>
      </c>
      <c r="AE522" t="e">
        <f t="shared" ca="1" si="1287"/>
        <v>#N/A</v>
      </c>
      <c r="AF522" t="e">
        <f t="shared" ca="1" si="1287"/>
        <v>#N/A</v>
      </c>
      <c r="AG522" t="e">
        <f t="shared" ca="1" si="1287"/>
        <v>#N/A</v>
      </c>
      <c r="AH522" t="e">
        <f t="shared" ca="1" si="1287"/>
        <v>#N/A</v>
      </c>
      <c r="AI522" t="e">
        <f t="shared" ca="1" si="1287"/>
        <v>#N/A</v>
      </c>
      <c r="AJ522" t="e">
        <f t="shared" ca="1" si="1287"/>
        <v>#N/A</v>
      </c>
      <c r="AK522" t="e">
        <f t="shared" ca="1" si="1287"/>
        <v>#N/A</v>
      </c>
      <c r="AL522" t="e">
        <f t="shared" ca="1" si="1287"/>
        <v>#N/A</v>
      </c>
      <c r="AM522" t="e">
        <f t="shared" ca="1" si="1287"/>
        <v>#N/A</v>
      </c>
      <c r="AN522" t="e">
        <f t="shared" ca="1" si="1287"/>
        <v>#N/A</v>
      </c>
      <c r="AO522" t="e">
        <f t="shared" ca="1" si="1287"/>
        <v>#N/A</v>
      </c>
      <c r="AP522" t="e">
        <f t="shared" ca="1" si="1287"/>
        <v>#N/A</v>
      </c>
      <c r="AQ522" t="e">
        <f t="shared" ca="1" si="1287"/>
        <v>#N/A</v>
      </c>
      <c r="AR522" t="e">
        <f t="shared" ca="1" si="1287"/>
        <v>#N/A</v>
      </c>
      <c r="AS522" t="e">
        <f t="shared" ca="1" si="1287"/>
        <v>#N/A</v>
      </c>
      <c r="AT522" t="e">
        <f t="shared" ca="1" si="1287"/>
        <v>#N/A</v>
      </c>
      <c r="AU522" t="e">
        <f t="shared" ca="1" si="1287"/>
        <v>#N/A</v>
      </c>
      <c r="AV522" t="e">
        <f t="shared" ca="1" si="1287"/>
        <v>#N/A</v>
      </c>
      <c r="AW522" t="e">
        <f t="shared" ca="1" si="1287"/>
        <v>#N/A</v>
      </c>
      <c r="AX522" t="e">
        <f t="shared" ca="1" si="1287"/>
        <v>#N/A</v>
      </c>
      <c r="AY522" t="e">
        <f t="shared" ca="1" si="1287"/>
        <v>#N/A</v>
      </c>
      <c r="AZ522" t="e">
        <f t="shared" ca="1" si="1287"/>
        <v>#N/A</v>
      </c>
      <c r="BA522" t="e">
        <f t="shared" ca="1" si="1287"/>
        <v>#N/A</v>
      </c>
      <c r="BB522" s="91" t="e">
        <f t="shared" ca="1" si="1287"/>
        <v>#N/A</v>
      </c>
      <c r="BC522" t="e">
        <f t="shared" ca="1" si="1287"/>
        <v>#N/A</v>
      </c>
      <c r="BD522" t="e">
        <f t="shared" ca="1" si="1287"/>
        <v>#N/A</v>
      </c>
      <c r="BE522" t="e">
        <f t="shared" ca="1" si="1287"/>
        <v>#N/A</v>
      </c>
      <c r="BF522" t="e">
        <f t="shared" ca="1" si="1287"/>
        <v>#N/A</v>
      </c>
      <c r="BG522" t="e">
        <f t="shared" ca="1" si="1287"/>
        <v>#N/A</v>
      </c>
      <c r="BH522" t="e">
        <f t="shared" ca="1" si="1287"/>
        <v>#N/A</v>
      </c>
      <c r="BI522" t="e">
        <f t="shared" ca="1" si="1287"/>
        <v>#N/A</v>
      </c>
      <c r="BJ522" t="e">
        <f t="shared" ca="1" si="1287"/>
        <v>#N/A</v>
      </c>
      <c r="BK522" t="e">
        <f t="shared" ca="1" si="1287"/>
        <v>#N/A</v>
      </c>
      <c r="BL522" t="e">
        <f t="shared" ca="1" si="1287"/>
        <v>#N/A</v>
      </c>
      <c r="BM522" t="e">
        <f t="shared" ca="1" si="1287"/>
        <v>#N/A</v>
      </c>
      <c r="BN522" t="e">
        <f t="shared" ca="1" si="1287"/>
        <v>#N/A</v>
      </c>
      <c r="BO522" t="e">
        <f t="shared" ca="1" si="1287"/>
        <v>#N/A</v>
      </c>
      <c r="BP522" t="e">
        <f t="shared" ca="1" si="1287"/>
        <v>#N/A</v>
      </c>
      <c r="BQ522" t="e">
        <f t="shared" ca="1" si="1287"/>
        <v>#N/A</v>
      </c>
      <c r="BR522" t="e">
        <f t="shared" ca="1" si="1287"/>
        <v>#N/A</v>
      </c>
      <c r="BS522" t="e">
        <f t="shared" ca="1" si="1287"/>
        <v>#N/A</v>
      </c>
      <c r="BT522" t="e">
        <f t="shared" ca="1" si="1287"/>
        <v>#N/A</v>
      </c>
      <c r="BU522" t="e">
        <f t="shared" ca="1" si="1287"/>
        <v>#N/A</v>
      </c>
      <c r="BV522" t="e">
        <f t="shared" ca="1" si="1287"/>
        <v>#N/A</v>
      </c>
      <c r="BW522" t="e">
        <f t="shared" ca="1" si="1287"/>
        <v>#N/A</v>
      </c>
      <c r="BX522" t="e">
        <f t="shared" ca="1" si="1287"/>
        <v>#N/A</v>
      </c>
      <c r="BY522" t="e">
        <f t="shared" ca="1" si="1287"/>
        <v>#N/A</v>
      </c>
      <c r="BZ522" t="e">
        <f t="shared" ca="1" si="1287"/>
        <v>#N/A</v>
      </c>
      <c r="CA522" t="e">
        <f t="shared" ca="1" si="1287"/>
        <v>#N/A</v>
      </c>
      <c r="CB522" t="e">
        <f t="shared" ca="1" si="1287"/>
        <v>#N/A</v>
      </c>
      <c r="CC522" t="e">
        <f t="shared" ca="1" si="1287"/>
        <v>#N/A</v>
      </c>
      <c r="CD522" t="e">
        <f t="shared" ca="1" si="1287"/>
        <v>#N/A</v>
      </c>
      <c r="CE522" t="e">
        <f t="shared" ca="1" si="1287"/>
        <v>#N/A</v>
      </c>
      <c r="CF522" s="91" t="e">
        <f t="shared" ca="1" si="1287"/>
        <v>#N/A</v>
      </c>
      <c r="CG522" t="e">
        <f t="shared" ca="1" si="1287"/>
        <v>#N/A</v>
      </c>
      <c r="CH522" t="e">
        <f t="shared" ca="1" si="1287"/>
        <v>#N/A</v>
      </c>
      <c r="CI522" t="e">
        <f t="shared" ca="1" si="1287"/>
        <v>#N/A</v>
      </c>
      <c r="CJ522" t="e">
        <f t="shared" ca="1" si="1287"/>
        <v>#N/A</v>
      </c>
      <c r="CK522" t="e">
        <f t="shared" ref="CK522:CY524" ca="1" si="1288">$L522*$E$518</f>
        <v>#N/A</v>
      </c>
      <c r="CL522" t="e">
        <f t="shared" ca="1" si="1288"/>
        <v>#N/A</v>
      </c>
      <c r="CM522" t="e">
        <f t="shared" ca="1" si="1288"/>
        <v>#N/A</v>
      </c>
      <c r="CN522" t="e">
        <f t="shared" ca="1" si="1288"/>
        <v>#N/A</v>
      </c>
      <c r="CO522" t="e">
        <f t="shared" ca="1" si="1288"/>
        <v>#N/A</v>
      </c>
      <c r="CP522" t="e">
        <f t="shared" ca="1" si="1288"/>
        <v>#N/A</v>
      </c>
      <c r="CQ522" t="e">
        <f t="shared" ca="1" si="1288"/>
        <v>#N/A</v>
      </c>
      <c r="CR522" t="e">
        <f t="shared" ca="1" si="1288"/>
        <v>#N/A</v>
      </c>
      <c r="CS522" t="e">
        <f t="shared" ca="1" si="1288"/>
        <v>#N/A</v>
      </c>
      <c r="CT522" t="e">
        <f t="shared" ca="1" si="1288"/>
        <v>#N/A</v>
      </c>
      <c r="CU522" t="e">
        <f t="shared" ca="1" si="1288"/>
        <v>#N/A</v>
      </c>
      <c r="CV522" t="e">
        <f t="shared" ca="1" si="1288"/>
        <v>#N/A</v>
      </c>
      <c r="CW522" t="e">
        <f t="shared" ca="1" si="1288"/>
        <v>#N/A</v>
      </c>
      <c r="CX522" t="e">
        <f t="shared" ca="1" si="1288"/>
        <v>#N/A</v>
      </c>
      <c r="CY522" t="e">
        <f t="shared" ca="1" si="1288"/>
        <v>#N/A</v>
      </c>
      <c r="CZ522" t="e">
        <f t="shared" ca="1" si="1285"/>
        <v>#N/A</v>
      </c>
      <c r="DA522" t="e">
        <f t="shared" ca="1" si="1285"/>
        <v>#N/A</v>
      </c>
      <c r="DB522" t="e">
        <f t="shared" ca="1" si="1285"/>
        <v>#N/A</v>
      </c>
      <c r="DC522" t="e">
        <f t="shared" ca="1" si="1285"/>
        <v>#N/A</v>
      </c>
      <c r="DD522" t="e">
        <f t="shared" ca="1" si="1285"/>
        <v>#N/A</v>
      </c>
      <c r="DE522" t="e">
        <f t="shared" ca="1" si="1285"/>
        <v>#N/A</v>
      </c>
      <c r="DF522" t="e">
        <f t="shared" ca="1" si="1285"/>
        <v>#N/A</v>
      </c>
      <c r="DG522" t="e">
        <f t="shared" ca="1" si="1285"/>
        <v>#N/A</v>
      </c>
      <c r="DH522" t="e">
        <f t="shared" ca="1" si="1285"/>
        <v>#N/A</v>
      </c>
      <c r="DI522" t="e">
        <f t="shared" ca="1" si="1285"/>
        <v>#N/A</v>
      </c>
      <c r="DJ522" s="91" t="e">
        <f t="shared" ca="1" si="1285"/>
        <v>#N/A</v>
      </c>
      <c r="DK522" t="e">
        <f t="shared" ca="1" si="1285"/>
        <v>#N/A</v>
      </c>
      <c r="DL522" t="e">
        <f t="shared" ca="1" si="1285"/>
        <v>#N/A</v>
      </c>
      <c r="DM522" t="e">
        <f t="shared" ca="1" si="1285"/>
        <v>#N/A</v>
      </c>
      <c r="DN522" t="e">
        <f t="shared" ca="1" si="1285"/>
        <v>#N/A</v>
      </c>
      <c r="DO522" t="e">
        <f t="shared" ca="1" si="1285"/>
        <v>#N/A</v>
      </c>
      <c r="DP522" t="e">
        <f t="shared" ca="1" si="1285"/>
        <v>#N/A</v>
      </c>
      <c r="DQ522" t="e">
        <f t="shared" ca="1" si="1285"/>
        <v>#N/A</v>
      </c>
      <c r="DR522" t="e">
        <f t="shared" ca="1" si="1285"/>
        <v>#N/A</v>
      </c>
      <c r="DS522" t="e">
        <f t="shared" ca="1" si="1285"/>
        <v>#N/A</v>
      </c>
      <c r="DT522" t="e">
        <f t="shared" ca="1" si="1285"/>
        <v>#N/A</v>
      </c>
      <c r="DU522" t="e">
        <f t="shared" ca="1" si="1285"/>
        <v>#N/A</v>
      </c>
      <c r="DV522" t="e">
        <f t="shared" ca="1" si="1285"/>
        <v>#N/A</v>
      </c>
      <c r="DW522" t="e">
        <f t="shared" ca="1" si="1285"/>
        <v>#N/A</v>
      </c>
      <c r="DX522" t="e">
        <f t="shared" ca="1" si="1285"/>
        <v>#N/A</v>
      </c>
      <c r="DY522" t="e">
        <f t="shared" ca="1" si="1285"/>
        <v>#N/A</v>
      </c>
      <c r="DZ522" t="e">
        <f t="shared" ca="1" si="1285"/>
        <v>#N/A</v>
      </c>
      <c r="EA522" t="e">
        <f t="shared" ca="1" si="1285"/>
        <v>#N/A</v>
      </c>
      <c r="EB522" t="e">
        <f t="shared" ca="1" si="1285"/>
        <v>#N/A</v>
      </c>
      <c r="EC522" t="e">
        <f t="shared" ca="1" si="1285"/>
        <v>#N/A</v>
      </c>
      <c r="ED522" t="e">
        <f t="shared" ca="1" si="1285"/>
        <v>#N/A</v>
      </c>
      <c r="EE522" t="e">
        <f t="shared" ca="1" si="1285"/>
        <v>#N/A</v>
      </c>
      <c r="EF522" t="e">
        <f t="shared" ca="1" si="1285"/>
        <v>#N/A</v>
      </c>
      <c r="EG522" t="e">
        <f t="shared" ca="1" si="1285"/>
        <v>#N/A</v>
      </c>
      <c r="EH522" t="e">
        <f t="shared" ca="1" si="1285"/>
        <v>#N/A</v>
      </c>
      <c r="EI522" t="e">
        <f t="shared" ca="1" si="1285"/>
        <v>#N/A</v>
      </c>
      <c r="EJ522" t="e">
        <f t="shared" ca="1" si="1285"/>
        <v>#N/A</v>
      </c>
      <c r="EK522" t="e">
        <f t="shared" ca="1" si="1285"/>
        <v>#N/A</v>
      </c>
      <c r="EL522" t="e">
        <f t="shared" ca="1" si="1285"/>
        <v>#N/A</v>
      </c>
      <c r="EM522" t="e">
        <f t="shared" ca="1" si="1285"/>
        <v>#N/A</v>
      </c>
      <c r="EN522" s="91" t="e">
        <f t="shared" ca="1" si="1285"/>
        <v>#N/A</v>
      </c>
    </row>
    <row r="523" spans="1:144">
      <c r="A523" t="str">
        <f ca="1"/>
        <v>Substructure</v>
      </c>
      <c r="B523" t="str">
        <f ca="1"/>
        <v>Capping beams</v>
      </c>
      <c r="C523">
        <f ca="1"/>
        <v>0</v>
      </c>
      <c r="D523" t="str">
        <f ca="1"/>
        <v/>
      </c>
      <c r="E523">
        <f ca="1"/>
        <v>0</v>
      </c>
      <c r="F523">
        <f ca="1"/>
        <v>0</v>
      </c>
      <c r="G523">
        <f ca="1"/>
        <v>0</v>
      </c>
      <c r="H523" t="str">
        <f ca="1"/>
        <v/>
      </c>
      <c r="I523">
        <f ca="1"/>
        <v>0</v>
      </c>
      <c r="J523" t="str">
        <f ca="1"/>
        <v/>
      </c>
      <c r="K523" t="str">
        <f ca="1"/>
        <v>0</v>
      </c>
      <c r="L523" t="str">
        <f ca="1"/>
        <v>0</v>
      </c>
      <c r="M523" t="str">
        <f ca="1"/>
        <v>0</v>
      </c>
      <c r="X523" s="91" t="e">
        <f t="shared" ca="1" si="1286"/>
        <v>#N/A</v>
      </c>
      <c r="Y523" t="e">
        <f t="shared" ca="1" si="1287"/>
        <v>#N/A</v>
      </c>
      <c r="Z523" t="e">
        <f t="shared" ca="1" si="1287"/>
        <v>#N/A</v>
      </c>
      <c r="AA523" t="e">
        <f t="shared" ca="1" si="1287"/>
        <v>#N/A</v>
      </c>
      <c r="AB523" t="e">
        <f t="shared" ca="1" si="1287"/>
        <v>#N/A</v>
      </c>
      <c r="AC523" t="e">
        <f t="shared" ca="1" si="1287"/>
        <v>#N/A</v>
      </c>
      <c r="AD523" t="e">
        <f t="shared" ca="1" si="1287"/>
        <v>#N/A</v>
      </c>
      <c r="AE523" t="e">
        <f t="shared" ca="1" si="1287"/>
        <v>#N/A</v>
      </c>
      <c r="AF523" t="e">
        <f t="shared" ca="1" si="1287"/>
        <v>#N/A</v>
      </c>
      <c r="AG523" t="e">
        <f t="shared" ca="1" si="1287"/>
        <v>#N/A</v>
      </c>
      <c r="AH523" t="e">
        <f t="shared" ca="1" si="1287"/>
        <v>#N/A</v>
      </c>
      <c r="AI523" t="e">
        <f t="shared" ca="1" si="1287"/>
        <v>#N/A</v>
      </c>
      <c r="AJ523" t="e">
        <f t="shared" ca="1" si="1287"/>
        <v>#N/A</v>
      </c>
      <c r="AK523" t="e">
        <f t="shared" ca="1" si="1287"/>
        <v>#N/A</v>
      </c>
      <c r="AL523" t="e">
        <f t="shared" ca="1" si="1287"/>
        <v>#N/A</v>
      </c>
      <c r="AM523" t="e">
        <f t="shared" ca="1" si="1287"/>
        <v>#N/A</v>
      </c>
      <c r="AN523" t="e">
        <f t="shared" ca="1" si="1287"/>
        <v>#N/A</v>
      </c>
      <c r="AO523" t="e">
        <f t="shared" ca="1" si="1287"/>
        <v>#N/A</v>
      </c>
      <c r="AP523" t="e">
        <f t="shared" ca="1" si="1287"/>
        <v>#N/A</v>
      </c>
      <c r="AQ523" t="e">
        <f t="shared" ca="1" si="1287"/>
        <v>#N/A</v>
      </c>
      <c r="AR523" t="e">
        <f t="shared" ca="1" si="1287"/>
        <v>#N/A</v>
      </c>
      <c r="AS523" t="e">
        <f t="shared" ca="1" si="1287"/>
        <v>#N/A</v>
      </c>
      <c r="AT523" t="e">
        <f t="shared" ca="1" si="1287"/>
        <v>#N/A</v>
      </c>
      <c r="AU523" t="e">
        <f t="shared" ca="1" si="1287"/>
        <v>#N/A</v>
      </c>
      <c r="AV523" t="e">
        <f t="shared" ca="1" si="1287"/>
        <v>#N/A</v>
      </c>
      <c r="AW523" t="e">
        <f t="shared" ca="1" si="1287"/>
        <v>#N/A</v>
      </c>
      <c r="AX523" t="e">
        <f t="shared" ca="1" si="1287"/>
        <v>#N/A</v>
      </c>
      <c r="AY523" t="e">
        <f t="shared" ca="1" si="1287"/>
        <v>#N/A</v>
      </c>
      <c r="AZ523" t="e">
        <f t="shared" ca="1" si="1287"/>
        <v>#N/A</v>
      </c>
      <c r="BA523" t="e">
        <f t="shared" ca="1" si="1287"/>
        <v>#N/A</v>
      </c>
      <c r="BB523" s="91" t="e">
        <f t="shared" ca="1" si="1287"/>
        <v>#N/A</v>
      </c>
      <c r="BC523" t="e">
        <f t="shared" ca="1" si="1287"/>
        <v>#N/A</v>
      </c>
      <c r="BD523" t="e">
        <f t="shared" ca="1" si="1287"/>
        <v>#N/A</v>
      </c>
      <c r="BE523" t="e">
        <f t="shared" ca="1" si="1287"/>
        <v>#N/A</v>
      </c>
      <c r="BF523" t="e">
        <f t="shared" ca="1" si="1287"/>
        <v>#N/A</v>
      </c>
      <c r="BG523" t="e">
        <f t="shared" ca="1" si="1287"/>
        <v>#N/A</v>
      </c>
      <c r="BH523" t="e">
        <f t="shared" ca="1" si="1287"/>
        <v>#N/A</v>
      </c>
      <c r="BI523" t="e">
        <f t="shared" ca="1" si="1287"/>
        <v>#N/A</v>
      </c>
      <c r="BJ523" t="e">
        <f t="shared" ca="1" si="1287"/>
        <v>#N/A</v>
      </c>
      <c r="BK523" t="e">
        <f t="shared" ca="1" si="1287"/>
        <v>#N/A</v>
      </c>
      <c r="BL523" t="e">
        <f t="shared" ca="1" si="1287"/>
        <v>#N/A</v>
      </c>
      <c r="BM523" t="e">
        <f t="shared" ca="1" si="1287"/>
        <v>#N/A</v>
      </c>
      <c r="BN523" t="e">
        <f t="shared" ca="1" si="1287"/>
        <v>#N/A</v>
      </c>
      <c r="BO523" t="e">
        <f t="shared" ca="1" si="1287"/>
        <v>#N/A</v>
      </c>
      <c r="BP523" t="e">
        <f t="shared" ca="1" si="1287"/>
        <v>#N/A</v>
      </c>
      <c r="BQ523" t="e">
        <f t="shared" ca="1" si="1287"/>
        <v>#N/A</v>
      </c>
      <c r="BR523" t="e">
        <f t="shared" ca="1" si="1287"/>
        <v>#N/A</v>
      </c>
      <c r="BS523" t="e">
        <f t="shared" ca="1" si="1287"/>
        <v>#N/A</v>
      </c>
      <c r="BT523" t="e">
        <f t="shared" ca="1" si="1287"/>
        <v>#N/A</v>
      </c>
      <c r="BU523" t="e">
        <f t="shared" ca="1" si="1287"/>
        <v>#N/A</v>
      </c>
      <c r="BV523" t="e">
        <f t="shared" ca="1" si="1287"/>
        <v>#N/A</v>
      </c>
      <c r="BW523" t="e">
        <f t="shared" ca="1" si="1287"/>
        <v>#N/A</v>
      </c>
      <c r="BX523" t="e">
        <f t="shared" ca="1" si="1287"/>
        <v>#N/A</v>
      </c>
      <c r="BY523" t="e">
        <f t="shared" ca="1" si="1287"/>
        <v>#N/A</v>
      </c>
      <c r="BZ523" t="e">
        <f t="shared" ca="1" si="1287"/>
        <v>#N/A</v>
      </c>
      <c r="CA523" t="e">
        <f t="shared" ca="1" si="1287"/>
        <v>#N/A</v>
      </c>
      <c r="CB523" t="e">
        <f t="shared" ca="1" si="1287"/>
        <v>#N/A</v>
      </c>
      <c r="CC523" t="e">
        <f t="shared" ca="1" si="1287"/>
        <v>#N/A</v>
      </c>
      <c r="CD523" t="e">
        <f t="shared" ca="1" si="1287"/>
        <v>#N/A</v>
      </c>
      <c r="CE523" t="e">
        <f t="shared" ca="1" si="1287"/>
        <v>#N/A</v>
      </c>
      <c r="CF523" s="91" t="e">
        <f t="shared" ca="1" si="1287"/>
        <v>#N/A</v>
      </c>
      <c r="CG523" t="e">
        <f t="shared" ca="1" si="1287"/>
        <v>#N/A</v>
      </c>
      <c r="CH523" t="e">
        <f t="shared" ca="1" si="1287"/>
        <v>#N/A</v>
      </c>
      <c r="CI523" t="e">
        <f t="shared" ca="1" si="1287"/>
        <v>#N/A</v>
      </c>
      <c r="CJ523" t="e">
        <f t="shared" ca="1" si="1287"/>
        <v>#N/A</v>
      </c>
      <c r="CK523" t="e">
        <f t="shared" ca="1" si="1288"/>
        <v>#N/A</v>
      </c>
      <c r="CL523" t="e">
        <f t="shared" ca="1" si="1288"/>
        <v>#N/A</v>
      </c>
      <c r="CM523" t="e">
        <f t="shared" ca="1" si="1288"/>
        <v>#N/A</v>
      </c>
      <c r="CN523" t="e">
        <f t="shared" ca="1" si="1288"/>
        <v>#N/A</v>
      </c>
      <c r="CO523" t="e">
        <f t="shared" ca="1" si="1288"/>
        <v>#N/A</v>
      </c>
      <c r="CP523" t="e">
        <f t="shared" ca="1" si="1288"/>
        <v>#N/A</v>
      </c>
      <c r="CQ523" t="e">
        <f t="shared" ca="1" si="1288"/>
        <v>#N/A</v>
      </c>
      <c r="CR523" t="e">
        <f t="shared" ca="1" si="1288"/>
        <v>#N/A</v>
      </c>
      <c r="CS523" t="e">
        <f t="shared" ca="1" si="1288"/>
        <v>#N/A</v>
      </c>
      <c r="CT523" t="e">
        <f t="shared" ca="1" si="1288"/>
        <v>#N/A</v>
      </c>
      <c r="CU523" t="e">
        <f t="shared" ca="1" si="1288"/>
        <v>#N/A</v>
      </c>
      <c r="CV523" t="e">
        <f t="shared" ca="1" si="1288"/>
        <v>#N/A</v>
      </c>
      <c r="CW523" t="e">
        <f t="shared" ca="1" si="1288"/>
        <v>#N/A</v>
      </c>
      <c r="CX523" t="e">
        <f t="shared" ca="1" si="1288"/>
        <v>#N/A</v>
      </c>
      <c r="CY523" t="e">
        <f t="shared" ca="1" si="1288"/>
        <v>#N/A</v>
      </c>
      <c r="CZ523" t="e">
        <f t="shared" ca="1" si="1285"/>
        <v>#N/A</v>
      </c>
      <c r="DA523" t="e">
        <f t="shared" ca="1" si="1285"/>
        <v>#N/A</v>
      </c>
      <c r="DB523" t="e">
        <f t="shared" ca="1" si="1285"/>
        <v>#N/A</v>
      </c>
      <c r="DC523" t="e">
        <f t="shared" ca="1" si="1285"/>
        <v>#N/A</v>
      </c>
      <c r="DD523" t="e">
        <f t="shared" ca="1" si="1285"/>
        <v>#N/A</v>
      </c>
      <c r="DE523" t="e">
        <f t="shared" ca="1" si="1285"/>
        <v>#N/A</v>
      </c>
      <c r="DF523" t="e">
        <f t="shared" ca="1" si="1285"/>
        <v>#N/A</v>
      </c>
      <c r="DG523" t="e">
        <f t="shared" ca="1" si="1285"/>
        <v>#N/A</v>
      </c>
      <c r="DH523" t="e">
        <f t="shared" ca="1" si="1285"/>
        <v>#N/A</v>
      </c>
      <c r="DI523" t="e">
        <f t="shared" ca="1" si="1285"/>
        <v>#N/A</v>
      </c>
      <c r="DJ523" s="91" t="e">
        <f t="shared" ca="1" si="1285"/>
        <v>#N/A</v>
      </c>
      <c r="DK523" t="e">
        <f t="shared" ca="1" si="1285"/>
        <v>#N/A</v>
      </c>
      <c r="DL523" t="e">
        <f t="shared" ca="1" si="1285"/>
        <v>#N/A</v>
      </c>
      <c r="DM523" t="e">
        <f t="shared" ca="1" si="1285"/>
        <v>#N/A</v>
      </c>
      <c r="DN523" t="e">
        <f t="shared" ca="1" si="1285"/>
        <v>#N/A</v>
      </c>
      <c r="DO523" t="e">
        <f t="shared" ca="1" si="1285"/>
        <v>#N/A</v>
      </c>
      <c r="DP523" t="e">
        <f t="shared" ca="1" si="1285"/>
        <v>#N/A</v>
      </c>
      <c r="DQ523" t="e">
        <f t="shared" ca="1" si="1285"/>
        <v>#N/A</v>
      </c>
      <c r="DR523" t="e">
        <f t="shared" ca="1" si="1285"/>
        <v>#N/A</v>
      </c>
      <c r="DS523" t="e">
        <f t="shared" ca="1" si="1285"/>
        <v>#N/A</v>
      </c>
      <c r="DT523" t="e">
        <f t="shared" ca="1" si="1285"/>
        <v>#N/A</v>
      </c>
      <c r="DU523" t="e">
        <f t="shared" ca="1" si="1285"/>
        <v>#N/A</v>
      </c>
      <c r="DV523" t="e">
        <f t="shared" ca="1" si="1285"/>
        <v>#N/A</v>
      </c>
      <c r="DW523" t="e">
        <f t="shared" ca="1" si="1285"/>
        <v>#N/A</v>
      </c>
      <c r="DX523" t="e">
        <f t="shared" ca="1" si="1285"/>
        <v>#N/A</v>
      </c>
      <c r="DY523" t="e">
        <f t="shared" ca="1" si="1285"/>
        <v>#N/A</v>
      </c>
      <c r="DZ523" t="e">
        <f t="shared" ca="1" si="1285"/>
        <v>#N/A</v>
      </c>
      <c r="EA523" t="e">
        <f t="shared" ca="1" si="1285"/>
        <v>#N/A</v>
      </c>
      <c r="EB523" t="e">
        <f t="shared" ca="1" si="1285"/>
        <v>#N/A</v>
      </c>
      <c r="EC523" t="e">
        <f t="shared" ca="1" si="1285"/>
        <v>#N/A</v>
      </c>
      <c r="ED523" t="e">
        <f t="shared" ca="1" si="1285"/>
        <v>#N/A</v>
      </c>
      <c r="EE523" t="e">
        <f t="shared" ca="1" si="1285"/>
        <v>#N/A</v>
      </c>
      <c r="EF523" t="e">
        <f t="shared" ca="1" si="1285"/>
        <v>#N/A</v>
      </c>
      <c r="EG523" t="e">
        <f t="shared" ca="1" si="1285"/>
        <v>#N/A</v>
      </c>
      <c r="EH523" t="e">
        <f t="shared" ca="1" si="1285"/>
        <v>#N/A</v>
      </c>
      <c r="EI523" t="e">
        <f t="shared" ca="1" si="1285"/>
        <v>#N/A</v>
      </c>
      <c r="EJ523" t="e">
        <f t="shared" ca="1" si="1285"/>
        <v>#N/A</v>
      </c>
      <c r="EK523" t="e">
        <f t="shared" ca="1" si="1285"/>
        <v>#N/A</v>
      </c>
      <c r="EL523" t="e">
        <f t="shared" ca="1" si="1285"/>
        <v>#N/A</v>
      </c>
      <c r="EM523" t="e">
        <f t="shared" ca="1" si="1285"/>
        <v>#N/A</v>
      </c>
      <c r="EN523" s="91" t="e">
        <f t="shared" ca="1" si="1285"/>
        <v>#N/A</v>
      </c>
    </row>
    <row r="524" spans="1:144">
      <c r="A524" t="str">
        <f ca="1"/>
        <v>Substructure</v>
      </c>
      <c r="B524" t="str">
        <f ca="1"/>
        <v>Raft</v>
      </c>
      <c r="C524">
        <f ca="1"/>
        <v>0</v>
      </c>
      <c r="D524" t="str">
        <f ca="1"/>
        <v/>
      </c>
      <c r="E524">
        <f ca="1"/>
        <v>0</v>
      </c>
      <c r="F524">
        <f ca="1"/>
        <v>0</v>
      </c>
      <c r="G524">
        <f ca="1"/>
        <v>0</v>
      </c>
      <c r="H524" t="str">
        <f ca="1"/>
        <v/>
      </c>
      <c r="I524">
        <f ca="1"/>
        <v>0</v>
      </c>
      <c r="J524" t="str">
        <f ca="1"/>
        <v/>
      </c>
      <c r="K524" t="str">
        <f ca="1"/>
        <v>0</v>
      </c>
      <c r="L524" t="str">
        <f ca="1"/>
        <v>0</v>
      </c>
      <c r="M524" t="str">
        <f ca="1"/>
        <v>0</v>
      </c>
      <c r="X524" s="91" t="e">
        <f t="shared" ca="1" si="1286"/>
        <v>#N/A</v>
      </c>
      <c r="Y524" t="e">
        <f t="shared" ca="1" si="1287"/>
        <v>#N/A</v>
      </c>
      <c r="Z524" t="e">
        <f t="shared" ca="1" si="1287"/>
        <v>#N/A</v>
      </c>
      <c r="AA524" t="e">
        <f t="shared" ca="1" si="1287"/>
        <v>#N/A</v>
      </c>
      <c r="AB524" t="e">
        <f t="shared" ca="1" si="1287"/>
        <v>#N/A</v>
      </c>
      <c r="AC524" t="e">
        <f t="shared" ca="1" si="1287"/>
        <v>#N/A</v>
      </c>
      <c r="AD524" t="e">
        <f t="shared" ca="1" si="1287"/>
        <v>#N/A</v>
      </c>
      <c r="AE524" t="e">
        <f t="shared" ca="1" si="1287"/>
        <v>#N/A</v>
      </c>
      <c r="AF524" t="e">
        <f t="shared" ca="1" si="1287"/>
        <v>#N/A</v>
      </c>
      <c r="AG524" t="e">
        <f t="shared" ca="1" si="1287"/>
        <v>#N/A</v>
      </c>
      <c r="AH524" t="e">
        <f t="shared" ca="1" si="1287"/>
        <v>#N/A</v>
      </c>
      <c r="AI524" t="e">
        <f t="shared" ca="1" si="1287"/>
        <v>#N/A</v>
      </c>
      <c r="AJ524" t="e">
        <f t="shared" ca="1" si="1287"/>
        <v>#N/A</v>
      </c>
      <c r="AK524" t="e">
        <f t="shared" ca="1" si="1287"/>
        <v>#N/A</v>
      </c>
      <c r="AL524" t="e">
        <f t="shared" ca="1" si="1287"/>
        <v>#N/A</v>
      </c>
      <c r="AM524" t="e">
        <f t="shared" ca="1" si="1287"/>
        <v>#N/A</v>
      </c>
      <c r="AN524" t="e">
        <f t="shared" ca="1" si="1287"/>
        <v>#N/A</v>
      </c>
      <c r="AO524" t="e">
        <f t="shared" ca="1" si="1287"/>
        <v>#N/A</v>
      </c>
      <c r="AP524" t="e">
        <f t="shared" ca="1" si="1287"/>
        <v>#N/A</v>
      </c>
      <c r="AQ524" t="e">
        <f t="shared" ca="1" si="1287"/>
        <v>#N/A</v>
      </c>
      <c r="AR524" t="e">
        <f t="shared" ca="1" si="1287"/>
        <v>#N/A</v>
      </c>
      <c r="AS524" t="e">
        <f t="shared" ca="1" si="1287"/>
        <v>#N/A</v>
      </c>
      <c r="AT524" t="e">
        <f t="shared" ca="1" si="1287"/>
        <v>#N/A</v>
      </c>
      <c r="AU524" t="e">
        <f t="shared" ca="1" si="1287"/>
        <v>#N/A</v>
      </c>
      <c r="AV524" t="e">
        <f t="shared" ca="1" si="1287"/>
        <v>#N/A</v>
      </c>
      <c r="AW524" t="e">
        <f t="shared" ca="1" si="1287"/>
        <v>#N/A</v>
      </c>
      <c r="AX524" t="e">
        <f t="shared" ca="1" si="1287"/>
        <v>#N/A</v>
      </c>
      <c r="AY524" t="e">
        <f t="shared" ca="1" si="1287"/>
        <v>#N/A</v>
      </c>
      <c r="AZ524" t="e">
        <f t="shared" ca="1" si="1287"/>
        <v>#N/A</v>
      </c>
      <c r="BA524" t="e">
        <f t="shared" ca="1" si="1287"/>
        <v>#N/A</v>
      </c>
      <c r="BB524" s="91" t="e">
        <f t="shared" ca="1" si="1287"/>
        <v>#N/A</v>
      </c>
      <c r="BC524" t="e">
        <f t="shared" ca="1" si="1287"/>
        <v>#N/A</v>
      </c>
      <c r="BD524" t="e">
        <f t="shared" ca="1" si="1287"/>
        <v>#N/A</v>
      </c>
      <c r="BE524" t="e">
        <f t="shared" ca="1" si="1287"/>
        <v>#N/A</v>
      </c>
      <c r="BF524" t="e">
        <f t="shared" ca="1" si="1287"/>
        <v>#N/A</v>
      </c>
      <c r="BG524" t="e">
        <f t="shared" ca="1" si="1287"/>
        <v>#N/A</v>
      </c>
      <c r="BH524" t="e">
        <f t="shared" ca="1" si="1287"/>
        <v>#N/A</v>
      </c>
      <c r="BI524" t="e">
        <f t="shared" ca="1" si="1287"/>
        <v>#N/A</v>
      </c>
      <c r="BJ524" t="e">
        <f t="shared" ca="1" si="1287"/>
        <v>#N/A</v>
      </c>
      <c r="BK524" t="e">
        <f t="shared" ca="1" si="1287"/>
        <v>#N/A</v>
      </c>
      <c r="BL524" t="e">
        <f t="shared" ca="1" si="1287"/>
        <v>#N/A</v>
      </c>
      <c r="BM524" t="e">
        <f t="shared" ca="1" si="1287"/>
        <v>#N/A</v>
      </c>
      <c r="BN524" t="e">
        <f t="shared" ca="1" si="1287"/>
        <v>#N/A</v>
      </c>
      <c r="BO524" t="e">
        <f t="shared" ca="1" si="1287"/>
        <v>#N/A</v>
      </c>
      <c r="BP524" t="e">
        <f t="shared" ca="1" si="1287"/>
        <v>#N/A</v>
      </c>
      <c r="BQ524" t="e">
        <f t="shared" ca="1" si="1287"/>
        <v>#N/A</v>
      </c>
      <c r="BR524" t="e">
        <f t="shared" ca="1" si="1287"/>
        <v>#N/A</v>
      </c>
      <c r="BS524" t="e">
        <f t="shared" ca="1" si="1287"/>
        <v>#N/A</v>
      </c>
      <c r="BT524" t="e">
        <f t="shared" ca="1" si="1287"/>
        <v>#N/A</v>
      </c>
      <c r="BU524" t="e">
        <f t="shared" ca="1" si="1287"/>
        <v>#N/A</v>
      </c>
      <c r="BV524" t="e">
        <f t="shared" ca="1" si="1287"/>
        <v>#N/A</v>
      </c>
      <c r="BW524" t="e">
        <f t="shared" ca="1" si="1287"/>
        <v>#N/A</v>
      </c>
      <c r="BX524" t="e">
        <f t="shared" ca="1" si="1287"/>
        <v>#N/A</v>
      </c>
      <c r="BY524" t="e">
        <f t="shared" ca="1" si="1287"/>
        <v>#N/A</v>
      </c>
      <c r="BZ524" t="e">
        <f t="shared" ca="1" si="1287"/>
        <v>#N/A</v>
      </c>
      <c r="CA524" t="e">
        <f t="shared" ca="1" si="1287"/>
        <v>#N/A</v>
      </c>
      <c r="CB524" t="e">
        <f t="shared" ca="1" si="1287"/>
        <v>#N/A</v>
      </c>
      <c r="CC524" t="e">
        <f t="shared" ca="1" si="1287"/>
        <v>#N/A</v>
      </c>
      <c r="CD524" t="e">
        <f t="shared" ca="1" si="1287"/>
        <v>#N/A</v>
      </c>
      <c r="CE524" t="e">
        <f t="shared" ca="1" si="1287"/>
        <v>#N/A</v>
      </c>
      <c r="CF524" s="91" t="e">
        <f t="shared" ca="1" si="1287"/>
        <v>#N/A</v>
      </c>
      <c r="CG524" t="e">
        <f t="shared" ca="1" si="1287"/>
        <v>#N/A</v>
      </c>
      <c r="CH524" t="e">
        <f t="shared" ca="1" si="1287"/>
        <v>#N/A</v>
      </c>
      <c r="CI524" t="e">
        <f t="shared" ca="1" si="1287"/>
        <v>#N/A</v>
      </c>
      <c r="CJ524" t="e">
        <f t="shared" ca="1" si="1287"/>
        <v>#N/A</v>
      </c>
      <c r="CK524" t="e">
        <f t="shared" ca="1" si="1288"/>
        <v>#N/A</v>
      </c>
      <c r="CL524" t="e">
        <f t="shared" ca="1" si="1288"/>
        <v>#N/A</v>
      </c>
      <c r="CM524" t="e">
        <f t="shared" ca="1" si="1288"/>
        <v>#N/A</v>
      </c>
      <c r="CN524" t="e">
        <f t="shared" ca="1" si="1288"/>
        <v>#N/A</v>
      </c>
      <c r="CO524" t="e">
        <f t="shared" ca="1" si="1288"/>
        <v>#N/A</v>
      </c>
      <c r="CP524" t="e">
        <f t="shared" ca="1" si="1288"/>
        <v>#N/A</v>
      </c>
      <c r="CQ524" t="e">
        <f t="shared" ca="1" si="1288"/>
        <v>#N/A</v>
      </c>
      <c r="CR524" t="e">
        <f t="shared" ca="1" si="1288"/>
        <v>#N/A</v>
      </c>
      <c r="CS524" t="e">
        <f t="shared" ca="1" si="1288"/>
        <v>#N/A</v>
      </c>
      <c r="CT524" t="e">
        <f t="shared" ca="1" si="1288"/>
        <v>#N/A</v>
      </c>
      <c r="CU524" t="e">
        <f t="shared" ca="1" si="1288"/>
        <v>#N/A</v>
      </c>
      <c r="CV524" t="e">
        <f t="shared" ca="1" si="1288"/>
        <v>#N/A</v>
      </c>
      <c r="CW524" t="e">
        <f t="shared" ca="1" si="1288"/>
        <v>#N/A</v>
      </c>
      <c r="CX524" t="e">
        <f t="shared" ca="1" si="1288"/>
        <v>#N/A</v>
      </c>
      <c r="CY524" t="e">
        <f t="shared" ca="1" si="1288"/>
        <v>#N/A</v>
      </c>
      <c r="CZ524" t="e">
        <f t="shared" ca="1" si="1285"/>
        <v>#N/A</v>
      </c>
      <c r="DA524" t="e">
        <f t="shared" ca="1" si="1285"/>
        <v>#N/A</v>
      </c>
      <c r="DB524" t="e">
        <f t="shared" ca="1" si="1285"/>
        <v>#N/A</v>
      </c>
      <c r="DC524" t="e">
        <f t="shared" ca="1" si="1285"/>
        <v>#N/A</v>
      </c>
      <c r="DD524" t="e">
        <f t="shared" ca="1" si="1285"/>
        <v>#N/A</v>
      </c>
      <c r="DE524" t="e">
        <f t="shared" ca="1" si="1285"/>
        <v>#N/A</v>
      </c>
      <c r="DF524" t="e">
        <f t="shared" ca="1" si="1285"/>
        <v>#N/A</v>
      </c>
      <c r="DG524" t="e">
        <f t="shared" ca="1" si="1285"/>
        <v>#N/A</v>
      </c>
      <c r="DH524" t="e">
        <f t="shared" ca="1" si="1285"/>
        <v>#N/A</v>
      </c>
      <c r="DI524" t="e">
        <f t="shared" ca="1" si="1285"/>
        <v>#N/A</v>
      </c>
      <c r="DJ524" s="91" t="e">
        <f t="shared" ca="1" si="1285"/>
        <v>#N/A</v>
      </c>
      <c r="DK524" t="e">
        <f t="shared" ca="1" si="1285"/>
        <v>#N/A</v>
      </c>
      <c r="DL524" t="e">
        <f t="shared" ca="1" si="1285"/>
        <v>#N/A</v>
      </c>
      <c r="DM524" t="e">
        <f t="shared" ca="1" si="1285"/>
        <v>#N/A</v>
      </c>
      <c r="DN524" t="e">
        <f t="shared" ca="1" si="1285"/>
        <v>#N/A</v>
      </c>
      <c r="DO524" t="e">
        <f t="shared" ca="1" si="1285"/>
        <v>#N/A</v>
      </c>
      <c r="DP524" t="e">
        <f t="shared" ca="1" si="1285"/>
        <v>#N/A</v>
      </c>
      <c r="DQ524" t="e">
        <f t="shared" ca="1" si="1285"/>
        <v>#N/A</v>
      </c>
      <c r="DR524" t="e">
        <f t="shared" ca="1" si="1285"/>
        <v>#N/A</v>
      </c>
      <c r="DS524" t="e">
        <f t="shared" ca="1" si="1285"/>
        <v>#N/A</v>
      </c>
      <c r="DT524" t="e">
        <f t="shared" ca="1" si="1285"/>
        <v>#N/A</v>
      </c>
      <c r="DU524" t="e">
        <f t="shared" ca="1" si="1285"/>
        <v>#N/A</v>
      </c>
      <c r="DV524" t="e">
        <f t="shared" ca="1" si="1285"/>
        <v>#N/A</v>
      </c>
      <c r="DW524" t="e">
        <f t="shared" ca="1" si="1285"/>
        <v>#N/A</v>
      </c>
      <c r="DX524" t="e">
        <f t="shared" ca="1" si="1285"/>
        <v>#N/A</v>
      </c>
      <c r="DY524" t="e">
        <f t="shared" ca="1" si="1285"/>
        <v>#N/A</v>
      </c>
      <c r="DZ524" t="e">
        <f t="shared" ca="1" si="1285"/>
        <v>#N/A</v>
      </c>
      <c r="EA524" t="e">
        <f t="shared" ca="1" si="1285"/>
        <v>#N/A</v>
      </c>
      <c r="EB524" t="e">
        <f t="shared" ca="1" si="1285"/>
        <v>#N/A</v>
      </c>
      <c r="EC524" t="e">
        <f t="shared" ca="1" si="1285"/>
        <v>#N/A</v>
      </c>
      <c r="ED524" t="e">
        <f t="shared" ca="1" si="1285"/>
        <v>#N/A</v>
      </c>
      <c r="EE524" t="e">
        <f t="shared" ca="1" si="1285"/>
        <v>#N/A</v>
      </c>
      <c r="EF524" t="e">
        <f t="shared" ca="1" si="1285"/>
        <v>#N/A</v>
      </c>
      <c r="EG524" t="e">
        <f t="shared" ca="1" si="1285"/>
        <v>#N/A</v>
      </c>
      <c r="EH524" t="e">
        <f t="shared" ca="1" si="1285"/>
        <v>#N/A</v>
      </c>
      <c r="EI524" t="e">
        <f t="shared" ca="1" si="1285"/>
        <v>#N/A</v>
      </c>
      <c r="EJ524" t="e">
        <f t="shared" ca="1" si="1285"/>
        <v>#N/A</v>
      </c>
      <c r="EK524" t="e">
        <f t="shared" ca="1" si="1285"/>
        <v>#N/A</v>
      </c>
      <c r="EL524" t="e">
        <f t="shared" ca="1" si="1285"/>
        <v>#N/A</v>
      </c>
      <c r="EM524" t="e">
        <f t="shared" ca="1" si="1285"/>
        <v>#N/A</v>
      </c>
      <c r="EN524" s="91" t="e">
        <f t="shared" ca="1" si="1285"/>
        <v>#N/A</v>
      </c>
    </row>
    <row r="525" spans="1:144">
      <c r="A525" t="str">
        <f ca="1"/>
        <v>Substructure</v>
      </c>
      <c r="B525" t="str">
        <f ca="1"/>
        <v>Basement walls</v>
      </c>
      <c r="C525">
        <f ca="1"/>
        <v>0</v>
      </c>
      <c r="D525" t="str">
        <f ca="1"/>
        <v/>
      </c>
      <c r="E525">
        <f ca="1"/>
        <v>0</v>
      </c>
      <c r="F525">
        <f ca="1"/>
        <v>0</v>
      </c>
      <c r="G525">
        <f ca="1"/>
        <v>0</v>
      </c>
      <c r="H525" t="str">
        <f ca="1"/>
        <v/>
      </c>
      <c r="I525">
        <f ca="1"/>
        <v>0</v>
      </c>
      <c r="J525" t="str">
        <f ca="1"/>
        <v/>
      </c>
      <c r="K525" t="str">
        <f ca="1"/>
        <v>0</v>
      </c>
      <c r="L525" t="str">
        <f ca="1"/>
        <v>0</v>
      </c>
      <c r="M525" t="str">
        <f ca="1"/>
        <v>0</v>
      </c>
      <c r="X525" s="91" t="e">
        <f t="shared" ca="1" si="1286"/>
        <v>#N/A</v>
      </c>
      <c r="Y525" t="e">
        <f t="shared" ca="1" si="1287"/>
        <v>#N/A</v>
      </c>
      <c r="Z525" t="e">
        <f t="shared" ca="1" si="1287"/>
        <v>#N/A</v>
      </c>
      <c r="AA525" t="e">
        <f t="shared" ca="1" si="1287"/>
        <v>#N/A</v>
      </c>
      <c r="AB525" t="e">
        <f t="shared" ca="1" si="1287"/>
        <v>#N/A</v>
      </c>
      <c r="AC525" t="e">
        <f t="shared" ca="1" si="1287"/>
        <v>#N/A</v>
      </c>
      <c r="AD525" t="e">
        <f t="shared" ca="1" si="1287"/>
        <v>#N/A</v>
      </c>
      <c r="AE525" t="e">
        <f t="shared" ca="1" si="1287"/>
        <v>#N/A</v>
      </c>
      <c r="AF525" t="e">
        <f t="shared" ca="1" si="1287"/>
        <v>#N/A</v>
      </c>
      <c r="AG525" t="e">
        <f t="shared" ca="1" si="1287"/>
        <v>#N/A</v>
      </c>
      <c r="AH525" t="e">
        <f t="shared" ca="1" si="1287"/>
        <v>#N/A</v>
      </c>
      <c r="AI525" t="e">
        <f t="shared" ca="1" si="1287"/>
        <v>#N/A</v>
      </c>
      <c r="AJ525" t="e">
        <f t="shared" ca="1" si="1287"/>
        <v>#N/A</v>
      </c>
      <c r="AK525" t="e">
        <f t="shared" ca="1" si="1287"/>
        <v>#N/A</v>
      </c>
      <c r="AL525" t="e">
        <f t="shared" ca="1" si="1287"/>
        <v>#N/A</v>
      </c>
      <c r="AM525" t="e">
        <f t="shared" ca="1" si="1287"/>
        <v>#N/A</v>
      </c>
      <c r="AN525" t="e">
        <f t="shared" ca="1" si="1287"/>
        <v>#N/A</v>
      </c>
      <c r="AO525" t="e">
        <f t="shared" ca="1" si="1287"/>
        <v>#N/A</v>
      </c>
      <c r="AP525" t="e">
        <f t="shared" ca="1" si="1287"/>
        <v>#N/A</v>
      </c>
      <c r="AQ525" t="e">
        <f t="shared" ca="1" si="1287"/>
        <v>#N/A</v>
      </c>
      <c r="AR525" t="e">
        <f t="shared" ca="1" si="1287"/>
        <v>#N/A</v>
      </c>
      <c r="AS525" t="e">
        <f t="shared" ca="1" si="1287"/>
        <v>#N/A</v>
      </c>
      <c r="AT525" t="e">
        <f t="shared" ca="1" si="1287"/>
        <v>#N/A</v>
      </c>
      <c r="AU525" t="e">
        <f t="shared" ca="1" si="1287"/>
        <v>#N/A</v>
      </c>
      <c r="AV525" t="e">
        <f t="shared" ca="1" si="1287"/>
        <v>#N/A</v>
      </c>
      <c r="AW525" t="e">
        <f t="shared" ca="1" si="1287"/>
        <v>#N/A</v>
      </c>
      <c r="AX525" t="e">
        <f t="shared" ca="1" si="1287"/>
        <v>#N/A</v>
      </c>
      <c r="AY525" t="e">
        <f t="shared" ca="1" si="1287"/>
        <v>#N/A</v>
      </c>
      <c r="AZ525" t="e">
        <f t="shared" ca="1" si="1287"/>
        <v>#N/A</v>
      </c>
      <c r="BA525" t="e">
        <f t="shared" ca="1" si="1287"/>
        <v>#N/A</v>
      </c>
      <c r="BB525" s="91" t="e">
        <f t="shared" ca="1" si="1287"/>
        <v>#N/A</v>
      </c>
      <c r="BC525" t="e">
        <f t="shared" ca="1" si="1287"/>
        <v>#N/A</v>
      </c>
      <c r="BD525" t="e">
        <f t="shared" ca="1" si="1287"/>
        <v>#N/A</v>
      </c>
      <c r="BE525" t="e">
        <f t="shared" ca="1" si="1287"/>
        <v>#N/A</v>
      </c>
      <c r="BF525" t="e">
        <f t="shared" ca="1" si="1287"/>
        <v>#N/A</v>
      </c>
      <c r="BG525" t="e">
        <f t="shared" ca="1" si="1287"/>
        <v>#N/A</v>
      </c>
      <c r="BH525" t="e">
        <f t="shared" ca="1" si="1287"/>
        <v>#N/A</v>
      </c>
      <c r="BI525" t="e">
        <f t="shared" ca="1" si="1287"/>
        <v>#N/A</v>
      </c>
      <c r="BJ525" t="e">
        <f t="shared" ca="1" si="1287"/>
        <v>#N/A</v>
      </c>
      <c r="BK525" t="e">
        <f t="shared" ca="1" si="1287"/>
        <v>#N/A</v>
      </c>
      <c r="BL525" t="e">
        <f t="shared" ca="1" si="1287"/>
        <v>#N/A</v>
      </c>
      <c r="BM525" t="e">
        <f t="shared" ca="1" si="1287"/>
        <v>#N/A</v>
      </c>
      <c r="BN525" t="e">
        <f t="shared" ca="1" si="1287"/>
        <v>#N/A</v>
      </c>
      <c r="BO525" t="e">
        <f t="shared" ca="1" si="1287"/>
        <v>#N/A</v>
      </c>
      <c r="BP525" t="e">
        <f t="shared" ca="1" si="1287"/>
        <v>#N/A</v>
      </c>
      <c r="BQ525" t="e">
        <f t="shared" ca="1" si="1287"/>
        <v>#N/A</v>
      </c>
      <c r="BR525" t="e">
        <f t="shared" ca="1" si="1287"/>
        <v>#N/A</v>
      </c>
      <c r="BS525" t="e">
        <f t="shared" ca="1" si="1287"/>
        <v>#N/A</v>
      </c>
      <c r="BT525" t="e">
        <f t="shared" ca="1" si="1287"/>
        <v>#N/A</v>
      </c>
      <c r="BU525" t="e">
        <f t="shared" ca="1" si="1287"/>
        <v>#N/A</v>
      </c>
      <c r="BV525" t="e">
        <f t="shared" ca="1" si="1287"/>
        <v>#N/A</v>
      </c>
      <c r="BW525" t="e">
        <f t="shared" ca="1" si="1287"/>
        <v>#N/A</v>
      </c>
      <c r="BX525" t="e">
        <f t="shared" ca="1" si="1287"/>
        <v>#N/A</v>
      </c>
      <c r="BY525" t="e">
        <f t="shared" ca="1" si="1287"/>
        <v>#N/A</v>
      </c>
      <c r="BZ525" t="e">
        <f t="shared" ca="1" si="1287"/>
        <v>#N/A</v>
      </c>
      <c r="CA525" t="e">
        <f t="shared" ca="1" si="1287"/>
        <v>#N/A</v>
      </c>
      <c r="CB525" t="e">
        <f t="shared" ca="1" si="1287"/>
        <v>#N/A</v>
      </c>
      <c r="CC525" t="e">
        <f t="shared" ca="1" si="1287"/>
        <v>#N/A</v>
      </c>
      <c r="CD525" t="e">
        <f t="shared" ca="1" si="1287"/>
        <v>#N/A</v>
      </c>
      <c r="CE525" t="e">
        <f t="shared" ca="1" si="1287"/>
        <v>#N/A</v>
      </c>
      <c r="CF525" s="91" t="e">
        <f t="shared" ca="1" si="1287"/>
        <v>#N/A</v>
      </c>
      <c r="CG525" t="e">
        <f t="shared" ca="1" si="1287"/>
        <v>#N/A</v>
      </c>
      <c r="CH525" t="e">
        <f t="shared" ca="1" si="1287"/>
        <v>#N/A</v>
      </c>
      <c r="CI525" t="e">
        <f t="shared" ca="1" si="1287"/>
        <v>#N/A</v>
      </c>
      <c r="CJ525" t="e">
        <f t="shared" ref="CJ525:EN528" ca="1" si="1289">$L525*$E$518</f>
        <v>#N/A</v>
      </c>
      <c r="CK525" t="e">
        <f t="shared" ca="1" si="1289"/>
        <v>#N/A</v>
      </c>
      <c r="CL525" t="e">
        <f t="shared" ca="1" si="1289"/>
        <v>#N/A</v>
      </c>
      <c r="CM525" t="e">
        <f t="shared" ca="1" si="1289"/>
        <v>#N/A</v>
      </c>
      <c r="CN525" t="e">
        <f t="shared" ca="1" si="1289"/>
        <v>#N/A</v>
      </c>
      <c r="CO525" t="e">
        <f t="shared" ca="1" si="1289"/>
        <v>#N/A</v>
      </c>
      <c r="CP525" t="e">
        <f t="shared" ca="1" si="1289"/>
        <v>#N/A</v>
      </c>
      <c r="CQ525" t="e">
        <f t="shared" ca="1" si="1289"/>
        <v>#N/A</v>
      </c>
      <c r="CR525" t="e">
        <f t="shared" ca="1" si="1289"/>
        <v>#N/A</v>
      </c>
      <c r="CS525" t="e">
        <f t="shared" ca="1" si="1289"/>
        <v>#N/A</v>
      </c>
      <c r="CT525" t="e">
        <f t="shared" ca="1" si="1289"/>
        <v>#N/A</v>
      </c>
      <c r="CU525" t="e">
        <f t="shared" ca="1" si="1289"/>
        <v>#N/A</v>
      </c>
      <c r="CV525" t="e">
        <f t="shared" ca="1" si="1289"/>
        <v>#N/A</v>
      </c>
      <c r="CW525" t="e">
        <f t="shared" ca="1" si="1289"/>
        <v>#N/A</v>
      </c>
      <c r="CX525" t="e">
        <f t="shared" ca="1" si="1289"/>
        <v>#N/A</v>
      </c>
      <c r="CY525" t="e">
        <f t="shared" ca="1" si="1289"/>
        <v>#N/A</v>
      </c>
      <c r="CZ525" t="e">
        <f t="shared" ca="1" si="1289"/>
        <v>#N/A</v>
      </c>
      <c r="DA525" t="e">
        <f t="shared" ca="1" si="1289"/>
        <v>#N/A</v>
      </c>
      <c r="DB525" t="e">
        <f t="shared" ca="1" si="1289"/>
        <v>#N/A</v>
      </c>
      <c r="DC525" t="e">
        <f t="shared" ca="1" si="1289"/>
        <v>#N/A</v>
      </c>
      <c r="DD525" t="e">
        <f t="shared" ca="1" si="1289"/>
        <v>#N/A</v>
      </c>
      <c r="DE525" t="e">
        <f t="shared" ca="1" si="1289"/>
        <v>#N/A</v>
      </c>
      <c r="DF525" t="e">
        <f t="shared" ca="1" si="1289"/>
        <v>#N/A</v>
      </c>
      <c r="DG525" t="e">
        <f t="shared" ca="1" si="1289"/>
        <v>#N/A</v>
      </c>
      <c r="DH525" t="e">
        <f t="shared" ca="1" si="1289"/>
        <v>#N/A</v>
      </c>
      <c r="DI525" t="e">
        <f t="shared" ca="1" si="1289"/>
        <v>#N/A</v>
      </c>
      <c r="DJ525" s="91" t="e">
        <f t="shared" ca="1" si="1289"/>
        <v>#N/A</v>
      </c>
      <c r="DK525" t="e">
        <f t="shared" ca="1" si="1289"/>
        <v>#N/A</v>
      </c>
      <c r="DL525" t="e">
        <f t="shared" ca="1" si="1289"/>
        <v>#N/A</v>
      </c>
      <c r="DM525" t="e">
        <f t="shared" ca="1" si="1289"/>
        <v>#N/A</v>
      </c>
      <c r="DN525" t="e">
        <f t="shared" ca="1" si="1289"/>
        <v>#N/A</v>
      </c>
      <c r="DO525" t="e">
        <f t="shared" ca="1" si="1289"/>
        <v>#N/A</v>
      </c>
      <c r="DP525" t="e">
        <f t="shared" ca="1" si="1289"/>
        <v>#N/A</v>
      </c>
      <c r="DQ525" t="e">
        <f t="shared" ca="1" si="1289"/>
        <v>#N/A</v>
      </c>
      <c r="DR525" t="e">
        <f t="shared" ca="1" si="1289"/>
        <v>#N/A</v>
      </c>
      <c r="DS525" t="e">
        <f t="shared" ca="1" si="1289"/>
        <v>#N/A</v>
      </c>
      <c r="DT525" t="e">
        <f t="shared" ca="1" si="1289"/>
        <v>#N/A</v>
      </c>
      <c r="DU525" t="e">
        <f t="shared" ca="1" si="1289"/>
        <v>#N/A</v>
      </c>
      <c r="DV525" t="e">
        <f t="shared" ca="1" si="1289"/>
        <v>#N/A</v>
      </c>
      <c r="DW525" t="e">
        <f t="shared" ca="1" si="1289"/>
        <v>#N/A</v>
      </c>
      <c r="DX525" t="e">
        <f t="shared" ca="1" si="1289"/>
        <v>#N/A</v>
      </c>
      <c r="DY525" t="e">
        <f t="shared" ca="1" si="1289"/>
        <v>#N/A</v>
      </c>
      <c r="DZ525" t="e">
        <f t="shared" ca="1" si="1289"/>
        <v>#N/A</v>
      </c>
      <c r="EA525" t="e">
        <f t="shared" ca="1" si="1289"/>
        <v>#N/A</v>
      </c>
      <c r="EB525" t="e">
        <f t="shared" ca="1" si="1289"/>
        <v>#N/A</v>
      </c>
      <c r="EC525" t="e">
        <f t="shared" ca="1" si="1289"/>
        <v>#N/A</v>
      </c>
      <c r="ED525" t="e">
        <f t="shared" ca="1" si="1289"/>
        <v>#N/A</v>
      </c>
      <c r="EE525" t="e">
        <f t="shared" ca="1" si="1289"/>
        <v>#N/A</v>
      </c>
      <c r="EF525" t="e">
        <f t="shared" ca="1" si="1289"/>
        <v>#N/A</v>
      </c>
      <c r="EG525" t="e">
        <f t="shared" ca="1" si="1289"/>
        <v>#N/A</v>
      </c>
      <c r="EH525" t="e">
        <f t="shared" ca="1" si="1289"/>
        <v>#N/A</v>
      </c>
      <c r="EI525" t="e">
        <f t="shared" ca="1" si="1289"/>
        <v>#N/A</v>
      </c>
      <c r="EJ525" t="e">
        <f t="shared" ca="1" si="1289"/>
        <v>#N/A</v>
      </c>
      <c r="EK525" t="e">
        <f t="shared" ca="1" si="1289"/>
        <v>#N/A</v>
      </c>
      <c r="EL525" t="e">
        <f t="shared" ca="1" si="1289"/>
        <v>#N/A</v>
      </c>
      <c r="EM525" t="e">
        <f t="shared" ca="1" si="1289"/>
        <v>#N/A</v>
      </c>
      <c r="EN525" s="91" t="e">
        <f t="shared" ca="1" si="1289"/>
        <v>#N/A</v>
      </c>
    </row>
    <row r="526" spans="1:144">
      <c r="A526" t="str">
        <f ca="1"/>
        <v>Substructure</v>
      </c>
      <c r="B526" t="str">
        <f ca="1"/>
        <v>Lowest floor slab</v>
      </c>
      <c r="C526">
        <f ca="1"/>
        <v>0</v>
      </c>
      <c r="D526" t="str">
        <f ca="1"/>
        <v/>
      </c>
      <c r="E526">
        <f ca="1"/>
        <v>0</v>
      </c>
      <c r="F526">
        <f ca="1"/>
        <v>0</v>
      </c>
      <c r="G526">
        <f ca="1"/>
        <v>0</v>
      </c>
      <c r="H526" t="str">
        <f ca="1"/>
        <v/>
      </c>
      <c r="I526">
        <f ca="1"/>
        <v>0</v>
      </c>
      <c r="J526" t="str">
        <f ca="1"/>
        <v/>
      </c>
      <c r="K526" t="str">
        <f ca="1"/>
        <v>0</v>
      </c>
      <c r="L526" t="str">
        <f ca="1"/>
        <v>0</v>
      </c>
      <c r="M526" t="str">
        <f ca="1"/>
        <v>0</v>
      </c>
      <c r="X526" s="91" t="e">
        <f t="shared" ca="1" si="1286"/>
        <v>#N/A</v>
      </c>
      <c r="Y526" t="e">
        <f t="shared" ref="Y526:CJ529" ca="1" si="1290">$L526*$E$518</f>
        <v>#N/A</v>
      </c>
      <c r="Z526" t="e">
        <f t="shared" ca="1" si="1290"/>
        <v>#N/A</v>
      </c>
      <c r="AA526" t="e">
        <f t="shared" ca="1" si="1290"/>
        <v>#N/A</v>
      </c>
      <c r="AB526" t="e">
        <f t="shared" ca="1" si="1290"/>
        <v>#N/A</v>
      </c>
      <c r="AC526" t="e">
        <f t="shared" ca="1" si="1290"/>
        <v>#N/A</v>
      </c>
      <c r="AD526" t="e">
        <f t="shared" ca="1" si="1290"/>
        <v>#N/A</v>
      </c>
      <c r="AE526" t="e">
        <f t="shared" ca="1" si="1290"/>
        <v>#N/A</v>
      </c>
      <c r="AF526" t="e">
        <f t="shared" ca="1" si="1290"/>
        <v>#N/A</v>
      </c>
      <c r="AG526" t="e">
        <f t="shared" ca="1" si="1290"/>
        <v>#N/A</v>
      </c>
      <c r="AH526" t="e">
        <f t="shared" ca="1" si="1290"/>
        <v>#N/A</v>
      </c>
      <c r="AI526" t="e">
        <f t="shared" ca="1" si="1290"/>
        <v>#N/A</v>
      </c>
      <c r="AJ526" t="e">
        <f t="shared" ca="1" si="1290"/>
        <v>#N/A</v>
      </c>
      <c r="AK526" t="e">
        <f t="shared" ca="1" si="1290"/>
        <v>#N/A</v>
      </c>
      <c r="AL526" t="e">
        <f t="shared" ca="1" si="1290"/>
        <v>#N/A</v>
      </c>
      <c r="AM526" t="e">
        <f t="shared" ca="1" si="1290"/>
        <v>#N/A</v>
      </c>
      <c r="AN526" t="e">
        <f t="shared" ca="1" si="1290"/>
        <v>#N/A</v>
      </c>
      <c r="AO526" t="e">
        <f t="shared" ca="1" si="1290"/>
        <v>#N/A</v>
      </c>
      <c r="AP526" t="e">
        <f t="shared" ca="1" si="1290"/>
        <v>#N/A</v>
      </c>
      <c r="AQ526" t="e">
        <f t="shared" ca="1" si="1290"/>
        <v>#N/A</v>
      </c>
      <c r="AR526" t="e">
        <f t="shared" ca="1" si="1290"/>
        <v>#N/A</v>
      </c>
      <c r="AS526" t="e">
        <f t="shared" ca="1" si="1290"/>
        <v>#N/A</v>
      </c>
      <c r="AT526" t="e">
        <f t="shared" ca="1" si="1290"/>
        <v>#N/A</v>
      </c>
      <c r="AU526" t="e">
        <f t="shared" ca="1" si="1290"/>
        <v>#N/A</v>
      </c>
      <c r="AV526" t="e">
        <f t="shared" ca="1" si="1290"/>
        <v>#N/A</v>
      </c>
      <c r="AW526" t="e">
        <f t="shared" ca="1" si="1290"/>
        <v>#N/A</v>
      </c>
      <c r="AX526" t="e">
        <f t="shared" ca="1" si="1290"/>
        <v>#N/A</v>
      </c>
      <c r="AY526" t="e">
        <f t="shared" ca="1" si="1290"/>
        <v>#N/A</v>
      </c>
      <c r="AZ526" t="e">
        <f t="shared" ca="1" si="1290"/>
        <v>#N/A</v>
      </c>
      <c r="BA526" t="e">
        <f t="shared" ca="1" si="1290"/>
        <v>#N/A</v>
      </c>
      <c r="BB526" s="91" t="e">
        <f t="shared" ca="1" si="1290"/>
        <v>#N/A</v>
      </c>
      <c r="BC526" t="e">
        <f t="shared" ca="1" si="1290"/>
        <v>#N/A</v>
      </c>
      <c r="BD526" t="e">
        <f t="shared" ca="1" si="1290"/>
        <v>#N/A</v>
      </c>
      <c r="BE526" t="e">
        <f t="shared" ca="1" si="1290"/>
        <v>#N/A</v>
      </c>
      <c r="BF526" t="e">
        <f t="shared" ca="1" si="1290"/>
        <v>#N/A</v>
      </c>
      <c r="BG526" t="e">
        <f t="shared" ca="1" si="1290"/>
        <v>#N/A</v>
      </c>
      <c r="BH526" t="e">
        <f t="shared" ca="1" si="1290"/>
        <v>#N/A</v>
      </c>
      <c r="BI526" t="e">
        <f t="shared" ca="1" si="1290"/>
        <v>#N/A</v>
      </c>
      <c r="BJ526" t="e">
        <f t="shared" ca="1" si="1290"/>
        <v>#N/A</v>
      </c>
      <c r="BK526" t="e">
        <f t="shared" ca="1" si="1290"/>
        <v>#N/A</v>
      </c>
      <c r="BL526" t="e">
        <f t="shared" ca="1" si="1290"/>
        <v>#N/A</v>
      </c>
      <c r="BM526" t="e">
        <f t="shared" ca="1" si="1290"/>
        <v>#N/A</v>
      </c>
      <c r="BN526" t="e">
        <f t="shared" ca="1" si="1290"/>
        <v>#N/A</v>
      </c>
      <c r="BO526" t="e">
        <f t="shared" ca="1" si="1290"/>
        <v>#N/A</v>
      </c>
      <c r="BP526" t="e">
        <f t="shared" ca="1" si="1290"/>
        <v>#N/A</v>
      </c>
      <c r="BQ526" t="e">
        <f t="shared" ca="1" si="1290"/>
        <v>#N/A</v>
      </c>
      <c r="BR526" t="e">
        <f t="shared" ca="1" si="1290"/>
        <v>#N/A</v>
      </c>
      <c r="BS526" t="e">
        <f t="shared" ca="1" si="1290"/>
        <v>#N/A</v>
      </c>
      <c r="BT526" t="e">
        <f t="shared" ca="1" si="1290"/>
        <v>#N/A</v>
      </c>
      <c r="BU526" t="e">
        <f t="shared" ca="1" si="1290"/>
        <v>#N/A</v>
      </c>
      <c r="BV526" t="e">
        <f t="shared" ca="1" si="1290"/>
        <v>#N/A</v>
      </c>
      <c r="BW526" t="e">
        <f t="shared" ca="1" si="1290"/>
        <v>#N/A</v>
      </c>
      <c r="BX526" t="e">
        <f t="shared" ca="1" si="1290"/>
        <v>#N/A</v>
      </c>
      <c r="BY526" t="e">
        <f t="shared" ca="1" si="1290"/>
        <v>#N/A</v>
      </c>
      <c r="BZ526" t="e">
        <f t="shared" ca="1" si="1290"/>
        <v>#N/A</v>
      </c>
      <c r="CA526" t="e">
        <f t="shared" ca="1" si="1290"/>
        <v>#N/A</v>
      </c>
      <c r="CB526" t="e">
        <f t="shared" ca="1" si="1290"/>
        <v>#N/A</v>
      </c>
      <c r="CC526" t="e">
        <f t="shared" ca="1" si="1290"/>
        <v>#N/A</v>
      </c>
      <c r="CD526" t="e">
        <f t="shared" ca="1" si="1290"/>
        <v>#N/A</v>
      </c>
      <c r="CE526" t="e">
        <f t="shared" ca="1" si="1290"/>
        <v>#N/A</v>
      </c>
      <c r="CF526" s="91" t="e">
        <f t="shared" ca="1" si="1290"/>
        <v>#N/A</v>
      </c>
      <c r="CG526" t="e">
        <f t="shared" ca="1" si="1290"/>
        <v>#N/A</v>
      </c>
      <c r="CH526" t="e">
        <f t="shared" ca="1" si="1290"/>
        <v>#N/A</v>
      </c>
      <c r="CI526" t="e">
        <f t="shared" ca="1" si="1290"/>
        <v>#N/A</v>
      </c>
      <c r="CJ526" t="e">
        <f t="shared" ca="1" si="1290"/>
        <v>#N/A</v>
      </c>
      <c r="CK526" t="e">
        <f t="shared" ca="1" si="1289"/>
        <v>#N/A</v>
      </c>
      <c r="CL526" t="e">
        <f t="shared" ca="1" si="1289"/>
        <v>#N/A</v>
      </c>
      <c r="CM526" t="e">
        <f t="shared" ca="1" si="1289"/>
        <v>#N/A</v>
      </c>
      <c r="CN526" t="e">
        <f t="shared" ca="1" si="1289"/>
        <v>#N/A</v>
      </c>
      <c r="CO526" t="e">
        <f t="shared" ca="1" si="1289"/>
        <v>#N/A</v>
      </c>
      <c r="CP526" t="e">
        <f t="shared" ca="1" si="1289"/>
        <v>#N/A</v>
      </c>
      <c r="CQ526" t="e">
        <f t="shared" ca="1" si="1289"/>
        <v>#N/A</v>
      </c>
      <c r="CR526" t="e">
        <f t="shared" ca="1" si="1289"/>
        <v>#N/A</v>
      </c>
      <c r="CS526" t="e">
        <f t="shared" ca="1" si="1289"/>
        <v>#N/A</v>
      </c>
      <c r="CT526" t="e">
        <f t="shared" ca="1" si="1289"/>
        <v>#N/A</v>
      </c>
      <c r="CU526" t="e">
        <f t="shared" ca="1" si="1289"/>
        <v>#N/A</v>
      </c>
      <c r="CV526" t="e">
        <f t="shared" ca="1" si="1289"/>
        <v>#N/A</v>
      </c>
      <c r="CW526" t="e">
        <f t="shared" ca="1" si="1289"/>
        <v>#N/A</v>
      </c>
      <c r="CX526" t="e">
        <f t="shared" ca="1" si="1289"/>
        <v>#N/A</v>
      </c>
      <c r="CY526" t="e">
        <f t="shared" ca="1" si="1289"/>
        <v>#N/A</v>
      </c>
      <c r="CZ526" t="e">
        <f t="shared" ca="1" si="1289"/>
        <v>#N/A</v>
      </c>
      <c r="DA526" t="e">
        <f t="shared" ca="1" si="1289"/>
        <v>#N/A</v>
      </c>
      <c r="DB526" t="e">
        <f t="shared" ca="1" si="1289"/>
        <v>#N/A</v>
      </c>
      <c r="DC526" t="e">
        <f t="shared" ca="1" si="1289"/>
        <v>#N/A</v>
      </c>
      <c r="DD526" t="e">
        <f t="shared" ca="1" si="1289"/>
        <v>#N/A</v>
      </c>
      <c r="DE526" t="e">
        <f t="shared" ca="1" si="1289"/>
        <v>#N/A</v>
      </c>
      <c r="DF526" t="e">
        <f t="shared" ca="1" si="1289"/>
        <v>#N/A</v>
      </c>
      <c r="DG526" t="e">
        <f t="shared" ca="1" si="1289"/>
        <v>#N/A</v>
      </c>
      <c r="DH526" t="e">
        <f t="shared" ca="1" si="1289"/>
        <v>#N/A</v>
      </c>
      <c r="DI526" t="e">
        <f t="shared" ca="1" si="1289"/>
        <v>#N/A</v>
      </c>
      <c r="DJ526" s="91" t="e">
        <f t="shared" ca="1" si="1289"/>
        <v>#N/A</v>
      </c>
      <c r="DK526" t="e">
        <f t="shared" ca="1" si="1289"/>
        <v>#N/A</v>
      </c>
      <c r="DL526" t="e">
        <f t="shared" ca="1" si="1289"/>
        <v>#N/A</v>
      </c>
      <c r="DM526" t="e">
        <f t="shared" ca="1" si="1289"/>
        <v>#N/A</v>
      </c>
      <c r="DN526" t="e">
        <f t="shared" ca="1" si="1289"/>
        <v>#N/A</v>
      </c>
      <c r="DO526" t="e">
        <f t="shared" ca="1" si="1289"/>
        <v>#N/A</v>
      </c>
      <c r="DP526" t="e">
        <f t="shared" ca="1" si="1289"/>
        <v>#N/A</v>
      </c>
      <c r="DQ526" t="e">
        <f t="shared" ca="1" si="1289"/>
        <v>#N/A</v>
      </c>
      <c r="DR526" t="e">
        <f t="shared" ca="1" si="1289"/>
        <v>#N/A</v>
      </c>
      <c r="DS526" t="e">
        <f t="shared" ca="1" si="1289"/>
        <v>#N/A</v>
      </c>
      <c r="DT526" t="e">
        <f t="shared" ca="1" si="1289"/>
        <v>#N/A</v>
      </c>
      <c r="DU526" t="e">
        <f t="shared" ca="1" si="1289"/>
        <v>#N/A</v>
      </c>
      <c r="DV526" t="e">
        <f t="shared" ca="1" si="1289"/>
        <v>#N/A</v>
      </c>
      <c r="DW526" t="e">
        <f t="shared" ca="1" si="1289"/>
        <v>#N/A</v>
      </c>
      <c r="DX526" t="e">
        <f t="shared" ca="1" si="1289"/>
        <v>#N/A</v>
      </c>
      <c r="DY526" t="e">
        <f t="shared" ca="1" si="1289"/>
        <v>#N/A</v>
      </c>
      <c r="DZ526" t="e">
        <f t="shared" ca="1" si="1289"/>
        <v>#N/A</v>
      </c>
      <c r="EA526" t="e">
        <f t="shared" ca="1" si="1289"/>
        <v>#N/A</v>
      </c>
      <c r="EB526" t="e">
        <f t="shared" ca="1" si="1289"/>
        <v>#N/A</v>
      </c>
      <c r="EC526" t="e">
        <f t="shared" ca="1" si="1289"/>
        <v>#N/A</v>
      </c>
      <c r="ED526" t="e">
        <f t="shared" ca="1" si="1289"/>
        <v>#N/A</v>
      </c>
      <c r="EE526" t="e">
        <f t="shared" ca="1" si="1289"/>
        <v>#N/A</v>
      </c>
      <c r="EF526" t="e">
        <f t="shared" ca="1" si="1289"/>
        <v>#N/A</v>
      </c>
      <c r="EG526" t="e">
        <f t="shared" ca="1" si="1289"/>
        <v>#N/A</v>
      </c>
      <c r="EH526" t="e">
        <f t="shared" ca="1" si="1289"/>
        <v>#N/A</v>
      </c>
      <c r="EI526" t="e">
        <f t="shared" ca="1" si="1289"/>
        <v>#N/A</v>
      </c>
      <c r="EJ526" t="e">
        <f t="shared" ca="1" si="1289"/>
        <v>#N/A</v>
      </c>
      <c r="EK526" t="e">
        <f t="shared" ca="1" si="1289"/>
        <v>#N/A</v>
      </c>
      <c r="EL526" t="e">
        <f t="shared" ca="1" si="1289"/>
        <v>#N/A</v>
      </c>
      <c r="EM526" t="e">
        <f t="shared" ca="1" si="1289"/>
        <v>#N/A</v>
      </c>
      <c r="EN526" s="91" t="e">
        <f t="shared" ca="1" si="1289"/>
        <v>#N/A</v>
      </c>
    </row>
    <row r="527" spans="1:144">
      <c r="A527" t="str">
        <f ca="1"/>
        <v>Substructure</v>
      </c>
      <c r="B527" t="str">
        <f ca="1"/>
        <v>Ground insulation</v>
      </c>
      <c r="C527">
        <f ca="1"/>
        <v>0</v>
      </c>
      <c r="D527" t="str">
        <f ca="1"/>
        <v/>
      </c>
      <c r="E527">
        <f ca="1"/>
        <v>0</v>
      </c>
      <c r="F527">
        <f ca="1"/>
        <v>0</v>
      </c>
      <c r="G527">
        <f ca="1"/>
        <v>0</v>
      </c>
      <c r="H527" t="str">
        <f ca="1"/>
        <v/>
      </c>
      <c r="I527">
        <f ca="1"/>
        <v>0</v>
      </c>
      <c r="J527" t="str">
        <f ca="1"/>
        <v/>
      </c>
      <c r="K527" t="str">
        <f ca="1"/>
        <v>0</v>
      </c>
      <c r="L527" t="str">
        <f ca="1"/>
        <v>0</v>
      </c>
      <c r="M527" t="str">
        <f ca="1"/>
        <v>0</v>
      </c>
      <c r="X527" s="91" t="e">
        <f t="shared" ca="1" si="1286"/>
        <v>#N/A</v>
      </c>
      <c r="Y527" t="e">
        <f t="shared" ca="1" si="1290"/>
        <v>#N/A</v>
      </c>
      <c r="Z527" t="e">
        <f t="shared" ca="1" si="1290"/>
        <v>#N/A</v>
      </c>
      <c r="AA527" t="e">
        <f t="shared" ca="1" si="1290"/>
        <v>#N/A</v>
      </c>
      <c r="AB527" t="e">
        <f t="shared" ca="1" si="1290"/>
        <v>#N/A</v>
      </c>
      <c r="AC527" t="e">
        <f t="shared" ca="1" si="1290"/>
        <v>#N/A</v>
      </c>
      <c r="AD527" t="e">
        <f t="shared" ca="1" si="1290"/>
        <v>#N/A</v>
      </c>
      <c r="AE527" t="e">
        <f t="shared" ca="1" si="1290"/>
        <v>#N/A</v>
      </c>
      <c r="AF527" t="e">
        <f t="shared" ca="1" si="1290"/>
        <v>#N/A</v>
      </c>
      <c r="AG527" t="e">
        <f t="shared" ca="1" si="1290"/>
        <v>#N/A</v>
      </c>
      <c r="AH527" t="e">
        <f t="shared" ca="1" si="1290"/>
        <v>#N/A</v>
      </c>
      <c r="AI527" t="e">
        <f t="shared" ca="1" si="1290"/>
        <v>#N/A</v>
      </c>
      <c r="AJ527" t="e">
        <f t="shared" ca="1" si="1290"/>
        <v>#N/A</v>
      </c>
      <c r="AK527" t="e">
        <f t="shared" ca="1" si="1290"/>
        <v>#N/A</v>
      </c>
      <c r="AL527" t="e">
        <f t="shared" ca="1" si="1290"/>
        <v>#N/A</v>
      </c>
      <c r="AM527" t="e">
        <f t="shared" ca="1" si="1290"/>
        <v>#N/A</v>
      </c>
      <c r="AN527" t="e">
        <f t="shared" ca="1" si="1290"/>
        <v>#N/A</v>
      </c>
      <c r="AO527" t="e">
        <f t="shared" ca="1" si="1290"/>
        <v>#N/A</v>
      </c>
      <c r="AP527" t="e">
        <f t="shared" ca="1" si="1290"/>
        <v>#N/A</v>
      </c>
      <c r="AQ527" t="e">
        <f t="shared" ca="1" si="1290"/>
        <v>#N/A</v>
      </c>
      <c r="AR527" t="e">
        <f t="shared" ca="1" si="1290"/>
        <v>#N/A</v>
      </c>
      <c r="AS527" t="e">
        <f t="shared" ca="1" si="1290"/>
        <v>#N/A</v>
      </c>
      <c r="AT527" t="e">
        <f t="shared" ca="1" si="1290"/>
        <v>#N/A</v>
      </c>
      <c r="AU527" t="e">
        <f t="shared" ca="1" si="1290"/>
        <v>#N/A</v>
      </c>
      <c r="AV527" t="e">
        <f t="shared" ca="1" si="1290"/>
        <v>#N/A</v>
      </c>
      <c r="AW527" t="e">
        <f t="shared" ca="1" si="1290"/>
        <v>#N/A</v>
      </c>
      <c r="AX527" t="e">
        <f t="shared" ca="1" si="1290"/>
        <v>#N/A</v>
      </c>
      <c r="AY527" t="e">
        <f t="shared" ca="1" si="1290"/>
        <v>#N/A</v>
      </c>
      <c r="AZ527" t="e">
        <f t="shared" ca="1" si="1290"/>
        <v>#N/A</v>
      </c>
      <c r="BA527" t="e">
        <f t="shared" ca="1" si="1290"/>
        <v>#N/A</v>
      </c>
      <c r="BB527" s="91" t="e">
        <f t="shared" ca="1" si="1290"/>
        <v>#N/A</v>
      </c>
      <c r="BC527" t="e">
        <f t="shared" ca="1" si="1290"/>
        <v>#N/A</v>
      </c>
      <c r="BD527" t="e">
        <f t="shared" ca="1" si="1290"/>
        <v>#N/A</v>
      </c>
      <c r="BE527" t="e">
        <f t="shared" ca="1" si="1290"/>
        <v>#N/A</v>
      </c>
      <c r="BF527" t="e">
        <f t="shared" ca="1" si="1290"/>
        <v>#N/A</v>
      </c>
      <c r="BG527" t="e">
        <f t="shared" ca="1" si="1290"/>
        <v>#N/A</v>
      </c>
      <c r="BH527" t="e">
        <f t="shared" ca="1" si="1290"/>
        <v>#N/A</v>
      </c>
      <c r="BI527" t="e">
        <f t="shared" ca="1" si="1290"/>
        <v>#N/A</v>
      </c>
      <c r="BJ527" t="e">
        <f t="shared" ca="1" si="1290"/>
        <v>#N/A</v>
      </c>
      <c r="BK527" t="e">
        <f t="shared" ca="1" si="1290"/>
        <v>#N/A</v>
      </c>
      <c r="BL527" t="e">
        <f t="shared" ca="1" si="1290"/>
        <v>#N/A</v>
      </c>
      <c r="BM527" t="e">
        <f t="shared" ca="1" si="1290"/>
        <v>#N/A</v>
      </c>
      <c r="BN527" t="e">
        <f t="shared" ca="1" si="1290"/>
        <v>#N/A</v>
      </c>
      <c r="BO527" t="e">
        <f t="shared" ca="1" si="1290"/>
        <v>#N/A</v>
      </c>
      <c r="BP527" t="e">
        <f t="shared" ca="1" si="1290"/>
        <v>#N/A</v>
      </c>
      <c r="BQ527" t="e">
        <f t="shared" ca="1" si="1290"/>
        <v>#N/A</v>
      </c>
      <c r="BR527" t="e">
        <f t="shared" ca="1" si="1290"/>
        <v>#N/A</v>
      </c>
      <c r="BS527" t="e">
        <f t="shared" ca="1" si="1290"/>
        <v>#N/A</v>
      </c>
      <c r="BT527" t="e">
        <f t="shared" ca="1" si="1290"/>
        <v>#N/A</v>
      </c>
      <c r="BU527" t="e">
        <f t="shared" ca="1" si="1290"/>
        <v>#N/A</v>
      </c>
      <c r="BV527" t="e">
        <f t="shared" ca="1" si="1290"/>
        <v>#N/A</v>
      </c>
      <c r="BW527" t="e">
        <f t="shared" ca="1" si="1290"/>
        <v>#N/A</v>
      </c>
      <c r="BX527" t="e">
        <f t="shared" ca="1" si="1290"/>
        <v>#N/A</v>
      </c>
      <c r="BY527" t="e">
        <f t="shared" ca="1" si="1290"/>
        <v>#N/A</v>
      </c>
      <c r="BZ527" t="e">
        <f t="shared" ca="1" si="1290"/>
        <v>#N/A</v>
      </c>
      <c r="CA527" t="e">
        <f t="shared" ca="1" si="1290"/>
        <v>#N/A</v>
      </c>
      <c r="CB527" t="e">
        <f t="shared" ca="1" si="1290"/>
        <v>#N/A</v>
      </c>
      <c r="CC527" t="e">
        <f t="shared" ca="1" si="1290"/>
        <v>#N/A</v>
      </c>
      <c r="CD527" t="e">
        <f t="shared" ca="1" si="1290"/>
        <v>#N/A</v>
      </c>
      <c r="CE527" t="e">
        <f t="shared" ca="1" si="1290"/>
        <v>#N/A</v>
      </c>
      <c r="CF527" s="91" t="e">
        <f t="shared" ca="1" si="1290"/>
        <v>#N/A</v>
      </c>
      <c r="CG527" t="e">
        <f t="shared" ca="1" si="1290"/>
        <v>#N/A</v>
      </c>
      <c r="CH527" t="e">
        <f t="shared" ca="1" si="1290"/>
        <v>#N/A</v>
      </c>
      <c r="CI527" t="e">
        <f t="shared" ca="1" si="1290"/>
        <v>#N/A</v>
      </c>
      <c r="CJ527" t="e">
        <f t="shared" ca="1" si="1290"/>
        <v>#N/A</v>
      </c>
      <c r="CK527" t="e">
        <f t="shared" ca="1" si="1289"/>
        <v>#N/A</v>
      </c>
      <c r="CL527" t="e">
        <f t="shared" ca="1" si="1289"/>
        <v>#N/A</v>
      </c>
      <c r="CM527" t="e">
        <f t="shared" ca="1" si="1289"/>
        <v>#N/A</v>
      </c>
      <c r="CN527" t="e">
        <f t="shared" ca="1" si="1289"/>
        <v>#N/A</v>
      </c>
      <c r="CO527" t="e">
        <f t="shared" ca="1" si="1289"/>
        <v>#N/A</v>
      </c>
      <c r="CP527" t="e">
        <f t="shared" ca="1" si="1289"/>
        <v>#N/A</v>
      </c>
      <c r="CQ527" t="e">
        <f t="shared" ca="1" si="1289"/>
        <v>#N/A</v>
      </c>
      <c r="CR527" t="e">
        <f t="shared" ca="1" si="1289"/>
        <v>#N/A</v>
      </c>
      <c r="CS527" t="e">
        <f t="shared" ca="1" si="1289"/>
        <v>#N/A</v>
      </c>
      <c r="CT527" t="e">
        <f t="shared" ca="1" si="1289"/>
        <v>#N/A</v>
      </c>
      <c r="CU527" t="e">
        <f t="shared" ca="1" si="1289"/>
        <v>#N/A</v>
      </c>
      <c r="CV527" t="e">
        <f t="shared" ca="1" si="1289"/>
        <v>#N/A</v>
      </c>
      <c r="CW527" t="e">
        <f t="shared" ca="1" si="1289"/>
        <v>#N/A</v>
      </c>
      <c r="CX527" t="e">
        <f t="shared" ca="1" si="1289"/>
        <v>#N/A</v>
      </c>
      <c r="CY527" t="e">
        <f t="shared" ca="1" si="1289"/>
        <v>#N/A</v>
      </c>
      <c r="CZ527" t="e">
        <f t="shared" ca="1" si="1289"/>
        <v>#N/A</v>
      </c>
      <c r="DA527" t="e">
        <f t="shared" ca="1" si="1289"/>
        <v>#N/A</v>
      </c>
      <c r="DB527" t="e">
        <f t="shared" ca="1" si="1289"/>
        <v>#N/A</v>
      </c>
      <c r="DC527" t="e">
        <f t="shared" ca="1" si="1289"/>
        <v>#N/A</v>
      </c>
      <c r="DD527" t="e">
        <f t="shared" ca="1" si="1289"/>
        <v>#N/A</v>
      </c>
      <c r="DE527" t="e">
        <f t="shared" ca="1" si="1289"/>
        <v>#N/A</v>
      </c>
      <c r="DF527" t="e">
        <f t="shared" ca="1" si="1289"/>
        <v>#N/A</v>
      </c>
      <c r="DG527" t="e">
        <f t="shared" ca="1" si="1289"/>
        <v>#N/A</v>
      </c>
      <c r="DH527" t="e">
        <f t="shared" ca="1" si="1289"/>
        <v>#N/A</v>
      </c>
      <c r="DI527" t="e">
        <f t="shared" ca="1" si="1289"/>
        <v>#N/A</v>
      </c>
      <c r="DJ527" s="91" t="e">
        <f t="shared" ca="1" si="1289"/>
        <v>#N/A</v>
      </c>
      <c r="DK527" t="e">
        <f t="shared" ca="1" si="1289"/>
        <v>#N/A</v>
      </c>
      <c r="DL527" t="e">
        <f t="shared" ca="1" si="1289"/>
        <v>#N/A</v>
      </c>
      <c r="DM527" t="e">
        <f t="shared" ca="1" si="1289"/>
        <v>#N/A</v>
      </c>
      <c r="DN527" t="e">
        <f t="shared" ca="1" si="1289"/>
        <v>#N/A</v>
      </c>
      <c r="DO527" t="e">
        <f t="shared" ca="1" si="1289"/>
        <v>#N/A</v>
      </c>
      <c r="DP527" t="e">
        <f t="shared" ca="1" si="1289"/>
        <v>#N/A</v>
      </c>
      <c r="DQ527" t="e">
        <f t="shared" ca="1" si="1289"/>
        <v>#N/A</v>
      </c>
      <c r="DR527" t="e">
        <f t="shared" ca="1" si="1289"/>
        <v>#N/A</v>
      </c>
      <c r="DS527" t="e">
        <f t="shared" ca="1" si="1289"/>
        <v>#N/A</v>
      </c>
      <c r="DT527" t="e">
        <f t="shared" ca="1" si="1289"/>
        <v>#N/A</v>
      </c>
      <c r="DU527" t="e">
        <f t="shared" ca="1" si="1289"/>
        <v>#N/A</v>
      </c>
      <c r="DV527" t="e">
        <f t="shared" ca="1" si="1289"/>
        <v>#N/A</v>
      </c>
      <c r="DW527" t="e">
        <f t="shared" ca="1" si="1289"/>
        <v>#N/A</v>
      </c>
      <c r="DX527" t="e">
        <f t="shared" ca="1" si="1289"/>
        <v>#N/A</v>
      </c>
      <c r="DY527" t="e">
        <f t="shared" ca="1" si="1289"/>
        <v>#N/A</v>
      </c>
      <c r="DZ527" t="e">
        <f t="shared" ca="1" si="1289"/>
        <v>#N/A</v>
      </c>
      <c r="EA527" t="e">
        <f t="shared" ca="1" si="1289"/>
        <v>#N/A</v>
      </c>
      <c r="EB527" t="e">
        <f t="shared" ca="1" si="1289"/>
        <v>#N/A</v>
      </c>
      <c r="EC527" t="e">
        <f t="shared" ca="1" si="1289"/>
        <v>#N/A</v>
      </c>
      <c r="ED527" t="e">
        <f t="shared" ca="1" si="1289"/>
        <v>#N/A</v>
      </c>
      <c r="EE527" t="e">
        <f t="shared" ca="1" si="1289"/>
        <v>#N/A</v>
      </c>
      <c r="EF527" t="e">
        <f t="shared" ca="1" si="1289"/>
        <v>#N/A</v>
      </c>
      <c r="EG527" t="e">
        <f t="shared" ca="1" si="1289"/>
        <v>#N/A</v>
      </c>
      <c r="EH527" t="e">
        <f t="shared" ca="1" si="1289"/>
        <v>#N/A</v>
      </c>
      <c r="EI527" t="e">
        <f t="shared" ca="1" si="1289"/>
        <v>#N/A</v>
      </c>
      <c r="EJ527" t="e">
        <f t="shared" ca="1" si="1289"/>
        <v>#N/A</v>
      </c>
      <c r="EK527" t="e">
        <f t="shared" ca="1" si="1289"/>
        <v>#N/A</v>
      </c>
      <c r="EL527" t="e">
        <f t="shared" ca="1" si="1289"/>
        <v>#N/A</v>
      </c>
      <c r="EM527" t="e">
        <f t="shared" ca="1" si="1289"/>
        <v>#N/A</v>
      </c>
      <c r="EN527" s="91" t="e">
        <f t="shared" ca="1" si="1289"/>
        <v>#N/A</v>
      </c>
    </row>
    <row r="528" spans="1:144">
      <c r="A528" t="str">
        <f ca="1"/>
        <v>Superstructure</v>
      </c>
      <c r="B528" t="str">
        <f ca="1"/>
        <v>Core structure</v>
      </c>
      <c r="C528">
        <f ca="1"/>
        <v>0</v>
      </c>
      <c r="D528" t="str">
        <f ca="1"/>
        <v/>
      </c>
      <c r="E528">
        <f ca="1"/>
        <v>0</v>
      </c>
      <c r="F528">
        <f ca="1"/>
        <v>0</v>
      </c>
      <c r="G528">
        <f ca="1"/>
        <v>0</v>
      </c>
      <c r="H528" t="str">
        <f ca="1"/>
        <v/>
      </c>
      <c r="I528">
        <f ca="1"/>
        <v>0</v>
      </c>
      <c r="J528" t="str">
        <f ca="1"/>
        <v/>
      </c>
      <c r="K528" t="str">
        <f ca="1"/>
        <v>0</v>
      </c>
      <c r="L528" t="str">
        <f ca="1"/>
        <v>0</v>
      </c>
      <c r="M528" t="str">
        <f ca="1"/>
        <v>0</v>
      </c>
      <c r="X528" s="91" t="e">
        <f t="shared" ca="1" si="1286"/>
        <v>#N/A</v>
      </c>
      <c r="Y528" t="e">
        <f t="shared" ca="1" si="1290"/>
        <v>#N/A</v>
      </c>
      <c r="Z528" t="e">
        <f t="shared" ca="1" si="1290"/>
        <v>#N/A</v>
      </c>
      <c r="AA528" t="e">
        <f t="shared" ca="1" si="1290"/>
        <v>#N/A</v>
      </c>
      <c r="AB528" t="e">
        <f t="shared" ca="1" si="1290"/>
        <v>#N/A</v>
      </c>
      <c r="AC528" t="e">
        <f t="shared" ca="1" si="1290"/>
        <v>#N/A</v>
      </c>
      <c r="AD528" t="e">
        <f t="shared" ca="1" si="1290"/>
        <v>#N/A</v>
      </c>
      <c r="AE528" t="e">
        <f t="shared" ca="1" si="1290"/>
        <v>#N/A</v>
      </c>
      <c r="AF528" t="e">
        <f t="shared" ca="1" si="1290"/>
        <v>#N/A</v>
      </c>
      <c r="AG528" t="e">
        <f t="shared" ca="1" si="1290"/>
        <v>#N/A</v>
      </c>
      <c r="AH528" t="e">
        <f t="shared" ca="1" si="1290"/>
        <v>#N/A</v>
      </c>
      <c r="AI528" t="e">
        <f t="shared" ca="1" si="1290"/>
        <v>#N/A</v>
      </c>
      <c r="AJ528" t="e">
        <f t="shared" ca="1" si="1290"/>
        <v>#N/A</v>
      </c>
      <c r="AK528" t="e">
        <f t="shared" ca="1" si="1290"/>
        <v>#N/A</v>
      </c>
      <c r="AL528" t="e">
        <f t="shared" ca="1" si="1290"/>
        <v>#N/A</v>
      </c>
      <c r="AM528" t="e">
        <f t="shared" ca="1" si="1290"/>
        <v>#N/A</v>
      </c>
      <c r="AN528" t="e">
        <f t="shared" ca="1" si="1290"/>
        <v>#N/A</v>
      </c>
      <c r="AO528" t="e">
        <f t="shared" ca="1" si="1290"/>
        <v>#N/A</v>
      </c>
      <c r="AP528" t="e">
        <f t="shared" ca="1" si="1290"/>
        <v>#N/A</v>
      </c>
      <c r="AQ528" t="e">
        <f t="shared" ca="1" si="1290"/>
        <v>#N/A</v>
      </c>
      <c r="AR528" t="e">
        <f t="shared" ca="1" si="1290"/>
        <v>#N/A</v>
      </c>
      <c r="AS528" t="e">
        <f t="shared" ca="1" si="1290"/>
        <v>#N/A</v>
      </c>
      <c r="AT528" t="e">
        <f t="shared" ca="1" si="1290"/>
        <v>#N/A</v>
      </c>
      <c r="AU528" t="e">
        <f t="shared" ca="1" si="1290"/>
        <v>#N/A</v>
      </c>
      <c r="AV528" t="e">
        <f t="shared" ca="1" si="1290"/>
        <v>#N/A</v>
      </c>
      <c r="AW528" t="e">
        <f t="shared" ca="1" si="1290"/>
        <v>#N/A</v>
      </c>
      <c r="AX528" t="e">
        <f t="shared" ca="1" si="1290"/>
        <v>#N/A</v>
      </c>
      <c r="AY528" t="e">
        <f t="shared" ca="1" si="1290"/>
        <v>#N/A</v>
      </c>
      <c r="AZ528" t="e">
        <f t="shared" ca="1" si="1290"/>
        <v>#N/A</v>
      </c>
      <c r="BA528" t="e">
        <f t="shared" ca="1" si="1290"/>
        <v>#N/A</v>
      </c>
      <c r="BB528" s="91" t="e">
        <f t="shared" ca="1" si="1290"/>
        <v>#N/A</v>
      </c>
      <c r="BC528" t="e">
        <f t="shared" ca="1" si="1290"/>
        <v>#N/A</v>
      </c>
      <c r="BD528" t="e">
        <f t="shared" ca="1" si="1290"/>
        <v>#N/A</v>
      </c>
      <c r="BE528" t="e">
        <f t="shared" ca="1" si="1290"/>
        <v>#N/A</v>
      </c>
      <c r="BF528" t="e">
        <f t="shared" ca="1" si="1290"/>
        <v>#N/A</v>
      </c>
      <c r="BG528" t="e">
        <f t="shared" ca="1" si="1290"/>
        <v>#N/A</v>
      </c>
      <c r="BH528" t="e">
        <f t="shared" ca="1" si="1290"/>
        <v>#N/A</v>
      </c>
      <c r="BI528" t="e">
        <f t="shared" ca="1" si="1290"/>
        <v>#N/A</v>
      </c>
      <c r="BJ528" t="e">
        <f t="shared" ca="1" si="1290"/>
        <v>#N/A</v>
      </c>
      <c r="BK528" t="e">
        <f t="shared" ca="1" si="1290"/>
        <v>#N/A</v>
      </c>
      <c r="BL528" t="e">
        <f t="shared" ca="1" si="1290"/>
        <v>#N/A</v>
      </c>
      <c r="BM528" t="e">
        <f t="shared" ca="1" si="1290"/>
        <v>#N/A</v>
      </c>
      <c r="BN528" t="e">
        <f t="shared" ca="1" si="1290"/>
        <v>#N/A</v>
      </c>
      <c r="BO528" t="e">
        <f t="shared" ca="1" si="1290"/>
        <v>#N/A</v>
      </c>
      <c r="BP528" t="e">
        <f t="shared" ca="1" si="1290"/>
        <v>#N/A</v>
      </c>
      <c r="BQ528" t="e">
        <f t="shared" ca="1" si="1290"/>
        <v>#N/A</v>
      </c>
      <c r="BR528" t="e">
        <f t="shared" ca="1" si="1290"/>
        <v>#N/A</v>
      </c>
      <c r="BS528" t="e">
        <f t="shared" ca="1" si="1290"/>
        <v>#N/A</v>
      </c>
      <c r="BT528" t="e">
        <f t="shared" ca="1" si="1290"/>
        <v>#N/A</v>
      </c>
      <c r="BU528" t="e">
        <f t="shared" ca="1" si="1290"/>
        <v>#N/A</v>
      </c>
      <c r="BV528" t="e">
        <f t="shared" ca="1" si="1290"/>
        <v>#N/A</v>
      </c>
      <c r="BW528" t="e">
        <f t="shared" ca="1" si="1290"/>
        <v>#N/A</v>
      </c>
      <c r="BX528" t="e">
        <f t="shared" ca="1" si="1290"/>
        <v>#N/A</v>
      </c>
      <c r="BY528" t="e">
        <f t="shared" ca="1" si="1290"/>
        <v>#N/A</v>
      </c>
      <c r="BZ528" t="e">
        <f t="shared" ca="1" si="1290"/>
        <v>#N/A</v>
      </c>
      <c r="CA528" t="e">
        <f t="shared" ca="1" si="1290"/>
        <v>#N/A</v>
      </c>
      <c r="CB528" t="e">
        <f t="shared" ca="1" si="1290"/>
        <v>#N/A</v>
      </c>
      <c r="CC528" t="e">
        <f t="shared" ca="1" si="1290"/>
        <v>#N/A</v>
      </c>
      <c r="CD528" t="e">
        <f t="shared" ca="1" si="1290"/>
        <v>#N/A</v>
      </c>
      <c r="CE528" t="e">
        <f t="shared" ca="1" si="1290"/>
        <v>#N/A</v>
      </c>
      <c r="CF528" s="91" t="e">
        <f t="shared" ca="1" si="1290"/>
        <v>#N/A</v>
      </c>
      <c r="CG528" t="e">
        <f t="shared" ca="1" si="1290"/>
        <v>#N/A</v>
      </c>
      <c r="CH528" t="e">
        <f t="shared" ca="1" si="1290"/>
        <v>#N/A</v>
      </c>
      <c r="CI528" t="e">
        <f t="shared" ca="1" si="1290"/>
        <v>#N/A</v>
      </c>
      <c r="CJ528" t="e">
        <f t="shared" ca="1" si="1290"/>
        <v>#N/A</v>
      </c>
      <c r="CK528" t="e">
        <f t="shared" ca="1" si="1289"/>
        <v>#N/A</v>
      </c>
      <c r="CL528" t="e">
        <f t="shared" ca="1" si="1289"/>
        <v>#N/A</v>
      </c>
      <c r="CM528" t="e">
        <f t="shared" ca="1" si="1289"/>
        <v>#N/A</v>
      </c>
      <c r="CN528" t="e">
        <f t="shared" ca="1" si="1289"/>
        <v>#N/A</v>
      </c>
      <c r="CO528" t="e">
        <f t="shared" ca="1" si="1289"/>
        <v>#N/A</v>
      </c>
      <c r="CP528" t="e">
        <f t="shared" ca="1" si="1289"/>
        <v>#N/A</v>
      </c>
      <c r="CQ528" t="e">
        <f t="shared" ca="1" si="1289"/>
        <v>#N/A</v>
      </c>
      <c r="CR528" t="e">
        <f t="shared" ca="1" si="1289"/>
        <v>#N/A</v>
      </c>
      <c r="CS528" t="e">
        <f t="shared" ca="1" si="1289"/>
        <v>#N/A</v>
      </c>
      <c r="CT528" t="e">
        <f t="shared" ca="1" si="1289"/>
        <v>#N/A</v>
      </c>
      <c r="CU528" t="e">
        <f t="shared" ca="1" si="1289"/>
        <v>#N/A</v>
      </c>
      <c r="CV528" t="e">
        <f t="shared" ca="1" si="1289"/>
        <v>#N/A</v>
      </c>
      <c r="CW528" t="e">
        <f t="shared" ca="1" si="1289"/>
        <v>#N/A</v>
      </c>
      <c r="CX528" t="e">
        <f t="shared" ca="1" si="1289"/>
        <v>#N/A</v>
      </c>
      <c r="CY528" t="e">
        <f t="shared" ca="1" si="1289"/>
        <v>#N/A</v>
      </c>
      <c r="CZ528" t="e">
        <f t="shared" ca="1" si="1289"/>
        <v>#N/A</v>
      </c>
      <c r="DA528" t="e">
        <f t="shared" ca="1" si="1289"/>
        <v>#N/A</v>
      </c>
      <c r="DB528" t="e">
        <f t="shared" ca="1" si="1289"/>
        <v>#N/A</v>
      </c>
      <c r="DC528" t="e">
        <f t="shared" ca="1" si="1289"/>
        <v>#N/A</v>
      </c>
      <c r="DD528" t="e">
        <f t="shared" ca="1" si="1289"/>
        <v>#N/A</v>
      </c>
      <c r="DE528" t="e">
        <f t="shared" ca="1" si="1289"/>
        <v>#N/A</v>
      </c>
      <c r="DF528" t="e">
        <f t="shared" ca="1" si="1289"/>
        <v>#N/A</v>
      </c>
      <c r="DG528" t="e">
        <f t="shared" ca="1" si="1289"/>
        <v>#N/A</v>
      </c>
      <c r="DH528" t="e">
        <f t="shared" ca="1" si="1289"/>
        <v>#N/A</v>
      </c>
      <c r="DI528" t="e">
        <f t="shared" ca="1" si="1289"/>
        <v>#N/A</v>
      </c>
      <c r="DJ528" s="91" t="e">
        <f t="shared" ca="1" si="1289"/>
        <v>#N/A</v>
      </c>
      <c r="DK528" t="e">
        <f t="shared" ca="1" si="1289"/>
        <v>#N/A</v>
      </c>
      <c r="DL528" t="e">
        <f t="shared" ca="1" si="1289"/>
        <v>#N/A</v>
      </c>
      <c r="DM528" t="e">
        <f t="shared" ca="1" si="1289"/>
        <v>#N/A</v>
      </c>
      <c r="DN528" t="e">
        <f t="shared" ca="1" si="1289"/>
        <v>#N/A</v>
      </c>
      <c r="DO528" t="e">
        <f t="shared" ca="1" si="1289"/>
        <v>#N/A</v>
      </c>
      <c r="DP528" t="e">
        <f t="shared" ca="1" si="1289"/>
        <v>#N/A</v>
      </c>
      <c r="DQ528" t="e">
        <f t="shared" ca="1" si="1289"/>
        <v>#N/A</v>
      </c>
      <c r="DR528" t="e">
        <f t="shared" ca="1" si="1289"/>
        <v>#N/A</v>
      </c>
      <c r="DS528" t="e">
        <f t="shared" ca="1" si="1289"/>
        <v>#N/A</v>
      </c>
      <c r="DT528" t="e">
        <f t="shared" ca="1" si="1289"/>
        <v>#N/A</v>
      </c>
      <c r="DU528" t="e">
        <f t="shared" ca="1" si="1289"/>
        <v>#N/A</v>
      </c>
      <c r="DV528" t="e">
        <f t="shared" ca="1" si="1289"/>
        <v>#N/A</v>
      </c>
      <c r="DW528" t="e">
        <f t="shared" ca="1" si="1289"/>
        <v>#N/A</v>
      </c>
      <c r="DX528" t="e">
        <f t="shared" ca="1" si="1289"/>
        <v>#N/A</v>
      </c>
      <c r="DY528" t="e">
        <f t="shared" ca="1" si="1289"/>
        <v>#N/A</v>
      </c>
      <c r="DZ528" t="e">
        <f t="shared" ca="1" si="1289"/>
        <v>#N/A</v>
      </c>
      <c r="EA528" t="e">
        <f t="shared" ca="1" si="1289"/>
        <v>#N/A</v>
      </c>
      <c r="EB528" t="e">
        <f t="shared" ca="1" si="1289"/>
        <v>#N/A</v>
      </c>
      <c r="EC528" t="e">
        <f t="shared" ca="1" si="1289"/>
        <v>#N/A</v>
      </c>
      <c r="ED528" t="e">
        <f t="shared" ca="1" si="1289"/>
        <v>#N/A</v>
      </c>
      <c r="EE528" t="e">
        <f t="shared" ca="1" si="1289"/>
        <v>#N/A</v>
      </c>
      <c r="EF528" t="e">
        <f t="shared" ca="1" si="1289"/>
        <v>#N/A</v>
      </c>
      <c r="EG528" t="e">
        <f t="shared" ca="1" si="1289"/>
        <v>#N/A</v>
      </c>
      <c r="EH528" t="e">
        <f t="shared" ca="1" si="1289"/>
        <v>#N/A</v>
      </c>
      <c r="EI528" t="e">
        <f t="shared" ca="1" si="1289"/>
        <v>#N/A</v>
      </c>
      <c r="EJ528" t="e">
        <f t="shared" ca="1" si="1289"/>
        <v>#N/A</v>
      </c>
      <c r="EK528" t="e">
        <f t="shared" ca="1" si="1289"/>
        <v>#N/A</v>
      </c>
      <c r="EL528" t="e">
        <f t="shared" ca="1" si="1289"/>
        <v>#N/A</v>
      </c>
      <c r="EM528" t="e">
        <f t="shared" ca="1" si="1289"/>
        <v>#N/A</v>
      </c>
      <c r="EN528" s="91" t="e">
        <f t="shared" ca="1" si="1289"/>
        <v>#N/A</v>
      </c>
    </row>
    <row r="529" spans="1:144">
      <c r="A529" t="str">
        <f ca="1"/>
        <v>Superstructure</v>
      </c>
      <c r="B529" t="str">
        <f ca="1"/>
        <v>Columns</v>
      </c>
      <c r="C529">
        <f ca="1"/>
        <v>0</v>
      </c>
      <c r="D529" t="str">
        <f ca="1"/>
        <v/>
      </c>
      <c r="E529">
        <f ca="1"/>
        <v>0</v>
      </c>
      <c r="F529">
        <f ca="1"/>
        <v>0</v>
      </c>
      <c r="G529">
        <f ca="1"/>
        <v>0</v>
      </c>
      <c r="H529" t="str">
        <f ca="1"/>
        <v/>
      </c>
      <c r="I529">
        <f ca="1"/>
        <v>0</v>
      </c>
      <c r="J529" t="str">
        <f ca="1"/>
        <v/>
      </c>
      <c r="K529" t="str">
        <f ca="1"/>
        <v>0</v>
      </c>
      <c r="L529" t="str">
        <f ca="1"/>
        <v>0</v>
      </c>
      <c r="M529" t="str">
        <f ca="1"/>
        <v>0</v>
      </c>
      <c r="X529" s="91" t="e">
        <f t="shared" ca="1" si="1286"/>
        <v>#N/A</v>
      </c>
      <c r="Y529" t="e">
        <f t="shared" ca="1" si="1290"/>
        <v>#N/A</v>
      </c>
      <c r="Z529" t="e">
        <f t="shared" ca="1" si="1290"/>
        <v>#N/A</v>
      </c>
      <c r="AA529" t="e">
        <f t="shared" ca="1" si="1290"/>
        <v>#N/A</v>
      </c>
      <c r="AB529" t="e">
        <f t="shared" ca="1" si="1290"/>
        <v>#N/A</v>
      </c>
      <c r="AC529" t="e">
        <f t="shared" ca="1" si="1290"/>
        <v>#N/A</v>
      </c>
      <c r="AD529" t="e">
        <f t="shared" ca="1" si="1290"/>
        <v>#N/A</v>
      </c>
      <c r="AE529" t="e">
        <f t="shared" ca="1" si="1290"/>
        <v>#N/A</v>
      </c>
      <c r="AF529" t="e">
        <f t="shared" ca="1" si="1290"/>
        <v>#N/A</v>
      </c>
      <c r="AG529" t="e">
        <f t="shared" ca="1" si="1290"/>
        <v>#N/A</v>
      </c>
      <c r="AH529" t="e">
        <f t="shared" ca="1" si="1290"/>
        <v>#N/A</v>
      </c>
      <c r="AI529" t="e">
        <f t="shared" ca="1" si="1290"/>
        <v>#N/A</v>
      </c>
      <c r="AJ529" t="e">
        <f t="shared" ca="1" si="1290"/>
        <v>#N/A</v>
      </c>
      <c r="AK529" t="e">
        <f t="shared" ca="1" si="1290"/>
        <v>#N/A</v>
      </c>
      <c r="AL529" t="e">
        <f t="shared" ca="1" si="1290"/>
        <v>#N/A</v>
      </c>
      <c r="AM529" t="e">
        <f t="shared" ca="1" si="1290"/>
        <v>#N/A</v>
      </c>
      <c r="AN529" t="e">
        <f t="shared" ca="1" si="1290"/>
        <v>#N/A</v>
      </c>
      <c r="AO529" t="e">
        <f t="shared" ca="1" si="1290"/>
        <v>#N/A</v>
      </c>
      <c r="AP529" t="e">
        <f t="shared" ca="1" si="1290"/>
        <v>#N/A</v>
      </c>
      <c r="AQ529" t="e">
        <f t="shared" ca="1" si="1290"/>
        <v>#N/A</v>
      </c>
      <c r="AR529" t="e">
        <f t="shared" ca="1" si="1290"/>
        <v>#N/A</v>
      </c>
      <c r="AS529" t="e">
        <f t="shared" ca="1" si="1290"/>
        <v>#N/A</v>
      </c>
      <c r="AT529" t="e">
        <f t="shared" ca="1" si="1290"/>
        <v>#N/A</v>
      </c>
      <c r="AU529" t="e">
        <f t="shared" ca="1" si="1290"/>
        <v>#N/A</v>
      </c>
      <c r="AV529" t="e">
        <f t="shared" ca="1" si="1290"/>
        <v>#N/A</v>
      </c>
      <c r="AW529" t="e">
        <f t="shared" ca="1" si="1290"/>
        <v>#N/A</v>
      </c>
      <c r="AX529" t="e">
        <f t="shared" ca="1" si="1290"/>
        <v>#N/A</v>
      </c>
      <c r="AY529" t="e">
        <f t="shared" ca="1" si="1290"/>
        <v>#N/A</v>
      </c>
      <c r="AZ529" t="e">
        <f t="shared" ca="1" si="1290"/>
        <v>#N/A</v>
      </c>
      <c r="BA529" t="e">
        <f t="shared" ca="1" si="1290"/>
        <v>#N/A</v>
      </c>
      <c r="BB529" s="91" t="e">
        <f t="shared" ca="1" si="1290"/>
        <v>#N/A</v>
      </c>
      <c r="BC529" t="e">
        <f t="shared" ca="1" si="1290"/>
        <v>#N/A</v>
      </c>
      <c r="BD529" t="e">
        <f t="shared" ca="1" si="1290"/>
        <v>#N/A</v>
      </c>
      <c r="BE529" t="e">
        <f t="shared" ca="1" si="1290"/>
        <v>#N/A</v>
      </c>
      <c r="BF529" t="e">
        <f t="shared" ca="1" si="1290"/>
        <v>#N/A</v>
      </c>
      <c r="BG529" t="e">
        <f t="shared" ca="1" si="1290"/>
        <v>#N/A</v>
      </c>
      <c r="BH529" t="e">
        <f t="shared" ca="1" si="1290"/>
        <v>#N/A</v>
      </c>
      <c r="BI529" t="e">
        <f t="shared" ca="1" si="1290"/>
        <v>#N/A</v>
      </c>
      <c r="BJ529" t="e">
        <f t="shared" ca="1" si="1290"/>
        <v>#N/A</v>
      </c>
      <c r="BK529" t="e">
        <f t="shared" ca="1" si="1290"/>
        <v>#N/A</v>
      </c>
      <c r="BL529" t="e">
        <f t="shared" ca="1" si="1290"/>
        <v>#N/A</v>
      </c>
      <c r="BM529" t="e">
        <f t="shared" ca="1" si="1290"/>
        <v>#N/A</v>
      </c>
      <c r="BN529" t="e">
        <f t="shared" ca="1" si="1290"/>
        <v>#N/A</v>
      </c>
      <c r="BO529" t="e">
        <f t="shared" ca="1" si="1290"/>
        <v>#N/A</v>
      </c>
      <c r="BP529" t="e">
        <f t="shared" ca="1" si="1290"/>
        <v>#N/A</v>
      </c>
      <c r="BQ529" t="e">
        <f t="shared" ca="1" si="1290"/>
        <v>#N/A</v>
      </c>
      <c r="BR529" t="e">
        <f t="shared" ca="1" si="1290"/>
        <v>#N/A</v>
      </c>
      <c r="BS529" t="e">
        <f t="shared" ca="1" si="1290"/>
        <v>#N/A</v>
      </c>
      <c r="BT529" t="e">
        <f t="shared" ca="1" si="1290"/>
        <v>#N/A</v>
      </c>
      <c r="BU529" t="e">
        <f t="shared" ca="1" si="1290"/>
        <v>#N/A</v>
      </c>
      <c r="BV529" t="e">
        <f t="shared" ca="1" si="1290"/>
        <v>#N/A</v>
      </c>
      <c r="BW529" t="e">
        <f t="shared" ca="1" si="1290"/>
        <v>#N/A</v>
      </c>
      <c r="BX529" t="e">
        <f t="shared" ca="1" si="1290"/>
        <v>#N/A</v>
      </c>
      <c r="BY529" t="e">
        <f t="shared" ca="1" si="1290"/>
        <v>#N/A</v>
      </c>
      <c r="BZ529" t="e">
        <f t="shared" ca="1" si="1290"/>
        <v>#N/A</v>
      </c>
      <c r="CA529" t="e">
        <f t="shared" ca="1" si="1290"/>
        <v>#N/A</v>
      </c>
      <c r="CB529" t="e">
        <f t="shared" ca="1" si="1290"/>
        <v>#N/A</v>
      </c>
      <c r="CC529" t="e">
        <f t="shared" ca="1" si="1290"/>
        <v>#N/A</v>
      </c>
      <c r="CD529" t="e">
        <f t="shared" ca="1" si="1290"/>
        <v>#N/A</v>
      </c>
      <c r="CE529" t="e">
        <f t="shared" ca="1" si="1290"/>
        <v>#N/A</v>
      </c>
      <c r="CF529" s="91" t="e">
        <f t="shared" ca="1" si="1290"/>
        <v>#N/A</v>
      </c>
      <c r="CG529" t="e">
        <f t="shared" ca="1" si="1290"/>
        <v>#N/A</v>
      </c>
      <c r="CH529" t="e">
        <f t="shared" ca="1" si="1290"/>
        <v>#N/A</v>
      </c>
      <c r="CI529" t="e">
        <f t="shared" ca="1" si="1290"/>
        <v>#N/A</v>
      </c>
      <c r="CJ529" t="e">
        <f t="shared" ref="CJ529:EN532" ca="1" si="1291">$L529*$E$518</f>
        <v>#N/A</v>
      </c>
      <c r="CK529" t="e">
        <f t="shared" ca="1" si="1291"/>
        <v>#N/A</v>
      </c>
      <c r="CL529" t="e">
        <f t="shared" ca="1" si="1291"/>
        <v>#N/A</v>
      </c>
      <c r="CM529" t="e">
        <f t="shared" ca="1" si="1291"/>
        <v>#N/A</v>
      </c>
      <c r="CN529" t="e">
        <f t="shared" ca="1" si="1291"/>
        <v>#N/A</v>
      </c>
      <c r="CO529" t="e">
        <f t="shared" ca="1" si="1291"/>
        <v>#N/A</v>
      </c>
      <c r="CP529" t="e">
        <f t="shared" ca="1" si="1291"/>
        <v>#N/A</v>
      </c>
      <c r="CQ529" t="e">
        <f t="shared" ca="1" si="1291"/>
        <v>#N/A</v>
      </c>
      <c r="CR529" t="e">
        <f t="shared" ca="1" si="1291"/>
        <v>#N/A</v>
      </c>
      <c r="CS529" t="e">
        <f t="shared" ca="1" si="1291"/>
        <v>#N/A</v>
      </c>
      <c r="CT529" t="e">
        <f t="shared" ca="1" si="1291"/>
        <v>#N/A</v>
      </c>
      <c r="CU529" t="e">
        <f t="shared" ca="1" si="1291"/>
        <v>#N/A</v>
      </c>
      <c r="CV529" t="e">
        <f t="shared" ca="1" si="1291"/>
        <v>#N/A</v>
      </c>
      <c r="CW529" t="e">
        <f t="shared" ca="1" si="1291"/>
        <v>#N/A</v>
      </c>
      <c r="CX529" t="e">
        <f t="shared" ca="1" si="1291"/>
        <v>#N/A</v>
      </c>
      <c r="CY529" t="e">
        <f t="shared" ca="1" si="1291"/>
        <v>#N/A</v>
      </c>
      <c r="CZ529" t="e">
        <f t="shared" ca="1" si="1291"/>
        <v>#N/A</v>
      </c>
      <c r="DA529" t="e">
        <f t="shared" ca="1" si="1291"/>
        <v>#N/A</v>
      </c>
      <c r="DB529" t="e">
        <f t="shared" ca="1" si="1291"/>
        <v>#N/A</v>
      </c>
      <c r="DC529" t="e">
        <f t="shared" ca="1" si="1291"/>
        <v>#N/A</v>
      </c>
      <c r="DD529" t="e">
        <f t="shared" ca="1" si="1291"/>
        <v>#N/A</v>
      </c>
      <c r="DE529" t="e">
        <f t="shared" ca="1" si="1291"/>
        <v>#N/A</v>
      </c>
      <c r="DF529" t="e">
        <f t="shared" ca="1" si="1291"/>
        <v>#N/A</v>
      </c>
      <c r="DG529" t="e">
        <f t="shared" ca="1" si="1291"/>
        <v>#N/A</v>
      </c>
      <c r="DH529" t="e">
        <f t="shared" ca="1" si="1291"/>
        <v>#N/A</v>
      </c>
      <c r="DI529" t="e">
        <f t="shared" ca="1" si="1291"/>
        <v>#N/A</v>
      </c>
      <c r="DJ529" s="91" t="e">
        <f t="shared" ca="1" si="1291"/>
        <v>#N/A</v>
      </c>
      <c r="DK529" t="e">
        <f t="shared" ca="1" si="1291"/>
        <v>#N/A</v>
      </c>
      <c r="DL529" t="e">
        <f t="shared" ca="1" si="1291"/>
        <v>#N/A</v>
      </c>
      <c r="DM529" t="e">
        <f t="shared" ca="1" si="1291"/>
        <v>#N/A</v>
      </c>
      <c r="DN529" t="e">
        <f t="shared" ca="1" si="1291"/>
        <v>#N/A</v>
      </c>
      <c r="DO529" t="e">
        <f t="shared" ca="1" si="1291"/>
        <v>#N/A</v>
      </c>
      <c r="DP529" t="e">
        <f t="shared" ca="1" si="1291"/>
        <v>#N/A</v>
      </c>
      <c r="DQ529" t="e">
        <f t="shared" ca="1" si="1291"/>
        <v>#N/A</v>
      </c>
      <c r="DR529" t="e">
        <f t="shared" ca="1" si="1291"/>
        <v>#N/A</v>
      </c>
      <c r="DS529" t="e">
        <f t="shared" ca="1" si="1291"/>
        <v>#N/A</v>
      </c>
      <c r="DT529" t="e">
        <f t="shared" ca="1" si="1291"/>
        <v>#N/A</v>
      </c>
      <c r="DU529" t="e">
        <f t="shared" ca="1" si="1291"/>
        <v>#N/A</v>
      </c>
      <c r="DV529" t="e">
        <f t="shared" ca="1" si="1291"/>
        <v>#N/A</v>
      </c>
      <c r="DW529" t="e">
        <f t="shared" ca="1" si="1291"/>
        <v>#N/A</v>
      </c>
      <c r="DX529" t="e">
        <f t="shared" ca="1" si="1291"/>
        <v>#N/A</v>
      </c>
      <c r="DY529" t="e">
        <f t="shared" ca="1" si="1291"/>
        <v>#N/A</v>
      </c>
      <c r="DZ529" t="e">
        <f t="shared" ca="1" si="1291"/>
        <v>#N/A</v>
      </c>
      <c r="EA529" t="e">
        <f t="shared" ca="1" si="1291"/>
        <v>#N/A</v>
      </c>
      <c r="EB529" t="e">
        <f t="shared" ca="1" si="1291"/>
        <v>#N/A</v>
      </c>
      <c r="EC529" t="e">
        <f t="shared" ca="1" si="1291"/>
        <v>#N/A</v>
      </c>
      <c r="ED529" t="e">
        <f t="shared" ca="1" si="1291"/>
        <v>#N/A</v>
      </c>
      <c r="EE529" t="e">
        <f t="shared" ca="1" si="1291"/>
        <v>#N/A</v>
      </c>
      <c r="EF529" t="e">
        <f t="shared" ca="1" si="1291"/>
        <v>#N/A</v>
      </c>
      <c r="EG529" t="e">
        <f t="shared" ca="1" si="1291"/>
        <v>#N/A</v>
      </c>
      <c r="EH529" t="e">
        <f t="shared" ca="1" si="1291"/>
        <v>#N/A</v>
      </c>
      <c r="EI529" t="e">
        <f t="shared" ca="1" si="1291"/>
        <v>#N/A</v>
      </c>
      <c r="EJ529" t="e">
        <f t="shared" ca="1" si="1291"/>
        <v>#N/A</v>
      </c>
      <c r="EK529" t="e">
        <f t="shared" ca="1" si="1291"/>
        <v>#N/A</v>
      </c>
      <c r="EL529" t="e">
        <f t="shared" ca="1" si="1291"/>
        <v>#N/A</v>
      </c>
      <c r="EM529" t="e">
        <f t="shared" ca="1" si="1291"/>
        <v>#N/A</v>
      </c>
      <c r="EN529" s="91" t="e">
        <f t="shared" ca="1" si="1291"/>
        <v>#N/A</v>
      </c>
    </row>
    <row r="530" spans="1:144">
      <c r="A530" t="str">
        <f ca="1"/>
        <v>Superstructure</v>
      </c>
      <c r="B530" t="str">
        <f ca="1"/>
        <v>Beams</v>
      </c>
      <c r="C530">
        <f ca="1"/>
        <v>0</v>
      </c>
      <c r="D530" t="str">
        <f ca="1"/>
        <v/>
      </c>
      <c r="E530">
        <f ca="1"/>
        <v>0</v>
      </c>
      <c r="F530">
        <f ca="1"/>
        <v>0</v>
      </c>
      <c r="G530">
        <f ca="1"/>
        <v>0</v>
      </c>
      <c r="H530" t="str">
        <f ca="1"/>
        <v/>
      </c>
      <c r="I530">
        <f ca="1"/>
        <v>0</v>
      </c>
      <c r="J530" t="str">
        <f ca="1"/>
        <v/>
      </c>
      <c r="K530" t="str">
        <f ca="1"/>
        <v>0</v>
      </c>
      <c r="L530" t="str">
        <f ca="1"/>
        <v>0</v>
      </c>
      <c r="M530" t="str">
        <f ca="1"/>
        <v>0</v>
      </c>
      <c r="X530" s="91" t="e">
        <f t="shared" ca="1" si="1286"/>
        <v>#N/A</v>
      </c>
      <c r="Y530" t="e">
        <f t="shared" ref="Y530:CJ533" ca="1" si="1292">$L530*$E$518</f>
        <v>#N/A</v>
      </c>
      <c r="Z530" t="e">
        <f t="shared" ca="1" si="1292"/>
        <v>#N/A</v>
      </c>
      <c r="AA530" t="e">
        <f t="shared" ca="1" si="1292"/>
        <v>#N/A</v>
      </c>
      <c r="AB530" t="e">
        <f t="shared" ca="1" si="1292"/>
        <v>#N/A</v>
      </c>
      <c r="AC530" t="e">
        <f t="shared" ca="1" si="1292"/>
        <v>#N/A</v>
      </c>
      <c r="AD530" t="e">
        <f t="shared" ca="1" si="1292"/>
        <v>#N/A</v>
      </c>
      <c r="AE530" t="e">
        <f t="shared" ca="1" si="1292"/>
        <v>#N/A</v>
      </c>
      <c r="AF530" t="e">
        <f t="shared" ca="1" si="1292"/>
        <v>#N/A</v>
      </c>
      <c r="AG530" t="e">
        <f t="shared" ca="1" si="1292"/>
        <v>#N/A</v>
      </c>
      <c r="AH530" t="e">
        <f t="shared" ca="1" si="1292"/>
        <v>#N/A</v>
      </c>
      <c r="AI530" t="e">
        <f t="shared" ca="1" si="1292"/>
        <v>#N/A</v>
      </c>
      <c r="AJ530" t="e">
        <f t="shared" ca="1" si="1292"/>
        <v>#N/A</v>
      </c>
      <c r="AK530" t="e">
        <f t="shared" ca="1" si="1292"/>
        <v>#N/A</v>
      </c>
      <c r="AL530" t="e">
        <f t="shared" ca="1" si="1292"/>
        <v>#N/A</v>
      </c>
      <c r="AM530" t="e">
        <f t="shared" ca="1" si="1292"/>
        <v>#N/A</v>
      </c>
      <c r="AN530" t="e">
        <f t="shared" ca="1" si="1292"/>
        <v>#N/A</v>
      </c>
      <c r="AO530" t="e">
        <f t="shared" ca="1" si="1292"/>
        <v>#N/A</v>
      </c>
      <c r="AP530" t="e">
        <f t="shared" ca="1" si="1292"/>
        <v>#N/A</v>
      </c>
      <c r="AQ530" t="e">
        <f t="shared" ca="1" si="1292"/>
        <v>#N/A</v>
      </c>
      <c r="AR530" t="e">
        <f t="shared" ca="1" si="1292"/>
        <v>#N/A</v>
      </c>
      <c r="AS530" t="e">
        <f t="shared" ca="1" si="1292"/>
        <v>#N/A</v>
      </c>
      <c r="AT530" t="e">
        <f t="shared" ca="1" si="1292"/>
        <v>#N/A</v>
      </c>
      <c r="AU530" t="e">
        <f t="shared" ca="1" si="1292"/>
        <v>#N/A</v>
      </c>
      <c r="AV530" t="e">
        <f t="shared" ca="1" si="1292"/>
        <v>#N/A</v>
      </c>
      <c r="AW530" t="e">
        <f t="shared" ca="1" si="1292"/>
        <v>#N/A</v>
      </c>
      <c r="AX530" t="e">
        <f t="shared" ca="1" si="1292"/>
        <v>#N/A</v>
      </c>
      <c r="AY530" t="e">
        <f t="shared" ca="1" si="1292"/>
        <v>#N/A</v>
      </c>
      <c r="AZ530" t="e">
        <f t="shared" ca="1" si="1292"/>
        <v>#N/A</v>
      </c>
      <c r="BA530" t="e">
        <f t="shared" ca="1" si="1292"/>
        <v>#N/A</v>
      </c>
      <c r="BB530" s="91" t="e">
        <f t="shared" ca="1" si="1292"/>
        <v>#N/A</v>
      </c>
      <c r="BC530" t="e">
        <f t="shared" ca="1" si="1292"/>
        <v>#N/A</v>
      </c>
      <c r="BD530" t="e">
        <f t="shared" ca="1" si="1292"/>
        <v>#N/A</v>
      </c>
      <c r="BE530" t="e">
        <f t="shared" ca="1" si="1292"/>
        <v>#N/A</v>
      </c>
      <c r="BF530" t="e">
        <f t="shared" ca="1" si="1292"/>
        <v>#N/A</v>
      </c>
      <c r="BG530" t="e">
        <f t="shared" ca="1" si="1292"/>
        <v>#N/A</v>
      </c>
      <c r="BH530" t="e">
        <f t="shared" ca="1" si="1292"/>
        <v>#N/A</v>
      </c>
      <c r="BI530" t="e">
        <f t="shared" ca="1" si="1292"/>
        <v>#N/A</v>
      </c>
      <c r="BJ530" t="e">
        <f t="shared" ca="1" si="1292"/>
        <v>#N/A</v>
      </c>
      <c r="BK530" t="e">
        <f t="shared" ca="1" si="1292"/>
        <v>#N/A</v>
      </c>
      <c r="BL530" t="e">
        <f t="shared" ca="1" si="1292"/>
        <v>#N/A</v>
      </c>
      <c r="BM530" t="e">
        <f t="shared" ca="1" si="1292"/>
        <v>#N/A</v>
      </c>
      <c r="BN530" t="e">
        <f t="shared" ca="1" si="1292"/>
        <v>#N/A</v>
      </c>
      <c r="BO530" t="e">
        <f t="shared" ca="1" si="1292"/>
        <v>#N/A</v>
      </c>
      <c r="BP530" t="e">
        <f t="shared" ca="1" si="1292"/>
        <v>#N/A</v>
      </c>
      <c r="BQ530" t="e">
        <f t="shared" ca="1" si="1292"/>
        <v>#N/A</v>
      </c>
      <c r="BR530" t="e">
        <f t="shared" ca="1" si="1292"/>
        <v>#N/A</v>
      </c>
      <c r="BS530" t="e">
        <f t="shared" ca="1" si="1292"/>
        <v>#N/A</v>
      </c>
      <c r="BT530" t="e">
        <f t="shared" ca="1" si="1292"/>
        <v>#N/A</v>
      </c>
      <c r="BU530" t="e">
        <f t="shared" ca="1" si="1292"/>
        <v>#N/A</v>
      </c>
      <c r="BV530" t="e">
        <f t="shared" ca="1" si="1292"/>
        <v>#N/A</v>
      </c>
      <c r="BW530" t="e">
        <f t="shared" ca="1" si="1292"/>
        <v>#N/A</v>
      </c>
      <c r="BX530" t="e">
        <f t="shared" ca="1" si="1292"/>
        <v>#N/A</v>
      </c>
      <c r="BY530" t="e">
        <f t="shared" ca="1" si="1292"/>
        <v>#N/A</v>
      </c>
      <c r="BZ530" t="e">
        <f t="shared" ca="1" si="1292"/>
        <v>#N/A</v>
      </c>
      <c r="CA530" t="e">
        <f t="shared" ca="1" si="1292"/>
        <v>#N/A</v>
      </c>
      <c r="CB530" t="e">
        <f t="shared" ca="1" si="1292"/>
        <v>#N/A</v>
      </c>
      <c r="CC530" t="e">
        <f t="shared" ca="1" si="1292"/>
        <v>#N/A</v>
      </c>
      <c r="CD530" t="e">
        <f t="shared" ca="1" si="1292"/>
        <v>#N/A</v>
      </c>
      <c r="CE530" t="e">
        <f t="shared" ca="1" si="1292"/>
        <v>#N/A</v>
      </c>
      <c r="CF530" s="91" t="e">
        <f t="shared" ca="1" si="1292"/>
        <v>#N/A</v>
      </c>
      <c r="CG530" t="e">
        <f t="shared" ca="1" si="1292"/>
        <v>#N/A</v>
      </c>
      <c r="CH530" t="e">
        <f t="shared" ca="1" si="1292"/>
        <v>#N/A</v>
      </c>
      <c r="CI530" t="e">
        <f t="shared" ca="1" si="1292"/>
        <v>#N/A</v>
      </c>
      <c r="CJ530" t="e">
        <f t="shared" ca="1" si="1292"/>
        <v>#N/A</v>
      </c>
      <c r="CK530" t="e">
        <f t="shared" ca="1" si="1291"/>
        <v>#N/A</v>
      </c>
      <c r="CL530" t="e">
        <f t="shared" ca="1" si="1291"/>
        <v>#N/A</v>
      </c>
      <c r="CM530" t="e">
        <f t="shared" ca="1" si="1291"/>
        <v>#N/A</v>
      </c>
      <c r="CN530" t="e">
        <f t="shared" ca="1" si="1291"/>
        <v>#N/A</v>
      </c>
      <c r="CO530" t="e">
        <f t="shared" ca="1" si="1291"/>
        <v>#N/A</v>
      </c>
      <c r="CP530" t="e">
        <f t="shared" ca="1" si="1291"/>
        <v>#N/A</v>
      </c>
      <c r="CQ530" t="e">
        <f t="shared" ca="1" si="1291"/>
        <v>#N/A</v>
      </c>
      <c r="CR530" t="e">
        <f t="shared" ca="1" si="1291"/>
        <v>#N/A</v>
      </c>
      <c r="CS530" t="e">
        <f t="shared" ca="1" si="1291"/>
        <v>#N/A</v>
      </c>
      <c r="CT530" t="e">
        <f t="shared" ca="1" si="1291"/>
        <v>#N/A</v>
      </c>
      <c r="CU530" t="e">
        <f t="shared" ca="1" si="1291"/>
        <v>#N/A</v>
      </c>
      <c r="CV530" t="e">
        <f t="shared" ca="1" si="1291"/>
        <v>#N/A</v>
      </c>
      <c r="CW530" t="e">
        <f t="shared" ca="1" si="1291"/>
        <v>#N/A</v>
      </c>
      <c r="CX530" t="e">
        <f t="shared" ca="1" si="1291"/>
        <v>#N/A</v>
      </c>
      <c r="CY530" t="e">
        <f t="shared" ca="1" si="1291"/>
        <v>#N/A</v>
      </c>
      <c r="CZ530" t="e">
        <f t="shared" ca="1" si="1291"/>
        <v>#N/A</v>
      </c>
      <c r="DA530" t="e">
        <f t="shared" ca="1" si="1291"/>
        <v>#N/A</v>
      </c>
      <c r="DB530" t="e">
        <f t="shared" ca="1" si="1291"/>
        <v>#N/A</v>
      </c>
      <c r="DC530" t="e">
        <f t="shared" ca="1" si="1291"/>
        <v>#N/A</v>
      </c>
      <c r="DD530" t="e">
        <f t="shared" ca="1" si="1291"/>
        <v>#N/A</v>
      </c>
      <c r="DE530" t="e">
        <f t="shared" ca="1" si="1291"/>
        <v>#N/A</v>
      </c>
      <c r="DF530" t="e">
        <f t="shared" ca="1" si="1291"/>
        <v>#N/A</v>
      </c>
      <c r="DG530" t="e">
        <f t="shared" ca="1" si="1291"/>
        <v>#N/A</v>
      </c>
      <c r="DH530" t="e">
        <f t="shared" ca="1" si="1291"/>
        <v>#N/A</v>
      </c>
      <c r="DI530" t="e">
        <f t="shared" ca="1" si="1291"/>
        <v>#N/A</v>
      </c>
      <c r="DJ530" s="91" t="e">
        <f t="shared" ca="1" si="1291"/>
        <v>#N/A</v>
      </c>
      <c r="DK530" t="e">
        <f t="shared" ca="1" si="1291"/>
        <v>#N/A</v>
      </c>
      <c r="DL530" t="e">
        <f t="shared" ca="1" si="1291"/>
        <v>#N/A</v>
      </c>
      <c r="DM530" t="e">
        <f t="shared" ca="1" si="1291"/>
        <v>#N/A</v>
      </c>
      <c r="DN530" t="e">
        <f t="shared" ca="1" si="1291"/>
        <v>#N/A</v>
      </c>
      <c r="DO530" t="e">
        <f t="shared" ca="1" si="1291"/>
        <v>#N/A</v>
      </c>
      <c r="DP530" t="e">
        <f t="shared" ca="1" si="1291"/>
        <v>#N/A</v>
      </c>
      <c r="DQ530" t="e">
        <f t="shared" ca="1" si="1291"/>
        <v>#N/A</v>
      </c>
      <c r="DR530" t="e">
        <f t="shared" ca="1" si="1291"/>
        <v>#N/A</v>
      </c>
      <c r="DS530" t="e">
        <f t="shared" ca="1" si="1291"/>
        <v>#N/A</v>
      </c>
      <c r="DT530" t="e">
        <f t="shared" ca="1" si="1291"/>
        <v>#N/A</v>
      </c>
      <c r="DU530" t="e">
        <f t="shared" ca="1" si="1291"/>
        <v>#N/A</v>
      </c>
      <c r="DV530" t="e">
        <f t="shared" ca="1" si="1291"/>
        <v>#N/A</v>
      </c>
      <c r="DW530" t="e">
        <f t="shared" ca="1" si="1291"/>
        <v>#N/A</v>
      </c>
      <c r="DX530" t="e">
        <f t="shared" ca="1" si="1291"/>
        <v>#N/A</v>
      </c>
      <c r="DY530" t="e">
        <f t="shared" ca="1" si="1291"/>
        <v>#N/A</v>
      </c>
      <c r="DZ530" t="e">
        <f t="shared" ca="1" si="1291"/>
        <v>#N/A</v>
      </c>
      <c r="EA530" t="e">
        <f t="shared" ca="1" si="1291"/>
        <v>#N/A</v>
      </c>
      <c r="EB530" t="e">
        <f t="shared" ca="1" si="1291"/>
        <v>#N/A</v>
      </c>
      <c r="EC530" t="e">
        <f t="shared" ca="1" si="1291"/>
        <v>#N/A</v>
      </c>
      <c r="ED530" t="e">
        <f t="shared" ca="1" si="1291"/>
        <v>#N/A</v>
      </c>
      <c r="EE530" t="e">
        <f t="shared" ca="1" si="1291"/>
        <v>#N/A</v>
      </c>
      <c r="EF530" t="e">
        <f t="shared" ca="1" si="1291"/>
        <v>#N/A</v>
      </c>
      <c r="EG530" t="e">
        <f t="shared" ca="1" si="1291"/>
        <v>#N/A</v>
      </c>
      <c r="EH530" t="e">
        <f t="shared" ca="1" si="1291"/>
        <v>#N/A</v>
      </c>
      <c r="EI530" t="e">
        <f t="shared" ca="1" si="1291"/>
        <v>#N/A</v>
      </c>
      <c r="EJ530" t="e">
        <f t="shared" ca="1" si="1291"/>
        <v>#N/A</v>
      </c>
      <c r="EK530" t="e">
        <f t="shared" ca="1" si="1291"/>
        <v>#N/A</v>
      </c>
      <c r="EL530" t="e">
        <f t="shared" ca="1" si="1291"/>
        <v>#N/A</v>
      </c>
      <c r="EM530" t="e">
        <f t="shared" ca="1" si="1291"/>
        <v>#N/A</v>
      </c>
      <c r="EN530" s="91" t="e">
        <f t="shared" ca="1" si="1291"/>
        <v>#N/A</v>
      </c>
    </row>
    <row r="531" spans="1:144">
      <c r="A531" t="str">
        <f ca="1"/>
        <v>Superstructure</v>
      </c>
      <c r="B531" t="str">
        <f ca="1"/>
        <v>Secondary beams</v>
      </c>
      <c r="C531">
        <f ca="1"/>
        <v>0</v>
      </c>
      <c r="D531" t="str">
        <f ca="1"/>
        <v/>
      </c>
      <c r="E531">
        <f ca="1"/>
        <v>0</v>
      </c>
      <c r="F531">
        <f ca="1"/>
        <v>0</v>
      </c>
      <c r="G531">
        <f ca="1"/>
        <v>0</v>
      </c>
      <c r="H531" t="str">
        <f ca="1"/>
        <v/>
      </c>
      <c r="I531">
        <f ca="1"/>
        <v>0</v>
      </c>
      <c r="J531" t="str">
        <f ca="1"/>
        <v/>
      </c>
      <c r="K531" t="str">
        <f ca="1"/>
        <v>0</v>
      </c>
      <c r="L531" t="str">
        <f ca="1"/>
        <v>0</v>
      </c>
      <c r="M531" t="str">
        <f ca="1"/>
        <v>0</v>
      </c>
      <c r="X531" s="91" t="e">
        <f t="shared" ca="1" si="1286"/>
        <v>#N/A</v>
      </c>
      <c r="Y531" t="e">
        <f t="shared" ca="1" si="1292"/>
        <v>#N/A</v>
      </c>
      <c r="Z531" t="e">
        <f t="shared" ca="1" si="1292"/>
        <v>#N/A</v>
      </c>
      <c r="AA531" t="e">
        <f t="shared" ca="1" si="1292"/>
        <v>#N/A</v>
      </c>
      <c r="AB531" t="e">
        <f t="shared" ca="1" si="1292"/>
        <v>#N/A</v>
      </c>
      <c r="AC531" t="e">
        <f t="shared" ca="1" si="1292"/>
        <v>#N/A</v>
      </c>
      <c r="AD531" t="e">
        <f t="shared" ca="1" si="1292"/>
        <v>#N/A</v>
      </c>
      <c r="AE531" t="e">
        <f t="shared" ca="1" si="1292"/>
        <v>#N/A</v>
      </c>
      <c r="AF531" t="e">
        <f t="shared" ca="1" si="1292"/>
        <v>#N/A</v>
      </c>
      <c r="AG531" t="e">
        <f t="shared" ca="1" si="1292"/>
        <v>#N/A</v>
      </c>
      <c r="AH531" t="e">
        <f t="shared" ca="1" si="1292"/>
        <v>#N/A</v>
      </c>
      <c r="AI531" t="e">
        <f t="shared" ca="1" si="1292"/>
        <v>#N/A</v>
      </c>
      <c r="AJ531" t="e">
        <f t="shared" ca="1" si="1292"/>
        <v>#N/A</v>
      </c>
      <c r="AK531" t="e">
        <f t="shared" ca="1" si="1292"/>
        <v>#N/A</v>
      </c>
      <c r="AL531" t="e">
        <f t="shared" ca="1" si="1292"/>
        <v>#N/A</v>
      </c>
      <c r="AM531" t="e">
        <f t="shared" ca="1" si="1292"/>
        <v>#N/A</v>
      </c>
      <c r="AN531" t="e">
        <f t="shared" ca="1" si="1292"/>
        <v>#N/A</v>
      </c>
      <c r="AO531" t="e">
        <f t="shared" ca="1" si="1292"/>
        <v>#N/A</v>
      </c>
      <c r="AP531" t="e">
        <f t="shared" ca="1" si="1292"/>
        <v>#N/A</v>
      </c>
      <c r="AQ531" t="e">
        <f t="shared" ca="1" si="1292"/>
        <v>#N/A</v>
      </c>
      <c r="AR531" t="e">
        <f t="shared" ca="1" si="1292"/>
        <v>#N/A</v>
      </c>
      <c r="AS531" t="e">
        <f t="shared" ca="1" si="1292"/>
        <v>#N/A</v>
      </c>
      <c r="AT531" t="e">
        <f t="shared" ca="1" si="1292"/>
        <v>#N/A</v>
      </c>
      <c r="AU531" t="e">
        <f t="shared" ca="1" si="1292"/>
        <v>#N/A</v>
      </c>
      <c r="AV531" t="e">
        <f t="shared" ca="1" si="1292"/>
        <v>#N/A</v>
      </c>
      <c r="AW531" t="e">
        <f t="shared" ca="1" si="1292"/>
        <v>#N/A</v>
      </c>
      <c r="AX531" t="e">
        <f t="shared" ca="1" si="1292"/>
        <v>#N/A</v>
      </c>
      <c r="AY531" t="e">
        <f t="shared" ca="1" si="1292"/>
        <v>#N/A</v>
      </c>
      <c r="AZ531" t="e">
        <f t="shared" ca="1" si="1292"/>
        <v>#N/A</v>
      </c>
      <c r="BA531" t="e">
        <f t="shared" ca="1" si="1292"/>
        <v>#N/A</v>
      </c>
      <c r="BB531" s="91" t="e">
        <f t="shared" ca="1" si="1292"/>
        <v>#N/A</v>
      </c>
      <c r="BC531" t="e">
        <f t="shared" ca="1" si="1292"/>
        <v>#N/A</v>
      </c>
      <c r="BD531" t="e">
        <f t="shared" ca="1" si="1292"/>
        <v>#N/A</v>
      </c>
      <c r="BE531" t="e">
        <f t="shared" ca="1" si="1292"/>
        <v>#N/A</v>
      </c>
      <c r="BF531" t="e">
        <f t="shared" ca="1" si="1292"/>
        <v>#N/A</v>
      </c>
      <c r="BG531" t="e">
        <f t="shared" ca="1" si="1292"/>
        <v>#N/A</v>
      </c>
      <c r="BH531" t="e">
        <f t="shared" ca="1" si="1292"/>
        <v>#N/A</v>
      </c>
      <c r="BI531" t="e">
        <f t="shared" ca="1" si="1292"/>
        <v>#N/A</v>
      </c>
      <c r="BJ531" t="e">
        <f t="shared" ca="1" si="1292"/>
        <v>#N/A</v>
      </c>
      <c r="BK531" t="e">
        <f t="shared" ca="1" si="1292"/>
        <v>#N/A</v>
      </c>
      <c r="BL531" t="e">
        <f t="shared" ca="1" si="1292"/>
        <v>#N/A</v>
      </c>
      <c r="BM531" t="e">
        <f t="shared" ca="1" si="1292"/>
        <v>#N/A</v>
      </c>
      <c r="BN531" t="e">
        <f t="shared" ca="1" si="1292"/>
        <v>#N/A</v>
      </c>
      <c r="BO531" t="e">
        <f t="shared" ca="1" si="1292"/>
        <v>#N/A</v>
      </c>
      <c r="BP531" t="e">
        <f t="shared" ca="1" si="1292"/>
        <v>#N/A</v>
      </c>
      <c r="BQ531" t="e">
        <f t="shared" ca="1" si="1292"/>
        <v>#N/A</v>
      </c>
      <c r="BR531" t="e">
        <f t="shared" ca="1" si="1292"/>
        <v>#N/A</v>
      </c>
      <c r="BS531" t="e">
        <f t="shared" ca="1" si="1292"/>
        <v>#N/A</v>
      </c>
      <c r="BT531" t="e">
        <f t="shared" ca="1" si="1292"/>
        <v>#N/A</v>
      </c>
      <c r="BU531" t="e">
        <f t="shared" ca="1" si="1292"/>
        <v>#N/A</v>
      </c>
      <c r="BV531" t="e">
        <f t="shared" ca="1" si="1292"/>
        <v>#N/A</v>
      </c>
      <c r="BW531" t="e">
        <f t="shared" ca="1" si="1292"/>
        <v>#N/A</v>
      </c>
      <c r="BX531" t="e">
        <f t="shared" ca="1" si="1292"/>
        <v>#N/A</v>
      </c>
      <c r="BY531" t="e">
        <f t="shared" ca="1" si="1292"/>
        <v>#N/A</v>
      </c>
      <c r="BZ531" t="e">
        <f t="shared" ca="1" si="1292"/>
        <v>#N/A</v>
      </c>
      <c r="CA531" t="e">
        <f t="shared" ca="1" si="1292"/>
        <v>#N/A</v>
      </c>
      <c r="CB531" t="e">
        <f t="shared" ca="1" si="1292"/>
        <v>#N/A</v>
      </c>
      <c r="CC531" t="e">
        <f t="shared" ca="1" si="1292"/>
        <v>#N/A</v>
      </c>
      <c r="CD531" t="e">
        <f t="shared" ca="1" si="1292"/>
        <v>#N/A</v>
      </c>
      <c r="CE531" t="e">
        <f t="shared" ca="1" si="1292"/>
        <v>#N/A</v>
      </c>
      <c r="CF531" s="91" t="e">
        <f t="shared" ca="1" si="1292"/>
        <v>#N/A</v>
      </c>
      <c r="CG531" t="e">
        <f t="shared" ca="1" si="1292"/>
        <v>#N/A</v>
      </c>
      <c r="CH531" t="e">
        <f t="shared" ca="1" si="1292"/>
        <v>#N/A</v>
      </c>
      <c r="CI531" t="e">
        <f t="shared" ca="1" si="1292"/>
        <v>#N/A</v>
      </c>
      <c r="CJ531" t="e">
        <f t="shared" ca="1" si="1292"/>
        <v>#N/A</v>
      </c>
      <c r="CK531" t="e">
        <f t="shared" ca="1" si="1291"/>
        <v>#N/A</v>
      </c>
      <c r="CL531" t="e">
        <f t="shared" ca="1" si="1291"/>
        <v>#N/A</v>
      </c>
      <c r="CM531" t="e">
        <f t="shared" ca="1" si="1291"/>
        <v>#N/A</v>
      </c>
      <c r="CN531" t="e">
        <f t="shared" ca="1" si="1291"/>
        <v>#N/A</v>
      </c>
      <c r="CO531" t="e">
        <f t="shared" ca="1" si="1291"/>
        <v>#N/A</v>
      </c>
      <c r="CP531" t="e">
        <f t="shared" ca="1" si="1291"/>
        <v>#N/A</v>
      </c>
      <c r="CQ531" t="e">
        <f t="shared" ca="1" si="1291"/>
        <v>#N/A</v>
      </c>
      <c r="CR531" t="e">
        <f t="shared" ca="1" si="1291"/>
        <v>#N/A</v>
      </c>
      <c r="CS531" t="e">
        <f t="shared" ca="1" si="1291"/>
        <v>#N/A</v>
      </c>
      <c r="CT531" t="e">
        <f t="shared" ca="1" si="1291"/>
        <v>#N/A</v>
      </c>
      <c r="CU531" t="e">
        <f t="shared" ca="1" si="1291"/>
        <v>#N/A</v>
      </c>
      <c r="CV531" t="e">
        <f t="shared" ca="1" si="1291"/>
        <v>#N/A</v>
      </c>
      <c r="CW531" t="e">
        <f t="shared" ca="1" si="1291"/>
        <v>#N/A</v>
      </c>
      <c r="CX531" t="e">
        <f t="shared" ca="1" si="1291"/>
        <v>#N/A</v>
      </c>
      <c r="CY531" t="e">
        <f t="shared" ca="1" si="1291"/>
        <v>#N/A</v>
      </c>
      <c r="CZ531" t="e">
        <f t="shared" ca="1" si="1291"/>
        <v>#N/A</v>
      </c>
      <c r="DA531" t="e">
        <f t="shared" ca="1" si="1291"/>
        <v>#N/A</v>
      </c>
      <c r="DB531" t="e">
        <f t="shared" ca="1" si="1291"/>
        <v>#N/A</v>
      </c>
      <c r="DC531" t="e">
        <f t="shared" ca="1" si="1291"/>
        <v>#N/A</v>
      </c>
      <c r="DD531" t="e">
        <f t="shared" ca="1" si="1291"/>
        <v>#N/A</v>
      </c>
      <c r="DE531" t="e">
        <f t="shared" ca="1" si="1291"/>
        <v>#N/A</v>
      </c>
      <c r="DF531" t="e">
        <f t="shared" ca="1" si="1291"/>
        <v>#N/A</v>
      </c>
      <c r="DG531" t="e">
        <f t="shared" ca="1" si="1291"/>
        <v>#N/A</v>
      </c>
      <c r="DH531" t="e">
        <f t="shared" ca="1" si="1291"/>
        <v>#N/A</v>
      </c>
      <c r="DI531" t="e">
        <f t="shared" ca="1" si="1291"/>
        <v>#N/A</v>
      </c>
      <c r="DJ531" s="91" t="e">
        <f t="shared" ca="1" si="1291"/>
        <v>#N/A</v>
      </c>
      <c r="DK531" t="e">
        <f t="shared" ca="1" si="1291"/>
        <v>#N/A</v>
      </c>
      <c r="DL531" t="e">
        <f t="shared" ca="1" si="1291"/>
        <v>#N/A</v>
      </c>
      <c r="DM531" t="e">
        <f t="shared" ca="1" si="1291"/>
        <v>#N/A</v>
      </c>
      <c r="DN531" t="e">
        <f t="shared" ca="1" si="1291"/>
        <v>#N/A</v>
      </c>
      <c r="DO531" t="e">
        <f t="shared" ca="1" si="1291"/>
        <v>#N/A</v>
      </c>
      <c r="DP531" t="e">
        <f t="shared" ca="1" si="1291"/>
        <v>#N/A</v>
      </c>
      <c r="DQ531" t="e">
        <f t="shared" ca="1" si="1291"/>
        <v>#N/A</v>
      </c>
      <c r="DR531" t="e">
        <f t="shared" ca="1" si="1291"/>
        <v>#N/A</v>
      </c>
      <c r="DS531" t="e">
        <f t="shared" ca="1" si="1291"/>
        <v>#N/A</v>
      </c>
      <c r="DT531" t="e">
        <f t="shared" ca="1" si="1291"/>
        <v>#N/A</v>
      </c>
      <c r="DU531" t="e">
        <f t="shared" ca="1" si="1291"/>
        <v>#N/A</v>
      </c>
      <c r="DV531" t="e">
        <f t="shared" ca="1" si="1291"/>
        <v>#N/A</v>
      </c>
      <c r="DW531" t="e">
        <f t="shared" ca="1" si="1291"/>
        <v>#N/A</v>
      </c>
      <c r="DX531" t="e">
        <f t="shared" ca="1" si="1291"/>
        <v>#N/A</v>
      </c>
      <c r="DY531" t="e">
        <f t="shared" ca="1" si="1291"/>
        <v>#N/A</v>
      </c>
      <c r="DZ531" t="e">
        <f t="shared" ca="1" si="1291"/>
        <v>#N/A</v>
      </c>
      <c r="EA531" t="e">
        <f t="shared" ca="1" si="1291"/>
        <v>#N/A</v>
      </c>
      <c r="EB531" t="e">
        <f t="shared" ca="1" si="1291"/>
        <v>#N/A</v>
      </c>
      <c r="EC531" t="e">
        <f t="shared" ca="1" si="1291"/>
        <v>#N/A</v>
      </c>
      <c r="ED531" t="e">
        <f t="shared" ca="1" si="1291"/>
        <v>#N/A</v>
      </c>
      <c r="EE531" t="e">
        <f t="shared" ca="1" si="1291"/>
        <v>#N/A</v>
      </c>
      <c r="EF531" t="e">
        <f t="shared" ca="1" si="1291"/>
        <v>#N/A</v>
      </c>
      <c r="EG531" t="e">
        <f t="shared" ca="1" si="1291"/>
        <v>#N/A</v>
      </c>
      <c r="EH531" t="e">
        <f t="shared" ca="1" si="1291"/>
        <v>#N/A</v>
      </c>
      <c r="EI531" t="e">
        <f t="shared" ca="1" si="1291"/>
        <v>#N/A</v>
      </c>
      <c r="EJ531" t="e">
        <f t="shared" ca="1" si="1291"/>
        <v>#N/A</v>
      </c>
      <c r="EK531" t="e">
        <f t="shared" ca="1" si="1291"/>
        <v>#N/A</v>
      </c>
      <c r="EL531" t="e">
        <f t="shared" ca="1" si="1291"/>
        <v>#N/A</v>
      </c>
      <c r="EM531" t="e">
        <f t="shared" ca="1" si="1291"/>
        <v>#N/A</v>
      </c>
      <c r="EN531" s="91" t="e">
        <f t="shared" ca="1" si="1291"/>
        <v>#N/A</v>
      </c>
    </row>
    <row r="532" spans="1:144">
      <c r="A532" t="str">
        <f ca="1"/>
        <v>Upper floors</v>
      </c>
      <c r="B532" t="str">
        <f ca="1"/>
        <v>Floor slab</v>
      </c>
      <c r="C532">
        <f ca="1"/>
        <v>0</v>
      </c>
      <c r="D532" t="str">
        <f ca="1"/>
        <v/>
      </c>
      <c r="E532">
        <f ca="1"/>
        <v>0</v>
      </c>
      <c r="F532">
        <f ca="1"/>
        <v>0</v>
      </c>
      <c r="G532">
        <f ca="1"/>
        <v>0</v>
      </c>
      <c r="H532" t="str">
        <f ca="1"/>
        <v/>
      </c>
      <c r="I532">
        <f ca="1"/>
        <v>0</v>
      </c>
      <c r="J532" t="str">
        <f ca="1"/>
        <v/>
      </c>
      <c r="K532" t="str">
        <f ca="1"/>
        <v>0</v>
      </c>
      <c r="L532" t="str">
        <f ca="1"/>
        <v>0</v>
      </c>
      <c r="M532" t="str">
        <f ca="1"/>
        <v>0</v>
      </c>
      <c r="X532" s="91" t="e">
        <f t="shared" ca="1" si="1286"/>
        <v>#N/A</v>
      </c>
      <c r="Y532" t="e">
        <f t="shared" ca="1" si="1292"/>
        <v>#N/A</v>
      </c>
      <c r="Z532" t="e">
        <f t="shared" ca="1" si="1292"/>
        <v>#N/A</v>
      </c>
      <c r="AA532" t="e">
        <f t="shared" ca="1" si="1292"/>
        <v>#N/A</v>
      </c>
      <c r="AB532" t="e">
        <f t="shared" ca="1" si="1292"/>
        <v>#N/A</v>
      </c>
      <c r="AC532" t="e">
        <f t="shared" ca="1" si="1292"/>
        <v>#N/A</v>
      </c>
      <c r="AD532" t="e">
        <f t="shared" ca="1" si="1292"/>
        <v>#N/A</v>
      </c>
      <c r="AE532" t="e">
        <f t="shared" ca="1" si="1292"/>
        <v>#N/A</v>
      </c>
      <c r="AF532" t="e">
        <f t="shared" ca="1" si="1292"/>
        <v>#N/A</v>
      </c>
      <c r="AG532" t="e">
        <f t="shared" ca="1" si="1292"/>
        <v>#N/A</v>
      </c>
      <c r="AH532" t="e">
        <f t="shared" ca="1" si="1292"/>
        <v>#N/A</v>
      </c>
      <c r="AI532" t="e">
        <f t="shared" ca="1" si="1292"/>
        <v>#N/A</v>
      </c>
      <c r="AJ532" t="e">
        <f t="shared" ca="1" si="1292"/>
        <v>#N/A</v>
      </c>
      <c r="AK532" t="e">
        <f t="shared" ca="1" si="1292"/>
        <v>#N/A</v>
      </c>
      <c r="AL532" t="e">
        <f t="shared" ca="1" si="1292"/>
        <v>#N/A</v>
      </c>
      <c r="AM532" t="e">
        <f t="shared" ca="1" si="1292"/>
        <v>#N/A</v>
      </c>
      <c r="AN532" t="e">
        <f t="shared" ca="1" si="1292"/>
        <v>#N/A</v>
      </c>
      <c r="AO532" t="e">
        <f t="shared" ca="1" si="1292"/>
        <v>#N/A</v>
      </c>
      <c r="AP532" t="e">
        <f t="shared" ca="1" si="1292"/>
        <v>#N/A</v>
      </c>
      <c r="AQ532" t="e">
        <f t="shared" ca="1" si="1292"/>
        <v>#N/A</v>
      </c>
      <c r="AR532" t="e">
        <f t="shared" ca="1" si="1292"/>
        <v>#N/A</v>
      </c>
      <c r="AS532" t="e">
        <f t="shared" ca="1" si="1292"/>
        <v>#N/A</v>
      </c>
      <c r="AT532" t="e">
        <f t="shared" ca="1" si="1292"/>
        <v>#N/A</v>
      </c>
      <c r="AU532" t="e">
        <f t="shared" ca="1" si="1292"/>
        <v>#N/A</v>
      </c>
      <c r="AV532" t="e">
        <f t="shared" ca="1" si="1292"/>
        <v>#N/A</v>
      </c>
      <c r="AW532" t="e">
        <f t="shared" ca="1" si="1292"/>
        <v>#N/A</v>
      </c>
      <c r="AX532" t="e">
        <f t="shared" ca="1" si="1292"/>
        <v>#N/A</v>
      </c>
      <c r="AY532" t="e">
        <f t="shared" ca="1" si="1292"/>
        <v>#N/A</v>
      </c>
      <c r="AZ532" t="e">
        <f t="shared" ca="1" si="1292"/>
        <v>#N/A</v>
      </c>
      <c r="BA532" t="e">
        <f t="shared" ca="1" si="1292"/>
        <v>#N/A</v>
      </c>
      <c r="BB532" s="91" t="e">
        <f t="shared" ca="1" si="1292"/>
        <v>#N/A</v>
      </c>
      <c r="BC532" t="e">
        <f t="shared" ca="1" si="1292"/>
        <v>#N/A</v>
      </c>
      <c r="BD532" t="e">
        <f t="shared" ca="1" si="1292"/>
        <v>#N/A</v>
      </c>
      <c r="BE532" t="e">
        <f t="shared" ca="1" si="1292"/>
        <v>#N/A</v>
      </c>
      <c r="BF532" t="e">
        <f t="shared" ca="1" si="1292"/>
        <v>#N/A</v>
      </c>
      <c r="BG532" t="e">
        <f t="shared" ca="1" si="1292"/>
        <v>#N/A</v>
      </c>
      <c r="BH532" t="e">
        <f t="shared" ca="1" si="1292"/>
        <v>#N/A</v>
      </c>
      <c r="BI532" t="e">
        <f t="shared" ca="1" si="1292"/>
        <v>#N/A</v>
      </c>
      <c r="BJ532" t="e">
        <f t="shared" ca="1" si="1292"/>
        <v>#N/A</v>
      </c>
      <c r="BK532" t="e">
        <f t="shared" ca="1" si="1292"/>
        <v>#N/A</v>
      </c>
      <c r="BL532" t="e">
        <f t="shared" ca="1" si="1292"/>
        <v>#N/A</v>
      </c>
      <c r="BM532" t="e">
        <f t="shared" ca="1" si="1292"/>
        <v>#N/A</v>
      </c>
      <c r="BN532" t="e">
        <f t="shared" ca="1" si="1292"/>
        <v>#N/A</v>
      </c>
      <c r="BO532" t="e">
        <f t="shared" ca="1" si="1292"/>
        <v>#N/A</v>
      </c>
      <c r="BP532" t="e">
        <f t="shared" ca="1" si="1292"/>
        <v>#N/A</v>
      </c>
      <c r="BQ532" t="e">
        <f t="shared" ca="1" si="1292"/>
        <v>#N/A</v>
      </c>
      <c r="BR532" t="e">
        <f t="shared" ca="1" si="1292"/>
        <v>#N/A</v>
      </c>
      <c r="BS532" t="e">
        <f t="shared" ca="1" si="1292"/>
        <v>#N/A</v>
      </c>
      <c r="BT532" t="e">
        <f t="shared" ca="1" si="1292"/>
        <v>#N/A</v>
      </c>
      <c r="BU532" t="e">
        <f t="shared" ca="1" si="1292"/>
        <v>#N/A</v>
      </c>
      <c r="BV532" t="e">
        <f t="shared" ca="1" si="1292"/>
        <v>#N/A</v>
      </c>
      <c r="BW532" t="e">
        <f t="shared" ca="1" si="1292"/>
        <v>#N/A</v>
      </c>
      <c r="BX532" t="e">
        <f t="shared" ca="1" si="1292"/>
        <v>#N/A</v>
      </c>
      <c r="BY532" t="e">
        <f t="shared" ca="1" si="1292"/>
        <v>#N/A</v>
      </c>
      <c r="BZ532" t="e">
        <f t="shared" ca="1" si="1292"/>
        <v>#N/A</v>
      </c>
      <c r="CA532" t="e">
        <f t="shared" ca="1" si="1292"/>
        <v>#N/A</v>
      </c>
      <c r="CB532" t="e">
        <f t="shared" ca="1" si="1292"/>
        <v>#N/A</v>
      </c>
      <c r="CC532" t="e">
        <f t="shared" ca="1" si="1292"/>
        <v>#N/A</v>
      </c>
      <c r="CD532" t="e">
        <f t="shared" ca="1" si="1292"/>
        <v>#N/A</v>
      </c>
      <c r="CE532" t="e">
        <f t="shared" ca="1" si="1292"/>
        <v>#N/A</v>
      </c>
      <c r="CF532" s="91" t="e">
        <f t="shared" ca="1" si="1292"/>
        <v>#N/A</v>
      </c>
      <c r="CG532" t="e">
        <f t="shared" ca="1" si="1292"/>
        <v>#N/A</v>
      </c>
      <c r="CH532" t="e">
        <f t="shared" ca="1" si="1292"/>
        <v>#N/A</v>
      </c>
      <c r="CI532" t="e">
        <f t="shared" ca="1" si="1292"/>
        <v>#N/A</v>
      </c>
      <c r="CJ532" t="e">
        <f t="shared" ca="1" si="1292"/>
        <v>#N/A</v>
      </c>
      <c r="CK532" t="e">
        <f t="shared" ca="1" si="1291"/>
        <v>#N/A</v>
      </c>
      <c r="CL532" t="e">
        <f t="shared" ca="1" si="1291"/>
        <v>#N/A</v>
      </c>
      <c r="CM532" t="e">
        <f t="shared" ca="1" si="1291"/>
        <v>#N/A</v>
      </c>
      <c r="CN532" t="e">
        <f t="shared" ca="1" si="1291"/>
        <v>#N/A</v>
      </c>
      <c r="CO532" t="e">
        <f t="shared" ca="1" si="1291"/>
        <v>#N/A</v>
      </c>
      <c r="CP532" t="e">
        <f t="shared" ca="1" si="1291"/>
        <v>#N/A</v>
      </c>
      <c r="CQ532" t="e">
        <f t="shared" ca="1" si="1291"/>
        <v>#N/A</v>
      </c>
      <c r="CR532" t="e">
        <f t="shared" ca="1" si="1291"/>
        <v>#N/A</v>
      </c>
      <c r="CS532" t="e">
        <f t="shared" ca="1" si="1291"/>
        <v>#N/A</v>
      </c>
      <c r="CT532" t="e">
        <f t="shared" ca="1" si="1291"/>
        <v>#N/A</v>
      </c>
      <c r="CU532" t="e">
        <f t="shared" ca="1" si="1291"/>
        <v>#N/A</v>
      </c>
      <c r="CV532" t="e">
        <f t="shared" ca="1" si="1291"/>
        <v>#N/A</v>
      </c>
      <c r="CW532" t="e">
        <f t="shared" ca="1" si="1291"/>
        <v>#N/A</v>
      </c>
      <c r="CX532" t="e">
        <f t="shared" ca="1" si="1291"/>
        <v>#N/A</v>
      </c>
      <c r="CY532" t="e">
        <f t="shared" ca="1" si="1291"/>
        <v>#N/A</v>
      </c>
      <c r="CZ532" t="e">
        <f t="shared" ca="1" si="1291"/>
        <v>#N/A</v>
      </c>
      <c r="DA532" t="e">
        <f t="shared" ca="1" si="1291"/>
        <v>#N/A</v>
      </c>
      <c r="DB532" t="e">
        <f t="shared" ca="1" si="1291"/>
        <v>#N/A</v>
      </c>
      <c r="DC532" t="e">
        <f t="shared" ca="1" si="1291"/>
        <v>#N/A</v>
      </c>
      <c r="DD532" t="e">
        <f t="shared" ca="1" si="1291"/>
        <v>#N/A</v>
      </c>
      <c r="DE532" t="e">
        <f t="shared" ca="1" si="1291"/>
        <v>#N/A</v>
      </c>
      <c r="DF532" t="e">
        <f t="shared" ca="1" si="1291"/>
        <v>#N/A</v>
      </c>
      <c r="DG532" t="e">
        <f t="shared" ca="1" si="1291"/>
        <v>#N/A</v>
      </c>
      <c r="DH532" t="e">
        <f t="shared" ca="1" si="1291"/>
        <v>#N/A</v>
      </c>
      <c r="DI532" t="e">
        <f t="shared" ca="1" si="1291"/>
        <v>#N/A</v>
      </c>
      <c r="DJ532" s="91" t="e">
        <f t="shared" ca="1" si="1291"/>
        <v>#N/A</v>
      </c>
      <c r="DK532" t="e">
        <f t="shared" ca="1" si="1291"/>
        <v>#N/A</v>
      </c>
      <c r="DL532" t="e">
        <f t="shared" ca="1" si="1291"/>
        <v>#N/A</v>
      </c>
      <c r="DM532" t="e">
        <f t="shared" ca="1" si="1291"/>
        <v>#N/A</v>
      </c>
      <c r="DN532" t="e">
        <f t="shared" ca="1" si="1291"/>
        <v>#N/A</v>
      </c>
      <c r="DO532" t="e">
        <f t="shared" ca="1" si="1291"/>
        <v>#N/A</v>
      </c>
      <c r="DP532" t="e">
        <f t="shared" ca="1" si="1291"/>
        <v>#N/A</v>
      </c>
      <c r="DQ532" t="e">
        <f t="shared" ca="1" si="1291"/>
        <v>#N/A</v>
      </c>
      <c r="DR532" t="e">
        <f t="shared" ca="1" si="1291"/>
        <v>#N/A</v>
      </c>
      <c r="DS532" t="e">
        <f t="shared" ca="1" si="1291"/>
        <v>#N/A</v>
      </c>
      <c r="DT532" t="e">
        <f t="shared" ca="1" si="1291"/>
        <v>#N/A</v>
      </c>
      <c r="DU532" t="e">
        <f t="shared" ca="1" si="1291"/>
        <v>#N/A</v>
      </c>
      <c r="DV532" t="e">
        <f t="shared" ca="1" si="1291"/>
        <v>#N/A</v>
      </c>
      <c r="DW532" t="e">
        <f t="shared" ca="1" si="1291"/>
        <v>#N/A</v>
      </c>
      <c r="DX532" t="e">
        <f t="shared" ca="1" si="1291"/>
        <v>#N/A</v>
      </c>
      <c r="DY532" t="e">
        <f t="shared" ca="1" si="1291"/>
        <v>#N/A</v>
      </c>
      <c r="DZ532" t="e">
        <f t="shared" ca="1" si="1291"/>
        <v>#N/A</v>
      </c>
      <c r="EA532" t="e">
        <f t="shared" ca="1" si="1291"/>
        <v>#N/A</v>
      </c>
      <c r="EB532" t="e">
        <f t="shared" ca="1" si="1291"/>
        <v>#N/A</v>
      </c>
      <c r="EC532" t="e">
        <f t="shared" ca="1" si="1291"/>
        <v>#N/A</v>
      </c>
      <c r="ED532" t="e">
        <f t="shared" ca="1" si="1291"/>
        <v>#N/A</v>
      </c>
      <c r="EE532" t="e">
        <f t="shared" ca="1" si="1291"/>
        <v>#N/A</v>
      </c>
      <c r="EF532" t="e">
        <f t="shared" ca="1" si="1291"/>
        <v>#N/A</v>
      </c>
      <c r="EG532" t="e">
        <f t="shared" ca="1" si="1291"/>
        <v>#N/A</v>
      </c>
      <c r="EH532" t="e">
        <f t="shared" ca="1" si="1291"/>
        <v>#N/A</v>
      </c>
      <c r="EI532" t="e">
        <f t="shared" ca="1" si="1291"/>
        <v>#N/A</v>
      </c>
      <c r="EJ532" t="e">
        <f t="shared" ca="1" si="1291"/>
        <v>#N/A</v>
      </c>
      <c r="EK532" t="e">
        <f t="shared" ca="1" si="1291"/>
        <v>#N/A</v>
      </c>
      <c r="EL532" t="e">
        <f t="shared" ca="1" si="1291"/>
        <v>#N/A</v>
      </c>
      <c r="EM532" t="e">
        <f t="shared" ca="1" si="1291"/>
        <v>#N/A</v>
      </c>
      <c r="EN532" s="91" t="e">
        <f t="shared" ca="1" si="1291"/>
        <v>#N/A</v>
      </c>
    </row>
    <row r="533" spans="1:144">
      <c r="A533" t="str">
        <f ca="1"/>
        <v>Upper floors</v>
      </c>
      <c r="B533" t="str">
        <f ca="1"/>
        <v>Joisted floors</v>
      </c>
      <c r="C533">
        <f ca="1"/>
        <v>0</v>
      </c>
      <c r="D533" t="str">
        <f ca="1"/>
        <v/>
      </c>
      <c r="E533">
        <f ca="1"/>
        <v>0</v>
      </c>
      <c r="F533">
        <f ca="1"/>
        <v>0</v>
      </c>
      <c r="G533">
        <f ca="1"/>
        <v>0</v>
      </c>
      <c r="H533" t="str">
        <f ca="1"/>
        <v/>
      </c>
      <c r="I533">
        <f ca="1"/>
        <v>0</v>
      </c>
      <c r="J533" t="str">
        <f ca="1"/>
        <v/>
      </c>
      <c r="K533" t="str">
        <f ca="1"/>
        <v>0</v>
      </c>
      <c r="L533" t="str">
        <f ca="1"/>
        <v>0</v>
      </c>
      <c r="M533" t="str">
        <f ca="1"/>
        <v>0</v>
      </c>
      <c r="X533" s="91" t="e">
        <f t="shared" ca="1" si="1286"/>
        <v>#N/A</v>
      </c>
      <c r="Y533" t="e">
        <f t="shared" ca="1" si="1292"/>
        <v>#N/A</v>
      </c>
      <c r="Z533" t="e">
        <f t="shared" ca="1" si="1292"/>
        <v>#N/A</v>
      </c>
      <c r="AA533" t="e">
        <f t="shared" ca="1" si="1292"/>
        <v>#N/A</v>
      </c>
      <c r="AB533" t="e">
        <f t="shared" ca="1" si="1292"/>
        <v>#N/A</v>
      </c>
      <c r="AC533" t="e">
        <f t="shared" ca="1" si="1292"/>
        <v>#N/A</v>
      </c>
      <c r="AD533" t="e">
        <f t="shared" ca="1" si="1292"/>
        <v>#N/A</v>
      </c>
      <c r="AE533" t="e">
        <f t="shared" ca="1" si="1292"/>
        <v>#N/A</v>
      </c>
      <c r="AF533" t="e">
        <f t="shared" ca="1" si="1292"/>
        <v>#N/A</v>
      </c>
      <c r="AG533" t="e">
        <f t="shared" ca="1" si="1292"/>
        <v>#N/A</v>
      </c>
      <c r="AH533" t="e">
        <f t="shared" ca="1" si="1292"/>
        <v>#N/A</v>
      </c>
      <c r="AI533" t="e">
        <f t="shared" ca="1" si="1292"/>
        <v>#N/A</v>
      </c>
      <c r="AJ533" t="e">
        <f t="shared" ca="1" si="1292"/>
        <v>#N/A</v>
      </c>
      <c r="AK533" t="e">
        <f t="shared" ca="1" si="1292"/>
        <v>#N/A</v>
      </c>
      <c r="AL533" t="e">
        <f t="shared" ca="1" si="1292"/>
        <v>#N/A</v>
      </c>
      <c r="AM533" t="e">
        <f t="shared" ca="1" si="1292"/>
        <v>#N/A</v>
      </c>
      <c r="AN533" t="e">
        <f t="shared" ca="1" si="1292"/>
        <v>#N/A</v>
      </c>
      <c r="AO533" t="e">
        <f t="shared" ca="1" si="1292"/>
        <v>#N/A</v>
      </c>
      <c r="AP533" t="e">
        <f t="shared" ca="1" si="1292"/>
        <v>#N/A</v>
      </c>
      <c r="AQ533" t="e">
        <f t="shared" ca="1" si="1292"/>
        <v>#N/A</v>
      </c>
      <c r="AR533" t="e">
        <f t="shared" ca="1" si="1292"/>
        <v>#N/A</v>
      </c>
      <c r="AS533" t="e">
        <f t="shared" ca="1" si="1292"/>
        <v>#N/A</v>
      </c>
      <c r="AT533" t="e">
        <f t="shared" ca="1" si="1292"/>
        <v>#N/A</v>
      </c>
      <c r="AU533" t="e">
        <f t="shared" ca="1" si="1292"/>
        <v>#N/A</v>
      </c>
      <c r="AV533" t="e">
        <f t="shared" ca="1" si="1292"/>
        <v>#N/A</v>
      </c>
      <c r="AW533" t="e">
        <f t="shared" ca="1" si="1292"/>
        <v>#N/A</v>
      </c>
      <c r="AX533" t="e">
        <f t="shared" ca="1" si="1292"/>
        <v>#N/A</v>
      </c>
      <c r="AY533" t="e">
        <f t="shared" ca="1" si="1292"/>
        <v>#N/A</v>
      </c>
      <c r="AZ533" t="e">
        <f t="shared" ca="1" si="1292"/>
        <v>#N/A</v>
      </c>
      <c r="BA533" t="e">
        <f t="shared" ca="1" si="1292"/>
        <v>#N/A</v>
      </c>
      <c r="BB533" s="91" t="e">
        <f t="shared" ca="1" si="1292"/>
        <v>#N/A</v>
      </c>
      <c r="BC533" t="e">
        <f t="shared" ca="1" si="1292"/>
        <v>#N/A</v>
      </c>
      <c r="BD533" t="e">
        <f t="shared" ca="1" si="1292"/>
        <v>#N/A</v>
      </c>
      <c r="BE533" t="e">
        <f t="shared" ca="1" si="1292"/>
        <v>#N/A</v>
      </c>
      <c r="BF533" t="e">
        <f t="shared" ca="1" si="1292"/>
        <v>#N/A</v>
      </c>
      <c r="BG533" t="e">
        <f t="shared" ca="1" si="1292"/>
        <v>#N/A</v>
      </c>
      <c r="BH533" t="e">
        <f t="shared" ca="1" si="1292"/>
        <v>#N/A</v>
      </c>
      <c r="BI533" t="e">
        <f t="shared" ca="1" si="1292"/>
        <v>#N/A</v>
      </c>
      <c r="BJ533" t="e">
        <f t="shared" ca="1" si="1292"/>
        <v>#N/A</v>
      </c>
      <c r="BK533" t="e">
        <f t="shared" ca="1" si="1292"/>
        <v>#N/A</v>
      </c>
      <c r="BL533" t="e">
        <f t="shared" ca="1" si="1292"/>
        <v>#N/A</v>
      </c>
      <c r="BM533" t="e">
        <f t="shared" ca="1" si="1292"/>
        <v>#N/A</v>
      </c>
      <c r="BN533" t="e">
        <f t="shared" ca="1" si="1292"/>
        <v>#N/A</v>
      </c>
      <c r="BO533" t="e">
        <f t="shared" ca="1" si="1292"/>
        <v>#N/A</v>
      </c>
      <c r="BP533" t="e">
        <f t="shared" ca="1" si="1292"/>
        <v>#N/A</v>
      </c>
      <c r="BQ533" t="e">
        <f t="shared" ca="1" si="1292"/>
        <v>#N/A</v>
      </c>
      <c r="BR533" t="e">
        <f t="shared" ca="1" si="1292"/>
        <v>#N/A</v>
      </c>
      <c r="BS533" t="e">
        <f t="shared" ca="1" si="1292"/>
        <v>#N/A</v>
      </c>
      <c r="BT533" t="e">
        <f t="shared" ca="1" si="1292"/>
        <v>#N/A</v>
      </c>
      <c r="BU533" t="e">
        <f t="shared" ca="1" si="1292"/>
        <v>#N/A</v>
      </c>
      <c r="BV533" t="e">
        <f t="shared" ca="1" si="1292"/>
        <v>#N/A</v>
      </c>
      <c r="BW533" t="e">
        <f t="shared" ca="1" si="1292"/>
        <v>#N/A</v>
      </c>
      <c r="BX533" t="e">
        <f t="shared" ca="1" si="1292"/>
        <v>#N/A</v>
      </c>
      <c r="BY533" t="e">
        <f t="shared" ca="1" si="1292"/>
        <v>#N/A</v>
      </c>
      <c r="BZ533" t="e">
        <f t="shared" ca="1" si="1292"/>
        <v>#N/A</v>
      </c>
      <c r="CA533" t="e">
        <f t="shared" ca="1" si="1292"/>
        <v>#N/A</v>
      </c>
      <c r="CB533" t="e">
        <f t="shared" ca="1" si="1292"/>
        <v>#N/A</v>
      </c>
      <c r="CC533" t="e">
        <f t="shared" ca="1" si="1292"/>
        <v>#N/A</v>
      </c>
      <c r="CD533" t="e">
        <f t="shared" ca="1" si="1292"/>
        <v>#N/A</v>
      </c>
      <c r="CE533" t="e">
        <f t="shared" ca="1" si="1292"/>
        <v>#N/A</v>
      </c>
      <c r="CF533" s="91" t="e">
        <f t="shared" ca="1" si="1292"/>
        <v>#N/A</v>
      </c>
      <c r="CG533" t="e">
        <f t="shared" ca="1" si="1292"/>
        <v>#N/A</v>
      </c>
      <c r="CH533" t="e">
        <f t="shared" ca="1" si="1292"/>
        <v>#N/A</v>
      </c>
      <c r="CI533" t="e">
        <f t="shared" ca="1" si="1292"/>
        <v>#N/A</v>
      </c>
      <c r="CJ533" t="e">
        <f t="shared" ref="CJ533:EN536" ca="1" si="1293">$L533*$E$518</f>
        <v>#N/A</v>
      </c>
      <c r="CK533" t="e">
        <f t="shared" ca="1" si="1293"/>
        <v>#N/A</v>
      </c>
      <c r="CL533" t="e">
        <f t="shared" ca="1" si="1293"/>
        <v>#N/A</v>
      </c>
      <c r="CM533" t="e">
        <f t="shared" ca="1" si="1293"/>
        <v>#N/A</v>
      </c>
      <c r="CN533" t="e">
        <f t="shared" ca="1" si="1293"/>
        <v>#N/A</v>
      </c>
      <c r="CO533" t="e">
        <f t="shared" ca="1" si="1293"/>
        <v>#N/A</v>
      </c>
      <c r="CP533" t="e">
        <f t="shared" ca="1" si="1293"/>
        <v>#N/A</v>
      </c>
      <c r="CQ533" t="e">
        <f t="shared" ca="1" si="1293"/>
        <v>#N/A</v>
      </c>
      <c r="CR533" t="e">
        <f t="shared" ca="1" si="1293"/>
        <v>#N/A</v>
      </c>
      <c r="CS533" t="e">
        <f t="shared" ca="1" si="1293"/>
        <v>#N/A</v>
      </c>
      <c r="CT533" t="e">
        <f t="shared" ca="1" si="1293"/>
        <v>#N/A</v>
      </c>
      <c r="CU533" t="e">
        <f t="shared" ca="1" si="1293"/>
        <v>#N/A</v>
      </c>
      <c r="CV533" t="e">
        <f t="shared" ca="1" si="1293"/>
        <v>#N/A</v>
      </c>
      <c r="CW533" t="e">
        <f t="shared" ca="1" si="1293"/>
        <v>#N/A</v>
      </c>
      <c r="CX533" t="e">
        <f t="shared" ca="1" si="1293"/>
        <v>#N/A</v>
      </c>
      <c r="CY533" t="e">
        <f t="shared" ca="1" si="1293"/>
        <v>#N/A</v>
      </c>
      <c r="CZ533" t="e">
        <f t="shared" ca="1" si="1293"/>
        <v>#N/A</v>
      </c>
      <c r="DA533" t="e">
        <f t="shared" ca="1" si="1293"/>
        <v>#N/A</v>
      </c>
      <c r="DB533" t="e">
        <f t="shared" ca="1" si="1293"/>
        <v>#N/A</v>
      </c>
      <c r="DC533" t="e">
        <f t="shared" ca="1" si="1293"/>
        <v>#N/A</v>
      </c>
      <c r="DD533" t="e">
        <f t="shared" ca="1" si="1293"/>
        <v>#N/A</v>
      </c>
      <c r="DE533" t="e">
        <f t="shared" ca="1" si="1293"/>
        <v>#N/A</v>
      </c>
      <c r="DF533" t="e">
        <f t="shared" ca="1" si="1293"/>
        <v>#N/A</v>
      </c>
      <c r="DG533" t="e">
        <f t="shared" ca="1" si="1293"/>
        <v>#N/A</v>
      </c>
      <c r="DH533" t="e">
        <f t="shared" ca="1" si="1293"/>
        <v>#N/A</v>
      </c>
      <c r="DI533" t="e">
        <f t="shared" ca="1" si="1293"/>
        <v>#N/A</v>
      </c>
      <c r="DJ533" s="91" t="e">
        <f t="shared" ca="1" si="1293"/>
        <v>#N/A</v>
      </c>
      <c r="DK533" t="e">
        <f t="shared" ca="1" si="1293"/>
        <v>#N/A</v>
      </c>
      <c r="DL533" t="e">
        <f t="shared" ca="1" si="1293"/>
        <v>#N/A</v>
      </c>
      <c r="DM533" t="e">
        <f t="shared" ca="1" si="1293"/>
        <v>#N/A</v>
      </c>
      <c r="DN533" t="e">
        <f t="shared" ca="1" si="1293"/>
        <v>#N/A</v>
      </c>
      <c r="DO533" t="e">
        <f t="shared" ca="1" si="1293"/>
        <v>#N/A</v>
      </c>
      <c r="DP533" t="e">
        <f t="shared" ca="1" si="1293"/>
        <v>#N/A</v>
      </c>
      <c r="DQ533" t="e">
        <f t="shared" ca="1" si="1293"/>
        <v>#N/A</v>
      </c>
      <c r="DR533" t="e">
        <f t="shared" ca="1" si="1293"/>
        <v>#N/A</v>
      </c>
      <c r="DS533" t="e">
        <f t="shared" ca="1" si="1293"/>
        <v>#N/A</v>
      </c>
      <c r="DT533" t="e">
        <f t="shared" ca="1" si="1293"/>
        <v>#N/A</v>
      </c>
      <c r="DU533" t="e">
        <f t="shared" ca="1" si="1293"/>
        <v>#N/A</v>
      </c>
      <c r="DV533" t="e">
        <f t="shared" ca="1" si="1293"/>
        <v>#N/A</v>
      </c>
      <c r="DW533" t="e">
        <f t="shared" ca="1" si="1293"/>
        <v>#N/A</v>
      </c>
      <c r="DX533" t="e">
        <f t="shared" ca="1" si="1293"/>
        <v>#N/A</v>
      </c>
      <c r="DY533" t="e">
        <f t="shared" ca="1" si="1293"/>
        <v>#N/A</v>
      </c>
      <c r="DZ533" t="e">
        <f t="shared" ca="1" si="1293"/>
        <v>#N/A</v>
      </c>
      <c r="EA533" t="e">
        <f t="shared" ca="1" si="1293"/>
        <v>#N/A</v>
      </c>
      <c r="EB533" t="e">
        <f t="shared" ca="1" si="1293"/>
        <v>#N/A</v>
      </c>
      <c r="EC533" t="e">
        <f t="shared" ca="1" si="1293"/>
        <v>#N/A</v>
      </c>
      <c r="ED533" t="e">
        <f t="shared" ca="1" si="1293"/>
        <v>#N/A</v>
      </c>
      <c r="EE533" t="e">
        <f t="shared" ca="1" si="1293"/>
        <v>#N/A</v>
      </c>
      <c r="EF533" t="e">
        <f t="shared" ca="1" si="1293"/>
        <v>#N/A</v>
      </c>
      <c r="EG533" t="e">
        <f t="shared" ca="1" si="1293"/>
        <v>#N/A</v>
      </c>
      <c r="EH533" t="e">
        <f t="shared" ca="1" si="1293"/>
        <v>#N/A</v>
      </c>
      <c r="EI533" t="e">
        <f t="shared" ca="1" si="1293"/>
        <v>#N/A</v>
      </c>
      <c r="EJ533" t="e">
        <f t="shared" ca="1" si="1293"/>
        <v>#N/A</v>
      </c>
      <c r="EK533" t="e">
        <f t="shared" ca="1" si="1293"/>
        <v>#N/A</v>
      </c>
      <c r="EL533" t="e">
        <f t="shared" ca="1" si="1293"/>
        <v>#N/A</v>
      </c>
      <c r="EM533" t="e">
        <f t="shared" ca="1" si="1293"/>
        <v>#N/A</v>
      </c>
      <c r="EN533" s="91" t="e">
        <f t="shared" ca="1" si="1293"/>
        <v>#N/A</v>
      </c>
    </row>
    <row r="534" spans="1:144">
      <c r="A534" t="str">
        <f ca="1"/>
        <v>Roof</v>
      </c>
      <c r="B534" t="str">
        <f ca="1"/>
        <v>Roof</v>
      </c>
      <c r="C534">
        <f ca="1"/>
        <v>0</v>
      </c>
      <c r="D534" t="str">
        <f ca="1"/>
        <v/>
      </c>
      <c r="E534">
        <f ca="1"/>
        <v>0</v>
      </c>
      <c r="F534">
        <f ca="1"/>
        <v>0</v>
      </c>
      <c r="G534">
        <f ca="1"/>
        <v>0</v>
      </c>
      <c r="H534" t="str">
        <f ca="1"/>
        <v/>
      </c>
      <c r="I534">
        <f ca="1"/>
        <v>0</v>
      </c>
      <c r="J534" t="str">
        <f ca="1"/>
        <v/>
      </c>
      <c r="K534" t="str">
        <f ca="1"/>
        <v>0</v>
      </c>
      <c r="L534" t="str">
        <f ca="1"/>
        <v>0</v>
      </c>
      <c r="M534" t="str">
        <f ca="1"/>
        <v>0</v>
      </c>
      <c r="X534" s="91" t="e">
        <f t="shared" ca="1" si="1286"/>
        <v>#N/A</v>
      </c>
      <c r="Y534" t="e">
        <f t="shared" ref="Y534:CJ537" ca="1" si="1294">$L534*$E$518</f>
        <v>#N/A</v>
      </c>
      <c r="Z534" t="e">
        <f t="shared" ca="1" si="1294"/>
        <v>#N/A</v>
      </c>
      <c r="AA534" t="e">
        <f t="shared" ca="1" si="1294"/>
        <v>#N/A</v>
      </c>
      <c r="AB534" t="e">
        <f t="shared" ca="1" si="1294"/>
        <v>#N/A</v>
      </c>
      <c r="AC534" t="e">
        <f t="shared" ca="1" si="1294"/>
        <v>#N/A</v>
      </c>
      <c r="AD534" t="e">
        <f t="shared" ca="1" si="1294"/>
        <v>#N/A</v>
      </c>
      <c r="AE534" t="e">
        <f t="shared" ca="1" si="1294"/>
        <v>#N/A</v>
      </c>
      <c r="AF534" t="e">
        <f t="shared" ca="1" si="1294"/>
        <v>#N/A</v>
      </c>
      <c r="AG534" t="e">
        <f t="shared" ca="1" si="1294"/>
        <v>#N/A</v>
      </c>
      <c r="AH534" t="e">
        <f t="shared" ca="1" si="1294"/>
        <v>#N/A</v>
      </c>
      <c r="AI534" t="e">
        <f t="shared" ca="1" si="1294"/>
        <v>#N/A</v>
      </c>
      <c r="AJ534" t="e">
        <f t="shared" ca="1" si="1294"/>
        <v>#N/A</v>
      </c>
      <c r="AK534" t="e">
        <f t="shared" ca="1" si="1294"/>
        <v>#N/A</v>
      </c>
      <c r="AL534" t="e">
        <f t="shared" ca="1" si="1294"/>
        <v>#N/A</v>
      </c>
      <c r="AM534" t="e">
        <f t="shared" ca="1" si="1294"/>
        <v>#N/A</v>
      </c>
      <c r="AN534" t="e">
        <f t="shared" ca="1" si="1294"/>
        <v>#N/A</v>
      </c>
      <c r="AO534" t="e">
        <f t="shared" ca="1" si="1294"/>
        <v>#N/A</v>
      </c>
      <c r="AP534" t="e">
        <f t="shared" ca="1" si="1294"/>
        <v>#N/A</v>
      </c>
      <c r="AQ534" t="e">
        <f t="shared" ca="1" si="1294"/>
        <v>#N/A</v>
      </c>
      <c r="AR534" t="e">
        <f t="shared" ca="1" si="1294"/>
        <v>#N/A</v>
      </c>
      <c r="AS534" t="e">
        <f t="shared" ca="1" si="1294"/>
        <v>#N/A</v>
      </c>
      <c r="AT534" t="e">
        <f t="shared" ca="1" si="1294"/>
        <v>#N/A</v>
      </c>
      <c r="AU534" t="e">
        <f t="shared" ca="1" si="1294"/>
        <v>#N/A</v>
      </c>
      <c r="AV534" t="e">
        <f t="shared" ca="1" si="1294"/>
        <v>#N/A</v>
      </c>
      <c r="AW534" t="e">
        <f t="shared" ca="1" si="1294"/>
        <v>#N/A</v>
      </c>
      <c r="AX534" t="e">
        <f t="shared" ca="1" si="1294"/>
        <v>#N/A</v>
      </c>
      <c r="AY534" t="e">
        <f t="shared" ca="1" si="1294"/>
        <v>#N/A</v>
      </c>
      <c r="AZ534" t="e">
        <f t="shared" ca="1" si="1294"/>
        <v>#N/A</v>
      </c>
      <c r="BA534" t="e">
        <f t="shared" ca="1" si="1294"/>
        <v>#N/A</v>
      </c>
      <c r="BB534" s="91" t="e">
        <f t="shared" ca="1" si="1294"/>
        <v>#N/A</v>
      </c>
      <c r="BC534" t="e">
        <f t="shared" ca="1" si="1294"/>
        <v>#N/A</v>
      </c>
      <c r="BD534" t="e">
        <f t="shared" ca="1" si="1294"/>
        <v>#N/A</v>
      </c>
      <c r="BE534" t="e">
        <f t="shared" ca="1" si="1294"/>
        <v>#N/A</v>
      </c>
      <c r="BF534" t="e">
        <f t="shared" ca="1" si="1294"/>
        <v>#N/A</v>
      </c>
      <c r="BG534" t="e">
        <f t="shared" ca="1" si="1294"/>
        <v>#N/A</v>
      </c>
      <c r="BH534" t="e">
        <f t="shared" ca="1" si="1294"/>
        <v>#N/A</v>
      </c>
      <c r="BI534" t="e">
        <f t="shared" ca="1" si="1294"/>
        <v>#N/A</v>
      </c>
      <c r="BJ534" t="e">
        <f t="shared" ca="1" si="1294"/>
        <v>#N/A</v>
      </c>
      <c r="BK534" t="e">
        <f t="shared" ca="1" si="1294"/>
        <v>#N/A</v>
      </c>
      <c r="BL534" t="e">
        <f t="shared" ca="1" si="1294"/>
        <v>#N/A</v>
      </c>
      <c r="BM534" t="e">
        <f t="shared" ca="1" si="1294"/>
        <v>#N/A</v>
      </c>
      <c r="BN534" t="e">
        <f t="shared" ca="1" si="1294"/>
        <v>#N/A</v>
      </c>
      <c r="BO534" t="e">
        <f t="shared" ca="1" si="1294"/>
        <v>#N/A</v>
      </c>
      <c r="BP534" t="e">
        <f t="shared" ca="1" si="1294"/>
        <v>#N/A</v>
      </c>
      <c r="BQ534" t="e">
        <f t="shared" ca="1" si="1294"/>
        <v>#N/A</v>
      </c>
      <c r="BR534" t="e">
        <f t="shared" ca="1" si="1294"/>
        <v>#N/A</v>
      </c>
      <c r="BS534" t="e">
        <f t="shared" ca="1" si="1294"/>
        <v>#N/A</v>
      </c>
      <c r="BT534" t="e">
        <f t="shared" ca="1" si="1294"/>
        <v>#N/A</v>
      </c>
      <c r="BU534" t="e">
        <f t="shared" ca="1" si="1294"/>
        <v>#N/A</v>
      </c>
      <c r="BV534" t="e">
        <f t="shared" ca="1" si="1294"/>
        <v>#N/A</v>
      </c>
      <c r="BW534" t="e">
        <f t="shared" ca="1" si="1294"/>
        <v>#N/A</v>
      </c>
      <c r="BX534" t="e">
        <f t="shared" ca="1" si="1294"/>
        <v>#N/A</v>
      </c>
      <c r="BY534" t="e">
        <f t="shared" ca="1" si="1294"/>
        <v>#N/A</v>
      </c>
      <c r="BZ534" t="e">
        <f t="shared" ca="1" si="1294"/>
        <v>#N/A</v>
      </c>
      <c r="CA534" t="e">
        <f t="shared" ca="1" si="1294"/>
        <v>#N/A</v>
      </c>
      <c r="CB534" t="e">
        <f t="shared" ca="1" si="1294"/>
        <v>#N/A</v>
      </c>
      <c r="CC534" t="e">
        <f t="shared" ca="1" si="1294"/>
        <v>#N/A</v>
      </c>
      <c r="CD534" t="e">
        <f t="shared" ca="1" si="1294"/>
        <v>#N/A</v>
      </c>
      <c r="CE534" t="e">
        <f t="shared" ca="1" si="1294"/>
        <v>#N/A</v>
      </c>
      <c r="CF534" s="91" t="e">
        <f t="shared" ca="1" si="1294"/>
        <v>#N/A</v>
      </c>
      <c r="CG534" t="e">
        <f t="shared" ca="1" si="1294"/>
        <v>#N/A</v>
      </c>
      <c r="CH534" t="e">
        <f t="shared" ca="1" si="1294"/>
        <v>#N/A</v>
      </c>
      <c r="CI534" t="e">
        <f t="shared" ca="1" si="1294"/>
        <v>#N/A</v>
      </c>
      <c r="CJ534" t="e">
        <f t="shared" ca="1" si="1294"/>
        <v>#N/A</v>
      </c>
      <c r="CK534" t="e">
        <f t="shared" ca="1" si="1293"/>
        <v>#N/A</v>
      </c>
      <c r="CL534" t="e">
        <f t="shared" ca="1" si="1293"/>
        <v>#N/A</v>
      </c>
      <c r="CM534" t="e">
        <f t="shared" ca="1" si="1293"/>
        <v>#N/A</v>
      </c>
      <c r="CN534" t="e">
        <f t="shared" ca="1" si="1293"/>
        <v>#N/A</v>
      </c>
      <c r="CO534" t="e">
        <f t="shared" ca="1" si="1293"/>
        <v>#N/A</v>
      </c>
      <c r="CP534" t="e">
        <f t="shared" ca="1" si="1293"/>
        <v>#N/A</v>
      </c>
      <c r="CQ534" t="e">
        <f t="shared" ca="1" si="1293"/>
        <v>#N/A</v>
      </c>
      <c r="CR534" t="e">
        <f t="shared" ca="1" si="1293"/>
        <v>#N/A</v>
      </c>
      <c r="CS534" t="e">
        <f t="shared" ca="1" si="1293"/>
        <v>#N/A</v>
      </c>
      <c r="CT534" t="e">
        <f t="shared" ca="1" si="1293"/>
        <v>#N/A</v>
      </c>
      <c r="CU534" t="e">
        <f t="shared" ca="1" si="1293"/>
        <v>#N/A</v>
      </c>
      <c r="CV534" t="e">
        <f t="shared" ca="1" si="1293"/>
        <v>#N/A</v>
      </c>
      <c r="CW534" t="e">
        <f t="shared" ca="1" si="1293"/>
        <v>#N/A</v>
      </c>
      <c r="CX534" t="e">
        <f t="shared" ca="1" si="1293"/>
        <v>#N/A</v>
      </c>
      <c r="CY534" t="e">
        <f t="shared" ca="1" si="1293"/>
        <v>#N/A</v>
      </c>
      <c r="CZ534" t="e">
        <f t="shared" ca="1" si="1293"/>
        <v>#N/A</v>
      </c>
      <c r="DA534" t="e">
        <f t="shared" ca="1" si="1293"/>
        <v>#N/A</v>
      </c>
      <c r="DB534" t="e">
        <f t="shared" ca="1" si="1293"/>
        <v>#N/A</v>
      </c>
      <c r="DC534" t="e">
        <f t="shared" ca="1" si="1293"/>
        <v>#N/A</v>
      </c>
      <c r="DD534" t="e">
        <f t="shared" ca="1" si="1293"/>
        <v>#N/A</v>
      </c>
      <c r="DE534" t="e">
        <f t="shared" ca="1" si="1293"/>
        <v>#N/A</v>
      </c>
      <c r="DF534" t="e">
        <f t="shared" ca="1" si="1293"/>
        <v>#N/A</v>
      </c>
      <c r="DG534" t="e">
        <f t="shared" ca="1" si="1293"/>
        <v>#N/A</v>
      </c>
      <c r="DH534" t="e">
        <f t="shared" ca="1" si="1293"/>
        <v>#N/A</v>
      </c>
      <c r="DI534" t="e">
        <f t="shared" ca="1" si="1293"/>
        <v>#N/A</v>
      </c>
      <c r="DJ534" s="91" t="e">
        <f t="shared" ca="1" si="1293"/>
        <v>#N/A</v>
      </c>
      <c r="DK534" t="e">
        <f t="shared" ca="1" si="1293"/>
        <v>#N/A</v>
      </c>
      <c r="DL534" t="e">
        <f t="shared" ca="1" si="1293"/>
        <v>#N/A</v>
      </c>
      <c r="DM534" t="e">
        <f t="shared" ca="1" si="1293"/>
        <v>#N/A</v>
      </c>
      <c r="DN534" t="e">
        <f t="shared" ca="1" si="1293"/>
        <v>#N/A</v>
      </c>
      <c r="DO534" t="e">
        <f t="shared" ca="1" si="1293"/>
        <v>#N/A</v>
      </c>
      <c r="DP534" t="e">
        <f t="shared" ca="1" si="1293"/>
        <v>#N/A</v>
      </c>
      <c r="DQ534" t="e">
        <f t="shared" ca="1" si="1293"/>
        <v>#N/A</v>
      </c>
      <c r="DR534" t="e">
        <f t="shared" ca="1" si="1293"/>
        <v>#N/A</v>
      </c>
      <c r="DS534" t="e">
        <f t="shared" ca="1" si="1293"/>
        <v>#N/A</v>
      </c>
      <c r="DT534" t="e">
        <f t="shared" ca="1" si="1293"/>
        <v>#N/A</v>
      </c>
      <c r="DU534" t="e">
        <f t="shared" ca="1" si="1293"/>
        <v>#N/A</v>
      </c>
      <c r="DV534" t="e">
        <f t="shared" ca="1" si="1293"/>
        <v>#N/A</v>
      </c>
      <c r="DW534" t="e">
        <f t="shared" ca="1" si="1293"/>
        <v>#N/A</v>
      </c>
      <c r="DX534" t="e">
        <f t="shared" ca="1" si="1293"/>
        <v>#N/A</v>
      </c>
      <c r="DY534" t="e">
        <f t="shared" ca="1" si="1293"/>
        <v>#N/A</v>
      </c>
      <c r="DZ534" t="e">
        <f t="shared" ca="1" si="1293"/>
        <v>#N/A</v>
      </c>
      <c r="EA534" t="e">
        <f t="shared" ca="1" si="1293"/>
        <v>#N/A</v>
      </c>
      <c r="EB534" t="e">
        <f t="shared" ca="1" si="1293"/>
        <v>#N/A</v>
      </c>
      <c r="EC534" t="e">
        <f t="shared" ca="1" si="1293"/>
        <v>#N/A</v>
      </c>
      <c r="ED534" t="e">
        <f t="shared" ca="1" si="1293"/>
        <v>#N/A</v>
      </c>
      <c r="EE534" t="e">
        <f t="shared" ca="1" si="1293"/>
        <v>#N/A</v>
      </c>
      <c r="EF534" t="e">
        <f t="shared" ca="1" si="1293"/>
        <v>#N/A</v>
      </c>
      <c r="EG534" t="e">
        <f t="shared" ca="1" si="1293"/>
        <v>#N/A</v>
      </c>
      <c r="EH534" t="e">
        <f t="shared" ca="1" si="1293"/>
        <v>#N/A</v>
      </c>
      <c r="EI534" t="e">
        <f t="shared" ca="1" si="1293"/>
        <v>#N/A</v>
      </c>
      <c r="EJ534" t="e">
        <f t="shared" ca="1" si="1293"/>
        <v>#N/A</v>
      </c>
      <c r="EK534" t="e">
        <f t="shared" ca="1" si="1293"/>
        <v>#N/A</v>
      </c>
      <c r="EL534" t="e">
        <f t="shared" ca="1" si="1293"/>
        <v>#N/A</v>
      </c>
      <c r="EM534" t="e">
        <f t="shared" ca="1" si="1293"/>
        <v>#N/A</v>
      </c>
      <c r="EN534" s="91" t="e">
        <f t="shared" ca="1" si="1293"/>
        <v>#N/A</v>
      </c>
    </row>
    <row r="535" spans="1:144">
      <c r="A535" t="str">
        <f ca="1"/>
        <v>Roof</v>
      </c>
      <c r="B535" t="str">
        <f ca="1"/>
        <v>Roof insulation</v>
      </c>
      <c r="C535">
        <f ca="1"/>
        <v>0</v>
      </c>
      <c r="D535" t="str">
        <f ca="1"/>
        <v/>
      </c>
      <c r="E535">
        <f ca="1"/>
        <v>0</v>
      </c>
      <c r="F535">
        <f ca="1"/>
        <v>0</v>
      </c>
      <c r="G535">
        <f ca="1"/>
        <v>0</v>
      </c>
      <c r="H535" t="str">
        <f ca="1"/>
        <v/>
      </c>
      <c r="I535">
        <f ca="1"/>
        <v>0</v>
      </c>
      <c r="J535" t="str">
        <f ca="1"/>
        <v/>
      </c>
      <c r="K535" t="str">
        <f ca="1"/>
        <v>0</v>
      </c>
      <c r="L535" t="str">
        <f ca="1"/>
        <v>0</v>
      </c>
      <c r="M535" t="str">
        <f ca="1"/>
        <v>0</v>
      </c>
      <c r="X535" s="91" t="e">
        <f t="shared" ca="1" si="1286"/>
        <v>#N/A</v>
      </c>
      <c r="Y535" t="e">
        <f t="shared" ca="1" si="1294"/>
        <v>#N/A</v>
      </c>
      <c r="Z535" t="e">
        <f t="shared" ca="1" si="1294"/>
        <v>#N/A</v>
      </c>
      <c r="AA535" t="e">
        <f t="shared" ca="1" si="1294"/>
        <v>#N/A</v>
      </c>
      <c r="AB535" t="e">
        <f t="shared" ca="1" si="1294"/>
        <v>#N/A</v>
      </c>
      <c r="AC535" t="e">
        <f t="shared" ca="1" si="1294"/>
        <v>#N/A</v>
      </c>
      <c r="AD535" t="e">
        <f t="shared" ca="1" si="1294"/>
        <v>#N/A</v>
      </c>
      <c r="AE535" t="e">
        <f t="shared" ca="1" si="1294"/>
        <v>#N/A</v>
      </c>
      <c r="AF535" t="e">
        <f t="shared" ca="1" si="1294"/>
        <v>#N/A</v>
      </c>
      <c r="AG535" t="e">
        <f t="shared" ca="1" si="1294"/>
        <v>#N/A</v>
      </c>
      <c r="AH535" t="e">
        <f t="shared" ca="1" si="1294"/>
        <v>#N/A</v>
      </c>
      <c r="AI535" t="e">
        <f t="shared" ca="1" si="1294"/>
        <v>#N/A</v>
      </c>
      <c r="AJ535" t="e">
        <f t="shared" ca="1" si="1294"/>
        <v>#N/A</v>
      </c>
      <c r="AK535" t="e">
        <f t="shared" ca="1" si="1294"/>
        <v>#N/A</v>
      </c>
      <c r="AL535" t="e">
        <f t="shared" ca="1" si="1294"/>
        <v>#N/A</v>
      </c>
      <c r="AM535" t="e">
        <f t="shared" ca="1" si="1294"/>
        <v>#N/A</v>
      </c>
      <c r="AN535" t="e">
        <f t="shared" ca="1" si="1294"/>
        <v>#N/A</v>
      </c>
      <c r="AO535" t="e">
        <f t="shared" ca="1" si="1294"/>
        <v>#N/A</v>
      </c>
      <c r="AP535" t="e">
        <f t="shared" ca="1" si="1294"/>
        <v>#N/A</v>
      </c>
      <c r="AQ535" t="e">
        <f t="shared" ca="1" si="1294"/>
        <v>#N/A</v>
      </c>
      <c r="AR535" t="e">
        <f t="shared" ca="1" si="1294"/>
        <v>#N/A</v>
      </c>
      <c r="AS535" t="e">
        <f t="shared" ca="1" si="1294"/>
        <v>#N/A</v>
      </c>
      <c r="AT535" t="e">
        <f t="shared" ca="1" si="1294"/>
        <v>#N/A</v>
      </c>
      <c r="AU535" t="e">
        <f t="shared" ca="1" si="1294"/>
        <v>#N/A</v>
      </c>
      <c r="AV535" t="e">
        <f t="shared" ca="1" si="1294"/>
        <v>#N/A</v>
      </c>
      <c r="AW535" t="e">
        <f t="shared" ca="1" si="1294"/>
        <v>#N/A</v>
      </c>
      <c r="AX535" t="e">
        <f t="shared" ca="1" si="1294"/>
        <v>#N/A</v>
      </c>
      <c r="AY535" t="e">
        <f t="shared" ca="1" si="1294"/>
        <v>#N/A</v>
      </c>
      <c r="AZ535" t="e">
        <f t="shared" ca="1" si="1294"/>
        <v>#N/A</v>
      </c>
      <c r="BA535" t="e">
        <f t="shared" ca="1" si="1294"/>
        <v>#N/A</v>
      </c>
      <c r="BB535" s="91" t="e">
        <f t="shared" ca="1" si="1294"/>
        <v>#N/A</v>
      </c>
      <c r="BC535" t="e">
        <f t="shared" ca="1" si="1294"/>
        <v>#N/A</v>
      </c>
      <c r="BD535" t="e">
        <f t="shared" ca="1" si="1294"/>
        <v>#N/A</v>
      </c>
      <c r="BE535" t="e">
        <f t="shared" ca="1" si="1294"/>
        <v>#N/A</v>
      </c>
      <c r="BF535" t="e">
        <f t="shared" ca="1" si="1294"/>
        <v>#N/A</v>
      </c>
      <c r="BG535" t="e">
        <f t="shared" ca="1" si="1294"/>
        <v>#N/A</v>
      </c>
      <c r="BH535" t="e">
        <f t="shared" ca="1" si="1294"/>
        <v>#N/A</v>
      </c>
      <c r="BI535" t="e">
        <f t="shared" ca="1" si="1294"/>
        <v>#N/A</v>
      </c>
      <c r="BJ535" t="e">
        <f t="shared" ca="1" si="1294"/>
        <v>#N/A</v>
      </c>
      <c r="BK535" t="e">
        <f t="shared" ca="1" si="1294"/>
        <v>#N/A</v>
      </c>
      <c r="BL535" t="e">
        <f t="shared" ca="1" si="1294"/>
        <v>#N/A</v>
      </c>
      <c r="BM535" t="e">
        <f t="shared" ca="1" si="1294"/>
        <v>#N/A</v>
      </c>
      <c r="BN535" t="e">
        <f t="shared" ca="1" si="1294"/>
        <v>#N/A</v>
      </c>
      <c r="BO535" t="e">
        <f t="shared" ca="1" si="1294"/>
        <v>#N/A</v>
      </c>
      <c r="BP535" t="e">
        <f t="shared" ca="1" si="1294"/>
        <v>#N/A</v>
      </c>
      <c r="BQ535" t="e">
        <f t="shared" ca="1" si="1294"/>
        <v>#N/A</v>
      </c>
      <c r="BR535" t="e">
        <f t="shared" ca="1" si="1294"/>
        <v>#N/A</v>
      </c>
      <c r="BS535" t="e">
        <f t="shared" ca="1" si="1294"/>
        <v>#N/A</v>
      </c>
      <c r="BT535" t="e">
        <f t="shared" ca="1" si="1294"/>
        <v>#N/A</v>
      </c>
      <c r="BU535" t="e">
        <f t="shared" ca="1" si="1294"/>
        <v>#N/A</v>
      </c>
      <c r="BV535" t="e">
        <f t="shared" ca="1" si="1294"/>
        <v>#N/A</v>
      </c>
      <c r="BW535" t="e">
        <f t="shared" ca="1" si="1294"/>
        <v>#N/A</v>
      </c>
      <c r="BX535" t="e">
        <f t="shared" ca="1" si="1294"/>
        <v>#N/A</v>
      </c>
      <c r="BY535" t="e">
        <f t="shared" ca="1" si="1294"/>
        <v>#N/A</v>
      </c>
      <c r="BZ535" t="e">
        <f t="shared" ca="1" si="1294"/>
        <v>#N/A</v>
      </c>
      <c r="CA535" t="e">
        <f t="shared" ca="1" si="1294"/>
        <v>#N/A</v>
      </c>
      <c r="CB535" t="e">
        <f t="shared" ca="1" si="1294"/>
        <v>#N/A</v>
      </c>
      <c r="CC535" t="e">
        <f t="shared" ca="1" si="1294"/>
        <v>#N/A</v>
      </c>
      <c r="CD535" t="e">
        <f t="shared" ca="1" si="1294"/>
        <v>#N/A</v>
      </c>
      <c r="CE535" t="e">
        <f t="shared" ca="1" si="1294"/>
        <v>#N/A</v>
      </c>
      <c r="CF535" s="91" t="e">
        <f t="shared" ca="1" si="1294"/>
        <v>#N/A</v>
      </c>
      <c r="CG535" t="e">
        <f t="shared" ca="1" si="1294"/>
        <v>#N/A</v>
      </c>
      <c r="CH535" t="e">
        <f t="shared" ca="1" si="1294"/>
        <v>#N/A</v>
      </c>
      <c r="CI535" t="e">
        <f t="shared" ca="1" si="1294"/>
        <v>#N/A</v>
      </c>
      <c r="CJ535" t="e">
        <f t="shared" ca="1" si="1294"/>
        <v>#N/A</v>
      </c>
      <c r="CK535" t="e">
        <f t="shared" ca="1" si="1293"/>
        <v>#N/A</v>
      </c>
      <c r="CL535" t="e">
        <f t="shared" ca="1" si="1293"/>
        <v>#N/A</v>
      </c>
      <c r="CM535" t="e">
        <f t="shared" ca="1" si="1293"/>
        <v>#N/A</v>
      </c>
      <c r="CN535" t="e">
        <f t="shared" ca="1" si="1293"/>
        <v>#N/A</v>
      </c>
      <c r="CO535" t="e">
        <f t="shared" ca="1" si="1293"/>
        <v>#N/A</v>
      </c>
      <c r="CP535" t="e">
        <f t="shared" ca="1" si="1293"/>
        <v>#N/A</v>
      </c>
      <c r="CQ535" t="e">
        <f t="shared" ca="1" si="1293"/>
        <v>#N/A</v>
      </c>
      <c r="CR535" t="e">
        <f t="shared" ca="1" si="1293"/>
        <v>#N/A</v>
      </c>
      <c r="CS535" t="e">
        <f t="shared" ca="1" si="1293"/>
        <v>#N/A</v>
      </c>
      <c r="CT535" t="e">
        <f t="shared" ca="1" si="1293"/>
        <v>#N/A</v>
      </c>
      <c r="CU535" t="e">
        <f t="shared" ca="1" si="1293"/>
        <v>#N/A</v>
      </c>
      <c r="CV535" t="e">
        <f t="shared" ca="1" si="1293"/>
        <v>#N/A</v>
      </c>
      <c r="CW535" t="e">
        <f t="shared" ca="1" si="1293"/>
        <v>#N/A</v>
      </c>
      <c r="CX535" t="e">
        <f t="shared" ca="1" si="1293"/>
        <v>#N/A</v>
      </c>
      <c r="CY535" t="e">
        <f t="shared" ca="1" si="1293"/>
        <v>#N/A</v>
      </c>
      <c r="CZ535" t="e">
        <f t="shared" ca="1" si="1293"/>
        <v>#N/A</v>
      </c>
      <c r="DA535" t="e">
        <f t="shared" ca="1" si="1293"/>
        <v>#N/A</v>
      </c>
      <c r="DB535" t="e">
        <f t="shared" ca="1" si="1293"/>
        <v>#N/A</v>
      </c>
      <c r="DC535" t="e">
        <f t="shared" ca="1" si="1293"/>
        <v>#N/A</v>
      </c>
      <c r="DD535" t="e">
        <f t="shared" ca="1" si="1293"/>
        <v>#N/A</v>
      </c>
      <c r="DE535" t="e">
        <f t="shared" ca="1" si="1293"/>
        <v>#N/A</v>
      </c>
      <c r="DF535" t="e">
        <f t="shared" ca="1" si="1293"/>
        <v>#N/A</v>
      </c>
      <c r="DG535" t="e">
        <f t="shared" ca="1" si="1293"/>
        <v>#N/A</v>
      </c>
      <c r="DH535" t="e">
        <f t="shared" ca="1" si="1293"/>
        <v>#N/A</v>
      </c>
      <c r="DI535" t="e">
        <f t="shared" ca="1" si="1293"/>
        <v>#N/A</v>
      </c>
      <c r="DJ535" s="91" t="e">
        <f t="shared" ca="1" si="1293"/>
        <v>#N/A</v>
      </c>
      <c r="DK535" t="e">
        <f t="shared" ca="1" si="1293"/>
        <v>#N/A</v>
      </c>
      <c r="DL535" t="e">
        <f t="shared" ca="1" si="1293"/>
        <v>#N/A</v>
      </c>
      <c r="DM535" t="e">
        <f t="shared" ca="1" si="1293"/>
        <v>#N/A</v>
      </c>
      <c r="DN535" t="e">
        <f t="shared" ca="1" si="1293"/>
        <v>#N/A</v>
      </c>
      <c r="DO535" t="e">
        <f t="shared" ca="1" si="1293"/>
        <v>#N/A</v>
      </c>
      <c r="DP535" t="e">
        <f t="shared" ca="1" si="1293"/>
        <v>#N/A</v>
      </c>
      <c r="DQ535" t="e">
        <f t="shared" ca="1" si="1293"/>
        <v>#N/A</v>
      </c>
      <c r="DR535" t="e">
        <f t="shared" ca="1" si="1293"/>
        <v>#N/A</v>
      </c>
      <c r="DS535" t="e">
        <f t="shared" ca="1" si="1293"/>
        <v>#N/A</v>
      </c>
      <c r="DT535" t="e">
        <f t="shared" ca="1" si="1293"/>
        <v>#N/A</v>
      </c>
      <c r="DU535" t="e">
        <f t="shared" ca="1" si="1293"/>
        <v>#N/A</v>
      </c>
      <c r="DV535" t="e">
        <f t="shared" ca="1" si="1293"/>
        <v>#N/A</v>
      </c>
      <c r="DW535" t="e">
        <f t="shared" ca="1" si="1293"/>
        <v>#N/A</v>
      </c>
      <c r="DX535" t="e">
        <f t="shared" ca="1" si="1293"/>
        <v>#N/A</v>
      </c>
      <c r="DY535" t="e">
        <f t="shared" ca="1" si="1293"/>
        <v>#N/A</v>
      </c>
      <c r="DZ535" t="e">
        <f t="shared" ca="1" si="1293"/>
        <v>#N/A</v>
      </c>
      <c r="EA535" t="e">
        <f t="shared" ca="1" si="1293"/>
        <v>#N/A</v>
      </c>
      <c r="EB535" t="e">
        <f t="shared" ca="1" si="1293"/>
        <v>#N/A</v>
      </c>
      <c r="EC535" t="e">
        <f t="shared" ca="1" si="1293"/>
        <v>#N/A</v>
      </c>
      <c r="ED535" t="e">
        <f t="shared" ca="1" si="1293"/>
        <v>#N/A</v>
      </c>
      <c r="EE535" t="e">
        <f t="shared" ca="1" si="1293"/>
        <v>#N/A</v>
      </c>
      <c r="EF535" t="e">
        <f t="shared" ca="1" si="1293"/>
        <v>#N/A</v>
      </c>
      <c r="EG535" t="e">
        <f t="shared" ca="1" si="1293"/>
        <v>#N/A</v>
      </c>
      <c r="EH535" t="e">
        <f t="shared" ca="1" si="1293"/>
        <v>#N/A</v>
      </c>
      <c r="EI535" t="e">
        <f t="shared" ca="1" si="1293"/>
        <v>#N/A</v>
      </c>
      <c r="EJ535" t="e">
        <f t="shared" ca="1" si="1293"/>
        <v>#N/A</v>
      </c>
      <c r="EK535" t="e">
        <f t="shared" ca="1" si="1293"/>
        <v>#N/A</v>
      </c>
      <c r="EL535" t="e">
        <f t="shared" ca="1" si="1293"/>
        <v>#N/A</v>
      </c>
      <c r="EM535" t="e">
        <f t="shared" ca="1" si="1293"/>
        <v>#N/A</v>
      </c>
      <c r="EN535" s="91" t="e">
        <f t="shared" ca="1" si="1293"/>
        <v>#N/A</v>
      </c>
    </row>
    <row r="536" spans="1:144">
      <c r="A536" t="str">
        <f ca="1"/>
        <v>Roof</v>
      </c>
      <c r="B536" t="str">
        <f ca="1"/>
        <v>Roof finishes</v>
      </c>
      <c r="C536">
        <f ca="1"/>
        <v>0</v>
      </c>
      <c r="D536" t="str">
        <f ca="1"/>
        <v/>
      </c>
      <c r="E536">
        <f ca="1"/>
        <v>0</v>
      </c>
      <c r="F536">
        <f ca="1"/>
        <v>0</v>
      </c>
      <c r="G536">
        <f ca="1"/>
        <v>0</v>
      </c>
      <c r="H536" t="str">
        <f ca="1"/>
        <v/>
      </c>
      <c r="I536">
        <f ca="1"/>
        <v>0</v>
      </c>
      <c r="J536" t="str">
        <f ca="1"/>
        <v/>
      </c>
      <c r="K536" t="str">
        <f ca="1"/>
        <v>0</v>
      </c>
      <c r="L536" t="str">
        <f ca="1"/>
        <v>0</v>
      </c>
      <c r="M536" t="str">
        <f ca="1"/>
        <v>0</v>
      </c>
      <c r="X536" s="91" t="e">
        <f t="shared" ca="1" si="1286"/>
        <v>#N/A</v>
      </c>
      <c r="Y536" t="e">
        <f t="shared" ca="1" si="1294"/>
        <v>#N/A</v>
      </c>
      <c r="Z536" t="e">
        <f t="shared" ca="1" si="1294"/>
        <v>#N/A</v>
      </c>
      <c r="AA536" t="e">
        <f t="shared" ca="1" si="1294"/>
        <v>#N/A</v>
      </c>
      <c r="AB536" t="e">
        <f t="shared" ca="1" si="1294"/>
        <v>#N/A</v>
      </c>
      <c r="AC536" t="e">
        <f t="shared" ca="1" si="1294"/>
        <v>#N/A</v>
      </c>
      <c r="AD536" t="e">
        <f t="shared" ca="1" si="1294"/>
        <v>#N/A</v>
      </c>
      <c r="AE536" t="e">
        <f t="shared" ca="1" si="1294"/>
        <v>#N/A</v>
      </c>
      <c r="AF536" t="e">
        <f t="shared" ca="1" si="1294"/>
        <v>#N/A</v>
      </c>
      <c r="AG536" t="e">
        <f t="shared" ca="1" si="1294"/>
        <v>#N/A</v>
      </c>
      <c r="AH536" t="e">
        <f t="shared" ca="1" si="1294"/>
        <v>#N/A</v>
      </c>
      <c r="AI536" t="e">
        <f t="shared" ca="1" si="1294"/>
        <v>#N/A</v>
      </c>
      <c r="AJ536" t="e">
        <f t="shared" ca="1" si="1294"/>
        <v>#N/A</v>
      </c>
      <c r="AK536" t="e">
        <f t="shared" ca="1" si="1294"/>
        <v>#N/A</v>
      </c>
      <c r="AL536" t="e">
        <f t="shared" ca="1" si="1294"/>
        <v>#N/A</v>
      </c>
      <c r="AM536" t="e">
        <f t="shared" ca="1" si="1294"/>
        <v>#N/A</v>
      </c>
      <c r="AN536" t="e">
        <f t="shared" ca="1" si="1294"/>
        <v>#N/A</v>
      </c>
      <c r="AO536" t="e">
        <f t="shared" ca="1" si="1294"/>
        <v>#N/A</v>
      </c>
      <c r="AP536" t="e">
        <f t="shared" ca="1" si="1294"/>
        <v>#N/A</v>
      </c>
      <c r="AQ536" t="e">
        <f t="shared" ca="1" si="1294"/>
        <v>#N/A</v>
      </c>
      <c r="AR536" t="e">
        <f t="shared" ca="1" si="1294"/>
        <v>#N/A</v>
      </c>
      <c r="AS536" t="e">
        <f t="shared" ca="1" si="1294"/>
        <v>#N/A</v>
      </c>
      <c r="AT536" t="e">
        <f t="shared" ca="1" si="1294"/>
        <v>#N/A</v>
      </c>
      <c r="AU536" t="e">
        <f t="shared" ca="1" si="1294"/>
        <v>#N/A</v>
      </c>
      <c r="AV536" t="e">
        <f t="shared" ca="1" si="1294"/>
        <v>#N/A</v>
      </c>
      <c r="AW536" t="e">
        <f t="shared" ca="1" si="1294"/>
        <v>#N/A</v>
      </c>
      <c r="AX536" t="e">
        <f t="shared" ca="1" si="1294"/>
        <v>#N/A</v>
      </c>
      <c r="AY536" t="e">
        <f t="shared" ca="1" si="1294"/>
        <v>#N/A</v>
      </c>
      <c r="AZ536" t="e">
        <f t="shared" ca="1" si="1294"/>
        <v>#N/A</v>
      </c>
      <c r="BA536" t="e">
        <f t="shared" ca="1" si="1294"/>
        <v>#N/A</v>
      </c>
      <c r="BB536" s="91" t="e">
        <f t="shared" ca="1" si="1294"/>
        <v>#N/A</v>
      </c>
      <c r="BC536" t="e">
        <f t="shared" ca="1" si="1294"/>
        <v>#N/A</v>
      </c>
      <c r="BD536" t="e">
        <f t="shared" ca="1" si="1294"/>
        <v>#N/A</v>
      </c>
      <c r="BE536" t="e">
        <f t="shared" ca="1" si="1294"/>
        <v>#N/A</v>
      </c>
      <c r="BF536" t="e">
        <f t="shared" ca="1" si="1294"/>
        <v>#N/A</v>
      </c>
      <c r="BG536" t="e">
        <f t="shared" ca="1" si="1294"/>
        <v>#N/A</v>
      </c>
      <c r="BH536" t="e">
        <f t="shared" ca="1" si="1294"/>
        <v>#N/A</v>
      </c>
      <c r="BI536" t="e">
        <f t="shared" ca="1" si="1294"/>
        <v>#N/A</v>
      </c>
      <c r="BJ536" t="e">
        <f t="shared" ca="1" si="1294"/>
        <v>#N/A</v>
      </c>
      <c r="BK536" t="e">
        <f t="shared" ca="1" si="1294"/>
        <v>#N/A</v>
      </c>
      <c r="BL536" t="e">
        <f t="shared" ca="1" si="1294"/>
        <v>#N/A</v>
      </c>
      <c r="BM536" t="e">
        <f t="shared" ca="1" si="1294"/>
        <v>#N/A</v>
      </c>
      <c r="BN536" t="e">
        <f t="shared" ca="1" si="1294"/>
        <v>#N/A</v>
      </c>
      <c r="BO536" t="e">
        <f t="shared" ca="1" si="1294"/>
        <v>#N/A</v>
      </c>
      <c r="BP536" t="e">
        <f t="shared" ca="1" si="1294"/>
        <v>#N/A</v>
      </c>
      <c r="BQ536" t="e">
        <f t="shared" ca="1" si="1294"/>
        <v>#N/A</v>
      </c>
      <c r="BR536" t="e">
        <f t="shared" ca="1" si="1294"/>
        <v>#N/A</v>
      </c>
      <c r="BS536" t="e">
        <f t="shared" ca="1" si="1294"/>
        <v>#N/A</v>
      </c>
      <c r="BT536" t="e">
        <f t="shared" ca="1" si="1294"/>
        <v>#N/A</v>
      </c>
      <c r="BU536" t="e">
        <f t="shared" ca="1" si="1294"/>
        <v>#N/A</v>
      </c>
      <c r="BV536" t="e">
        <f t="shared" ca="1" si="1294"/>
        <v>#N/A</v>
      </c>
      <c r="BW536" t="e">
        <f t="shared" ca="1" si="1294"/>
        <v>#N/A</v>
      </c>
      <c r="BX536" t="e">
        <f t="shared" ca="1" si="1294"/>
        <v>#N/A</v>
      </c>
      <c r="BY536" t="e">
        <f t="shared" ca="1" si="1294"/>
        <v>#N/A</v>
      </c>
      <c r="BZ536" t="e">
        <f t="shared" ca="1" si="1294"/>
        <v>#N/A</v>
      </c>
      <c r="CA536" t="e">
        <f t="shared" ca="1" si="1294"/>
        <v>#N/A</v>
      </c>
      <c r="CB536" t="e">
        <f t="shared" ca="1" si="1294"/>
        <v>#N/A</v>
      </c>
      <c r="CC536" t="e">
        <f t="shared" ca="1" si="1294"/>
        <v>#N/A</v>
      </c>
      <c r="CD536" t="e">
        <f t="shared" ca="1" si="1294"/>
        <v>#N/A</v>
      </c>
      <c r="CE536" t="e">
        <f t="shared" ca="1" si="1294"/>
        <v>#N/A</v>
      </c>
      <c r="CF536" s="91" t="e">
        <f t="shared" ca="1" si="1294"/>
        <v>#N/A</v>
      </c>
      <c r="CG536" t="e">
        <f t="shared" ca="1" si="1294"/>
        <v>#N/A</v>
      </c>
      <c r="CH536" t="e">
        <f t="shared" ca="1" si="1294"/>
        <v>#N/A</v>
      </c>
      <c r="CI536" t="e">
        <f t="shared" ca="1" si="1294"/>
        <v>#N/A</v>
      </c>
      <c r="CJ536" t="e">
        <f t="shared" ca="1" si="1294"/>
        <v>#N/A</v>
      </c>
      <c r="CK536" t="e">
        <f t="shared" ca="1" si="1293"/>
        <v>#N/A</v>
      </c>
      <c r="CL536" t="e">
        <f t="shared" ca="1" si="1293"/>
        <v>#N/A</v>
      </c>
      <c r="CM536" t="e">
        <f t="shared" ca="1" si="1293"/>
        <v>#N/A</v>
      </c>
      <c r="CN536" t="e">
        <f t="shared" ca="1" si="1293"/>
        <v>#N/A</v>
      </c>
      <c r="CO536" t="e">
        <f t="shared" ca="1" si="1293"/>
        <v>#N/A</v>
      </c>
      <c r="CP536" t="e">
        <f t="shared" ca="1" si="1293"/>
        <v>#N/A</v>
      </c>
      <c r="CQ536" t="e">
        <f t="shared" ca="1" si="1293"/>
        <v>#N/A</v>
      </c>
      <c r="CR536" t="e">
        <f t="shared" ca="1" si="1293"/>
        <v>#N/A</v>
      </c>
      <c r="CS536" t="e">
        <f t="shared" ca="1" si="1293"/>
        <v>#N/A</v>
      </c>
      <c r="CT536" t="e">
        <f t="shared" ca="1" si="1293"/>
        <v>#N/A</v>
      </c>
      <c r="CU536" t="e">
        <f t="shared" ca="1" si="1293"/>
        <v>#N/A</v>
      </c>
      <c r="CV536" t="e">
        <f t="shared" ca="1" si="1293"/>
        <v>#N/A</v>
      </c>
      <c r="CW536" t="e">
        <f t="shared" ca="1" si="1293"/>
        <v>#N/A</v>
      </c>
      <c r="CX536" t="e">
        <f t="shared" ca="1" si="1293"/>
        <v>#N/A</v>
      </c>
      <c r="CY536" t="e">
        <f t="shared" ca="1" si="1293"/>
        <v>#N/A</v>
      </c>
      <c r="CZ536" t="e">
        <f t="shared" ca="1" si="1293"/>
        <v>#N/A</v>
      </c>
      <c r="DA536" t="e">
        <f t="shared" ca="1" si="1293"/>
        <v>#N/A</v>
      </c>
      <c r="DB536" t="e">
        <f t="shared" ca="1" si="1293"/>
        <v>#N/A</v>
      </c>
      <c r="DC536" t="e">
        <f t="shared" ca="1" si="1293"/>
        <v>#N/A</v>
      </c>
      <c r="DD536" t="e">
        <f t="shared" ca="1" si="1293"/>
        <v>#N/A</v>
      </c>
      <c r="DE536" t="e">
        <f t="shared" ca="1" si="1293"/>
        <v>#N/A</v>
      </c>
      <c r="DF536" t="e">
        <f t="shared" ca="1" si="1293"/>
        <v>#N/A</v>
      </c>
      <c r="DG536" t="e">
        <f t="shared" ca="1" si="1293"/>
        <v>#N/A</v>
      </c>
      <c r="DH536" t="e">
        <f t="shared" ca="1" si="1293"/>
        <v>#N/A</v>
      </c>
      <c r="DI536" t="e">
        <f t="shared" ca="1" si="1293"/>
        <v>#N/A</v>
      </c>
      <c r="DJ536" s="91" t="e">
        <f t="shared" ca="1" si="1293"/>
        <v>#N/A</v>
      </c>
      <c r="DK536" t="e">
        <f t="shared" ca="1" si="1293"/>
        <v>#N/A</v>
      </c>
      <c r="DL536" t="e">
        <f t="shared" ca="1" si="1293"/>
        <v>#N/A</v>
      </c>
      <c r="DM536" t="e">
        <f t="shared" ca="1" si="1293"/>
        <v>#N/A</v>
      </c>
      <c r="DN536" t="e">
        <f t="shared" ca="1" si="1293"/>
        <v>#N/A</v>
      </c>
      <c r="DO536" t="e">
        <f t="shared" ca="1" si="1293"/>
        <v>#N/A</v>
      </c>
      <c r="DP536" t="e">
        <f t="shared" ca="1" si="1293"/>
        <v>#N/A</v>
      </c>
      <c r="DQ536" t="e">
        <f t="shared" ca="1" si="1293"/>
        <v>#N/A</v>
      </c>
      <c r="DR536" t="e">
        <f t="shared" ca="1" si="1293"/>
        <v>#N/A</v>
      </c>
      <c r="DS536" t="e">
        <f t="shared" ca="1" si="1293"/>
        <v>#N/A</v>
      </c>
      <c r="DT536" t="e">
        <f t="shared" ca="1" si="1293"/>
        <v>#N/A</v>
      </c>
      <c r="DU536" t="e">
        <f t="shared" ca="1" si="1293"/>
        <v>#N/A</v>
      </c>
      <c r="DV536" t="e">
        <f t="shared" ca="1" si="1293"/>
        <v>#N/A</v>
      </c>
      <c r="DW536" t="e">
        <f t="shared" ca="1" si="1293"/>
        <v>#N/A</v>
      </c>
      <c r="DX536" t="e">
        <f t="shared" ca="1" si="1293"/>
        <v>#N/A</v>
      </c>
      <c r="DY536" t="e">
        <f t="shared" ca="1" si="1293"/>
        <v>#N/A</v>
      </c>
      <c r="DZ536" t="e">
        <f t="shared" ca="1" si="1293"/>
        <v>#N/A</v>
      </c>
      <c r="EA536" t="e">
        <f t="shared" ca="1" si="1293"/>
        <v>#N/A</v>
      </c>
      <c r="EB536" t="e">
        <f t="shared" ca="1" si="1293"/>
        <v>#N/A</v>
      </c>
      <c r="EC536" t="e">
        <f t="shared" ca="1" si="1293"/>
        <v>#N/A</v>
      </c>
      <c r="ED536" t="e">
        <f t="shared" ca="1" si="1293"/>
        <v>#N/A</v>
      </c>
      <c r="EE536" t="e">
        <f t="shared" ca="1" si="1293"/>
        <v>#N/A</v>
      </c>
      <c r="EF536" t="e">
        <f t="shared" ca="1" si="1293"/>
        <v>#N/A</v>
      </c>
      <c r="EG536" t="e">
        <f t="shared" ca="1" si="1293"/>
        <v>#N/A</v>
      </c>
      <c r="EH536" t="e">
        <f t="shared" ca="1" si="1293"/>
        <v>#N/A</v>
      </c>
      <c r="EI536" t="e">
        <f t="shared" ca="1" si="1293"/>
        <v>#N/A</v>
      </c>
      <c r="EJ536" t="e">
        <f t="shared" ca="1" si="1293"/>
        <v>#N/A</v>
      </c>
      <c r="EK536" t="e">
        <f t="shared" ca="1" si="1293"/>
        <v>#N/A</v>
      </c>
      <c r="EL536" t="e">
        <f t="shared" ca="1" si="1293"/>
        <v>#N/A</v>
      </c>
      <c r="EM536" t="e">
        <f t="shared" ca="1" si="1293"/>
        <v>#N/A</v>
      </c>
      <c r="EN536" s="91" t="e">
        <f t="shared" ca="1" si="1293"/>
        <v>#N/A</v>
      </c>
    </row>
    <row r="537" spans="1:144">
      <c r="A537" t="str">
        <f ca="1"/>
        <v>External walls</v>
      </c>
      <c r="B537" t="str">
        <f ca="1"/>
        <v>Facade</v>
      </c>
      <c r="C537">
        <f ca="1"/>
        <v>0</v>
      </c>
      <c r="D537" t="str">
        <f ca="1"/>
        <v/>
      </c>
      <c r="E537">
        <f ca="1"/>
        <v>0</v>
      </c>
      <c r="F537">
        <f ca="1"/>
        <v>0</v>
      </c>
      <c r="G537">
        <f ca="1"/>
        <v>0</v>
      </c>
      <c r="H537" t="str">
        <f ca="1"/>
        <v/>
      </c>
      <c r="I537">
        <f ca="1"/>
        <v>0</v>
      </c>
      <c r="J537" t="str">
        <f ca="1"/>
        <v/>
      </c>
      <c r="K537" t="str">
        <f ca="1"/>
        <v>0</v>
      </c>
      <c r="L537" t="str">
        <f ca="1"/>
        <v>0</v>
      </c>
      <c r="M537" t="str">
        <f ca="1"/>
        <v>0</v>
      </c>
      <c r="X537" s="91" t="e">
        <f t="shared" ca="1" si="1286"/>
        <v>#N/A</v>
      </c>
      <c r="Y537" t="e">
        <f t="shared" ca="1" si="1294"/>
        <v>#N/A</v>
      </c>
      <c r="Z537" t="e">
        <f t="shared" ca="1" si="1294"/>
        <v>#N/A</v>
      </c>
      <c r="AA537" t="e">
        <f t="shared" ca="1" si="1294"/>
        <v>#N/A</v>
      </c>
      <c r="AB537" t="e">
        <f t="shared" ca="1" si="1294"/>
        <v>#N/A</v>
      </c>
      <c r="AC537" t="e">
        <f t="shared" ca="1" si="1294"/>
        <v>#N/A</v>
      </c>
      <c r="AD537" t="e">
        <f t="shared" ca="1" si="1294"/>
        <v>#N/A</v>
      </c>
      <c r="AE537" t="e">
        <f t="shared" ca="1" si="1294"/>
        <v>#N/A</v>
      </c>
      <c r="AF537" t="e">
        <f t="shared" ca="1" si="1294"/>
        <v>#N/A</v>
      </c>
      <c r="AG537" t="e">
        <f t="shared" ca="1" si="1294"/>
        <v>#N/A</v>
      </c>
      <c r="AH537" t="e">
        <f t="shared" ca="1" si="1294"/>
        <v>#N/A</v>
      </c>
      <c r="AI537" t="e">
        <f t="shared" ca="1" si="1294"/>
        <v>#N/A</v>
      </c>
      <c r="AJ537" t="e">
        <f t="shared" ca="1" si="1294"/>
        <v>#N/A</v>
      </c>
      <c r="AK537" t="e">
        <f t="shared" ca="1" si="1294"/>
        <v>#N/A</v>
      </c>
      <c r="AL537" t="e">
        <f t="shared" ca="1" si="1294"/>
        <v>#N/A</v>
      </c>
      <c r="AM537" t="e">
        <f t="shared" ca="1" si="1294"/>
        <v>#N/A</v>
      </c>
      <c r="AN537" t="e">
        <f t="shared" ca="1" si="1294"/>
        <v>#N/A</v>
      </c>
      <c r="AO537" t="e">
        <f t="shared" ca="1" si="1294"/>
        <v>#N/A</v>
      </c>
      <c r="AP537" t="e">
        <f t="shared" ca="1" si="1294"/>
        <v>#N/A</v>
      </c>
      <c r="AQ537" t="e">
        <f t="shared" ca="1" si="1294"/>
        <v>#N/A</v>
      </c>
      <c r="AR537" t="e">
        <f t="shared" ca="1" si="1294"/>
        <v>#N/A</v>
      </c>
      <c r="AS537" t="e">
        <f t="shared" ca="1" si="1294"/>
        <v>#N/A</v>
      </c>
      <c r="AT537" t="e">
        <f t="shared" ca="1" si="1294"/>
        <v>#N/A</v>
      </c>
      <c r="AU537" t="e">
        <f t="shared" ca="1" si="1294"/>
        <v>#N/A</v>
      </c>
      <c r="AV537" t="e">
        <f t="shared" ca="1" si="1294"/>
        <v>#N/A</v>
      </c>
      <c r="AW537" t="e">
        <f t="shared" ca="1" si="1294"/>
        <v>#N/A</v>
      </c>
      <c r="AX537" t="e">
        <f t="shared" ca="1" si="1294"/>
        <v>#N/A</v>
      </c>
      <c r="AY537" t="e">
        <f t="shared" ca="1" si="1294"/>
        <v>#N/A</v>
      </c>
      <c r="AZ537" t="e">
        <f t="shared" ca="1" si="1294"/>
        <v>#N/A</v>
      </c>
      <c r="BA537" t="e">
        <f t="shared" ca="1" si="1294"/>
        <v>#N/A</v>
      </c>
      <c r="BB537" s="91" t="e">
        <f t="shared" ca="1" si="1294"/>
        <v>#N/A</v>
      </c>
      <c r="BC537" t="e">
        <f t="shared" ca="1" si="1294"/>
        <v>#N/A</v>
      </c>
      <c r="BD537" t="e">
        <f t="shared" ca="1" si="1294"/>
        <v>#N/A</v>
      </c>
      <c r="BE537" t="e">
        <f t="shared" ca="1" si="1294"/>
        <v>#N/A</v>
      </c>
      <c r="BF537" t="e">
        <f t="shared" ca="1" si="1294"/>
        <v>#N/A</v>
      </c>
      <c r="BG537" t="e">
        <f t="shared" ca="1" si="1294"/>
        <v>#N/A</v>
      </c>
      <c r="BH537" t="e">
        <f t="shared" ca="1" si="1294"/>
        <v>#N/A</v>
      </c>
      <c r="BI537" t="e">
        <f t="shared" ca="1" si="1294"/>
        <v>#N/A</v>
      </c>
      <c r="BJ537" t="e">
        <f t="shared" ca="1" si="1294"/>
        <v>#N/A</v>
      </c>
      <c r="BK537" t="e">
        <f t="shared" ca="1" si="1294"/>
        <v>#N/A</v>
      </c>
      <c r="BL537" t="e">
        <f t="shared" ca="1" si="1294"/>
        <v>#N/A</v>
      </c>
      <c r="BM537" t="e">
        <f t="shared" ca="1" si="1294"/>
        <v>#N/A</v>
      </c>
      <c r="BN537" t="e">
        <f t="shared" ca="1" si="1294"/>
        <v>#N/A</v>
      </c>
      <c r="BO537" t="e">
        <f t="shared" ca="1" si="1294"/>
        <v>#N/A</v>
      </c>
      <c r="BP537" t="e">
        <f t="shared" ca="1" si="1294"/>
        <v>#N/A</v>
      </c>
      <c r="BQ537" t="e">
        <f t="shared" ca="1" si="1294"/>
        <v>#N/A</v>
      </c>
      <c r="BR537" t="e">
        <f t="shared" ca="1" si="1294"/>
        <v>#N/A</v>
      </c>
      <c r="BS537" t="e">
        <f t="shared" ca="1" si="1294"/>
        <v>#N/A</v>
      </c>
      <c r="BT537" t="e">
        <f t="shared" ca="1" si="1294"/>
        <v>#N/A</v>
      </c>
      <c r="BU537" t="e">
        <f t="shared" ca="1" si="1294"/>
        <v>#N/A</v>
      </c>
      <c r="BV537" t="e">
        <f t="shared" ca="1" si="1294"/>
        <v>#N/A</v>
      </c>
      <c r="BW537" t="e">
        <f t="shared" ca="1" si="1294"/>
        <v>#N/A</v>
      </c>
      <c r="BX537" t="e">
        <f t="shared" ca="1" si="1294"/>
        <v>#N/A</v>
      </c>
      <c r="BY537" t="e">
        <f t="shared" ca="1" si="1294"/>
        <v>#N/A</v>
      </c>
      <c r="BZ537" t="e">
        <f t="shared" ca="1" si="1294"/>
        <v>#N/A</v>
      </c>
      <c r="CA537" t="e">
        <f t="shared" ca="1" si="1294"/>
        <v>#N/A</v>
      </c>
      <c r="CB537" t="e">
        <f t="shared" ca="1" si="1294"/>
        <v>#N/A</v>
      </c>
      <c r="CC537" t="e">
        <f t="shared" ca="1" si="1294"/>
        <v>#N/A</v>
      </c>
      <c r="CD537" t="e">
        <f t="shared" ca="1" si="1294"/>
        <v>#N/A</v>
      </c>
      <c r="CE537" t="e">
        <f t="shared" ca="1" si="1294"/>
        <v>#N/A</v>
      </c>
      <c r="CF537" s="91" t="e">
        <f t="shared" ca="1" si="1294"/>
        <v>#N/A</v>
      </c>
      <c r="CG537" t="e">
        <f t="shared" ca="1" si="1294"/>
        <v>#N/A</v>
      </c>
      <c r="CH537" t="e">
        <f t="shared" ca="1" si="1294"/>
        <v>#N/A</v>
      </c>
      <c r="CI537" t="e">
        <f t="shared" ca="1" si="1294"/>
        <v>#N/A</v>
      </c>
      <c r="CJ537" t="e">
        <f t="shared" ref="CJ537:EN540" ca="1" si="1295">$L537*$E$518</f>
        <v>#N/A</v>
      </c>
      <c r="CK537" t="e">
        <f t="shared" ca="1" si="1295"/>
        <v>#N/A</v>
      </c>
      <c r="CL537" t="e">
        <f t="shared" ca="1" si="1295"/>
        <v>#N/A</v>
      </c>
      <c r="CM537" t="e">
        <f t="shared" ca="1" si="1295"/>
        <v>#N/A</v>
      </c>
      <c r="CN537" t="e">
        <f t="shared" ca="1" si="1295"/>
        <v>#N/A</v>
      </c>
      <c r="CO537" t="e">
        <f t="shared" ca="1" si="1295"/>
        <v>#N/A</v>
      </c>
      <c r="CP537" t="e">
        <f t="shared" ca="1" si="1295"/>
        <v>#N/A</v>
      </c>
      <c r="CQ537" t="e">
        <f t="shared" ca="1" si="1295"/>
        <v>#N/A</v>
      </c>
      <c r="CR537" t="e">
        <f t="shared" ca="1" si="1295"/>
        <v>#N/A</v>
      </c>
      <c r="CS537" t="e">
        <f t="shared" ca="1" si="1295"/>
        <v>#N/A</v>
      </c>
      <c r="CT537" t="e">
        <f t="shared" ca="1" si="1295"/>
        <v>#N/A</v>
      </c>
      <c r="CU537" t="e">
        <f t="shared" ca="1" si="1295"/>
        <v>#N/A</v>
      </c>
      <c r="CV537" t="e">
        <f t="shared" ca="1" si="1295"/>
        <v>#N/A</v>
      </c>
      <c r="CW537" t="e">
        <f t="shared" ca="1" si="1295"/>
        <v>#N/A</v>
      </c>
      <c r="CX537" t="e">
        <f t="shared" ca="1" si="1295"/>
        <v>#N/A</v>
      </c>
      <c r="CY537" t="e">
        <f t="shared" ca="1" si="1295"/>
        <v>#N/A</v>
      </c>
      <c r="CZ537" t="e">
        <f t="shared" ca="1" si="1295"/>
        <v>#N/A</v>
      </c>
      <c r="DA537" t="e">
        <f t="shared" ca="1" si="1295"/>
        <v>#N/A</v>
      </c>
      <c r="DB537" t="e">
        <f t="shared" ca="1" si="1295"/>
        <v>#N/A</v>
      </c>
      <c r="DC537" t="e">
        <f t="shared" ca="1" si="1295"/>
        <v>#N/A</v>
      </c>
      <c r="DD537" t="e">
        <f t="shared" ca="1" si="1295"/>
        <v>#N/A</v>
      </c>
      <c r="DE537" t="e">
        <f t="shared" ca="1" si="1295"/>
        <v>#N/A</v>
      </c>
      <c r="DF537" t="e">
        <f t="shared" ca="1" si="1295"/>
        <v>#N/A</v>
      </c>
      <c r="DG537" t="e">
        <f t="shared" ca="1" si="1295"/>
        <v>#N/A</v>
      </c>
      <c r="DH537" t="e">
        <f t="shared" ca="1" si="1295"/>
        <v>#N/A</v>
      </c>
      <c r="DI537" t="e">
        <f t="shared" ca="1" si="1295"/>
        <v>#N/A</v>
      </c>
      <c r="DJ537" s="91" t="e">
        <f t="shared" ca="1" si="1295"/>
        <v>#N/A</v>
      </c>
      <c r="DK537" t="e">
        <f t="shared" ca="1" si="1295"/>
        <v>#N/A</v>
      </c>
      <c r="DL537" t="e">
        <f t="shared" ca="1" si="1295"/>
        <v>#N/A</v>
      </c>
      <c r="DM537" t="e">
        <f t="shared" ca="1" si="1295"/>
        <v>#N/A</v>
      </c>
      <c r="DN537" t="e">
        <f t="shared" ca="1" si="1295"/>
        <v>#N/A</v>
      </c>
      <c r="DO537" t="e">
        <f t="shared" ca="1" si="1295"/>
        <v>#N/A</v>
      </c>
      <c r="DP537" t="e">
        <f t="shared" ca="1" si="1295"/>
        <v>#N/A</v>
      </c>
      <c r="DQ537" t="e">
        <f t="shared" ca="1" si="1295"/>
        <v>#N/A</v>
      </c>
      <c r="DR537" t="e">
        <f t="shared" ca="1" si="1295"/>
        <v>#N/A</v>
      </c>
      <c r="DS537" t="e">
        <f t="shared" ca="1" si="1295"/>
        <v>#N/A</v>
      </c>
      <c r="DT537" t="e">
        <f t="shared" ca="1" si="1295"/>
        <v>#N/A</v>
      </c>
      <c r="DU537" t="e">
        <f t="shared" ca="1" si="1295"/>
        <v>#N/A</v>
      </c>
      <c r="DV537" t="e">
        <f t="shared" ca="1" si="1295"/>
        <v>#N/A</v>
      </c>
      <c r="DW537" t="e">
        <f t="shared" ca="1" si="1295"/>
        <v>#N/A</v>
      </c>
      <c r="DX537" t="e">
        <f t="shared" ca="1" si="1295"/>
        <v>#N/A</v>
      </c>
      <c r="DY537" t="e">
        <f t="shared" ca="1" si="1295"/>
        <v>#N/A</v>
      </c>
      <c r="DZ537" t="e">
        <f t="shared" ca="1" si="1295"/>
        <v>#N/A</v>
      </c>
      <c r="EA537" t="e">
        <f t="shared" ca="1" si="1295"/>
        <v>#N/A</v>
      </c>
      <c r="EB537" t="e">
        <f t="shared" ca="1" si="1295"/>
        <v>#N/A</v>
      </c>
      <c r="EC537" t="e">
        <f t="shared" ca="1" si="1295"/>
        <v>#N/A</v>
      </c>
      <c r="ED537" t="e">
        <f t="shared" ca="1" si="1295"/>
        <v>#N/A</v>
      </c>
      <c r="EE537" t="e">
        <f t="shared" ca="1" si="1295"/>
        <v>#N/A</v>
      </c>
      <c r="EF537" t="e">
        <f t="shared" ca="1" si="1295"/>
        <v>#N/A</v>
      </c>
      <c r="EG537" t="e">
        <f t="shared" ca="1" si="1295"/>
        <v>#N/A</v>
      </c>
      <c r="EH537" t="e">
        <f t="shared" ca="1" si="1295"/>
        <v>#N/A</v>
      </c>
      <c r="EI537" t="e">
        <f t="shared" ca="1" si="1295"/>
        <v>#N/A</v>
      </c>
      <c r="EJ537" t="e">
        <f t="shared" ca="1" si="1295"/>
        <v>#N/A</v>
      </c>
      <c r="EK537" t="e">
        <f t="shared" ca="1" si="1295"/>
        <v>#N/A</v>
      </c>
      <c r="EL537" t="e">
        <f t="shared" ca="1" si="1295"/>
        <v>#N/A</v>
      </c>
      <c r="EM537" t="e">
        <f t="shared" ca="1" si="1295"/>
        <v>#N/A</v>
      </c>
      <c r="EN537" s="91" t="e">
        <f t="shared" ca="1" si="1295"/>
        <v>#N/A</v>
      </c>
    </row>
    <row r="538" spans="1:144">
      <c r="A538" t="str">
        <f ca="1"/>
        <v>External walls</v>
      </c>
      <c r="B538" t="str">
        <f ca="1"/>
        <v>Wall insulation</v>
      </c>
      <c r="C538">
        <f ca="1"/>
        <v>0</v>
      </c>
      <c r="D538" t="str">
        <f ca="1"/>
        <v/>
      </c>
      <c r="E538">
        <f ca="1"/>
        <v>0</v>
      </c>
      <c r="F538">
        <f ca="1"/>
        <v>0</v>
      </c>
      <c r="G538">
        <f ca="1"/>
        <v>0</v>
      </c>
      <c r="H538" t="str">
        <f ca="1"/>
        <v/>
      </c>
      <c r="I538">
        <f ca="1"/>
        <v>0</v>
      </c>
      <c r="J538" t="str">
        <f ca="1"/>
        <v/>
      </c>
      <c r="K538" t="str">
        <f ca="1"/>
        <v>0</v>
      </c>
      <c r="L538" t="str">
        <f ca="1"/>
        <v>0</v>
      </c>
      <c r="M538" t="str">
        <f ca="1"/>
        <v>0</v>
      </c>
      <c r="X538" s="91" t="e">
        <f t="shared" ca="1" si="1286"/>
        <v>#N/A</v>
      </c>
      <c r="Y538" t="e">
        <f t="shared" ref="Y538:CJ541" ca="1" si="1296">$L538*$E$518</f>
        <v>#N/A</v>
      </c>
      <c r="Z538" t="e">
        <f t="shared" ca="1" si="1296"/>
        <v>#N/A</v>
      </c>
      <c r="AA538" t="e">
        <f t="shared" ca="1" si="1296"/>
        <v>#N/A</v>
      </c>
      <c r="AB538" t="e">
        <f t="shared" ca="1" si="1296"/>
        <v>#N/A</v>
      </c>
      <c r="AC538" t="e">
        <f t="shared" ca="1" si="1296"/>
        <v>#N/A</v>
      </c>
      <c r="AD538" t="e">
        <f t="shared" ca="1" si="1296"/>
        <v>#N/A</v>
      </c>
      <c r="AE538" t="e">
        <f t="shared" ca="1" si="1296"/>
        <v>#N/A</v>
      </c>
      <c r="AF538" t="e">
        <f t="shared" ca="1" si="1296"/>
        <v>#N/A</v>
      </c>
      <c r="AG538" t="e">
        <f t="shared" ca="1" si="1296"/>
        <v>#N/A</v>
      </c>
      <c r="AH538" t="e">
        <f t="shared" ca="1" si="1296"/>
        <v>#N/A</v>
      </c>
      <c r="AI538" t="e">
        <f t="shared" ca="1" si="1296"/>
        <v>#N/A</v>
      </c>
      <c r="AJ538" t="e">
        <f t="shared" ca="1" si="1296"/>
        <v>#N/A</v>
      </c>
      <c r="AK538" t="e">
        <f t="shared" ca="1" si="1296"/>
        <v>#N/A</v>
      </c>
      <c r="AL538" t="e">
        <f t="shared" ca="1" si="1296"/>
        <v>#N/A</v>
      </c>
      <c r="AM538" t="e">
        <f t="shared" ca="1" si="1296"/>
        <v>#N/A</v>
      </c>
      <c r="AN538" t="e">
        <f t="shared" ca="1" si="1296"/>
        <v>#N/A</v>
      </c>
      <c r="AO538" t="e">
        <f t="shared" ca="1" si="1296"/>
        <v>#N/A</v>
      </c>
      <c r="AP538" t="e">
        <f t="shared" ca="1" si="1296"/>
        <v>#N/A</v>
      </c>
      <c r="AQ538" t="e">
        <f t="shared" ca="1" si="1296"/>
        <v>#N/A</v>
      </c>
      <c r="AR538" t="e">
        <f t="shared" ca="1" si="1296"/>
        <v>#N/A</v>
      </c>
      <c r="AS538" t="e">
        <f t="shared" ca="1" si="1296"/>
        <v>#N/A</v>
      </c>
      <c r="AT538" t="e">
        <f t="shared" ca="1" si="1296"/>
        <v>#N/A</v>
      </c>
      <c r="AU538" t="e">
        <f t="shared" ca="1" si="1296"/>
        <v>#N/A</v>
      </c>
      <c r="AV538" t="e">
        <f t="shared" ca="1" si="1296"/>
        <v>#N/A</v>
      </c>
      <c r="AW538" t="e">
        <f t="shared" ca="1" si="1296"/>
        <v>#N/A</v>
      </c>
      <c r="AX538" t="e">
        <f t="shared" ca="1" si="1296"/>
        <v>#N/A</v>
      </c>
      <c r="AY538" t="e">
        <f t="shared" ca="1" si="1296"/>
        <v>#N/A</v>
      </c>
      <c r="AZ538" t="e">
        <f t="shared" ca="1" si="1296"/>
        <v>#N/A</v>
      </c>
      <c r="BA538" t="e">
        <f t="shared" ca="1" si="1296"/>
        <v>#N/A</v>
      </c>
      <c r="BB538" s="91" t="e">
        <f t="shared" ca="1" si="1296"/>
        <v>#N/A</v>
      </c>
      <c r="BC538" t="e">
        <f t="shared" ca="1" si="1296"/>
        <v>#N/A</v>
      </c>
      <c r="BD538" t="e">
        <f t="shared" ca="1" si="1296"/>
        <v>#N/A</v>
      </c>
      <c r="BE538" t="e">
        <f t="shared" ca="1" si="1296"/>
        <v>#N/A</v>
      </c>
      <c r="BF538" t="e">
        <f t="shared" ca="1" si="1296"/>
        <v>#N/A</v>
      </c>
      <c r="BG538" t="e">
        <f t="shared" ca="1" si="1296"/>
        <v>#N/A</v>
      </c>
      <c r="BH538" t="e">
        <f t="shared" ca="1" si="1296"/>
        <v>#N/A</v>
      </c>
      <c r="BI538" t="e">
        <f t="shared" ca="1" si="1296"/>
        <v>#N/A</v>
      </c>
      <c r="BJ538" t="e">
        <f t="shared" ca="1" si="1296"/>
        <v>#N/A</v>
      </c>
      <c r="BK538" t="e">
        <f t="shared" ca="1" si="1296"/>
        <v>#N/A</v>
      </c>
      <c r="BL538" t="e">
        <f t="shared" ca="1" si="1296"/>
        <v>#N/A</v>
      </c>
      <c r="BM538" t="e">
        <f t="shared" ca="1" si="1296"/>
        <v>#N/A</v>
      </c>
      <c r="BN538" t="e">
        <f t="shared" ca="1" si="1296"/>
        <v>#N/A</v>
      </c>
      <c r="BO538" t="e">
        <f t="shared" ca="1" si="1296"/>
        <v>#N/A</v>
      </c>
      <c r="BP538" t="e">
        <f t="shared" ca="1" si="1296"/>
        <v>#N/A</v>
      </c>
      <c r="BQ538" t="e">
        <f t="shared" ca="1" si="1296"/>
        <v>#N/A</v>
      </c>
      <c r="BR538" t="e">
        <f t="shared" ca="1" si="1296"/>
        <v>#N/A</v>
      </c>
      <c r="BS538" t="e">
        <f t="shared" ca="1" si="1296"/>
        <v>#N/A</v>
      </c>
      <c r="BT538" t="e">
        <f t="shared" ca="1" si="1296"/>
        <v>#N/A</v>
      </c>
      <c r="BU538" t="e">
        <f t="shared" ca="1" si="1296"/>
        <v>#N/A</v>
      </c>
      <c r="BV538" t="e">
        <f t="shared" ca="1" si="1296"/>
        <v>#N/A</v>
      </c>
      <c r="BW538" t="e">
        <f t="shared" ca="1" si="1296"/>
        <v>#N/A</v>
      </c>
      <c r="BX538" t="e">
        <f t="shared" ca="1" si="1296"/>
        <v>#N/A</v>
      </c>
      <c r="BY538" t="e">
        <f t="shared" ca="1" si="1296"/>
        <v>#N/A</v>
      </c>
      <c r="BZ538" t="e">
        <f t="shared" ca="1" si="1296"/>
        <v>#N/A</v>
      </c>
      <c r="CA538" t="e">
        <f t="shared" ca="1" si="1296"/>
        <v>#N/A</v>
      </c>
      <c r="CB538" t="e">
        <f t="shared" ca="1" si="1296"/>
        <v>#N/A</v>
      </c>
      <c r="CC538" t="e">
        <f t="shared" ca="1" si="1296"/>
        <v>#N/A</v>
      </c>
      <c r="CD538" t="e">
        <f t="shared" ca="1" si="1296"/>
        <v>#N/A</v>
      </c>
      <c r="CE538" t="e">
        <f t="shared" ca="1" si="1296"/>
        <v>#N/A</v>
      </c>
      <c r="CF538" s="91" t="e">
        <f t="shared" ca="1" si="1296"/>
        <v>#N/A</v>
      </c>
      <c r="CG538" t="e">
        <f t="shared" ca="1" si="1296"/>
        <v>#N/A</v>
      </c>
      <c r="CH538" t="e">
        <f t="shared" ca="1" si="1296"/>
        <v>#N/A</v>
      </c>
      <c r="CI538" t="e">
        <f t="shared" ca="1" si="1296"/>
        <v>#N/A</v>
      </c>
      <c r="CJ538" t="e">
        <f t="shared" ca="1" si="1296"/>
        <v>#N/A</v>
      </c>
      <c r="CK538" t="e">
        <f t="shared" ca="1" si="1295"/>
        <v>#N/A</v>
      </c>
      <c r="CL538" t="e">
        <f t="shared" ca="1" si="1295"/>
        <v>#N/A</v>
      </c>
      <c r="CM538" t="e">
        <f t="shared" ca="1" si="1295"/>
        <v>#N/A</v>
      </c>
      <c r="CN538" t="e">
        <f t="shared" ca="1" si="1295"/>
        <v>#N/A</v>
      </c>
      <c r="CO538" t="e">
        <f t="shared" ca="1" si="1295"/>
        <v>#N/A</v>
      </c>
      <c r="CP538" t="e">
        <f t="shared" ca="1" si="1295"/>
        <v>#N/A</v>
      </c>
      <c r="CQ538" t="e">
        <f t="shared" ca="1" si="1295"/>
        <v>#N/A</v>
      </c>
      <c r="CR538" t="e">
        <f t="shared" ca="1" si="1295"/>
        <v>#N/A</v>
      </c>
      <c r="CS538" t="e">
        <f t="shared" ca="1" si="1295"/>
        <v>#N/A</v>
      </c>
      <c r="CT538" t="e">
        <f t="shared" ca="1" si="1295"/>
        <v>#N/A</v>
      </c>
      <c r="CU538" t="e">
        <f t="shared" ca="1" si="1295"/>
        <v>#N/A</v>
      </c>
      <c r="CV538" t="e">
        <f t="shared" ca="1" si="1295"/>
        <v>#N/A</v>
      </c>
      <c r="CW538" t="e">
        <f t="shared" ca="1" si="1295"/>
        <v>#N/A</v>
      </c>
      <c r="CX538" t="e">
        <f t="shared" ca="1" si="1295"/>
        <v>#N/A</v>
      </c>
      <c r="CY538" t="e">
        <f t="shared" ca="1" si="1295"/>
        <v>#N/A</v>
      </c>
      <c r="CZ538" t="e">
        <f t="shared" ca="1" si="1295"/>
        <v>#N/A</v>
      </c>
      <c r="DA538" t="e">
        <f t="shared" ca="1" si="1295"/>
        <v>#N/A</v>
      </c>
      <c r="DB538" t="e">
        <f t="shared" ca="1" si="1295"/>
        <v>#N/A</v>
      </c>
      <c r="DC538" t="e">
        <f t="shared" ca="1" si="1295"/>
        <v>#N/A</v>
      </c>
      <c r="DD538" t="e">
        <f t="shared" ca="1" si="1295"/>
        <v>#N/A</v>
      </c>
      <c r="DE538" t="e">
        <f t="shared" ca="1" si="1295"/>
        <v>#N/A</v>
      </c>
      <c r="DF538" t="e">
        <f t="shared" ca="1" si="1295"/>
        <v>#N/A</v>
      </c>
      <c r="DG538" t="e">
        <f t="shared" ca="1" si="1295"/>
        <v>#N/A</v>
      </c>
      <c r="DH538" t="e">
        <f t="shared" ca="1" si="1295"/>
        <v>#N/A</v>
      </c>
      <c r="DI538" t="e">
        <f t="shared" ca="1" si="1295"/>
        <v>#N/A</v>
      </c>
      <c r="DJ538" s="91" t="e">
        <f t="shared" ca="1" si="1295"/>
        <v>#N/A</v>
      </c>
      <c r="DK538" t="e">
        <f t="shared" ca="1" si="1295"/>
        <v>#N/A</v>
      </c>
      <c r="DL538" t="e">
        <f t="shared" ca="1" si="1295"/>
        <v>#N/A</v>
      </c>
      <c r="DM538" t="e">
        <f t="shared" ca="1" si="1295"/>
        <v>#N/A</v>
      </c>
      <c r="DN538" t="e">
        <f t="shared" ca="1" si="1295"/>
        <v>#N/A</v>
      </c>
      <c r="DO538" t="e">
        <f t="shared" ca="1" si="1295"/>
        <v>#N/A</v>
      </c>
      <c r="DP538" t="e">
        <f t="shared" ca="1" si="1295"/>
        <v>#N/A</v>
      </c>
      <c r="DQ538" t="e">
        <f t="shared" ca="1" si="1295"/>
        <v>#N/A</v>
      </c>
      <c r="DR538" t="e">
        <f t="shared" ca="1" si="1295"/>
        <v>#N/A</v>
      </c>
      <c r="DS538" t="e">
        <f t="shared" ca="1" si="1295"/>
        <v>#N/A</v>
      </c>
      <c r="DT538" t="e">
        <f t="shared" ca="1" si="1295"/>
        <v>#N/A</v>
      </c>
      <c r="DU538" t="e">
        <f t="shared" ca="1" si="1295"/>
        <v>#N/A</v>
      </c>
      <c r="DV538" t="e">
        <f t="shared" ca="1" si="1295"/>
        <v>#N/A</v>
      </c>
      <c r="DW538" t="e">
        <f t="shared" ca="1" si="1295"/>
        <v>#N/A</v>
      </c>
      <c r="DX538" t="e">
        <f t="shared" ca="1" si="1295"/>
        <v>#N/A</v>
      </c>
      <c r="DY538" t="e">
        <f t="shared" ca="1" si="1295"/>
        <v>#N/A</v>
      </c>
      <c r="DZ538" t="e">
        <f t="shared" ca="1" si="1295"/>
        <v>#N/A</v>
      </c>
      <c r="EA538" t="e">
        <f t="shared" ca="1" si="1295"/>
        <v>#N/A</v>
      </c>
      <c r="EB538" t="e">
        <f t="shared" ca="1" si="1295"/>
        <v>#N/A</v>
      </c>
      <c r="EC538" t="e">
        <f t="shared" ca="1" si="1295"/>
        <v>#N/A</v>
      </c>
      <c r="ED538" t="e">
        <f t="shared" ca="1" si="1295"/>
        <v>#N/A</v>
      </c>
      <c r="EE538" t="e">
        <f t="shared" ca="1" si="1295"/>
        <v>#N/A</v>
      </c>
      <c r="EF538" t="e">
        <f t="shared" ca="1" si="1295"/>
        <v>#N/A</v>
      </c>
      <c r="EG538" t="e">
        <f t="shared" ca="1" si="1295"/>
        <v>#N/A</v>
      </c>
      <c r="EH538" t="e">
        <f t="shared" ca="1" si="1295"/>
        <v>#N/A</v>
      </c>
      <c r="EI538" t="e">
        <f t="shared" ca="1" si="1295"/>
        <v>#N/A</v>
      </c>
      <c r="EJ538" t="e">
        <f t="shared" ca="1" si="1295"/>
        <v>#N/A</v>
      </c>
      <c r="EK538" t="e">
        <f t="shared" ca="1" si="1295"/>
        <v>#N/A</v>
      </c>
      <c r="EL538" t="e">
        <f t="shared" ca="1" si="1295"/>
        <v>#N/A</v>
      </c>
      <c r="EM538" t="e">
        <f t="shared" ca="1" si="1295"/>
        <v>#N/A</v>
      </c>
      <c r="EN538" s="91" t="e">
        <f t="shared" ca="1" si="1295"/>
        <v>#N/A</v>
      </c>
    </row>
    <row r="539" spans="1:144">
      <c r="A539" t="str">
        <f ca="1"/>
        <v>Windows</v>
      </c>
      <c r="B539" t="str">
        <f ca="1"/>
        <v>Glazing</v>
      </c>
      <c r="C539">
        <f ca="1"/>
        <v>0</v>
      </c>
      <c r="D539" t="str">
        <f ca="1"/>
        <v/>
      </c>
      <c r="E539">
        <f ca="1"/>
        <v>0</v>
      </c>
      <c r="F539">
        <f ca="1"/>
        <v>0</v>
      </c>
      <c r="G539">
        <f ca="1"/>
        <v>0</v>
      </c>
      <c r="H539" t="str">
        <f ca="1"/>
        <v/>
      </c>
      <c r="I539">
        <f ca="1"/>
        <v>0</v>
      </c>
      <c r="J539" t="str">
        <f ca="1"/>
        <v/>
      </c>
      <c r="K539" t="str">
        <f ca="1"/>
        <v>0</v>
      </c>
      <c r="L539" t="str">
        <f ca="1"/>
        <v>0</v>
      </c>
      <c r="M539" t="str">
        <f ca="1"/>
        <v>0</v>
      </c>
      <c r="X539" s="91" t="e">
        <f t="shared" ca="1" si="1286"/>
        <v>#N/A</v>
      </c>
      <c r="Y539" t="e">
        <f t="shared" ca="1" si="1296"/>
        <v>#N/A</v>
      </c>
      <c r="Z539" t="e">
        <f t="shared" ca="1" si="1296"/>
        <v>#N/A</v>
      </c>
      <c r="AA539" t="e">
        <f t="shared" ca="1" si="1296"/>
        <v>#N/A</v>
      </c>
      <c r="AB539" t="e">
        <f t="shared" ca="1" si="1296"/>
        <v>#N/A</v>
      </c>
      <c r="AC539" t="e">
        <f t="shared" ca="1" si="1296"/>
        <v>#N/A</v>
      </c>
      <c r="AD539" t="e">
        <f t="shared" ca="1" si="1296"/>
        <v>#N/A</v>
      </c>
      <c r="AE539" t="e">
        <f t="shared" ca="1" si="1296"/>
        <v>#N/A</v>
      </c>
      <c r="AF539" t="e">
        <f t="shared" ca="1" si="1296"/>
        <v>#N/A</v>
      </c>
      <c r="AG539" t="e">
        <f t="shared" ca="1" si="1296"/>
        <v>#N/A</v>
      </c>
      <c r="AH539" t="e">
        <f t="shared" ca="1" si="1296"/>
        <v>#N/A</v>
      </c>
      <c r="AI539" t="e">
        <f t="shared" ca="1" si="1296"/>
        <v>#N/A</v>
      </c>
      <c r="AJ539" t="e">
        <f t="shared" ca="1" si="1296"/>
        <v>#N/A</v>
      </c>
      <c r="AK539" t="e">
        <f t="shared" ca="1" si="1296"/>
        <v>#N/A</v>
      </c>
      <c r="AL539" t="e">
        <f t="shared" ca="1" si="1296"/>
        <v>#N/A</v>
      </c>
      <c r="AM539" t="e">
        <f t="shared" ca="1" si="1296"/>
        <v>#N/A</v>
      </c>
      <c r="AN539" t="e">
        <f t="shared" ca="1" si="1296"/>
        <v>#N/A</v>
      </c>
      <c r="AO539" t="e">
        <f t="shared" ca="1" si="1296"/>
        <v>#N/A</v>
      </c>
      <c r="AP539" t="e">
        <f t="shared" ca="1" si="1296"/>
        <v>#N/A</v>
      </c>
      <c r="AQ539" t="e">
        <f t="shared" ca="1" si="1296"/>
        <v>#N/A</v>
      </c>
      <c r="AR539" t="e">
        <f t="shared" ca="1" si="1296"/>
        <v>#N/A</v>
      </c>
      <c r="AS539" t="e">
        <f t="shared" ca="1" si="1296"/>
        <v>#N/A</v>
      </c>
      <c r="AT539" t="e">
        <f t="shared" ca="1" si="1296"/>
        <v>#N/A</v>
      </c>
      <c r="AU539" t="e">
        <f t="shared" ca="1" si="1296"/>
        <v>#N/A</v>
      </c>
      <c r="AV539" t="e">
        <f t="shared" ca="1" si="1296"/>
        <v>#N/A</v>
      </c>
      <c r="AW539" t="e">
        <f t="shared" ca="1" si="1296"/>
        <v>#N/A</v>
      </c>
      <c r="AX539" t="e">
        <f t="shared" ca="1" si="1296"/>
        <v>#N/A</v>
      </c>
      <c r="AY539" t="e">
        <f t="shared" ca="1" si="1296"/>
        <v>#N/A</v>
      </c>
      <c r="AZ539" t="e">
        <f t="shared" ca="1" si="1296"/>
        <v>#N/A</v>
      </c>
      <c r="BA539" t="e">
        <f t="shared" ca="1" si="1296"/>
        <v>#N/A</v>
      </c>
      <c r="BB539" s="91" t="e">
        <f t="shared" ca="1" si="1296"/>
        <v>#N/A</v>
      </c>
      <c r="BC539" t="e">
        <f t="shared" ca="1" si="1296"/>
        <v>#N/A</v>
      </c>
      <c r="BD539" t="e">
        <f t="shared" ca="1" si="1296"/>
        <v>#N/A</v>
      </c>
      <c r="BE539" t="e">
        <f t="shared" ca="1" si="1296"/>
        <v>#N/A</v>
      </c>
      <c r="BF539" t="e">
        <f t="shared" ca="1" si="1296"/>
        <v>#N/A</v>
      </c>
      <c r="BG539" t="e">
        <f t="shared" ca="1" si="1296"/>
        <v>#N/A</v>
      </c>
      <c r="BH539" t="e">
        <f t="shared" ca="1" si="1296"/>
        <v>#N/A</v>
      </c>
      <c r="BI539" t="e">
        <f t="shared" ca="1" si="1296"/>
        <v>#N/A</v>
      </c>
      <c r="BJ539" t="e">
        <f t="shared" ca="1" si="1296"/>
        <v>#N/A</v>
      </c>
      <c r="BK539" t="e">
        <f t="shared" ca="1" si="1296"/>
        <v>#N/A</v>
      </c>
      <c r="BL539" t="e">
        <f t="shared" ca="1" si="1296"/>
        <v>#N/A</v>
      </c>
      <c r="BM539" t="e">
        <f t="shared" ca="1" si="1296"/>
        <v>#N/A</v>
      </c>
      <c r="BN539" t="e">
        <f t="shared" ca="1" si="1296"/>
        <v>#N/A</v>
      </c>
      <c r="BO539" t="e">
        <f t="shared" ca="1" si="1296"/>
        <v>#N/A</v>
      </c>
      <c r="BP539" t="e">
        <f t="shared" ca="1" si="1296"/>
        <v>#N/A</v>
      </c>
      <c r="BQ539" t="e">
        <f t="shared" ca="1" si="1296"/>
        <v>#N/A</v>
      </c>
      <c r="BR539" t="e">
        <f t="shared" ca="1" si="1296"/>
        <v>#N/A</v>
      </c>
      <c r="BS539" t="e">
        <f t="shared" ca="1" si="1296"/>
        <v>#N/A</v>
      </c>
      <c r="BT539" t="e">
        <f t="shared" ca="1" si="1296"/>
        <v>#N/A</v>
      </c>
      <c r="BU539" t="e">
        <f t="shared" ca="1" si="1296"/>
        <v>#N/A</v>
      </c>
      <c r="BV539" t="e">
        <f t="shared" ca="1" si="1296"/>
        <v>#N/A</v>
      </c>
      <c r="BW539" t="e">
        <f t="shared" ca="1" si="1296"/>
        <v>#N/A</v>
      </c>
      <c r="BX539" t="e">
        <f t="shared" ca="1" si="1296"/>
        <v>#N/A</v>
      </c>
      <c r="BY539" t="e">
        <f t="shared" ca="1" si="1296"/>
        <v>#N/A</v>
      </c>
      <c r="BZ539" t="e">
        <f t="shared" ca="1" si="1296"/>
        <v>#N/A</v>
      </c>
      <c r="CA539" t="e">
        <f t="shared" ca="1" si="1296"/>
        <v>#N/A</v>
      </c>
      <c r="CB539" t="e">
        <f t="shared" ca="1" si="1296"/>
        <v>#N/A</v>
      </c>
      <c r="CC539" t="e">
        <f t="shared" ca="1" si="1296"/>
        <v>#N/A</v>
      </c>
      <c r="CD539" t="e">
        <f t="shared" ca="1" si="1296"/>
        <v>#N/A</v>
      </c>
      <c r="CE539" t="e">
        <f t="shared" ca="1" si="1296"/>
        <v>#N/A</v>
      </c>
      <c r="CF539" s="91" t="e">
        <f t="shared" ca="1" si="1296"/>
        <v>#N/A</v>
      </c>
      <c r="CG539" t="e">
        <f t="shared" ca="1" si="1296"/>
        <v>#N/A</v>
      </c>
      <c r="CH539" t="e">
        <f t="shared" ca="1" si="1296"/>
        <v>#N/A</v>
      </c>
      <c r="CI539" t="e">
        <f t="shared" ca="1" si="1296"/>
        <v>#N/A</v>
      </c>
      <c r="CJ539" t="e">
        <f t="shared" ca="1" si="1296"/>
        <v>#N/A</v>
      </c>
      <c r="CK539" t="e">
        <f t="shared" ca="1" si="1295"/>
        <v>#N/A</v>
      </c>
      <c r="CL539" t="e">
        <f t="shared" ca="1" si="1295"/>
        <v>#N/A</v>
      </c>
      <c r="CM539" t="e">
        <f t="shared" ca="1" si="1295"/>
        <v>#N/A</v>
      </c>
      <c r="CN539" t="e">
        <f t="shared" ca="1" si="1295"/>
        <v>#N/A</v>
      </c>
      <c r="CO539" t="e">
        <f t="shared" ca="1" si="1295"/>
        <v>#N/A</v>
      </c>
      <c r="CP539" t="e">
        <f t="shared" ca="1" si="1295"/>
        <v>#N/A</v>
      </c>
      <c r="CQ539" t="e">
        <f t="shared" ca="1" si="1295"/>
        <v>#N/A</v>
      </c>
      <c r="CR539" t="e">
        <f t="shared" ca="1" si="1295"/>
        <v>#N/A</v>
      </c>
      <c r="CS539" t="e">
        <f t="shared" ca="1" si="1295"/>
        <v>#N/A</v>
      </c>
      <c r="CT539" t="e">
        <f t="shared" ca="1" si="1295"/>
        <v>#N/A</v>
      </c>
      <c r="CU539" t="e">
        <f t="shared" ca="1" si="1295"/>
        <v>#N/A</v>
      </c>
      <c r="CV539" t="e">
        <f t="shared" ca="1" si="1295"/>
        <v>#N/A</v>
      </c>
      <c r="CW539" t="e">
        <f t="shared" ca="1" si="1295"/>
        <v>#N/A</v>
      </c>
      <c r="CX539" t="e">
        <f t="shared" ca="1" si="1295"/>
        <v>#N/A</v>
      </c>
      <c r="CY539" t="e">
        <f t="shared" ca="1" si="1295"/>
        <v>#N/A</v>
      </c>
      <c r="CZ539" t="e">
        <f t="shared" ca="1" si="1295"/>
        <v>#N/A</v>
      </c>
      <c r="DA539" t="e">
        <f t="shared" ca="1" si="1295"/>
        <v>#N/A</v>
      </c>
      <c r="DB539" t="e">
        <f t="shared" ca="1" si="1295"/>
        <v>#N/A</v>
      </c>
      <c r="DC539" t="e">
        <f t="shared" ca="1" si="1295"/>
        <v>#N/A</v>
      </c>
      <c r="DD539" t="e">
        <f t="shared" ca="1" si="1295"/>
        <v>#N/A</v>
      </c>
      <c r="DE539" t="e">
        <f t="shared" ca="1" si="1295"/>
        <v>#N/A</v>
      </c>
      <c r="DF539" t="e">
        <f t="shared" ca="1" si="1295"/>
        <v>#N/A</v>
      </c>
      <c r="DG539" t="e">
        <f t="shared" ca="1" si="1295"/>
        <v>#N/A</v>
      </c>
      <c r="DH539" t="e">
        <f t="shared" ca="1" si="1295"/>
        <v>#N/A</v>
      </c>
      <c r="DI539" t="e">
        <f t="shared" ca="1" si="1295"/>
        <v>#N/A</v>
      </c>
      <c r="DJ539" s="91" t="e">
        <f t="shared" ca="1" si="1295"/>
        <v>#N/A</v>
      </c>
      <c r="DK539" t="e">
        <f t="shared" ca="1" si="1295"/>
        <v>#N/A</v>
      </c>
      <c r="DL539" t="e">
        <f t="shared" ca="1" si="1295"/>
        <v>#N/A</v>
      </c>
      <c r="DM539" t="e">
        <f t="shared" ca="1" si="1295"/>
        <v>#N/A</v>
      </c>
      <c r="DN539" t="e">
        <f t="shared" ca="1" si="1295"/>
        <v>#N/A</v>
      </c>
      <c r="DO539" t="e">
        <f t="shared" ca="1" si="1295"/>
        <v>#N/A</v>
      </c>
      <c r="DP539" t="e">
        <f t="shared" ca="1" si="1295"/>
        <v>#N/A</v>
      </c>
      <c r="DQ539" t="e">
        <f t="shared" ca="1" si="1295"/>
        <v>#N/A</v>
      </c>
      <c r="DR539" t="e">
        <f t="shared" ca="1" si="1295"/>
        <v>#N/A</v>
      </c>
      <c r="DS539" t="e">
        <f t="shared" ca="1" si="1295"/>
        <v>#N/A</v>
      </c>
      <c r="DT539" t="e">
        <f t="shared" ca="1" si="1295"/>
        <v>#N/A</v>
      </c>
      <c r="DU539" t="e">
        <f t="shared" ca="1" si="1295"/>
        <v>#N/A</v>
      </c>
      <c r="DV539" t="e">
        <f t="shared" ca="1" si="1295"/>
        <v>#N/A</v>
      </c>
      <c r="DW539" t="e">
        <f t="shared" ca="1" si="1295"/>
        <v>#N/A</v>
      </c>
      <c r="DX539" t="e">
        <f t="shared" ca="1" si="1295"/>
        <v>#N/A</v>
      </c>
      <c r="DY539" t="e">
        <f t="shared" ca="1" si="1295"/>
        <v>#N/A</v>
      </c>
      <c r="DZ539" t="e">
        <f t="shared" ca="1" si="1295"/>
        <v>#N/A</v>
      </c>
      <c r="EA539" t="e">
        <f t="shared" ca="1" si="1295"/>
        <v>#N/A</v>
      </c>
      <c r="EB539" t="e">
        <f t="shared" ca="1" si="1295"/>
        <v>#N/A</v>
      </c>
      <c r="EC539" t="e">
        <f t="shared" ca="1" si="1295"/>
        <v>#N/A</v>
      </c>
      <c r="ED539" t="e">
        <f t="shared" ca="1" si="1295"/>
        <v>#N/A</v>
      </c>
      <c r="EE539" t="e">
        <f t="shared" ca="1" si="1295"/>
        <v>#N/A</v>
      </c>
      <c r="EF539" t="e">
        <f t="shared" ca="1" si="1295"/>
        <v>#N/A</v>
      </c>
      <c r="EG539" t="e">
        <f t="shared" ca="1" si="1295"/>
        <v>#N/A</v>
      </c>
      <c r="EH539" t="e">
        <f t="shared" ca="1" si="1295"/>
        <v>#N/A</v>
      </c>
      <c r="EI539" t="e">
        <f t="shared" ca="1" si="1295"/>
        <v>#N/A</v>
      </c>
      <c r="EJ539" t="e">
        <f t="shared" ca="1" si="1295"/>
        <v>#N/A</v>
      </c>
      <c r="EK539" t="e">
        <f t="shared" ca="1" si="1295"/>
        <v>#N/A</v>
      </c>
      <c r="EL539" t="e">
        <f t="shared" ca="1" si="1295"/>
        <v>#N/A</v>
      </c>
      <c r="EM539" t="e">
        <f t="shared" ca="1" si="1295"/>
        <v>#N/A</v>
      </c>
      <c r="EN539" s="91" t="e">
        <f t="shared" ca="1" si="1295"/>
        <v>#N/A</v>
      </c>
    </row>
    <row r="540" spans="1:144">
      <c r="A540" t="str">
        <f ca="1"/>
        <v>Windows</v>
      </c>
      <c r="B540" t="str">
        <f ca="1"/>
        <v>Window frames</v>
      </c>
      <c r="C540">
        <f ca="1"/>
        <v>0</v>
      </c>
      <c r="D540" t="str">
        <f ca="1"/>
        <v/>
      </c>
      <c r="E540">
        <f ca="1"/>
        <v>0</v>
      </c>
      <c r="F540">
        <f ca="1"/>
        <v>0</v>
      </c>
      <c r="G540">
        <f ca="1"/>
        <v>0</v>
      </c>
      <c r="H540" t="str">
        <f ca="1"/>
        <v/>
      </c>
      <c r="I540">
        <f ca="1"/>
        <v>0</v>
      </c>
      <c r="J540" t="str">
        <f ca="1"/>
        <v/>
      </c>
      <c r="K540" t="str">
        <f ca="1"/>
        <v>0</v>
      </c>
      <c r="L540" t="str">
        <f ca="1"/>
        <v>0</v>
      </c>
      <c r="M540" t="str">
        <f ca="1"/>
        <v>0</v>
      </c>
      <c r="X540" s="91" t="e">
        <f t="shared" ca="1" si="1286"/>
        <v>#N/A</v>
      </c>
      <c r="Y540" t="e">
        <f t="shared" ca="1" si="1296"/>
        <v>#N/A</v>
      </c>
      <c r="Z540" t="e">
        <f t="shared" ca="1" si="1296"/>
        <v>#N/A</v>
      </c>
      <c r="AA540" t="e">
        <f t="shared" ca="1" si="1296"/>
        <v>#N/A</v>
      </c>
      <c r="AB540" t="e">
        <f t="shared" ca="1" si="1296"/>
        <v>#N/A</v>
      </c>
      <c r="AC540" t="e">
        <f t="shared" ca="1" si="1296"/>
        <v>#N/A</v>
      </c>
      <c r="AD540" t="e">
        <f t="shared" ca="1" si="1296"/>
        <v>#N/A</v>
      </c>
      <c r="AE540" t="e">
        <f t="shared" ca="1" si="1296"/>
        <v>#N/A</v>
      </c>
      <c r="AF540" t="e">
        <f t="shared" ca="1" si="1296"/>
        <v>#N/A</v>
      </c>
      <c r="AG540" t="e">
        <f t="shared" ca="1" si="1296"/>
        <v>#N/A</v>
      </c>
      <c r="AH540" t="e">
        <f t="shared" ca="1" si="1296"/>
        <v>#N/A</v>
      </c>
      <c r="AI540" t="e">
        <f t="shared" ca="1" si="1296"/>
        <v>#N/A</v>
      </c>
      <c r="AJ540" t="e">
        <f t="shared" ca="1" si="1296"/>
        <v>#N/A</v>
      </c>
      <c r="AK540" t="e">
        <f t="shared" ca="1" si="1296"/>
        <v>#N/A</v>
      </c>
      <c r="AL540" t="e">
        <f t="shared" ca="1" si="1296"/>
        <v>#N/A</v>
      </c>
      <c r="AM540" t="e">
        <f t="shared" ca="1" si="1296"/>
        <v>#N/A</v>
      </c>
      <c r="AN540" t="e">
        <f t="shared" ca="1" si="1296"/>
        <v>#N/A</v>
      </c>
      <c r="AO540" t="e">
        <f t="shared" ca="1" si="1296"/>
        <v>#N/A</v>
      </c>
      <c r="AP540" t="e">
        <f t="shared" ca="1" si="1296"/>
        <v>#N/A</v>
      </c>
      <c r="AQ540" t="e">
        <f t="shared" ca="1" si="1296"/>
        <v>#N/A</v>
      </c>
      <c r="AR540" t="e">
        <f t="shared" ca="1" si="1296"/>
        <v>#N/A</v>
      </c>
      <c r="AS540" t="e">
        <f t="shared" ca="1" si="1296"/>
        <v>#N/A</v>
      </c>
      <c r="AT540" t="e">
        <f t="shared" ca="1" si="1296"/>
        <v>#N/A</v>
      </c>
      <c r="AU540" t="e">
        <f t="shared" ca="1" si="1296"/>
        <v>#N/A</v>
      </c>
      <c r="AV540" t="e">
        <f t="shared" ca="1" si="1296"/>
        <v>#N/A</v>
      </c>
      <c r="AW540" t="e">
        <f t="shared" ca="1" si="1296"/>
        <v>#N/A</v>
      </c>
      <c r="AX540" t="e">
        <f t="shared" ca="1" si="1296"/>
        <v>#N/A</v>
      </c>
      <c r="AY540" t="e">
        <f t="shared" ca="1" si="1296"/>
        <v>#N/A</v>
      </c>
      <c r="AZ540" t="e">
        <f t="shared" ca="1" si="1296"/>
        <v>#N/A</v>
      </c>
      <c r="BA540" t="e">
        <f t="shared" ca="1" si="1296"/>
        <v>#N/A</v>
      </c>
      <c r="BB540" s="91" t="e">
        <f t="shared" ca="1" si="1296"/>
        <v>#N/A</v>
      </c>
      <c r="BC540" t="e">
        <f t="shared" ca="1" si="1296"/>
        <v>#N/A</v>
      </c>
      <c r="BD540" t="e">
        <f t="shared" ca="1" si="1296"/>
        <v>#N/A</v>
      </c>
      <c r="BE540" t="e">
        <f t="shared" ca="1" si="1296"/>
        <v>#N/A</v>
      </c>
      <c r="BF540" t="e">
        <f t="shared" ca="1" si="1296"/>
        <v>#N/A</v>
      </c>
      <c r="BG540" t="e">
        <f t="shared" ca="1" si="1296"/>
        <v>#N/A</v>
      </c>
      <c r="BH540" t="e">
        <f t="shared" ca="1" si="1296"/>
        <v>#N/A</v>
      </c>
      <c r="BI540" t="e">
        <f t="shared" ca="1" si="1296"/>
        <v>#N/A</v>
      </c>
      <c r="BJ540" t="e">
        <f t="shared" ca="1" si="1296"/>
        <v>#N/A</v>
      </c>
      <c r="BK540" t="e">
        <f t="shared" ca="1" si="1296"/>
        <v>#N/A</v>
      </c>
      <c r="BL540" t="e">
        <f t="shared" ca="1" si="1296"/>
        <v>#N/A</v>
      </c>
      <c r="BM540" t="e">
        <f t="shared" ca="1" si="1296"/>
        <v>#N/A</v>
      </c>
      <c r="BN540" t="e">
        <f t="shared" ca="1" si="1296"/>
        <v>#N/A</v>
      </c>
      <c r="BO540" t="e">
        <f t="shared" ca="1" si="1296"/>
        <v>#N/A</v>
      </c>
      <c r="BP540" t="e">
        <f t="shared" ca="1" si="1296"/>
        <v>#N/A</v>
      </c>
      <c r="BQ540" t="e">
        <f t="shared" ca="1" si="1296"/>
        <v>#N/A</v>
      </c>
      <c r="BR540" t="e">
        <f t="shared" ca="1" si="1296"/>
        <v>#N/A</v>
      </c>
      <c r="BS540" t="e">
        <f t="shared" ca="1" si="1296"/>
        <v>#N/A</v>
      </c>
      <c r="BT540" t="e">
        <f t="shared" ca="1" si="1296"/>
        <v>#N/A</v>
      </c>
      <c r="BU540" t="e">
        <f t="shared" ca="1" si="1296"/>
        <v>#N/A</v>
      </c>
      <c r="BV540" t="e">
        <f t="shared" ca="1" si="1296"/>
        <v>#N/A</v>
      </c>
      <c r="BW540" t="e">
        <f t="shared" ca="1" si="1296"/>
        <v>#N/A</v>
      </c>
      <c r="BX540" t="e">
        <f t="shared" ca="1" si="1296"/>
        <v>#N/A</v>
      </c>
      <c r="BY540" t="e">
        <f t="shared" ca="1" si="1296"/>
        <v>#N/A</v>
      </c>
      <c r="BZ540" t="e">
        <f t="shared" ca="1" si="1296"/>
        <v>#N/A</v>
      </c>
      <c r="CA540" t="e">
        <f t="shared" ca="1" si="1296"/>
        <v>#N/A</v>
      </c>
      <c r="CB540" t="e">
        <f t="shared" ca="1" si="1296"/>
        <v>#N/A</v>
      </c>
      <c r="CC540" t="e">
        <f t="shared" ca="1" si="1296"/>
        <v>#N/A</v>
      </c>
      <c r="CD540" t="e">
        <f t="shared" ca="1" si="1296"/>
        <v>#N/A</v>
      </c>
      <c r="CE540" t="e">
        <f t="shared" ca="1" si="1296"/>
        <v>#N/A</v>
      </c>
      <c r="CF540" s="91" t="e">
        <f t="shared" ca="1" si="1296"/>
        <v>#N/A</v>
      </c>
      <c r="CG540" t="e">
        <f t="shared" ca="1" si="1296"/>
        <v>#N/A</v>
      </c>
      <c r="CH540" t="e">
        <f t="shared" ca="1" si="1296"/>
        <v>#N/A</v>
      </c>
      <c r="CI540" t="e">
        <f t="shared" ca="1" si="1296"/>
        <v>#N/A</v>
      </c>
      <c r="CJ540" t="e">
        <f t="shared" ca="1" si="1296"/>
        <v>#N/A</v>
      </c>
      <c r="CK540" t="e">
        <f t="shared" ca="1" si="1295"/>
        <v>#N/A</v>
      </c>
      <c r="CL540" t="e">
        <f t="shared" ca="1" si="1295"/>
        <v>#N/A</v>
      </c>
      <c r="CM540" t="e">
        <f t="shared" ca="1" si="1295"/>
        <v>#N/A</v>
      </c>
      <c r="CN540" t="e">
        <f t="shared" ca="1" si="1295"/>
        <v>#N/A</v>
      </c>
      <c r="CO540" t="e">
        <f t="shared" ca="1" si="1295"/>
        <v>#N/A</v>
      </c>
      <c r="CP540" t="e">
        <f t="shared" ca="1" si="1295"/>
        <v>#N/A</v>
      </c>
      <c r="CQ540" t="e">
        <f t="shared" ca="1" si="1295"/>
        <v>#N/A</v>
      </c>
      <c r="CR540" t="e">
        <f t="shared" ca="1" si="1295"/>
        <v>#N/A</v>
      </c>
      <c r="CS540" t="e">
        <f t="shared" ca="1" si="1295"/>
        <v>#N/A</v>
      </c>
      <c r="CT540" t="e">
        <f t="shared" ca="1" si="1295"/>
        <v>#N/A</v>
      </c>
      <c r="CU540" t="e">
        <f t="shared" ca="1" si="1295"/>
        <v>#N/A</v>
      </c>
      <c r="CV540" t="e">
        <f t="shared" ca="1" si="1295"/>
        <v>#N/A</v>
      </c>
      <c r="CW540" t="e">
        <f t="shared" ca="1" si="1295"/>
        <v>#N/A</v>
      </c>
      <c r="CX540" t="e">
        <f t="shared" ca="1" si="1295"/>
        <v>#N/A</v>
      </c>
      <c r="CY540" t="e">
        <f t="shared" ca="1" si="1295"/>
        <v>#N/A</v>
      </c>
      <c r="CZ540" t="e">
        <f t="shared" ca="1" si="1295"/>
        <v>#N/A</v>
      </c>
      <c r="DA540" t="e">
        <f t="shared" ca="1" si="1295"/>
        <v>#N/A</v>
      </c>
      <c r="DB540" t="e">
        <f t="shared" ca="1" si="1295"/>
        <v>#N/A</v>
      </c>
      <c r="DC540" t="e">
        <f t="shared" ca="1" si="1295"/>
        <v>#N/A</v>
      </c>
      <c r="DD540" t="e">
        <f t="shared" ca="1" si="1295"/>
        <v>#N/A</v>
      </c>
      <c r="DE540" t="e">
        <f t="shared" ca="1" si="1295"/>
        <v>#N/A</v>
      </c>
      <c r="DF540" t="e">
        <f t="shared" ca="1" si="1295"/>
        <v>#N/A</v>
      </c>
      <c r="DG540" t="e">
        <f t="shared" ca="1" si="1295"/>
        <v>#N/A</v>
      </c>
      <c r="DH540" t="e">
        <f t="shared" ca="1" si="1295"/>
        <v>#N/A</v>
      </c>
      <c r="DI540" t="e">
        <f t="shared" ca="1" si="1295"/>
        <v>#N/A</v>
      </c>
      <c r="DJ540" s="91" t="e">
        <f t="shared" ca="1" si="1295"/>
        <v>#N/A</v>
      </c>
      <c r="DK540" t="e">
        <f t="shared" ca="1" si="1295"/>
        <v>#N/A</v>
      </c>
      <c r="DL540" t="e">
        <f t="shared" ca="1" si="1295"/>
        <v>#N/A</v>
      </c>
      <c r="DM540" t="e">
        <f t="shared" ca="1" si="1295"/>
        <v>#N/A</v>
      </c>
      <c r="DN540" t="e">
        <f t="shared" ca="1" si="1295"/>
        <v>#N/A</v>
      </c>
      <c r="DO540" t="e">
        <f t="shared" ca="1" si="1295"/>
        <v>#N/A</v>
      </c>
      <c r="DP540" t="e">
        <f t="shared" ca="1" si="1295"/>
        <v>#N/A</v>
      </c>
      <c r="DQ540" t="e">
        <f t="shared" ca="1" si="1295"/>
        <v>#N/A</v>
      </c>
      <c r="DR540" t="e">
        <f t="shared" ca="1" si="1295"/>
        <v>#N/A</v>
      </c>
      <c r="DS540" t="e">
        <f t="shared" ca="1" si="1295"/>
        <v>#N/A</v>
      </c>
      <c r="DT540" t="e">
        <f t="shared" ca="1" si="1295"/>
        <v>#N/A</v>
      </c>
      <c r="DU540" t="e">
        <f t="shared" ca="1" si="1295"/>
        <v>#N/A</v>
      </c>
      <c r="DV540" t="e">
        <f t="shared" ca="1" si="1295"/>
        <v>#N/A</v>
      </c>
      <c r="DW540" t="e">
        <f t="shared" ca="1" si="1295"/>
        <v>#N/A</v>
      </c>
      <c r="DX540" t="e">
        <f t="shared" ca="1" si="1295"/>
        <v>#N/A</v>
      </c>
      <c r="DY540" t="e">
        <f t="shared" ca="1" si="1295"/>
        <v>#N/A</v>
      </c>
      <c r="DZ540" t="e">
        <f t="shared" ca="1" si="1295"/>
        <v>#N/A</v>
      </c>
      <c r="EA540" t="e">
        <f t="shared" ca="1" si="1295"/>
        <v>#N/A</v>
      </c>
      <c r="EB540" t="e">
        <f t="shared" ca="1" si="1295"/>
        <v>#N/A</v>
      </c>
      <c r="EC540" t="e">
        <f t="shared" ca="1" si="1295"/>
        <v>#N/A</v>
      </c>
      <c r="ED540" t="e">
        <f t="shared" ca="1" si="1295"/>
        <v>#N/A</v>
      </c>
      <c r="EE540" t="e">
        <f t="shared" ca="1" si="1295"/>
        <v>#N/A</v>
      </c>
      <c r="EF540" t="e">
        <f t="shared" ca="1" si="1295"/>
        <v>#N/A</v>
      </c>
      <c r="EG540" t="e">
        <f t="shared" ca="1" si="1295"/>
        <v>#N/A</v>
      </c>
      <c r="EH540" t="e">
        <f t="shared" ca="1" si="1295"/>
        <v>#N/A</v>
      </c>
      <c r="EI540" t="e">
        <f t="shared" ca="1" si="1295"/>
        <v>#N/A</v>
      </c>
      <c r="EJ540" t="e">
        <f t="shared" ca="1" si="1295"/>
        <v>#N/A</v>
      </c>
      <c r="EK540" t="e">
        <f t="shared" ca="1" si="1295"/>
        <v>#N/A</v>
      </c>
      <c r="EL540" t="e">
        <f t="shared" ca="1" si="1295"/>
        <v>#N/A</v>
      </c>
      <c r="EM540" t="e">
        <f t="shared" ca="1" si="1295"/>
        <v>#N/A</v>
      </c>
      <c r="EN540" s="91" t="e">
        <f t="shared" ca="1" si="1295"/>
        <v>#N/A</v>
      </c>
    </row>
    <row r="541" spans="1:144">
      <c r="A541" t="str">
        <f ca="1"/>
        <v>Internal walls</v>
      </c>
      <c r="B541" t="str">
        <f ca="1"/>
        <v>Partitions</v>
      </c>
      <c r="C541">
        <f ca="1"/>
        <v>0</v>
      </c>
      <c r="D541" t="str">
        <f ca="1"/>
        <v/>
      </c>
      <c r="E541">
        <f ca="1"/>
        <v>0</v>
      </c>
      <c r="F541">
        <f ca="1"/>
        <v>0</v>
      </c>
      <c r="G541">
        <f ca="1"/>
        <v>0</v>
      </c>
      <c r="H541" t="str">
        <f ca="1"/>
        <v/>
      </c>
      <c r="I541">
        <f ca="1"/>
        <v>0</v>
      </c>
      <c r="J541" t="str">
        <f ca="1"/>
        <v/>
      </c>
      <c r="K541" t="str">
        <f ca="1"/>
        <v>0</v>
      </c>
      <c r="L541" t="str">
        <f ca="1"/>
        <v>0</v>
      </c>
      <c r="M541" t="str">
        <f ca="1"/>
        <v>0</v>
      </c>
      <c r="X541" s="91" t="e">
        <f t="shared" ca="1" si="1286"/>
        <v>#N/A</v>
      </c>
      <c r="Y541" t="e">
        <f t="shared" ca="1" si="1296"/>
        <v>#N/A</v>
      </c>
      <c r="Z541" t="e">
        <f t="shared" ca="1" si="1296"/>
        <v>#N/A</v>
      </c>
      <c r="AA541" t="e">
        <f t="shared" ca="1" si="1296"/>
        <v>#N/A</v>
      </c>
      <c r="AB541" t="e">
        <f t="shared" ca="1" si="1296"/>
        <v>#N/A</v>
      </c>
      <c r="AC541" t="e">
        <f t="shared" ca="1" si="1296"/>
        <v>#N/A</v>
      </c>
      <c r="AD541" t="e">
        <f t="shared" ca="1" si="1296"/>
        <v>#N/A</v>
      </c>
      <c r="AE541" t="e">
        <f t="shared" ca="1" si="1296"/>
        <v>#N/A</v>
      </c>
      <c r="AF541" t="e">
        <f t="shared" ca="1" si="1296"/>
        <v>#N/A</v>
      </c>
      <c r="AG541" t="e">
        <f t="shared" ca="1" si="1296"/>
        <v>#N/A</v>
      </c>
      <c r="AH541" t="e">
        <f t="shared" ca="1" si="1296"/>
        <v>#N/A</v>
      </c>
      <c r="AI541" t="e">
        <f t="shared" ca="1" si="1296"/>
        <v>#N/A</v>
      </c>
      <c r="AJ541" t="e">
        <f t="shared" ca="1" si="1296"/>
        <v>#N/A</v>
      </c>
      <c r="AK541" t="e">
        <f t="shared" ca="1" si="1296"/>
        <v>#N/A</v>
      </c>
      <c r="AL541" t="e">
        <f t="shared" ca="1" si="1296"/>
        <v>#N/A</v>
      </c>
      <c r="AM541" t="e">
        <f t="shared" ca="1" si="1296"/>
        <v>#N/A</v>
      </c>
      <c r="AN541" t="e">
        <f t="shared" ca="1" si="1296"/>
        <v>#N/A</v>
      </c>
      <c r="AO541" t="e">
        <f t="shared" ca="1" si="1296"/>
        <v>#N/A</v>
      </c>
      <c r="AP541" t="e">
        <f t="shared" ca="1" si="1296"/>
        <v>#N/A</v>
      </c>
      <c r="AQ541" t="e">
        <f t="shared" ca="1" si="1296"/>
        <v>#N/A</v>
      </c>
      <c r="AR541" t="e">
        <f t="shared" ca="1" si="1296"/>
        <v>#N/A</v>
      </c>
      <c r="AS541" t="e">
        <f t="shared" ca="1" si="1296"/>
        <v>#N/A</v>
      </c>
      <c r="AT541" t="e">
        <f t="shared" ca="1" si="1296"/>
        <v>#N/A</v>
      </c>
      <c r="AU541" t="e">
        <f t="shared" ca="1" si="1296"/>
        <v>#N/A</v>
      </c>
      <c r="AV541" t="e">
        <f t="shared" ca="1" si="1296"/>
        <v>#N/A</v>
      </c>
      <c r="AW541" t="e">
        <f t="shared" ca="1" si="1296"/>
        <v>#N/A</v>
      </c>
      <c r="AX541" t="e">
        <f t="shared" ca="1" si="1296"/>
        <v>#N/A</v>
      </c>
      <c r="AY541" t="e">
        <f t="shared" ca="1" si="1296"/>
        <v>#N/A</v>
      </c>
      <c r="AZ541" t="e">
        <f t="shared" ca="1" si="1296"/>
        <v>#N/A</v>
      </c>
      <c r="BA541" t="e">
        <f t="shared" ca="1" si="1296"/>
        <v>#N/A</v>
      </c>
      <c r="BB541" s="91" t="e">
        <f t="shared" ca="1" si="1296"/>
        <v>#N/A</v>
      </c>
      <c r="BC541" t="e">
        <f t="shared" ca="1" si="1296"/>
        <v>#N/A</v>
      </c>
      <c r="BD541" t="e">
        <f t="shared" ca="1" si="1296"/>
        <v>#N/A</v>
      </c>
      <c r="BE541" t="e">
        <f t="shared" ca="1" si="1296"/>
        <v>#N/A</v>
      </c>
      <c r="BF541" t="e">
        <f t="shared" ca="1" si="1296"/>
        <v>#N/A</v>
      </c>
      <c r="BG541" t="e">
        <f t="shared" ca="1" si="1296"/>
        <v>#N/A</v>
      </c>
      <c r="BH541" t="e">
        <f t="shared" ca="1" si="1296"/>
        <v>#N/A</v>
      </c>
      <c r="BI541" t="e">
        <f t="shared" ca="1" si="1296"/>
        <v>#N/A</v>
      </c>
      <c r="BJ541" t="e">
        <f t="shared" ca="1" si="1296"/>
        <v>#N/A</v>
      </c>
      <c r="BK541" t="e">
        <f t="shared" ca="1" si="1296"/>
        <v>#N/A</v>
      </c>
      <c r="BL541" t="e">
        <f t="shared" ca="1" si="1296"/>
        <v>#N/A</v>
      </c>
      <c r="BM541" t="e">
        <f t="shared" ca="1" si="1296"/>
        <v>#N/A</v>
      </c>
      <c r="BN541" t="e">
        <f t="shared" ca="1" si="1296"/>
        <v>#N/A</v>
      </c>
      <c r="BO541" t="e">
        <f t="shared" ca="1" si="1296"/>
        <v>#N/A</v>
      </c>
      <c r="BP541" t="e">
        <f t="shared" ca="1" si="1296"/>
        <v>#N/A</v>
      </c>
      <c r="BQ541" t="e">
        <f t="shared" ca="1" si="1296"/>
        <v>#N/A</v>
      </c>
      <c r="BR541" t="e">
        <f t="shared" ca="1" si="1296"/>
        <v>#N/A</v>
      </c>
      <c r="BS541" t="e">
        <f t="shared" ca="1" si="1296"/>
        <v>#N/A</v>
      </c>
      <c r="BT541" t="e">
        <f t="shared" ca="1" si="1296"/>
        <v>#N/A</v>
      </c>
      <c r="BU541" t="e">
        <f t="shared" ca="1" si="1296"/>
        <v>#N/A</v>
      </c>
      <c r="BV541" t="e">
        <f t="shared" ca="1" si="1296"/>
        <v>#N/A</v>
      </c>
      <c r="BW541" t="e">
        <f t="shared" ca="1" si="1296"/>
        <v>#N/A</v>
      </c>
      <c r="BX541" t="e">
        <f t="shared" ca="1" si="1296"/>
        <v>#N/A</v>
      </c>
      <c r="BY541" t="e">
        <f t="shared" ca="1" si="1296"/>
        <v>#N/A</v>
      </c>
      <c r="BZ541" t="e">
        <f t="shared" ca="1" si="1296"/>
        <v>#N/A</v>
      </c>
      <c r="CA541" t="e">
        <f t="shared" ca="1" si="1296"/>
        <v>#N/A</v>
      </c>
      <c r="CB541" t="e">
        <f t="shared" ca="1" si="1296"/>
        <v>#N/A</v>
      </c>
      <c r="CC541" t="e">
        <f t="shared" ca="1" si="1296"/>
        <v>#N/A</v>
      </c>
      <c r="CD541" t="e">
        <f t="shared" ca="1" si="1296"/>
        <v>#N/A</v>
      </c>
      <c r="CE541" t="e">
        <f t="shared" ca="1" si="1296"/>
        <v>#N/A</v>
      </c>
      <c r="CF541" s="91" t="e">
        <f t="shared" ca="1" si="1296"/>
        <v>#N/A</v>
      </c>
      <c r="CG541" t="e">
        <f t="shared" ca="1" si="1296"/>
        <v>#N/A</v>
      </c>
      <c r="CH541" t="e">
        <f t="shared" ca="1" si="1296"/>
        <v>#N/A</v>
      </c>
      <c r="CI541" t="e">
        <f t="shared" ca="1" si="1296"/>
        <v>#N/A</v>
      </c>
      <c r="CJ541" t="e">
        <f t="shared" ref="CJ541:EN544" ca="1" si="1297">$L541*$E$518</f>
        <v>#N/A</v>
      </c>
      <c r="CK541" t="e">
        <f t="shared" ca="1" si="1297"/>
        <v>#N/A</v>
      </c>
      <c r="CL541" t="e">
        <f t="shared" ca="1" si="1297"/>
        <v>#N/A</v>
      </c>
      <c r="CM541" t="e">
        <f t="shared" ca="1" si="1297"/>
        <v>#N/A</v>
      </c>
      <c r="CN541" t="e">
        <f t="shared" ca="1" si="1297"/>
        <v>#N/A</v>
      </c>
      <c r="CO541" t="e">
        <f t="shared" ca="1" si="1297"/>
        <v>#N/A</v>
      </c>
      <c r="CP541" t="e">
        <f t="shared" ca="1" si="1297"/>
        <v>#N/A</v>
      </c>
      <c r="CQ541" t="e">
        <f t="shared" ca="1" si="1297"/>
        <v>#N/A</v>
      </c>
      <c r="CR541" t="e">
        <f t="shared" ca="1" si="1297"/>
        <v>#N/A</v>
      </c>
      <c r="CS541" t="e">
        <f t="shared" ca="1" si="1297"/>
        <v>#N/A</v>
      </c>
      <c r="CT541" t="e">
        <f t="shared" ca="1" si="1297"/>
        <v>#N/A</v>
      </c>
      <c r="CU541" t="e">
        <f t="shared" ca="1" si="1297"/>
        <v>#N/A</v>
      </c>
      <c r="CV541" t="e">
        <f t="shared" ca="1" si="1297"/>
        <v>#N/A</v>
      </c>
      <c r="CW541" t="e">
        <f t="shared" ca="1" si="1297"/>
        <v>#N/A</v>
      </c>
      <c r="CX541" t="e">
        <f t="shared" ca="1" si="1297"/>
        <v>#N/A</v>
      </c>
      <c r="CY541" t="e">
        <f t="shared" ca="1" si="1297"/>
        <v>#N/A</v>
      </c>
      <c r="CZ541" t="e">
        <f t="shared" ca="1" si="1297"/>
        <v>#N/A</v>
      </c>
      <c r="DA541" t="e">
        <f t="shared" ca="1" si="1297"/>
        <v>#N/A</v>
      </c>
      <c r="DB541" t="e">
        <f t="shared" ca="1" si="1297"/>
        <v>#N/A</v>
      </c>
      <c r="DC541" t="e">
        <f t="shared" ca="1" si="1297"/>
        <v>#N/A</v>
      </c>
      <c r="DD541" t="e">
        <f t="shared" ca="1" si="1297"/>
        <v>#N/A</v>
      </c>
      <c r="DE541" t="e">
        <f t="shared" ca="1" si="1297"/>
        <v>#N/A</v>
      </c>
      <c r="DF541" t="e">
        <f t="shared" ca="1" si="1297"/>
        <v>#N/A</v>
      </c>
      <c r="DG541" t="e">
        <f t="shared" ca="1" si="1297"/>
        <v>#N/A</v>
      </c>
      <c r="DH541" t="e">
        <f t="shared" ca="1" si="1297"/>
        <v>#N/A</v>
      </c>
      <c r="DI541" t="e">
        <f t="shared" ca="1" si="1297"/>
        <v>#N/A</v>
      </c>
      <c r="DJ541" s="91" t="e">
        <f t="shared" ca="1" si="1297"/>
        <v>#N/A</v>
      </c>
      <c r="DK541" t="e">
        <f t="shared" ca="1" si="1297"/>
        <v>#N/A</v>
      </c>
      <c r="DL541" t="e">
        <f t="shared" ca="1" si="1297"/>
        <v>#N/A</v>
      </c>
      <c r="DM541" t="e">
        <f t="shared" ca="1" si="1297"/>
        <v>#N/A</v>
      </c>
      <c r="DN541" t="e">
        <f t="shared" ca="1" si="1297"/>
        <v>#N/A</v>
      </c>
      <c r="DO541" t="e">
        <f t="shared" ca="1" si="1297"/>
        <v>#N/A</v>
      </c>
      <c r="DP541" t="e">
        <f t="shared" ca="1" si="1297"/>
        <v>#N/A</v>
      </c>
      <c r="DQ541" t="e">
        <f t="shared" ca="1" si="1297"/>
        <v>#N/A</v>
      </c>
      <c r="DR541" t="e">
        <f t="shared" ca="1" si="1297"/>
        <v>#N/A</v>
      </c>
      <c r="DS541" t="e">
        <f t="shared" ca="1" si="1297"/>
        <v>#N/A</v>
      </c>
      <c r="DT541" t="e">
        <f t="shared" ca="1" si="1297"/>
        <v>#N/A</v>
      </c>
      <c r="DU541" t="e">
        <f t="shared" ca="1" si="1297"/>
        <v>#N/A</v>
      </c>
      <c r="DV541" t="e">
        <f t="shared" ca="1" si="1297"/>
        <v>#N/A</v>
      </c>
      <c r="DW541" t="e">
        <f t="shared" ca="1" si="1297"/>
        <v>#N/A</v>
      </c>
      <c r="DX541" t="e">
        <f t="shared" ca="1" si="1297"/>
        <v>#N/A</v>
      </c>
      <c r="DY541" t="e">
        <f t="shared" ca="1" si="1297"/>
        <v>#N/A</v>
      </c>
      <c r="DZ541" t="e">
        <f t="shared" ca="1" si="1297"/>
        <v>#N/A</v>
      </c>
      <c r="EA541" t="e">
        <f t="shared" ca="1" si="1297"/>
        <v>#N/A</v>
      </c>
      <c r="EB541" t="e">
        <f t="shared" ca="1" si="1297"/>
        <v>#N/A</v>
      </c>
      <c r="EC541" t="e">
        <f t="shared" ca="1" si="1297"/>
        <v>#N/A</v>
      </c>
      <c r="ED541" t="e">
        <f t="shared" ca="1" si="1297"/>
        <v>#N/A</v>
      </c>
      <c r="EE541" t="e">
        <f t="shared" ca="1" si="1297"/>
        <v>#N/A</v>
      </c>
      <c r="EF541" t="e">
        <f t="shared" ca="1" si="1297"/>
        <v>#N/A</v>
      </c>
      <c r="EG541" t="e">
        <f t="shared" ca="1" si="1297"/>
        <v>#N/A</v>
      </c>
      <c r="EH541" t="e">
        <f t="shared" ca="1" si="1297"/>
        <v>#N/A</v>
      </c>
      <c r="EI541" t="e">
        <f t="shared" ca="1" si="1297"/>
        <v>#N/A</v>
      </c>
      <c r="EJ541" t="e">
        <f t="shared" ca="1" si="1297"/>
        <v>#N/A</v>
      </c>
      <c r="EK541" t="e">
        <f t="shared" ca="1" si="1297"/>
        <v>#N/A</v>
      </c>
      <c r="EL541" t="e">
        <f t="shared" ca="1" si="1297"/>
        <v>#N/A</v>
      </c>
      <c r="EM541" t="e">
        <f t="shared" ca="1" si="1297"/>
        <v>#N/A</v>
      </c>
      <c r="EN541" s="91" t="e">
        <f t="shared" ca="1" si="1297"/>
        <v>#N/A</v>
      </c>
    </row>
    <row r="542" spans="1:144">
      <c r="A542" t="str">
        <f ca="1"/>
        <v>Internal finishes</v>
      </c>
      <c r="B542" t="str">
        <f ca="1"/>
        <v>Ceilings</v>
      </c>
      <c r="C542">
        <f ca="1"/>
        <v>0</v>
      </c>
      <c r="D542" t="str">
        <f ca="1"/>
        <v/>
      </c>
      <c r="E542">
        <f ca="1"/>
        <v>0</v>
      </c>
      <c r="F542">
        <f ca="1"/>
        <v>0</v>
      </c>
      <c r="G542">
        <f ca="1"/>
        <v>0</v>
      </c>
      <c r="H542" t="str">
        <f ca="1"/>
        <v/>
      </c>
      <c r="I542">
        <f ca="1"/>
        <v>0</v>
      </c>
      <c r="J542" t="str">
        <f ca="1"/>
        <v/>
      </c>
      <c r="K542" t="str">
        <f ca="1"/>
        <v>0</v>
      </c>
      <c r="L542" t="str">
        <f ca="1"/>
        <v>0</v>
      </c>
      <c r="M542" t="str">
        <f ca="1"/>
        <v>0</v>
      </c>
      <c r="X542" s="91" t="e">
        <f t="shared" ca="1" si="1286"/>
        <v>#N/A</v>
      </c>
      <c r="Y542" t="e">
        <f t="shared" ref="Y542:CJ545" ca="1" si="1298">$L542*$E$518</f>
        <v>#N/A</v>
      </c>
      <c r="Z542" t="e">
        <f t="shared" ca="1" si="1298"/>
        <v>#N/A</v>
      </c>
      <c r="AA542" t="e">
        <f t="shared" ca="1" si="1298"/>
        <v>#N/A</v>
      </c>
      <c r="AB542" t="e">
        <f t="shared" ca="1" si="1298"/>
        <v>#N/A</v>
      </c>
      <c r="AC542" t="e">
        <f t="shared" ca="1" si="1298"/>
        <v>#N/A</v>
      </c>
      <c r="AD542" t="e">
        <f t="shared" ca="1" si="1298"/>
        <v>#N/A</v>
      </c>
      <c r="AE542" t="e">
        <f t="shared" ca="1" si="1298"/>
        <v>#N/A</v>
      </c>
      <c r="AF542" t="e">
        <f t="shared" ca="1" si="1298"/>
        <v>#N/A</v>
      </c>
      <c r="AG542" t="e">
        <f t="shared" ca="1" si="1298"/>
        <v>#N/A</v>
      </c>
      <c r="AH542" t="e">
        <f t="shared" ca="1" si="1298"/>
        <v>#N/A</v>
      </c>
      <c r="AI542" t="e">
        <f t="shared" ca="1" si="1298"/>
        <v>#N/A</v>
      </c>
      <c r="AJ542" t="e">
        <f t="shared" ca="1" si="1298"/>
        <v>#N/A</v>
      </c>
      <c r="AK542" t="e">
        <f t="shared" ca="1" si="1298"/>
        <v>#N/A</v>
      </c>
      <c r="AL542" t="e">
        <f t="shared" ca="1" si="1298"/>
        <v>#N/A</v>
      </c>
      <c r="AM542" t="e">
        <f t="shared" ca="1" si="1298"/>
        <v>#N/A</v>
      </c>
      <c r="AN542" t="e">
        <f t="shared" ca="1" si="1298"/>
        <v>#N/A</v>
      </c>
      <c r="AO542" t="e">
        <f t="shared" ca="1" si="1298"/>
        <v>#N/A</v>
      </c>
      <c r="AP542" t="e">
        <f t="shared" ca="1" si="1298"/>
        <v>#N/A</v>
      </c>
      <c r="AQ542" t="e">
        <f t="shared" ca="1" si="1298"/>
        <v>#N/A</v>
      </c>
      <c r="AR542" t="e">
        <f t="shared" ca="1" si="1298"/>
        <v>#N/A</v>
      </c>
      <c r="AS542" t="e">
        <f t="shared" ca="1" si="1298"/>
        <v>#N/A</v>
      </c>
      <c r="AT542" t="e">
        <f t="shared" ca="1" si="1298"/>
        <v>#N/A</v>
      </c>
      <c r="AU542" t="e">
        <f t="shared" ca="1" si="1298"/>
        <v>#N/A</v>
      </c>
      <c r="AV542" t="e">
        <f t="shared" ca="1" si="1298"/>
        <v>#N/A</v>
      </c>
      <c r="AW542" t="e">
        <f t="shared" ca="1" si="1298"/>
        <v>#N/A</v>
      </c>
      <c r="AX542" t="e">
        <f t="shared" ca="1" si="1298"/>
        <v>#N/A</v>
      </c>
      <c r="AY542" t="e">
        <f t="shared" ca="1" si="1298"/>
        <v>#N/A</v>
      </c>
      <c r="AZ542" t="e">
        <f t="shared" ca="1" si="1298"/>
        <v>#N/A</v>
      </c>
      <c r="BA542" t="e">
        <f t="shared" ca="1" si="1298"/>
        <v>#N/A</v>
      </c>
      <c r="BB542" s="91" t="e">
        <f t="shared" ca="1" si="1298"/>
        <v>#N/A</v>
      </c>
      <c r="BC542" t="e">
        <f t="shared" ca="1" si="1298"/>
        <v>#N/A</v>
      </c>
      <c r="BD542" t="e">
        <f t="shared" ca="1" si="1298"/>
        <v>#N/A</v>
      </c>
      <c r="BE542" t="e">
        <f t="shared" ca="1" si="1298"/>
        <v>#N/A</v>
      </c>
      <c r="BF542" t="e">
        <f t="shared" ca="1" si="1298"/>
        <v>#N/A</v>
      </c>
      <c r="BG542" t="e">
        <f t="shared" ca="1" si="1298"/>
        <v>#N/A</v>
      </c>
      <c r="BH542" t="e">
        <f t="shared" ca="1" si="1298"/>
        <v>#N/A</v>
      </c>
      <c r="BI542" t="e">
        <f t="shared" ca="1" si="1298"/>
        <v>#N/A</v>
      </c>
      <c r="BJ542" t="e">
        <f t="shared" ca="1" si="1298"/>
        <v>#N/A</v>
      </c>
      <c r="BK542" t="e">
        <f t="shared" ca="1" si="1298"/>
        <v>#N/A</v>
      </c>
      <c r="BL542" t="e">
        <f t="shared" ca="1" si="1298"/>
        <v>#N/A</v>
      </c>
      <c r="BM542" t="e">
        <f t="shared" ca="1" si="1298"/>
        <v>#N/A</v>
      </c>
      <c r="BN542" t="e">
        <f t="shared" ca="1" si="1298"/>
        <v>#N/A</v>
      </c>
      <c r="BO542" t="e">
        <f t="shared" ca="1" si="1298"/>
        <v>#N/A</v>
      </c>
      <c r="BP542" t="e">
        <f t="shared" ca="1" si="1298"/>
        <v>#N/A</v>
      </c>
      <c r="BQ542" t="e">
        <f t="shared" ca="1" si="1298"/>
        <v>#N/A</v>
      </c>
      <c r="BR542" t="e">
        <f t="shared" ca="1" si="1298"/>
        <v>#N/A</v>
      </c>
      <c r="BS542" t="e">
        <f t="shared" ca="1" si="1298"/>
        <v>#N/A</v>
      </c>
      <c r="BT542" t="e">
        <f t="shared" ca="1" si="1298"/>
        <v>#N/A</v>
      </c>
      <c r="BU542" t="e">
        <f t="shared" ca="1" si="1298"/>
        <v>#N/A</v>
      </c>
      <c r="BV542" t="e">
        <f t="shared" ca="1" si="1298"/>
        <v>#N/A</v>
      </c>
      <c r="BW542" t="e">
        <f t="shared" ca="1" si="1298"/>
        <v>#N/A</v>
      </c>
      <c r="BX542" t="e">
        <f t="shared" ca="1" si="1298"/>
        <v>#N/A</v>
      </c>
      <c r="BY542" t="e">
        <f t="shared" ca="1" si="1298"/>
        <v>#N/A</v>
      </c>
      <c r="BZ542" t="e">
        <f t="shared" ca="1" si="1298"/>
        <v>#N/A</v>
      </c>
      <c r="CA542" t="e">
        <f t="shared" ca="1" si="1298"/>
        <v>#N/A</v>
      </c>
      <c r="CB542" t="e">
        <f t="shared" ca="1" si="1298"/>
        <v>#N/A</v>
      </c>
      <c r="CC542" t="e">
        <f t="shared" ca="1" si="1298"/>
        <v>#N/A</v>
      </c>
      <c r="CD542" t="e">
        <f t="shared" ca="1" si="1298"/>
        <v>#N/A</v>
      </c>
      <c r="CE542" t="e">
        <f t="shared" ca="1" si="1298"/>
        <v>#N/A</v>
      </c>
      <c r="CF542" s="91" t="e">
        <f t="shared" ca="1" si="1298"/>
        <v>#N/A</v>
      </c>
      <c r="CG542" t="e">
        <f t="shared" ca="1" si="1298"/>
        <v>#N/A</v>
      </c>
      <c r="CH542" t="e">
        <f t="shared" ca="1" si="1298"/>
        <v>#N/A</v>
      </c>
      <c r="CI542" t="e">
        <f t="shared" ca="1" si="1298"/>
        <v>#N/A</v>
      </c>
      <c r="CJ542" t="e">
        <f t="shared" ca="1" si="1298"/>
        <v>#N/A</v>
      </c>
      <c r="CK542" t="e">
        <f t="shared" ca="1" si="1297"/>
        <v>#N/A</v>
      </c>
      <c r="CL542" t="e">
        <f t="shared" ca="1" si="1297"/>
        <v>#N/A</v>
      </c>
      <c r="CM542" t="e">
        <f t="shared" ca="1" si="1297"/>
        <v>#N/A</v>
      </c>
      <c r="CN542" t="e">
        <f t="shared" ca="1" si="1297"/>
        <v>#N/A</v>
      </c>
      <c r="CO542" t="e">
        <f t="shared" ca="1" si="1297"/>
        <v>#N/A</v>
      </c>
      <c r="CP542" t="e">
        <f t="shared" ca="1" si="1297"/>
        <v>#N/A</v>
      </c>
      <c r="CQ542" t="e">
        <f t="shared" ca="1" si="1297"/>
        <v>#N/A</v>
      </c>
      <c r="CR542" t="e">
        <f t="shared" ca="1" si="1297"/>
        <v>#N/A</v>
      </c>
      <c r="CS542" t="e">
        <f t="shared" ca="1" si="1297"/>
        <v>#N/A</v>
      </c>
      <c r="CT542" t="e">
        <f t="shared" ca="1" si="1297"/>
        <v>#N/A</v>
      </c>
      <c r="CU542" t="e">
        <f t="shared" ca="1" si="1297"/>
        <v>#N/A</v>
      </c>
      <c r="CV542" t="e">
        <f t="shared" ca="1" si="1297"/>
        <v>#N/A</v>
      </c>
      <c r="CW542" t="e">
        <f t="shared" ca="1" si="1297"/>
        <v>#N/A</v>
      </c>
      <c r="CX542" t="e">
        <f t="shared" ca="1" si="1297"/>
        <v>#N/A</v>
      </c>
      <c r="CY542" t="e">
        <f t="shared" ca="1" si="1297"/>
        <v>#N/A</v>
      </c>
      <c r="CZ542" t="e">
        <f t="shared" ca="1" si="1297"/>
        <v>#N/A</v>
      </c>
      <c r="DA542" t="e">
        <f t="shared" ca="1" si="1297"/>
        <v>#N/A</v>
      </c>
      <c r="DB542" t="e">
        <f t="shared" ca="1" si="1297"/>
        <v>#N/A</v>
      </c>
      <c r="DC542" t="e">
        <f t="shared" ca="1" si="1297"/>
        <v>#N/A</v>
      </c>
      <c r="DD542" t="e">
        <f t="shared" ca="1" si="1297"/>
        <v>#N/A</v>
      </c>
      <c r="DE542" t="e">
        <f t="shared" ca="1" si="1297"/>
        <v>#N/A</v>
      </c>
      <c r="DF542" t="e">
        <f t="shared" ca="1" si="1297"/>
        <v>#N/A</v>
      </c>
      <c r="DG542" t="e">
        <f t="shared" ca="1" si="1297"/>
        <v>#N/A</v>
      </c>
      <c r="DH542" t="e">
        <f t="shared" ca="1" si="1297"/>
        <v>#N/A</v>
      </c>
      <c r="DI542" t="e">
        <f t="shared" ca="1" si="1297"/>
        <v>#N/A</v>
      </c>
      <c r="DJ542" s="91" t="e">
        <f t="shared" ca="1" si="1297"/>
        <v>#N/A</v>
      </c>
      <c r="DK542" t="e">
        <f t="shared" ca="1" si="1297"/>
        <v>#N/A</v>
      </c>
      <c r="DL542" t="e">
        <f t="shared" ca="1" si="1297"/>
        <v>#N/A</v>
      </c>
      <c r="DM542" t="e">
        <f t="shared" ca="1" si="1297"/>
        <v>#N/A</v>
      </c>
      <c r="DN542" t="e">
        <f t="shared" ca="1" si="1297"/>
        <v>#N/A</v>
      </c>
      <c r="DO542" t="e">
        <f t="shared" ca="1" si="1297"/>
        <v>#N/A</v>
      </c>
      <c r="DP542" t="e">
        <f t="shared" ca="1" si="1297"/>
        <v>#N/A</v>
      </c>
      <c r="DQ542" t="e">
        <f t="shared" ca="1" si="1297"/>
        <v>#N/A</v>
      </c>
      <c r="DR542" t="e">
        <f t="shared" ca="1" si="1297"/>
        <v>#N/A</v>
      </c>
      <c r="DS542" t="e">
        <f t="shared" ca="1" si="1297"/>
        <v>#N/A</v>
      </c>
      <c r="DT542" t="e">
        <f t="shared" ca="1" si="1297"/>
        <v>#N/A</v>
      </c>
      <c r="DU542" t="e">
        <f t="shared" ca="1" si="1297"/>
        <v>#N/A</v>
      </c>
      <c r="DV542" t="e">
        <f t="shared" ca="1" si="1297"/>
        <v>#N/A</v>
      </c>
      <c r="DW542" t="e">
        <f t="shared" ca="1" si="1297"/>
        <v>#N/A</v>
      </c>
      <c r="DX542" t="e">
        <f t="shared" ca="1" si="1297"/>
        <v>#N/A</v>
      </c>
      <c r="DY542" t="e">
        <f t="shared" ca="1" si="1297"/>
        <v>#N/A</v>
      </c>
      <c r="DZ542" t="e">
        <f t="shared" ca="1" si="1297"/>
        <v>#N/A</v>
      </c>
      <c r="EA542" t="e">
        <f t="shared" ca="1" si="1297"/>
        <v>#N/A</v>
      </c>
      <c r="EB542" t="e">
        <f t="shared" ca="1" si="1297"/>
        <v>#N/A</v>
      </c>
      <c r="EC542" t="e">
        <f t="shared" ca="1" si="1297"/>
        <v>#N/A</v>
      </c>
      <c r="ED542" t="e">
        <f t="shared" ca="1" si="1297"/>
        <v>#N/A</v>
      </c>
      <c r="EE542" t="e">
        <f t="shared" ca="1" si="1297"/>
        <v>#N/A</v>
      </c>
      <c r="EF542" t="e">
        <f t="shared" ca="1" si="1297"/>
        <v>#N/A</v>
      </c>
      <c r="EG542" t="e">
        <f t="shared" ca="1" si="1297"/>
        <v>#N/A</v>
      </c>
      <c r="EH542" t="e">
        <f t="shared" ca="1" si="1297"/>
        <v>#N/A</v>
      </c>
      <c r="EI542" t="e">
        <f t="shared" ca="1" si="1297"/>
        <v>#N/A</v>
      </c>
      <c r="EJ542" t="e">
        <f t="shared" ca="1" si="1297"/>
        <v>#N/A</v>
      </c>
      <c r="EK542" t="e">
        <f t="shared" ca="1" si="1297"/>
        <v>#N/A</v>
      </c>
      <c r="EL542" t="e">
        <f t="shared" ca="1" si="1297"/>
        <v>#N/A</v>
      </c>
      <c r="EM542" t="e">
        <f t="shared" ca="1" si="1297"/>
        <v>#N/A</v>
      </c>
      <c r="EN542" s="91" t="e">
        <f t="shared" ca="1" si="1297"/>
        <v>#N/A</v>
      </c>
    </row>
    <row r="543" spans="1:144">
      <c r="A543" t="str">
        <f ca="1"/>
        <v>Internal finishes</v>
      </c>
      <c r="B543" t="str">
        <f ca="1"/>
        <v>Floors</v>
      </c>
      <c r="C543">
        <f ca="1"/>
        <v>0</v>
      </c>
      <c r="D543" t="str">
        <f ca="1"/>
        <v/>
      </c>
      <c r="E543">
        <f ca="1"/>
        <v>0</v>
      </c>
      <c r="F543">
        <f ca="1"/>
        <v>0</v>
      </c>
      <c r="G543">
        <f ca="1"/>
        <v>0</v>
      </c>
      <c r="H543" t="str">
        <f ca="1"/>
        <v/>
      </c>
      <c r="I543">
        <f ca="1"/>
        <v>0</v>
      </c>
      <c r="J543" t="str">
        <f ca="1"/>
        <v/>
      </c>
      <c r="K543" t="str">
        <f ca="1"/>
        <v>0</v>
      </c>
      <c r="L543" t="str">
        <f ca="1"/>
        <v>0</v>
      </c>
      <c r="M543" t="str">
        <f ca="1"/>
        <v>0</v>
      </c>
      <c r="X543" s="91" t="e">
        <f t="shared" ca="1" si="1286"/>
        <v>#N/A</v>
      </c>
      <c r="Y543" t="e">
        <f t="shared" ca="1" si="1298"/>
        <v>#N/A</v>
      </c>
      <c r="Z543" t="e">
        <f t="shared" ca="1" si="1298"/>
        <v>#N/A</v>
      </c>
      <c r="AA543" t="e">
        <f t="shared" ca="1" si="1298"/>
        <v>#N/A</v>
      </c>
      <c r="AB543" t="e">
        <f t="shared" ca="1" si="1298"/>
        <v>#N/A</v>
      </c>
      <c r="AC543" t="e">
        <f t="shared" ca="1" si="1298"/>
        <v>#N/A</v>
      </c>
      <c r="AD543" t="e">
        <f t="shared" ca="1" si="1298"/>
        <v>#N/A</v>
      </c>
      <c r="AE543" t="e">
        <f t="shared" ca="1" si="1298"/>
        <v>#N/A</v>
      </c>
      <c r="AF543" t="e">
        <f t="shared" ca="1" si="1298"/>
        <v>#N/A</v>
      </c>
      <c r="AG543" t="e">
        <f t="shared" ca="1" si="1298"/>
        <v>#N/A</v>
      </c>
      <c r="AH543" t="e">
        <f t="shared" ca="1" si="1298"/>
        <v>#N/A</v>
      </c>
      <c r="AI543" t="e">
        <f t="shared" ca="1" si="1298"/>
        <v>#N/A</v>
      </c>
      <c r="AJ543" t="e">
        <f t="shared" ca="1" si="1298"/>
        <v>#N/A</v>
      </c>
      <c r="AK543" t="e">
        <f t="shared" ca="1" si="1298"/>
        <v>#N/A</v>
      </c>
      <c r="AL543" t="e">
        <f t="shared" ca="1" si="1298"/>
        <v>#N/A</v>
      </c>
      <c r="AM543" t="e">
        <f t="shared" ca="1" si="1298"/>
        <v>#N/A</v>
      </c>
      <c r="AN543" t="e">
        <f t="shared" ca="1" si="1298"/>
        <v>#N/A</v>
      </c>
      <c r="AO543" t="e">
        <f t="shared" ca="1" si="1298"/>
        <v>#N/A</v>
      </c>
      <c r="AP543" t="e">
        <f t="shared" ca="1" si="1298"/>
        <v>#N/A</v>
      </c>
      <c r="AQ543" t="e">
        <f t="shared" ca="1" si="1298"/>
        <v>#N/A</v>
      </c>
      <c r="AR543" t="e">
        <f t="shared" ca="1" si="1298"/>
        <v>#N/A</v>
      </c>
      <c r="AS543" t="e">
        <f t="shared" ca="1" si="1298"/>
        <v>#N/A</v>
      </c>
      <c r="AT543" t="e">
        <f t="shared" ca="1" si="1298"/>
        <v>#N/A</v>
      </c>
      <c r="AU543" t="e">
        <f t="shared" ca="1" si="1298"/>
        <v>#N/A</v>
      </c>
      <c r="AV543" t="e">
        <f t="shared" ca="1" si="1298"/>
        <v>#N/A</v>
      </c>
      <c r="AW543" t="e">
        <f t="shared" ca="1" si="1298"/>
        <v>#N/A</v>
      </c>
      <c r="AX543" t="e">
        <f t="shared" ca="1" si="1298"/>
        <v>#N/A</v>
      </c>
      <c r="AY543" t="e">
        <f t="shared" ca="1" si="1298"/>
        <v>#N/A</v>
      </c>
      <c r="AZ543" t="e">
        <f t="shared" ca="1" si="1298"/>
        <v>#N/A</v>
      </c>
      <c r="BA543" t="e">
        <f t="shared" ca="1" si="1298"/>
        <v>#N/A</v>
      </c>
      <c r="BB543" s="91" t="e">
        <f t="shared" ca="1" si="1298"/>
        <v>#N/A</v>
      </c>
      <c r="BC543" t="e">
        <f t="shared" ca="1" si="1298"/>
        <v>#N/A</v>
      </c>
      <c r="BD543" t="e">
        <f t="shared" ca="1" si="1298"/>
        <v>#N/A</v>
      </c>
      <c r="BE543" t="e">
        <f t="shared" ca="1" si="1298"/>
        <v>#N/A</v>
      </c>
      <c r="BF543" t="e">
        <f t="shared" ca="1" si="1298"/>
        <v>#N/A</v>
      </c>
      <c r="BG543" t="e">
        <f t="shared" ca="1" si="1298"/>
        <v>#N/A</v>
      </c>
      <c r="BH543" t="e">
        <f t="shared" ca="1" si="1298"/>
        <v>#N/A</v>
      </c>
      <c r="BI543" t="e">
        <f t="shared" ca="1" si="1298"/>
        <v>#N/A</v>
      </c>
      <c r="BJ543" t="e">
        <f t="shared" ca="1" si="1298"/>
        <v>#N/A</v>
      </c>
      <c r="BK543" t="e">
        <f t="shared" ca="1" si="1298"/>
        <v>#N/A</v>
      </c>
      <c r="BL543" t="e">
        <f t="shared" ca="1" si="1298"/>
        <v>#N/A</v>
      </c>
      <c r="BM543" t="e">
        <f t="shared" ca="1" si="1298"/>
        <v>#N/A</v>
      </c>
      <c r="BN543" t="e">
        <f t="shared" ca="1" si="1298"/>
        <v>#N/A</v>
      </c>
      <c r="BO543" t="e">
        <f t="shared" ca="1" si="1298"/>
        <v>#N/A</v>
      </c>
      <c r="BP543" t="e">
        <f t="shared" ca="1" si="1298"/>
        <v>#N/A</v>
      </c>
      <c r="BQ543" t="e">
        <f t="shared" ca="1" si="1298"/>
        <v>#N/A</v>
      </c>
      <c r="BR543" t="e">
        <f t="shared" ca="1" si="1298"/>
        <v>#N/A</v>
      </c>
      <c r="BS543" t="e">
        <f t="shared" ca="1" si="1298"/>
        <v>#N/A</v>
      </c>
      <c r="BT543" t="e">
        <f t="shared" ca="1" si="1298"/>
        <v>#N/A</v>
      </c>
      <c r="BU543" t="e">
        <f t="shared" ca="1" si="1298"/>
        <v>#N/A</v>
      </c>
      <c r="BV543" t="e">
        <f t="shared" ca="1" si="1298"/>
        <v>#N/A</v>
      </c>
      <c r="BW543" t="e">
        <f t="shared" ca="1" si="1298"/>
        <v>#N/A</v>
      </c>
      <c r="BX543" t="e">
        <f t="shared" ca="1" si="1298"/>
        <v>#N/A</v>
      </c>
      <c r="BY543" t="e">
        <f t="shared" ca="1" si="1298"/>
        <v>#N/A</v>
      </c>
      <c r="BZ543" t="e">
        <f t="shared" ca="1" si="1298"/>
        <v>#N/A</v>
      </c>
      <c r="CA543" t="e">
        <f t="shared" ca="1" si="1298"/>
        <v>#N/A</v>
      </c>
      <c r="CB543" t="e">
        <f t="shared" ca="1" si="1298"/>
        <v>#N/A</v>
      </c>
      <c r="CC543" t="e">
        <f t="shared" ca="1" si="1298"/>
        <v>#N/A</v>
      </c>
      <c r="CD543" t="e">
        <f t="shared" ca="1" si="1298"/>
        <v>#N/A</v>
      </c>
      <c r="CE543" t="e">
        <f t="shared" ca="1" si="1298"/>
        <v>#N/A</v>
      </c>
      <c r="CF543" s="91" t="e">
        <f t="shared" ca="1" si="1298"/>
        <v>#N/A</v>
      </c>
      <c r="CG543" t="e">
        <f t="shared" ca="1" si="1298"/>
        <v>#N/A</v>
      </c>
      <c r="CH543" t="e">
        <f t="shared" ca="1" si="1298"/>
        <v>#N/A</v>
      </c>
      <c r="CI543" t="e">
        <f t="shared" ca="1" si="1298"/>
        <v>#N/A</v>
      </c>
      <c r="CJ543" t="e">
        <f t="shared" ca="1" si="1298"/>
        <v>#N/A</v>
      </c>
      <c r="CK543" t="e">
        <f t="shared" ca="1" si="1297"/>
        <v>#N/A</v>
      </c>
      <c r="CL543" t="e">
        <f t="shared" ca="1" si="1297"/>
        <v>#N/A</v>
      </c>
      <c r="CM543" t="e">
        <f t="shared" ca="1" si="1297"/>
        <v>#N/A</v>
      </c>
      <c r="CN543" t="e">
        <f t="shared" ca="1" si="1297"/>
        <v>#N/A</v>
      </c>
      <c r="CO543" t="e">
        <f t="shared" ca="1" si="1297"/>
        <v>#N/A</v>
      </c>
      <c r="CP543" t="e">
        <f t="shared" ca="1" si="1297"/>
        <v>#N/A</v>
      </c>
      <c r="CQ543" t="e">
        <f t="shared" ca="1" si="1297"/>
        <v>#N/A</v>
      </c>
      <c r="CR543" t="e">
        <f t="shared" ca="1" si="1297"/>
        <v>#N/A</v>
      </c>
      <c r="CS543" t="e">
        <f t="shared" ca="1" si="1297"/>
        <v>#N/A</v>
      </c>
      <c r="CT543" t="e">
        <f t="shared" ca="1" si="1297"/>
        <v>#N/A</v>
      </c>
      <c r="CU543" t="e">
        <f t="shared" ca="1" si="1297"/>
        <v>#N/A</v>
      </c>
      <c r="CV543" t="e">
        <f t="shared" ca="1" si="1297"/>
        <v>#N/A</v>
      </c>
      <c r="CW543" t="e">
        <f t="shared" ca="1" si="1297"/>
        <v>#N/A</v>
      </c>
      <c r="CX543" t="e">
        <f t="shared" ca="1" si="1297"/>
        <v>#N/A</v>
      </c>
      <c r="CY543" t="e">
        <f t="shared" ca="1" si="1297"/>
        <v>#N/A</v>
      </c>
      <c r="CZ543" t="e">
        <f t="shared" ca="1" si="1297"/>
        <v>#N/A</v>
      </c>
      <c r="DA543" t="e">
        <f t="shared" ca="1" si="1297"/>
        <v>#N/A</v>
      </c>
      <c r="DB543" t="e">
        <f t="shared" ca="1" si="1297"/>
        <v>#N/A</v>
      </c>
      <c r="DC543" t="e">
        <f t="shared" ca="1" si="1297"/>
        <v>#N/A</v>
      </c>
      <c r="DD543" t="e">
        <f t="shared" ca="1" si="1297"/>
        <v>#N/A</v>
      </c>
      <c r="DE543" t="e">
        <f t="shared" ca="1" si="1297"/>
        <v>#N/A</v>
      </c>
      <c r="DF543" t="e">
        <f t="shared" ca="1" si="1297"/>
        <v>#N/A</v>
      </c>
      <c r="DG543" t="e">
        <f t="shared" ca="1" si="1297"/>
        <v>#N/A</v>
      </c>
      <c r="DH543" t="e">
        <f t="shared" ca="1" si="1297"/>
        <v>#N/A</v>
      </c>
      <c r="DI543" t="e">
        <f t="shared" ca="1" si="1297"/>
        <v>#N/A</v>
      </c>
      <c r="DJ543" s="91" t="e">
        <f t="shared" ca="1" si="1297"/>
        <v>#N/A</v>
      </c>
      <c r="DK543" t="e">
        <f t="shared" ca="1" si="1297"/>
        <v>#N/A</v>
      </c>
      <c r="DL543" t="e">
        <f t="shared" ca="1" si="1297"/>
        <v>#N/A</v>
      </c>
      <c r="DM543" t="e">
        <f t="shared" ca="1" si="1297"/>
        <v>#N/A</v>
      </c>
      <c r="DN543" t="e">
        <f t="shared" ca="1" si="1297"/>
        <v>#N/A</v>
      </c>
      <c r="DO543" t="e">
        <f t="shared" ca="1" si="1297"/>
        <v>#N/A</v>
      </c>
      <c r="DP543" t="e">
        <f t="shared" ca="1" si="1297"/>
        <v>#N/A</v>
      </c>
      <c r="DQ543" t="e">
        <f t="shared" ca="1" si="1297"/>
        <v>#N/A</v>
      </c>
      <c r="DR543" t="e">
        <f t="shared" ca="1" si="1297"/>
        <v>#N/A</v>
      </c>
      <c r="DS543" t="e">
        <f t="shared" ca="1" si="1297"/>
        <v>#N/A</v>
      </c>
      <c r="DT543" t="e">
        <f t="shared" ca="1" si="1297"/>
        <v>#N/A</v>
      </c>
      <c r="DU543" t="e">
        <f t="shared" ca="1" si="1297"/>
        <v>#N/A</v>
      </c>
      <c r="DV543" t="e">
        <f t="shared" ca="1" si="1297"/>
        <v>#N/A</v>
      </c>
      <c r="DW543" t="e">
        <f t="shared" ca="1" si="1297"/>
        <v>#N/A</v>
      </c>
      <c r="DX543" t="e">
        <f t="shared" ca="1" si="1297"/>
        <v>#N/A</v>
      </c>
      <c r="DY543" t="e">
        <f t="shared" ca="1" si="1297"/>
        <v>#N/A</v>
      </c>
      <c r="DZ543" t="e">
        <f t="shared" ca="1" si="1297"/>
        <v>#N/A</v>
      </c>
      <c r="EA543" t="e">
        <f t="shared" ca="1" si="1297"/>
        <v>#N/A</v>
      </c>
      <c r="EB543" t="e">
        <f t="shared" ca="1" si="1297"/>
        <v>#N/A</v>
      </c>
      <c r="EC543" t="e">
        <f t="shared" ca="1" si="1297"/>
        <v>#N/A</v>
      </c>
      <c r="ED543" t="e">
        <f t="shared" ca="1" si="1297"/>
        <v>#N/A</v>
      </c>
      <c r="EE543" t="e">
        <f t="shared" ca="1" si="1297"/>
        <v>#N/A</v>
      </c>
      <c r="EF543" t="e">
        <f t="shared" ca="1" si="1297"/>
        <v>#N/A</v>
      </c>
      <c r="EG543" t="e">
        <f t="shared" ca="1" si="1297"/>
        <v>#N/A</v>
      </c>
      <c r="EH543" t="e">
        <f t="shared" ca="1" si="1297"/>
        <v>#N/A</v>
      </c>
      <c r="EI543" t="e">
        <f t="shared" ca="1" si="1297"/>
        <v>#N/A</v>
      </c>
      <c r="EJ543" t="e">
        <f t="shared" ca="1" si="1297"/>
        <v>#N/A</v>
      </c>
      <c r="EK543" t="e">
        <f t="shared" ca="1" si="1297"/>
        <v>#N/A</v>
      </c>
      <c r="EL543" t="e">
        <f t="shared" ca="1" si="1297"/>
        <v>#N/A</v>
      </c>
      <c r="EM543" t="e">
        <f t="shared" ca="1" si="1297"/>
        <v>#N/A</v>
      </c>
      <c r="EN543" s="91" t="e">
        <f t="shared" ca="1" si="1297"/>
        <v>#N/A</v>
      </c>
    </row>
    <row r="544" spans="1:144">
      <c r="A544" t="str">
        <f ca="1"/>
        <v>Services</v>
      </c>
      <c r="B544" t="str">
        <f ca="1"/>
        <v>Services</v>
      </c>
      <c r="C544">
        <f ca="1"/>
        <v>0</v>
      </c>
      <c r="D544" t="str">
        <f ca="1"/>
        <v/>
      </c>
      <c r="E544">
        <f ca="1"/>
        <v>0</v>
      </c>
      <c r="F544">
        <f ca="1"/>
        <v>0</v>
      </c>
      <c r="G544">
        <f ca="1"/>
        <v>0</v>
      </c>
      <c r="H544" t="str">
        <f ca="1"/>
        <v/>
      </c>
      <c r="I544">
        <f ca="1"/>
        <v>0</v>
      </c>
      <c r="J544" t="str">
        <f ca="1"/>
        <v/>
      </c>
      <c r="K544" t="str">
        <f ca="1"/>
        <v>0</v>
      </c>
      <c r="L544" t="str">
        <f ca="1"/>
        <v>0</v>
      </c>
      <c r="M544" t="str">
        <f ca="1"/>
        <v>0</v>
      </c>
      <c r="X544" s="91" t="e">
        <f t="shared" ca="1" si="1286"/>
        <v>#N/A</v>
      </c>
      <c r="Y544" t="e">
        <f t="shared" ca="1" si="1298"/>
        <v>#N/A</v>
      </c>
      <c r="Z544" t="e">
        <f t="shared" ca="1" si="1298"/>
        <v>#N/A</v>
      </c>
      <c r="AA544" t="e">
        <f t="shared" ca="1" si="1298"/>
        <v>#N/A</v>
      </c>
      <c r="AB544" t="e">
        <f t="shared" ca="1" si="1298"/>
        <v>#N/A</v>
      </c>
      <c r="AC544" t="e">
        <f t="shared" ca="1" si="1298"/>
        <v>#N/A</v>
      </c>
      <c r="AD544" t="e">
        <f t="shared" ca="1" si="1298"/>
        <v>#N/A</v>
      </c>
      <c r="AE544" t="e">
        <f t="shared" ca="1" si="1298"/>
        <v>#N/A</v>
      </c>
      <c r="AF544" t="e">
        <f t="shared" ca="1" si="1298"/>
        <v>#N/A</v>
      </c>
      <c r="AG544" t="e">
        <f t="shared" ca="1" si="1298"/>
        <v>#N/A</v>
      </c>
      <c r="AH544" t="e">
        <f t="shared" ca="1" si="1298"/>
        <v>#N/A</v>
      </c>
      <c r="AI544" t="e">
        <f t="shared" ca="1" si="1298"/>
        <v>#N/A</v>
      </c>
      <c r="AJ544" t="e">
        <f t="shared" ca="1" si="1298"/>
        <v>#N/A</v>
      </c>
      <c r="AK544" t="e">
        <f t="shared" ca="1" si="1298"/>
        <v>#N/A</v>
      </c>
      <c r="AL544" t="e">
        <f t="shared" ca="1" si="1298"/>
        <v>#N/A</v>
      </c>
      <c r="AM544" t="e">
        <f t="shared" ca="1" si="1298"/>
        <v>#N/A</v>
      </c>
      <c r="AN544" t="e">
        <f t="shared" ca="1" si="1298"/>
        <v>#N/A</v>
      </c>
      <c r="AO544" t="e">
        <f t="shared" ca="1" si="1298"/>
        <v>#N/A</v>
      </c>
      <c r="AP544" t="e">
        <f t="shared" ca="1" si="1298"/>
        <v>#N/A</v>
      </c>
      <c r="AQ544" t="e">
        <f t="shared" ca="1" si="1298"/>
        <v>#N/A</v>
      </c>
      <c r="AR544" t="e">
        <f t="shared" ca="1" si="1298"/>
        <v>#N/A</v>
      </c>
      <c r="AS544" t="e">
        <f t="shared" ca="1" si="1298"/>
        <v>#N/A</v>
      </c>
      <c r="AT544" t="e">
        <f t="shared" ca="1" si="1298"/>
        <v>#N/A</v>
      </c>
      <c r="AU544" t="e">
        <f t="shared" ca="1" si="1298"/>
        <v>#N/A</v>
      </c>
      <c r="AV544" t="e">
        <f t="shared" ca="1" si="1298"/>
        <v>#N/A</v>
      </c>
      <c r="AW544" t="e">
        <f t="shared" ca="1" si="1298"/>
        <v>#N/A</v>
      </c>
      <c r="AX544" t="e">
        <f t="shared" ca="1" si="1298"/>
        <v>#N/A</v>
      </c>
      <c r="AY544" t="e">
        <f t="shared" ca="1" si="1298"/>
        <v>#N/A</v>
      </c>
      <c r="AZ544" t="e">
        <f t="shared" ca="1" si="1298"/>
        <v>#N/A</v>
      </c>
      <c r="BA544" t="e">
        <f t="shared" ca="1" si="1298"/>
        <v>#N/A</v>
      </c>
      <c r="BB544" s="91" t="e">
        <f t="shared" ca="1" si="1298"/>
        <v>#N/A</v>
      </c>
      <c r="BC544" t="e">
        <f t="shared" ca="1" si="1298"/>
        <v>#N/A</v>
      </c>
      <c r="BD544" t="e">
        <f t="shared" ca="1" si="1298"/>
        <v>#N/A</v>
      </c>
      <c r="BE544" t="e">
        <f t="shared" ca="1" si="1298"/>
        <v>#N/A</v>
      </c>
      <c r="BF544" t="e">
        <f t="shared" ca="1" si="1298"/>
        <v>#N/A</v>
      </c>
      <c r="BG544" t="e">
        <f t="shared" ca="1" si="1298"/>
        <v>#N/A</v>
      </c>
      <c r="BH544" t="e">
        <f t="shared" ca="1" si="1298"/>
        <v>#N/A</v>
      </c>
      <c r="BI544" t="e">
        <f t="shared" ca="1" si="1298"/>
        <v>#N/A</v>
      </c>
      <c r="BJ544" t="e">
        <f t="shared" ca="1" si="1298"/>
        <v>#N/A</v>
      </c>
      <c r="BK544" t="e">
        <f t="shared" ca="1" si="1298"/>
        <v>#N/A</v>
      </c>
      <c r="BL544" t="e">
        <f t="shared" ca="1" si="1298"/>
        <v>#N/A</v>
      </c>
      <c r="BM544" t="e">
        <f t="shared" ca="1" si="1298"/>
        <v>#N/A</v>
      </c>
      <c r="BN544" t="e">
        <f t="shared" ca="1" si="1298"/>
        <v>#N/A</v>
      </c>
      <c r="BO544" t="e">
        <f t="shared" ca="1" si="1298"/>
        <v>#N/A</v>
      </c>
      <c r="BP544" t="e">
        <f t="shared" ca="1" si="1298"/>
        <v>#N/A</v>
      </c>
      <c r="BQ544" t="e">
        <f t="shared" ca="1" si="1298"/>
        <v>#N/A</v>
      </c>
      <c r="BR544" t="e">
        <f t="shared" ca="1" si="1298"/>
        <v>#N/A</v>
      </c>
      <c r="BS544" t="e">
        <f t="shared" ca="1" si="1298"/>
        <v>#N/A</v>
      </c>
      <c r="BT544" t="e">
        <f t="shared" ca="1" si="1298"/>
        <v>#N/A</v>
      </c>
      <c r="BU544" t="e">
        <f t="shared" ca="1" si="1298"/>
        <v>#N/A</v>
      </c>
      <c r="BV544" t="e">
        <f t="shared" ca="1" si="1298"/>
        <v>#N/A</v>
      </c>
      <c r="BW544" t="e">
        <f t="shared" ca="1" si="1298"/>
        <v>#N/A</v>
      </c>
      <c r="BX544" t="e">
        <f t="shared" ca="1" si="1298"/>
        <v>#N/A</v>
      </c>
      <c r="BY544" t="e">
        <f t="shared" ca="1" si="1298"/>
        <v>#N/A</v>
      </c>
      <c r="BZ544" t="e">
        <f t="shared" ca="1" si="1298"/>
        <v>#N/A</v>
      </c>
      <c r="CA544" t="e">
        <f t="shared" ca="1" si="1298"/>
        <v>#N/A</v>
      </c>
      <c r="CB544" t="e">
        <f t="shared" ca="1" si="1298"/>
        <v>#N/A</v>
      </c>
      <c r="CC544" t="e">
        <f t="shared" ca="1" si="1298"/>
        <v>#N/A</v>
      </c>
      <c r="CD544" t="e">
        <f t="shared" ca="1" si="1298"/>
        <v>#N/A</v>
      </c>
      <c r="CE544" t="e">
        <f t="shared" ca="1" si="1298"/>
        <v>#N/A</v>
      </c>
      <c r="CF544" s="91" t="e">
        <f t="shared" ca="1" si="1298"/>
        <v>#N/A</v>
      </c>
      <c r="CG544" t="e">
        <f t="shared" ca="1" si="1298"/>
        <v>#N/A</v>
      </c>
      <c r="CH544" t="e">
        <f t="shared" ca="1" si="1298"/>
        <v>#N/A</v>
      </c>
      <c r="CI544" t="e">
        <f t="shared" ca="1" si="1298"/>
        <v>#N/A</v>
      </c>
      <c r="CJ544" t="e">
        <f t="shared" ca="1" si="1298"/>
        <v>#N/A</v>
      </c>
      <c r="CK544" t="e">
        <f t="shared" ca="1" si="1297"/>
        <v>#N/A</v>
      </c>
      <c r="CL544" t="e">
        <f t="shared" ca="1" si="1297"/>
        <v>#N/A</v>
      </c>
      <c r="CM544" t="e">
        <f t="shared" ca="1" si="1297"/>
        <v>#N/A</v>
      </c>
      <c r="CN544" t="e">
        <f t="shared" ca="1" si="1297"/>
        <v>#N/A</v>
      </c>
      <c r="CO544" t="e">
        <f t="shared" ca="1" si="1297"/>
        <v>#N/A</v>
      </c>
      <c r="CP544" t="e">
        <f t="shared" ca="1" si="1297"/>
        <v>#N/A</v>
      </c>
      <c r="CQ544" t="e">
        <f t="shared" ca="1" si="1297"/>
        <v>#N/A</v>
      </c>
      <c r="CR544" t="e">
        <f t="shared" ca="1" si="1297"/>
        <v>#N/A</v>
      </c>
      <c r="CS544" t="e">
        <f t="shared" ca="1" si="1297"/>
        <v>#N/A</v>
      </c>
      <c r="CT544" t="e">
        <f t="shared" ca="1" si="1297"/>
        <v>#N/A</v>
      </c>
      <c r="CU544" t="e">
        <f t="shared" ca="1" si="1297"/>
        <v>#N/A</v>
      </c>
      <c r="CV544" t="e">
        <f t="shared" ca="1" si="1297"/>
        <v>#N/A</v>
      </c>
      <c r="CW544" t="e">
        <f t="shared" ca="1" si="1297"/>
        <v>#N/A</v>
      </c>
      <c r="CX544" t="e">
        <f t="shared" ca="1" si="1297"/>
        <v>#N/A</v>
      </c>
      <c r="CY544" t="e">
        <f t="shared" ca="1" si="1297"/>
        <v>#N/A</v>
      </c>
      <c r="CZ544" t="e">
        <f t="shared" ca="1" si="1297"/>
        <v>#N/A</v>
      </c>
      <c r="DA544" t="e">
        <f t="shared" ca="1" si="1297"/>
        <v>#N/A</v>
      </c>
      <c r="DB544" t="e">
        <f t="shared" ca="1" si="1297"/>
        <v>#N/A</v>
      </c>
      <c r="DC544" t="e">
        <f t="shared" ca="1" si="1297"/>
        <v>#N/A</v>
      </c>
      <c r="DD544" t="e">
        <f t="shared" ca="1" si="1297"/>
        <v>#N/A</v>
      </c>
      <c r="DE544" t="e">
        <f t="shared" ca="1" si="1297"/>
        <v>#N/A</v>
      </c>
      <c r="DF544" t="e">
        <f t="shared" ca="1" si="1297"/>
        <v>#N/A</v>
      </c>
      <c r="DG544" t="e">
        <f t="shared" ca="1" si="1297"/>
        <v>#N/A</v>
      </c>
      <c r="DH544" t="e">
        <f t="shared" ca="1" si="1297"/>
        <v>#N/A</v>
      </c>
      <c r="DI544" t="e">
        <f t="shared" ca="1" si="1297"/>
        <v>#N/A</v>
      </c>
      <c r="DJ544" s="91" t="e">
        <f t="shared" ca="1" si="1297"/>
        <v>#N/A</v>
      </c>
      <c r="DK544" t="e">
        <f t="shared" ca="1" si="1297"/>
        <v>#N/A</v>
      </c>
      <c r="DL544" t="e">
        <f t="shared" ca="1" si="1297"/>
        <v>#N/A</v>
      </c>
      <c r="DM544" t="e">
        <f t="shared" ca="1" si="1297"/>
        <v>#N/A</v>
      </c>
      <c r="DN544" t="e">
        <f t="shared" ca="1" si="1297"/>
        <v>#N/A</v>
      </c>
      <c r="DO544" t="e">
        <f t="shared" ca="1" si="1297"/>
        <v>#N/A</v>
      </c>
      <c r="DP544" t="e">
        <f t="shared" ca="1" si="1297"/>
        <v>#N/A</v>
      </c>
      <c r="DQ544" t="e">
        <f t="shared" ca="1" si="1297"/>
        <v>#N/A</v>
      </c>
      <c r="DR544" t="e">
        <f t="shared" ca="1" si="1297"/>
        <v>#N/A</v>
      </c>
      <c r="DS544" t="e">
        <f t="shared" ca="1" si="1297"/>
        <v>#N/A</v>
      </c>
      <c r="DT544" t="e">
        <f t="shared" ca="1" si="1297"/>
        <v>#N/A</v>
      </c>
      <c r="DU544" t="e">
        <f t="shared" ca="1" si="1297"/>
        <v>#N/A</v>
      </c>
      <c r="DV544" t="e">
        <f t="shared" ca="1" si="1297"/>
        <v>#N/A</v>
      </c>
      <c r="DW544" t="e">
        <f t="shared" ca="1" si="1297"/>
        <v>#N/A</v>
      </c>
      <c r="DX544" t="e">
        <f t="shared" ca="1" si="1297"/>
        <v>#N/A</v>
      </c>
      <c r="DY544" t="e">
        <f t="shared" ca="1" si="1297"/>
        <v>#N/A</v>
      </c>
      <c r="DZ544" t="e">
        <f t="shared" ca="1" si="1297"/>
        <v>#N/A</v>
      </c>
      <c r="EA544" t="e">
        <f t="shared" ca="1" si="1297"/>
        <v>#N/A</v>
      </c>
      <c r="EB544" t="e">
        <f t="shared" ca="1" si="1297"/>
        <v>#N/A</v>
      </c>
      <c r="EC544" t="e">
        <f t="shared" ca="1" si="1297"/>
        <v>#N/A</v>
      </c>
      <c r="ED544" t="e">
        <f t="shared" ca="1" si="1297"/>
        <v>#N/A</v>
      </c>
      <c r="EE544" t="e">
        <f t="shared" ca="1" si="1297"/>
        <v>#N/A</v>
      </c>
      <c r="EF544" t="e">
        <f t="shared" ca="1" si="1297"/>
        <v>#N/A</v>
      </c>
      <c r="EG544" t="e">
        <f t="shared" ca="1" si="1297"/>
        <v>#N/A</v>
      </c>
      <c r="EH544" t="e">
        <f t="shared" ca="1" si="1297"/>
        <v>#N/A</v>
      </c>
      <c r="EI544" t="e">
        <f t="shared" ca="1" si="1297"/>
        <v>#N/A</v>
      </c>
      <c r="EJ544" t="e">
        <f t="shared" ca="1" si="1297"/>
        <v>#N/A</v>
      </c>
      <c r="EK544" t="e">
        <f t="shared" ca="1" si="1297"/>
        <v>#N/A</v>
      </c>
      <c r="EL544" t="e">
        <f t="shared" ca="1" si="1297"/>
        <v>#N/A</v>
      </c>
      <c r="EM544" t="e">
        <f t="shared" ca="1" si="1297"/>
        <v>#N/A</v>
      </c>
      <c r="EN544" s="91" t="e">
        <f t="shared" ca="1" si="1297"/>
        <v>#N/A</v>
      </c>
    </row>
    <row r="545" spans="1:144">
      <c r="A545">
        <f ca="1"/>
        <v>0</v>
      </c>
      <c r="B545">
        <f ca="1"/>
        <v>0</v>
      </c>
      <c r="C545">
        <f ca="1"/>
        <v>0</v>
      </c>
      <c r="D545" t="str">
        <f ca="1"/>
        <v/>
      </c>
      <c r="E545">
        <f ca="1"/>
        <v>0</v>
      </c>
      <c r="F545">
        <f ca="1"/>
        <v>0</v>
      </c>
      <c r="G545">
        <f ca="1"/>
        <v>0</v>
      </c>
      <c r="H545" t="str">
        <f ca="1"/>
        <v/>
      </c>
      <c r="I545">
        <f ca="1"/>
        <v>0</v>
      </c>
      <c r="J545" t="str">
        <f ca="1"/>
        <v/>
      </c>
      <c r="K545" t="str">
        <f ca="1"/>
        <v>0</v>
      </c>
      <c r="L545" t="str">
        <f ca="1"/>
        <v>0</v>
      </c>
      <c r="M545" t="str">
        <f ca="1"/>
        <v>0</v>
      </c>
      <c r="X545" s="91" t="e">
        <f t="shared" ca="1" si="1286"/>
        <v>#N/A</v>
      </c>
      <c r="Y545" t="e">
        <f t="shared" ca="1" si="1298"/>
        <v>#N/A</v>
      </c>
      <c r="Z545" t="e">
        <f t="shared" ca="1" si="1298"/>
        <v>#N/A</v>
      </c>
      <c r="AA545" t="e">
        <f t="shared" ca="1" si="1298"/>
        <v>#N/A</v>
      </c>
      <c r="AB545" t="e">
        <f t="shared" ca="1" si="1298"/>
        <v>#N/A</v>
      </c>
      <c r="AC545" t="e">
        <f t="shared" ca="1" si="1298"/>
        <v>#N/A</v>
      </c>
      <c r="AD545" t="e">
        <f t="shared" ca="1" si="1298"/>
        <v>#N/A</v>
      </c>
      <c r="AE545" t="e">
        <f t="shared" ca="1" si="1298"/>
        <v>#N/A</v>
      </c>
      <c r="AF545" t="e">
        <f t="shared" ca="1" si="1298"/>
        <v>#N/A</v>
      </c>
      <c r="AG545" t="e">
        <f t="shared" ca="1" si="1298"/>
        <v>#N/A</v>
      </c>
      <c r="AH545" t="e">
        <f t="shared" ca="1" si="1298"/>
        <v>#N/A</v>
      </c>
      <c r="AI545" t="e">
        <f t="shared" ca="1" si="1298"/>
        <v>#N/A</v>
      </c>
      <c r="AJ545" t="e">
        <f t="shared" ca="1" si="1298"/>
        <v>#N/A</v>
      </c>
      <c r="AK545" t="e">
        <f t="shared" ca="1" si="1298"/>
        <v>#N/A</v>
      </c>
      <c r="AL545" t="e">
        <f t="shared" ca="1" si="1298"/>
        <v>#N/A</v>
      </c>
      <c r="AM545" t="e">
        <f t="shared" ca="1" si="1298"/>
        <v>#N/A</v>
      </c>
      <c r="AN545" t="e">
        <f t="shared" ca="1" si="1298"/>
        <v>#N/A</v>
      </c>
      <c r="AO545" t="e">
        <f t="shared" ca="1" si="1298"/>
        <v>#N/A</v>
      </c>
      <c r="AP545" t="e">
        <f t="shared" ca="1" si="1298"/>
        <v>#N/A</v>
      </c>
      <c r="AQ545" t="e">
        <f t="shared" ca="1" si="1298"/>
        <v>#N/A</v>
      </c>
      <c r="AR545" t="e">
        <f t="shared" ca="1" si="1298"/>
        <v>#N/A</v>
      </c>
      <c r="AS545" t="e">
        <f t="shared" ca="1" si="1298"/>
        <v>#N/A</v>
      </c>
      <c r="AT545" t="e">
        <f t="shared" ca="1" si="1298"/>
        <v>#N/A</v>
      </c>
      <c r="AU545" t="e">
        <f t="shared" ca="1" si="1298"/>
        <v>#N/A</v>
      </c>
      <c r="AV545" t="e">
        <f t="shared" ca="1" si="1298"/>
        <v>#N/A</v>
      </c>
      <c r="AW545" t="e">
        <f t="shared" ca="1" si="1298"/>
        <v>#N/A</v>
      </c>
      <c r="AX545" t="e">
        <f t="shared" ca="1" si="1298"/>
        <v>#N/A</v>
      </c>
      <c r="AY545" t="e">
        <f t="shared" ca="1" si="1298"/>
        <v>#N/A</v>
      </c>
      <c r="AZ545" t="e">
        <f t="shared" ca="1" si="1298"/>
        <v>#N/A</v>
      </c>
      <c r="BA545" t="e">
        <f t="shared" ca="1" si="1298"/>
        <v>#N/A</v>
      </c>
      <c r="BB545" s="91" t="e">
        <f t="shared" ca="1" si="1298"/>
        <v>#N/A</v>
      </c>
      <c r="BC545" t="e">
        <f t="shared" ca="1" si="1298"/>
        <v>#N/A</v>
      </c>
      <c r="BD545" t="e">
        <f t="shared" ca="1" si="1298"/>
        <v>#N/A</v>
      </c>
      <c r="BE545" t="e">
        <f t="shared" ca="1" si="1298"/>
        <v>#N/A</v>
      </c>
      <c r="BF545" t="e">
        <f t="shared" ca="1" si="1298"/>
        <v>#N/A</v>
      </c>
      <c r="BG545" t="e">
        <f t="shared" ca="1" si="1298"/>
        <v>#N/A</v>
      </c>
      <c r="BH545" t="e">
        <f t="shared" ca="1" si="1298"/>
        <v>#N/A</v>
      </c>
      <c r="BI545" t="e">
        <f t="shared" ca="1" si="1298"/>
        <v>#N/A</v>
      </c>
      <c r="BJ545" t="e">
        <f t="shared" ca="1" si="1298"/>
        <v>#N/A</v>
      </c>
      <c r="BK545" t="e">
        <f t="shared" ca="1" si="1298"/>
        <v>#N/A</v>
      </c>
      <c r="BL545" t="e">
        <f t="shared" ca="1" si="1298"/>
        <v>#N/A</v>
      </c>
      <c r="BM545" t="e">
        <f t="shared" ca="1" si="1298"/>
        <v>#N/A</v>
      </c>
      <c r="BN545" t="e">
        <f t="shared" ca="1" si="1298"/>
        <v>#N/A</v>
      </c>
      <c r="BO545" t="e">
        <f t="shared" ca="1" si="1298"/>
        <v>#N/A</v>
      </c>
      <c r="BP545" t="e">
        <f t="shared" ca="1" si="1298"/>
        <v>#N/A</v>
      </c>
      <c r="BQ545" t="e">
        <f t="shared" ca="1" si="1298"/>
        <v>#N/A</v>
      </c>
      <c r="BR545" t="e">
        <f t="shared" ca="1" si="1298"/>
        <v>#N/A</v>
      </c>
      <c r="BS545" t="e">
        <f t="shared" ca="1" si="1298"/>
        <v>#N/A</v>
      </c>
      <c r="BT545" t="e">
        <f t="shared" ca="1" si="1298"/>
        <v>#N/A</v>
      </c>
      <c r="BU545" t="e">
        <f t="shared" ca="1" si="1298"/>
        <v>#N/A</v>
      </c>
      <c r="BV545" t="e">
        <f t="shared" ca="1" si="1298"/>
        <v>#N/A</v>
      </c>
      <c r="BW545" t="e">
        <f t="shared" ca="1" si="1298"/>
        <v>#N/A</v>
      </c>
      <c r="BX545" t="e">
        <f t="shared" ca="1" si="1298"/>
        <v>#N/A</v>
      </c>
      <c r="BY545" t="e">
        <f t="shared" ca="1" si="1298"/>
        <v>#N/A</v>
      </c>
      <c r="BZ545" t="e">
        <f t="shared" ca="1" si="1298"/>
        <v>#N/A</v>
      </c>
      <c r="CA545" t="e">
        <f t="shared" ca="1" si="1298"/>
        <v>#N/A</v>
      </c>
      <c r="CB545" t="e">
        <f t="shared" ca="1" si="1298"/>
        <v>#N/A</v>
      </c>
      <c r="CC545" t="e">
        <f t="shared" ca="1" si="1298"/>
        <v>#N/A</v>
      </c>
      <c r="CD545" t="e">
        <f t="shared" ca="1" si="1298"/>
        <v>#N/A</v>
      </c>
      <c r="CE545" t="e">
        <f t="shared" ca="1" si="1298"/>
        <v>#N/A</v>
      </c>
      <c r="CF545" s="91" t="e">
        <f t="shared" ca="1" si="1298"/>
        <v>#N/A</v>
      </c>
      <c r="CG545" t="e">
        <f t="shared" ca="1" si="1298"/>
        <v>#N/A</v>
      </c>
      <c r="CH545" t="e">
        <f t="shared" ca="1" si="1298"/>
        <v>#N/A</v>
      </c>
      <c r="CI545" t="e">
        <f t="shared" ca="1" si="1298"/>
        <v>#N/A</v>
      </c>
      <c r="CJ545" t="e">
        <f t="shared" ref="CJ545:EN548" ca="1" si="1299">$L545*$E$518</f>
        <v>#N/A</v>
      </c>
      <c r="CK545" t="e">
        <f t="shared" ca="1" si="1299"/>
        <v>#N/A</v>
      </c>
      <c r="CL545" t="e">
        <f t="shared" ca="1" si="1299"/>
        <v>#N/A</v>
      </c>
      <c r="CM545" t="e">
        <f t="shared" ca="1" si="1299"/>
        <v>#N/A</v>
      </c>
      <c r="CN545" t="e">
        <f t="shared" ca="1" si="1299"/>
        <v>#N/A</v>
      </c>
      <c r="CO545" t="e">
        <f t="shared" ca="1" si="1299"/>
        <v>#N/A</v>
      </c>
      <c r="CP545" t="e">
        <f t="shared" ca="1" si="1299"/>
        <v>#N/A</v>
      </c>
      <c r="CQ545" t="e">
        <f t="shared" ca="1" si="1299"/>
        <v>#N/A</v>
      </c>
      <c r="CR545" t="e">
        <f t="shared" ca="1" si="1299"/>
        <v>#N/A</v>
      </c>
      <c r="CS545" t="e">
        <f t="shared" ca="1" si="1299"/>
        <v>#N/A</v>
      </c>
      <c r="CT545" t="e">
        <f t="shared" ca="1" si="1299"/>
        <v>#N/A</v>
      </c>
      <c r="CU545" t="e">
        <f t="shared" ca="1" si="1299"/>
        <v>#N/A</v>
      </c>
      <c r="CV545" t="e">
        <f t="shared" ca="1" si="1299"/>
        <v>#N/A</v>
      </c>
      <c r="CW545" t="e">
        <f t="shared" ca="1" si="1299"/>
        <v>#N/A</v>
      </c>
      <c r="CX545" t="e">
        <f t="shared" ca="1" si="1299"/>
        <v>#N/A</v>
      </c>
      <c r="CY545" t="e">
        <f t="shared" ca="1" si="1299"/>
        <v>#N/A</v>
      </c>
      <c r="CZ545" t="e">
        <f t="shared" ca="1" si="1299"/>
        <v>#N/A</v>
      </c>
      <c r="DA545" t="e">
        <f t="shared" ca="1" si="1299"/>
        <v>#N/A</v>
      </c>
      <c r="DB545" t="e">
        <f t="shared" ca="1" si="1299"/>
        <v>#N/A</v>
      </c>
      <c r="DC545" t="e">
        <f t="shared" ca="1" si="1299"/>
        <v>#N/A</v>
      </c>
      <c r="DD545" t="e">
        <f t="shared" ca="1" si="1299"/>
        <v>#N/A</v>
      </c>
      <c r="DE545" t="e">
        <f t="shared" ca="1" si="1299"/>
        <v>#N/A</v>
      </c>
      <c r="DF545" t="e">
        <f t="shared" ca="1" si="1299"/>
        <v>#N/A</v>
      </c>
      <c r="DG545" t="e">
        <f t="shared" ca="1" si="1299"/>
        <v>#N/A</v>
      </c>
      <c r="DH545" t="e">
        <f t="shared" ca="1" si="1299"/>
        <v>#N/A</v>
      </c>
      <c r="DI545" t="e">
        <f t="shared" ca="1" si="1299"/>
        <v>#N/A</v>
      </c>
      <c r="DJ545" s="91" t="e">
        <f t="shared" ca="1" si="1299"/>
        <v>#N/A</v>
      </c>
      <c r="DK545" t="e">
        <f t="shared" ca="1" si="1299"/>
        <v>#N/A</v>
      </c>
      <c r="DL545" t="e">
        <f t="shared" ca="1" si="1299"/>
        <v>#N/A</v>
      </c>
      <c r="DM545" t="e">
        <f t="shared" ca="1" si="1299"/>
        <v>#N/A</v>
      </c>
      <c r="DN545" t="e">
        <f t="shared" ca="1" si="1299"/>
        <v>#N/A</v>
      </c>
      <c r="DO545" t="e">
        <f t="shared" ca="1" si="1299"/>
        <v>#N/A</v>
      </c>
      <c r="DP545" t="e">
        <f t="shared" ca="1" si="1299"/>
        <v>#N/A</v>
      </c>
      <c r="DQ545" t="e">
        <f t="shared" ca="1" si="1299"/>
        <v>#N/A</v>
      </c>
      <c r="DR545" t="e">
        <f t="shared" ca="1" si="1299"/>
        <v>#N/A</v>
      </c>
      <c r="DS545" t="e">
        <f t="shared" ca="1" si="1299"/>
        <v>#N/A</v>
      </c>
      <c r="DT545" t="e">
        <f t="shared" ca="1" si="1299"/>
        <v>#N/A</v>
      </c>
      <c r="DU545" t="e">
        <f t="shared" ca="1" si="1299"/>
        <v>#N/A</v>
      </c>
      <c r="DV545" t="e">
        <f t="shared" ca="1" si="1299"/>
        <v>#N/A</v>
      </c>
      <c r="DW545" t="e">
        <f t="shared" ca="1" si="1299"/>
        <v>#N/A</v>
      </c>
      <c r="DX545" t="e">
        <f t="shared" ca="1" si="1299"/>
        <v>#N/A</v>
      </c>
      <c r="DY545" t="e">
        <f t="shared" ca="1" si="1299"/>
        <v>#N/A</v>
      </c>
      <c r="DZ545" t="e">
        <f t="shared" ca="1" si="1299"/>
        <v>#N/A</v>
      </c>
      <c r="EA545" t="e">
        <f t="shared" ca="1" si="1299"/>
        <v>#N/A</v>
      </c>
      <c r="EB545" t="e">
        <f t="shared" ca="1" si="1299"/>
        <v>#N/A</v>
      </c>
      <c r="EC545" t="e">
        <f t="shared" ca="1" si="1299"/>
        <v>#N/A</v>
      </c>
      <c r="ED545" t="e">
        <f t="shared" ca="1" si="1299"/>
        <v>#N/A</v>
      </c>
      <c r="EE545" t="e">
        <f t="shared" ca="1" si="1299"/>
        <v>#N/A</v>
      </c>
      <c r="EF545" t="e">
        <f t="shared" ca="1" si="1299"/>
        <v>#N/A</v>
      </c>
      <c r="EG545" t="e">
        <f t="shared" ca="1" si="1299"/>
        <v>#N/A</v>
      </c>
      <c r="EH545" t="e">
        <f t="shared" ca="1" si="1299"/>
        <v>#N/A</v>
      </c>
      <c r="EI545" t="e">
        <f t="shared" ca="1" si="1299"/>
        <v>#N/A</v>
      </c>
      <c r="EJ545" t="e">
        <f t="shared" ca="1" si="1299"/>
        <v>#N/A</v>
      </c>
      <c r="EK545" t="e">
        <f t="shared" ca="1" si="1299"/>
        <v>#N/A</v>
      </c>
      <c r="EL545" t="e">
        <f t="shared" ca="1" si="1299"/>
        <v>#N/A</v>
      </c>
      <c r="EM545" t="e">
        <f t="shared" ca="1" si="1299"/>
        <v>#N/A</v>
      </c>
      <c r="EN545" s="91" t="e">
        <f t="shared" ca="1" si="1299"/>
        <v>#N/A</v>
      </c>
    </row>
    <row r="546" spans="1:144">
      <c r="A546">
        <f ca="1"/>
        <v>0</v>
      </c>
      <c r="B546">
        <f ca="1"/>
        <v>0</v>
      </c>
      <c r="C546">
        <f ca="1"/>
        <v>0</v>
      </c>
      <c r="D546" t="str">
        <f ca="1"/>
        <v/>
      </c>
      <c r="E546">
        <f ca="1"/>
        <v>0</v>
      </c>
      <c r="F546">
        <f ca="1"/>
        <v>0</v>
      </c>
      <c r="G546">
        <f ca="1"/>
        <v>0</v>
      </c>
      <c r="H546" t="str">
        <f ca="1"/>
        <v/>
      </c>
      <c r="I546">
        <f ca="1"/>
        <v>0</v>
      </c>
      <c r="J546" t="str">
        <f ca="1"/>
        <v/>
      </c>
      <c r="K546" t="str">
        <f ca="1"/>
        <v>0</v>
      </c>
      <c r="L546" t="str">
        <f ca="1"/>
        <v>0</v>
      </c>
      <c r="M546" t="str">
        <f ca="1"/>
        <v>0</v>
      </c>
      <c r="X546" s="91" t="e">
        <f t="shared" ca="1" si="1286"/>
        <v>#N/A</v>
      </c>
      <c r="Y546" t="e">
        <f t="shared" ref="Y546:CJ549" ca="1" si="1300">$L546*$E$518</f>
        <v>#N/A</v>
      </c>
      <c r="Z546" t="e">
        <f t="shared" ca="1" si="1300"/>
        <v>#N/A</v>
      </c>
      <c r="AA546" t="e">
        <f t="shared" ca="1" si="1300"/>
        <v>#N/A</v>
      </c>
      <c r="AB546" t="e">
        <f t="shared" ca="1" si="1300"/>
        <v>#N/A</v>
      </c>
      <c r="AC546" t="e">
        <f t="shared" ca="1" si="1300"/>
        <v>#N/A</v>
      </c>
      <c r="AD546" t="e">
        <f t="shared" ca="1" si="1300"/>
        <v>#N/A</v>
      </c>
      <c r="AE546" t="e">
        <f t="shared" ca="1" si="1300"/>
        <v>#N/A</v>
      </c>
      <c r="AF546" t="e">
        <f t="shared" ca="1" si="1300"/>
        <v>#N/A</v>
      </c>
      <c r="AG546" t="e">
        <f t="shared" ca="1" si="1300"/>
        <v>#N/A</v>
      </c>
      <c r="AH546" t="e">
        <f t="shared" ca="1" si="1300"/>
        <v>#N/A</v>
      </c>
      <c r="AI546" t="e">
        <f t="shared" ca="1" si="1300"/>
        <v>#N/A</v>
      </c>
      <c r="AJ546" t="e">
        <f t="shared" ca="1" si="1300"/>
        <v>#N/A</v>
      </c>
      <c r="AK546" t="e">
        <f t="shared" ca="1" si="1300"/>
        <v>#N/A</v>
      </c>
      <c r="AL546" t="e">
        <f t="shared" ca="1" si="1300"/>
        <v>#N/A</v>
      </c>
      <c r="AM546" t="e">
        <f t="shared" ca="1" si="1300"/>
        <v>#N/A</v>
      </c>
      <c r="AN546" t="e">
        <f t="shared" ca="1" si="1300"/>
        <v>#N/A</v>
      </c>
      <c r="AO546" t="e">
        <f t="shared" ca="1" si="1300"/>
        <v>#N/A</v>
      </c>
      <c r="AP546" t="e">
        <f t="shared" ca="1" si="1300"/>
        <v>#N/A</v>
      </c>
      <c r="AQ546" t="e">
        <f t="shared" ca="1" si="1300"/>
        <v>#N/A</v>
      </c>
      <c r="AR546" t="e">
        <f t="shared" ca="1" si="1300"/>
        <v>#N/A</v>
      </c>
      <c r="AS546" t="e">
        <f t="shared" ca="1" si="1300"/>
        <v>#N/A</v>
      </c>
      <c r="AT546" t="e">
        <f t="shared" ca="1" si="1300"/>
        <v>#N/A</v>
      </c>
      <c r="AU546" t="e">
        <f t="shared" ca="1" si="1300"/>
        <v>#N/A</v>
      </c>
      <c r="AV546" t="e">
        <f t="shared" ca="1" si="1300"/>
        <v>#N/A</v>
      </c>
      <c r="AW546" t="e">
        <f t="shared" ca="1" si="1300"/>
        <v>#N/A</v>
      </c>
      <c r="AX546" t="e">
        <f t="shared" ca="1" si="1300"/>
        <v>#N/A</v>
      </c>
      <c r="AY546" t="e">
        <f t="shared" ca="1" si="1300"/>
        <v>#N/A</v>
      </c>
      <c r="AZ546" t="e">
        <f t="shared" ca="1" si="1300"/>
        <v>#N/A</v>
      </c>
      <c r="BA546" t="e">
        <f t="shared" ca="1" si="1300"/>
        <v>#N/A</v>
      </c>
      <c r="BB546" s="91" t="e">
        <f t="shared" ca="1" si="1300"/>
        <v>#N/A</v>
      </c>
      <c r="BC546" t="e">
        <f t="shared" ca="1" si="1300"/>
        <v>#N/A</v>
      </c>
      <c r="BD546" t="e">
        <f t="shared" ca="1" si="1300"/>
        <v>#N/A</v>
      </c>
      <c r="BE546" t="e">
        <f t="shared" ca="1" si="1300"/>
        <v>#N/A</v>
      </c>
      <c r="BF546" t="e">
        <f t="shared" ca="1" si="1300"/>
        <v>#N/A</v>
      </c>
      <c r="BG546" t="e">
        <f t="shared" ca="1" si="1300"/>
        <v>#N/A</v>
      </c>
      <c r="BH546" t="e">
        <f t="shared" ca="1" si="1300"/>
        <v>#N/A</v>
      </c>
      <c r="BI546" t="e">
        <f t="shared" ca="1" si="1300"/>
        <v>#N/A</v>
      </c>
      <c r="BJ546" t="e">
        <f t="shared" ca="1" si="1300"/>
        <v>#N/A</v>
      </c>
      <c r="BK546" t="e">
        <f t="shared" ca="1" si="1300"/>
        <v>#N/A</v>
      </c>
      <c r="BL546" t="e">
        <f t="shared" ca="1" si="1300"/>
        <v>#N/A</v>
      </c>
      <c r="BM546" t="e">
        <f t="shared" ca="1" si="1300"/>
        <v>#N/A</v>
      </c>
      <c r="BN546" t="e">
        <f t="shared" ca="1" si="1300"/>
        <v>#N/A</v>
      </c>
      <c r="BO546" t="e">
        <f t="shared" ca="1" si="1300"/>
        <v>#N/A</v>
      </c>
      <c r="BP546" t="e">
        <f t="shared" ca="1" si="1300"/>
        <v>#N/A</v>
      </c>
      <c r="BQ546" t="e">
        <f t="shared" ca="1" si="1300"/>
        <v>#N/A</v>
      </c>
      <c r="BR546" t="e">
        <f t="shared" ca="1" si="1300"/>
        <v>#N/A</v>
      </c>
      <c r="BS546" t="e">
        <f t="shared" ca="1" si="1300"/>
        <v>#N/A</v>
      </c>
      <c r="BT546" t="e">
        <f t="shared" ca="1" si="1300"/>
        <v>#N/A</v>
      </c>
      <c r="BU546" t="e">
        <f t="shared" ca="1" si="1300"/>
        <v>#N/A</v>
      </c>
      <c r="BV546" t="e">
        <f t="shared" ca="1" si="1300"/>
        <v>#N/A</v>
      </c>
      <c r="BW546" t="e">
        <f t="shared" ca="1" si="1300"/>
        <v>#N/A</v>
      </c>
      <c r="BX546" t="e">
        <f t="shared" ca="1" si="1300"/>
        <v>#N/A</v>
      </c>
      <c r="BY546" t="e">
        <f t="shared" ca="1" si="1300"/>
        <v>#N/A</v>
      </c>
      <c r="BZ546" t="e">
        <f t="shared" ca="1" si="1300"/>
        <v>#N/A</v>
      </c>
      <c r="CA546" t="e">
        <f t="shared" ca="1" si="1300"/>
        <v>#N/A</v>
      </c>
      <c r="CB546" t="e">
        <f t="shared" ca="1" si="1300"/>
        <v>#N/A</v>
      </c>
      <c r="CC546" t="e">
        <f t="shared" ca="1" si="1300"/>
        <v>#N/A</v>
      </c>
      <c r="CD546" t="e">
        <f t="shared" ca="1" si="1300"/>
        <v>#N/A</v>
      </c>
      <c r="CE546" t="e">
        <f t="shared" ca="1" si="1300"/>
        <v>#N/A</v>
      </c>
      <c r="CF546" s="91" t="e">
        <f t="shared" ca="1" si="1300"/>
        <v>#N/A</v>
      </c>
      <c r="CG546" t="e">
        <f t="shared" ca="1" si="1300"/>
        <v>#N/A</v>
      </c>
      <c r="CH546" t="e">
        <f t="shared" ca="1" si="1300"/>
        <v>#N/A</v>
      </c>
      <c r="CI546" t="e">
        <f t="shared" ca="1" si="1300"/>
        <v>#N/A</v>
      </c>
      <c r="CJ546" t="e">
        <f t="shared" ca="1" si="1300"/>
        <v>#N/A</v>
      </c>
      <c r="CK546" t="e">
        <f t="shared" ca="1" si="1299"/>
        <v>#N/A</v>
      </c>
      <c r="CL546" t="e">
        <f t="shared" ca="1" si="1299"/>
        <v>#N/A</v>
      </c>
      <c r="CM546" t="e">
        <f t="shared" ca="1" si="1299"/>
        <v>#N/A</v>
      </c>
      <c r="CN546" t="e">
        <f t="shared" ca="1" si="1299"/>
        <v>#N/A</v>
      </c>
      <c r="CO546" t="e">
        <f t="shared" ca="1" si="1299"/>
        <v>#N/A</v>
      </c>
      <c r="CP546" t="e">
        <f t="shared" ca="1" si="1299"/>
        <v>#N/A</v>
      </c>
      <c r="CQ546" t="e">
        <f t="shared" ca="1" si="1299"/>
        <v>#N/A</v>
      </c>
      <c r="CR546" t="e">
        <f t="shared" ca="1" si="1299"/>
        <v>#N/A</v>
      </c>
      <c r="CS546" t="e">
        <f t="shared" ca="1" si="1299"/>
        <v>#N/A</v>
      </c>
      <c r="CT546" t="e">
        <f t="shared" ca="1" si="1299"/>
        <v>#N/A</v>
      </c>
      <c r="CU546" t="e">
        <f t="shared" ca="1" si="1299"/>
        <v>#N/A</v>
      </c>
      <c r="CV546" t="e">
        <f t="shared" ca="1" si="1299"/>
        <v>#N/A</v>
      </c>
      <c r="CW546" t="e">
        <f t="shared" ca="1" si="1299"/>
        <v>#N/A</v>
      </c>
      <c r="CX546" t="e">
        <f t="shared" ca="1" si="1299"/>
        <v>#N/A</v>
      </c>
      <c r="CY546" t="e">
        <f t="shared" ca="1" si="1299"/>
        <v>#N/A</v>
      </c>
      <c r="CZ546" t="e">
        <f t="shared" ca="1" si="1299"/>
        <v>#N/A</v>
      </c>
      <c r="DA546" t="e">
        <f t="shared" ca="1" si="1299"/>
        <v>#N/A</v>
      </c>
      <c r="DB546" t="e">
        <f t="shared" ca="1" si="1299"/>
        <v>#N/A</v>
      </c>
      <c r="DC546" t="e">
        <f t="shared" ca="1" si="1299"/>
        <v>#N/A</v>
      </c>
      <c r="DD546" t="e">
        <f t="shared" ca="1" si="1299"/>
        <v>#N/A</v>
      </c>
      <c r="DE546" t="e">
        <f t="shared" ca="1" si="1299"/>
        <v>#N/A</v>
      </c>
      <c r="DF546" t="e">
        <f t="shared" ca="1" si="1299"/>
        <v>#N/A</v>
      </c>
      <c r="DG546" t="e">
        <f t="shared" ca="1" si="1299"/>
        <v>#N/A</v>
      </c>
      <c r="DH546" t="e">
        <f t="shared" ca="1" si="1299"/>
        <v>#N/A</v>
      </c>
      <c r="DI546" t="e">
        <f t="shared" ca="1" si="1299"/>
        <v>#N/A</v>
      </c>
      <c r="DJ546" s="91" t="e">
        <f t="shared" ca="1" si="1299"/>
        <v>#N/A</v>
      </c>
      <c r="DK546" t="e">
        <f t="shared" ca="1" si="1299"/>
        <v>#N/A</v>
      </c>
      <c r="DL546" t="e">
        <f t="shared" ca="1" si="1299"/>
        <v>#N/A</v>
      </c>
      <c r="DM546" t="e">
        <f t="shared" ca="1" si="1299"/>
        <v>#N/A</v>
      </c>
      <c r="DN546" t="e">
        <f t="shared" ca="1" si="1299"/>
        <v>#N/A</v>
      </c>
      <c r="DO546" t="e">
        <f t="shared" ca="1" si="1299"/>
        <v>#N/A</v>
      </c>
      <c r="DP546" t="e">
        <f t="shared" ca="1" si="1299"/>
        <v>#N/A</v>
      </c>
      <c r="DQ546" t="e">
        <f t="shared" ca="1" si="1299"/>
        <v>#N/A</v>
      </c>
      <c r="DR546" t="e">
        <f t="shared" ca="1" si="1299"/>
        <v>#N/A</v>
      </c>
      <c r="DS546" t="e">
        <f t="shared" ca="1" si="1299"/>
        <v>#N/A</v>
      </c>
      <c r="DT546" t="e">
        <f t="shared" ca="1" si="1299"/>
        <v>#N/A</v>
      </c>
      <c r="DU546" t="e">
        <f t="shared" ca="1" si="1299"/>
        <v>#N/A</v>
      </c>
      <c r="DV546" t="e">
        <f t="shared" ca="1" si="1299"/>
        <v>#N/A</v>
      </c>
      <c r="DW546" t="e">
        <f t="shared" ca="1" si="1299"/>
        <v>#N/A</v>
      </c>
      <c r="DX546" t="e">
        <f t="shared" ca="1" si="1299"/>
        <v>#N/A</v>
      </c>
      <c r="DY546" t="e">
        <f t="shared" ca="1" si="1299"/>
        <v>#N/A</v>
      </c>
      <c r="DZ546" t="e">
        <f t="shared" ca="1" si="1299"/>
        <v>#N/A</v>
      </c>
      <c r="EA546" t="e">
        <f t="shared" ca="1" si="1299"/>
        <v>#N/A</v>
      </c>
      <c r="EB546" t="e">
        <f t="shared" ca="1" si="1299"/>
        <v>#N/A</v>
      </c>
      <c r="EC546" t="e">
        <f t="shared" ca="1" si="1299"/>
        <v>#N/A</v>
      </c>
      <c r="ED546" t="e">
        <f t="shared" ca="1" si="1299"/>
        <v>#N/A</v>
      </c>
      <c r="EE546" t="e">
        <f t="shared" ca="1" si="1299"/>
        <v>#N/A</v>
      </c>
      <c r="EF546" t="e">
        <f t="shared" ca="1" si="1299"/>
        <v>#N/A</v>
      </c>
      <c r="EG546" t="e">
        <f t="shared" ca="1" si="1299"/>
        <v>#N/A</v>
      </c>
      <c r="EH546" t="e">
        <f t="shared" ca="1" si="1299"/>
        <v>#N/A</v>
      </c>
      <c r="EI546" t="e">
        <f t="shared" ca="1" si="1299"/>
        <v>#N/A</v>
      </c>
      <c r="EJ546" t="e">
        <f t="shared" ca="1" si="1299"/>
        <v>#N/A</v>
      </c>
      <c r="EK546" t="e">
        <f t="shared" ca="1" si="1299"/>
        <v>#N/A</v>
      </c>
      <c r="EL546" t="e">
        <f t="shared" ca="1" si="1299"/>
        <v>#N/A</v>
      </c>
      <c r="EM546" t="e">
        <f t="shared" ca="1" si="1299"/>
        <v>#N/A</v>
      </c>
      <c r="EN546" s="91" t="e">
        <f t="shared" ca="1" si="1299"/>
        <v>#N/A</v>
      </c>
    </row>
    <row r="547" spans="1:144">
      <c r="A547">
        <f ca="1"/>
        <v>0</v>
      </c>
      <c r="B547">
        <f ca="1"/>
        <v>0</v>
      </c>
      <c r="C547">
        <f ca="1"/>
        <v>0</v>
      </c>
      <c r="D547" t="str">
        <f ca="1"/>
        <v/>
      </c>
      <c r="E547">
        <f ca="1"/>
        <v>0</v>
      </c>
      <c r="F547">
        <f ca="1"/>
        <v>0</v>
      </c>
      <c r="G547">
        <f ca="1"/>
        <v>0</v>
      </c>
      <c r="H547" t="str">
        <f ca="1"/>
        <v/>
      </c>
      <c r="I547">
        <f ca="1"/>
        <v>0</v>
      </c>
      <c r="J547" t="str">
        <f ca="1"/>
        <v/>
      </c>
      <c r="K547" t="str">
        <f ca="1"/>
        <v>0</v>
      </c>
      <c r="L547" t="str">
        <f ca="1"/>
        <v>0</v>
      </c>
      <c r="M547" t="str">
        <f ca="1"/>
        <v>0</v>
      </c>
      <c r="X547" s="91" t="e">
        <f t="shared" ca="1" si="1286"/>
        <v>#N/A</v>
      </c>
      <c r="Y547" t="e">
        <f t="shared" ca="1" si="1300"/>
        <v>#N/A</v>
      </c>
      <c r="Z547" t="e">
        <f t="shared" ca="1" si="1300"/>
        <v>#N/A</v>
      </c>
      <c r="AA547" t="e">
        <f t="shared" ca="1" si="1300"/>
        <v>#N/A</v>
      </c>
      <c r="AB547" t="e">
        <f t="shared" ca="1" si="1300"/>
        <v>#N/A</v>
      </c>
      <c r="AC547" t="e">
        <f t="shared" ca="1" si="1300"/>
        <v>#N/A</v>
      </c>
      <c r="AD547" t="e">
        <f t="shared" ca="1" si="1300"/>
        <v>#N/A</v>
      </c>
      <c r="AE547" t="e">
        <f t="shared" ca="1" si="1300"/>
        <v>#N/A</v>
      </c>
      <c r="AF547" t="e">
        <f t="shared" ca="1" si="1300"/>
        <v>#N/A</v>
      </c>
      <c r="AG547" t="e">
        <f t="shared" ca="1" si="1300"/>
        <v>#N/A</v>
      </c>
      <c r="AH547" t="e">
        <f t="shared" ca="1" si="1300"/>
        <v>#N/A</v>
      </c>
      <c r="AI547" t="e">
        <f t="shared" ca="1" si="1300"/>
        <v>#N/A</v>
      </c>
      <c r="AJ547" t="e">
        <f t="shared" ca="1" si="1300"/>
        <v>#N/A</v>
      </c>
      <c r="AK547" t="e">
        <f t="shared" ca="1" si="1300"/>
        <v>#N/A</v>
      </c>
      <c r="AL547" t="e">
        <f t="shared" ca="1" si="1300"/>
        <v>#N/A</v>
      </c>
      <c r="AM547" t="e">
        <f t="shared" ca="1" si="1300"/>
        <v>#N/A</v>
      </c>
      <c r="AN547" t="e">
        <f t="shared" ca="1" si="1300"/>
        <v>#N/A</v>
      </c>
      <c r="AO547" t="e">
        <f t="shared" ca="1" si="1300"/>
        <v>#N/A</v>
      </c>
      <c r="AP547" t="e">
        <f t="shared" ca="1" si="1300"/>
        <v>#N/A</v>
      </c>
      <c r="AQ547" t="e">
        <f t="shared" ca="1" si="1300"/>
        <v>#N/A</v>
      </c>
      <c r="AR547" t="e">
        <f t="shared" ca="1" si="1300"/>
        <v>#N/A</v>
      </c>
      <c r="AS547" t="e">
        <f t="shared" ca="1" si="1300"/>
        <v>#N/A</v>
      </c>
      <c r="AT547" t="e">
        <f t="shared" ca="1" si="1300"/>
        <v>#N/A</v>
      </c>
      <c r="AU547" t="e">
        <f t="shared" ca="1" si="1300"/>
        <v>#N/A</v>
      </c>
      <c r="AV547" t="e">
        <f t="shared" ca="1" si="1300"/>
        <v>#N/A</v>
      </c>
      <c r="AW547" t="e">
        <f t="shared" ca="1" si="1300"/>
        <v>#N/A</v>
      </c>
      <c r="AX547" t="e">
        <f t="shared" ca="1" si="1300"/>
        <v>#N/A</v>
      </c>
      <c r="AY547" t="e">
        <f t="shared" ca="1" si="1300"/>
        <v>#N/A</v>
      </c>
      <c r="AZ547" t="e">
        <f t="shared" ca="1" si="1300"/>
        <v>#N/A</v>
      </c>
      <c r="BA547" t="e">
        <f t="shared" ca="1" si="1300"/>
        <v>#N/A</v>
      </c>
      <c r="BB547" s="91" t="e">
        <f t="shared" ca="1" si="1300"/>
        <v>#N/A</v>
      </c>
      <c r="BC547" t="e">
        <f t="shared" ca="1" si="1300"/>
        <v>#N/A</v>
      </c>
      <c r="BD547" t="e">
        <f t="shared" ca="1" si="1300"/>
        <v>#N/A</v>
      </c>
      <c r="BE547" t="e">
        <f t="shared" ca="1" si="1300"/>
        <v>#N/A</v>
      </c>
      <c r="BF547" t="e">
        <f t="shared" ca="1" si="1300"/>
        <v>#N/A</v>
      </c>
      <c r="BG547" t="e">
        <f t="shared" ca="1" si="1300"/>
        <v>#N/A</v>
      </c>
      <c r="BH547" t="e">
        <f t="shared" ca="1" si="1300"/>
        <v>#N/A</v>
      </c>
      <c r="BI547" t="e">
        <f t="shared" ca="1" si="1300"/>
        <v>#N/A</v>
      </c>
      <c r="BJ547" t="e">
        <f t="shared" ca="1" si="1300"/>
        <v>#N/A</v>
      </c>
      <c r="BK547" t="e">
        <f t="shared" ca="1" si="1300"/>
        <v>#N/A</v>
      </c>
      <c r="BL547" t="e">
        <f t="shared" ca="1" si="1300"/>
        <v>#N/A</v>
      </c>
      <c r="BM547" t="e">
        <f t="shared" ca="1" si="1300"/>
        <v>#N/A</v>
      </c>
      <c r="BN547" t="e">
        <f t="shared" ca="1" si="1300"/>
        <v>#N/A</v>
      </c>
      <c r="BO547" t="e">
        <f t="shared" ca="1" si="1300"/>
        <v>#N/A</v>
      </c>
      <c r="BP547" t="e">
        <f t="shared" ca="1" si="1300"/>
        <v>#N/A</v>
      </c>
      <c r="BQ547" t="e">
        <f t="shared" ca="1" si="1300"/>
        <v>#N/A</v>
      </c>
      <c r="BR547" t="e">
        <f t="shared" ca="1" si="1300"/>
        <v>#N/A</v>
      </c>
      <c r="BS547" t="e">
        <f t="shared" ca="1" si="1300"/>
        <v>#N/A</v>
      </c>
      <c r="BT547" t="e">
        <f t="shared" ca="1" si="1300"/>
        <v>#N/A</v>
      </c>
      <c r="BU547" t="e">
        <f t="shared" ca="1" si="1300"/>
        <v>#N/A</v>
      </c>
      <c r="BV547" t="e">
        <f t="shared" ca="1" si="1300"/>
        <v>#N/A</v>
      </c>
      <c r="BW547" t="e">
        <f t="shared" ca="1" si="1300"/>
        <v>#N/A</v>
      </c>
      <c r="BX547" t="e">
        <f t="shared" ca="1" si="1300"/>
        <v>#N/A</v>
      </c>
      <c r="BY547" t="e">
        <f t="shared" ca="1" si="1300"/>
        <v>#N/A</v>
      </c>
      <c r="BZ547" t="e">
        <f t="shared" ca="1" si="1300"/>
        <v>#N/A</v>
      </c>
      <c r="CA547" t="e">
        <f t="shared" ca="1" si="1300"/>
        <v>#N/A</v>
      </c>
      <c r="CB547" t="e">
        <f t="shared" ca="1" si="1300"/>
        <v>#N/A</v>
      </c>
      <c r="CC547" t="e">
        <f t="shared" ca="1" si="1300"/>
        <v>#N/A</v>
      </c>
      <c r="CD547" t="e">
        <f t="shared" ca="1" si="1300"/>
        <v>#N/A</v>
      </c>
      <c r="CE547" t="e">
        <f t="shared" ca="1" si="1300"/>
        <v>#N/A</v>
      </c>
      <c r="CF547" s="91" t="e">
        <f t="shared" ca="1" si="1300"/>
        <v>#N/A</v>
      </c>
      <c r="CG547" t="e">
        <f t="shared" ca="1" si="1300"/>
        <v>#N/A</v>
      </c>
      <c r="CH547" t="e">
        <f t="shared" ca="1" si="1300"/>
        <v>#N/A</v>
      </c>
      <c r="CI547" t="e">
        <f t="shared" ca="1" si="1300"/>
        <v>#N/A</v>
      </c>
      <c r="CJ547" t="e">
        <f t="shared" ca="1" si="1300"/>
        <v>#N/A</v>
      </c>
      <c r="CK547" t="e">
        <f t="shared" ca="1" si="1299"/>
        <v>#N/A</v>
      </c>
      <c r="CL547" t="e">
        <f t="shared" ca="1" si="1299"/>
        <v>#N/A</v>
      </c>
      <c r="CM547" t="e">
        <f t="shared" ca="1" si="1299"/>
        <v>#N/A</v>
      </c>
      <c r="CN547" t="e">
        <f t="shared" ca="1" si="1299"/>
        <v>#N/A</v>
      </c>
      <c r="CO547" t="e">
        <f t="shared" ca="1" si="1299"/>
        <v>#N/A</v>
      </c>
      <c r="CP547" t="e">
        <f t="shared" ca="1" si="1299"/>
        <v>#N/A</v>
      </c>
      <c r="CQ547" t="e">
        <f t="shared" ca="1" si="1299"/>
        <v>#N/A</v>
      </c>
      <c r="CR547" t="e">
        <f t="shared" ca="1" si="1299"/>
        <v>#N/A</v>
      </c>
      <c r="CS547" t="e">
        <f t="shared" ca="1" si="1299"/>
        <v>#N/A</v>
      </c>
      <c r="CT547" t="e">
        <f t="shared" ca="1" si="1299"/>
        <v>#N/A</v>
      </c>
      <c r="CU547" t="e">
        <f t="shared" ca="1" si="1299"/>
        <v>#N/A</v>
      </c>
      <c r="CV547" t="e">
        <f t="shared" ca="1" si="1299"/>
        <v>#N/A</v>
      </c>
      <c r="CW547" t="e">
        <f t="shared" ca="1" si="1299"/>
        <v>#N/A</v>
      </c>
      <c r="CX547" t="e">
        <f t="shared" ca="1" si="1299"/>
        <v>#N/A</v>
      </c>
      <c r="CY547" t="e">
        <f t="shared" ca="1" si="1299"/>
        <v>#N/A</v>
      </c>
      <c r="CZ547" t="e">
        <f t="shared" ca="1" si="1299"/>
        <v>#N/A</v>
      </c>
      <c r="DA547" t="e">
        <f t="shared" ca="1" si="1299"/>
        <v>#N/A</v>
      </c>
      <c r="DB547" t="e">
        <f t="shared" ca="1" si="1299"/>
        <v>#N/A</v>
      </c>
      <c r="DC547" t="e">
        <f t="shared" ca="1" si="1299"/>
        <v>#N/A</v>
      </c>
      <c r="DD547" t="e">
        <f t="shared" ca="1" si="1299"/>
        <v>#N/A</v>
      </c>
      <c r="DE547" t="e">
        <f t="shared" ca="1" si="1299"/>
        <v>#N/A</v>
      </c>
      <c r="DF547" t="e">
        <f t="shared" ca="1" si="1299"/>
        <v>#N/A</v>
      </c>
      <c r="DG547" t="e">
        <f t="shared" ca="1" si="1299"/>
        <v>#N/A</v>
      </c>
      <c r="DH547" t="e">
        <f t="shared" ca="1" si="1299"/>
        <v>#N/A</v>
      </c>
      <c r="DI547" t="e">
        <f t="shared" ca="1" si="1299"/>
        <v>#N/A</v>
      </c>
      <c r="DJ547" s="91" t="e">
        <f t="shared" ca="1" si="1299"/>
        <v>#N/A</v>
      </c>
      <c r="DK547" t="e">
        <f t="shared" ca="1" si="1299"/>
        <v>#N/A</v>
      </c>
      <c r="DL547" t="e">
        <f t="shared" ca="1" si="1299"/>
        <v>#N/A</v>
      </c>
      <c r="DM547" t="e">
        <f t="shared" ca="1" si="1299"/>
        <v>#N/A</v>
      </c>
      <c r="DN547" t="e">
        <f t="shared" ca="1" si="1299"/>
        <v>#N/A</v>
      </c>
      <c r="DO547" t="e">
        <f t="shared" ca="1" si="1299"/>
        <v>#N/A</v>
      </c>
      <c r="DP547" t="e">
        <f t="shared" ca="1" si="1299"/>
        <v>#N/A</v>
      </c>
      <c r="DQ547" t="e">
        <f t="shared" ca="1" si="1299"/>
        <v>#N/A</v>
      </c>
      <c r="DR547" t="e">
        <f t="shared" ca="1" si="1299"/>
        <v>#N/A</v>
      </c>
      <c r="DS547" t="e">
        <f t="shared" ca="1" si="1299"/>
        <v>#N/A</v>
      </c>
      <c r="DT547" t="e">
        <f t="shared" ca="1" si="1299"/>
        <v>#N/A</v>
      </c>
      <c r="DU547" t="e">
        <f t="shared" ca="1" si="1299"/>
        <v>#N/A</v>
      </c>
      <c r="DV547" t="e">
        <f t="shared" ca="1" si="1299"/>
        <v>#N/A</v>
      </c>
      <c r="DW547" t="e">
        <f t="shared" ca="1" si="1299"/>
        <v>#N/A</v>
      </c>
      <c r="DX547" t="e">
        <f t="shared" ca="1" si="1299"/>
        <v>#N/A</v>
      </c>
      <c r="DY547" t="e">
        <f t="shared" ca="1" si="1299"/>
        <v>#N/A</v>
      </c>
      <c r="DZ547" t="e">
        <f t="shared" ca="1" si="1299"/>
        <v>#N/A</v>
      </c>
      <c r="EA547" t="e">
        <f t="shared" ca="1" si="1299"/>
        <v>#N/A</v>
      </c>
      <c r="EB547" t="e">
        <f t="shared" ca="1" si="1299"/>
        <v>#N/A</v>
      </c>
      <c r="EC547" t="e">
        <f t="shared" ca="1" si="1299"/>
        <v>#N/A</v>
      </c>
      <c r="ED547" t="e">
        <f t="shared" ca="1" si="1299"/>
        <v>#N/A</v>
      </c>
      <c r="EE547" t="e">
        <f t="shared" ca="1" si="1299"/>
        <v>#N/A</v>
      </c>
      <c r="EF547" t="e">
        <f t="shared" ca="1" si="1299"/>
        <v>#N/A</v>
      </c>
      <c r="EG547" t="e">
        <f t="shared" ca="1" si="1299"/>
        <v>#N/A</v>
      </c>
      <c r="EH547" t="e">
        <f t="shared" ca="1" si="1299"/>
        <v>#N/A</v>
      </c>
      <c r="EI547" t="e">
        <f t="shared" ca="1" si="1299"/>
        <v>#N/A</v>
      </c>
      <c r="EJ547" t="e">
        <f t="shared" ca="1" si="1299"/>
        <v>#N/A</v>
      </c>
      <c r="EK547" t="e">
        <f t="shared" ca="1" si="1299"/>
        <v>#N/A</v>
      </c>
      <c r="EL547" t="e">
        <f t="shared" ca="1" si="1299"/>
        <v>#N/A</v>
      </c>
      <c r="EM547" t="e">
        <f t="shared" ca="1" si="1299"/>
        <v>#N/A</v>
      </c>
      <c r="EN547" s="91" t="e">
        <f t="shared" ca="1" si="1299"/>
        <v>#N/A</v>
      </c>
    </row>
    <row r="548" spans="1:144">
      <c r="A548">
        <f ca="1"/>
        <v>0</v>
      </c>
      <c r="B548">
        <f ca="1"/>
        <v>0</v>
      </c>
      <c r="C548">
        <f ca="1"/>
        <v>0</v>
      </c>
      <c r="D548" t="str">
        <f ca="1"/>
        <v/>
      </c>
      <c r="E548">
        <f ca="1"/>
        <v>0</v>
      </c>
      <c r="F548">
        <f ca="1"/>
        <v>0</v>
      </c>
      <c r="G548">
        <f ca="1"/>
        <v>0</v>
      </c>
      <c r="H548" t="str">
        <f ca="1"/>
        <v/>
      </c>
      <c r="I548">
        <f ca="1"/>
        <v>0</v>
      </c>
      <c r="J548" t="str">
        <f ca="1"/>
        <v/>
      </c>
      <c r="K548" t="str">
        <f ca="1"/>
        <v>0</v>
      </c>
      <c r="L548" t="str">
        <f ca="1"/>
        <v>0</v>
      </c>
      <c r="M548" t="str">
        <f ca="1"/>
        <v>0</v>
      </c>
      <c r="X548" s="91" t="e">
        <f t="shared" ca="1" si="1286"/>
        <v>#N/A</v>
      </c>
      <c r="Y548" t="e">
        <f t="shared" ca="1" si="1300"/>
        <v>#N/A</v>
      </c>
      <c r="Z548" t="e">
        <f t="shared" ca="1" si="1300"/>
        <v>#N/A</v>
      </c>
      <c r="AA548" t="e">
        <f t="shared" ca="1" si="1300"/>
        <v>#N/A</v>
      </c>
      <c r="AB548" t="e">
        <f t="shared" ca="1" si="1300"/>
        <v>#N/A</v>
      </c>
      <c r="AC548" t="e">
        <f t="shared" ca="1" si="1300"/>
        <v>#N/A</v>
      </c>
      <c r="AD548" t="e">
        <f t="shared" ca="1" si="1300"/>
        <v>#N/A</v>
      </c>
      <c r="AE548" t="e">
        <f t="shared" ca="1" si="1300"/>
        <v>#N/A</v>
      </c>
      <c r="AF548" t="e">
        <f t="shared" ca="1" si="1300"/>
        <v>#N/A</v>
      </c>
      <c r="AG548" t="e">
        <f t="shared" ca="1" si="1300"/>
        <v>#N/A</v>
      </c>
      <c r="AH548" t="e">
        <f t="shared" ca="1" si="1300"/>
        <v>#N/A</v>
      </c>
      <c r="AI548" t="e">
        <f t="shared" ca="1" si="1300"/>
        <v>#N/A</v>
      </c>
      <c r="AJ548" t="e">
        <f t="shared" ca="1" si="1300"/>
        <v>#N/A</v>
      </c>
      <c r="AK548" t="e">
        <f t="shared" ca="1" si="1300"/>
        <v>#N/A</v>
      </c>
      <c r="AL548" t="e">
        <f t="shared" ca="1" si="1300"/>
        <v>#N/A</v>
      </c>
      <c r="AM548" t="e">
        <f t="shared" ca="1" si="1300"/>
        <v>#N/A</v>
      </c>
      <c r="AN548" t="e">
        <f t="shared" ca="1" si="1300"/>
        <v>#N/A</v>
      </c>
      <c r="AO548" t="e">
        <f t="shared" ca="1" si="1300"/>
        <v>#N/A</v>
      </c>
      <c r="AP548" t="e">
        <f t="shared" ca="1" si="1300"/>
        <v>#N/A</v>
      </c>
      <c r="AQ548" t="e">
        <f t="shared" ca="1" si="1300"/>
        <v>#N/A</v>
      </c>
      <c r="AR548" t="e">
        <f t="shared" ca="1" si="1300"/>
        <v>#N/A</v>
      </c>
      <c r="AS548" t="e">
        <f t="shared" ca="1" si="1300"/>
        <v>#N/A</v>
      </c>
      <c r="AT548" t="e">
        <f t="shared" ca="1" si="1300"/>
        <v>#N/A</v>
      </c>
      <c r="AU548" t="e">
        <f t="shared" ca="1" si="1300"/>
        <v>#N/A</v>
      </c>
      <c r="AV548" t="e">
        <f t="shared" ca="1" si="1300"/>
        <v>#N/A</v>
      </c>
      <c r="AW548" t="e">
        <f t="shared" ca="1" si="1300"/>
        <v>#N/A</v>
      </c>
      <c r="AX548" t="e">
        <f t="shared" ca="1" si="1300"/>
        <v>#N/A</v>
      </c>
      <c r="AY548" t="e">
        <f t="shared" ca="1" si="1300"/>
        <v>#N/A</v>
      </c>
      <c r="AZ548" t="e">
        <f t="shared" ca="1" si="1300"/>
        <v>#N/A</v>
      </c>
      <c r="BA548" t="e">
        <f t="shared" ca="1" si="1300"/>
        <v>#N/A</v>
      </c>
      <c r="BB548" s="91" t="e">
        <f t="shared" ca="1" si="1300"/>
        <v>#N/A</v>
      </c>
      <c r="BC548" t="e">
        <f t="shared" ca="1" si="1300"/>
        <v>#N/A</v>
      </c>
      <c r="BD548" t="e">
        <f t="shared" ca="1" si="1300"/>
        <v>#N/A</v>
      </c>
      <c r="BE548" t="e">
        <f t="shared" ca="1" si="1300"/>
        <v>#N/A</v>
      </c>
      <c r="BF548" t="e">
        <f t="shared" ca="1" si="1300"/>
        <v>#N/A</v>
      </c>
      <c r="BG548" t="e">
        <f t="shared" ca="1" si="1300"/>
        <v>#N/A</v>
      </c>
      <c r="BH548" t="e">
        <f t="shared" ca="1" si="1300"/>
        <v>#N/A</v>
      </c>
      <c r="BI548" t="e">
        <f t="shared" ca="1" si="1300"/>
        <v>#N/A</v>
      </c>
      <c r="BJ548" t="e">
        <f t="shared" ca="1" si="1300"/>
        <v>#N/A</v>
      </c>
      <c r="BK548" t="e">
        <f t="shared" ca="1" si="1300"/>
        <v>#N/A</v>
      </c>
      <c r="BL548" t="e">
        <f t="shared" ca="1" si="1300"/>
        <v>#N/A</v>
      </c>
      <c r="BM548" t="e">
        <f t="shared" ca="1" si="1300"/>
        <v>#N/A</v>
      </c>
      <c r="BN548" t="e">
        <f t="shared" ca="1" si="1300"/>
        <v>#N/A</v>
      </c>
      <c r="BO548" t="e">
        <f t="shared" ca="1" si="1300"/>
        <v>#N/A</v>
      </c>
      <c r="BP548" t="e">
        <f t="shared" ca="1" si="1300"/>
        <v>#N/A</v>
      </c>
      <c r="BQ548" t="e">
        <f t="shared" ca="1" si="1300"/>
        <v>#N/A</v>
      </c>
      <c r="BR548" t="e">
        <f t="shared" ca="1" si="1300"/>
        <v>#N/A</v>
      </c>
      <c r="BS548" t="e">
        <f t="shared" ca="1" si="1300"/>
        <v>#N/A</v>
      </c>
      <c r="BT548" t="e">
        <f t="shared" ca="1" si="1300"/>
        <v>#N/A</v>
      </c>
      <c r="BU548" t="e">
        <f t="shared" ca="1" si="1300"/>
        <v>#N/A</v>
      </c>
      <c r="BV548" t="e">
        <f t="shared" ca="1" si="1300"/>
        <v>#N/A</v>
      </c>
      <c r="BW548" t="e">
        <f t="shared" ca="1" si="1300"/>
        <v>#N/A</v>
      </c>
      <c r="BX548" t="e">
        <f t="shared" ca="1" si="1300"/>
        <v>#N/A</v>
      </c>
      <c r="BY548" t="e">
        <f t="shared" ca="1" si="1300"/>
        <v>#N/A</v>
      </c>
      <c r="BZ548" t="e">
        <f t="shared" ca="1" si="1300"/>
        <v>#N/A</v>
      </c>
      <c r="CA548" t="e">
        <f t="shared" ca="1" si="1300"/>
        <v>#N/A</v>
      </c>
      <c r="CB548" t="e">
        <f t="shared" ca="1" si="1300"/>
        <v>#N/A</v>
      </c>
      <c r="CC548" t="e">
        <f t="shared" ca="1" si="1300"/>
        <v>#N/A</v>
      </c>
      <c r="CD548" t="e">
        <f t="shared" ca="1" si="1300"/>
        <v>#N/A</v>
      </c>
      <c r="CE548" t="e">
        <f t="shared" ca="1" si="1300"/>
        <v>#N/A</v>
      </c>
      <c r="CF548" s="91" t="e">
        <f t="shared" ca="1" si="1300"/>
        <v>#N/A</v>
      </c>
      <c r="CG548" t="e">
        <f t="shared" ca="1" si="1300"/>
        <v>#N/A</v>
      </c>
      <c r="CH548" t="e">
        <f t="shared" ca="1" si="1300"/>
        <v>#N/A</v>
      </c>
      <c r="CI548" t="e">
        <f t="shared" ca="1" si="1300"/>
        <v>#N/A</v>
      </c>
      <c r="CJ548" t="e">
        <f t="shared" ca="1" si="1300"/>
        <v>#N/A</v>
      </c>
      <c r="CK548" t="e">
        <f t="shared" ca="1" si="1299"/>
        <v>#N/A</v>
      </c>
      <c r="CL548" t="e">
        <f t="shared" ca="1" si="1299"/>
        <v>#N/A</v>
      </c>
      <c r="CM548" t="e">
        <f t="shared" ca="1" si="1299"/>
        <v>#N/A</v>
      </c>
      <c r="CN548" t="e">
        <f t="shared" ca="1" si="1299"/>
        <v>#N/A</v>
      </c>
      <c r="CO548" t="e">
        <f t="shared" ca="1" si="1299"/>
        <v>#N/A</v>
      </c>
      <c r="CP548" t="e">
        <f t="shared" ca="1" si="1299"/>
        <v>#N/A</v>
      </c>
      <c r="CQ548" t="e">
        <f t="shared" ca="1" si="1299"/>
        <v>#N/A</v>
      </c>
      <c r="CR548" t="e">
        <f t="shared" ca="1" si="1299"/>
        <v>#N/A</v>
      </c>
      <c r="CS548" t="e">
        <f t="shared" ca="1" si="1299"/>
        <v>#N/A</v>
      </c>
      <c r="CT548" t="e">
        <f t="shared" ca="1" si="1299"/>
        <v>#N/A</v>
      </c>
      <c r="CU548" t="e">
        <f t="shared" ca="1" si="1299"/>
        <v>#N/A</v>
      </c>
      <c r="CV548" t="e">
        <f t="shared" ca="1" si="1299"/>
        <v>#N/A</v>
      </c>
      <c r="CW548" t="e">
        <f t="shared" ca="1" si="1299"/>
        <v>#N/A</v>
      </c>
      <c r="CX548" t="e">
        <f t="shared" ca="1" si="1299"/>
        <v>#N/A</v>
      </c>
      <c r="CY548" t="e">
        <f t="shared" ca="1" si="1299"/>
        <v>#N/A</v>
      </c>
      <c r="CZ548" t="e">
        <f t="shared" ca="1" si="1299"/>
        <v>#N/A</v>
      </c>
      <c r="DA548" t="e">
        <f t="shared" ca="1" si="1299"/>
        <v>#N/A</v>
      </c>
      <c r="DB548" t="e">
        <f t="shared" ca="1" si="1299"/>
        <v>#N/A</v>
      </c>
      <c r="DC548" t="e">
        <f t="shared" ca="1" si="1299"/>
        <v>#N/A</v>
      </c>
      <c r="DD548" t="e">
        <f t="shared" ca="1" si="1299"/>
        <v>#N/A</v>
      </c>
      <c r="DE548" t="e">
        <f t="shared" ca="1" si="1299"/>
        <v>#N/A</v>
      </c>
      <c r="DF548" t="e">
        <f t="shared" ca="1" si="1299"/>
        <v>#N/A</v>
      </c>
      <c r="DG548" t="e">
        <f t="shared" ca="1" si="1299"/>
        <v>#N/A</v>
      </c>
      <c r="DH548" t="e">
        <f t="shared" ca="1" si="1299"/>
        <v>#N/A</v>
      </c>
      <c r="DI548" t="e">
        <f t="shared" ca="1" si="1299"/>
        <v>#N/A</v>
      </c>
      <c r="DJ548" s="91" t="e">
        <f t="shared" ca="1" si="1299"/>
        <v>#N/A</v>
      </c>
      <c r="DK548" t="e">
        <f t="shared" ca="1" si="1299"/>
        <v>#N/A</v>
      </c>
      <c r="DL548" t="e">
        <f t="shared" ca="1" si="1299"/>
        <v>#N/A</v>
      </c>
      <c r="DM548" t="e">
        <f t="shared" ca="1" si="1299"/>
        <v>#N/A</v>
      </c>
      <c r="DN548" t="e">
        <f t="shared" ca="1" si="1299"/>
        <v>#N/A</v>
      </c>
      <c r="DO548" t="e">
        <f t="shared" ca="1" si="1299"/>
        <v>#N/A</v>
      </c>
      <c r="DP548" t="e">
        <f t="shared" ca="1" si="1299"/>
        <v>#N/A</v>
      </c>
      <c r="DQ548" t="e">
        <f t="shared" ca="1" si="1299"/>
        <v>#N/A</v>
      </c>
      <c r="DR548" t="e">
        <f t="shared" ca="1" si="1299"/>
        <v>#N/A</v>
      </c>
      <c r="DS548" t="e">
        <f t="shared" ca="1" si="1299"/>
        <v>#N/A</v>
      </c>
      <c r="DT548" t="e">
        <f t="shared" ca="1" si="1299"/>
        <v>#N/A</v>
      </c>
      <c r="DU548" t="e">
        <f t="shared" ca="1" si="1299"/>
        <v>#N/A</v>
      </c>
      <c r="DV548" t="e">
        <f t="shared" ca="1" si="1299"/>
        <v>#N/A</v>
      </c>
      <c r="DW548" t="e">
        <f t="shared" ca="1" si="1299"/>
        <v>#N/A</v>
      </c>
      <c r="DX548" t="e">
        <f t="shared" ca="1" si="1299"/>
        <v>#N/A</v>
      </c>
      <c r="DY548" t="e">
        <f t="shared" ca="1" si="1299"/>
        <v>#N/A</v>
      </c>
      <c r="DZ548" t="e">
        <f t="shared" ca="1" si="1299"/>
        <v>#N/A</v>
      </c>
      <c r="EA548" t="e">
        <f t="shared" ca="1" si="1299"/>
        <v>#N/A</v>
      </c>
      <c r="EB548" t="e">
        <f t="shared" ca="1" si="1299"/>
        <v>#N/A</v>
      </c>
      <c r="EC548" t="e">
        <f t="shared" ca="1" si="1299"/>
        <v>#N/A</v>
      </c>
      <c r="ED548" t="e">
        <f t="shared" ca="1" si="1299"/>
        <v>#N/A</v>
      </c>
      <c r="EE548" t="e">
        <f t="shared" ca="1" si="1299"/>
        <v>#N/A</v>
      </c>
      <c r="EF548" t="e">
        <f t="shared" ca="1" si="1299"/>
        <v>#N/A</v>
      </c>
      <c r="EG548" t="e">
        <f t="shared" ca="1" si="1299"/>
        <v>#N/A</v>
      </c>
      <c r="EH548" t="e">
        <f t="shared" ca="1" si="1299"/>
        <v>#N/A</v>
      </c>
      <c r="EI548" t="e">
        <f t="shared" ca="1" si="1299"/>
        <v>#N/A</v>
      </c>
      <c r="EJ548" t="e">
        <f t="shared" ca="1" si="1299"/>
        <v>#N/A</v>
      </c>
      <c r="EK548" t="e">
        <f t="shared" ca="1" si="1299"/>
        <v>#N/A</v>
      </c>
      <c r="EL548" t="e">
        <f t="shared" ca="1" si="1299"/>
        <v>#N/A</v>
      </c>
      <c r="EM548" t="e">
        <f t="shared" ca="1" si="1299"/>
        <v>#N/A</v>
      </c>
      <c r="EN548" s="91" t="e">
        <f t="shared" ca="1" si="1299"/>
        <v>#N/A</v>
      </c>
    </row>
    <row r="549" spans="1:144">
      <c r="A549">
        <f ca="1"/>
        <v>0</v>
      </c>
      <c r="B549">
        <f ca="1"/>
        <v>0</v>
      </c>
      <c r="C549">
        <f ca="1"/>
        <v>0</v>
      </c>
      <c r="D549" t="str">
        <f ca="1"/>
        <v/>
      </c>
      <c r="E549">
        <f ca="1"/>
        <v>0</v>
      </c>
      <c r="F549">
        <f ca="1"/>
        <v>0</v>
      </c>
      <c r="G549">
        <f ca="1"/>
        <v>0</v>
      </c>
      <c r="H549" t="str">
        <f ca="1"/>
        <v/>
      </c>
      <c r="I549">
        <f ca="1"/>
        <v>0</v>
      </c>
      <c r="J549" t="str">
        <f ca="1"/>
        <v/>
      </c>
      <c r="K549" t="str">
        <f ca="1"/>
        <v>0</v>
      </c>
      <c r="L549" t="str">
        <f ca="1"/>
        <v>0</v>
      </c>
      <c r="M549" t="str">
        <f ca="1"/>
        <v>0</v>
      </c>
      <c r="X549" s="91" t="e">
        <f t="shared" ca="1" si="1286"/>
        <v>#N/A</v>
      </c>
      <c r="Y549" t="e">
        <f t="shared" ca="1" si="1300"/>
        <v>#N/A</v>
      </c>
      <c r="Z549" t="e">
        <f t="shared" ca="1" si="1300"/>
        <v>#N/A</v>
      </c>
      <c r="AA549" t="e">
        <f t="shared" ca="1" si="1300"/>
        <v>#N/A</v>
      </c>
      <c r="AB549" t="e">
        <f t="shared" ca="1" si="1300"/>
        <v>#N/A</v>
      </c>
      <c r="AC549" t="e">
        <f t="shared" ca="1" si="1300"/>
        <v>#N/A</v>
      </c>
      <c r="AD549" t="e">
        <f t="shared" ca="1" si="1300"/>
        <v>#N/A</v>
      </c>
      <c r="AE549" t="e">
        <f t="shared" ca="1" si="1300"/>
        <v>#N/A</v>
      </c>
      <c r="AF549" t="e">
        <f t="shared" ca="1" si="1300"/>
        <v>#N/A</v>
      </c>
      <c r="AG549" t="e">
        <f t="shared" ca="1" si="1300"/>
        <v>#N/A</v>
      </c>
      <c r="AH549" t="e">
        <f t="shared" ca="1" si="1300"/>
        <v>#N/A</v>
      </c>
      <c r="AI549" t="e">
        <f t="shared" ca="1" si="1300"/>
        <v>#N/A</v>
      </c>
      <c r="AJ549" t="e">
        <f t="shared" ca="1" si="1300"/>
        <v>#N/A</v>
      </c>
      <c r="AK549" t="e">
        <f t="shared" ca="1" si="1300"/>
        <v>#N/A</v>
      </c>
      <c r="AL549" t="e">
        <f t="shared" ca="1" si="1300"/>
        <v>#N/A</v>
      </c>
      <c r="AM549" t="e">
        <f t="shared" ca="1" si="1300"/>
        <v>#N/A</v>
      </c>
      <c r="AN549" t="e">
        <f t="shared" ca="1" si="1300"/>
        <v>#N/A</v>
      </c>
      <c r="AO549" t="e">
        <f t="shared" ca="1" si="1300"/>
        <v>#N/A</v>
      </c>
      <c r="AP549" t="e">
        <f t="shared" ca="1" si="1300"/>
        <v>#N/A</v>
      </c>
      <c r="AQ549" t="e">
        <f t="shared" ca="1" si="1300"/>
        <v>#N/A</v>
      </c>
      <c r="AR549" t="e">
        <f t="shared" ca="1" si="1300"/>
        <v>#N/A</v>
      </c>
      <c r="AS549" t="e">
        <f t="shared" ca="1" si="1300"/>
        <v>#N/A</v>
      </c>
      <c r="AT549" t="e">
        <f t="shared" ca="1" si="1300"/>
        <v>#N/A</v>
      </c>
      <c r="AU549" t="e">
        <f t="shared" ca="1" si="1300"/>
        <v>#N/A</v>
      </c>
      <c r="AV549" t="e">
        <f t="shared" ca="1" si="1300"/>
        <v>#N/A</v>
      </c>
      <c r="AW549" t="e">
        <f t="shared" ca="1" si="1300"/>
        <v>#N/A</v>
      </c>
      <c r="AX549" t="e">
        <f t="shared" ca="1" si="1300"/>
        <v>#N/A</v>
      </c>
      <c r="AY549" t="e">
        <f t="shared" ca="1" si="1300"/>
        <v>#N/A</v>
      </c>
      <c r="AZ549" t="e">
        <f t="shared" ca="1" si="1300"/>
        <v>#N/A</v>
      </c>
      <c r="BA549" t="e">
        <f t="shared" ca="1" si="1300"/>
        <v>#N/A</v>
      </c>
      <c r="BB549" s="91" t="e">
        <f t="shared" ca="1" si="1300"/>
        <v>#N/A</v>
      </c>
      <c r="BC549" t="e">
        <f t="shared" ca="1" si="1300"/>
        <v>#N/A</v>
      </c>
      <c r="BD549" t="e">
        <f t="shared" ca="1" si="1300"/>
        <v>#N/A</v>
      </c>
      <c r="BE549" t="e">
        <f t="shared" ca="1" si="1300"/>
        <v>#N/A</v>
      </c>
      <c r="BF549" t="e">
        <f t="shared" ca="1" si="1300"/>
        <v>#N/A</v>
      </c>
      <c r="BG549" t="e">
        <f t="shared" ca="1" si="1300"/>
        <v>#N/A</v>
      </c>
      <c r="BH549" t="e">
        <f t="shared" ca="1" si="1300"/>
        <v>#N/A</v>
      </c>
      <c r="BI549" t="e">
        <f t="shared" ca="1" si="1300"/>
        <v>#N/A</v>
      </c>
      <c r="BJ549" t="e">
        <f t="shared" ca="1" si="1300"/>
        <v>#N/A</v>
      </c>
      <c r="BK549" t="e">
        <f t="shared" ca="1" si="1300"/>
        <v>#N/A</v>
      </c>
      <c r="BL549" t="e">
        <f t="shared" ca="1" si="1300"/>
        <v>#N/A</v>
      </c>
      <c r="BM549" t="e">
        <f t="shared" ca="1" si="1300"/>
        <v>#N/A</v>
      </c>
      <c r="BN549" t="e">
        <f t="shared" ca="1" si="1300"/>
        <v>#N/A</v>
      </c>
      <c r="BO549" t="e">
        <f t="shared" ca="1" si="1300"/>
        <v>#N/A</v>
      </c>
      <c r="BP549" t="e">
        <f t="shared" ca="1" si="1300"/>
        <v>#N/A</v>
      </c>
      <c r="BQ549" t="e">
        <f t="shared" ca="1" si="1300"/>
        <v>#N/A</v>
      </c>
      <c r="BR549" t="e">
        <f t="shared" ca="1" si="1300"/>
        <v>#N/A</v>
      </c>
      <c r="BS549" t="e">
        <f t="shared" ca="1" si="1300"/>
        <v>#N/A</v>
      </c>
      <c r="BT549" t="e">
        <f t="shared" ca="1" si="1300"/>
        <v>#N/A</v>
      </c>
      <c r="BU549" t="e">
        <f t="shared" ca="1" si="1300"/>
        <v>#N/A</v>
      </c>
      <c r="BV549" t="e">
        <f t="shared" ca="1" si="1300"/>
        <v>#N/A</v>
      </c>
      <c r="BW549" t="e">
        <f t="shared" ca="1" si="1300"/>
        <v>#N/A</v>
      </c>
      <c r="BX549" t="e">
        <f t="shared" ca="1" si="1300"/>
        <v>#N/A</v>
      </c>
      <c r="BY549" t="e">
        <f t="shared" ca="1" si="1300"/>
        <v>#N/A</v>
      </c>
      <c r="BZ549" t="e">
        <f t="shared" ca="1" si="1300"/>
        <v>#N/A</v>
      </c>
      <c r="CA549" t="e">
        <f t="shared" ca="1" si="1300"/>
        <v>#N/A</v>
      </c>
      <c r="CB549" t="e">
        <f t="shared" ca="1" si="1300"/>
        <v>#N/A</v>
      </c>
      <c r="CC549" t="e">
        <f t="shared" ca="1" si="1300"/>
        <v>#N/A</v>
      </c>
      <c r="CD549" t="e">
        <f t="shared" ca="1" si="1300"/>
        <v>#N/A</v>
      </c>
      <c r="CE549" t="e">
        <f t="shared" ca="1" si="1300"/>
        <v>#N/A</v>
      </c>
      <c r="CF549" s="91" t="e">
        <f t="shared" ca="1" si="1300"/>
        <v>#N/A</v>
      </c>
      <c r="CG549" t="e">
        <f t="shared" ca="1" si="1300"/>
        <v>#N/A</v>
      </c>
      <c r="CH549" t="e">
        <f t="shared" ca="1" si="1300"/>
        <v>#N/A</v>
      </c>
      <c r="CI549" t="e">
        <f t="shared" ca="1" si="1300"/>
        <v>#N/A</v>
      </c>
      <c r="CJ549" t="e">
        <f t="shared" ref="CJ549:DO549" ca="1" si="1301">$L549*$E$518</f>
        <v>#N/A</v>
      </c>
      <c r="CK549" t="e">
        <f t="shared" ca="1" si="1301"/>
        <v>#N/A</v>
      </c>
      <c r="CL549" t="e">
        <f t="shared" ca="1" si="1301"/>
        <v>#N/A</v>
      </c>
      <c r="CM549" t="e">
        <f t="shared" ca="1" si="1301"/>
        <v>#N/A</v>
      </c>
      <c r="CN549" t="e">
        <f t="shared" ca="1" si="1301"/>
        <v>#N/A</v>
      </c>
      <c r="CO549" t="e">
        <f t="shared" ca="1" si="1301"/>
        <v>#N/A</v>
      </c>
      <c r="CP549" t="e">
        <f t="shared" ca="1" si="1301"/>
        <v>#N/A</v>
      </c>
      <c r="CQ549" t="e">
        <f t="shared" ca="1" si="1301"/>
        <v>#N/A</v>
      </c>
      <c r="CR549" t="e">
        <f t="shared" ca="1" si="1301"/>
        <v>#N/A</v>
      </c>
      <c r="CS549" t="e">
        <f t="shared" ca="1" si="1301"/>
        <v>#N/A</v>
      </c>
      <c r="CT549" t="e">
        <f t="shared" ca="1" si="1301"/>
        <v>#N/A</v>
      </c>
      <c r="CU549" t="e">
        <f t="shared" ca="1" si="1301"/>
        <v>#N/A</v>
      </c>
      <c r="CV549" t="e">
        <f t="shared" ca="1" si="1301"/>
        <v>#N/A</v>
      </c>
      <c r="CW549" t="e">
        <f t="shared" ca="1" si="1301"/>
        <v>#N/A</v>
      </c>
      <c r="CX549" t="e">
        <f t="shared" ca="1" si="1301"/>
        <v>#N/A</v>
      </c>
      <c r="CY549" t="e">
        <f t="shared" ca="1" si="1301"/>
        <v>#N/A</v>
      </c>
      <c r="CZ549" t="e">
        <f t="shared" ca="1" si="1301"/>
        <v>#N/A</v>
      </c>
      <c r="DA549" t="e">
        <f t="shared" ca="1" si="1301"/>
        <v>#N/A</v>
      </c>
      <c r="DB549" t="e">
        <f t="shared" ca="1" si="1301"/>
        <v>#N/A</v>
      </c>
      <c r="DC549" t="e">
        <f t="shared" ca="1" si="1301"/>
        <v>#N/A</v>
      </c>
      <c r="DD549" t="e">
        <f t="shared" ca="1" si="1301"/>
        <v>#N/A</v>
      </c>
      <c r="DE549" t="e">
        <f t="shared" ca="1" si="1301"/>
        <v>#N/A</v>
      </c>
      <c r="DF549" t="e">
        <f t="shared" ca="1" si="1301"/>
        <v>#N/A</v>
      </c>
      <c r="DG549" t="e">
        <f t="shared" ca="1" si="1301"/>
        <v>#N/A</v>
      </c>
      <c r="DH549" t="e">
        <f t="shared" ca="1" si="1301"/>
        <v>#N/A</v>
      </c>
      <c r="DI549" t="e">
        <f t="shared" ca="1" si="1301"/>
        <v>#N/A</v>
      </c>
      <c r="DJ549" s="91" t="e">
        <f t="shared" ca="1" si="1301"/>
        <v>#N/A</v>
      </c>
      <c r="DK549" t="e">
        <f t="shared" ca="1" si="1301"/>
        <v>#N/A</v>
      </c>
      <c r="DL549" t="e">
        <f t="shared" ca="1" si="1301"/>
        <v>#N/A</v>
      </c>
      <c r="DM549" t="e">
        <f t="shared" ca="1" si="1301"/>
        <v>#N/A</v>
      </c>
      <c r="DN549" t="e">
        <f t="shared" ca="1" si="1301"/>
        <v>#N/A</v>
      </c>
      <c r="DO549" t="e">
        <f t="shared" ca="1" si="1301"/>
        <v>#N/A</v>
      </c>
      <c r="DP549" t="e">
        <f t="shared" ref="DP549:EN549" ca="1" si="1302">$L549*$E$518</f>
        <v>#N/A</v>
      </c>
      <c r="DQ549" t="e">
        <f t="shared" ca="1" si="1302"/>
        <v>#N/A</v>
      </c>
      <c r="DR549" t="e">
        <f t="shared" ca="1" si="1302"/>
        <v>#N/A</v>
      </c>
      <c r="DS549" t="e">
        <f t="shared" ca="1" si="1302"/>
        <v>#N/A</v>
      </c>
      <c r="DT549" t="e">
        <f t="shared" ca="1" si="1302"/>
        <v>#N/A</v>
      </c>
      <c r="DU549" t="e">
        <f t="shared" ca="1" si="1302"/>
        <v>#N/A</v>
      </c>
      <c r="DV549" t="e">
        <f t="shared" ca="1" si="1302"/>
        <v>#N/A</v>
      </c>
      <c r="DW549" t="e">
        <f t="shared" ca="1" si="1302"/>
        <v>#N/A</v>
      </c>
      <c r="DX549" t="e">
        <f t="shared" ca="1" si="1302"/>
        <v>#N/A</v>
      </c>
      <c r="DY549" t="e">
        <f t="shared" ca="1" si="1302"/>
        <v>#N/A</v>
      </c>
      <c r="DZ549" t="e">
        <f t="shared" ca="1" si="1302"/>
        <v>#N/A</v>
      </c>
      <c r="EA549" t="e">
        <f t="shared" ca="1" si="1302"/>
        <v>#N/A</v>
      </c>
      <c r="EB549" t="e">
        <f t="shared" ca="1" si="1302"/>
        <v>#N/A</v>
      </c>
      <c r="EC549" t="e">
        <f t="shared" ca="1" si="1302"/>
        <v>#N/A</v>
      </c>
      <c r="ED549" t="e">
        <f t="shared" ca="1" si="1302"/>
        <v>#N/A</v>
      </c>
      <c r="EE549" t="e">
        <f t="shared" ca="1" si="1302"/>
        <v>#N/A</v>
      </c>
      <c r="EF549" t="e">
        <f t="shared" ca="1" si="1302"/>
        <v>#N/A</v>
      </c>
      <c r="EG549" t="e">
        <f t="shared" ca="1" si="1302"/>
        <v>#N/A</v>
      </c>
      <c r="EH549" t="e">
        <f t="shared" ca="1" si="1302"/>
        <v>#N/A</v>
      </c>
      <c r="EI549" t="e">
        <f t="shared" ca="1" si="1302"/>
        <v>#N/A</v>
      </c>
      <c r="EJ549" t="e">
        <f t="shared" ca="1" si="1302"/>
        <v>#N/A</v>
      </c>
      <c r="EK549" t="e">
        <f t="shared" ca="1" si="1302"/>
        <v>#N/A</v>
      </c>
      <c r="EL549" t="e">
        <f t="shared" ca="1" si="1302"/>
        <v>#N/A</v>
      </c>
      <c r="EM549" t="e">
        <f t="shared" ca="1" si="1302"/>
        <v>#N/A</v>
      </c>
      <c r="EN549" s="91" t="e">
        <f t="shared" ca="1" si="1302"/>
        <v>#N/A</v>
      </c>
    </row>
    <row r="550" spans="1:144">
      <c r="A550">
        <f ca="1"/>
        <v>0</v>
      </c>
      <c r="B550">
        <f ca="1"/>
        <v>0</v>
      </c>
      <c r="C550">
        <f ca="1"/>
        <v>0</v>
      </c>
      <c r="D550" t="str">
        <f ca="1"/>
        <v/>
      </c>
      <c r="E550">
        <f ca="1"/>
        <v>0</v>
      </c>
      <c r="F550">
        <f ca="1"/>
        <v>0</v>
      </c>
      <c r="G550">
        <f ca="1"/>
        <v>0</v>
      </c>
      <c r="H550" t="str">
        <f ca="1"/>
        <v/>
      </c>
      <c r="I550">
        <f ca="1"/>
        <v>0</v>
      </c>
      <c r="J550" t="str">
        <f ca="1"/>
        <v/>
      </c>
      <c r="K550" t="str">
        <f ca="1"/>
        <v>0</v>
      </c>
      <c r="L550" t="str">
        <f ca="1"/>
        <v>0</v>
      </c>
      <c r="M550" t="str">
        <f ca="1"/>
        <v>0</v>
      </c>
      <c r="X550" s="91" t="e">
        <f t="shared" ref="X550:X558" ca="1" si="1303">$L550*$E$518</f>
        <v>#N/A</v>
      </c>
      <c r="Y550" t="e">
        <f t="shared" ref="Y550:Y558" ca="1" si="1304">$L550*$E$518</f>
        <v>#N/A</v>
      </c>
      <c r="Z550" t="e">
        <f t="shared" ref="Z550:Z558" ca="1" si="1305">$L550*$E$518</f>
        <v>#N/A</v>
      </c>
      <c r="AA550" t="e">
        <f t="shared" ref="AA550:AA558" ca="1" si="1306">$L550*$E$518</f>
        <v>#N/A</v>
      </c>
      <c r="AB550" t="e">
        <f t="shared" ref="AB550:AB558" ca="1" si="1307">$L550*$E$518</f>
        <v>#N/A</v>
      </c>
      <c r="AC550" t="e">
        <f t="shared" ref="AC550:AC558" ca="1" si="1308">$L550*$E$518</f>
        <v>#N/A</v>
      </c>
      <c r="AD550" t="e">
        <f t="shared" ref="AD550:AD558" ca="1" si="1309">$L550*$E$518</f>
        <v>#N/A</v>
      </c>
      <c r="AE550" t="e">
        <f t="shared" ref="AE550:AE558" ca="1" si="1310">$L550*$E$518</f>
        <v>#N/A</v>
      </c>
      <c r="AF550" t="e">
        <f t="shared" ref="AF550:AF558" ca="1" si="1311">$L550*$E$518</f>
        <v>#N/A</v>
      </c>
      <c r="AG550" t="e">
        <f t="shared" ref="AG550:AG558" ca="1" si="1312">$L550*$E$518</f>
        <v>#N/A</v>
      </c>
      <c r="AH550" t="e">
        <f t="shared" ref="AH550:AH558" ca="1" si="1313">$L550*$E$518</f>
        <v>#N/A</v>
      </c>
      <c r="AI550" t="e">
        <f t="shared" ref="AI550:AI558" ca="1" si="1314">$L550*$E$518</f>
        <v>#N/A</v>
      </c>
      <c r="AJ550" t="e">
        <f t="shared" ref="AJ550:AJ558" ca="1" si="1315">$L550*$E$518</f>
        <v>#N/A</v>
      </c>
      <c r="AK550" t="e">
        <f t="shared" ref="AK550:AK558" ca="1" si="1316">$L550*$E$518</f>
        <v>#N/A</v>
      </c>
      <c r="AL550" t="e">
        <f t="shared" ref="AL550:AL558" ca="1" si="1317">$L550*$E$518</f>
        <v>#N/A</v>
      </c>
      <c r="AM550" t="e">
        <f t="shared" ref="AM550:AM558" ca="1" si="1318">$L550*$E$518</f>
        <v>#N/A</v>
      </c>
      <c r="AN550" t="e">
        <f t="shared" ref="AN550:AN558" ca="1" si="1319">$L550*$E$518</f>
        <v>#N/A</v>
      </c>
      <c r="AO550" t="e">
        <f t="shared" ref="AO550:AO558" ca="1" si="1320">$L550*$E$518</f>
        <v>#N/A</v>
      </c>
      <c r="AP550" t="e">
        <f t="shared" ref="AP550:AP558" ca="1" si="1321">$L550*$E$518</f>
        <v>#N/A</v>
      </c>
      <c r="AQ550" t="e">
        <f t="shared" ref="AQ550:AQ558" ca="1" si="1322">$L550*$E$518</f>
        <v>#N/A</v>
      </c>
      <c r="AR550" t="e">
        <f t="shared" ref="AR550:AR558" ca="1" si="1323">$L550*$E$518</f>
        <v>#N/A</v>
      </c>
      <c r="AS550" t="e">
        <f t="shared" ref="AS550:AS558" ca="1" si="1324">$L550*$E$518</f>
        <v>#N/A</v>
      </c>
      <c r="AT550" t="e">
        <f t="shared" ref="AT550:AT558" ca="1" si="1325">$L550*$E$518</f>
        <v>#N/A</v>
      </c>
      <c r="AU550" t="e">
        <f t="shared" ref="AU550:AU558" ca="1" si="1326">$L550*$E$518</f>
        <v>#N/A</v>
      </c>
      <c r="AV550" t="e">
        <f t="shared" ref="AV550:AV558" ca="1" si="1327">$L550*$E$518</f>
        <v>#N/A</v>
      </c>
      <c r="AW550" t="e">
        <f t="shared" ref="AW550:AW558" ca="1" si="1328">$L550*$E$518</f>
        <v>#N/A</v>
      </c>
      <c r="AX550" t="e">
        <f t="shared" ref="AX550:AX558" ca="1" si="1329">$L550*$E$518</f>
        <v>#N/A</v>
      </c>
      <c r="AY550" t="e">
        <f t="shared" ref="AY550:AY558" ca="1" si="1330">$L550*$E$518</f>
        <v>#N/A</v>
      </c>
      <c r="AZ550" t="e">
        <f t="shared" ref="AZ550:AZ558" ca="1" si="1331">$L550*$E$518</f>
        <v>#N/A</v>
      </c>
      <c r="BA550" t="e">
        <f t="shared" ref="BA550:BA558" ca="1" si="1332">$L550*$E$518</f>
        <v>#N/A</v>
      </c>
      <c r="BB550" s="91" t="e">
        <f t="shared" ref="BB550:BB558" ca="1" si="1333">$L550*$E$518</f>
        <v>#N/A</v>
      </c>
      <c r="BC550" t="e">
        <f t="shared" ref="BC550:BC558" ca="1" si="1334">$L550*$E$518</f>
        <v>#N/A</v>
      </c>
      <c r="BD550" t="e">
        <f t="shared" ref="BD550:BD558" ca="1" si="1335">$L550*$E$518</f>
        <v>#N/A</v>
      </c>
      <c r="BE550" t="e">
        <f t="shared" ref="BE550:BE558" ca="1" si="1336">$L550*$E$518</f>
        <v>#N/A</v>
      </c>
      <c r="BF550" t="e">
        <f t="shared" ref="BF550:BF558" ca="1" si="1337">$L550*$E$518</f>
        <v>#N/A</v>
      </c>
      <c r="BG550" t="e">
        <f t="shared" ref="BG550:BG558" ca="1" si="1338">$L550*$E$518</f>
        <v>#N/A</v>
      </c>
      <c r="BH550" t="e">
        <f t="shared" ref="BH550:BH558" ca="1" si="1339">$L550*$E$518</f>
        <v>#N/A</v>
      </c>
      <c r="BI550" t="e">
        <f t="shared" ref="BI550:BI558" ca="1" si="1340">$L550*$E$518</f>
        <v>#N/A</v>
      </c>
      <c r="BJ550" t="e">
        <f t="shared" ref="BJ550:BJ558" ca="1" si="1341">$L550*$E$518</f>
        <v>#N/A</v>
      </c>
      <c r="BK550" t="e">
        <f t="shared" ref="BK550:BK558" ca="1" si="1342">$L550*$E$518</f>
        <v>#N/A</v>
      </c>
      <c r="BL550" t="e">
        <f t="shared" ref="BL550:BL558" ca="1" si="1343">$L550*$E$518</f>
        <v>#N/A</v>
      </c>
      <c r="BM550" t="e">
        <f t="shared" ref="BM550:BM558" ca="1" si="1344">$L550*$E$518</f>
        <v>#N/A</v>
      </c>
      <c r="BN550" t="e">
        <f t="shared" ref="BN550:BN558" ca="1" si="1345">$L550*$E$518</f>
        <v>#N/A</v>
      </c>
      <c r="BO550" t="e">
        <f t="shared" ref="BO550:BO558" ca="1" si="1346">$L550*$E$518</f>
        <v>#N/A</v>
      </c>
      <c r="BP550" t="e">
        <f t="shared" ref="BP550:BP558" ca="1" si="1347">$L550*$E$518</f>
        <v>#N/A</v>
      </c>
      <c r="BQ550" t="e">
        <f t="shared" ref="BQ550:BQ558" ca="1" si="1348">$L550*$E$518</f>
        <v>#N/A</v>
      </c>
      <c r="BR550" t="e">
        <f t="shared" ref="BR550:BR558" ca="1" si="1349">$L550*$E$518</f>
        <v>#N/A</v>
      </c>
      <c r="BS550" t="e">
        <f t="shared" ref="BS550:BS558" ca="1" si="1350">$L550*$E$518</f>
        <v>#N/A</v>
      </c>
      <c r="BT550" t="e">
        <f t="shared" ref="BT550:BT558" ca="1" si="1351">$L550*$E$518</f>
        <v>#N/A</v>
      </c>
      <c r="BU550" t="e">
        <f t="shared" ref="BU550:BU558" ca="1" si="1352">$L550*$E$518</f>
        <v>#N/A</v>
      </c>
      <c r="BV550" t="e">
        <f t="shared" ref="BV550:BV558" ca="1" si="1353">$L550*$E$518</f>
        <v>#N/A</v>
      </c>
      <c r="BW550" t="e">
        <f t="shared" ref="BW550:BW558" ca="1" si="1354">$L550*$E$518</f>
        <v>#N/A</v>
      </c>
      <c r="BX550" t="e">
        <f t="shared" ref="BX550:BX558" ca="1" si="1355">$L550*$E$518</f>
        <v>#N/A</v>
      </c>
      <c r="BY550" t="e">
        <f t="shared" ref="BY550:BY558" ca="1" si="1356">$L550*$E$518</f>
        <v>#N/A</v>
      </c>
      <c r="BZ550" t="e">
        <f t="shared" ref="BZ550:BZ558" ca="1" si="1357">$L550*$E$518</f>
        <v>#N/A</v>
      </c>
      <c r="CA550" t="e">
        <f t="shared" ref="CA550:CA558" ca="1" si="1358">$L550*$E$518</f>
        <v>#N/A</v>
      </c>
      <c r="CB550" t="e">
        <f t="shared" ref="CB550:CB558" ca="1" si="1359">$L550*$E$518</f>
        <v>#N/A</v>
      </c>
      <c r="CC550" t="e">
        <f t="shared" ref="CC550:CC558" ca="1" si="1360">$L550*$E$518</f>
        <v>#N/A</v>
      </c>
      <c r="CD550" t="e">
        <f t="shared" ref="CD550:CD558" ca="1" si="1361">$L550*$E$518</f>
        <v>#N/A</v>
      </c>
      <c r="CE550" t="e">
        <f t="shared" ref="CE550:CE558" ca="1" si="1362">$L550*$E$518</f>
        <v>#N/A</v>
      </c>
      <c r="CF550" s="91" t="e">
        <f t="shared" ref="CF550:CF558" ca="1" si="1363">$L550*$E$518</f>
        <v>#N/A</v>
      </c>
      <c r="CG550" t="e">
        <f t="shared" ref="CG550:CG558" ca="1" si="1364">$L550*$E$518</f>
        <v>#N/A</v>
      </c>
      <c r="CH550" t="e">
        <f t="shared" ref="CH550:CH558" ca="1" si="1365">$L550*$E$518</f>
        <v>#N/A</v>
      </c>
      <c r="CI550" t="e">
        <f t="shared" ref="CI550:CI558" ca="1" si="1366">$L550*$E$518</f>
        <v>#N/A</v>
      </c>
      <c r="CJ550" t="e">
        <f t="shared" ref="CJ550:CJ558" ca="1" si="1367">$L550*$E$518</f>
        <v>#N/A</v>
      </c>
      <c r="CK550" t="e">
        <f t="shared" ref="CK550:CK558" ca="1" si="1368">$L550*$E$518</f>
        <v>#N/A</v>
      </c>
      <c r="CL550" t="e">
        <f t="shared" ref="CL550:CL558" ca="1" si="1369">$L550*$E$518</f>
        <v>#N/A</v>
      </c>
      <c r="CM550" t="e">
        <f t="shared" ref="CM550:CM558" ca="1" si="1370">$L550*$E$518</f>
        <v>#N/A</v>
      </c>
      <c r="CN550" t="e">
        <f t="shared" ref="CN550:CN558" ca="1" si="1371">$L550*$E$518</f>
        <v>#N/A</v>
      </c>
      <c r="CO550" t="e">
        <f t="shared" ref="CO550:CO558" ca="1" si="1372">$L550*$E$518</f>
        <v>#N/A</v>
      </c>
      <c r="CP550" t="e">
        <f t="shared" ref="CP550:CP558" ca="1" si="1373">$L550*$E$518</f>
        <v>#N/A</v>
      </c>
      <c r="CQ550" t="e">
        <f t="shared" ref="CQ550:CQ558" ca="1" si="1374">$L550*$E$518</f>
        <v>#N/A</v>
      </c>
      <c r="CR550" t="e">
        <f t="shared" ref="CR550:CR558" ca="1" si="1375">$L550*$E$518</f>
        <v>#N/A</v>
      </c>
      <c r="CS550" t="e">
        <f t="shared" ref="CS550:CS558" ca="1" si="1376">$L550*$E$518</f>
        <v>#N/A</v>
      </c>
      <c r="CT550" t="e">
        <f t="shared" ref="CT550:CT558" ca="1" si="1377">$L550*$E$518</f>
        <v>#N/A</v>
      </c>
      <c r="CU550" t="e">
        <f t="shared" ref="CU550:CU558" ca="1" si="1378">$L550*$E$518</f>
        <v>#N/A</v>
      </c>
      <c r="CV550" t="e">
        <f t="shared" ref="CV550:CV558" ca="1" si="1379">$L550*$E$518</f>
        <v>#N/A</v>
      </c>
      <c r="CW550" t="e">
        <f t="shared" ref="CW550:CW558" ca="1" si="1380">$L550*$E$518</f>
        <v>#N/A</v>
      </c>
      <c r="CX550" t="e">
        <f t="shared" ref="CX550:CX558" ca="1" si="1381">$L550*$E$518</f>
        <v>#N/A</v>
      </c>
      <c r="CY550" t="e">
        <f t="shared" ref="CY550:CY558" ca="1" si="1382">$L550*$E$518</f>
        <v>#N/A</v>
      </c>
      <c r="CZ550" t="e">
        <f t="shared" ref="CZ550:CZ558" ca="1" si="1383">$L550*$E$518</f>
        <v>#N/A</v>
      </c>
      <c r="DA550" t="e">
        <f t="shared" ref="DA550:DA558" ca="1" si="1384">$L550*$E$518</f>
        <v>#N/A</v>
      </c>
      <c r="DB550" t="e">
        <f t="shared" ref="DB550:DB558" ca="1" si="1385">$L550*$E$518</f>
        <v>#N/A</v>
      </c>
      <c r="DC550" t="e">
        <f t="shared" ref="DC550:DC558" ca="1" si="1386">$L550*$E$518</f>
        <v>#N/A</v>
      </c>
      <c r="DD550" t="e">
        <f t="shared" ref="DD550:DD558" ca="1" si="1387">$L550*$E$518</f>
        <v>#N/A</v>
      </c>
      <c r="DE550" t="e">
        <f t="shared" ref="DE550:DE558" ca="1" si="1388">$L550*$E$518</f>
        <v>#N/A</v>
      </c>
      <c r="DF550" t="e">
        <f t="shared" ref="DF550:DF558" ca="1" si="1389">$L550*$E$518</f>
        <v>#N/A</v>
      </c>
      <c r="DG550" t="e">
        <f t="shared" ref="DG550:DG558" ca="1" si="1390">$L550*$E$518</f>
        <v>#N/A</v>
      </c>
      <c r="DH550" t="e">
        <f t="shared" ref="DH550:DH558" ca="1" si="1391">$L550*$E$518</f>
        <v>#N/A</v>
      </c>
      <c r="DI550" t="e">
        <f t="shared" ref="DI550:DI558" ca="1" si="1392">$L550*$E$518</f>
        <v>#N/A</v>
      </c>
      <c r="DJ550" s="91" t="e">
        <f t="shared" ref="DJ550:DJ558" ca="1" si="1393">$L550*$E$518</f>
        <v>#N/A</v>
      </c>
      <c r="DK550" t="e">
        <f t="shared" ref="DK550:DK558" ca="1" si="1394">$L550*$E$518</f>
        <v>#N/A</v>
      </c>
      <c r="DL550" t="e">
        <f t="shared" ref="DL550:DL558" ca="1" si="1395">$L550*$E$518</f>
        <v>#N/A</v>
      </c>
      <c r="DM550" t="e">
        <f t="shared" ref="DM550:DM558" ca="1" si="1396">$L550*$E$518</f>
        <v>#N/A</v>
      </c>
      <c r="DN550" t="e">
        <f t="shared" ref="DN550:DN558" ca="1" si="1397">$L550*$E$518</f>
        <v>#N/A</v>
      </c>
      <c r="DO550" t="e">
        <f t="shared" ref="DO550:DO558" ca="1" si="1398">$L550*$E$518</f>
        <v>#N/A</v>
      </c>
      <c r="DP550" t="e">
        <f t="shared" ref="DP550:DP558" ca="1" si="1399">$L550*$E$518</f>
        <v>#N/A</v>
      </c>
      <c r="DQ550" t="e">
        <f t="shared" ref="DQ550:DQ558" ca="1" si="1400">$L550*$E$518</f>
        <v>#N/A</v>
      </c>
      <c r="DR550" t="e">
        <f t="shared" ref="DR550:DR558" ca="1" si="1401">$L550*$E$518</f>
        <v>#N/A</v>
      </c>
      <c r="DS550" t="e">
        <f t="shared" ref="DS550:DS558" ca="1" si="1402">$L550*$E$518</f>
        <v>#N/A</v>
      </c>
      <c r="DT550" t="e">
        <f t="shared" ref="DT550:DT558" ca="1" si="1403">$L550*$E$518</f>
        <v>#N/A</v>
      </c>
      <c r="DU550" t="e">
        <f t="shared" ref="DU550:DU558" ca="1" si="1404">$L550*$E$518</f>
        <v>#N/A</v>
      </c>
      <c r="DV550" t="e">
        <f t="shared" ref="DV550:DV558" ca="1" si="1405">$L550*$E$518</f>
        <v>#N/A</v>
      </c>
      <c r="DW550" t="e">
        <f t="shared" ref="DW550:DW558" ca="1" si="1406">$L550*$E$518</f>
        <v>#N/A</v>
      </c>
      <c r="DX550" t="e">
        <f t="shared" ref="DX550:DX558" ca="1" si="1407">$L550*$E$518</f>
        <v>#N/A</v>
      </c>
      <c r="DY550" t="e">
        <f t="shared" ref="DY550:DY558" ca="1" si="1408">$L550*$E$518</f>
        <v>#N/A</v>
      </c>
      <c r="DZ550" t="e">
        <f t="shared" ref="DZ550:DZ558" ca="1" si="1409">$L550*$E$518</f>
        <v>#N/A</v>
      </c>
      <c r="EA550" t="e">
        <f t="shared" ref="EA550:EA558" ca="1" si="1410">$L550*$E$518</f>
        <v>#N/A</v>
      </c>
      <c r="EB550" t="e">
        <f t="shared" ref="EB550:EB558" ca="1" si="1411">$L550*$E$518</f>
        <v>#N/A</v>
      </c>
      <c r="EC550" t="e">
        <f t="shared" ref="EC550:EC558" ca="1" si="1412">$L550*$E$518</f>
        <v>#N/A</v>
      </c>
      <c r="ED550" t="e">
        <f t="shared" ref="ED550:ED558" ca="1" si="1413">$L550*$E$518</f>
        <v>#N/A</v>
      </c>
      <c r="EE550" t="e">
        <f t="shared" ref="EE550:EE558" ca="1" si="1414">$L550*$E$518</f>
        <v>#N/A</v>
      </c>
      <c r="EF550" t="e">
        <f t="shared" ref="EF550:EF558" ca="1" si="1415">$L550*$E$518</f>
        <v>#N/A</v>
      </c>
      <c r="EG550" t="e">
        <f t="shared" ref="EG550:EG558" ca="1" si="1416">$L550*$E$518</f>
        <v>#N/A</v>
      </c>
      <c r="EH550" t="e">
        <f t="shared" ref="EH550:EH558" ca="1" si="1417">$L550*$E$518</f>
        <v>#N/A</v>
      </c>
      <c r="EI550" t="e">
        <f t="shared" ref="EI550:EI558" ca="1" si="1418">$L550*$E$518</f>
        <v>#N/A</v>
      </c>
      <c r="EJ550" t="e">
        <f t="shared" ref="EJ550:EJ558" ca="1" si="1419">$L550*$E$518</f>
        <v>#N/A</v>
      </c>
      <c r="EK550" t="e">
        <f t="shared" ref="EK550:EK558" ca="1" si="1420">$L550*$E$518</f>
        <v>#N/A</v>
      </c>
      <c r="EL550" t="e">
        <f t="shared" ref="EL550:EL558" ca="1" si="1421">$L550*$E$518</f>
        <v>#N/A</v>
      </c>
      <c r="EM550" t="e">
        <f t="shared" ref="EM550:EM558" ca="1" si="1422">$L550*$E$518</f>
        <v>#N/A</v>
      </c>
      <c r="EN550" s="91" t="e">
        <f t="shared" ref="EN550:EN558" ca="1" si="1423">$L550*$E$518</f>
        <v>#N/A</v>
      </c>
    </row>
    <row r="551" spans="1:144">
      <c r="A551">
        <f ca="1"/>
        <v>0</v>
      </c>
      <c r="B551">
        <f ca="1"/>
        <v>0</v>
      </c>
      <c r="C551">
        <f ca="1"/>
        <v>0</v>
      </c>
      <c r="D551" t="str">
        <f ca="1"/>
        <v/>
      </c>
      <c r="E551">
        <f ca="1"/>
        <v>0</v>
      </c>
      <c r="F551">
        <f ca="1"/>
        <v>0</v>
      </c>
      <c r="G551">
        <f ca="1"/>
        <v>0</v>
      </c>
      <c r="H551" t="str">
        <f ca="1"/>
        <v/>
      </c>
      <c r="I551">
        <f ca="1"/>
        <v>0</v>
      </c>
      <c r="J551" t="str">
        <f ca="1"/>
        <v/>
      </c>
      <c r="K551" t="str">
        <f ca="1"/>
        <v>0</v>
      </c>
      <c r="L551" t="str">
        <f ca="1"/>
        <v>0</v>
      </c>
      <c r="M551" t="str">
        <f ca="1"/>
        <v>0</v>
      </c>
      <c r="X551" s="91" t="e">
        <f t="shared" ca="1" si="1303"/>
        <v>#N/A</v>
      </c>
      <c r="Y551" t="e">
        <f t="shared" ca="1" si="1304"/>
        <v>#N/A</v>
      </c>
      <c r="Z551" t="e">
        <f t="shared" ca="1" si="1305"/>
        <v>#N/A</v>
      </c>
      <c r="AA551" t="e">
        <f t="shared" ca="1" si="1306"/>
        <v>#N/A</v>
      </c>
      <c r="AB551" t="e">
        <f t="shared" ca="1" si="1307"/>
        <v>#N/A</v>
      </c>
      <c r="AC551" t="e">
        <f t="shared" ca="1" si="1308"/>
        <v>#N/A</v>
      </c>
      <c r="AD551" t="e">
        <f t="shared" ca="1" si="1309"/>
        <v>#N/A</v>
      </c>
      <c r="AE551" t="e">
        <f t="shared" ca="1" si="1310"/>
        <v>#N/A</v>
      </c>
      <c r="AF551" t="e">
        <f t="shared" ca="1" si="1311"/>
        <v>#N/A</v>
      </c>
      <c r="AG551" t="e">
        <f t="shared" ca="1" si="1312"/>
        <v>#N/A</v>
      </c>
      <c r="AH551" t="e">
        <f t="shared" ca="1" si="1313"/>
        <v>#N/A</v>
      </c>
      <c r="AI551" t="e">
        <f t="shared" ca="1" si="1314"/>
        <v>#N/A</v>
      </c>
      <c r="AJ551" t="e">
        <f t="shared" ca="1" si="1315"/>
        <v>#N/A</v>
      </c>
      <c r="AK551" t="e">
        <f t="shared" ca="1" si="1316"/>
        <v>#N/A</v>
      </c>
      <c r="AL551" t="e">
        <f t="shared" ca="1" si="1317"/>
        <v>#N/A</v>
      </c>
      <c r="AM551" t="e">
        <f t="shared" ca="1" si="1318"/>
        <v>#N/A</v>
      </c>
      <c r="AN551" t="e">
        <f t="shared" ca="1" si="1319"/>
        <v>#N/A</v>
      </c>
      <c r="AO551" t="e">
        <f t="shared" ca="1" si="1320"/>
        <v>#N/A</v>
      </c>
      <c r="AP551" t="e">
        <f t="shared" ca="1" si="1321"/>
        <v>#N/A</v>
      </c>
      <c r="AQ551" t="e">
        <f t="shared" ca="1" si="1322"/>
        <v>#N/A</v>
      </c>
      <c r="AR551" t="e">
        <f t="shared" ca="1" si="1323"/>
        <v>#N/A</v>
      </c>
      <c r="AS551" t="e">
        <f t="shared" ca="1" si="1324"/>
        <v>#N/A</v>
      </c>
      <c r="AT551" t="e">
        <f t="shared" ca="1" si="1325"/>
        <v>#N/A</v>
      </c>
      <c r="AU551" t="e">
        <f t="shared" ca="1" si="1326"/>
        <v>#N/A</v>
      </c>
      <c r="AV551" t="e">
        <f t="shared" ca="1" si="1327"/>
        <v>#N/A</v>
      </c>
      <c r="AW551" t="e">
        <f t="shared" ca="1" si="1328"/>
        <v>#N/A</v>
      </c>
      <c r="AX551" t="e">
        <f t="shared" ca="1" si="1329"/>
        <v>#N/A</v>
      </c>
      <c r="AY551" t="e">
        <f t="shared" ca="1" si="1330"/>
        <v>#N/A</v>
      </c>
      <c r="AZ551" t="e">
        <f t="shared" ca="1" si="1331"/>
        <v>#N/A</v>
      </c>
      <c r="BA551" t="e">
        <f t="shared" ca="1" si="1332"/>
        <v>#N/A</v>
      </c>
      <c r="BB551" s="91" t="e">
        <f t="shared" ca="1" si="1333"/>
        <v>#N/A</v>
      </c>
      <c r="BC551" t="e">
        <f t="shared" ca="1" si="1334"/>
        <v>#N/A</v>
      </c>
      <c r="BD551" t="e">
        <f t="shared" ca="1" si="1335"/>
        <v>#N/A</v>
      </c>
      <c r="BE551" t="e">
        <f t="shared" ca="1" si="1336"/>
        <v>#N/A</v>
      </c>
      <c r="BF551" t="e">
        <f t="shared" ca="1" si="1337"/>
        <v>#N/A</v>
      </c>
      <c r="BG551" t="e">
        <f t="shared" ca="1" si="1338"/>
        <v>#N/A</v>
      </c>
      <c r="BH551" t="e">
        <f t="shared" ca="1" si="1339"/>
        <v>#N/A</v>
      </c>
      <c r="BI551" t="e">
        <f t="shared" ca="1" si="1340"/>
        <v>#N/A</v>
      </c>
      <c r="BJ551" t="e">
        <f t="shared" ca="1" si="1341"/>
        <v>#N/A</v>
      </c>
      <c r="BK551" t="e">
        <f t="shared" ca="1" si="1342"/>
        <v>#N/A</v>
      </c>
      <c r="BL551" t="e">
        <f t="shared" ca="1" si="1343"/>
        <v>#N/A</v>
      </c>
      <c r="BM551" t="e">
        <f t="shared" ca="1" si="1344"/>
        <v>#N/A</v>
      </c>
      <c r="BN551" t="e">
        <f t="shared" ca="1" si="1345"/>
        <v>#N/A</v>
      </c>
      <c r="BO551" t="e">
        <f t="shared" ca="1" si="1346"/>
        <v>#N/A</v>
      </c>
      <c r="BP551" t="e">
        <f t="shared" ca="1" si="1347"/>
        <v>#N/A</v>
      </c>
      <c r="BQ551" t="e">
        <f t="shared" ca="1" si="1348"/>
        <v>#N/A</v>
      </c>
      <c r="BR551" t="e">
        <f t="shared" ca="1" si="1349"/>
        <v>#N/A</v>
      </c>
      <c r="BS551" t="e">
        <f t="shared" ca="1" si="1350"/>
        <v>#N/A</v>
      </c>
      <c r="BT551" t="e">
        <f t="shared" ca="1" si="1351"/>
        <v>#N/A</v>
      </c>
      <c r="BU551" t="e">
        <f t="shared" ca="1" si="1352"/>
        <v>#N/A</v>
      </c>
      <c r="BV551" t="e">
        <f t="shared" ca="1" si="1353"/>
        <v>#N/A</v>
      </c>
      <c r="BW551" t="e">
        <f t="shared" ca="1" si="1354"/>
        <v>#N/A</v>
      </c>
      <c r="BX551" t="e">
        <f t="shared" ca="1" si="1355"/>
        <v>#N/A</v>
      </c>
      <c r="BY551" t="e">
        <f t="shared" ca="1" si="1356"/>
        <v>#N/A</v>
      </c>
      <c r="BZ551" t="e">
        <f t="shared" ca="1" si="1357"/>
        <v>#N/A</v>
      </c>
      <c r="CA551" t="e">
        <f t="shared" ca="1" si="1358"/>
        <v>#N/A</v>
      </c>
      <c r="CB551" t="e">
        <f t="shared" ca="1" si="1359"/>
        <v>#N/A</v>
      </c>
      <c r="CC551" t="e">
        <f t="shared" ca="1" si="1360"/>
        <v>#N/A</v>
      </c>
      <c r="CD551" t="e">
        <f t="shared" ca="1" si="1361"/>
        <v>#N/A</v>
      </c>
      <c r="CE551" t="e">
        <f t="shared" ca="1" si="1362"/>
        <v>#N/A</v>
      </c>
      <c r="CF551" s="91" t="e">
        <f t="shared" ca="1" si="1363"/>
        <v>#N/A</v>
      </c>
      <c r="CG551" t="e">
        <f t="shared" ca="1" si="1364"/>
        <v>#N/A</v>
      </c>
      <c r="CH551" t="e">
        <f t="shared" ca="1" si="1365"/>
        <v>#N/A</v>
      </c>
      <c r="CI551" t="e">
        <f t="shared" ca="1" si="1366"/>
        <v>#N/A</v>
      </c>
      <c r="CJ551" t="e">
        <f t="shared" ca="1" si="1367"/>
        <v>#N/A</v>
      </c>
      <c r="CK551" t="e">
        <f t="shared" ca="1" si="1368"/>
        <v>#N/A</v>
      </c>
      <c r="CL551" t="e">
        <f t="shared" ca="1" si="1369"/>
        <v>#N/A</v>
      </c>
      <c r="CM551" t="e">
        <f t="shared" ca="1" si="1370"/>
        <v>#N/A</v>
      </c>
      <c r="CN551" t="e">
        <f t="shared" ca="1" si="1371"/>
        <v>#N/A</v>
      </c>
      <c r="CO551" t="e">
        <f t="shared" ca="1" si="1372"/>
        <v>#N/A</v>
      </c>
      <c r="CP551" t="e">
        <f t="shared" ca="1" si="1373"/>
        <v>#N/A</v>
      </c>
      <c r="CQ551" t="e">
        <f t="shared" ca="1" si="1374"/>
        <v>#N/A</v>
      </c>
      <c r="CR551" t="e">
        <f t="shared" ca="1" si="1375"/>
        <v>#N/A</v>
      </c>
      <c r="CS551" t="e">
        <f t="shared" ca="1" si="1376"/>
        <v>#N/A</v>
      </c>
      <c r="CT551" t="e">
        <f t="shared" ca="1" si="1377"/>
        <v>#N/A</v>
      </c>
      <c r="CU551" t="e">
        <f t="shared" ca="1" si="1378"/>
        <v>#N/A</v>
      </c>
      <c r="CV551" t="e">
        <f t="shared" ca="1" si="1379"/>
        <v>#N/A</v>
      </c>
      <c r="CW551" t="e">
        <f t="shared" ca="1" si="1380"/>
        <v>#N/A</v>
      </c>
      <c r="CX551" t="e">
        <f t="shared" ca="1" si="1381"/>
        <v>#N/A</v>
      </c>
      <c r="CY551" t="e">
        <f t="shared" ca="1" si="1382"/>
        <v>#N/A</v>
      </c>
      <c r="CZ551" t="e">
        <f t="shared" ca="1" si="1383"/>
        <v>#N/A</v>
      </c>
      <c r="DA551" t="e">
        <f t="shared" ca="1" si="1384"/>
        <v>#N/A</v>
      </c>
      <c r="DB551" t="e">
        <f t="shared" ca="1" si="1385"/>
        <v>#N/A</v>
      </c>
      <c r="DC551" t="e">
        <f t="shared" ca="1" si="1386"/>
        <v>#N/A</v>
      </c>
      <c r="DD551" t="e">
        <f t="shared" ca="1" si="1387"/>
        <v>#N/A</v>
      </c>
      <c r="DE551" t="e">
        <f t="shared" ca="1" si="1388"/>
        <v>#N/A</v>
      </c>
      <c r="DF551" t="e">
        <f t="shared" ca="1" si="1389"/>
        <v>#N/A</v>
      </c>
      <c r="DG551" t="e">
        <f t="shared" ca="1" si="1390"/>
        <v>#N/A</v>
      </c>
      <c r="DH551" t="e">
        <f t="shared" ca="1" si="1391"/>
        <v>#N/A</v>
      </c>
      <c r="DI551" t="e">
        <f t="shared" ca="1" si="1392"/>
        <v>#N/A</v>
      </c>
      <c r="DJ551" s="91" t="e">
        <f t="shared" ca="1" si="1393"/>
        <v>#N/A</v>
      </c>
      <c r="DK551" t="e">
        <f t="shared" ca="1" si="1394"/>
        <v>#N/A</v>
      </c>
      <c r="DL551" t="e">
        <f t="shared" ca="1" si="1395"/>
        <v>#N/A</v>
      </c>
      <c r="DM551" t="e">
        <f t="shared" ca="1" si="1396"/>
        <v>#N/A</v>
      </c>
      <c r="DN551" t="e">
        <f t="shared" ca="1" si="1397"/>
        <v>#N/A</v>
      </c>
      <c r="DO551" t="e">
        <f t="shared" ca="1" si="1398"/>
        <v>#N/A</v>
      </c>
      <c r="DP551" t="e">
        <f t="shared" ca="1" si="1399"/>
        <v>#N/A</v>
      </c>
      <c r="DQ551" t="e">
        <f t="shared" ca="1" si="1400"/>
        <v>#N/A</v>
      </c>
      <c r="DR551" t="e">
        <f t="shared" ca="1" si="1401"/>
        <v>#N/A</v>
      </c>
      <c r="DS551" t="e">
        <f t="shared" ca="1" si="1402"/>
        <v>#N/A</v>
      </c>
      <c r="DT551" t="e">
        <f t="shared" ca="1" si="1403"/>
        <v>#N/A</v>
      </c>
      <c r="DU551" t="e">
        <f t="shared" ca="1" si="1404"/>
        <v>#N/A</v>
      </c>
      <c r="DV551" t="e">
        <f t="shared" ca="1" si="1405"/>
        <v>#N/A</v>
      </c>
      <c r="DW551" t="e">
        <f t="shared" ca="1" si="1406"/>
        <v>#N/A</v>
      </c>
      <c r="DX551" t="e">
        <f t="shared" ca="1" si="1407"/>
        <v>#N/A</v>
      </c>
      <c r="DY551" t="e">
        <f t="shared" ca="1" si="1408"/>
        <v>#N/A</v>
      </c>
      <c r="DZ551" t="e">
        <f t="shared" ca="1" si="1409"/>
        <v>#N/A</v>
      </c>
      <c r="EA551" t="e">
        <f t="shared" ca="1" si="1410"/>
        <v>#N/A</v>
      </c>
      <c r="EB551" t="e">
        <f t="shared" ca="1" si="1411"/>
        <v>#N/A</v>
      </c>
      <c r="EC551" t="e">
        <f t="shared" ca="1" si="1412"/>
        <v>#N/A</v>
      </c>
      <c r="ED551" t="e">
        <f t="shared" ca="1" si="1413"/>
        <v>#N/A</v>
      </c>
      <c r="EE551" t="e">
        <f t="shared" ca="1" si="1414"/>
        <v>#N/A</v>
      </c>
      <c r="EF551" t="e">
        <f t="shared" ca="1" si="1415"/>
        <v>#N/A</v>
      </c>
      <c r="EG551" t="e">
        <f t="shared" ca="1" si="1416"/>
        <v>#N/A</v>
      </c>
      <c r="EH551" t="e">
        <f t="shared" ca="1" si="1417"/>
        <v>#N/A</v>
      </c>
      <c r="EI551" t="e">
        <f t="shared" ca="1" si="1418"/>
        <v>#N/A</v>
      </c>
      <c r="EJ551" t="e">
        <f t="shared" ca="1" si="1419"/>
        <v>#N/A</v>
      </c>
      <c r="EK551" t="e">
        <f t="shared" ca="1" si="1420"/>
        <v>#N/A</v>
      </c>
      <c r="EL551" t="e">
        <f t="shared" ca="1" si="1421"/>
        <v>#N/A</v>
      </c>
      <c r="EM551" t="e">
        <f t="shared" ca="1" si="1422"/>
        <v>#N/A</v>
      </c>
      <c r="EN551" s="91" t="e">
        <f t="shared" ca="1" si="1423"/>
        <v>#N/A</v>
      </c>
    </row>
    <row r="552" spans="1:144">
      <c r="A552">
        <f ca="1"/>
        <v>0</v>
      </c>
      <c r="B552">
        <f ca="1"/>
        <v>0</v>
      </c>
      <c r="C552">
        <f ca="1"/>
        <v>0</v>
      </c>
      <c r="D552" t="str">
        <f ca="1"/>
        <v/>
      </c>
      <c r="E552">
        <f ca="1"/>
        <v>0</v>
      </c>
      <c r="F552">
        <f ca="1"/>
        <v>0</v>
      </c>
      <c r="G552">
        <f ca="1"/>
        <v>0</v>
      </c>
      <c r="H552" t="str">
        <f ca="1"/>
        <v/>
      </c>
      <c r="I552">
        <f ca="1"/>
        <v>0</v>
      </c>
      <c r="J552" t="str">
        <f ca="1"/>
        <v/>
      </c>
      <c r="K552" t="str">
        <f ca="1"/>
        <v>0</v>
      </c>
      <c r="L552" t="str">
        <f ca="1"/>
        <v>0</v>
      </c>
      <c r="M552" t="str">
        <f ca="1"/>
        <v>0</v>
      </c>
      <c r="X552" s="91" t="e">
        <f t="shared" ca="1" si="1303"/>
        <v>#N/A</v>
      </c>
      <c r="Y552" t="e">
        <f t="shared" ca="1" si="1304"/>
        <v>#N/A</v>
      </c>
      <c r="Z552" t="e">
        <f t="shared" ca="1" si="1305"/>
        <v>#N/A</v>
      </c>
      <c r="AA552" t="e">
        <f t="shared" ca="1" si="1306"/>
        <v>#N/A</v>
      </c>
      <c r="AB552" t="e">
        <f t="shared" ca="1" si="1307"/>
        <v>#N/A</v>
      </c>
      <c r="AC552" t="e">
        <f t="shared" ca="1" si="1308"/>
        <v>#N/A</v>
      </c>
      <c r="AD552" t="e">
        <f t="shared" ca="1" si="1309"/>
        <v>#N/A</v>
      </c>
      <c r="AE552" t="e">
        <f t="shared" ca="1" si="1310"/>
        <v>#N/A</v>
      </c>
      <c r="AF552" t="e">
        <f t="shared" ca="1" si="1311"/>
        <v>#N/A</v>
      </c>
      <c r="AG552" t="e">
        <f t="shared" ca="1" si="1312"/>
        <v>#N/A</v>
      </c>
      <c r="AH552" t="e">
        <f t="shared" ca="1" si="1313"/>
        <v>#N/A</v>
      </c>
      <c r="AI552" t="e">
        <f t="shared" ca="1" si="1314"/>
        <v>#N/A</v>
      </c>
      <c r="AJ552" t="e">
        <f t="shared" ca="1" si="1315"/>
        <v>#N/A</v>
      </c>
      <c r="AK552" t="e">
        <f t="shared" ca="1" si="1316"/>
        <v>#N/A</v>
      </c>
      <c r="AL552" t="e">
        <f t="shared" ca="1" si="1317"/>
        <v>#N/A</v>
      </c>
      <c r="AM552" t="e">
        <f t="shared" ca="1" si="1318"/>
        <v>#N/A</v>
      </c>
      <c r="AN552" t="e">
        <f t="shared" ca="1" si="1319"/>
        <v>#N/A</v>
      </c>
      <c r="AO552" t="e">
        <f t="shared" ca="1" si="1320"/>
        <v>#N/A</v>
      </c>
      <c r="AP552" t="e">
        <f t="shared" ca="1" si="1321"/>
        <v>#N/A</v>
      </c>
      <c r="AQ552" t="e">
        <f t="shared" ca="1" si="1322"/>
        <v>#N/A</v>
      </c>
      <c r="AR552" t="e">
        <f t="shared" ca="1" si="1323"/>
        <v>#N/A</v>
      </c>
      <c r="AS552" t="e">
        <f t="shared" ca="1" si="1324"/>
        <v>#N/A</v>
      </c>
      <c r="AT552" t="e">
        <f t="shared" ca="1" si="1325"/>
        <v>#N/A</v>
      </c>
      <c r="AU552" t="e">
        <f t="shared" ca="1" si="1326"/>
        <v>#N/A</v>
      </c>
      <c r="AV552" t="e">
        <f t="shared" ca="1" si="1327"/>
        <v>#N/A</v>
      </c>
      <c r="AW552" t="e">
        <f t="shared" ca="1" si="1328"/>
        <v>#N/A</v>
      </c>
      <c r="AX552" t="e">
        <f t="shared" ca="1" si="1329"/>
        <v>#N/A</v>
      </c>
      <c r="AY552" t="e">
        <f t="shared" ca="1" si="1330"/>
        <v>#N/A</v>
      </c>
      <c r="AZ552" t="e">
        <f t="shared" ca="1" si="1331"/>
        <v>#N/A</v>
      </c>
      <c r="BA552" t="e">
        <f t="shared" ca="1" si="1332"/>
        <v>#N/A</v>
      </c>
      <c r="BB552" s="91" t="e">
        <f t="shared" ca="1" si="1333"/>
        <v>#N/A</v>
      </c>
      <c r="BC552" t="e">
        <f t="shared" ca="1" si="1334"/>
        <v>#N/A</v>
      </c>
      <c r="BD552" t="e">
        <f t="shared" ca="1" si="1335"/>
        <v>#N/A</v>
      </c>
      <c r="BE552" t="e">
        <f t="shared" ca="1" si="1336"/>
        <v>#N/A</v>
      </c>
      <c r="BF552" t="e">
        <f t="shared" ca="1" si="1337"/>
        <v>#N/A</v>
      </c>
      <c r="BG552" t="e">
        <f t="shared" ca="1" si="1338"/>
        <v>#N/A</v>
      </c>
      <c r="BH552" t="e">
        <f t="shared" ca="1" si="1339"/>
        <v>#N/A</v>
      </c>
      <c r="BI552" t="e">
        <f t="shared" ca="1" si="1340"/>
        <v>#N/A</v>
      </c>
      <c r="BJ552" t="e">
        <f t="shared" ca="1" si="1341"/>
        <v>#N/A</v>
      </c>
      <c r="BK552" t="e">
        <f t="shared" ca="1" si="1342"/>
        <v>#N/A</v>
      </c>
      <c r="BL552" t="e">
        <f t="shared" ca="1" si="1343"/>
        <v>#N/A</v>
      </c>
      <c r="BM552" t="e">
        <f t="shared" ca="1" si="1344"/>
        <v>#N/A</v>
      </c>
      <c r="BN552" t="e">
        <f t="shared" ca="1" si="1345"/>
        <v>#N/A</v>
      </c>
      <c r="BO552" t="e">
        <f t="shared" ca="1" si="1346"/>
        <v>#N/A</v>
      </c>
      <c r="BP552" t="e">
        <f t="shared" ca="1" si="1347"/>
        <v>#N/A</v>
      </c>
      <c r="BQ552" t="e">
        <f t="shared" ca="1" si="1348"/>
        <v>#N/A</v>
      </c>
      <c r="BR552" t="e">
        <f t="shared" ca="1" si="1349"/>
        <v>#N/A</v>
      </c>
      <c r="BS552" t="e">
        <f t="shared" ca="1" si="1350"/>
        <v>#N/A</v>
      </c>
      <c r="BT552" t="e">
        <f t="shared" ca="1" si="1351"/>
        <v>#N/A</v>
      </c>
      <c r="BU552" t="e">
        <f t="shared" ca="1" si="1352"/>
        <v>#N/A</v>
      </c>
      <c r="BV552" t="e">
        <f t="shared" ca="1" si="1353"/>
        <v>#N/A</v>
      </c>
      <c r="BW552" t="e">
        <f t="shared" ca="1" si="1354"/>
        <v>#N/A</v>
      </c>
      <c r="BX552" t="e">
        <f t="shared" ca="1" si="1355"/>
        <v>#N/A</v>
      </c>
      <c r="BY552" t="e">
        <f t="shared" ca="1" si="1356"/>
        <v>#N/A</v>
      </c>
      <c r="BZ552" t="e">
        <f t="shared" ca="1" si="1357"/>
        <v>#N/A</v>
      </c>
      <c r="CA552" t="e">
        <f t="shared" ca="1" si="1358"/>
        <v>#N/A</v>
      </c>
      <c r="CB552" t="e">
        <f t="shared" ca="1" si="1359"/>
        <v>#N/A</v>
      </c>
      <c r="CC552" t="e">
        <f t="shared" ca="1" si="1360"/>
        <v>#N/A</v>
      </c>
      <c r="CD552" t="e">
        <f t="shared" ca="1" si="1361"/>
        <v>#N/A</v>
      </c>
      <c r="CE552" t="e">
        <f t="shared" ca="1" si="1362"/>
        <v>#N/A</v>
      </c>
      <c r="CF552" s="91" t="e">
        <f t="shared" ca="1" si="1363"/>
        <v>#N/A</v>
      </c>
      <c r="CG552" t="e">
        <f t="shared" ca="1" si="1364"/>
        <v>#N/A</v>
      </c>
      <c r="CH552" t="e">
        <f t="shared" ca="1" si="1365"/>
        <v>#N/A</v>
      </c>
      <c r="CI552" t="e">
        <f t="shared" ca="1" si="1366"/>
        <v>#N/A</v>
      </c>
      <c r="CJ552" t="e">
        <f t="shared" ca="1" si="1367"/>
        <v>#N/A</v>
      </c>
      <c r="CK552" t="e">
        <f t="shared" ca="1" si="1368"/>
        <v>#N/A</v>
      </c>
      <c r="CL552" t="e">
        <f t="shared" ca="1" si="1369"/>
        <v>#N/A</v>
      </c>
      <c r="CM552" t="e">
        <f t="shared" ca="1" si="1370"/>
        <v>#N/A</v>
      </c>
      <c r="CN552" t="e">
        <f t="shared" ca="1" si="1371"/>
        <v>#N/A</v>
      </c>
      <c r="CO552" t="e">
        <f t="shared" ca="1" si="1372"/>
        <v>#N/A</v>
      </c>
      <c r="CP552" t="e">
        <f t="shared" ca="1" si="1373"/>
        <v>#N/A</v>
      </c>
      <c r="CQ552" t="e">
        <f t="shared" ca="1" si="1374"/>
        <v>#N/A</v>
      </c>
      <c r="CR552" t="e">
        <f t="shared" ca="1" si="1375"/>
        <v>#N/A</v>
      </c>
      <c r="CS552" t="e">
        <f t="shared" ca="1" si="1376"/>
        <v>#N/A</v>
      </c>
      <c r="CT552" t="e">
        <f t="shared" ca="1" si="1377"/>
        <v>#N/A</v>
      </c>
      <c r="CU552" t="e">
        <f t="shared" ca="1" si="1378"/>
        <v>#N/A</v>
      </c>
      <c r="CV552" t="e">
        <f t="shared" ca="1" si="1379"/>
        <v>#N/A</v>
      </c>
      <c r="CW552" t="e">
        <f t="shared" ca="1" si="1380"/>
        <v>#N/A</v>
      </c>
      <c r="CX552" t="e">
        <f t="shared" ca="1" si="1381"/>
        <v>#N/A</v>
      </c>
      <c r="CY552" t="e">
        <f t="shared" ca="1" si="1382"/>
        <v>#N/A</v>
      </c>
      <c r="CZ552" t="e">
        <f t="shared" ca="1" si="1383"/>
        <v>#N/A</v>
      </c>
      <c r="DA552" t="e">
        <f t="shared" ca="1" si="1384"/>
        <v>#N/A</v>
      </c>
      <c r="DB552" t="e">
        <f t="shared" ca="1" si="1385"/>
        <v>#N/A</v>
      </c>
      <c r="DC552" t="e">
        <f t="shared" ca="1" si="1386"/>
        <v>#N/A</v>
      </c>
      <c r="DD552" t="e">
        <f t="shared" ca="1" si="1387"/>
        <v>#N/A</v>
      </c>
      <c r="DE552" t="e">
        <f t="shared" ca="1" si="1388"/>
        <v>#N/A</v>
      </c>
      <c r="DF552" t="e">
        <f t="shared" ca="1" si="1389"/>
        <v>#N/A</v>
      </c>
      <c r="DG552" t="e">
        <f t="shared" ca="1" si="1390"/>
        <v>#N/A</v>
      </c>
      <c r="DH552" t="e">
        <f t="shared" ca="1" si="1391"/>
        <v>#N/A</v>
      </c>
      <c r="DI552" t="e">
        <f t="shared" ca="1" si="1392"/>
        <v>#N/A</v>
      </c>
      <c r="DJ552" s="91" t="e">
        <f t="shared" ca="1" si="1393"/>
        <v>#N/A</v>
      </c>
      <c r="DK552" t="e">
        <f t="shared" ca="1" si="1394"/>
        <v>#N/A</v>
      </c>
      <c r="DL552" t="e">
        <f t="shared" ca="1" si="1395"/>
        <v>#N/A</v>
      </c>
      <c r="DM552" t="e">
        <f t="shared" ca="1" si="1396"/>
        <v>#N/A</v>
      </c>
      <c r="DN552" t="e">
        <f t="shared" ca="1" si="1397"/>
        <v>#N/A</v>
      </c>
      <c r="DO552" t="e">
        <f t="shared" ca="1" si="1398"/>
        <v>#N/A</v>
      </c>
      <c r="DP552" t="e">
        <f t="shared" ca="1" si="1399"/>
        <v>#N/A</v>
      </c>
      <c r="DQ552" t="e">
        <f t="shared" ca="1" si="1400"/>
        <v>#N/A</v>
      </c>
      <c r="DR552" t="e">
        <f t="shared" ca="1" si="1401"/>
        <v>#N/A</v>
      </c>
      <c r="DS552" t="e">
        <f t="shared" ca="1" si="1402"/>
        <v>#N/A</v>
      </c>
      <c r="DT552" t="e">
        <f t="shared" ca="1" si="1403"/>
        <v>#N/A</v>
      </c>
      <c r="DU552" t="e">
        <f t="shared" ca="1" si="1404"/>
        <v>#N/A</v>
      </c>
      <c r="DV552" t="e">
        <f t="shared" ca="1" si="1405"/>
        <v>#N/A</v>
      </c>
      <c r="DW552" t="e">
        <f t="shared" ca="1" si="1406"/>
        <v>#N/A</v>
      </c>
      <c r="DX552" t="e">
        <f t="shared" ca="1" si="1407"/>
        <v>#N/A</v>
      </c>
      <c r="DY552" t="e">
        <f t="shared" ca="1" si="1408"/>
        <v>#N/A</v>
      </c>
      <c r="DZ552" t="e">
        <f t="shared" ca="1" si="1409"/>
        <v>#N/A</v>
      </c>
      <c r="EA552" t="e">
        <f t="shared" ca="1" si="1410"/>
        <v>#N/A</v>
      </c>
      <c r="EB552" t="e">
        <f t="shared" ca="1" si="1411"/>
        <v>#N/A</v>
      </c>
      <c r="EC552" t="e">
        <f t="shared" ca="1" si="1412"/>
        <v>#N/A</v>
      </c>
      <c r="ED552" t="e">
        <f t="shared" ca="1" si="1413"/>
        <v>#N/A</v>
      </c>
      <c r="EE552" t="e">
        <f t="shared" ca="1" si="1414"/>
        <v>#N/A</v>
      </c>
      <c r="EF552" t="e">
        <f t="shared" ca="1" si="1415"/>
        <v>#N/A</v>
      </c>
      <c r="EG552" t="e">
        <f t="shared" ca="1" si="1416"/>
        <v>#N/A</v>
      </c>
      <c r="EH552" t="e">
        <f t="shared" ca="1" si="1417"/>
        <v>#N/A</v>
      </c>
      <c r="EI552" t="e">
        <f t="shared" ca="1" si="1418"/>
        <v>#N/A</v>
      </c>
      <c r="EJ552" t="e">
        <f t="shared" ca="1" si="1419"/>
        <v>#N/A</v>
      </c>
      <c r="EK552" t="e">
        <f t="shared" ca="1" si="1420"/>
        <v>#N/A</v>
      </c>
      <c r="EL552" t="e">
        <f t="shared" ca="1" si="1421"/>
        <v>#N/A</v>
      </c>
      <c r="EM552" t="e">
        <f t="shared" ca="1" si="1422"/>
        <v>#N/A</v>
      </c>
      <c r="EN552" s="91" t="e">
        <f t="shared" ca="1" si="1423"/>
        <v>#N/A</v>
      </c>
    </row>
    <row r="553" spans="1:144">
      <c r="A553">
        <f ca="1"/>
        <v>0</v>
      </c>
      <c r="B553">
        <f ca="1"/>
        <v>0</v>
      </c>
      <c r="C553">
        <f ca="1"/>
        <v>0</v>
      </c>
      <c r="D553" t="str">
        <f ca="1"/>
        <v/>
      </c>
      <c r="E553">
        <f ca="1"/>
        <v>0</v>
      </c>
      <c r="F553">
        <f ca="1"/>
        <v>0</v>
      </c>
      <c r="G553">
        <f ca="1"/>
        <v>0</v>
      </c>
      <c r="H553" t="str">
        <f ca="1"/>
        <v/>
      </c>
      <c r="I553">
        <f ca="1"/>
        <v>0</v>
      </c>
      <c r="J553" t="str">
        <f ca="1"/>
        <v/>
      </c>
      <c r="K553" t="str">
        <f ca="1"/>
        <v>0</v>
      </c>
      <c r="L553" t="str">
        <f ca="1"/>
        <v>0</v>
      </c>
      <c r="M553" t="str">
        <f ca="1"/>
        <v>0</v>
      </c>
      <c r="X553" s="91" t="e">
        <f t="shared" ca="1" si="1303"/>
        <v>#N/A</v>
      </c>
      <c r="Y553" t="e">
        <f t="shared" ca="1" si="1304"/>
        <v>#N/A</v>
      </c>
      <c r="Z553" t="e">
        <f t="shared" ca="1" si="1305"/>
        <v>#N/A</v>
      </c>
      <c r="AA553" t="e">
        <f t="shared" ca="1" si="1306"/>
        <v>#N/A</v>
      </c>
      <c r="AB553" t="e">
        <f t="shared" ca="1" si="1307"/>
        <v>#N/A</v>
      </c>
      <c r="AC553" t="e">
        <f t="shared" ca="1" si="1308"/>
        <v>#N/A</v>
      </c>
      <c r="AD553" t="e">
        <f t="shared" ca="1" si="1309"/>
        <v>#N/A</v>
      </c>
      <c r="AE553" t="e">
        <f t="shared" ca="1" si="1310"/>
        <v>#N/A</v>
      </c>
      <c r="AF553" t="e">
        <f t="shared" ca="1" si="1311"/>
        <v>#N/A</v>
      </c>
      <c r="AG553" t="e">
        <f t="shared" ca="1" si="1312"/>
        <v>#N/A</v>
      </c>
      <c r="AH553" t="e">
        <f t="shared" ca="1" si="1313"/>
        <v>#N/A</v>
      </c>
      <c r="AI553" t="e">
        <f t="shared" ca="1" si="1314"/>
        <v>#N/A</v>
      </c>
      <c r="AJ553" t="e">
        <f t="shared" ca="1" si="1315"/>
        <v>#N/A</v>
      </c>
      <c r="AK553" t="e">
        <f t="shared" ca="1" si="1316"/>
        <v>#N/A</v>
      </c>
      <c r="AL553" t="e">
        <f t="shared" ca="1" si="1317"/>
        <v>#N/A</v>
      </c>
      <c r="AM553" t="e">
        <f t="shared" ca="1" si="1318"/>
        <v>#N/A</v>
      </c>
      <c r="AN553" t="e">
        <f t="shared" ca="1" si="1319"/>
        <v>#N/A</v>
      </c>
      <c r="AO553" t="e">
        <f t="shared" ca="1" si="1320"/>
        <v>#N/A</v>
      </c>
      <c r="AP553" t="e">
        <f t="shared" ca="1" si="1321"/>
        <v>#N/A</v>
      </c>
      <c r="AQ553" t="e">
        <f t="shared" ca="1" si="1322"/>
        <v>#N/A</v>
      </c>
      <c r="AR553" t="e">
        <f t="shared" ca="1" si="1323"/>
        <v>#N/A</v>
      </c>
      <c r="AS553" t="e">
        <f t="shared" ca="1" si="1324"/>
        <v>#N/A</v>
      </c>
      <c r="AT553" t="e">
        <f t="shared" ca="1" si="1325"/>
        <v>#N/A</v>
      </c>
      <c r="AU553" t="e">
        <f t="shared" ca="1" si="1326"/>
        <v>#N/A</v>
      </c>
      <c r="AV553" t="e">
        <f t="shared" ca="1" si="1327"/>
        <v>#N/A</v>
      </c>
      <c r="AW553" t="e">
        <f t="shared" ca="1" si="1328"/>
        <v>#N/A</v>
      </c>
      <c r="AX553" t="e">
        <f t="shared" ca="1" si="1329"/>
        <v>#N/A</v>
      </c>
      <c r="AY553" t="e">
        <f t="shared" ca="1" si="1330"/>
        <v>#N/A</v>
      </c>
      <c r="AZ553" t="e">
        <f t="shared" ca="1" si="1331"/>
        <v>#N/A</v>
      </c>
      <c r="BA553" t="e">
        <f t="shared" ca="1" si="1332"/>
        <v>#N/A</v>
      </c>
      <c r="BB553" s="91" t="e">
        <f t="shared" ca="1" si="1333"/>
        <v>#N/A</v>
      </c>
      <c r="BC553" t="e">
        <f t="shared" ca="1" si="1334"/>
        <v>#N/A</v>
      </c>
      <c r="BD553" t="e">
        <f t="shared" ca="1" si="1335"/>
        <v>#N/A</v>
      </c>
      <c r="BE553" t="e">
        <f t="shared" ca="1" si="1336"/>
        <v>#N/A</v>
      </c>
      <c r="BF553" t="e">
        <f t="shared" ca="1" si="1337"/>
        <v>#N/A</v>
      </c>
      <c r="BG553" t="e">
        <f t="shared" ca="1" si="1338"/>
        <v>#N/A</v>
      </c>
      <c r="BH553" t="e">
        <f t="shared" ca="1" si="1339"/>
        <v>#N/A</v>
      </c>
      <c r="BI553" t="e">
        <f t="shared" ca="1" si="1340"/>
        <v>#N/A</v>
      </c>
      <c r="BJ553" t="e">
        <f t="shared" ca="1" si="1341"/>
        <v>#N/A</v>
      </c>
      <c r="BK553" t="e">
        <f t="shared" ca="1" si="1342"/>
        <v>#N/A</v>
      </c>
      <c r="BL553" t="e">
        <f t="shared" ca="1" si="1343"/>
        <v>#N/A</v>
      </c>
      <c r="BM553" t="e">
        <f t="shared" ca="1" si="1344"/>
        <v>#N/A</v>
      </c>
      <c r="BN553" t="e">
        <f t="shared" ca="1" si="1345"/>
        <v>#N/A</v>
      </c>
      <c r="BO553" t="e">
        <f t="shared" ca="1" si="1346"/>
        <v>#N/A</v>
      </c>
      <c r="BP553" t="e">
        <f t="shared" ca="1" si="1347"/>
        <v>#N/A</v>
      </c>
      <c r="BQ553" t="e">
        <f t="shared" ca="1" si="1348"/>
        <v>#N/A</v>
      </c>
      <c r="BR553" t="e">
        <f t="shared" ca="1" si="1349"/>
        <v>#N/A</v>
      </c>
      <c r="BS553" t="e">
        <f t="shared" ca="1" si="1350"/>
        <v>#N/A</v>
      </c>
      <c r="BT553" t="e">
        <f t="shared" ca="1" si="1351"/>
        <v>#N/A</v>
      </c>
      <c r="BU553" t="e">
        <f t="shared" ca="1" si="1352"/>
        <v>#N/A</v>
      </c>
      <c r="BV553" t="e">
        <f t="shared" ca="1" si="1353"/>
        <v>#N/A</v>
      </c>
      <c r="BW553" t="e">
        <f t="shared" ca="1" si="1354"/>
        <v>#N/A</v>
      </c>
      <c r="BX553" t="e">
        <f t="shared" ca="1" si="1355"/>
        <v>#N/A</v>
      </c>
      <c r="BY553" t="e">
        <f t="shared" ca="1" si="1356"/>
        <v>#N/A</v>
      </c>
      <c r="BZ553" t="e">
        <f t="shared" ca="1" si="1357"/>
        <v>#N/A</v>
      </c>
      <c r="CA553" t="e">
        <f t="shared" ca="1" si="1358"/>
        <v>#N/A</v>
      </c>
      <c r="CB553" t="e">
        <f t="shared" ca="1" si="1359"/>
        <v>#N/A</v>
      </c>
      <c r="CC553" t="e">
        <f t="shared" ca="1" si="1360"/>
        <v>#N/A</v>
      </c>
      <c r="CD553" t="e">
        <f t="shared" ca="1" si="1361"/>
        <v>#N/A</v>
      </c>
      <c r="CE553" t="e">
        <f t="shared" ca="1" si="1362"/>
        <v>#N/A</v>
      </c>
      <c r="CF553" s="91" t="e">
        <f t="shared" ca="1" si="1363"/>
        <v>#N/A</v>
      </c>
      <c r="CG553" t="e">
        <f t="shared" ca="1" si="1364"/>
        <v>#N/A</v>
      </c>
      <c r="CH553" t="e">
        <f t="shared" ca="1" si="1365"/>
        <v>#N/A</v>
      </c>
      <c r="CI553" t="e">
        <f t="shared" ca="1" si="1366"/>
        <v>#N/A</v>
      </c>
      <c r="CJ553" t="e">
        <f t="shared" ca="1" si="1367"/>
        <v>#N/A</v>
      </c>
      <c r="CK553" t="e">
        <f t="shared" ca="1" si="1368"/>
        <v>#N/A</v>
      </c>
      <c r="CL553" t="e">
        <f t="shared" ca="1" si="1369"/>
        <v>#N/A</v>
      </c>
      <c r="CM553" t="e">
        <f t="shared" ca="1" si="1370"/>
        <v>#N/A</v>
      </c>
      <c r="CN553" t="e">
        <f t="shared" ca="1" si="1371"/>
        <v>#N/A</v>
      </c>
      <c r="CO553" t="e">
        <f t="shared" ca="1" si="1372"/>
        <v>#N/A</v>
      </c>
      <c r="CP553" t="e">
        <f t="shared" ca="1" si="1373"/>
        <v>#N/A</v>
      </c>
      <c r="CQ553" t="e">
        <f t="shared" ca="1" si="1374"/>
        <v>#N/A</v>
      </c>
      <c r="CR553" t="e">
        <f t="shared" ca="1" si="1375"/>
        <v>#N/A</v>
      </c>
      <c r="CS553" t="e">
        <f t="shared" ca="1" si="1376"/>
        <v>#N/A</v>
      </c>
      <c r="CT553" t="e">
        <f t="shared" ca="1" si="1377"/>
        <v>#N/A</v>
      </c>
      <c r="CU553" t="e">
        <f t="shared" ca="1" si="1378"/>
        <v>#N/A</v>
      </c>
      <c r="CV553" t="e">
        <f t="shared" ca="1" si="1379"/>
        <v>#N/A</v>
      </c>
      <c r="CW553" t="e">
        <f t="shared" ca="1" si="1380"/>
        <v>#N/A</v>
      </c>
      <c r="CX553" t="e">
        <f t="shared" ca="1" si="1381"/>
        <v>#N/A</v>
      </c>
      <c r="CY553" t="e">
        <f t="shared" ca="1" si="1382"/>
        <v>#N/A</v>
      </c>
      <c r="CZ553" t="e">
        <f t="shared" ca="1" si="1383"/>
        <v>#N/A</v>
      </c>
      <c r="DA553" t="e">
        <f t="shared" ca="1" si="1384"/>
        <v>#N/A</v>
      </c>
      <c r="DB553" t="e">
        <f t="shared" ca="1" si="1385"/>
        <v>#N/A</v>
      </c>
      <c r="DC553" t="e">
        <f t="shared" ca="1" si="1386"/>
        <v>#N/A</v>
      </c>
      <c r="DD553" t="e">
        <f t="shared" ca="1" si="1387"/>
        <v>#N/A</v>
      </c>
      <c r="DE553" t="e">
        <f t="shared" ca="1" si="1388"/>
        <v>#N/A</v>
      </c>
      <c r="DF553" t="e">
        <f t="shared" ca="1" si="1389"/>
        <v>#N/A</v>
      </c>
      <c r="DG553" t="e">
        <f t="shared" ca="1" si="1390"/>
        <v>#N/A</v>
      </c>
      <c r="DH553" t="e">
        <f t="shared" ca="1" si="1391"/>
        <v>#N/A</v>
      </c>
      <c r="DI553" t="e">
        <f t="shared" ca="1" si="1392"/>
        <v>#N/A</v>
      </c>
      <c r="DJ553" s="91" t="e">
        <f t="shared" ca="1" si="1393"/>
        <v>#N/A</v>
      </c>
      <c r="DK553" t="e">
        <f t="shared" ca="1" si="1394"/>
        <v>#N/A</v>
      </c>
      <c r="DL553" t="e">
        <f t="shared" ca="1" si="1395"/>
        <v>#N/A</v>
      </c>
      <c r="DM553" t="e">
        <f t="shared" ca="1" si="1396"/>
        <v>#N/A</v>
      </c>
      <c r="DN553" t="e">
        <f t="shared" ca="1" si="1397"/>
        <v>#N/A</v>
      </c>
      <c r="DO553" t="e">
        <f t="shared" ca="1" si="1398"/>
        <v>#N/A</v>
      </c>
      <c r="DP553" t="e">
        <f t="shared" ca="1" si="1399"/>
        <v>#N/A</v>
      </c>
      <c r="DQ553" t="e">
        <f t="shared" ca="1" si="1400"/>
        <v>#N/A</v>
      </c>
      <c r="DR553" t="e">
        <f t="shared" ca="1" si="1401"/>
        <v>#N/A</v>
      </c>
      <c r="DS553" t="e">
        <f t="shared" ca="1" si="1402"/>
        <v>#N/A</v>
      </c>
      <c r="DT553" t="e">
        <f t="shared" ca="1" si="1403"/>
        <v>#N/A</v>
      </c>
      <c r="DU553" t="e">
        <f t="shared" ca="1" si="1404"/>
        <v>#N/A</v>
      </c>
      <c r="DV553" t="e">
        <f t="shared" ca="1" si="1405"/>
        <v>#N/A</v>
      </c>
      <c r="DW553" t="e">
        <f t="shared" ca="1" si="1406"/>
        <v>#N/A</v>
      </c>
      <c r="DX553" t="e">
        <f t="shared" ca="1" si="1407"/>
        <v>#N/A</v>
      </c>
      <c r="DY553" t="e">
        <f t="shared" ca="1" si="1408"/>
        <v>#N/A</v>
      </c>
      <c r="DZ553" t="e">
        <f t="shared" ca="1" si="1409"/>
        <v>#N/A</v>
      </c>
      <c r="EA553" t="e">
        <f t="shared" ca="1" si="1410"/>
        <v>#N/A</v>
      </c>
      <c r="EB553" t="e">
        <f t="shared" ca="1" si="1411"/>
        <v>#N/A</v>
      </c>
      <c r="EC553" t="e">
        <f t="shared" ca="1" si="1412"/>
        <v>#N/A</v>
      </c>
      <c r="ED553" t="e">
        <f t="shared" ca="1" si="1413"/>
        <v>#N/A</v>
      </c>
      <c r="EE553" t="e">
        <f t="shared" ca="1" si="1414"/>
        <v>#N/A</v>
      </c>
      <c r="EF553" t="e">
        <f t="shared" ca="1" si="1415"/>
        <v>#N/A</v>
      </c>
      <c r="EG553" t="e">
        <f t="shared" ca="1" si="1416"/>
        <v>#N/A</v>
      </c>
      <c r="EH553" t="e">
        <f t="shared" ca="1" si="1417"/>
        <v>#N/A</v>
      </c>
      <c r="EI553" t="e">
        <f t="shared" ca="1" si="1418"/>
        <v>#N/A</v>
      </c>
      <c r="EJ553" t="e">
        <f t="shared" ca="1" si="1419"/>
        <v>#N/A</v>
      </c>
      <c r="EK553" t="e">
        <f t="shared" ca="1" si="1420"/>
        <v>#N/A</v>
      </c>
      <c r="EL553" t="e">
        <f t="shared" ca="1" si="1421"/>
        <v>#N/A</v>
      </c>
      <c r="EM553" t="e">
        <f t="shared" ca="1" si="1422"/>
        <v>#N/A</v>
      </c>
      <c r="EN553" s="91" t="e">
        <f t="shared" ca="1" si="1423"/>
        <v>#N/A</v>
      </c>
    </row>
    <row r="554" spans="1:144">
      <c r="A554">
        <f ca="1"/>
        <v>0</v>
      </c>
      <c r="B554">
        <f ca="1"/>
        <v>0</v>
      </c>
      <c r="C554">
        <f ca="1"/>
        <v>0</v>
      </c>
      <c r="D554" t="str">
        <f ca="1"/>
        <v/>
      </c>
      <c r="E554">
        <f ca="1"/>
        <v>0</v>
      </c>
      <c r="F554">
        <f ca="1"/>
        <v>0</v>
      </c>
      <c r="G554">
        <f ca="1"/>
        <v>0</v>
      </c>
      <c r="H554" t="str">
        <f ca="1"/>
        <v/>
      </c>
      <c r="I554">
        <f ca="1"/>
        <v>0</v>
      </c>
      <c r="J554" t="str">
        <f ca="1"/>
        <v/>
      </c>
      <c r="K554" t="str">
        <f ca="1"/>
        <v>0</v>
      </c>
      <c r="L554" t="str">
        <f ca="1"/>
        <v>0</v>
      </c>
      <c r="M554" t="str">
        <f ca="1"/>
        <v>0</v>
      </c>
      <c r="X554" s="91" t="e">
        <f t="shared" ca="1" si="1303"/>
        <v>#N/A</v>
      </c>
      <c r="Y554" t="e">
        <f t="shared" ca="1" si="1304"/>
        <v>#N/A</v>
      </c>
      <c r="Z554" t="e">
        <f t="shared" ca="1" si="1305"/>
        <v>#N/A</v>
      </c>
      <c r="AA554" t="e">
        <f t="shared" ca="1" si="1306"/>
        <v>#N/A</v>
      </c>
      <c r="AB554" t="e">
        <f t="shared" ca="1" si="1307"/>
        <v>#N/A</v>
      </c>
      <c r="AC554" t="e">
        <f t="shared" ca="1" si="1308"/>
        <v>#N/A</v>
      </c>
      <c r="AD554" t="e">
        <f t="shared" ca="1" si="1309"/>
        <v>#N/A</v>
      </c>
      <c r="AE554" t="e">
        <f t="shared" ca="1" si="1310"/>
        <v>#N/A</v>
      </c>
      <c r="AF554" t="e">
        <f t="shared" ca="1" si="1311"/>
        <v>#N/A</v>
      </c>
      <c r="AG554" t="e">
        <f t="shared" ca="1" si="1312"/>
        <v>#N/A</v>
      </c>
      <c r="AH554" t="e">
        <f t="shared" ca="1" si="1313"/>
        <v>#N/A</v>
      </c>
      <c r="AI554" t="e">
        <f t="shared" ca="1" si="1314"/>
        <v>#N/A</v>
      </c>
      <c r="AJ554" t="e">
        <f t="shared" ca="1" si="1315"/>
        <v>#N/A</v>
      </c>
      <c r="AK554" t="e">
        <f t="shared" ca="1" si="1316"/>
        <v>#N/A</v>
      </c>
      <c r="AL554" t="e">
        <f t="shared" ca="1" si="1317"/>
        <v>#N/A</v>
      </c>
      <c r="AM554" t="e">
        <f t="shared" ca="1" si="1318"/>
        <v>#N/A</v>
      </c>
      <c r="AN554" t="e">
        <f t="shared" ca="1" si="1319"/>
        <v>#N/A</v>
      </c>
      <c r="AO554" t="e">
        <f t="shared" ca="1" si="1320"/>
        <v>#N/A</v>
      </c>
      <c r="AP554" t="e">
        <f t="shared" ca="1" si="1321"/>
        <v>#N/A</v>
      </c>
      <c r="AQ554" t="e">
        <f t="shared" ca="1" si="1322"/>
        <v>#N/A</v>
      </c>
      <c r="AR554" t="e">
        <f t="shared" ca="1" si="1323"/>
        <v>#N/A</v>
      </c>
      <c r="AS554" t="e">
        <f t="shared" ca="1" si="1324"/>
        <v>#N/A</v>
      </c>
      <c r="AT554" t="e">
        <f t="shared" ca="1" si="1325"/>
        <v>#N/A</v>
      </c>
      <c r="AU554" t="e">
        <f t="shared" ca="1" si="1326"/>
        <v>#N/A</v>
      </c>
      <c r="AV554" t="e">
        <f t="shared" ca="1" si="1327"/>
        <v>#N/A</v>
      </c>
      <c r="AW554" t="e">
        <f t="shared" ca="1" si="1328"/>
        <v>#N/A</v>
      </c>
      <c r="AX554" t="e">
        <f t="shared" ca="1" si="1329"/>
        <v>#N/A</v>
      </c>
      <c r="AY554" t="e">
        <f t="shared" ca="1" si="1330"/>
        <v>#N/A</v>
      </c>
      <c r="AZ554" t="e">
        <f t="shared" ca="1" si="1331"/>
        <v>#N/A</v>
      </c>
      <c r="BA554" t="e">
        <f t="shared" ca="1" si="1332"/>
        <v>#N/A</v>
      </c>
      <c r="BB554" s="91" t="e">
        <f t="shared" ca="1" si="1333"/>
        <v>#N/A</v>
      </c>
      <c r="BC554" t="e">
        <f t="shared" ca="1" si="1334"/>
        <v>#N/A</v>
      </c>
      <c r="BD554" t="e">
        <f t="shared" ca="1" si="1335"/>
        <v>#N/A</v>
      </c>
      <c r="BE554" t="e">
        <f t="shared" ca="1" si="1336"/>
        <v>#N/A</v>
      </c>
      <c r="BF554" t="e">
        <f t="shared" ca="1" si="1337"/>
        <v>#N/A</v>
      </c>
      <c r="BG554" t="e">
        <f t="shared" ca="1" si="1338"/>
        <v>#N/A</v>
      </c>
      <c r="BH554" t="e">
        <f t="shared" ca="1" si="1339"/>
        <v>#N/A</v>
      </c>
      <c r="BI554" t="e">
        <f t="shared" ca="1" si="1340"/>
        <v>#N/A</v>
      </c>
      <c r="BJ554" t="e">
        <f t="shared" ca="1" si="1341"/>
        <v>#N/A</v>
      </c>
      <c r="BK554" t="e">
        <f t="shared" ca="1" si="1342"/>
        <v>#N/A</v>
      </c>
      <c r="BL554" t="e">
        <f t="shared" ca="1" si="1343"/>
        <v>#N/A</v>
      </c>
      <c r="BM554" t="e">
        <f t="shared" ca="1" si="1344"/>
        <v>#N/A</v>
      </c>
      <c r="BN554" t="e">
        <f t="shared" ca="1" si="1345"/>
        <v>#N/A</v>
      </c>
      <c r="BO554" t="e">
        <f t="shared" ca="1" si="1346"/>
        <v>#N/A</v>
      </c>
      <c r="BP554" t="e">
        <f t="shared" ca="1" si="1347"/>
        <v>#N/A</v>
      </c>
      <c r="BQ554" t="e">
        <f t="shared" ca="1" si="1348"/>
        <v>#N/A</v>
      </c>
      <c r="BR554" t="e">
        <f t="shared" ca="1" si="1349"/>
        <v>#N/A</v>
      </c>
      <c r="BS554" t="e">
        <f t="shared" ca="1" si="1350"/>
        <v>#N/A</v>
      </c>
      <c r="BT554" t="e">
        <f t="shared" ca="1" si="1351"/>
        <v>#N/A</v>
      </c>
      <c r="BU554" t="e">
        <f t="shared" ca="1" si="1352"/>
        <v>#N/A</v>
      </c>
      <c r="BV554" t="e">
        <f t="shared" ca="1" si="1353"/>
        <v>#N/A</v>
      </c>
      <c r="BW554" t="e">
        <f t="shared" ca="1" si="1354"/>
        <v>#N/A</v>
      </c>
      <c r="BX554" t="e">
        <f t="shared" ca="1" si="1355"/>
        <v>#N/A</v>
      </c>
      <c r="BY554" t="e">
        <f t="shared" ca="1" si="1356"/>
        <v>#N/A</v>
      </c>
      <c r="BZ554" t="e">
        <f t="shared" ca="1" si="1357"/>
        <v>#N/A</v>
      </c>
      <c r="CA554" t="e">
        <f t="shared" ca="1" si="1358"/>
        <v>#N/A</v>
      </c>
      <c r="CB554" t="e">
        <f t="shared" ca="1" si="1359"/>
        <v>#N/A</v>
      </c>
      <c r="CC554" t="e">
        <f t="shared" ca="1" si="1360"/>
        <v>#N/A</v>
      </c>
      <c r="CD554" t="e">
        <f t="shared" ca="1" si="1361"/>
        <v>#N/A</v>
      </c>
      <c r="CE554" t="e">
        <f t="shared" ca="1" si="1362"/>
        <v>#N/A</v>
      </c>
      <c r="CF554" s="91" t="e">
        <f t="shared" ca="1" si="1363"/>
        <v>#N/A</v>
      </c>
      <c r="CG554" t="e">
        <f t="shared" ca="1" si="1364"/>
        <v>#N/A</v>
      </c>
      <c r="CH554" t="e">
        <f t="shared" ca="1" si="1365"/>
        <v>#N/A</v>
      </c>
      <c r="CI554" t="e">
        <f t="shared" ca="1" si="1366"/>
        <v>#N/A</v>
      </c>
      <c r="CJ554" t="e">
        <f t="shared" ca="1" si="1367"/>
        <v>#N/A</v>
      </c>
      <c r="CK554" t="e">
        <f t="shared" ca="1" si="1368"/>
        <v>#N/A</v>
      </c>
      <c r="CL554" t="e">
        <f t="shared" ca="1" si="1369"/>
        <v>#N/A</v>
      </c>
      <c r="CM554" t="e">
        <f t="shared" ca="1" si="1370"/>
        <v>#N/A</v>
      </c>
      <c r="CN554" t="e">
        <f t="shared" ca="1" si="1371"/>
        <v>#N/A</v>
      </c>
      <c r="CO554" t="e">
        <f t="shared" ca="1" si="1372"/>
        <v>#N/A</v>
      </c>
      <c r="CP554" t="e">
        <f t="shared" ca="1" si="1373"/>
        <v>#N/A</v>
      </c>
      <c r="CQ554" t="e">
        <f t="shared" ca="1" si="1374"/>
        <v>#N/A</v>
      </c>
      <c r="CR554" t="e">
        <f t="shared" ca="1" si="1375"/>
        <v>#N/A</v>
      </c>
      <c r="CS554" t="e">
        <f t="shared" ca="1" si="1376"/>
        <v>#N/A</v>
      </c>
      <c r="CT554" t="e">
        <f t="shared" ca="1" si="1377"/>
        <v>#N/A</v>
      </c>
      <c r="CU554" t="e">
        <f t="shared" ca="1" si="1378"/>
        <v>#N/A</v>
      </c>
      <c r="CV554" t="e">
        <f t="shared" ca="1" si="1379"/>
        <v>#N/A</v>
      </c>
      <c r="CW554" t="e">
        <f t="shared" ca="1" si="1380"/>
        <v>#N/A</v>
      </c>
      <c r="CX554" t="e">
        <f t="shared" ca="1" si="1381"/>
        <v>#N/A</v>
      </c>
      <c r="CY554" t="e">
        <f t="shared" ca="1" si="1382"/>
        <v>#N/A</v>
      </c>
      <c r="CZ554" t="e">
        <f t="shared" ca="1" si="1383"/>
        <v>#N/A</v>
      </c>
      <c r="DA554" t="e">
        <f t="shared" ca="1" si="1384"/>
        <v>#N/A</v>
      </c>
      <c r="DB554" t="e">
        <f t="shared" ca="1" si="1385"/>
        <v>#N/A</v>
      </c>
      <c r="DC554" t="e">
        <f t="shared" ca="1" si="1386"/>
        <v>#N/A</v>
      </c>
      <c r="DD554" t="e">
        <f t="shared" ca="1" si="1387"/>
        <v>#N/A</v>
      </c>
      <c r="DE554" t="e">
        <f t="shared" ca="1" si="1388"/>
        <v>#N/A</v>
      </c>
      <c r="DF554" t="e">
        <f t="shared" ca="1" si="1389"/>
        <v>#N/A</v>
      </c>
      <c r="DG554" t="e">
        <f t="shared" ca="1" si="1390"/>
        <v>#N/A</v>
      </c>
      <c r="DH554" t="e">
        <f t="shared" ca="1" si="1391"/>
        <v>#N/A</v>
      </c>
      <c r="DI554" t="e">
        <f t="shared" ca="1" si="1392"/>
        <v>#N/A</v>
      </c>
      <c r="DJ554" s="91" t="e">
        <f t="shared" ca="1" si="1393"/>
        <v>#N/A</v>
      </c>
      <c r="DK554" t="e">
        <f t="shared" ca="1" si="1394"/>
        <v>#N/A</v>
      </c>
      <c r="DL554" t="e">
        <f t="shared" ca="1" si="1395"/>
        <v>#N/A</v>
      </c>
      <c r="DM554" t="e">
        <f t="shared" ca="1" si="1396"/>
        <v>#N/A</v>
      </c>
      <c r="DN554" t="e">
        <f t="shared" ca="1" si="1397"/>
        <v>#N/A</v>
      </c>
      <c r="DO554" t="e">
        <f t="shared" ca="1" si="1398"/>
        <v>#N/A</v>
      </c>
      <c r="DP554" t="e">
        <f t="shared" ca="1" si="1399"/>
        <v>#N/A</v>
      </c>
      <c r="DQ554" t="e">
        <f t="shared" ca="1" si="1400"/>
        <v>#N/A</v>
      </c>
      <c r="DR554" t="e">
        <f t="shared" ca="1" si="1401"/>
        <v>#N/A</v>
      </c>
      <c r="DS554" t="e">
        <f t="shared" ca="1" si="1402"/>
        <v>#N/A</v>
      </c>
      <c r="DT554" t="e">
        <f t="shared" ca="1" si="1403"/>
        <v>#N/A</v>
      </c>
      <c r="DU554" t="e">
        <f t="shared" ca="1" si="1404"/>
        <v>#N/A</v>
      </c>
      <c r="DV554" t="e">
        <f t="shared" ca="1" si="1405"/>
        <v>#N/A</v>
      </c>
      <c r="DW554" t="e">
        <f t="shared" ca="1" si="1406"/>
        <v>#N/A</v>
      </c>
      <c r="DX554" t="e">
        <f t="shared" ca="1" si="1407"/>
        <v>#N/A</v>
      </c>
      <c r="DY554" t="e">
        <f t="shared" ca="1" si="1408"/>
        <v>#N/A</v>
      </c>
      <c r="DZ554" t="e">
        <f t="shared" ca="1" si="1409"/>
        <v>#N/A</v>
      </c>
      <c r="EA554" t="e">
        <f t="shared" ca="1" si="1410"/>
        <v>#N/A</v>
      </c>
      <c r="EB554" t="e">
        <f t="shared" ca="1" si="1411"/>
        <v>#N/A</v>
      </c>
      <c r="EC554" t="e">
        <f t="shared" ca="1" si="1412"/>
        <v>#N/A</v>
      </c>
      <c r="ED554" t="e">
        <f t="shared" ca="1" si="1413"/>
        <v>#N/A</v>
      </c>
      <c r="EE554" t="e">
        <f t="shared" ca="1" si="1414"/>
        <v>#N/A</v>
      </c>
      <c r="EF554" t="e">
        <f t="shared" ca="1" si="1415"/>
        <v>#N/A</v>
      </c>
      <c r="EG554" t="e">
        <f t="shared" ca="1" si="1416"/>
        <v>#N/A</v>
      </c>
      <c r="EH554" t="e">
        <f t="shared" ca="1" si="1417"/>
        <v>#N/A</v>
      </c>
      <c r="EI554" t="e">
        <f t="shared" ca="1" si="1418"/>
        <v>#N/A</v>
      </c>
      <c r="EJ554" t="e">
        <f t="shared" ca="1" si="1419"/>
        <v>#N/A</v>
      </c>
      <c r="EK554" t="e">
        <f t="shared" ca="1" si="1420"/>
        <v>#N/A</v>
      </c>
      <c r="EL554" t="e">
        <f t="shared" ca="1" si="1421"/>
        <v>#N/A</v>
      </c>
      <c r="EM554" t="e">
        <f t="shared" ca="1" si="1422"/>
        <v>#N/A</v>
      </c>
      <c r="EN554" s="91" t="e">
        <f t="shared" ca="1" si="1423"/>
        <v>#N/A</v>
      </c>
    </row>
    <row r="555" spans="1:144">
      <c r="A555">
        <f ca="1"/>
        <v>0</v>
      </c>
      <c r="B555">
        <f ca="1"/>
        <v>0</v>
      </c>
      <c r="C555">
        <f ca="1"/>
        <v>0</v>
      </c>
      <c r="D555" t="str">
        <f ca="1"/>
        <v/>
      </c>
      <c r="E555">
        <f ca="1"/>
        <v>0</v>
      </c>
      <c r="F555">
        <f ca="1"/>
        <v>0</v>
      </c>
      <c r="G555">
        <f ca="1"/>
        <v>0</v>
      </c>
      <c r="H555" t="str">
        <f ca="1"/>
        <v/>
      </c>
      <c r="I555">
        <f ca="1"/>
        <v>0</v>
      </c>
      <c r="J555" t="str">
        <f ca="1"/>
        <v/>
      </c>
      <c r="K555" t="str">
        <f ca="1"/>
        <v>0</v>
      </c>
      <c r="L555" t="str">
        <f ca="1"/>
        <v>0</v>
      </c>
      <c r="M555" t="str">
        <f ca="1"/>
        <v>0</v>
      </c>
      <c r="X555" s="91" t="e">
        <f t="shared" ca="1" si="1303"/>
        <v>#N/A</v>
      </c>
      <c r="Y555" t="e">
        <f t="shared" ca="1" si="1304"/>
        <v>#N/A</v>
      </c>
      <c r="Z555" t="e">
        <f t="shared" ca="1" si="1305"/>
        <v>#N/A</v>
      </c>
      <c r="AA555" t="e">
        <f t="shared" ca="1" si="1306"/>
        <v>#N/A</v>
      </c>
      <c r="AB555" t="e">
        <f t="shared" ca="1" si="1307"/>
        <v>#N/A</v>
      </c>
      <c r="AC555" t="e">
        <f t="shared" ca="1" si="1308"/>
        <v>#N/A</v>
      </c>
      <c r="AD555" t="e">
        <f t="shared" ca="1" si="1309"/>
        <v>#N/A</v>
      </c>
      <c r="AE555" t="e">
        <f t="shared" ca="1" si="1310"/>
        <v>#N/A</v>
      </c>
      <c r="AF555" t="e">
        <f t="shared" ca="1" si="1311"/>
        <v>#N/A</v>
      </c>
      <c r="AG555" t="e">
        <f t="shared" ca="1" si="1312"/>
        <v>#N/A</v>
      </c>
      <c r="AH555" t="e">
        <f t="shared" ca="1" si="1313"/>
        <v>#N/A</v>
      </c>
      <c r="AI555" t="e">
        <f t="shared" ca="1" si="1314"/>
        <v>#N/A</v>
      </c>
      <c r="AJ555" t="e">
        <f t="shared" ca="1" si="1315"/>
        <v>#N/A</v>
      </c>
      <c r="AK555" t="e">
        <f t="shared" ca="1" si="1316"/>
        <v>#N/A</v>
      </c>
      <c r="AL555" t="e">
        <f t="shared" ca="1" si="1317"/>
        <v>#N/A</v>
      </c>
      <c r="AM555" t="e">
        <f t="shared" ca="1" si="1318"/>
        <v>#N/A</v>
      </c>
      <c r="AN555" t="e">
        <f t="shared" ca="1" si="1319"/>
        <v>#N/A</v>
      </c>
      <c r="AO555" t="e">
        <f t="shared" ca="1" si="1320"/>
        <v>#N/A</v>
      </c>
      <c r="AP555" t="e">
        <f t="shared" ca="1" si="1321"/>
        <v>#N/A</v>
      </c>
      <c r="AQ555" t="e">
        <f t="shared" ca="1" si="1322"/>
        <v>#N/A</v>
      </c>
      <c r="AR555" t="e">
        <f t="shared" ca="1" si="1323"/>
        <v>#N/A</v>
      </c>
      <c r="AS555" t="e">
        <f t="shared" ca="1" si="1324"/>
        <v>#N/A</v>
      </c>
      <c r="AT555" t="e">
        <f t="shared" ca="1" si="1325"/>
        <v>#N/A</v>
      </c>
      <c r="AU555" t="e">
        <f t="shared" ca="1" si="1326"/>
        <v>#N/A</v>
      </c>
      <c r="AV555" t="e">
        <f t="shared" ca="1" si="1327"/>
        <v>#N/A</v>
      </c>
      <c r="AW555" t="e">
        <f t="shared" ca="1" si="1328"/>
        <v>#N/A</v>
      </c>
      <c r="AX555" t="e">
        <f t="shared" ca="1" si="1329"/>
        <v>#N/A</v>
      </c>
      <c r="AY555" t="e">
        <f t="shared" ca="1" si="1330"/>
        <v>#N/A</v>
      </c>
      <c r="AZ555" t="e">
        <f t="shared" ca="1" si="1331"/>
        <v>#N/A</v>
      </c>
      <c r="BA555" t="e">
        <f t="shared" ca="1" si="1332"/>
        <v>#N/A</v>
      </c>
      <c r="BB555" s="91" t="e">
        <f t="shared" ca="1" si="1333"/>
        <v>#N/A</v>
      </c>
      <c r="BC555" t="e">
        <f t="shared" ca="1" si="1334"/>
        <v>#N/A</v>
      </c>
      <c r="BD555" t="e">
        <f t="shared" ca="1" si="1335"/>
        <v>#N/A</v>
      </c>
      <c r="BE555" t="e">
        <f t="shared" ca="1" si="1336"/>
        <v>#N/A</v>
      </c>
      <c r="BF555" t="e">
        <f t="shared" ca="1" si="1337"/>
        <v>#N/A</v>
      </c>
      <c r="BG555" t="e">
        <f t="shared" ca="1" si="1338"/>
        <v>#N/A</v>
      </c>
      <c r="BH555" t="e">
        <f t="shared" ca="1" si="1339"/>
        <v>#N/A</v>
      </c>
      <c r="BI555" t="e">
        <f t="shared" ca="1" si="1340"/>
        <v>#N/A</v>
      </c>
      <c r="BJ555" t="e">
        <f t="shared" ca="1" si="1341"/>
        <v>#N/A</v>
      </c>
      <c r="BK555" t="e">
        <f t="shared" ca="1" si="1342"/>
        <v>#N/A</v>
      </c>
      <c r="BL555" t="e">
        <f t="shared" ca="1" si="1343"/>
        <v>#N/A</v>
      </c>
      <c r="BM555" t="e">
        <f t="shared" ca="1" si="1344"/>
        <v>#N/A</v>
      </c>
      <c r="BN555" t="e">
        <f t="shared" ca="1" si="1345"/>
        <v>#N/A</v>
      </c>
      <c r="BO555" t="e">
        <f t="shared" ca="1" si="1346"/>
        <v>#N/A</v>
      </c>
      <c r="BP555" t="e">
        <f t="shared" ca="1" si="1347"/>
        <v>#N/A</v>
      </c>
      <c r="BQ555" t="e">
        <f t="shared" ca="1" si="1348"/>
        <v>#N/A</v>
      </c>
      <c r="BR555" t="e">
        <f t="shared" ca="1" si="1349"/>
        <v>#N/A</v>
      </c>
      <c r="BS555" t="e">
        <f t="shared" ca="1" si="1350"/>
        <v>#N/A</v>
      </c>
      <c r="BT555" t="e">
        <f t="shared" ca="1" si="1351"/>
        <v>#N/A</v>
      </c>
      <c r="BU555" t="e">
        <f t="shared" ca="1" si="1352"/>
        <v>#N/A</v>
      </c>
      <c r="BV555" t="e">
        <f t="shared" ca="1" si="1353"/>
        <v>#N/A</v>
      </c>
      <c r="BW555" t="e">
        <f t="shared" ca="1" si="1354"/>
        <v>#N/A</v>
      </c>
      <c r="BX555" t="e">
        <f t="shared" ca="1" si="1355"/>
        <v>#N/A</v>
      </c>
      <c r="BY555" t="e">
        <f t="shared" ca="1" si="1356"/>
        <v>#N/A</v>
      </c>
      <c r="BZ555" t="e">
        <f t="shared" ca="1" si="1357"/>
        <v>#N/A</v>
      </c>
      <c r="CA555" t="e">
        <f t="shared" ca="1" si="1358"/>
        <v>#N/A</v>
      </c>
      <c r="CB555" t="e">
        <f t="shared" ca="1" si="1359"/>
        <v>#N/A</v>
      </c>
      <c r="CC555" t="e">
        <f t="shared" ca="1" si="1360"/>
        <v>#N/A</v>
      </c>
      <c r="CD555" t="e">
        <f t="shared" ca="1" si="1361"/>
        <v>#N/A</v>
      </c>
      <c r="CE555" t="e">
        <f t="shared" ca="1" si="1362"/>
        <v>#N/A</v>
      </c>
      <c r="CF555" s="91" t="e">
        <f t="shared" ca="1" si="1363"/>
        <v>#N/A</v>
      </c>
      <c r="CG555" t="e">
        <f t="shared" ca="1" si="1364"/>
        <v>#N/A</v>
      </c>
      <c r="CH555" t="e">
        <f t="shared" ca="1" si="1365"/>
        <v>#N/A</v>
      </c>
      <c r="CI555" t="e">
        <f t="shared" ca="1" si="1366"/>
        <v>#N/A</v>
      </c>
      <c r="CJ555" t="e">
        <f t="shared" ca="1" si="1367"/>
        <v>#N/A</v>
      </c>
      <c r="CK555" t="e">
        <f t="shared" ca="1" si="1368"/>
        <v>#N/A</v>
      </c>
      <c r="CL555" t="e">
        <f t="shared" ca="1" si="1369"/>
        <v>#N/A</v>
      </c>
      <c r="CM555" t="e">
        <f t="shared" ca="1" si="1370"/>
        <v>#N/A</v>
      </c>
      <c r="CN555" t="e">
        <f t="shared" ca="1" si="1371"/>
        <v>#N/A</v>
      </c>
      <c r="CO555" t="e">
        <f t="shared" ca="1" si="1372"/>
        <v>#N/A</v>
      </c>
      <c r="CP555" t="e">
        <f t="shared" ca="1" si="1373"/>
        <v>#N/A</v>
      </c>
      <c r="CQ555" t="e">
        <f t="shared" ca="1" si="1374"/>
        <v>#N/A</v>
      </c>
      <c r="CR555" t="e">
        <f t="shared" ca="1" si="1375"/>
        <v>#N/A</v>
      </c>
      <c r="CS555" t="e">
        <f t="shared" ca="1" si="1376"/>
        <v>#N/A</v>
      </c>
      <c r="CT555" t="e">
        <f t="shared" ca="1" si="1377"/>
        <v>#N/A</v>
      </c>
      <c r="CU555" t="e">
        <f t="shared" ca="1" si="1378"/>
        <v>#N/A</v>
      </c>
      <c r="CV555" t="e">
        <f t="shared" ca="1" si="1379"/>
        <v>#N/A</v>
      </c>
      <c r="CW555" t="e">
        <f t="shared" ca="1" si="1380"/>
        <v>#N/A</v>
      </c>
      <c r="CX555" t="e">
        <f t="shared" ca="1" si="1381"/>
        <v>#N/A</v>
      </c>
      <c r="CY555" t="e">
        <f t="shared" ca="1" si="1382"/>
        <v>#N/A</v>
      </c>
      <c r="CZ555" t="e">
        <f t="shared" ca="1" si="1383"/>
        <v>#N/A</v>
      </c>
      <c r="DA555" t="e">
        <f t="shared" ca="1" si="1384"/>
        <v>#N/A</v>
      </c>
      <c r="DB555" t="e">
        <f t="shared" ca="1" si="1385"/>
        <v>#N/A</v>
      </c>
      <c r="DC555" t="e">
        <f t="shared" ca="1" si="1386"/>
        <v>#N/A</v>
      </c>
      <c r="DD555" t="e">
        <f t="shared" ca="1" si="1387"/>
        <v>#N/A</v>
      </c>
      <c r="DE555" t="e">
        <f t="shared" ca="1" si="1388"/>
        <v>#N/A</v>
      </c>
      <c r="DF555" t="e">
        <f t="shared" ca="1" si="1389"/>
        <v>#N/A</v>
      </c>
      <c r="DG555" t="e">
        <f t="shared" ca="1" si="1390"/>
        <v>#N/A</v>
      </c>
      <c r="DH555" t="e">
        <f t="shared" ca="1" si="1391"/>
        <v>#N/A</v>
      </c>
      <c r="DI555" t="e">
        <f t="shared" ca="1" si="1392"/>
        <v>#N/A</v>
      </c>
      <c r="DJ555" s="91" t="e">
        <f t="shared" ca="1" si="1393"/>
        <v>#N/A</v>
      </c>
      <c r="DK555" t="e">
        <f t="shared" ca="1" si="1394"/>
        <v>#N/A</v>
      </c>
      <c r="DL555" t="e">
        <f t="shared" ca="1" si="1395"/>
        <v>#N/A</v>
      </c>
      <c r="DM555" t="e">
        <f t="shared" ca="1" si="1396"/>
        <v>#N/A</v>
      </c>
      <c r="DN555" t="e">
        <f t="shared" ca="1" si="1397"/>
        <v>#N/A</v>
      </c>
      <c r="DO555" t="e">
        <f t="shared" ca="1" si="1398"/>
        <v>#N/A</v>
      </c>
      <c r="DP555" t="e">
        <f t="shared" ca="1" si="1399"/>
        <v>#N/A</v>
      </c>
      <c r="DQ555" t="e">
        <f t="shared" ca="1" si="1400"/>
        <v>#N/A</v>
      </c>
      <c r="DR555" t="e">
        <f t="shared" ca="1" si="1401"/>
        <v>#N/A</v>
      </c>
      <c r="DS555" t="e">
        <f t="shared" ca="1" si="1402"/>
        <v>#N/A</v>
      </c>
      <c r="DT555" t="e">
        <f t="shared" ca="1" si="1403"/>
        <v>#N/A</v>
      </c>
      <c r="DU555" t="e">
        <f t="shared" ca="1" si="1404"/>
        <v>#N/A</v>
      </c>
      <c r="DV555" t="e">
        <f t="shared" ca="1" si="1405"/>
        <v>#N/A</v>
      </c>
      <c r="DW555" t="e">
        <f t="shared" ca="1" si="1406"/>
        <v>#N/A</v>
      </c>
      <c r="DX555" t="e">
        <f t="shared" ca="1" si="1407"/>
        <v>#N/A</v>
      </c>
      <c r="DY555" t="e">
        <f t="shared" ca="1" si="1408"/>
        <v>#N/A</v>
      </c>
      <c r="DZ555" t="e">
        <f t="shared" ca="1" si="1409"/>
        <v>#N/A</v>
      </c>
      <c r="EA555" t="e">
        <f t="shared" ca="1" si="1410"/>
        <v>#N/A</v>
      </c>
      <c r="EB555" t="e">
        <f t="shared" ca="1" si="1411"/>
        <v>#N/A</v>
      </c>
      <c r="EC555" t="e">
        <f t="shared" ca="1" si="1412"/>
        <v>#N/A</v>
      </c>
      <c r="ED555" t="e">
        <f t="shared" ca="1" si="1413"/>
        <v>#N/A</v>
      </c>
      <c r="EE555" t="e">
        <f t="shared" ca="1" si="1414"/>
        <v>#N/A</v>
      </c>
      <c r="EF555" t="e">
        <f t="shared" ca="1" si="1415"/>
        <v>#N/A</v>
      </c>
      <c r="EG555" t="e">
        <f t="shared" ca="1" si="1416"/>
        <v>#N/A</v>
      </c>
      <c r="EH555" t="e">
        <f t="shared" ca="1" si="1417"/>
        <v>#N/A</v>
      </c>
      <c r="EI555" t="e">
        <f t="shared" ca="1" si="1418"/>
        <v>#N/A</v>
      </c>
      <c r="EJ555" t="e">
        <f t="shared" ca="1" si="1419"/>
        <v>#N/A</v>
      </c>
      <c r="EK555" t="e">
        <f t="shared" ca="1" si="1420"/>
        <v>#N/A</v>
      </c>
      <c r="EL555" t="e">
        <f t="shared" ca="1" si="1421"/>
        <v>#N/A</v>
      </c>
      <c r="EM555" t="e">
        <f t="shared" ca="1" si="1422"/>
        <v>#N/A</v>
      </c>
      <c r="EN555" s="91" t="e">
        <f t="shared" ca="1" si="1423"/>
        <v>#N/A</v>
      </c>
    </row>
    <row r="556" spans="1:144">
      <c r="A556">
        <f ca="1"/>
        <v>0</v>
      </c>
      <c r="B556">
        <f ca="1"/>
        <v>0</v>
      </c>
      <c r="C556">
        <f ca="1"/>
        <v>0</v>
      </c>
      <c r="D556" t="str">
        <f ca="1"/>
        <v/>
      </c>
      <c r="E556">
        <f ca="1"/>
        <v>0</v>
      </c>
      <c r="F556">
        <f ca="1"/>
        <v>0</v>
      </c>
      <c r="G556">
        <f ca="1"/>
        <v>0</v>
      </c>
      <c r="H556" t="str">
        <f ca="1"/>
        <v/>
      </c>
      <c r="I556">
        <f ca="1"/>
        <v>0</v>
      </c>
      <c r="J556" t="str">
        <f ca="1"/>
        <v/>
      </c>
      <c r="K556" t="str">
        <f ca="1"/>
        <v>0</v>
      </c>
      <c r="L556" t="str">
        <f ca="1"/>
        <v>0</v>
      </c>
      <c r="M556" t="str">
        <f ca="1"/>
        <v>0</v>
      </c>
      <c r="X556" s="91" t="e">
        <f t="shared" ca="1" si="1303"/>
        <v>#N/A</v>
      </c>
      <c r="Y556" t="e">
        <f t="shared" ca="1" si="1304"/>
        <v>#N/A</v>
      </c>
      <c r="Z556" t="e">
        <f t="shared" ca="1" si="1305"/>
        <v>#N/A</v>
      </c>
      <c r="AA556" t="e">
        <f t="shared" ca="1" si="1306"/>
        <v>#N/A</v>
      </c>
      <c r="AB556" t="e">
        <f t="shared" ca="1" si="1307"/>
        <v>#N/A</v>
      </c>
      <c r="AC556" t="e">
        <f t="shared" ca="1" si="1308"/>
        <v>#N/A</v>
      </c>
      <c r="AD556" t="e">
        <f t="shared" ca="1" si="1309"/>
        <v>#N/A</v>
      </c>
      <c r="AE556" t="e">
        <f t="shared" ca="1" si="1310"/>
        <v>#N/A</v>
      </c>
      <c r="AF556" t="e">
        <f t="shared" ca="1" si="1311"/>
        <v>#N/A</v>
      </c>
      <c r="AG556" t="e">
        <f t="shared" ca="1" si="1312"/>
        <v>#N/A</v>
      </c>
      <c r="AH556" t="e">
        <f t="shared" ca="1" si="1313"/>
        <v>#N/A</v>
      </c>
      <c r="AI556" t="e">
        <f t="shared" ca="1" si="1314"/>
        <v>#N/A</v>
      </c>
      <c r="AJ556" t="e">
        <f t="shared" ca="1" si="1315"/>
        <v>#N/A</v>
      </c>
      <c r="AK556" t="e">
        <f t="shared" ca="1" si="1316"/>
        <v>#N/A</v>
      </c>
      <c r="AL556" t="e">
        <f t="shared" ca="1" si="1317"/>
        <v>#N/A</v>
      </c>
      <c r="AM556" t="e">
        <f t="shared" ca="1" si="1318"/>
        <v>#N/A</v>
      </c>
      <c r="AN556" t="e">
        <f t="shared" ca="1" si="1319"/>
        <v>#N/A</v>
      </c>
      <c r="AO556" t="e">
        <f t="shared" ca="1" si="1320"/>
        <v>#N/A</v>
      </c>
      <c r="AP556" t="e">
        <f t="shared" ca="1" si="1321"/>
        <v>#N/A</v>
      </c>
      <c r="AQ556" t="e">
        <f t="shared" ca="1" si="1322"/>
        <v>#N/A</v>
      </c>
      <c r="AR556" t="e">
        <f t="shared" ca="1" si="1323"/>
        <v>#N/A</v>
      </c>
      <c r="AS556" t="e">
        <f t="shared" ca="1" si="1324"/>
        <v>#N/A</v>
      </c>
      <c r="AT556" t="e">
        <f t="shared" ca="1" si="1325"/>
        <v>#N/A</v>
      </c>
      <c r="AU556" t="e">
        <f t="shared" ca="1" si="1326"/>
        <v>#N/A</v>
      </c>
      <c r="AV556" t="e">
        <f t="shared" ca="1" si="1327"/>
        <v>#N/A</v>
      </c>
      <c r="AW556" t="e">
        <f t="shared" ca="1" si="1328"/>
        <v>#N/A</v>
      </c>
      <c r="AX556" t="e">
        <f t="shared" ca="1" si="1329"/>
        <v>#N/A</v>
      </c>
      <c r="AY556" t="e">
        <f t="shared" ca="1" si="1330"/>
        <v>#N/A</v>
      </c>
      <c r="AZ556" t="e">
        <f t="shared" ca="1" si="1331"/>
        <v>#N/A</v>
      </c>
      <c r="BA556" t="e">
        <f t="shared" ca="1" si="1332"/>
        <v>#N/A</v>
      </c>
      <c r="BB556" s="91" t="e">
        <f t="shared" ca="1" si="1333"/>
        <v>#N/A</v>
      </c>
      <c r="BC556" t="e">
        <f t="shared" ca="1" si="1334"/>
        <v>#N/A</v>
      </c>
      <c r="BD556" t="e">
        <f t="shared" ca="1" si="1335"/>
        <v>#N/A</v>
      </c>
      <c r="BE556" t="e">
        <f t="shared" ca="1" si="1336"/>
        <v>#N/A</v>
      </c>
      <c r="BF556" t="e">
        <f t="shared" ca="1" si="1337"/>
        <v>#N/A</v>
      </c>
      <c r="BG556" t="e">
        <f t="shared" ca="1" si="1338"/>
        <v>#N/A</v>
      </c>
      <c r="BH556" t="e">
        <f t="shared" ca="1" si="1339"/>
        <v>#N/A</v>
      </c>
      <c r="BI556" t="e">
        <f t="shared" ca="1" si="1340"/>
        <v>#N/A</v>
      </c>
      <c r="BJ556" t="e">
        <f t="shared" ca="1" si="1341"/>
        <v>#N/A</v>
      </c>
      <c r="BK556" t="e">
        <f t="shared" ca="1" si="1342"/>
        <v>#N/A</v>
      </c>
      <c r="BL556" t="e">
        <f t="shared" ca="1" si="1343"/>
        <v>#N/A</v>
      </c>
      <c r="BM556" t="e">
        <f t="shared" ca="1" si="1344"/>
        <v>#N/A</v>
      </c>
      <c r="BN556" t="e">
        <f t="shared" ca="1" si="1345"/>
        <v>#N/A</v>
      </c>
      <c r="BO556" t="e">
        <f t="shared" ca="1" si="1346"/>
        <v>#N/A</v>
      </c>
      <c r="BP556" t="e">
        <f t="shared" ca="1" si="1347"/>
        <v>#N/A</v>
      </c>
      <c r="BQ556" t="e">
        <f t="shared" ca="1" si="1348"/>
        <v>#N/A</v>
      </c>
      <c r="BR556" t="e">
        <f t="shared" ca="1" si="1349"/>
        <v>#N/A</v>
      </c>
      <c r="BS556" t="e">
        <f t="shared" ca="1" si="1350"/>
        <v>#N/A</v>
      </c>
      <c r="BT556" t="e">
        <f t="shared" ca="1" si="1351"/>
        <v>#N/A</v>
      </c>
      <c r="BU556" t="e">
        <f t="shared" ca="1" si="1352"/>
        <v>#N/A</v>
      </c>
      <c r="BV556" t="e">
        <f t="shared" ca="1" si="1353"/>
        <v>#N/A</v>
      </c>
      <c r="BW556" t="e">
        <f t="shared" ca="1" si="1354"/>
        <v>#N/A</v>
      </c>
      <c r="BX556" t="e">
        <f t="shared" ca="1" si="1355"/>
        <v>#N/A</v>
      </c>
      <c r="BY556" t="e">
        <f t="shared" ca="1" si="1356"/>
        <v>#N/A</v>
      </c>
      <c r="BZ556" t="e">
        <f t="shared" ca="1" si="1357"/>
        <v>#N/A</v>
      </c>
      <c r="CA556" t="e">
        <f t="shared" ca="1" si="1358"/>
        <v>#N/A</v>
      </c>
      <c r="CB556" t="e">
        <f t="shared" ca="1" si="1359"/>
        <v>#N/A</v>
      </c>
      <c r="CC556" t="e">
        <f t="shared" ca="1" si="1360"/>
        <v>#N/A</v>
      </c>
      <c r="CD556" t="e">
        <f t="shared" ca="1" si="1361"/>
        <v>#N/A</v>
      </c>
      <c r="CE556" t="e">
        <f t="shared" ca="1" si="1362"/>
        <v>#N/A</v>
      </c>
      <c r="CF556" s="91" t="e">
        <f t="shared" ca="1" si="1363"/>
        <v>#N/A</v>
      </c>
      <c r="CG556" t="e">
        <f t="shared" ca="1" si="1364"/>
        <v>#N/A</v>
      </c>
      <c r="CH556" t="e">
        <f t="shared" ca="1" si="1365"/>
        <v>#N/A</v>
      </c>
      <c r="CI556" t="e">
        <f t="shared" ca="1" si="1366"/>
        <v>#N/A</v>
      </c>
      <c r="CJ556" t="e">
        <f t="shared" ca="1" si="1367"/>
        <v>#N/A</v>
      </c>
      <c r="CK556" t="e">
        <f t="shared" ca="1" si="1368"/>
        <v>#N/A</v>
      </c>
      <c r="CL556" t="e">
        <f t="shared" ca="1" si="1369"/>
        <v>#N/A</v>
      </c>
      <c r="CM556" t="e">
        <f t="shared" ca="1" si="1370"/>
        <v>#N/A</v>
      </c>
      <c r="CN556" t="e">
        <f t="shared" ca="1" si="1371"/>
        <v>#N/A</v>
      </c>
      <c r="CO556" t="e">
        <f t="shared" ca="1" si="1372"/>
        <v>#N/A</v>
      </c>
      <c r="CP556" t="e">
        <f t="shared" ca="1" si="1373"/>
        <v>#N/A</v>
      </c>
      <c r="CQ556" t="e">
        <f t="shared" ca="1" si="1374"/>
        <v>#N/A</v>
      </c>
      <c r="CR556" t="e">
        <f t="shared" ca="1" si="1375"/>
        <v>#N/A</v>
      </c>
      <c r="CS556" t="e">
        <f t="shared" ca="1" si="1376"/>
        <v>#N/A</v>
      </c>
      <c r="CT556" t="e">
        <f t="shared" ca="1" si="1377"/>
        <v>#N/A</v>
      </c>
      <c r="CU556" t="e">
        <f t="shared" ca="1" si="1378"/>
        <v>#N/A</v>
      </c>
      <c r="CV556" t="e">
        <f t="shared" ca="1" si="1379"/>
        <v>#N/A</v>
      </c>
      <c r="CW556" t="e">
        <f t="shared" ca="1" si="1380"/>
        <v>#N/A</v>
      </c>
      <c r="CX556" t="e">
        <f t="shared" ca="1" si="1381"/>
        <v>#N/A</v>
      </c>
      <c r="CY556" t="e">
        <f t="shared" ca="1" si="1382"/>
        <v>#N/A</v>
      </c>
      <c r="CZ556" t="e">
        <f t="shared" ca="1" si="1383"/>
        <v>#N/A</v>
      </c>
      <c r="DA556" t="e">
        <f t="shared" ca="1" si="1384"/>
        <v>#N/A</v>
      </c>
      <c r="DB556" t="e">
        <f t="shared" ca="1" si="1385"/>
        <v>#N/A</v>
      </c>
      <c r="DC556" t="e">
        <f t="shared" ca="1" si="1386"/>
        <v>#N/A</v>
      </c>
      <c r="DD556" t="e">
        <f t="shared" ca="1" si="1387"/>
        <v>#N/A</v>
      </c>
      <c r="DE556" t="e">
        <f t="shared" ca="1" si="1388"/>
        <v>#N/A</v>
      </c>
      <c r="DF556" t="e">
        <f t="shared" ca="1" si="1389"/>
        <v>#N/A</v>
      </c>
      <c r="DG556" t="e">
        <f t="shared" ca="1" si="1390"/>
        <v>#N/A</v>
      </c>
      <c r="DH556" t="e">
        <f t="shared" ca="1" si="1391"/>
        <v>#N/A</v>
      </c>
      <c r="DI556" t="e">
        <f t="shared" ca="1" si="1392"/>
        <v>#N/A</v>
      </c>
      <c r="DJ556" s="91" t="e">
        <f t="shared" ca="1" si="1393"/>
        <v>#N/A</v>
      </c>
      <c r="DK556" t="e">
        <f t="shared" ca="1" si="1394"/>
        <v>#N/A</v>
      </c>
      <c r="DL556" t="e">
        <f t="shared" ca="1" si="1395"/>
        <v>#N/A</v>
      </c>
      <c r="DM556" t="e">
        <f t="shared" ca="1" si="1396"/>
        <v>#N/A</v>
      </c>
      <c r="DN556" t="e">
        <f t="shared" ca="1" si="1397"/>
        <v>#N/A</v>
      </c>
      <c r="DO556" t="e">
        <f t="shared" ca="1" si="1398"/>
        <v>#N/A</v>
      </c>
      <c r="DP556" t="e">
        <f t="shared" ca="1" si="1399"/>
        <v>#N/A</v>
      </c>
      <c r="DQ556" t="e">
        <f t="shared" ca="1" si="1400"/>
        <v>#N/A</v>
      </c>
      <c r="DR556" t="e">
        <f t="shared" ca="1" si="1401"/>
        <v>#N/A</v>
      </c>
      <c r="DS556" t="e">
        <f t="shared" ca="1" si="1402"/>
        <v>#N/A</v>
      </c>
      <c r="DT556" t="e">
        <f t="shared" ca="1" si="1403"/>
        <v>#N/A</v>
      </c>
      <c r="DU556" t="e">
        <f t="shared" ca="1" si="1404"/>
        <v>#N/A</v>
      </c>
      <c r="DV556" t="e">
        <f t="shared" ca="1" si="1405"/>
        <v>#N/A</v>
      </c>
      <c r="DW556" t="e">
        <f t="shared" ca="1" si="1406"/>
        <v>#N/A</v>
      </c>
      <c r="DX556" t="e">
        <f t="shared" ca="1" si="1407"/>
        <v>#N/A</v>
      </c>
      <c r="DY556" t="e">
        <f t="shared" ca="1" si="1408"/>
        <v>#N/A</v>
      </c>
      <c r="DZ556" t="e">
        <f t="shared" ca="1" si="1409"/>
        <v>#N/A</v>
      </c>
      <c r="EA556" t="e">
        <f t="shared" ca="1" si="1410"/>
        <v>#N/A</v>
      </c>
      <c r="EB556" t="e">
        <f t="shared" ca="1" si="1411"/>
        <v>#N/A</v>
      </c>
      <c r="EC556" t="e">
        <f t="shared" ca="1" si="1412"/>
        <v>#N/A</v>
      </c>
      <c r="ED556" t="e">
        <f t="shared" ca="1" si="1413"/>
        <v>#N/A</v>
      </c>
      <c r="EE556" t="e">
        <f t="shared" ca="1" si="1414"/>
        <v>#N/A</v>
      </c>
      <c r="EF556" t="e">
        <f t="shared" ca="1" si="1415"/>
        <v>#N/A</v>
      </c>
      <c r="EG556" t="e">
        <f t="shared" ca="1" si="1416"/>
        <v>#N/A</v>
      </c>
      <c r="EH556" t="e">
        <f t="shared" ca="1" si="1417"/>
        <v>#N/A</v>
      </c>
      <c r="EI556" t="e">
        <f t="shared" ca="1" si="1418"/>
        <v>#N/A</v>
      </c>
      <c r="EJ556" t="e">
        <f t="shared" ca="1" si="1419"/>
        <v>#N/A</v>
      </c>
      <c r="EK556" t="e">
        <f t="shared" ca="1" si="1420"/>
        <v>#N/A</v>
      </c>
      <c r="EL556" t="e">
        <f t="shared" ca="1" si="1421"/>
        <v>#N/A</v>
      </c>
      <c r="EM556" t="e">
        <f t="shared" ca="1" si="1422"/>
        <v>#N/A</v>
      </c>
      <c r="EN556" s="91" t="e">
        <f t="shared" ca="1" si="1423"/>
        <v>#N/A</v>
      </c>
    </row>
    <row r="557" spans="1:144">
      <c r="A557">
        <f ca="1"/>
        <v>0</v>
      </c>
      <c r="B557">
        <f ca="1"/>
        <v>0</v>
      </c>
      <c r="C557">
        <f ca="1"/>
        <v>0</v>
      </c>
      <c r="D557" t="str">
        <f ca="1"/>
        <v/>
      </c>
      <c r="E557">
        <f ca="1"/>
        <v>0</v>
      </c>
      <c r="F557">
        <f ca="1"/>
        <v>0</v>
      </c>
      <c r="G557">
        <f ca="1"/>
        <v>0</v>
      </c>
      <c r="H557" t="str">
        <f ca="1"/>
        <v/>
      </c>
      <c r="I557">
        <f ca="1"/>
        <v>0</v>
      </c>
      <c r="J557" t="str">
        <f ca="1"/>
        <v/>
      </c>
      <c r="K557" t="str">
        <f ca="1"/>
        <v>0</v>
      </c>
      <c r="L557" t="str">
        <f ca="1"/>
        <v>0</v>
      </c>
      <c r="M557" t="str">
        <f ca="1"/>
        <v>0</v>
      </c>
      <c r="X557" s="91" t="e">
        <f t="shared" ca="1" si="1303"/>
        <v>#N/A</v>
      </c>
      <c r="Y557" t="e">
        <f t="shared" ca="1" si="1304"/>
        <v>#N/A</v>
      </c>
      <c r="Z557" t="e">
        <f t="shared" ca="1" si="1305"/>
        <v>#N/A</v>
      </c>
      <c r="AA557" t="e">
        <f t="shared" ca="1" si="1306"/>
        <v>#N/A</v>
      </c>
      <c r="AB557" t="e">
        <f t="shared" ca="1" si="1307"/>
        <v>#N/A</v>
      </c>
      <c r="AC557" t="e">
        <f t="shared" ca="1" si="1308"/>
        <v>#N/A</v>
      </c>
      <c r="AD557" t="e">
        <f t="shared" ca="1" si="1309"/>
        <v>#N/A</v>
      </c>
      <c r="AE557" t="e">
        <f t="shared" ca="1" si="1310"/>
        <v>#N/A</v>
      </c>
      <c r="AF557" t="e">
        <f t="shared" ca="1" si="1311"/>
        <v>#N/A</v>
      </c>
      <c r="AG557" t="e">
        <f t="shared" ca="1" si="1312"/>
        <v>#N/A</v>
      </c>
      <c r="AH557" t="e">
        <f t="shared" ca="1" si="1313"/>
        <v>#N/A</v>
      </c>
      <c r="AI557" t="e">
        <f t="shared" ca="1" si="1314"/>
        <v>#N/A</v>
      </c>
      <c r="AJ557" t="e">
        <f t="shared" ca="1" si="1315"/>
        <v>#N/A</v>
      </c>
      <c r="AK557" t="e">
        <f t="shared" ca="1" si="1316"/>
        <v>#N/A</v>
      </c>
      <c r="AL557" t="e">
        <f t="shared" ca="1" si="1317"/>
        <v>#N/A</v>
      </c>
      <c r="AM557" t="e">
        <f t="shared" ca="1" si="1318"/>
        <v>#N/A</v>
      </c>
      <c r="AN557" t="e">
        <f t="shared" ca="1" si="1319"/>
        <v>#N/A</v>
      </c>
      <c r="AO557" t="e">
        <f t="shared" ca="1" si="1320"/>
        <v>#N/A</v>
      </c>
      <c r="AP557" t="e">
        <f t="shared" ca="1" si="1321"/>
        <v>#N/A</v>
      </c>
      <c r="AQ557" t="e">
        <f t="shared" ca="1" si="1322"/>
        <v>#N/A</v>
      </c>
      <c r="AR557" t="e">
        <f t="shared" ca="1" si="1323"/>
        <v>#N/A</v>
      </c>
      <c r="AS557" t="e">
        <f t="shared" ca="1" si="1324"/>
        <v>#N/A</v>
      </c>
      <c r="AT557" t="e">
        <f t="shared" ca="1" si="1325"/>
        <v>#N/A</v>
      </c>
      <c r="AU557" t="e">
        <f t="shared" ca="1" si="1326"/>
        <v>#N/A</v>
      </c>
      <c r="AV557" t="e">
        <f t="shared" ca="1" si="1327"/>
        <v>#N/A</v>
      </c>
      <c r="AW557" t="e">
        <f t="shared" ca="1" si="1328"/>
        <v>#N/A</v>
      </c>
      <c r="AX557" t="e">
        <f t="shared" ca="1" si="1329"/>
        <v>#N/A</v>
      </c>
      <c r="AY557" t="e">
        <f t="shared" ca="1" si="1330"/>
        <v>#N/A</v>
      </c>
      <c r="AZ557" t="e">
        <f t="shared" ca="1" si="1331"/>
        <v>#N/A</v>
      </c>
      <c r="BA557" t="e">
        <f t="shared" ca="1" si="1332"/>
        <v>#N/A</v>
      </c>
      <c r="BB557" s="91" t="e">
        <f t="shared" ca="1" si="1333"/>
        <v>#N/A</v>
      </c>
      <c r="BC557" t="e">
        <f t="shared" ca="1" si="1334"/>
        <v>#N/A</v>
      </c>
      <c r="BD557" t="e">
        <f t="shared" ca="1" si="1335"/>
        <v>#N/A</v>
      </c>
      <c r="BE557" t="e">
        <f t="shared" ca="1" si="1336"/>
        <v>#N/A</v>
      </c>
      <c r="BF557" t="e">
        <f t="shared" ca="1" si="1337"/>
        <v>#N/A</v>
      </c>
      <c r="BG557" t="e">
        <f t="shared" ca="1" si="1338"/>
        <v>#N/A</v>
      </c>
      <c r="BH557" t="e">
        <f t="shared" ca="1" si="1339"/>
        <v>#N/A</v>
      </c>
      <c r="BI557" t="e">
        <f t="shared" ca="1" si="1340"/>
        <v>#N/A</v>
      </c>
      <c r="BJ557" t="e">
        <f t="shared" ca="1" si="1341"/>
        <v>#N/A</v>
      </c>
      <c r="BK557" t="e">
        <f t="shared" ca="1" si="1342"/>
        <v>#N/A</v>
      </c>
      <c r="BL557" t="e">
        <f t="shared" ca="1" si="1343"/>
        <v>#N/A</v>
      </c>
      <c r="BM557" t="e">
        <f t="shared" ca="1" si="1344"/>
        <v>#N/A</v>
      </c>
      <c r="BN557" t="e">
        <f t="shared" ca="1" si="1345"/>
        <v>#N/A</v>
      </c>
      <c r="BO557" t="e">
        <f t="shared" ca="1" si="1346"/>
        <v>#N/A</v>
      </c>
      <c r="BP557" t="e">
        <f t="shared" ca="1" si="1347"/>
        <v>#N/A</v>
      </c>
      <c r="BQ557" t="e">
        <f t="shared" ca="1" si="1348"/>
        <v>#N/A</v>
      </c>
      <c r="BR557" t="e">
        <f t="shared" ca="1" si="1349"/>
        <v>#N/A</v>
      </c>
      <c r="BS557" t="e">
        <f t="shared" ca="1" si="1350"/>
        <v>#N/A</v>
      </c>
      <c r="BT557" t="e">
        <f t="shared" ca="1" si="1351"/>
        <v>#N/A</v>
      </c>
      <c r="BU557" t="e">
        <f t="shared" ca="1" si="1352"/>
        <v>#N/A</v>
      </c>
      <c r="BV557" t="e">
        <f t="shared" ca="1" si="1353"/>
        <v>#N/A</v>
      </c>
      <c r="BW557" t="e">
        <f t="shared" ca="1" si="1354"/>
        <v>#N/A</v>
      </c>
      <c r="BX557" t="e">
        <f t="shared" ca="1" si="1355"/>
        <v>#N/A</v>
      </c>
      <c r="BY557" t="e">
        <f t="shared" ca="1" si="1356"/>
        <v>#N/A</v>
      </c>
      <c r="BZ557" t="e">
        <f t="shared" ca="1" si="1357"/>
        <v>#N/A</v>
      </c>
      <c r="CA557" t="e">
        <f t="shared" ca="1" si="1358"/>
        <v>#N/A</v>
      </c>
      <c r="CB557" t="e">
        <f t="shared" ca="1" si="1359"/>
        <v>#N/A</v>
      </c>
      <c r="CC557" t="e">
        <f t="shared" ca="1" si="1360"/>
        <v>#N/A</v>
      </c>
      <c r="CD557" t="e">
        <f t="shared" ca="1" si="1361"/>
        <v>#N/A</v>
      </c>
      <c r="CE557" t="e">
        <f t="shared" ca="1" si="1362"/>
        <v>#N/A</v>
      </c>
      <c r="CF557" s="91" t="e">
        <f t="shared" ca="1" si="1363"/>
        <v>#N/A</v>
      </c>
      <c r="CG557" t="e">
        <f t="shared" ca="1" si="1364"/>
        <v>#N/A</v>
      </c>
      <c r="CH557" t="e">
        <f t="shared" ca="1" si="1365"/>
        <v>#N/A</v>
      </c>
      <c r="CI557" t="e">
        <f t="shared" ca="1" si="1366"/>
        <v>#N/A</v>
      </c>
      <c r="CJ557" t="e">
        <f t="shared" ca="1" si="1367"/>
        <v>#N/A</v>
      </c>
      <c r="CK557" t="e">
        <f t="shared" ca="1" si="1368"/>
        <v>#N/A</v>
      </c>
      <c r="CL557" t="e">
        <f t="shared" ca="1" si="1369"/>
        <v>#N/A</v>
      </c>
      <c r="CM557" t="e">
        <f t="shared" ca="1" si="1370"/>
        <v>#N/A</v>
      </c>
      <c r="CN557" t="e">
        <f t="shared" ca="1" si="1371"/>
        <v>#N/A</v>
      </c>
      <c r="CO557" t="e">
        <f t="shared" ca="1" si="1372"/>
        <v>#N/A</v>
      </c>
      <c r="CP557" t="e">
        <f t="shared" ca="1" si="1373"/>
        <v>#N/A</v>
      </c>
      <c r="CQ557" t="e">
        <f t="shared" ca="1" si="1374"/>
        <v>#N/A</v>
      </c>
      <c r="CR557" t="e">
        <f t="shared" ca="1" si="1375"/>
        <v>#N/A</v>
      </c>
      <c r="CS557" t="e">
        <f t="shared" ca="1" si="1376"/>
        <v>#N/A</v>
      </c>
      <c r="CT557" t="e">
        <f t="shared" ca="1" si="1377"/>
        <v>#N/A</v>
      </c>
      <c r="CU557" t="e">
        <f t="shared" ca="1" si="1378"/>
        <v>#N/A</v>
      </c>
      <c r="CV557" t="e">
        <f t="shared" ca="1" si="1379"/>
        <v>#N/A</v>
      </c>
      <c r="CW557" t="e">
        <f t="shared" ca="1" si="1380"/>
        <v>#N/A</v>
      </c>
      <c r="CX557" t="e">
        <f t="shared" ca="1" si="1381"/>
        <v>#N/A</v>
      </c>
      <c r="CY557" t="e">
        <f t="shared" ca="1" si="1382"/>
        <v>#N/A</v>
      </c>
      <c r="CZ557" t="e">
        <f t="shared" ca="1" si="1383"/>
        <v>#N/A</v>
      </c>
      <c r="DA557" t="e">
        <f t="shared" ca="1" si="1384"/>
        <v>#N/A</v>
      </c>
      <c r="DB557" t="e">
        <f t="shared" ca="1" si="1385"/>
        <v>#N/A</v>
      </c>
      <c r="DC557" t="e">
        <f t="shared" ca="1" si="1386"/>
        <v>#N/A</v>
      </c>
      <c r="DD557" t="e">
        <f t="shared" ca="1" si="1387"/>
        <v>#N/A</v>
      </c>
      <c r="DE557" t="e">
        <f t="shared" ca="1" si="1388"/>
        <v>#N/A</v>
      </c>
      <c r="DF557" t="e">
        <f t="shared" ca="1" si="1389"/>
        <v>#N/A</v>
      </c>
      <c r="DG557" t="e">
        <f t="shared" ca="1" si="1390"/>
        <v>#N/A</v>
      </c>
      <c r="DH557" t="e">
        <f t="shared" ca="1" si="1391"/>
        <v>#N/A</v>
      </c>
      <c r="DI557" t="e">
        <f t="shared" ca="1" si="1392"/>
        <v>#N/A</v>
      </c>
      <c r="DJ557" s="91" t="e">
        <f t="shared" ca="1" si="1393"/>
        <v>#N/A</v>
      </c>
      <c r="DK557" t="e">
        <f t="shared" ca="1" si="1394"/>
        <v>#N/A</v>
      </c>
      <c r="DL557" t="e">
        <f t="shared" ca="1" si="1395"/>
        <v>#N/A</v>
      </c>
      <c r="DM557" t="e">
        <f t="shared" ca="1" si="1396"/>
        <v>#N/A</v>
      </c>
      <c r="DN557" t="e">
        <f t="shared" ca="1" si="1397"/>
        <v>#N/A</v>
      </c>
      <c r="DO557" t="e">
        <f t="shared" ca="1" si="1398"/>
        <v>#N/A</v>
      </c>
      <c r="DP557" t="e">
        <f t="shared" ca="1" si="1399"/>
        <v>#N/A</v>
      </c>
      <c r="DQ557" t="e">
        <f t="shared" ca="1" si="1400"/>
        <v>#N/A</v>
      </c>
      <c r="DR557" t="e">
        <f t="shared" ca="1" si="1401"/>
        <v>#N/A</v>
      </c>
      <c r="DS557" t="e">
        <f t="shared" ca="1" si="1402"/>
        <v>#N/A</v>
      </c>
      <c r="DT557" t="e">
        <f t="shared" ca="1" si="1403"/>
        <v>#N/A</v>
      </c>
      <c r="DU557" t="e">
        <f t="shared" ca="1" si="1404"/>
        <v>#N/A</v>
      </c>
      <c r="DV557" t="e">
        <f t="shared" ca="1" si="1405"/>
        <v>#N/A</v>
      </c>
      <c r="DW557" t="e">
        <f t="shared" ca="1" si="1406"/>
        <v>#N/A</v>
      </c>
      <c r="DX557" t="e">
        <f t="shared" ca="1" si="1407"/>
        <v>#N/A</v>
      </c>
      <c r="DY557" t="e">
        <f t="shared" ca="1" si="1408"/>
        <v>#N/A</v>
      </c>
      <c r="DZ557" t="e">
        <f t="shared" ca="1" si="1409"/>
        <v>#N/A</v>
      </c>
      <c r="EA557" t="e">
        <f t="shared" ca="1" si="1410"/>
        <v>#N/A</v>
      </c>
      <c r="EB557" t="e">
        <f t="shared" ca="1" si="1411"/>
        <v>#N/A</v>
      </c>
      <c r="EC557" t="e">
        <f t="shared" ca="1" si="1412"/>
        <v>#N/A</v>
      </c>
      <c r="ED557" t="e">
        <f t="shared" ca="1" si="1413"/>
        <v>#N/A</v>
      </c>
      <c r="EE557" t="e">
        <f t="shared" ca="1" si="1414"/>
        <v>#N/A</v>
      </c>
      <c r="EF557" t="e">
        <f t="shared" ca="1" si="1415"/>
        <v>#N/A</v>
      </c>
      <c r="EG557" t="e">
        <f t="shared" ca="1" si="1416"/>
        <v>#N/A</v>
      </c>
      <c r="EH557" t="e">
        <f t="shared" ca="1" si="1417"/>
        <v>#N/A</v>
      </c>
      <c r="EI557" t="e">
        <f t="shared" ca="1" si="1418"/>
        <v>#N/A</v>
      </c>
      <c r="EJ557" t="e">
        <f t="shared" ca="1" si="1419"/>
        <v>#N/A</v>
      </c>
      <c r="EK557" t="e">
        <f t="shared" ca="1" si="1420"/>
        <v>#N/A</v>
      </c>
      <c r="EL557" t="e">
        <f t="shared" ca="1" si="1421"/>
        <v>#N/A</v>
      </c>
      <c r="EM557" t="e">
        <f t="shared" ca="1" si="1422"/>
        <v>#N/A</v>
      </c>
      <c r="EN557" s="91" t="e">
        <f t="shared" ca="1" si="1423"/>
        <v>#N/A</v>
      </c>
    </row>
    <row r="558" spans="1:144">
      <c r="A558">
        <f ca="1"/>
        <v>0</v>
      </c>
      <c r="B558">
        <f ca="1"/>
        <v>0</v>
      </c>
      <c r="C558">
        <f ca="1"/>
        <v>0</v>
      </c>
      <c r="D558" t="str">
        <f ca="1"/>
        <v/>
      </c>
      <c r="E558">
        <f ca="1"/>
        <v>0</v>
      </c>
      <c r="F558">
        <f ca="1"/>
        <v>0</v>
      </c>
      <c r="G558">
        <f ca="1"/>
        <v>0</v>
      </c>
      <c r="H558" t="str">
        <f ca="1"/>
        <v/>
      </c>
      <c r="I558">
        <f ca="1"/>
        <v>0</v>
      </c>
      <c r="J558" t="str">
        <f ca="1"/>
        <v/>
      </c>
      <c r="K558" t="str">
        <f ca="1"/>
        <v>0</v>
      </c>
      <c r="L558" t="str">
        <f ca="1"/>
        <v>0</v>
      </c>
      <c r="M558" t="str">
        <f ca="1"/>
        <v>0</v>
      </c>
      <c r="X558" s="91" t="e">
        <f t="shared" ca="1" si="1303"/>
        <v>#N/A</v>
      </c>
      <c r="Y558" t="e">
        <f t="shared" ca="1" si="1304"/>
        <v>#N/A</v>
      </c>
      <c r="Z558" t="e">
        <f t="shared" ca="1" si="1305"/>
        <v>#N/A</v>
      </c>
      <c r="AA558" t="e">
        <f t="shared" ca="1" si="1306"/>
        <v>#N/A</v>
      </c>
      <c r="AB558" t="e">
        <f t="shared" ca="1" si="1307"/>
        <v>#N/A</v>
      </c>
      <c r="AC558" t="e">
        <f t="shared" ca="1" si="1308"/>
        <v>#N/A</v>
      </c>
      <c r="AD558" t="e">
        <f t="shared" ca="1" si="1309"/>
        <v>#N/A</v>
      </c>
      <c r="AE558" t="e">
        <f t="shared" ca="1" si="1310"/>
        <v>#N/A</v>
      </c>
      <c r="AF558" t="e">
        <f t="shared" ca="1" si="1311"/>
        <v>#N/A</v>
      </c>
      <c r="AG558" t="e">
        <f t="shared" ca="1" si="1312"/>
        <v>#N/A</v>
      </c>
      <c r="AH558" t="e">
        <f t="shared" ca="1" si="1313"/>
        <v>#N/A</v>
      </c>
      <c r="AI558" t="e">
        <f t="shared" ca="1" si="1314"/>
        <v>#N/A</v>
      </c>
      <c r="AJ558" t="e">
        <f t="shared" ca="1" si="1315"/>
        <v>#N/A</v>
      </c>
      <c r="AK558" t="e">
        <f t="shared" ca="1" si="1316"/>
        <v>#N/A</v>
      </c>
      <c r="AL558" t="e">
        <f t="shared" ca="1" si="1317"/>
        <v>#N/A</v>
      </c>
      <c r="AM558" t="e">
        <f t="shared" ca="1" si="1318"/>
        <v>#N/A</v>
      </c>
      <c r="AN558" t="e">
        <f t="shared" ca="1" si="1319"/>
        <v>#N/A</v>
      </c>
      <c r="AO558" t="e">
        <f t="shared" ca="1" si="1320"/>
        <v>#N/A</v>
      </c>
      <c r="AP558" t="e">
        <f t="shared" ca="1" si="1321"/>
        <v>#N/A</v>
      </c>
      <c r="AQ558" t="e">
        <f t="shared" ca="1" si="1322"/>
        <v>#N/A</v>
      </c>
      <c r="AR558" t="e">
        <f t="shared" ca="1" si="1323"/>
        <v>#N/A</v>
      </c>
      <c r="AS558" t="e">
        <f t="shared" ca="1" si="1324"/>
        <v>#N/A</v>
      </c>
      <c r="AT558" t="e">
        <f t="shared" ca="1" si="1325"/>
        <v>#N/A</v>
      </c>
      <c r="AU558" t="e">
        <f t="shared" ca="1" si="1326"/>
        <v>#N/A</v>
      </c>
      <c r="AV558" t="e">
        <f t="shared" ca="1" si="1327"/>
        <v>#N/A</v>
      </c>
      <c r="AW558" t="e">
        <f t="shared" ca="1" si="1328"/>
        <v>#N/A</v>
      </c>
      <c r="AX558" t="e">
        <f t="shared" ca="1" si="1329"/>
        <v>#N/A</v>
      </c>
      <c r="AY558" t="e">
        <f t="shared" ca="1" si="1330"/>
        <v>#N/A</v>
      </c>
      <c r="AZ558" t="e">
        <f t="shared" ca="1" si="1331"/>
        <v>#N/A</v>
      </c>
      <c r="BA558" t="e">
        <f t="shared" ca="1" si="1332"/>
        <v>#N/A</v>
      </c>
      <c r="BB558" s="91" t="e">
        <f t="shared" ca="1" si="1333"/>
        <v>#N/A</v>
      </c>
      <c r="BC558" t="e">
        <f t="shared" ca="1" si="1334"/>
        <v>#N/A</v>
      </c>
      <c r="BD558" t="e">
        <f t="shared" ca="1" si="1335"/>
        <v>#N/A</v>
      </c>
      <c r="BE558" t="e">
        <f t="shared" ca="1" si="1336"/>
        <v>#N/A</v>
      </c>
      <c r="BF558" t="e">
        <f t="shared" ca="1" si="1337"/>
        <v>#N/A</v>
      </c>
      <c r="BG558" t="e">
        <f t="shared" ca="1" si="1338"/>
        <v>#N/A</v>
      </c>
      <c r="BH558" t="e">
        <f t="shared" ca="1" si="1339"/>
        <v>#N/A</v>
      </c>
      <c r="BI558" t="e">
        <f t="shared" ca="1" si="1340"/>
        <v>#N/A</v>
      </c>
      <c r="BJ558" t="e">
        <f t="shared" ca="1" si="1341"/>
        <v>#N/A</v>
      </c>
      <c r="BK558" t="e">
        <f t="shared" ca="1" si="1342"/>
        <v>#N/A</v>
      </c>
      <c r="BL558" t="e">
        <f t="shared" ca="1" si="1343"/>
        <v>#N/A</v>
      </c>
      <c r="BM558" t="e">
        <f t="shared" ca="1" si="1344"/>
        <v>#N/A</v>
      </c>
      <c r="BN558" t="e">
        <f t="shared" ca="1" si="1345"/>
        <v>#N/A</v>
      </c>
      <c r="BO558" t="e">
        <f t="shared" ca="1" si="1346"/>
        <v>#N/A</v>
      </c>
      <c r="BP558" t="e">
        <f t="shared" ca="1" si="1347"/>
        <v>#N/A</v>
      </c>
      <c r="BQ558" t="e">
        <f t="shared" ca="1" si="1348"/>
        <v>#N/A</v>
      </c>
      <c r="BR558" t="e">
        <f t="shared" ca="1" si="1349"/>
        <v>#N/A</v>
      </c>
      <c r="BS558" t="e">
        <f t="shared" ca="1" si="1350"/>
        <v>#N/A</v>
      </c>
      <c r="BT558" t="e">
        <f t="shared" ca="1" si="1351"/>
        <v>#N/A</v>
      </c>
      <c r="BU558" t="e">
        <f t="shared" ca="1" si="1352"/>
        <v>#N/A</v>
      </c>
      <c r="BV558" t="e">
        <f t="shared" ca="1" si="1353"/>
        <v>#N/A</v>
      </c>
      <c r="BW558" t="e">
        <f t="shared" ca="1" si="1354"/>
        <v>#N/A</v>
      </c>
      <c r="BX558" t="e">
        <f t="shared" ca="1" si="1355"/>
        <v>#N/A</v>
      </c>
      <c r="BY558" t="e">
        <f t="shared" ca="1" si="1356"/>
        <v>#N/A</v>
      </c>
      <c r="BZ558" t="e">
        <f t="shared" ca="1" si="1357"/>
        <v>#N/A</v>
      </c>
      <c r="CA558" t="e">
        <f t="shared" ca="1" si="1358"/>
        <v>#N/A</v>
      </c>
      <c r="CB558" t="e">
        <f t="shared" ca="1" si="1359"/>
        <v>#N/A</v>
      </c>
      <c r="CC558" t="e">
        <f t="shared" ca="1" si="1360"/>
        <v>#N/A</v>
      </c>
      <c r="CD558" t="e">
        <f t="shared" ca="1" si="1361"/>
        <v>#N/A</v>
      </c>
      <c r="CE558" t="e">
        <f t="shared" ca="1" si="1362"/>
        <v>#N/A</v>
      </c>
      <c r="CF558" s="91" t="e">
        <f t="shared" ca="1" si="1363"/>
        <v>#N/A</v>
      </c>
      <c r="CG558" t="e">
        <f t="shared" ca="1" si="1364"/>
        <v>#N/A</v>
      </c>
      <c r="CH558" t="e">
        <f t="shared" ca="1" si="1365"/>
        <v>#N/A</v>
      </c>
      <c r="CI558" t="e">
        <f t="shared" ca="1" si="1366"/>
        <v>#N/A</v>
      </c>
      <c r="CJ558" t="e">
        <f t="shared" ca="1" si="1367"/>
        <v>#N/A</v>
      </c>
      <c r="CK558" t="e">
        <f t="shared" ca="1" si="1368"/>
        <v>#N/A</v>
      </c>
      <c r="CL558" t="e">
        <f t="shared" ca="1" si="1369"/>
        <v>#N/A</v>
      </c>
      <c r="CM558" t="e">
        <f t="shared" ca="1" si="1370"/>
        <v>#N/A</v>
      </c>
      <c r="CN558" t="e">
        <f t="shared" ca="1" si="1371"/>
        <v>#N/A</v>
      </c>
      <c r="CO558" t="e">
        <f t="shared" ca="1" si="1372"/>
        <v>#N/A</v>
      </c>
      <c r="CP558" t="e">
        <f t="shared" ca="1" si="1373"/>
        <v>#N/A</v>
      </c>
      <c r="CQ558" t="e">
        <f t="shared" ca="1" si="1374"/>
        <v>#N/A</v>
      </c>
      <c r="CR558" t="e">
        <f t="shared" ca="1" si="1375"/>
        <v>#N/A</v>
      </c>
      <c r="CS558" t="e">
        <f t="shared" ca="1" si="1376"/>
        <v>#N/A</v>
      </c>
      <c r="CT558" t="e">
        <f t="shared" ca="1" si="1377"/>
        <v>#N/A</v>
      </c>
      <c r="CU558" t="e">
        <f t="shared" ca="1" si="1378"/>
        <v>#N/A</v>
      </c>
      <c r="CV558" t="e">
        <f t="shared" ca="1" si="1379"/>
        <v>#N/A</v>
      </c>
      <c r="CW558" t="e">
        <f t="shared" ca="1" si="1380"/>
        <v>#N/A</v>
      </c>
      <c r="CX558" t="e">
        <f t="shared" ca="1" si="1381"/>
        <v>#N/A</v>
      </c>
      <c r="CY558" t="e">
        <f t="shared" ca="1" si="1382"/>
        <v>#N/A</v>
      </c>
      <c r="CZ558" t="e">
        <f t="shared" ca="1" si="1383"/>
        <v>#N/A</v>
      </c>
      <c r="DA558" t="e">
        <f t="shared" ca="1" si="1384"/>
        <v>#N/A</v>
      </c>
      <c r="DB558" t="e">
        <f t="shared" ca="1" si="1385"/>
        <v>#N/A</v>
      </c>
      <c r="DC558" t="e">
        <f t="shared" ca="1" si="1386"/>
        <v>#N/A</v>
      </c>
      <c r="DD558" t="e">
        <f t="shared" ca="1" si="1387"/>
        <v>#N/A</v>
      </c>
      <c r="DE558" t="e">
        <f t="shared" ca="1" si="1388"/>
        <v>#N/A</v>
      </c>
      <c r="DF558" t="e">
        <f t="shared" ca="1" si="1389"/>
        <v>#N/A</v>
      </c>
      <c r="DG558" t="e">
        <f t="shared" ca="1" si="1390"/>
        <v>#N/A</v>
      </c>
      <c r="DH558" t="e">
        <f t="shared" ca="1" si="1391"/>
        <v>#N/A</v>
      </c>
      <c r="DI558" t="e">
        <f t="shared" ca="1" si="1392"/>
        <v>#N/A</v>
      </c>
      <c r="DJ558" s="91" t="e">
        <f t="shared" ca="1" si="1393"/>
        <v>#N/A</v>
      </c>
      <c r="DK558" t="e">
        <f t="shared" ca="1" si="1394"/>
        <v>#N/A</v>
      </c>
      <c r="DL558" t="e">
        <f t="shared" ca="1" si="1395"/>
        <v>#N/A</v>
      </c>
      <c r="DM558" t="e">
        <f t="shared" ca="1" si="1396"/>
        <v>#N/A</v>
      </c>
      <c r="DN558" t="e">
        <f t="shared" ca="1" si="1397"/>
        <v>#N/A</v>
      </c>
      <c r="DO558" t="e">
        <f t="shared" ca="1" si="1398"/>
        <v>#N/A</v>
      </c>
      <c r="DP558" t="e">
        <f t="shared" ca="1" si="1399"/>
        <v>#N/A</v>
      </c>
      <c r="DQ558" t="e">
        <f t="shared" ca="1" si="1400"/>
        <v>#N/A</v>
      </c>
      <c r="DR558" t="e">
        <f t="shared" ca="1" si="1401"/>
        <v>#N/A</v>
      </c>
      <c r="DS558" t="e">
        <f t="shared" ca="1" si="1402"/>
        <v>#N/A</v>
      </c>
      <c r="DT558" t="e">
        <f t="shared" ca="1" si="1403"/>
        <v>#N/A</v>
      </c>
      <c r="DU558" t="e">
        <f t="shared" ca="1" si="1404"/>
        <v>#N/A</v>
      </c>
      <c r="DV558" t="e">
        <f t="shared" ca="1" si="1405"/>
        <v>#N/A</v>
      </c>
      <c r="DW558" t="e">
        <f t="shared" ca="1" si="1406"/>
        <v>#N/A</v>
      </c>
      <c r="DX558" t="e">
        <f t="shared" ca="1" si="1407"/>
        <v>#N/A</v>
      </c>
      <c r="DY558" t="e">
        <f t="shared" ca="1" si="1408"/>
        <v>#N/A</v>
      </c>
      <c r="DZ558" t="e">
        <f t="shared" ca="1" si="1409"/>
        <v>#N/A</v>
      </c>
      <c r="EA558" t="e">
        <f t="shared" ca="1" si="1410"/>
        <v>#N/A</v>
      </c>
      <c r="EB558" t="e">
        <f t="shared" ca="1" si="1411"/>
        <v>#N/A</v>
      </c>
      <c r="EC558" t="e">
        <f t="shared" ca="1" si="1412"/>
        <v>#N/A</v>
      </c>
      <c r="ED558" t="e">
        <f t="shared" ca="1" si="1413"/>
        <v>#N/A</v>
      </c>
      <c r="EE558" t="e">
        <f t="shared" ca="1" si="1414"/>
        <v>#N/A</v>
      </c>
      <c r="EF558" t="e">
        <f t="shared" ca="1" si="1415"/>
        <v>#N/A</v>
      </c>
      <c r="EG558" t="e">
        <f t="shared" ca="1" si="1416"/>
        <v>#N/A</v>
      </c>
      <c r="EH558" t="e">
        <f t="shared" ca="1" si="1417"/>
        <v>#N/A</v>
      </c>
      <c r="EI558" t="e">
        <f t="shared" ca="1" si="1418"/>
        <v>#N/A</v>
      </c>
      <c r="EJ558" t="e">
        <f t="shared" ca="1" si="1419"/>
        <v>#N/A</v>
      </c>
      <c r="EK558" t="e">
        <f t="shared" ca="1" si="1420"/>
        <v>#N/A</v>
      </c>
      <c r="EL558" t="e">
        <f t="shared" ca="1" si="1421"/>
        <v>#N/A</v>
      </c>
      <c r="EM558" t="e">
        <f t="shared" ca="1" si="1422"/>
        <v>#N/A</v>
      </c>
      <c r="EN558" s="91" t="e">
        <f t="shared" ca="1" si="1423"/>
        <v>#N/A</v>
      </c>
    </row>
    <row r="559" spans="1:144">
      <c r="A559">
        <f ca="1"/>
        <v>0</v>
      </c>
      <c r="B559">
        <f ca="1"/>
        <v>0</v>
      </c>
      <c r="C559">
        <f ca="1"/>
        <v>0</v>
      </c>
      <c r="D559" t="str">
        <f ca="1"/>
        <v/>
      </c>
      <c r="E559">
        <f ca="1"/>
        <v>0</v>
      </c>
      <c r="F559">
        <f ca="1"/>
        <v>0</v>
      </c>
      <c r="G559">
        <f ca="1"/>
        <v>0</v>
      </c>
      <c r="H559" t="str">
        <f ca="1"/>
        <v/>
      </c>
      <c r="I559">
        <f ca="1"/>
        <v>0</v>
      </c>
      <c r="J559" t="str">
        <f ca="1"/>
        <v/>
      </c>
      <c r="K559" t="str">
        <f ca="1"/>
        <v>0</v>
      </c>
      <c r="L559" t="str">
        <f ca="1"/>
        <v>0</v>
      </c>
      <c r="M559" t="str">
        <f ca="1"/>
        <v>0</v>
      </c>
      <c r="X559" s="91" t="e">
        <f t="shared" ref="X559:X570" ca="1" si="1424">$L559*$E$518</f>
        <v>#N/A</v>
      </c>
      <c r="Y559" t="e">
        <f t="shared" ref="Y559:CJ562" ca="1" si="1425">$L559*$E$518</f>
        <v>#N/A</v>
      </c>
      <c r="Z559" t="e">
        <f t="shared" ca="1" si="1425"/>
        <v>#N/A</v>
      </c>
      <c r="AA559" t="e">
        <f t="shared" ca="1" si="1425"/>
        <v>#N/A</v>
      </c>
      <c r="AB559" t="e">
        <f t="shared" ca="1" si="1425"/>
        <v>#N/A</v>
      </c>
      <c r="AC559" t="e">
        <f t="shared" ca="1" si="1425"/>
        <v>#N/A</v>
      </c>
      <c r="AD559" t="e">
        <f t="shared" ca="1" si="1425"/>
        <v>#N/A</v>
      </c>
      <c r="AE559" t="e">
        <f t="shared" ca="1" si="1425"/>
        <v>#N/A</v>
      </c>
      <c r="AF559" t="e">
        <f t="shared" ca="1" si="1425"/>
        <v>#N/A</v>
      </c>
      <c r="AG559" t="e">
        <f t="shared" ca="1" si="1425"/>
        <v>#N/A</v>
      </c>
      <c r="AH559" t="e">
        <f t="shared" ca="1" si="1425"/>
        <v>#N/A</v>
      </c>
      <c r="AI559" t="e">
        <f t="shared" ca="1" si="1425"/>
        <v>#N/A</v>
      </c>
      <c r="AJ559" t="e">
        <f t="shared" ca="1" si="1425"/>
        <v>#N/A</v>
      </c>
      <c r="AK559" t="e">
        <f t="shared" ca="1" si="1425"/>
        <v>#N/A</v>
      </c>
      <c r="AL559" t="e">
        <f t="shared" ca="1" si="1425"/>
        <v>#N/A</v>
      </c>
      <c r="AM559" t="e">
        <f t="shared" ca="1" si="1425"/>
        <v>#N/A</v>
      </c>
      <c r="AN559" t="e">
        <f t="shared" ca="1" si="1425"/>
        <v>#N/A</v>
      </c>
      <c r="AO559" t="e">
        <f t="shared" ca="1" si="1425"/>
        <v>#N/A</v>
      </c>
      <c r="AP559" t="e">
        <f t="shared" ca="1" si="1425"/>
        <v>#N/A</v>
      </c>
      <c r="AQ559" t="e">
        <f t="shared" ca="1" si="1425"/>
        <v>#N/A</v>
      </c>
      <c r="AR559" t="e">
        <f t="shared" ca="1" si="1425"/>
        <v>#N/A</v>
      </c>
      <c r="AS559" t="e">
        <f t="shared" ca="1" si="1425"/>
        <v>#N/A</v>
      </c>
      <c r="AT559" t="e">
        <f t="shared" ca="1" si="1425"/>
        <v>#N/A</v>
      </c>
      <c r="AU559" t="e">
        <f t="shared" ca="1" si="1425"/>
        <v>#N/A</v>
      </c>
      <c r="AV559" t="e">
        <f t="shared" ca="1" si="1425"/>
        <v>#N/A</v>
      </c>
      <c r="AW559" t="e">
        <f t="shared" ca="1" si="1425"/>
        <v>#N/A</v>
      </c>
      <c r="AX559" t="e">
        <f t="shared" ca="1" si="1425"/>
        <v>#N/A</v>
      </c>
      <c r="AY559" t="e">
        <f t="shared" ca="1" si="1425"/>
        <v>#N/A</v>
      </c>
      <c r="AZ559" t="e">
        <f t="shared" ca="1" si="1425"/>
        <v>#N/A</v>
      </c>
      <c r="BA559" t="e">
        <f t="shared" ca="1" si="1425"/>
        <v>#N/A</v>
      </c>
      <c r="BB559" s="91" t="e">
        <f t="shared" ca="1" si="1425"/>
        <v>#N/A</v>
      </c>
      <c r="BC559" t="e">
        <f t="shared" ca="1" si="1425"/>
        <v>#N/A</v>
      </c>
      <c r="BD559" t="e">
        <f t="shared" ca="1" si="1425"/>
        <v>#N/A</v>
      </c>
      <c r="BE559" t="e">
        <f t="shared" ca="1" si="1425"/>
        <v>#N/A</v>
      </c>
      <c r="BF559" t="e">
        <f t="shared" ca="1" si="1425"/>
        <v>#N/A</v>
      </c>
      <c r="BG559" t="e">
        <f t="shared" ca="1" si="1425"/>
        <v>#N/A</v>
      </c>
      <c r="BH559" t="e">
        <f t="shared" ca="1" si="1425"/>
        <v>#N/A</v>
      </c>
      <c r="BI559" t="e">
        <f t="shared" ca="1" si="1425"/>
        <v>#N/A</v>
      </c>
      <c r="BJ559" t="e">
        <f t="shared" ca="1" si="1425"/>
        <v>#N/A</v>
      </c>
      <c r="BK559" t="e">
        <f t="shared" ca="1" si="1425"/>
        <v>#N/A</v>
      </c>
      <c r="BL559" t="e">
        <f t="shared" ca="1" si="1425"/>
        <v>#N/A</v>
      </c>
      <c r="BM559" t="e">
        <f t="shared" ca="1" si="1425"/>
        <v>#N/A</v>
      </c>
      <c r="BN559" t="e">
        <f t="shared" ca="1" si="1425"/>
        <v>#N/A</v>
      </c>
      <c r="BO559" t="e">
        <f t="shared" ca="1" si="1425"/>
        <v>#N/A</v>
      </c>
      <c r="BP559" t="e">
        <f t="shared" ca="1" si="1425"/>
        <v>#N/A</v>
      </c>
      <c r="BQ559" t="e">
        <f t="shared" ca="1" si="1425"/>
        <v>#N/A</v>
      </c>
      <c r="BR559" t="e">
        <f t="shared" ca="1" si="1425"/>
        <v>#N/A</v>
      </c>
      <c r="BS559" t="e">
        <f t="shared" ca="1" si="1425"/>
        <v>#N/A</v>
      </c>
      <c r="BT559" t="e">
        <f t="shared" ca="1" si="1425"/>
        <v>#N/A</v>
      </c>
      <c r="BU559" t="e">
        <f t="shared" ca="1" si="1425"/>
        <v>#N/A</v>
      </c>
      <c r="BV559" t="e">
        <f t="shared" ca="1" si="1425"/>
        <v>#N/A</v>
      </c>
      <c r="BW559" t="e">
        <f t="shared" ca="1" si="1425"/>
        <v>#N/A</v>
      </c>
      <c r="BX559" t="e">
        <f t="shared" ca="1" si="1425"/>
        <v>#N/A</v>
      </c>
      <c r="BY559" t="e">
        <f t="shared" ca="1" si="1425"/>
        <v>#N/A</v>
      </c>
      <c r="BZ559" t="e">
        <f t="shared" ca="1" si="1425"/>
        <v>#N/A</v>
      </c>
      <c r="CA559" t="e">
        <f t="shared" ca="1" si="1425"/>
        <v>#N/A</v>
      </c>
      <c r="CB559" t="e">
        <f t="shared" ca="1" si="1425"/>
        <v>#N/A</v>
      </c>
      <c r="CC559" t="e">
        <f t="shared" ca="1" si="1425"/>
        <v>#N/A</v>
      </c>
      <c r="CD559" t="e">
        <f t="shared" ca="1" si="1425"/>
        <v>#N/A</v>
      </c>
      <c r="CE559" t="e">
        <f t="shared" ca="1" si="1425"/>
        <v>#N/A</v>
      </c>
      <c r="CF559" s="91" t="e">
        <f t="shared" ca="1" si="1425"/>
        <v>#N/A</v>
      </c>
      <c r="CG559" t="e">
        <f t="shared" ca="1" si="1425"/>
        <v>#N/A</v>
      </c>
      <c r="CH559" t="e">
        <f t="shared" ca="1" si="1425"/>
        <v>#N/A</v>
      </c>
      <c r="CI559" t="e">
        <f t="shared" ca="1" si="1425"/>
        <v>#N/A</v>
      </c>
      <c r="CJ559" t="e">
        <f t="shared" ca="1" si="1425"/>
        <v>#N/A</v>
      </c>
      <c r="CK559" t="e">
        <f t="shared" ref="CK559:CT561" ca="1" si="1426">$L559*$E$518</f>
        <v>#N/A</v>
      </c>
      <c r="CL559" t="e">
        <f t="shared" ca="1" si="1426"/>
        <v>#N/A</v>
      </c>
      <c r="CM559" t="e">
        <f t="shared" ca="1" si="1426"/>
        <v>#N/A</v>
      </c>
      <c r="CN559" t="e">
        <f t="shared" ca="1" si="1426"/>
        <v>#N/A</v>
      </c>
      <c r="CO559" t="e">
        <f t="shared" ca="1" si="1426"/>
        <v>#N/A</v>
      </c>
      <c r="CP559" t="e">
        <f t="shared" ca="1" si="1426"/>
        <v>#N/A</v>
      </c>
      <c r="CQ559" t="e">
        <f t="shared" ca="1" si="1426"/>
        <v>#N/A</v>
      </c>
      <c r="CR559" t="e">
        <f t="shared" ca="1" si="1426"/>
        <v>#N/A</v>
      </c>
      <c r="CS559" t="e">
        <f t="shared" ca="1" si="1426"/>
        <v>#N/A</v>
      </c>
      <c r="CT559" t="e">
        <f t="shared" ca="1" si="1426"/>
        <v>#N/A</v>
      </c>
      <c r="CU559" t="e">
        <f t="shared" ref="CU559:DD561" ca="1" si="1427">$L559*$E$518</f>
        <v>#N/A</v>
      </c>
      <c r="CV559" t="e">
        <f t="shared" ca="1" si="1427"/>
        <v>#N/A</v>
      </c>
      <c r="CW559" t="e">
        <f t="shared" ca="1" si="1427"/>
        <v>#N/A</v>
      </c>
      <c r="CX559" t="e">
        <f t="shared" ca="1" si="1427"/>
        <v>#N/A</v>
      </c>
      <c r="CY559" t="e">
        <f t="shared" ca="1" si="1427"/>
        <v>#N/A</v>
      </c>
      <c r="CZ559" t="e">
        <f t="shared" ca="1" si="1427"/>
        <v>#N/A</v>
      </c>
      <c r="DA559" t="e">
        <f t="shared" ca="1" si="1427"/>
        <v>#N/A</v>
      </c>
      <c r="DB559" t="e">
        <f t="shared" ca="1" si="1427"/>
        <v>#N/A</v>
      </c>
      <c r="DC559" t="e">
        <f t="shared" ca="1" si="1427"/>
        <v>#N/A</v>
      </c>
      <c r="DD559" t="e">
        <f t="shared" ca="1" si="1427"/>
        <v>#N/A</v>
      </c>
      <c r="DE559" t="e">
        <f t="shared" ref="DE559:DN561" ca="1" si="1428">$L559*$E$518</f>
        <v>#N/A</v>
      </c>
      <c r="DF559" t="e">
        <f t="shared" ca="1" si="1428"/>
        <v>#N/A</v>
      </c>
      <c r="DG559" t="e">
        <f t="shared" ca="1" si="1428"/>
        <v>#N/A</v>
      </c>
      <c r="DH559" t="e">
        <f t="shared" ca="1" si="1428"/>
        <v>#N/A</v>
      </c>
      <c r="DI559" t="e">
        <f t="shared" ca="1" si="1428"/>
        <v>#N/A</v>
      </c>
      <c r="DJ559" s="91" t="e">
        <f t="shared" ca="1" si="1428"/>
        <v>#N/A</v>
      </c>
      <c r="DK559" t="e">
        <f t="shared" ca="1" si="1428"/>
        <v>#N/A</v>
      </c>
      <c r="DL559" t="e">
        <f t="shared" ca="1" si="1428"/>
        <v>#N/A</v>
      </c>
      <c r="DM559" t="e">
        <f t="shared" ca="1" si="1428"/>
        <v>#N/A</v>
      </c>
      <c r="DN559" t="e">
        <f t="shared" ca="1" si="1428"/>
        <v>#N/A</v>
      </c>
      <c r="DO559" t="e">
        <f t="shared" ref="DO559:DX561" ca="1" si="1429">$L559*$E$518</f>
        <v>#N/A</v>
      </c>
      <c r="DP559" t="e">
        <f t="shared" ca="1" si="1429"/>
        <v>#N/A</v>
      </c>
      <c r="DQ559" t="e">
        <f t="shared" ca="1" si="1429"/>
        <v>#N/A</v>
      </c>
      <c r="DR559" t="e">
        <f t="shared" ca="1" si="1429"/>
        <v>#N/A</v>
      </c>
      <c r="DS559" t="e">
        <f t="shared" ca="1" si="1429"/>
        <v>#N/A</v>
      </c>
      <c r="DT559" t="e">
        <f t="shared" ca="1" si="1429"/>
        <v>#N/A</v>
      </c>
      <c r="DU559" t="e">
        <f t="shared" ca="1" si="1429"/>
        <v>#N/A</v>
      </c>
      <c r="DV559" t="e">
        <f t="shared" ca="1" si="1429"/>
        <v>#N/A</v>
      </c>
      <c r="DW559" t="e">
        <f t="shared" ca="1" si="1429"/>
        <v>#N/A</v>
      </c>
      <c r="DX559" t="e">
        <f t="shared" ca="1" si="1429"/>
        <v>#N/A</v>
      </c>
      <c r="DY559" t="e">
        <f t="shared" ref="DY559:EH561" ca="1" si="1430">$L559*$E$518</f>
        <v>#N/A</v>
      </c>
      <c r="DZ559" t="e">
        <f t="shared" ca="1" si="1430"/>
        <v>#N/A</v>
      </c>
      <c r="EA559" t="e">
        <f t="shared" ca="1" si="1430"/>
        <v>#N/A</v>
      </c>
      <c r="EB559" t="e">
        <f t="shared" ca="1" si="1430"/>
        <v>#N/A</v>
      </c>
      <c r="EC559" t="e">
        <f t="shared" ca="1" si="1430"/>
        <v>#N/A</v>
      </c>
      <c r="ED559" t="e">
        <f t="shared" ca="1" si="1430"/>
        <v>#N/A</v>
      </c>
      <c r="EE559" t="e">
        <f t="shared" ca="1" si="1430"/>
        <v>#N/A</v>
      </c>
      <c r="EF559" t="e">
        <f t="shared" ca="1" si="1430"/>
        <v>#N/A</v>
      </c>
      <c r="EG559" t="e">
        <f t="shared" ca="1" si="1430"/>
        <v>#N/A</v>
      </c>
      <c r="EH559" t="e">
        <f t="shared" ca="1" si="1430"/>
        <v>#N/A</v>
      </c>
      <c r="EI559" t="e">
        <f t="shared" ref="EI559:EN561" ca="1" si="1431">$L559*$E$518</f>
        <v>#N/A</v>
      </c>
      <c r="EJ559" t="e">
        <f t="shared" ca="1" si="1431"/>
        <v>#N/A</v>
      </c>
      <c r="EK559" t="e">
        <f t="shared" ca="1" si="1431"/>
        <v>#N/A</v>
      </c>
      <c r="EL559" t="e">
        <f t="shared" ca="1" si="1431"/>
        <v>#N/A</v>
      </c>
      <c r="EM559" t="e">
        <f t="shared" ca="1" si="1431"/>
        <v>#N/A</v>
      </c>
      <c r="EN559" s="91" t="e">
        <f t="shared" ca="1" si="1431"/>
        <v>#N/A</v>
      </c>
    </row>
    <row r="560" spans="1:144">
      <c r="A560">
        <f ca="1"/>
        <v>0</v>
      </c>
      <c r="B560">
        <f ca="1"/>
        <v>0</v>
      </c>
      <c r="C560">
        <f ca="1"/>
        <v>0</v>
      </c>
      <c r="D560" t="str">
        <f ca="1"/>
        <v/>
      </c>
      <c r="E560">
        <f ca="1"/>
        <v>0</v>
      </c>
      <c r="F560">
        <f ca="1"/>
        <v>0</v>
      </c>
      <c r="G560">
        <f ca="1"/>
        <v>0</v>
      </c>
      <c r="H560" t="str">
        <f ca="1"/>
        <v/>
      </c>
      <c r="I560">
        <f ca="1"/>
        <v>0</v>
      </c>
      <c r="J560" t="str">
        <f ca="1"/>
        <v/>
      </c>
      <c r="K560" t="str">
        <f ca="1"/>
        <v>0</v>
      </c>
      <c r="L560" t="str">
        <f ca="1"/>
        <v>0</v>
      </c>
      <c r="M560" t="str">
        <f ca="1"/>
        <v>0</v>
      </c>
      <c r="X560" s="91" t="e">
        <f t="shared" ca="1" si="1424"/>
        <v>#N/A</v>
      </c>
      <c r="Y560" t="e">
        <f t="shared" ca="1" si="1425"/>
        <v>#N/A</v>
      </c>
      <c r="Z560" t="e">
        <f t="shared" ca="1" si="1425"/>
        <v>#N/A</v>
      </c>
      <c r="AA560" t="e">
        <f t="shared" ca="1" si="1425"/>
        <v>#N/A</v>
      </c>
      <c r="AB560" t="e">
        <f t="shared" ca="1" si="1425"/>
        <v>#N/A</v>
      </c>
      <c r="AC560" t="e">
        <f t="shared" ca="1" si="1425"/>
        <v>#N/A</v>
      </c>
      <c r="AD560" t="e">
        <f t="shared" ca="1" si="1425"/>
        <v>#N/A</v>
      </c>
      <c r="AE560" t="e">
        <f t="shared" ca="1" si="1425"/>
        <v>#N/A</v>
      </c>
      <c r="AF560" t="e">
        <f t="shared" ca="1" si="1425"/>
        <v>#N/A</v>
      </c>
      <c r="AG560" t="e">
        <f t="shared" ca="1" si="1425"/>
        <v>#N/A</v>
      </c>
      <c r="AH560" t="e">
        <f t="shared" ca="1" si="1425"/>
        <v>#N/A</v>
      </c>
      <c r="AI560" t="e">
        <f t="shared" ca="1" si="1425"/>
        <v>#N/A</v>
      </c>
      <c r="AJ560" t="e">
        <f t="shared" ca="1" si="1425"/>
        <v>#N/A</v>
      </c>
      <c r="AK560" t="e">
        <f t="shared" ca="1" si="1425"/>
        <v>#N/A</v>
      </c>
      <c r="AL560" t="e">
        <f t="shared" ca="1" si="1425"/>
        <v>#N/A</v>
      </c>
      <c r="AM560" t="e">
        <f t="shared" ca="1" si="1425"/>
        <v>#N/A</v>
      </c>
      <c r="AN560" t="e">
        <f t="shared" ca="1" si="1425"/>
        <v>#N/A</v>
      </c>
      <c r="AO560" t="e">
        <f t="shared" ca="1" si="1425"/>
        <v>#N/A</v>
      </c>
      <c r="AP560" t="e">
        <f t="shared" ca="1" si="1425"/>
        <v>#N/A</v>
      </c>
      <c r="AQ560" t="e">
        <f t="shared" ca="1" si="1425"/>
        <v>#N/A</v>
      </c>
      <c r="AR560" t="e">
        <f t="shared" ca="1" si="1425"/>
        <v>#N/A</v>
      </c>
      <c r="AS560" t="e">
        <f t="shared" ca="1" si="1425"/>
        <v>#N/A</v>
      </c>
      <c r="AT560" t="e">
        <f t="shared" ca="1" si="1425"/>
        <v>#N/A</v>
      </c>
      <c r="AU560" t="e">
        <f t="shared" ca="1" si="1425"/>
        <v>#N/A</v>
      </c>
      <c r="AV560" t="e">
        <f t="shared" ca="1" si="1425"/>
        <v>#N/A</v>
      </c>
      <c r="AW560" t="e">
        <f t="shared" ca="1" si="1425"/>
        <v>#N/A</v>
      </c>
      <c r="AX560" t="e">
        <f t="shared" ca="1" si="1425"/>
        <v>#N/A</v>
      </c>
      <c r="AY560" t="e">
        <f t="shared" ca="1" si="1425"/>
        <v>#N/A</v>
      </c>
      <c r="AZ560" t="e">
        <f t="shared" ca="1" si="1425"/>
        <v>#N/A</v>
      </c>
      <c r="BA560" t="e">
        <f t="shared" ca="1" si="1425"/>
        <v>#N/A</v>
      </c>
      <c r="BB560" s="91" t="e">
        <f t="shared" ca="1" si="1425"/>
        <v>#N/A</v>
      </c>
      <c r="BC560" t="e">
        <f t="shared" ca="1" si="1425"/>
        <v>#N/A</v>
      </c>
      <c r="BD560" t="e">
        <f t="shared" ca="1" si="1425"/>
        <v>#N/A</v>
      </c>
      <c r="BE560" t="e">
        <f t="shared" ca="1" si="1425"/>
        <v>#N/A</v>
      </c>
      <c r="BF560" t="e">
        <f t="shared" ca="1" si="1425"/>
        <v>#N/A</v>
      </c>
      <c r="BG560" t="e">
        <f t="shared" ca="1" si="1425"/>
        <v>#N/A</v>
      </c>
      <c r="BH560" t="e">
        <f t="shared" ca="1" si="1425"/>
        <v>#N/A</v>
      </c>
      <c r="BI560" t="e">
        <f t="shared" ca="1" si="1425"/>
        <v>#N/A</v>
      </c>
      <c r="BJ560" t="e">
        <f t="shared" ca="1" si="1425"/>
        <v>#N/A</v>
      </c>
      <c r="BK560" t="e">
        <f t="shared" ca="1" si="1425"/>
        <v>#N/A</v>
      </c>
      <c r="BL560" t="e">
        <f t="shared" ca="1" si="1425"/>
        <v>#N/A</v>
      </c>
      <c r="BM560" t="e">
        <f t="shared" ca="1" si="1425"/>
        <v>#N/A</v>
      </c>
      <c r="BN560" t="e">
        <f t="shared" ca="1" si="1425"/>
        <v>#N/A</v>
      </c>
      <c r="BO560" t="e">
        <f t="shared" ca="1" si="1425"/>
        <v>#N/A</v>
      </c>
      <c r="BP560" t="e">
        <f t="shared" ca="1" si="1425"/>
        <v>#N/A</v>
      </c>
      <c r="BQ560" t="e">
        <f t="shared" ca="1" si="1425"/>
        <v>#N/A</v>
      </c>
      <c r="BR560" t="e">
        <f t="shared" ca="1" si="1425"/>
        <v>#N/A</v>
      </c>
      <c r="BS560" t="e">
        <f t="shared" ca="1" si="1425"/>
        <v>#N/A</v>
      </c>
      <c r="BT560" t="e">
        <f t="shared" ca="1" si="1425"/>
        <v>#N/A</v>
      </c>
      <c r="BU560" t="e">
        <f t="shared" ca="1" si="1425"/>
        <v>#N/A</v>
      </c>
      <c r="BV560" t="e">
        <f t="shared" ca="1" si="1425"/>
        <v>#N/A</v>
      </c>
      <c r="BW560" t="e">
        <f t="shared" ca="1" si="1425"/>
        <v>#N/A</v>
      </c>
      <c r="BX560" t="e">
        <f t="shared" ca="1" si="1425"/>
        <v>#N/A</v>
      </c>
      <c r="BY560" t="e">
        <f t="shared" ca="1" si="1425"/>
        <v>#N/A</v>
      </c>
      <c r="BZ560" t="e">
        <f t="shared" ca="1" si="1425"/>
        <v>#N/A</v>
      </c>
      <c r="CA560" t="e">
        <f t="shared" ca="1" si="1425"/>
        <v>#N/A</v>
      </c>
      <c r="CB560" t="e">
        <f t="shared" ca="1" si="1425"/>
        <v>#N/A</v>
      </c>
      <c r="CC560" t="e">
        <f t="shared" ca="1" si="1425"/>
        <v>#N/A</v>
      </c>
      <c r="CD560" t="e">
        <f t="shared" ca="1" si="1425"/>
        <v>#N/A</v>
      </c>
      <c r="CE560" t="e">
        <f t="shared" ca="1" si="1425"/>
        <v>#N/A</v>
      </c>
      <c r="CF560" s="91" t="e">
        <f t="shared" ca="1" si="1425"/>
        <v>#N/A</v>
      </c>
      <c r="CG560" t="e">
        <f t="shared" ca="1" si="1425"/>
        <v>#N/A</v>
      </c>
      <c r="CH560" t="e">
        <f t="shared" ca="1" si="1425"/>
        <v>#N/A</v>
      </c>
      <c r="CI560" t="e">
        <f t="shared" ca="1" si="1425"/>
        <v>#N/A</v>
      </c>
      <c r="CJ560" t="e">
        <f t="shared" ca="1" si="1425"/>
        <v>#N/A</v>
      </c>
      <c r="CK560" t="e">
        <f t="shared" ca="1" si="1426"/>
        <v>#N/A</v>
      </c>
      <c r="CL560" t="e">
        <f t="shared" ca="1" si="1426"/>
        <v>#N/A</v>
      </c>
      <c r="CM560" t="e">
        <f t="shared" ca="1" si="1426"/>
        <v>#N/A</v>
      </c>
      <c r="CN560" t="e">
        <f t="shared" ca="1" si="1426"/>
        <v>#N/A</v>
      </c>
      <c r="CO560" t="e">
        <f t="shared" ca="1" si="1426"/>
        <v>#N/A</v>
      </c>
      <c r="CP560" t="e">
        <f t="shared" ca="1" si="1426"/>
        <v>#N/A</v>
      </c>
      <c r="CQ560" t="e">
        <f t="shared" ca="1" si="1426"/>
        <v>#N/A</v>
      </c>
      <c r="CR560" t="e">
        <f t="shared" ca="1" si="1426"/>
        <v>#N/A</v>
      </c>
      <c r="CS560" t="e">
        <f t="shared" ca="1" si="1426"/>
        <v>#N/A</v>
      </c>
      <c r="CT560" t="e">
        <f t="shared" ca="1" si="1426"/>
        <v>#N/A</v>
      </c>
      <c r="CU560" t="e">
        <f t="shared" ca="1" si="1427"/>
        <v>#N/A</v>
      </c>
      <c r="CV560" t="e">
        <f t="shared" ca="1" si="1427"/>
        <v>#N/A</v>
      </c>
      <c r="CW560" t="e">
        <f t="shared" ca="1" si="1427"/>
        <v>#N/A</v>
      </c>
      <c r="CX560" t="e">
        <f t="shared" ca="1" si="1427"/>
        <v>#N/A</v>
      </c>
      <c r="CY560" t="e">
        <f t="shared" ca="1" si="1427"/>
        <v>#N/A</v>
      </c>
      <c r="CZ560" t="e">
        <f t="shared" ca="1" si="1427"/>
        <v>#N/A</v>
      </c>
      <c r="DA560" t="e">
        <f t="shared" ca="1" si="1427"/>
        <v>#N/A</v>
      </c>
      <c r="DB560" t="e">
        <f t="shared" ca="1" si="1427"/>
        <v>#N/A</v>
      </c>
      <c r="DC560" t="e">
        <f t="shared" ca="1" si="1427"/>
        <v>#N/A</v>
      </c>
      <c r="DD560" t="e">
        <f t="shared" ca="1" si="1427"/>
        <v>#N/A</v>
      </c>
      <c r="DE560" t="e">
        <f t="shared" ca="1" si="1428"/>
        <v>#N/A</v>
      </c>
      <c r="DF560" t="e">
        <f t="shared" ca="1" si="1428"/>
        <v>#N/A</v>
      </c>
      <c r="DG560" t="e">
        <f t="shared" ca="1" si="1428"/>
        <v>#N/A</v>
      </c>
      <c r="DH560" t="e">
        <f t="shared" ca="1" si="1428"/>
        <v>#N/A</v>
      </c>
      <c r="DI560" t="e">
        <f t="shared" ca="1" si="1428"/>
        <v>#N/A</v>
      </c>
      <c r="DJ560" s="91" t="e">
        <f t="shared" ca="1" si="1428"/>
        <v>#N/A</v>
      </c>
      <c r="DK560" t="e">
        <f t="shared" ca="1" si="1428"/>
        <v>#N/A</v>
      </c>
      <c r="DL560" t="e">
        <f t="shared" ca="1" si="1428"/>
        <v>#N/A</v>
      </c>
      <c r="DM560" t="e">
        <f t="shared" ca="1" si="1428"/>
        <v>#N/A</v>
      </c>
      <c r="DN560" t="e">
        <f t="shared" ca="1" si="1428"/>
        <v>#N/A</v>
      </c>
      <c r="DO560" t="e">
        <f t="shared" ca="1" si="1429"/>
        <v>#N/A</v>
      </c>
      <c r="DP560" t="e">
        <f t="shared" ca="1" si="1429"/>
        <v>#N/A</v>
      </c>
      <c r="DQ560" t="e">
        <f t="shared" ca="1" si="1429"/>
        <v>#N/A</v>
      </c>
      <c r="DR560" t="e">
        <f t="shared" ca="1" si="1429"/>
        <v>#N/A</v>
      </c>
      <c r="DS560" t="e">
        <f t="shared" ca="1" si="1429"/>
        <v>#N/A</v>
      </c>
      <c r="DT560" t="e">
        <f t="shared" ca="1" si="1429"/>
        <v>#N/A</v>
      </c>
      <c r="DU560" t="e">
        <f t="shared" ca="1" si="1429"/>
        <v>#N/A</v>
      </c>
      <c r="DV560" t="e">
        <f t="shared" ca="1" si="1429"/>
        <v>#N/A</v>
      </c>
      <c r="DW560" t="e">
        <f t="shared" ca="1" si="1429"/>
        <v>#N/A</v>
      </c>
      <c r="DX560" t="e">
        <f t="shared" ca="1" si="1429"/>
        <v>#N/A</v>
      </c>
      <c r="DY560" t="e">
        <f t="shared" ca="1" si="1430"/>
        <v>#N/A</v>
      </c>
      <c r="DZ560" t="e">
        <f t="shared" ca="1" si="1430"/>
        <v>#N/A</v>
      </c>
      <c r="EA560" t="e">
        <f t="shared" ca="1" si="1430"/>
        <v>#N/A</v>
      </c>
      <c r="EB560" t="e">
        <f t="shared" ca="1" si="1430"/>
        <v>#N/A</v>
      </c>
      <c r="EC560" t="e">
        <f t="shared" ca="1" si="1430"/>
        <v>#N/A</v>
      </c>
      <c r="ED560" t="e">
        <f t="shared" ca="1" si="1430"/>
        <v>#N/A</v>
      </c>
      <c r="EE560" t="e">
        <f t="shared" ca="1" si="1430"/>
        <v>#N/A</v>
      </c>
      <c r="EF560" t="e">
        <f t="shared" ca="1" si="1430"/>
        <v>#N/A</v>
      </c>
      <c r="EG560" t="e">
        <f t="shared" ca="1" si="1430"/>
        <v>#N/A</v>
      </c>
      <c r="EH560" t="e">
        <f t="shared" ca="1" si="1430"/>
        <v>#N/A</v>
      </c>
      <c r="EI560" t="e">
        <f t="shared" ca="1" si="1431"/>
        <v>#N/A</v>
      </c>
      <c r="EJ560" t="e">
        <f t="shared" ca="1" si="1431"/>
        <v>#N/A</v>
      </c>
      <c r="EK560" t="e">
        <f t="shared" ca="1" si="1431"/>
        <v>#N/A</v>
      </c>
      <c r="EL560" t="e">
        <f t="shared" ca="1" si="1431"/>
        <v>#N/A</v>
      </c>
      <c r="EM560" t="e">
        <f t="shared" ca="1" si="1431"/>
        <v>#N/A</v>
      </c>
      <c r="EN560" s="91" t="e">
        <f t="shared" ca="1" si="1431"/>
        <v>#N/A</v>
      </c>
    </row>
    <row r="561" spans="1:144">
      <c r="A561">
        <f ca="1"/>
        <v>0</v>
      </c>
      <c r="B561">
        <f ca="1"/>
        <v>0</v>
      </c>
      <c r="C561">
        <f ca="1"/>
        <v>0</v>
      </c>
      <c r="D561" t="str">
        <f ca="1"/>
        <v/>
      </c>
      <c r="E561">
        <f ca="1"/>
        <v>0</v>
      </c>
      <c r="F561">
        <f ca="1"/>
        <v>0</v>
      </c>
      <c r="G561">
        <f ca="1"/>
        <v>0</v>
      </c>
      <c r="H561" t="str">
        <f ca="1"/>
        <v/>
      </c>
      <c r="I561">
        <f ca="1"/>
        <v>0</v>
      </c>
      <c r="J561" t="str">
        <f ca="1"/>
        <v/>
      </c>
      <c r="K561" t="str">
        <f ca="1"/>
        <v>0</v>
      </c>
      <c r="L561" t="str">
        <f ca="1"/>
        <v>0</v>
      </c>
      <c r="M561" t="str">
        <f ca="1"/>
        <v>0</v>
      </c>
      <c r="X561" s="91" t="e">
        <f t="shared" ca="1" si="1424"/>
        <v>#N/A</v>
      </c>
      <c r="Y561" t="e">
        <f t="shared" ca="1" si="1425"/>
        <v>#N/A</v>
      </c>
      <c r="Z561" t="e">
        <f t="shared" ca="1" si="1425"/>
        <v>#N/A</v>
      </c>
      <c r="AA561" t="e">
        <f t="shared" ca="1" si="1425"/>
        <v>#N/A</v>
      </c>
      <c r="AB561" t="e">
        <f t="shared" ca="1" si="1425"/>
        <v>#N/A</v>
      </c>
      <c r="AC561" t="e">
        <f t="shared" ca="1" si="1425"/>
        <v>#N/A</v>
      </c>
      <c r="AD561" t="e">
        <f t="shared" ca="1" si="1425"/>
        <v>#N/A</v>
      </c>
      <c r="AE561" t="e">
        <f t="shared" ca="1" si="1425"/>
        <v>#N/A</v>
      </c>
      <c r="AF561" t="e">
        <f t="shared" ca="1" si="1425"/>
        <v>#N/A</v>
      </c>
      <c r="AG561" t="e">
        <f t="shared" ca="1" si="1425"/>
        <v>#N/A</v>
      </c>
      <c r="AH561" t="e">
        <f t="shared" ca="1" si="1425"/>
        <v>#N/A</v>
      </c>
      <c r="AI561" t="e">
        <f t="shared" ca="1" si="1425"/>
        <v>#N/A</v>
      </c>
      <c r="AJ561" t="e">
        <f t="shared" ca="1" si="1425"/>
        <v>#N/A</v>
      </c>
      <c r="AK561" t="e">
        <f t="shared" ca="1" si="1425"/>
        <v>#N/A</v>
      </c>
      <c r="AL561" t="e">
        <f t="shared" ca="1" si="1425"/>
        <v>#N/A</v>
      </c>
      <c r="AM561" t="e">
        <f t="shared" ca="1" si="1425"/>
        <v>#N/A</v>
      </c>
      <c r="AN561" t="e">
        <f t="shared" ca="1" si="1425"/>
        <v>#N/A</v>
      </c>
      <c r="AO561" t="e">
        <f t="shared" ca="1" si="1425"/>
        <v>#N/A</v>
      </c>
      <c r="AP561" t="e">
        <f t="shared" ca="1" si="1425"/>
        <v>#N/A</v>
      </c>
      <c r="AQ561" t="e">
        <f t="shared" ca="1" si="1425"/>
        <v>#N/A</v>
      </c>
      <c r="AR561" t="e">
        <f t="shared" ca="1" si="1425"/>
        <v>#N/A</v>
      </c>
      <c r="AS561" t="e">
        <f t="shared" ca="1" si="1425"/>
        <v>#N/A</v>
      </c>
      <c r="AT561" t="e">
        <f t="shared" ca="1" si="1425"/>
        <v>#N/A</v>
      </c>
      <c r="AU561" t="e">
        <f t="shared" ca="1" si="1425"/>
        <v>#N/A</v>
      </c>
      <c r="AV561" t="e">
        <f t="shared" ca="1" si="1425"/>
        <v>#N/A</v>
      </c>
      <c r="AW561" t="e">
        <f t="shared" ca="1" si="1425"/>
        <v>#N/A</v>
      </c>
      <c r="AX561" t="e">
        <f t="shared" ca="1" si="1425"/>
        <v>#N/A</v>
      </c>
      <c r="AY561" t="e">
        <f t="shared" ca="1" si="1425"/>
        <v>#N/A</v>
      </c>
      <c r="AZ561" t="e">
        <f t="shared" ca="1" si="1425"/>
        <v>#N/A</v>
      </c>
      <c r="BA561" t="e">
        <f t="shared" ca="1" si="1425"/>
        <v>#N/A</v>
      </c>
      <c r="BB561" s="91" t="e">
        <f t="shared" ca="1" si="1425"/>
        <v>#N/A</v>
      </c>
      <c r="BC561" t="e">
        <f t="shared" ca="1" si="1425"/>
        <v>#N/A</v>
      </c>
      <c r="BD561" t="e">
        <f t="shared" ca="1" si="1425"/>
        <v>#N/A</v>
      </c>
      <c r="BE561" t="e">
        <f t="shared" ca="1" si="1425"/>
        <v>#N/A</v>
      </c>
      <c r="BF561" t="e">
        <f t="shared" ca="1" si="1425"/>
        <v>#N/A</v>
      </c>
      <c r="BG561" t="e">
        <f t="shared" ca="1" si="1425"/>
        <v>#N/A</v>
      </c>
      <c r="BH561" t="e">
        <f t="shared" ca="1" si="1425"/>
        <v>#N/A</v>
      </c>
      <c r="BI561" t="e">
        <f t="shared" ca="1" si="1425"/>
        <v>#N/A</v>
      </c>
      <c r="BJ561" t="e">
        <f t="shared" ca="1" si="1425"/>
        <v>#N/A</v>
      </c>
      <c r="BK561" t="e">
        <f t="shared" ca="1" si="1425"/>
        <v>#N/A</v>
      </c>
      <c r="BL561" t="e">
        <f t="shared" ca="1" si="1425"/>
        <v>#N/A</v>
      </c>
      <c r="BM561" t="e">
        <f t="shared" ca="1" si="1425"/>
        <v>#N/A</v>
      </c>
      <c r="BN561" t="e">
        <f t="shared" ca="1" si="1425"/>
        <v>#N/A</v>
      </c>
      <c r="BO561" t="e">
        <f t="shared" ca="1" si="1425"/>
        <v>#N/A</v>
      </c>
      <c r="BP561" t="e">
        <f t="shared" ca="1" si="1425"/>
        <v>#N/A</v>
      </c>
      <c r="BQ561" t="e">
        <f t="shared" ca="1" si="1425"/>
        <v>#N/A</v>
      </c>
      <c r="BR561" t="e">
        <f t="shared" ca="1" si="1425"/>
        <v>#N/A</v>
      </c>
      <c r="BS561" t="e">
        <f t="shared" ca="1" si="1425"/>
        <v>#N/A</v>
      </c>
      <c r="BT561" t="e">
        <f t="shared" ca="1" si="1425"/>
        <v>#N/A</v>
      </c>
      <c r="BU561" t="e">
        <f t="shared" ca="1" si="1425"/>
        <v>#N/A</v>
      </c>
      <c r="BV561" t="e">
        <f t="shared" ca="1" si="1425"/>
        <v>#N/A</v>
      </c>
      <c r="BW561" t="e">
        <f t="shared" ca="1" si="1425"/>
        <v>#N/A</v>
      </c>
      <c r="BX561" t="e">
        <f t="shared" ca="1" si="1425"/>
        <v>#N/A</v>
      </c>
      <c r="BY561" t="e">
        <f t="shared" ca="1" si="1425"/>
        <v>#N/A</v>
      </c>
      <c r="BZ561" t="e">
        <f t="shared" ca="1" si="1425"/>
        <v>#N/A</v>
      </c>
      <c r="CA561" t="e">
        <f t="shared" ca="1" si="1425"/>
        <v>#N/A</v>
      </c>
      <c r="CB561" t="e">
        <f t="shared" ca="1" si="1425"/>
        <v>#N/A</v>
      </c>
      <c r="CC561" t="e">
        <f t="shared" ca="1" si="1425"/>
        <v>#N/A</v>
      </c>
      <c r="CD561" t="e">
        <f t="shared" ca="1" si="1425"/>
        <v>#N/A</v>
      </c>
      <c r="CE561" t="e">
        <f t="shared" ca="1" si="1425"/>
        <v>#N/A</v>
      </c>
      <c r="CF561" s="91" t="e">
        <f t="shared" ca="1" si="1425"/>
        <v>#N/A</v>
      </c>
      <c r="CG561" t="e">
        <f t="shared" ca="1" si="1425"/>
        <v>#N/A</v>
      </c>
      <c r="CH561" t="e">
        <f t="shared" ca="1" si="1425"/>
        <v>#N/A</v>
      </c>
      <c r="CI561" t="e">
        <f t="shared" ca="1" si="1425"/>
        <v>#N/A</v>
      </c>
      <c r="CJ561" t="e">
        <f t="shared" ca="1" si="1425"/>
        <v>#N/A</v>
      </c>
      <c r="CK561" t="e">
        <f t="shared" ca="1" si="1426"/>
        <v>#N/A</v>
      </c>
      <c r="CL561" t="e">
        <f t="shared" ca="1" si="1426"/>
        <v>#N/A</v>
      </c>
      <c r="CM561" t="e">
        <f t="shared" ca="1" si="1426"/>
        <v>#N/A</v>
      </c>
      <c r="CN561" t="e">
        <f t="shared" ca="1" si="1426"/>
        <v>#N/A</v>
      </c>
      <c r="CO561" t="e">
        <f t="shared" ca="1" si="1426"/>
        <v>#N/A</v>
      </c>
      <c r="CP561" t="e">
        <f t="shared" ca="1" si="1426"/>
        <v>#N/A</v>
      </c>
      <c r="CQ561" t="e">
        <f t="shared" ca="1" si="1426"/>
        <v>#N/A</v>
      </c>
      <c r="CR561" t="e">
        <f t="shared" ca="1" si="1426"/>
        <v>#N/A</v>
      </c>
      <c r="CS561" t="e">
        <f t="shared" ca="1" si="1426"/>
        <v>#N/A</v>
      </c>
      <c r="CT561" t="e">
        <f t="shared" ca="1" si="1426"/>
        <v>#N/A</v>
      </c>
      <c r="CU561" t="e">
        <f t="shared" ca="1" si="1427"/>
        <v>#N/A</v>
      </c>
      <c r="CV561" t="e">
        <f t="shared" ca="1" si="1427"/>
        <v>#N/A</v>
      </c>
      <c r="CW561" t="e">
        <f t="shared" ca="1" si="1427"/>
        <v>#N/A</v>
      </c>
      <c r="CX561" t="e">
        <f t="shared" ca="1" si="1427"/>
        <v>#N/A</v>
      </c>
      <c r="CY561" t="e">
        <f t="shared" ca="1" si="1427"/>
        <v>#N/A</v>
      </c>
      <c r="CZ561" t="e">
        <f t="shared" ca="1" si="1427"/>
        <v>#N/A</v>
      </c>
      <c r="DA561" t="e">
        <f t="shared" ca="1" si="1427"/>
        <v>#N/A</v>
      </c>
      <c r="DB561" t="e">
        <f t="shared" ca="1" si="1427"/>
        <v>#N/A</v>
      </c>
      <c r="DC561" t="e">
        <f t="shared" ca="1" si="1427"/>
        <v>#N/A</v>
      </c>
      <c r="DD561" t="e">
        <f t="shared" ca="1" si="1427"/>
        <v>#N/A</v>
      </c>
      <c r="DE561" t="e">
        <f t="shared" ca="1" si="1428"/>
        <v>#N/A</v>
      </c>
      <c r="DF561" t="e">
        <f t="shared" ca="1" si="1428"/>
        <v>#N/A</v>
      </c>
      <c r="DG561" t="e">
        <f t="shared" ca="1" si="1428"/>
        <v>#N/A</v>
      </c>
      <c r="DH561" t="e">
        <f t="shared" ca="1" si="1428"/>
        <v>#N/A</v>
      </c>
      <c r="DI561" t="e">
        <f t="shared" ca="1" si="1428"/>
        <v>#N/A</v>
      </c>
      <c r="DJ561" s="91" t="e">
        <f t="shared" ca="1" si="1428"/>
        <v>#N/A</v>
      </c>
      <c r="DK561" t="e">
        <f t="shared" ca="1" si="1428"/>
        <v>#N/A</v>
      </c>
      <c r="DL561" t="e">
        <f t="shared" ca="1" si="1428"/>
        <v>#N/A</v>
      </c>
      <c r="DM561" t="e">
        <f t="shared" ca="1" si="1428"/>
        <v>#N/A</v>
      </c>
      <c r="DN561" t="e">
        <f t="shared" ca="1" si="1428"/>
        <v>#N/A</v>
      </c>
      <c r="DO561" t="e">
        <f t="shared" ca="1" si="1429"/>
        <v>#N/A</v>
      </c>
      <c r="DP561" t="e">
        <f t="shared" ca="1" si="1429"/>
        <v>#N/A</v>
      </c>
      <c r="DQ561" t="e">
        <f t="shared" ca="1" si="1429"/>
        <v>#N/A</v>
      </c>
      <c r="DR561" t="e">
        <f t="shared" ca="1" si="1429"/>
        <v>#N/A</v>
      </c>
      <c r="DS561" t="e">
        <f t="shared" ca="1" si="1429"/>
        <v>#N/A</v>
      </c>
      <c r="DT561" t="e">
        <f t="shared" ca="1" si="1429"/>
        <v>#N/A</v>
      </c>
      <c r="DU561" t="e">
        <f t="shared" ca="1" si="1429"/>
        <v>#N/A</v>
      </c>
      <c r="DV561" t="e">
        <f t="shared" ca="1" si="1429"/>
        <v>#N/A</v>
      </c>
      <c r="DW561" t="e">
        <f t="shared" ca="1" si="1429"/>
        <v>#N/A</v>
      </c>
      <c r="DX561" t="e">
        <f t="shared" ca="1" si="1429"/>
        <v>#N/A</v>
      </c>
      <c r="DY561" t="e">
        <f t="shared" ca="1" si="1430"/>
        <v>#N/A</v>
      </c>
      <c r="DZ561" t="e">
        <f t="shared" ca="1" si="1430"/>
        <v>#N/A</v>
      </c>
      <c r="EA561" t="e">
        <f t="shared" ca="1" si="1430"/>
        <v>#N/A</v>
      </c>
      <c r="EB561" t="e">
        <f t="shared" ca="1" si="1430"/>
        <v>#N/A</v>
      </c>
      <c r="EC561" t="e">
        <f t="shared" ca="1" si="1430"/>
        <v>#N/A</v>
      </c>
      <c r="ED561" t="e">
        <f t="shared" ca="1" si="1430"/>
        <v>#N/A</v>
      </c>
      <c r="EE561" t="e">
        <f t="shared" ca="1" si="1430"/>
        <v>#N/A</v>
      </c>
      <c r="EF561" t="e">
        <f t="shared" ca="1" si="1430"/>
        <v>#N/A</v>
      </c>
      <c r="EG561" t="e">
        <f t="shared" ca="1" si="1430"/>
        <v>#N/A</v>
      </c>
      <c r="EH561" t="e">
        <f t="shared" ca="1" si="1430"/>
        <v>#N/A</v>
      </c>
      <c r="EI561" t="e">
        <f t="shared" ca="1" si="1431"/>
        <v>#N/A</v>
      </c>
      <c r="EJ561" t="e">
        <f t="shared" ca="1" si="1431"/>
        <v>#N/A</v>
      </c>
      <c r="EK561" t="e">
        <f t="shared" ca="1" si="1431"/>
        <v>#N/A</v>
      </c>
      <c r="EL561" t="e">
        <f t="shared" ca="1" si="1431"/>
        <v>#N/A</v>
      </c>
      <c r="EM561" t="e">
        <f t="shared" ca="1" si="1431"/>
        <v>#N/A</v>
      </c>
      <c r="EN561" s="91" t="e">
        <f t="shared" ca="1" si="1431"/>
        <v>#N/A</v>
      </c>
    </row>
    <row r="562" spans="1:144">
      <c r="A562">
        <f ca="1"/>
        <v>0</v>
      </c>
      <c r="B562">
        <f ca="1"/>
        <v>0</v>
      </c>
      <c r="C562">
        <f ca="1"/>
        <v>0</v>
      </c>
      <c r="D562" t="str">
        <f ca="1"/>
        <v/>
      </c>
      <c r="E562">
        <f ca="1"/>
        <v>0</v>
      </c>
      <c r="F562">
        <f ca="1"/>
        <v>0</v>
      </c>
      <c r="G562">
        <f ca="1"/>
        <v>0</v>
      </c>
      <c r="H562" t="str">
        <f ca="1"/>
        <v/>
      </c>
      <c r="I562">
        <f ca="1"/>
        <v>0</v>
      </c>
      <c r="J562" t="str">
        <f ca="1"/>
        <v/>
      </c>
      <c r="K562" t="str">
        <f ca="1"/>
        <v>0</v>
      </c>
      <c r="L562" t="str">
        <f ca="1"/>
        <v>0</v>
      </c>
      <c r="M562" t="str">
        <f ca="1"/>
        <v>0</v>
      </c>
      <c r="X562" s="91" t="e">
        <f t="shared" ca="1" si="1424"/>
        <v>#N/A</v>
      </c>
      <c r="Y562" t="e">
        <f t="shared" ca="1" si="1425"/>
        <v>#N/A</v>
      </c>
      <c r="Z562" t="e">
        <f t="shared" ca="1" si="1425"/>
        <v>#N/A</v>
      </c>
      <c r="AA562" t="e">
        <f t="shared" ca="1" si="1425"/>
        <v>#N/A</v>
      </c>
      <c r="AB562" t="e">
        <f t="shared" ca="1" si="1425"/>
        <v>#N/A</v>
      </c>
      <c r="AC562" t="e">
        <f t="shared" ca="1" si="1425"/>
        <v>#N/A</v>
      </c>
      <c r="AD562" t="e">
        <f t="shared" ca="1" si="1425"/>
        <v>#N/A</v>
      </c>
      <c r="AE562" t="e">
        <f t="shared" ca="1" si="1425"/>
        <v>#N/A</v>
      </c>
      <c r="AF562" t="e">
        <f t="shared" ca="1" si="1425"/>
        <v>#N/A</v>
      </c>
      <c r="AG562" t="e">
        <f t="shared" ca="1" si="1425"/>
        <v>#N/A</v>
      </c>
      <c r="AH562" t="e">
        <f t="shared" ca="1" si="1425"/>
        <v>#N/A</v>
      </c>
      <c r="AI562" t="e">
        <f t="shared" ca="1" si="1425"/>
        <v>#N/A</v>
      </c>
      <c r="AJ562" t="e">
        <f t="shared" ca="1" si="1425"/>
        <v>#N/A</v>
      </c>
      <c r="AK562" t="e">
        <f t="shared" ca="1" si="1425"/>
        <v>#N/A</v>
      </c>
      <c r="AL562" t="e">
        <f t="shared" ca="1" si="1425"/>
        <v>#N/A</v>
      </c>
      <c r="AM562" t="e">
        <f t="shared" ca="1" si="1425"/>
        <v>#N/A</v>
      </c>
      <c r="AN562" t="e">
        <f t="shared" ca="1" si="1425"/>
        <v>#N/A</v>
      </c>
      <c r="AO562" t="e">
        <f t="shared" ca="1" si="1425"/>
        <v>#N/A</v>
      </c>
      <c r="AP562" t="e">
        <f t="shared" ca="1" si="1425"/>
        <v>#N/A</v>
      </c>
      <c r="AQ562" t="e">
        <f t="shared" ca="1" si="1425"/>
        <v>#N/A</v>
      </c>
      <c r="AR562" t="e">
        <f t="shared" ca="1" si="1425"/>
        <v>#N/A</v>
      </c>
      <c r="AS562" t="e">
        <f t="shared" ca="1" si="1425"/>
        <v>#N/A</v>
      </c>
      <c r="AT562" t="e">
        <f t="shared" ca="1" si="1425"/>
        <v>#N/A</v>
      </c>
      <c r="AU562" t="e">
        <f t="shared" ca="1" si="1425"/>
        <v>#N/A</v>
      </c>
      <c r="AV562" t="e">
        <f t="shared" ca="1" si="1425"/>
        <v>#N/A</v>
      </c>
      <c r="AW562" t="e">
        <f t="shared" ca="1" si="1425"/>
        <v>#N/A</v>
      </c>
      <c r="AX562" t="e">
        <f t="shared" ca="1" si="1425"/>
        <v>#N/A</v>
      </c>
      <c r="AY562" t="e">
        <f t="shared" ca="1" si="1425"/>
        <v>#N/A</v>
      </c>
      <c r="AZ562" t="e">
        <f t="shared" ca="1" si="1425"/>
        <v>#N/A</v>
      </c>
      <c r="BA562" t="e">
        <f t="shared" ca="1" si="1425"/>
        <v>#N/A</v>
      </c>
      <c r="BB562" s="91" t="e">
        <f t="shared" ca="1" si="1425"/>
        <v>#N/A</v>
      </c>
      <c r="BC562" t="e">
        <f t="shared" ca="1" si="1425"/>
        <v>#N/A</v>
      </c>
      <c r="BD562" t="e">
        <f t="shared" ca="1" si="1425"/>
        <v>#N/A</v>
      </c>
      <c r="BE562" t="e">
        <f t="shared" ca="1" si="1425"/>
        <v>#N/A</v>
      </c>
      <c r="BF562" t="e">
        <f t="shared" ca="1" si="1425"/>
        <v>#N/A</v>
      </c>
      <c r="BG562" t="e">
        <f t="shared" ca="1" si="1425"/>
        <v>#N/A</v>
      </c>
      <c r="BH562" t="e">
        <f t="shared" ca="1" si="1425"/>
        <v>#N/A</v>
      </c>
      <c r="BI562" t="e">
        <f t="shared" ca="1" si="1425"/>
        <v>#N/A</v>
      </c>
      <c r="BJ562" t="e">
        <f t="shared" ca="1" si="1425"/>
        <v>#N/A</v>
      </c>
      <c r="BK562" t="e">
        <f t="shared" ca="1" si="1425"/>
        <v>#N/A</v>
      </c>
      <c r="BL562" t="e">
        <f t="shared" ca="1" si="1425"/>
        <v>#N/A</v>
      </c>
      <c r="BM562" t="e">
        <f t="shared" ca="1" si="1425"/>
        <v>#N/A</v>
      </c>
      <c r="BN562" t="e">
        <f t="shared" ca="1" si="1425"/>
        <v>#N/A</v>
      </c>
      <c r="BO562" t="e">
        <f t="shared" ca="1" si="1425"/>
        <v>#N/A</v>
      </c>
      <c r="BP562" t="e">
        <f t="shared" ca="1" si="1425"/>
        <v>#N/A</v>
      </c>
      <c r="BQ562" t="e">
        <f t="shared" ca="1" si="1425"/>
        <v>#N/A</v>
      </c>
      <c r="BR562" t="e">
        <f t="shared" ca="1" si="1425"/>
        <v>#N/A</v>
      </c>
      <c r="BS562" t="e">
        <f t="shared" ca="1" si="1425"/>
        <v>#N/A</v>
      </c>
      <c r="BT562" t="e">
        <f t="shared" ca="1" si="1425"/>
        <v>#N/A</v>
      </c>
      <c r="BU562" t="e">
        <f t="shared" ca="1" si="1425"/>
        <v>#N/A</v>
      </c>
      <c r="BV562" t="e">
        <f t="shared" ca="1" si="1425"/>
        <v>#N/A</v>
      </c>
      <c r="BW562" t="e">
        <f t="shared" ca="1" si="1425"/>
        <v>#N/A</v>
      </c>
      <c r="BX562" t="e">
        <f t="shared" ca="1" si="1425"/>
        <v>#N/A</v>
      </c>
      <c r="BY562" t="e">
        <f t="shared" ca="1" si="1425"/>
        <v>#N/A</v>
      </c>
      <c r="BZ562" t="e">
        <f t="shared" ca="1" si="1425"/>
        <v>#N/A</v>
      </c>
      <c r="CA562" t="e">
        <f t="shared" ca="1" si="1425"/>
        <v>#N/A</v>
      </c>
      <c r="CB562" t="e">
        <f t="shared" ca="1" si="1425"/>
        <v>#N/A</v>
      </c>
      <c r="CC562" t="e">
        <f t="shared" ca="1" si="1425"/>
        <v>#N/A</v>
      </c>
      <c r="CD562" t="e">
        <f t="shared" ca="1" si="1425"/>
        <v>#N/A</v>
      </c>
      <c r="CE562" t="e">
        <f t="shared" ca="1" si="1425"/>
        <v>#N/A</v>
      </c>
      <c r="CF562" s="91" t="e">
        <f t="shared" ca="1" si="1425"/>
        <v>#N/A</v>
      </c>
      <c r="CG562" t="e">
        <f t="shared" ca="1" si="1425"/>
        <v>#N/A</v>
      </c>
      <c r="CH562" t="e">
        <f t="shared" ca="1" si="1425"/>
        <v>#N/A</v>
      </c>
      <c r="CI562" t="e">
        <f t="shared" ca="1" si="1425"/>
        <v>#N/A</v>
      </c>
      <c r="CJ562" t="e">
        <f t="shared" ref="CJ562:EN565" ca="1" si="1432">$L562*$E$518</f>
        <v>#N/A</v>
      </c>
      <c r="CK562" t="e">
        <f t="shared" ca="1" si="1432"/>
        <v>#N/A</v>
      </c>
      <c r="CL562" t="e">
        <f t="shared" ca="1" si="1432"/>
        <v>#N/A</v>
      </c>
      <c r="CM562" t="e">
        <f t="shared" ca="1" si="1432"/>
        <v>#N/A</v>
      </c>
      <c r="CN562" t="e">
        <f t="shared" ca="1" si="1432"/>
        <v>#N/A</v>
      </c>
      <c r="CO562" t="e">
        <f t="shared" ca="1" si="1432"/>
        <v>#N/A</v>
      </c>
      <c r="CP562" t="e">
        <f t="shared" ca="1" si="1432"/>
        <v>#N/A</v>
      </c>
      <c r="CQ562" t="e">
        <f t="shared" ca="1" si="1432"/>
        <v>#N/A</v>
      </c>
      <c r="CR562" t="e">
        <f t="shared" ca="1" si="1432"/>
        <v>#N/A</v>
      </c>
      <c r="CS562" t="e">
        <f t="shared" ca="1" si="1432"/>
        <v>#N/A</v>
      </c>
      <c r="CT562" t="e">
        <f t="shared" ca="1" si="1432"/>
        <v>#N/A</v>
      </c>
      <c r="CU562" t="e">
        <f t="shared" ca="1" si="1432"/>
        <v>#N/A</v>
      </c>
      <c r="CV562" t="e">
        <f t="shared" ca="1" si="1432"/>
        <v>#N/A</v>
      </c>
      <c r="CW562" t="e">
        <f t="shared" ca="1" si="1432"/>
        <v>#N/A</v>
      </c>
      <c r="CX562" t="e">
        <f t="shared" ca="1" si="1432"/>
        <v>#N/A</v>
      </c>
      <c r="CY562" t="e">
        <f t="shared" ca="1" si="1432"/>
        <v>#N/A</v>
      </c>
      <c r="CZ562" t="e">
        <f t="shared" ca="1" si="1432"/>
        <v>#N/A</v>
      </c>
      <c r="DA562" t="e">
        <f t="shared" ca="1" si="1432"/>
        <v>#N/A</v>
      </c>
      <c r="DB562" t="e">
        <f t="shared" ca="1" si="1432"/>
        <v>#N/A</v>
      </c>
      <c r="DC562" t="e">
        <f t="shared" ca="1" si="1432"/>
        <v>#N/A</v>
      </c>
      <c r="DD562" t="e">
        <f t="shared" ca="1" si="1432"/>
        <v>#N/A</v>
      </c>
      <c r="DE562" t="e">
        <f t="shared" ca="1" si="1432"/>
        <v>#N/A</v>
      </c>
      <c r="DF562" t="e">
        <f t="shared" ca="1" si="1432"/>
        <v>#N/A</v>
      </c>
      <c r="DG562" t="e">
        <f t="shared" ca="1" si="1432"/>
        <v>#N/A</v>
      </c>
      <c r="DH562" t="e">
        <f t="shared" ca="1" si="1432"/>
        <v>#N/A</v>
      </c>
      <c r="DI562" t="e">
        <f t="shared" ca="1" si="1432"/>
        <v>#N/A</v>
      </c>
      <c r="DJ562" s="91" t="e">
        <f t="shared" ca="1" si="1432"/>
        <v>#N/A</v>
      </c>
      <c r="DK562" t="e">
        <f t="shared" ca="1" si="1432"/>
        <v>#N/A</v>
      </c>
      <c r="DL562" t="e">
        <f t="shared" ca="1" si="1432"/>
        <v>#N/A</v>
      </c>
      <c r="DM562" t="e">
        <f t="shared" ca="1" si="1432"/>
        <v>#N/A</v>
      </c>
      <c r="DN562" t="e">
        <f t="shared" ca="1" si="1432"/>
        <v>#N/A</v>
      </c>
      <c r="DO562" t="e">
        <f t="shared" ca="1" si="1432"/>
        <v>#N/A</v>
      </c>
      <c r="DP562" t="e">
        <f t="shared" ca="1" si="1432"/>
        <v>#N/A</v>
      </c>
      <c r="DQ562" t="e">
        <f t="shared" ca="1" si="1432"/>
        <v>#N/A</v>
      </c>
      <c r="DR562" t="e">
        <f t="shared" ca="1" si="1432"/>
        <v>#N/A</v>
      </c>
      <c r="DS562" t="e">
        <f t="shared" ca="1" si="1432"/>
        <v>#N/A</v>
      </c>
      <c r="DT562" t="e">
        <f t="shared" ca="1" si="1432"/>
        <v>#N/A</v>
      </c>
      <c r="DU562" t="e">
        <f t="shared" ca="1" si="1432"/>
        <v>#N/A</v>
      </c>
      <c r="DV562" t="e">
        <f t="shared" ca="1" si="1432"/>
        <v>#N/A</v>
      </c>
      <c r="DW562" t="e">
        <f t="shared" ca="1" si="1432"/>
        <v>#N/A</v>
      </c>
      <c r="DX562" t="e">
        <f t="shared" ca="1" si="1432"/>
        <v>#N/A</v>
      </c>
      <c r="DY562" t="e">
        <f t="shared" ca="1" si="1432"/>
        <v>#N/A</v>
      </c>
      <c r="DZ562" t="e">
        <f t="shared" ca="1" si="1432"/>
        <v>#N/A</v>
      </c>
      <c r="EA562" t="e">
        <f t="shared" ca="1" si="1432"/>
        <v>#N/A</v>
      </c>
      <c r="EB562" t="e">
        <f t="shared" ca="1" si="1432"/>
        <v>#N/A</v>
      </c>
      <c r="EC562" t="e">
        <f t="shared" ca="1" si="1432"/>
        <v>#N/A</v>
      </c>
      <c r="ED562" t="e">
        <f t="shared" ca="1" si="1432"/>
        <v>#N/A</v>
      </c>
      <c r="EE562" t="e">
        <f t="shared" ca="1" si="1432"/>
        <v>#N/A</v>
      </c>
      <c r="EF562" t="e">
        <f t="shared" ca="1" si="1432"/>
        <v>#N/A</v>
      </c>
      <c r="EG562" t="e">
        <f t="shared" ca="1" si="1432"/>
        <v>#N/A</v>
      </c>
      <c r="EH562" t="e">
        <f t="shared" ca="1" si="1432"/>
        <v>#N/A</v>
      </c>
      <c r="EI562" t="e">
        <f t="shared" ca="1" si="1432"/>
        <v>#N/A</v>
      </c>
      <c r="EJ562" t="e">
        <f t="shared" ca="1" si="1432"/>
        <v>#N/A</v>
      </c>
      <c r="EK562" t="e">
        <f t="shared" ca="1" si="1432"/>
        <v>#N/A</v>
      </c>
      <c r="EL562" t="e">
        <f t="shared" ca="1" si="1432"/>
        <v>#N/A</v>
      </c>
      <c r="EM562" t="e">
        <f t="shared" ca="1" si="1432"/>
        <v>#N/A</v>
      </c>
      <c r="EN562" s="91" t="e">
        <f t="shared" ca="1" si="1432"/>
        <v>#N/A</v>
      </c>
    </row>
    <row r="563" spans="1:144">
      <c r="A563">
        <f ca="1"/>
        <v>0</v>
      </c>
      <c r="B563">
        <f ca="1"/>
        <v>0</v>
      </c>
      <c r="C563">
        <f ca="1"/>
        <v>0</v>
      </c>
      <c r="D563" t="str">
        <f ca="1"/>
        <v/>
      </c>
      <c r="E563">
        <f ca="1"/>
        <v>0</v>
      </c>
      <c r="F563">
        <f ca="1"/>
        <v>0</v>
      </c>
      <c r="G563">
        <f ca="1"/>
        <v>0</v>
      </c>
      <c r="H563" t="str">
        <f ca="1"/>
        <v/>
      </c>
      <c r="I563">
        <f ca="1"/>
        <v>0</v>
      </c>
      <c r="J563" t="str">
        <f ca="1"/>
        <v/>
      </c>
      <c r="K563" t="str">
        <f ca="1"/>
        <v>0</v>
      </c>
      <c r="L563" t="str">
        <f ca="1"/>
        <v>0</v>
      </c>
      <c r="M563" t="str">
        <f ca="1"/>
        <v>0</v>
      </c>
      <c r="X563" s="91" t="e">
        <f t="shared" ca="1" si="1424"/>
        <v>#N/A</v>
      </c>
      <c r="Y563" t="e">
        <f t="shared" ref="Y563:CJ566" ca="1" si="1433">$L563*$E$518</f>
        <v>#N/A</v>
      </c>
      <c r="Z563" t="e">
        <f t="shared" ca="1" si="1433"/>
        <v>#N/A</v>
      </c>
      <c r="AA563" t="e">
        <f t="shared" ca="1" si="1433"/>
        <v>#N/A</v>
      </c>
      <c r="AB563" t="e">
        <f t="shared" ca="1" si="1433"/>
        <v>#N/A</v>
      </c>
      <c r="AC563" t="e">
        <f t="shared" ca="1" si="1433"/>
        <v>#N/A</v>
      </c>
      <c r="AD563" t="e">
        <f t="shared" ca="1" si="1433"/>
        <v>#N/A</v>
      </c>
      <c r="AE563" t="e">
        <f t="shared" ca="1" si="1433"/>
        <v>#N/A</v>
      </c>
      <c r="AF563" t="e">
        <f t="shared" ca="1" si="1433"/>
        <v>#N/A</v>
      </c>
      <c r="AG563" t="e">
        <f t="shared" ca="1" si="1433"/>
        <v>#N/A</v>
      </c>
      <c r="AH563" t="e">
        <f t="shared" ca="1" si="1433"/>
        <v>#N/A</v>
      </c>
      <c r="AI563" t="e">
        <f t="shared" ca="1" si="1433"/>
        <v>#N/A</v>
      </c>
      <c r="AJ563" t="e">
        <f t="shared" ca="1" si="1433"/>
        <v>#N/A</v>
      </c>
      <c r="AK563" t="e">
        <f t="shared" ca="1" si="1433"/>
        <v>#N/A</v>
      </c>
      <c r="AL563" t="e">
        <f t="shared" ca="1" si="1433"/>
        <v>#N/A</v>
      </c>
      <c r="AM563" t="e">
        <f t="shared" ca="1" si="1433"/>
        <v>#N/A</v>
      </c>
      <c r="AN563" t="e">
        <f t="shared" ca="1" si="1433"/>
        <v>#N/A</v>
      </c>
      <c r="AO563" t="e">
        <f t="shared" ca="1" si="1433"/>
        <v>#N/A</v>
      </c>
      <c r="AP563" t="e">
        <f t="shared" ca="1" si="1433"/>
        <v>#N/A</v>
      </c>
      <c r="AQ563" t="e">
        <f t="shared" ca="1" si="1433"/>
        <v>#N/A</v>
      </c>
      <c r="AR563" t="e">
        <f t="shared" ca="1" si="1433"/>
        <v>#N/A</v>
      </c>
      <c r="AS563" t="e">
        <f t="shared" ca="1" si="1433"/>
        <v>#N/A</v>
      </c>
      <c r="AT563" t="e">
        <f t="shared" ca="1" si="1433"/>
        <v>#N/A</v>
      </c>
      <c r="AU563" t="e">
        <f t="shared" ca="1" si="1433"/>
        <v>#N/A</v>
      </c>
      <c r="AV563" t="e">
        <f t="shared" ca="1" si="1433"/>
        <v>#N/A</v>
      </c>
      <c r="AW563" t="e">
        <f t="shared" ca="1" si="1433"/>
        <v>#N/A</v>
      </c>
      <c r="AX563" t="e">
        <f t="shared" ca="1" si="1433"/>
        <v>#N/A</v>
      </c>
      <c r="AY563" t="e">
        <f t="shared" ca="1" si="1433"/>
        <v>#N/A</v>
      </c>
      <c r="AZ563" t="e">
        <f t="shared" ca="1" si="1433"/>
        <v>#N/A</v>
      </c>
      <c r="BA563" t="e">
        <f t="shared" ca="1" si="1433"/>
        <v>#N/A</v>
      </c>
      <c r="BB563" s="91" t="e">
        <f t="shared" ca="1" si="1433"/>
        <v>#N/A</v>
      </c>
      <c r="BC563" t="e">
        <f t="shared" ca="1" si="1433"/>
        <v>#N/A</v>
      </c>
      <c r="BD563" t="e">
        <f t="shared" ca="1" si="1433"/>
        <v>#N/A</v>
      </c>
      <c r="BE563" t="e">
        <f t="shared" ca="1" si="1433"/>
        <v>#N/A</v>
      </c>
      <c r="BF563" t="e">
        <f t="shared" ca="1" si="1433"/>
        <v>#N/A</v>
      </c>
      <c r="BG563" t="e">
        <f t="shared" ca="1" si="1433"/>
        <v>#N/A</v>
      </c>
      <c r="BH563" t="e">
        <f t="shared" ca="1" si="1433"/>
        <v>#N/A</v>
      </c>
      <c r="BI563" t="e">
        <f t="shared" ca="1" si="1433"/>
        <v>#N/A</v>
      </c>
      <c r="BJ563" t="e">
        <f t="shared" ca="1" si="1433"/>
        <v>#N/A</v>
      </c>
      <c r="BK563" t="e">
        <f t="shared" ca="1" si="1433"/>
        <v>#N/A</v>
      </c>
      <c r="BL563" t="e">
        <f t="shared" ca="1" si="1433"/>
        <v>#N/A</v>
      </c>
      <c r="BM563" t="e">
        <f t="shared" ca="1" si="1433"/>
        <v>#N/A</v>
      </c>
      <c r="BN563" t="e">
        <f t="shared" ca="1" si="1433"/>
        <v>#N/A</v>
      </c>
      <c r="BO563" t="e">
        <f t="shared" ca="1" si="1433"/>
        <v>#N/A</v>
      </c>
      <c r="BP563" t="e">
        <f t="shared" ca="1" si="1433"/>
        <v>#N/A</v>
      </c>
      <c r="BQ563" t="e">
        <f t="shared" ca="1" si="1433"/>
        <v>#N/A</v>
      </c>
      <c r="BR563" t="e">
        <f t="shared" ca="1" si="1433"/>
        <v>#N/A</v>
      </c>
      <c r="BS563" t="e">
        <f t="shared" ca="1" si="1433"/>
        <v>#N/A</v>
      </c>
      <c r="BT563" t="e">
        <f t="shared" ca="1" si="1433"/>
        <v>#N/A</v>
      </c>
      <c r="BU563" t="e">
        <f t="shared" ca="1" si="1433"/>
        <v>#N/A</v>
      </c>
      <c r="BV563" t="e">
        <f t="shared" ca="1" si="1433"/>
        <v>#N/A</v>
      </c>
      <c r="BW563" t="e">
        <f t="shared" ca="1" si="1433"/>
        <v>#N/A</v>
      </c>
      <c r="BX563" t="e">
        <f t="shared" ca="1" si="1433"/>
        <v>#N/A</v>
      </c>
      <c r="BY563" t="e">
        <f t="shared" ca="1" si="1433"/>
        <v>#N/A</v>
      </c>
      <c r="BZ563" t="e">
        <f t="shared" ca="1" si="1433"/>
        <v>#N/A</v>
      </c>
      <c r="CA563" t="e">
        <f t="shared" ca="1" si="1433"/>
        <v>#N/A</v>
      </c>
      <c r="CB563" t="e">
        <f t="shared" ca="1" si="1433"/>
        <v>#N/A</v>
      </c>
      <c r="CC563" t="e">
        <f t="shared" ca="1" si="1433"/>
        <v>#N/A</v>
      </c>
      <c r="CD563" t="e">
        <f t="shared" ca="1" si="1433"/>
        <v>#N/A</v>
      </c>
      <c r="CE563" t="e">
        <f t="shared" ca="1" si="1433"/>
        <v>#N/A</v>
      </c>
      <c r="CF563" s="91" t="e">
        <f t="shared" ca="1" si="1433"/>
        <v>#N/A</v>
      </c>
      <c r="CG563" t="e">
        <f t="shared" ca="1" si="1433"/>
        <v>#N/A</v>
      </c>
      <c r="CH563" t="e">
        <f t="shared" ca="1" si="1433"/>
        <v>#N/A</v>
      </c>
      <c r="CI563" t="e">
        <f t="shared" ca="1" si="1433"/>
        <v>#N/A</v>
      </c>
      <c r="CJ563" t="e">
        <f t="shared" ca="1" si="1433"/>
        <v>#N/A</v>
      </c>
      <c r="CK563" t="e">
        <f t="shared" ca="1" si="1432"/>
        <v>#N/A</v>
      </c>
      <c r="CL563" t="e">
        <f t="shared" ca="1" si="1432"/>
        <v>#N/A</v>
      </c>
      <c r="CM563" t="e">
        <f t="shared" ca="1" si="1432"/>
        <v>#N/A</v>
      </c>
      <c r="CN563" t="e">
        <f t="shared" ca="1" si="1432"/>
        <v>#N/A</v>
      </c>
      <c r="CO563" t="e">
        <f t="shared" ca="1" si="1432"/>
        <v>#N/A</v>
      </c>
      <c r="CP563" t="e">
        <f t="shared" ca="1" si="1432"/>
        <v>#N/A</v>
      </c>
      <c r="CQ563" t="e">
        <f t="shared" ca="1" si="1432"/>
        <v>#N/A</v>
      </c>
      <c r="CR563" t="e">
        <f t="shared" ca="1" si="1432"/>
        <v>#N/A</v>
      </c>
      <c r="CS563" t="e">
        <f t="shared" ca="1" si="1432"/>
        <v>#N/A</v>
      </c>
      <c r="CT563" t="e">
        <f t="shared" ca="1" si="1432"/>
        <v>#N/A</v>
      </c>
      <c r="CU563" t="e">
        <f t="shared" ca="1" si="1432"/>
        <v>#N/A</v>
      </c>
      <c r="CV563" t="e">
        <f t="shared" ca="1" si="1432"/>
        <v>#N/A</v>
      </c>
      <c r="CW563" t="e">
        <f t="shared" ca="1" si="1432"/>
        <v>#N/A</v>
      </c>
      <c r="CX563" t="e">
        <f t="shared" ca="1" si="1432"/>
        <v>#N/A</v>
      </c>
      <c r="CY563" t="e">
        <f t="shared" ca="1" si="1432"/>
        <v>#N/A</v>
      </c>
      <c r="CZ563" t="e">
        <f t="shared" ca="1" si="1432"/>
        <v>#N/A</v>
      </c>
      <c r="DA563" t="e">
        <f t="shared" ca="1" si="1432"/>
        <v>#N/A</v>
      </c>
      <c r="DB563" t="e">
        <f t="shared" ca="1" si="1432"/>
        <v>#N/A</v>
      </c>
      <c r="DC563" t="e">
        <f t="shared" ca="1" si="1432"/>
        <v>#N/A</v>
      </c>
      <c r="DD563" t="e">
        <f t="shared" ca="1" si="1432"/>
        <v>#N/A</v>
      </c>
      <c r="DE563" t="e">
        <f t="shared" ca="1" si="1432"/>
        <v>#N/A</v>
      </c>
      <c r="DF563" t="e">
        <f t="shared" ca="1" si="1432"/>
        <v>#N/A</v>
      </c>
      <c r="DG563" t="e">
        <f t="shared" ca="1" si="1432"/>
        <v>#N/A</v>
      </c>
      <c r="DH563" t="e">
        <f t="shared" ca="1" si="1432"/>
        <v>#N/A</v>
      </c>
      <c r="DI563" t="e">
        <f t="shared" ca="1" si="1432"/>
        <v>#N/A</v>
      </c>
      <c r="DJ563" s="91" t="e">
        <f t="shared" ca="1" si="1432"/>
        <v>#N/A</v>
      </c>
      <c r="DK563" t="e">
        <f t="shared" ca="1" si="1432"/>
        <v>#N/A</v>
      </c>
      <c r="DL563" t="e">
        <f t="shared" ca="1" si="1432"/>
        <v>#N/A</v>
      </c>
      <c r="DM563" t="e">
        <f t="shared" ca="1" si="1432"/>
        <v>#N/A</v>
      </c>
      <c r="DN563" t="e">
        <f t="shared" ca="1" si="1432"/>
        <v>#N/A</v>
      </c>
      <c r="DO563" t="e">
        <f t="shared" ca="1" si="1432"/>
        <v>#N/A</v>
      </c>
      <c r="DP563" t="e">
        <f t="shared" ca="1" si="1432"/>
        <v>#N/A</v>
      </c>
      <c r="DQ563" t="e">
        <f t="shared" ca="1" si="1432"/>
        <v>#N/A</v>
      </c>
      <c r="DR563" t="e">
        <f t="shared" ca="1" si="1432"/>
        <v>#N/A</v>
      </c>
      <c r="DS563" t="e">
        <f t="shared" ca="1" si="1432"/>
        <v>#N/A</v>
      </c>
      <c r="DT563" t="e">
        <f t="shared" ca="1" si="1432"/>
        <v>#N/A</v>
      </c>
      <c r="DU563" t="e">
        <f t="shared" ca="1" si="1432"/>
        <v>#N/A</v>
      </c>
      <c r="DV563" t="e">
        <f t="shared" ca="1" si="1432"/>
        <v>#N/A</v>
      </c>
      <c r="DW563" t="e">
        <f t="shared" ca="1" si="1432"/>
        <v>#N/A</v>
      </c>
      <c r="DX563" t="e">
        <f t="shared" ca="1" si="1432"/>
        <v>#N/A</v>
      </c>
      <c r="DY563" t="e">
        <f t="shared" ca="1" si="1432"/>
        <v>#N/A</v>
      </c>
      <c r="DZ563" t="e">
        <f t="shared" ca="1" si="1432"/>
        <v>#N/A</v>
      </c>
      <c r="EA563" t="e">
        <f t="shared" ca="1" si="1432"/>
        <v>#N/A</v>
      </c>
      <c r="EB563" t="e">
        <f t="shared" ca="1" si="1432"/>
        <v>#N/A</v>
      </c>
      <c r="EC563" t="e">
        <f t="shared" ca="1" si="1432"/>
        <v>#N/A</v>
      </c>
      <c r="ED563" t="e">
        <f t="shared" ca="1" si="1432"/>
        <v>#N/A</v>
      </c>
      <c r="EE563" t="e">
        <f t="shared" ca="1" si="1432"/>
        <v>#N/A</v>
      </c>
      <c r="EF563" t="e">
        <f t="shared" ca="1" si="1432"/>
        <v>#N/A</v>
      </c>
      <c r="EG563" t="e">
        <f t="shared" ca="1" si="1432"/>
        <v>#N/A</v>
      </c>
      <c r="EH563" t="e">
        <f t="shared" ca="1" si="1432"/>
        <v>#N/A</v>
      </c>
      <c r="EI563" t="e">
        <f t="shared" ca="1" si="1432"/>
        <v>#N/A</v>
      </c>
      <c r="EJ563" t="e">
        <f t="shared" ca="1" si="1432"/>
        <v>#N/A</v>
      </c>
      <c r="EK563" t="e">
        <f t="shared" ca="1" si="1432"/>
        <v>#N/A</v>
      </c>
      <c r="EL563" t="e">
        <f t="shared" ca="1" si="1432"/>
        <v>#N/A</v>
      </c>
      <c r="EM563" t="e">
        <f t="shared" ca="1" si="1432"/>
        <v>#N/A</v>
      </c>
      <c r="EN563" s="91" t="e">
        <f t="shared" ca="1" si="1432"/>
        <v>#N/A</v>
      </c>
    </row>
    <row r="564" spans="1:144">
      <c r="A564">
        <f ca="1"/>
        <v>0</v>
      </c>
      <c r="B564">
        <f ca="1"/>
        <v>0</v>
      </c>
      <c r="C564">
        <f ca="1"/>
        <v>0</v>
      </c>
      <c r="D564" t="str">
        <f ca="1"/>
        <v/>
      </c>
      <c r="E564">
        <f ca="1"/>
        <v>0</v>
      </c>
      <c r="F564">
        <f ca="1"/>
        <v>0</v>
      </c>
      <c r="G564">
        <f ca="1"/>
        <v>0</v>
      </c>
      <c r="H564" t="str">
        <f ca="1"/>
        <v/>
      </c>
      <c r="I564">
        <f ca="1"/>
        <v>0</v>
      </c>
      <c r="J564" t="str">
        <f ca="1"/>
        <v/>
      </c>
      <c r="K564" t="str">
        <f ca="1"/>
        <v>0</v>
      </c>
      <c r="L564" t="str">
        <f ca="1"/>
        <v>0</v>
      </c>
      <c r="M564" t="str">
        <f ca="1"/>
        <v>0</v>
      </c>
      <c r="X564" s="91" t="e">
        <f t="shared" ca="1" si="1424"/>
        <v>#N/A</v>
      </c>
      <c r="Y564" t="e">
        <f t="shared" ca="1" si="1433"/>
        <v>#N/A</v>
      </c>
      <c r="Z564" t="e">
        <f t="shared" ca="1" si="1433"/>
        <v>#N/A</v>
      </c>
      <c r="AA564" t="e">
        <f t="shared" ca="1" si="1433"/>
        <v>#N/A</v>
      </c>
      <c r="AB564" t="e">
        <f t="shared" ca="1" si="1433"/>
        <v>#N/A</v>
      </c>
      <c r="AC564" t="e">
        <f t="shared" ca="1" si="1433"/>
        <v>#N/A</v>
      </c>
      <c r="AD564" t="e">
        <f t="shared" ca="1" si="1433"/>
        <v>#N/A</v>
      </c>
      <c r="AE564" t="e">
        <f t="shared" ca="1" si="1433"/>
        <v>#N/A</v>
      </c>
      <c r="AF564" t="e">
        <f t="shared" ca="1" si="1433"/>
        <v>#N/A</v>
      </c>
      <c r="AG564" t="e">
        <f t="shared" ca="1" si="1433"/>
        <v>#N/A</v>
      </c>
      <c r="AH564" t="e">
        <f t="shared" ca="1" si="1433"/>
        <v>#N/A</v>
      </c>
      <c r="AI564" t="e">
        <f t="shared" ca="1" si="1433"/>
        <v>#N/A</v>
      </c>
      <c r="AJ564" t="e">
        <f t="shared" ca="1" si="1433"/>
        <v>#N/A</v>
      </c>
      <c r="AK564" t="e">
        <f t="shared" ca="1" si="1433"/>
        <v>#N/A</v>
      </c>
      <c r="AL564" t="e">
        <f t="shared" ca="1" si="1433"/>
        <v>#N/A</v>
      </c>
      <c r="AM564" t="e">
        <f t="shared" ca="1" si="1433"/>
        <v>#N/A</v>
      </c>
      <c r="AN564" t="e">
        <f t="shared" ca="1" si="1433"/>
        <v>#N/A</v>
      </c>
      <c r="AO564" t="e">
        <f t="shared" ca="1" si="1433"/>
        <v>#N/A</v>
      </c>
      <c r="AP564" t="e">
        <f t="shared" ca="1" si="1433"/>
        <v>#N/A</v>
      </c>
      <c r="AQ564" t="e">
        <f t="shared" ca="1" si="1433"/>
        <v>#N/A</v>
      </c>
      <c r="AR564" t="e">
        <f t="shared" ca="1" si="1433"/>
        <v>#N/A</v>
      </c>
      <c r="AS564" t="e">
        <f t="shared" ca="1" si="1433"/>
        <v>#N/A</v>
      </c>
      <c r="AT564" t="e">
        <f t="shared" ca="1" si="1433"/>
        <v>#N/A</v>
      </c>
      <c r="AU564" t="e">
        <f t="shared" ca="1" si="1433"/>
        <v>#N/A</v>
      </c>
      <c r="AV564" t="e">
        <f t="shared" ca="1" si="1433"/>
        <v>#N/A</v>
      </c>
      <c r="AW564" t="e">
        <f t="shared" ca="1" si="1433"/>
        <v>#N/A</v>
      </c>
      <c r="AX564" t="e">
        <f t="shared" ca="1" si="1433"/>
        <v>#N/A</v>
      </c>
      <c r="AY564" t="e">
        <f t="shared" ca="1" si="1433"/>
        <v>#N/A</v>
      </c>
      <c r="AZ564" t="e">
        <f t="shared" ca="1" si="1433"/>
        <v>#N/A</v>
      </c>
      <c r="BA564" t="e">
        <f t="shared" ca="1" si="1433"/>
        <v>#N/A</v>
      </c>
      <c r="BB564" s="91" t="e">
        <f t="shared" ca="1" si="1433"/>
        <v>#N/A</v>
      </c>
      <c r="BC564" t="e">
        <f t="shared" ca="1" si="1433"/>
        <v>#N/A</v>
      </c>
      <c r="BD564" t="e">
        <f t="shared" ca="1" si="1433"/>
        <v>#N/A</v>
      </c>
      <c r="BE564" t="e">
        <f t="shared" ca="1" si="1433"/>
        <v>#N/A</v>
      </c>
      <c r="BF564" t="e">
        <f t="shared" ca="1" si="1433"/>
        <v>#N/A</v>
      </c>
      <c r="BG564" t="e">
        <f t="shared" ca="1" si="1433"/>
        <v>#N/A</v>
      </c>
      <c r="BH564" t="e">
        <f t="shared" ca="1" si="1433"/>
        <v>#N/A</v>
      </c>
      <c r="BI564" t="e">
        <f t="shared" ca="1" si="1433"/>
        <v>#N/A</v>
      </c>
      <c r="BJ564" t="e">
        <f t="shared" ca="1" si="1433"/>
        <v>#N/A</v>
      </c>
      <c r="BK564" t="e">
        <f t="shared" ca="1" si="1433"/>
        <v>#N/A</v>
      </c>
      <c r="BL564" t="e">
        <f t="shared" ca="1" si="1433"/>
        <v>#N/A</v>
      </c>
      <c r="BM564" t="e">
        <f t="shared" ca="1" si="1433"/>
        <v>#N/A</v>
      </c>
      <c r="BN564" t="e">
        <f t="shared" ca="1" si="1433"/>
        <v>#N/A</v>
      </c>
      <c r="BO564" t="e">
        <f t="shared" ca="1" si="1433"/>
        <v>#N/A</v>
      </c>
      <c r="BP564" t="e">
        <f t="shared" ca="1" si="1433"/>
        <v>#N/A</v>
      </c>
      <c r="BQ564" t="e">
        <f t="shared" ca="1" si="1433"/>
        <v>#N/A</v>
      </c>
      <c r="BR564" t="e">
        <f t="shared" ca="1" si="1433"/>
        <v>#N/A</v>
      </c>
      <c r="BS564" t="e">
        <f t="shared" ca="1" si="1433"/>
        <v>#N/A</v>
      </c>
      <c r="BT564" t="e">
        <f t="shared" ca="1" si="1433"/>
        <v>#N/A</v>
      </c>
      <c r="BU564" t="e">
        <f t="shared" ca="1" si="1433"/>
        <v>#N/A</v>
      </c>
      <c r="BV564" t="e">
        <f t="shared" ca="1" si="1433"/>
        <v>#N/A</v>
      </c>
      <c r="BW564" t="e">
        <f t="shared" ca="1" si="1433"/>
        <v>#N/A</v>
      </c>
      <c r="BX564" t="e">
        <f t="shared" ca="1" si="1433"/>
        <v>#N/A</v>
      </c>
      <c r="BY564" t="e">
        <f t="shared" ca="1" si="1433"/>
        <v>#N/A</v>
      </c>
      <c r="BZ564" t="e">
        <f t="shared" ca="1" si="1433"/>
        <v>#N/A</v>
      </c>
      <c r="CA564" t="e">
        <f t="shared" ca="1" si="1433"/>
        <v>#N/A</v>
      </c>
      <c r="CB564" t="e">
        <f t="shared" ca="1" si="1433"/>
        <v>#N/A</v>
      </c>
      <c r="CC564" t="e">
        <f t="shared" ca="1" si="1433"/>
        <v>#N/A</v>
      </c>
      <c r="CD564" t="e">
        <f t="shared" ca="1" si="1433"/>
        <v>#N/A</v>
      </c>
      <c r="CE564" t="e">
        <f t="shared" ca="1" si="1433"/>
        <v>#N/A</v>
      </c>
      <c r="CF564" s="91" t="e">
        <f t="shared" ca="1" si="1433"/>
        <v>#N/A</v>
      </c>
      <c r="CG564" t="e">
        <f t="shared" ca="1" si="1433"/>
        <v>#N/A</v>
      </c>
      <c r="CH564" t="e">
        <f t="shared" ca="1" si="1433"/>
        <v>#N/A</v>
      </c>
      <c r="CI564" t="e">
        <f t="shared" ca="1" si="1433"/>
        <v>#N/A</v>
      </c>
      <c r="CJ564" t="e">
        <f t="shared" ca="1" si="1433"/>
        <v>#N/A</v>
      </c>
      <c r="CK564" t="e">
        <f t="shared" ca="1" si="1432"/>
        <v>#N/A</v>
      </c>
      <c r="CL564" t="e">
        <f t="shared" ca="1" si="1432"/>
        <v>#N/A</v>
      </c>
      <c r="CM564" t="e">
        <f t="shared" ca="1" si="1432"/>
        <v>#N/A</v>
      </c>
      <c r="CN564" t="e">
        <f t="shared" ca="1" si="1432"/>
        <v>#N/A</v>
      </c>
      <c r="CO564" t="e">
        <f t="shared" ca="1" si="1432"/>
        <v>#N/A</v>
      </c>
      <c r="CP564" t="e">
        <f t="shared" ca="1" si="1432"/>
        <v>#N/A</v>
      </c>
      <c r="CQ564" t="e">
        <f t="shared" ca="1" si="1432"/>
        <v>#N/A</v>
      </c>
      <c r="CR564" t="e">
        <f t="shared" ca="1" si="1432"/>
        <v>#N/A</v>
      </c>
      <c r="CS564" t="e">
        <f t="shared" ca="1" si="1432"/>
        <v>#N/A</v>
      </c>
      <c r="CT564" t="e">
        <f t="shared" ca="1" si="1432"/>
        <v>#N/A</v>
      </c>
      <c r="CU564" t="e">
        <f t="shared" ca="1" si="1432"/>
        <v>#N/A</v>
      </c>
      <c r="CV564" t="e">
        <f t="shared" ca="1" si="1432"/>
        <v>#N/A</v>
      </c>
      <c r="CW564" t="e">
        <f t="shared" ca="1" si="1432"/>
        <v>#N/A</v>
      </c>
      <c r="CX564" t="e">
        <f t="shared" ca="1" si="1432"/>
        <v>#N/A</v>
      </c>
      <c r="CY564" t="e">
        <f t="shared" ca="1" si="1432"/>
        <v>#N/A</v>
      </c>
      <c r="CZ564" t="e">
        <f t="shared" ca="1" si="1432"/>
        <v>#N/A</v>
      </c>
      <c r="DA564" t="e">
        <f t="shared" ca="1" si="1432"/>
        <v>#N/A</v>
      </c>
      <c r="DB564" t="e">
        <f t="shared" ca="1" si="1432"/>
        <v>#N/A</v>
      </c>
      <c r="DC564" t="e">
        <f t="shared" ca="1" si="1432"/>
        <v>#N/A</v>
      </c>
      <c r="DD564" t="e">
        <f t="shared" ca="1" si="1432"/>
        <v>#N/A</v>
      </c>
      <c r="DE564" t="e">
        <f t="shared" ca="1" si="1432"/>
        <v>#N/A</v>
      </c>
      <c r="DF564" t="e">
        <f t="shared" ca="1" si="1432"/>
        <v>#N/A</v>
      </c>
      <c r="DG564" t="e">
        <f t="shared" ca="1" si="1432"/>
        <v>#N/A</v>
      </c>
      <c r="DH564" t="e">
        <f t="shared" ca="1" si="1432"/>
        <v>#N/A</v>
      </c>
      <c r="DI564" t="e">
        <f t="shared" ca="1" si="1432"/>
        <v>#N/A</v>
      </c>
      <c r="DJ564" s="91" t="e">
        <f t="shared" ca="1" si="1432"/>
        <v>#N/A</v>
      </c>
      <c r="DK564" t="e">
        <f t="shared" ca="1" si="1432"/>
        <v>#N/A</v>
      </c>
      <c r="DL564" t="e">
        <f t="shared" ca="1" si="1432"/>
        <v>#N/A</v>
      </c>
      <c r="DM564" t="e">
        <f t="shared" ca="1" si="1432"/>
        <v>#N/A</v>
      </c>
      <c r="DN564" t="e">
        <f t="shared" ca="1" si="1432"/>
        <v>#N/A</v>
      </c>
      <c r="DO564" t="e">
        <f t="shared" ca="1" si="1432"/>
        <v>#N/A</v>
      </c>
      <c r="DP564" t="e">
        <f t="shared" ca="1" si="1432"/>
        <v>#N/A</v>
      </c>
      <c r="DQ564" t="e">
        <f t="shared" ca="1" si="1432"/>
        <v>#N/A</v>
      </c>
      <c r="DR564" t="e">
        <f t="shared" ca="1" si="1432"/>
        <v>#N/A</v>
      </c>
      <c r="DS564" t="e">
        <f t="shared" ca="1" si="1432"/>
        <v>#N/A</v>
      </c>
      <c r="DT564" t="e">
        <f t="shared" ca="1" si="1432"/>
        <v>#N/A</v>
      </c>
      <c r="DU564" t="e">
        <f t="shared" ca="1" si="1432"/>
        <v>#N/A</v>
      </c>
      <c r="DV564" t="e">
        <f t="shared" ca="1" si="1432"/>
        <v>#N/A</v>
      </c>
      <c r="DW564" t="e">
        <f t="shared" ca="1" si="1432"/>
        <v>#N/A</v>
      </c>
      <c r="DX564" t="e">
        <f t="shared" ca="1" si="1432"/>
        <v>#N/A</v>
      </c>
      <c r="DY564" t="e">
        <f t="shared" ca="1" si="1432"/>
        <v>#N/A</v>
      </c>
      <c r="DZ564" t="e">
        <f t="shared" ca="1" si="1432"/>
        <v>#N/A</v>
      </c>
      <c r="EA564" t="e">
        <f t="shared" ca="1" si="1432"/>
        <v>#N/A</v>
      </c>
      <c r="EB564" t="e">
        <f t="shared" ca="1" si="1432"/>
        <v>#N/A</v>
      </c>
      <c r="EC564" t="e">
        <f t="shared" ca="1" si="1432"/>
        <v>#N/A</v>
      </c>
      <c r="ED564" t="e">
        <f t="shared" ca="1" si="1432"/>
        <v>#N/A</v>
      </c>
      <c r="EE564" t="e">
        <f t="shared" ca="1" si="1432"/>
        <v>#N/A</v>
      </c>
      <c r="EF564" t="e">
        <f t="shared" ca="1" si="1432"/>
        <v>#N/A</v>
      </c>
      <c r="EG564" t="e">
        <f t="shared" ca="1" si="1432"/>
        <v>#N/A</v>
      </c>
      <c r="EH564" t="e">
        <f t="shared" ca="1" si="1432"/>
        <v>#N/A</v>
      </c>
      <c r="EI564" t="e">
        <f t="shared" ca="1" si="1432"/>
        <v>#N/A</v>
      </c>
      <c r="EJ564" t="e">
        <f t="shared" ca="1" si="1432"/>
        <v>#N/A</v>
      </c>
      <c r="EK564" t="e">
        <f t="shared" ca="1" si="1432"/>
        <v>#N/A</v>
      </c>
      <c r="EL564" t="e">
        <f t="shared" ca="1" si="1432"/>
        <v>#N/A</v>
      </c>
      <c r="EM564" t="e">
        <f t="shared" ca="1" si="1432"/>
        <v>#N/A</v>
      </c>
      <c r="EN564" s="91" t="e">
        <f t="shared" ca="1" si="1432"/>
        <v>#N/A</v>
      </c>
    </row>
    <row r="565" spans="1:144">
      <c r="A565">
        <f ca="1"/>
        <v>0</v>
      </c>
      <c r="B565">
        <f ca="1"/>
        <v>0</v>
      </c>
      <c r="C565">
        <f ca="1"/>
        <v>0</v>
      </c>
      <c r="D565" t="str">
        <f ca="1"/>
        <v/>
      </c>
      <c r="E565">
        <f ca="1"/>
        <v>0</v>
      </c>
      <c r="F565">
        <f ca="1"/>
        <v>0</v>
      </c>
      <c r="G565">
        <f ca="1"/>
        <v>0</v>
      </c>
      <c r="H565" t="str">
        <f ca="1"/>
        <v/>
      </c>
      <c r="I565">
        <f ca="1"/>
        <v>0</v>
      </c>
      <c r="J565" t="str">
        <f ca="1"/>
        <v/>
      </c>
      <c r="K565" t="str">
        <f ca="1"/>
        <v>0</v>
      </c>
      <c r="L565" t="str">
        <f ca="1"/>
        <v>0</v>
      </c>
      <c r="M565" t="str">
        <f ca="1"/>
        <v>0</v>
      </c>
      <c r="X565" s="91" t="e">
        <f t="shared" ca="1" si="1424"/>
        <v>#N/A</v>
      </c>
      <c r="Y565" t="e">
        <f t="shared" ca="1" si="1433"/>
        <v>#N/A</v>
      </c>
      <c r="Z565" t="e">
        <f t="shared" ca="1" si="1433"/>
        <v>#N/A</v>
      </c>
      <c r="AA565" t="e">
        <f t="shared" ca="1" si="1433"/>
        <v>#N/A</v>
      </c>
      <c r="AB565" t="e">
        <f t="shared" ca="1" si="1433"/>
        <v>#N/A</v>
      </c>
      <c r="AC565" t="e">
        <f t="shared" ca="1" si="1433"/>
        <v>#N/A</v>
      </c>
      <c r="AD565" t="e">
        <f t="shared" ca="1" si="1433"/>
        <v>#N/A</v>
      </c>
      <c r="AE565" t="e">
        <f t="shared" ca="1" si="1433"/>
        <v>#N/A</v>
      </c>
      <c r="AF565" t="e">
        <f t="shared" ca="1" si="1433"/>
        <v>#N/A</v>
      </c>
      <c r="AG565" t="e">
        <f t="shared" ca="1" si="1433"/>
        <v>#N/A</v>
      </c>
      <c r="AH565" t="e">
        <f t="shared" ca="1" si="1433"/>
        <v>#N/A</v>
      </c>
      <c r="AI565" t="e">
        <f t="shared" ca="1" si="1433"/>
        <v>#N/A</v>
      </c>
      <c r="AJ565" t="e">
        <f t="shared" ca="1" si="1433"/>
        <v>#N/A</v>
      </c>
      <c r="AK565" t="e">
        <f t="shared" ca="1" si="1433"/>
        <v>#N/A</v>
      </c>
      <c r="AL565" t="e">
        <f t="shared" ca="1" si="1433"/>
        <v>#N/A</v>
      </c>
      <c r="AM565" t="e">
        <f t="shared" ca="1" si="1433"/>
        <v>#N/A</v>
      </c>
      <c r="AN565" t="e">
        <f t="shared" ca="1" si="1433"/>
        <v>#N/A</v>
      </c>
      <c r="AO565" t="e">
        <f t="shared" ca="1" si="1433"/>
        <v>#N/A</v>
      </c>
      <c r="AP565" t="e">
        <f t="shared" ca="1" si="1433"/>
        <v>#N/A</v>
      </c>
      <c r="AQ565" t="e">
        <f t="shared" ca="1" si="1433"/>
        <v>#N/A</v>
      </c>
      <c r="AR565" t="e">
        <f t="shared" ca="1" si="1433"/>
        <v>#N/A</v>
      </c>
      <c r="AS565" t="e">
        <f t="shared" ca="1" si="1433"/>
        <v>#N/A</v>
      </c>
      <c r="AT565" t="e">
        <f t="shared" ca="1" si="1433"/>
        <v>#N/A</v>
      </c>
      <c r="AU565" t="e">
        <f t="shared" ca="1" si="1433"/>
        <v>#N/A</v>
      </c>
      <c r="AV565" t="e">
        <f t="shared" ca="1" si="1433"/>
        <v>#N/A</v>
      </c>
      <c r="AW565" t="e">
        <f t="shared" ca="1" si="1433"/>
        <v>#N/A</v>
      </c>
      <c r="AX565" t="e">
        <f t="shared" ca="1" si="1433"/>
        <v>#N/A</v>
      </c>
      <c r="AY565" t="e">
        <f t="shared" ca="1" si="1433"/>
        <v>#N/A</v>
      </c>
      <c r="AZ565" t="e">
        <f t="shared" ca="1" si="1433"/>
        <v>#N/A</v>
      </c>
      <c r="BA565" t="e">
        <f t="shared" ca="1" si="1433"/>
        <v>#N/A</v>
      </c>
      <c r="BB565" s="91" t="e">
        <f t="shared" ca="1" si="1433"/>
        <v>#N/A</v>
      </c>
      <c r="BC565" t="e">
        <f t="shared" ca="1" si="1433"/>
        <v>#N/A</v>
      </c>
      <c r="BD565" t="e">
        <f t="shared" ca="1" si="1433"/>
        <v>#N/A</v>
      </c>
      <c r="BE565" t="e">
        <f t="shared" ca="1" si="1433"/>
        <v>#N/A</v>
      </c>
      <c r="BF565" t="e">
        <f t="shared" ca="1" si="1433"/>
        <v>#N/A</v>
      </c>
      <c r="BG565" t="e">
        <f t="shared" ca="1" si="1433"/>
        <v>#N/A</v>
      </c>
      <c r="BH565" t="e">
        <f t="shared" ca="1" si="1433"/>
        <v>#N/A</v>
      </c>
      <c r="BI565" t="e">
        <f t="shared" ca="1" si="1433"/>
        <v>#N/A</v>
      </c>
      <c r="BJ565" t="e">
        <f t="shared" ca="1" si="1433"/>
        <v>#N/A</v>
      </c>
      <c r="BK565" t="e">
        <f t="shared" ca="1" si="1433"/>
        <v>#N/A</v>
      </c>
      <c r="BL565" t="e">
        <f t="shared" ca="1" si="1433"/>
        <v>#N/A</v>
      </c>
      <c r="BM565" t="e">
        <f t="shared" ca="1" si="1433"/>
        <v>#N/A</v>
      </c>
      <c r="BN565" t="e">
        <f t="shared" ca="1" si="1433"/>
        <v>#N/A</v>
      </c>
      <c r="BO565" t="e">
        <f t="shared" ca="1" si="1433"/>
        <v>#N/A</v>
      </c>
      <c r="BP565" t="e">
        <f t="shared" ca="1" si="1433"/>
        <v>#N/A</v>
      </c>
      <c r="BQ565" t="e">
        <f t="shared" ca="1" si="1433"/>
        <v>#N/A</v>
      </c>
      <c r="BR565" t="e">
        <f t="shared" ca="1" si="1433"/>
        <v>#N/A</v>
      </c>
      <c r="BS565" t="e">
        <f t="shared" ca="1" si="1433"/>
        <v>#N/A</v>
      </c>
      <c r="BT565" t="e">
        <f t="shared" ca="1" si="1433"/>
        <v>#N/A</v>
      </c>
      <c r="BU565" t="e">
        <f t="shared" ca="1" si="1433"/>
        <v>#N/A</v>
      </c>
      <c r="BV565" t="e">
        <f t="shared" ca="1" si="1433"/>
        <v>#N/A</v>
      </c>
      <c r="BW565" t="e">
        <f t="shared" ca="1" si="1433"/>
        <v>#N/A</v>
      </c>
      <c r="BX565" t="e">
        <f t="shared" ca="1" si="1433"/>
        <v>#N/A</v>
      </c>
      <c r="BY565" t="e">
        <f t="shared" ca="1" si="1433"/>
        <v>#N/A</v>
      </c>
      <c r="BZ565" t="e">
        <f t="shared" ca="1" si="1433"/>
        <v>#N/A</v>
      </c>
      <c r="CA565" t="e">
        <f t="shared" ca="1" si="1433"/>
        <v>#N/A</v>
      </c>
      <c r="CB565" t="e">
        <f t="shared" ca="1" si="1433"/>
        <v>#N/A</v>
      </c>
      <c r="CC565" t="e">
        <f t="shared" ca="1" si="1433"/>
        <v>#N/A</v>
      </c>
      <c r="CD565" t="e">
        <f t="shared" ca="1" si="1433"/>
        <v>#N/A</v>
      </c>
      <c r="CE565" t="e">
        <f t="shared" ca="1" si="1433"/>
        <v>#N/A</v>
      </c>
      <c r="CF565" s="91" t="e">
        <f t="shared" ca="1" si="1433"/>
        <v>#N/A</v>
      </c>
      <c r="CG565" t="e">
        <f t="shared" ca="1" si="1433"/>
        <v>#N/A</v>
      </c>
      <c r="CH565" t="e">
        <f t="shared" ca="1" si="1433"/>
        <v>#N/A</v>
      </c>
      <c r="CI565" t="e">
        <f t="shared" ca="1" si="1433"/>
        <v>#N/A</v>
      </c>
      <c r="CJ565" t="e">
        <f t="shared" ca="1" si="1433"/>
        <v>#N/A</v>
      </c>
      <c r="CK565" t="e">
        <f t="shared" ca="1" si="1432"/>
        <v>#N/A</v>
      </c>
      <c r="CL565" t="e">
        <f t="shared" ca="1" si="1432"/>
        <v>#N/A</v>
      </c>
      <c r="CM565" t="e">
        <f t="shared" ca="1" si="1432"/>
        <v>#N/A</v>
      </c>
      <c r="CN565" t="e">
        <f t="shared" ca="1" si="1432"/>
        <v>#N/A</v>
      </c>
      <c r="CO565" t="e">
        <f t="shared" ca="1" si="1432"/>
        <v>#N/A</v>
      </c>
      <c r="CP565" t="e">
        <f t="shared" ca="1" si="1432"/>
        <v>#N/A</v>
      </c>
      <c r="CQ565" t="e">
        <f t="shared" ca="1" si="1432"/>
        <v>#N/A</v>
      </c>
      <c r="CR565" t="e">
        <f t="shared" ca="1" si="1432"/>
        <v>#N/A</v>
      </c>
      <c r="CS565" t="e">
        <f t="shared" ca="1" si="1432"/>
        <v>#N/A</v>
      </c>
      <c r="CT565" t="e">
        <f t="shared" ca="1" si="1432"/>
        <v>#N/A</v>
      </c>
      <c r="CU565" t="e">
        <f t="shared" ca="1" si="1432"/>
        <v>#N/A</v>
      </c>
      <c r="CV565" t="e">
        <f t="shared" ca="1" si="1432"/>
        <v>#N/A</v>
      </c>
      <c r="CW565" t="e">
        <f t="shared" ca="1" si="1432"/>
        <v>#N/A</v>
      </c>
      <c r="CX565" t="e">
        <f t="shared" ca="1" si="1432"/>
        <v>#N/A</v>
      </c>
      <c r="CY565" t="e">
        <f t="shared" ca="1" si="1432"/>
        <v>#N/A</v>
      </c>
      <c r="CZ565" t="e">
        <f t="shared" ca="1" si="1432"/>
        <v>#N/A</v>
      </c>
      <c r="DA565" t="e">
        <f t="shared" ca="1" si="1432"/>
        <v>#N/A</v>
      </c>
      <c r="DB565" t="e">
        <f t="shared" ca="1" si="1432"/>
        <v>#N/A</v>
      </c>
      <c r="DC565" t="e">
        <f t="shared" ca="1" si="1432"/>
        <v>#N/A</v>
      </c>
      <c r="DD565" t="e">
        <f t="shared" ca="1" si="1432"/>
        <v>#N/A</v>
      </c>
      <c r="DE565" t="e">
        <f t="shared" ca="1" si="1432"/>
        <v>#N/A</v>
      </c>
      <c r="DF565" t="e">
        <f t="shared" ca="1" si="1432"/>
        <v>#N/A</v>
      </c>
      <c r="DG565" t="e">
        <f t="shared" ca="1" si="1432"/>
        <v>#N/A</v>
      </c>
      <c r="DH565" t="e">
        <f t="shared" ca="1" si="1432"/>
        <v>#N/A</v>
      </c>
      <c r="DI565" t="e">
        <f t="shared" ca="1" si="1432"/>
        <v>#N/A</v>
      </c>
      <c r="DJ565" s="91" t="e">
        <f t="shared" ca="1" si="1432"/>
        <v>#N/A</v>
      </c>
      <c r="DK565" t="e">
        <f t="shared" ca="1" si="1432"/>
        <v>#N/A</v>
      </c>
      <c r="DL565" t="e">
        <f t="shared" ca="1" si="1432"/>
        <v>#N/A</v>
      </c>
      <c r="DM565" t="e">
        <f t="shared" ca="1" si="1432"/>
        <v>#N/A</v>
      </c>
      <c r="DN565" t="e">
        <f t="shared" ca="1" si="1432"/>
        <v>#N/A</v>
      </c>
      <c r="DO565" t="e">
        <f t="shared" ca="1" si="1432"/>
        <v>#N/A</v>
      </c>
      <c r="DP565" t="e">
        <f t="shared" ca="1" si="1432"/>
        <v>#N/A</v>
      </c>
      <c r="DQ565" t="e">
        <f t="shared" ca="1" si="1432"/>
        <v>#N/A</v>
      </c>
      <c r="DR565" t="e">
        <f t="shared" ca="1" si="1432"/>
        <v>#N/A</v>
      </c>
      <c r="DS565" t="e">
        <f t="shared" ca="1" si="1432"/>
        <v>#N/A</v>
      </c>
      <c r="DT565" t="e">
        <f t="shared" ca="1" si="1432"/>
        <v>#N/A</v>
      </c>
      <c r="DU565" t="e">
        <f t="shared" ca="1" si="1432"/>
        <v>#N/A</v>
      </c>
      <c r="DV565" t="e">
        <f t="shared" ca="1" si="1432"/>
        <v>#N/A</v>
      </c>
      <c r="DW565" t="e">
        <f t="shared" ca="1" si="1432"/>
        <v>#N/A</v>
      </c>
      <c r="DX565" t="e">
        <f t="shared" ca="1" si="1432"/>
        <v>#N/A</v>
      </c>
      <c r="DY565" t="e">
        <f t="shared" ca="1" si="1432"/>
        <v>#N/A</v>
      </c>
      <c r="DZ565" t="e">
        <f t="shared" ca="1" si="1432"/>
        <v>#N/A</v>
      </c>
      <c r="EA565" t="e">
        <f t="shared" ca="1" si="1432"/>
        <v>#N/A</v>
      </c>
      <c r="EB565" t="e">
        <f t="shared" ca="1" si="1432"/>
        <v>#N/A</v>
      </c>
      <c r="EC565" t="e">
        <f t="shared" ca="1" si="1432"/>
        <v>#N/A</v>
      </c>
      <c r="ED565" t="e">
        <f t="shared" ca="1" si="1432"/>
        <v>#N/A</v>
      </c>
      <c r="EE565" t="e">
        <f t="shared" ca="1" si="1432"/>
        <v>#N/A</v>
      </c>
      <c r="EF565" t="e">
        <f t="shared" ca="1" si="1432"/>
        <v>#N/A</v>
      </c>
      <c r="EG565" t="e">
        <f t="shared" ca="1" si="1432"/>
        <v>#N/A</v>
      </c>
      <c r="EH565" t="e">
        <f t="shared" ca="1" si="1432"/>
        <v>#N/A</v>
      </c>
      <c r="EI565" t="e">
        <f t="shared" ca="1" si="1432"/>
        <v>#N/A</v>
      </c>
      <c r="EJ565" t="e">
        <f t="shared" ca="1" si="1432"/>
        <v>#N/A</v>
      </c>
      <c r="EK565" t="e">
        <f t="shared" ca="1" si="1432"/>
        <v>#N/A</v>
      </c>
      <c r="EL565" t="e">
        <f t="shared" ca="1" si="1432"/>
        <v>#N/A</v>
      </c>
      <c r="EM565" t="e">
        <f t="shared" ca="1" si="1432"/>
        <v>#N/A</v>
      </c>
      <c r="EN565" s="91" t="e">
        <f t="shared" ca="1" si="1432"/>
        <v>#N/A</v>
      </c>
    </row>
    <row r="566" spans="1:144">
      <c r="A566">
        <f ca="1"/>
        <v>0</v>
      </c>
      <c r="B566">
        <f ca="1"/>
        <v>0</v>
      </c>
      <c r="C566">
        <f ca="1"/>
        <v>0</v>
      </c>
      <c r="D566" t="str">
        <f ca="1"/>
        <v/>
      </c>
      <c r="E566">
        <f ca="1"/>
        <v>0</v>
      </c>
      <c r="F566">
        <f ca="1"/>
        <v>0</v>
      </c>
      <c r="G566">
        <f ca="1"/>
        <v>0</v>
      </c>
      <c r="H566" t="str">
        <f ca="1"/>
        <v/>
      </c>
      <c r="I566">
        <f ca="1"/>
        <v>0</v>
      </c>
      <c r="J566" t="str">
        <f ca="1"/>
        <v/>
      </c>
      <c r="K566" t="str">
        <f ca="1"/>
        <v>0</v>
      </c>
      <c r="L566" t="str">
        <f ca="1"/>
        <v>0</v>
      </c>
      <c r="M566" t="str">
        <f ca="1"/>
        <v>0</v>
      </c>
      <c r="X566" s="91" t="e">
        <f t="shared" ca="1" si="1424"/>
        <v>#N/A</v>
      </c>
      <c r="Y566" t="e">
        <f t="shared" ca="1" si="1433"/>
        <v>#N/A</v>
      </c>
      <c r="Z566" t="e">
        <f t="shared" ca="1" si="1433"/>
        <v>#N/A</v>
      </c>
      <c r="AA566" t="e">
        <f t="shared" ca="1" si="1433"/>
        <v>#N/A</v>
      </c>
      <c r="AB566" t="e">
        <f t="shared" ca="1" si="1433"/>
        <v>#N/A</v>
      </c>
      <c r="AC566" t="e">
        <f t="shared" ca="1" si="1433"/>
        <v>#N/A</v>
      </c>
      <c r="AD566" t="e">
        <f t="shared" ca="1" si="1433"/>
        <v>#N/A</v>
      </c>
      <c r="AE566" t="e">
        <f t="shared" ca="1" si="1433"/>
        <v>#N/A</v>
      </c>
      <c r="AF566" t="e">
        <f t="shared" ca="1" si="1433"/>
        <v>#N/A</v>
      </c>
      <c r="AG566" t="e">
        <f t="shared" ca="1" si="1433"/>
        <v>#N/A</v>
      </c>
      <c r="AH566" t="e">
        <f t="shared" ca="1" si="1433"/>
        <v>#N/A</v>
      </c>
      <c r="AI566" t="e">
        <f t="shared" ca="1" si="1433"/>
        <v>#N/A</v>
      </c>
      <c r="AJ566" t="e">
        <f t="shared" ca="1" si="1433"/>
        <v>#N/A</v>
      </c>
      <c r="AK566" t="e">
        <f t="shared" ca="1" si="1433"/>
        <v>#N/A</v>
      </c>
      <c r="AL566" t="e">
        <f t="shared" ca="1" si="1433"/>
        <v>#N/A</v>
      </c>
      <c r="AM566" t="e">
        <f t="shared" ca="1" si="1433"/>
        <v>#N/A</v>
      </c>
      <c r="AN566" t="e">
        <f t="shared" ca="1" si="1433"/>
        <v>#N/A</v>
      </c>
      <c r="AO566" t="e">
        <f t="shared" ca="1" si="1433"/>
        <v>#N/A</v>
      </c>
      <c r="AP566" t="e">
        <f t="shared" ca="1" si="1433"/>
        <v>#N/A</v>
      </c>
      <c r="AQ566" t="e">
        <f t="shared" ca="1" si="1433"/>
        <v>#N/A</v>
      </c>
      <c r="AR566" t="e">
        <f t="shared" ca="1" si="1433"/>
        <v>#N/A</v>
      </c>
      <c r="AS566" t="e">
        <f t="shared" ca="1" si="1433"/>
        <v>#N/A</v>
      </c>
      <c r="AT566" t="e">
        <f t="shared" ca="1" si="1433"/>
        <v>#N/A</v>
      </c>
      <c r="AU566" t="e">
        <f t="shared" ca="1" si="1433"/>
        <v>#N/A</v>
      </c>
      <c r="AV566" t="e">
        <f t="shared" ca="1" si="1433"/>
        <v>#N/A</v>
      </c>
      <c r="AW566" t="e">
        <f t="shared" ca="1" si="1433"/>
        <v>#N/A</v>
      </c>
      <c r="AX566" t="e">
        <f t="shared" ca="1" si="1433"/>
        <v>#N/A</v>
      </c>
      <c r="AY566" t="e">
        <f t="shared" ca="1" si="1433"/>
        <v>#N/A</v>
      </c>
      <c r="AZ566" t="e">
        <f t="shared" ca="1" si="1433"/>
        <v>#N/A</v>
      </c>
      <c r="BA566" t="e">
        <f t="shared" ca="1" si="1433"/>
        <v>#N/A</v>
      </c>
      <c r="BB566" s="91" t="e">
        <f t="shared" ca="1" si="1433"/>
        <v>#N/A</v>
      </c>
      <c r="BC566" t="e">
        <f t="shared" ca="1" si="1433"/>
        <v>#N/A</v>
      </c>
      <c r="BD566" t="e">
        <f t="shared" ca="1" si="1433"/>
        <v>#N/A</v>
      </c>
      <c r="BE566" t="e">
        <f t="shared" ca="1" si="1433"/>
        <v>#N/A</v>
      </c>
      <c r="BF566" t="e">
        <f t="shared" ca="1" si="1433"/>
        <v>#N/A</v>
      </c>
      <c r="BG566" t="e">
        <f t="shared" ca="1" si="1433"/>
        <v>#N/A</v>
      </c>
      <c r="BH566" t="e">
        <f t="shared" ca="1" si="1433"/>
        <v>#N/A</v>
      </c>
      <c r="BI566" t="e">
        <f t="shared" ca="1" si="1433"/>
        <v>#N/A</v>
      </c>
      <c r="BJ566" t="e">
        <f t="shared" ca="1" si="1433"/>
        <v>#N/A</v>
      </c>
      <c r="BK566" t="e">
        <f t="shared" ca="1" si="1433"/>
        <v>#N/A</v>
      </c>
      <c r="BL566" t="e">
        <f t="shared" ca="1" si="1433"/>
        <v>#N/A</v>
      </c>
      <c r="BM566" t="e">
        <f t="shared" ca="1" si="1433"/>
        <v>#N/A</v>
      </c>
      <c r="BN566" t="e">
        <f t="shared" ca="1" si="1433"/>
        <v>#N/A</v>
      </c>
      <c r="BO566" t="e">
        <f t="shared" ca="1" si="1433"/>
        <v>#N/A</v>
      </c>
      <c r="BP566" t="e">
        <f t="shared" ca="1" si="1433"/>
        <v>#N/A</v>
      </c>
      <c r="BQ566" t="e">
        <f t="shared" ca="1" si="1433"/>
        <v>#N/A</v>
      </c>
      <c r="BR566" t="e">
        <f t="shared" ca="1" si="1433"/>
        <v>#N/A</v>
      </c>
      <c r="BS566" t="e">
        <f t="shared" ca="1" si="1433"/>
        <v>#N/A</v>
      </c>
      <c r="BT566" t="e">
        <f t="shared" ca="1" si="1433"/>
        <v>#N/A</v>
      </c>
      <c r="BU566" t="e">
        <f t="shared" ca="1" si="1433"/>
        <v>#N/A</v>
      </c>
      <c r="BV566" t="e">
        <f t="shared" ca="1" si="1433"/>
        <v>#N/A</v>
      </c>
      <c r="BW566" t="e">
        <f t="shared" ca="1" si="1433"/>
        <v>#N/A</v>
      </c>
      <c r="BX566" t="e">
        <f t="shared" ca="1" si="1433"/>
        <v>#N/A</v>
      </c>
      <c r="BY566" t="e">
        <f t="shared" ca="1" si="1433"/>
        <v>#N/A</v>
      </c>
      <c r="BZ566" t="e">
        <f t="shared" ca="1" si="1433"/>
        <v>#N/A</v>
      </c>
      <c r="CA566" t="e">
        <f t="shared" ca="1" si="1433"/>
        <v>#N/A</v>
      </c>
      <c r="CB566" t="e">
        <f t="shared" ca="1" si="1433"/>
        <v>#N/A</v>
      </c>
      <c r="CC566" t="e">
        <f t="shared" ca="1" si="1433"/>
        <v>#N/A</v>
      </c>
      <c r="CD566" t="e">
        <f t="shared" ca="1" si="1433"/>
        <v>#N/A</v>
      </c>
      <c r="CE566" t="e">
        <f t="shared" ca="1" si="1433"/>
        <v>#N/A</v>
      </c>
      <c r="CF566" s="91" t="e">
        <f t="shared" ca="1" si="1433"/>
        <v>#N/A</v>
      </c>
      <c r="CG566" t="e">
        <f t="shared" ca="1" si="1433"/>
        <v>#N/A</v>
      </c>
      <c r="CH566" t="e">
        <f t="shared" ca="1" si="1433"/>
        <v>#N/A</v>
      </c>
      <c r="CI566" t="e">
        <f t="shared" ca="1" si="1433"/>
        <v>#N/A</v>
      </c>
      <c r="CJ566" t="e">
        <f t="shared" ref="CJ566:EN569" ca="1" si="1434">$L566*$E$518</f>
        <v>#N/A</v>
      </c>
      <c r="CK566" t="e">
        <f t="shared" ca="1" si="1434"/>
        <v>#N/A</v>
      </c>
      <c r="CL566" t="e">
        <f t="shared" ca="1" si="1434"/>
        <v>#N/A</v>
      </c>
      <c r="CM566" t="e">
        <f t="shared" ca="1" si="1434"/>
        <v>#N/A</v>
      </c>
      <c r="CN566" t="e">
        <f t="shared" ca="1" si="1434"/>
        <v>#N/A</v>
      </c>
      <c r="CO566" t="e">
        <f t="shared" ca="1" si="1434"/>
        <v>#N/A</v>
      </c>
      <c r="CP566" t="e">
        <f t="shared" ca="1" si="1434"/>
        <v>#N/A</v>
      </c>
      <c r="CQ566" t="e">
        <f t="shared" ca="1" si="1434"/>
        <v>#N/A</v>
      </c>
      <c r="CR566" t="e">
        <f t="shared" ca="1" si="1434"/>
        <v>#N/A</v>
      </c>
      <c r="CS566" t="e">
        <f t="shared" ca="1" si="1434"/>
        <v>#N/A</v>
      </c>
      <c r="CT566" t="e">
        <f t="shared" ca="1" si="1434"/>
        <v>#N/A</v>
      </c>
      <c r="CU566" t="e">
        <f t="shared" ca="1" si="1434"/>
        <v>#N/A</v>
      </c>
      <c r="CV566" t="e">
        <f t="shared" ca="1" si="1434"/>
        <v>#N/A</v>
      </c>
      <c r="CW566" t="e">
        <f t="shared" ca="1" si="1434"/>
        <v>#N/A</v>
      </c>
      <c r="CX566" t="e">
        <f t="shared" ca="1" si="1434"/>
        <v>#N/A</v>
      </c>
      <c r="CY566" t="e">
        <f t="shared" ca="1" si="1434"/>
        <v>#N/A</v>
      </c>
      <c r="CZ566" t="e">
        <f t="shared" ca="1" si="1434"/>
        <v>#N/A</v>
      </c>
      <c r="DA566" t="e">
        <f t="shared" ca="1" si="1434"/>
        <v>#N/A</v>
      </c>
      <c r="DB566" t="e">
        <f t="shared" ca="1" si="1434"/>
        <v>#N/A</v>
      </c>
      <c r="DC566" t="e">
        <f t="shared" ca="1" si="1434"/>
        <v>#N/A</v>
      </c>
      <c r="DD566" t="e">
        <f t="shared" ca="1" si="1434"/>
        <v>#N/A</v>
      </c>
      <c r="DE566" t="e">
        <f t="shared" ca="1" si="1434"/>
        <v>#N/A</v>
      </c>
      <c r="DF566" t="e">
        <f t="shared" ca="1" si="1434"/>
        <v>#N/A</v>
      </c>
      <c r="DG566" t="e">
        <f t="shared" ca="1" si="1434"/>
        <v>#N/A</v>
      </c>
      <c r="DH566" t="e">
        <f t="shared" ca="1" si="1434"/>
        <v>#N/A</v>
      </c>
      <c r="DI566" t="e">
        <f t="shared" ca="1" si="1434"/>
        <v>#N/A</v>
      </c>
      <c r="DJ566" s="91" t="e">
        <f t="shared" ca="1" si="1434"/>
        <v>#N/A</v>
      </c>
      <c r="DK566" t="e">
        <f t="shared" ca="1" si="1434"/>
        <v>#N/A</v>
      </c>
      <c r="DL566" t="e">
        <f t="shared" ca="1" si="1434"/>
        <v>#N/A</v>
      </c>
      <c r="DM566" t="e">
        <f t="shared" ca="1" si="1434"/>
        <v>#N/A</v>
      </c>
      <c r="DN566" t="e">
        <f t="shared" ca="1" si="1434"/>
        <v>#N/A</v>
      </c>
      <c r="DO566" t="e">
        <f t="shared" ca="1" si="1434"/>
        <v>#N/A</v>
      </c>
      <c r="DP566" t="e">
        <f t="shared" ca="1" si="1434"/>
        <v>#N/A</v>
      </c>
      <c r="DQ566" t="e">
        <f t="shared" ca="1" si="1434"/>
        <v>#N/A</v>
      </c>
      <c r="DR566" t="e">
        <f t="shared" ca="1" si="1434"/>
        <v>#N/A</v>
      </c>
      <c r="DS566" t="e">
        <f t="shared" ca="1" si="1434"/>
        <v>#N/A</v>
      </c>
      <c r="DT566" t="e">
        <f t="shared" ca="1" si="1434"/>
        <v>#N/A</v>
      </c>
      <c r="DU566" t="e">
        <f t="shared" ca="1" si="1434"/>
        <v>#N/A</v>
      </c>
      <c r="DV566" t="e">
        <f t="shared" ca="1" si="1434"/>
        <v>#N/A</v>
      </c>
      <c r="DW566" t="e">
        <f t="shared" ca="1" si="1434"/>
        <v>#N/A</v>
      </c>
      <c r="DX566" t="e">
        <f t="shared" ca="1" si="1434"/>
        <v>#N/A</v>
      </c>
      <c r="DY566" t="e">
        <f t="shared" ca="1" si="1434"/>
        <v>#N/A</v>
      </c>
      <c r="DZ566" t="e">
        <f t="shared" ca="1" si="1434"/>
        <v>#N/A</v>
      </c>
      <c r="EA566" t="e">
        <f t="shared" ca="1" si="1434"/>
        <v>#N/A</v>
      </c>
      <c r="EB566" t="e">
        <f t="shared" ca="1" si="1434"/>
        <v>#N/A</v>
      </c>
      <c r="EC566" t="e">
        <f t="shared" ca="1" si="1434"/>
        <v>#N/A</v>
      </c>
      <c r="ED566" t="e">
        <f t="shared" ca="1" si="1434"/>
        <v>#N/A</v>
      </c>
      <c r="EE566" t="e">
        <f t="shared" ca="1" si="1434"/>
        <v>#N/A</v>
      </c>
      <c r="EF566" t="e">
        <f t="shared" ca="1" si="1434"/>
        <v>#N/A</v>
      </c>
      <c r="EG566" t="e">
        <f t="shared" ca="1" si="1434"/>
        <v>#N/A</v>
      </c>
      <c r="EH566" t="e">
        <f t="shared" ca="1" si="1434"/>
        <v>#N/A</v>
      </c>
      <c r="EI566" t="e">
        <f t="shared" ca="1" si="1434"/>
        <v>#N/A</v>
      </c>
      <c r="EJ566" t="e">
        <f t="shared" ca="1" si="1434"/>
        <v>#N/A</v>
      </c>
      <c r="EK566" t="e">
        <f t="shared" ca="1" si="1434"/>
        <v>#N/A</v>
      </c>
      <c r="EL566" t="e">
        <f t="shared" ca="1" si="1434"/>
        <v>#N/A</v>
      </c>
      <c r="EM566" t="e">
        <f t="shared" ca="1" si="1434"/>
        <v>#N/A</v>
      </c>
      <c r="EN566" s="91" t="e">
        <f t="shared" ca="1" si="1434"/>
        <v>#N/A</v>
      </c>
    </row>
    <row r="567" spans="1:144">
      <c r="A567">
        <f ca="1"/>
        <v>0</v>
      </c>
      <c r="B567">
        <f ca="1"/>
        <v>0</v>
      </c>
      <c r="C567">
        <f ca="1"/>
        <v>0</v>
      </c>
      <c r="D567" t="str">
        <f ca="1"/>
        <v/>
      </c>
      <c r="E567">
        <f ca="1"/>
        <v>0</v>
      </c>
      <c r="F567">
        <f ca="1"/>
        <v>0</v>
      </c>
      <c r="G567">
        <f ca="1"/>
        <v>0</v>
      </c>
      <c r="H567" t="str">
        <f ca="1"/>
        <v/>
      </c>
      <c r="I567">
        <f ca="1"/>
        <v>0</v>
      </c>
      <c r="J567" t="str">
        <f ca="1"/>
        <v/>
      </c>
      <c r="K567" t="str">
        <f ca="1"/>
        <v>0</v>
      </c>
      <c r="L567" t="str">
        <f ca="1"/>
        <v>0</v>
      </c>
      <c r="M567" t="str">
        <f ca="1"/>
        <v>0</v>
      </c>
      <c r="X567" s="91" t="e">
        <f t="shared" ca="1" si="1424"/>
        <v>#N/A</v>
      </c>
      <c r="Y567" t="e">
        <f t="shared" ref="Y567:CJ570" ca="1" si="1435">$L567*$E$518</f>
        <v>#N/A</v>
      </c>
      <c r="Z567" t="e">
        <f t="shared" ca="1" si="1435"/>
        <v>#N/A</v>
      </c>
      <c r="AA567" t="e">
        <f t="shared" ca="1" si="1435"/>
        <v>#N/A</v>
      </c>
      <c r="AB567" t="e">
        <f t="shared" ca="1" si="1435"/>
        <v>#N/A</v>
      </c>
      <c r="AC567" t="e">
        <f t="shared" ca="1" si="1435"/>
        <v>#N/A</v>
      </c>
      <c r="AD567" t="e">
        <f t="shared" ca="1" si="1435"/>
        <v>#N/A</v>
      </c>
      <c r="AE567" t="e">
        <f t="shared" ca="1" si="1435"/>
        <v>#N/A</v>
      </c>
      <c r="AF567" t="e">
        <f t="shared" ca="1" si="1435"/>
        <v>#N/A</v>
      </c>
      <c r="AG567" t="e">
        <f t="shared" ca="1" si="1435"/>
        <v>#N/A</v>
      </c>
      <c r="AH567" t="e">
        <f t="shared" ca="1" si="1435"/>
        <v>#N/A</v>
      </c>
      <c r="AI567" t="e">
        <f t="shared" ca="1" si="1435"/>
        <v>#N/A</v>
      </c>
      <c r="AJ567" t="e">
        <f t="shared" ca="1" si="1435"/>
        <v>#N/A</v>
      </c>
      <c r="AK567" t="e">
        <f t="shared" ca="1" si="1435"/>
        <v>#N/A</v>
      </c>
      <c r="AL567" t="e">
        <f t="shared" ca="1" si="1435"/>
        <v>#N/A</v>
      </c>
      <c r="AM567" t="e">
        <f t="shared" ca="1" si="1435"/>
        <v>#N/A</v>
      </c>
      <c r="AN567" t="e">
        <f t="shared" ca="1" si="1435"/>
        <v>#N/A</v>
      </c>
      <c r="AO567" t="e">
        <f t="shared" ca="1" si="1435"/>
        <v>#N/A</v>
      </c>
      <c r="AP567" t="e">
        <f t="shared" ca="1" si="1435"/>
        <v>#N/A</v>
      </c>
      <c r="AQ567" t="e">
        <f t="shared" ca="1" si="1435"/>
        <v>#N/A</v>
      </c>
      <c r="AR567" t="e">
        <f t="shared" ca="1" si="1435"/>
        <v>#N/A</v>
      </c>
      <c r="AS567" t="e">
        <f t="shared" ca="1" si="1435"/>
        <v>#N/A</v>
      </c>
      <c r="AT567" t="e">
        <f t="shared" ca="1" si="1435"/>
        <v>#N/A</v>
      </c>
      <c r="AU567" t="e">
        <f t="shared" ca="1" si="1435"/>
        <v>#N/A</v>
      </c>
      <c r="AV567" t="e">
        <f t="shared" ca="1" si="1435"/>
        <v>#N/A</v>
      </c>
      <c r="AW567" t="e">
        <f t="shared" ca="1" si="1435"/>
        <v>#N/A</v>
      </c>
      <c r="AX567" t="e">
        <f t="shared" ca="1" si="1435"/>
        <v>#N/A</v>
      </c>
      <c r="AY567" t="e">
        <f t="shared" ca="1" si="1435"/>
        <v>#N/A</v>
      </c>
      <c r="AZ567" t="e">
        <f t="shared" ca="1" si="1435"/>
        <v>#N/A</v>
      </c>
      <c r="BA567" t="e">
        <f t="shared" ca="1" si="1435"/>
        <v>#N/A</v>
      </c>
      <c r="BB567" s="91" t="e">
        <f t="shared" ca="1" si="1435"/>
        <v>#N/A</v>
      </c>
      <c r="BC567" t="e">
        <f t="shared" ca="1" si="1435"/>
        <v>#N/A</v>
      </c>
      <c r="BD567" t="e">
        <f t="shared" ca="1" si="1435"/>
        <v>#N/A</v>
      </c>
      <c r="BE567" t="e">
        <f t="shared" ca="1" si="1435"/>
        <v>#N/A</v>
      </c>
      <c r="BF567" t="e">
        <f t="shared" ca="1" si="1435"/>
        <v>#N/A</v>
      </c>
      <c r="BG567" t="e">
        <f t="shared" ca="1" si="1435"/>
        <v>#N/A</v>
      </c>
      <c r="BH567" t="e">
        <f t="shared" ca="1" si="1435"/>
        <v>#N/A</v>
      </c>
      <c r="BI567" t="e">
        <f t="shared" ca="1" si="1435"/>
        <v>#N/A</v>
      </c>
      <c r="BJ567" t="e">
        <f t="shared" ca="1" si="1435"/>
        <v>#N/A</v>
      </c>
      <c r="BK567" t="e">
        <f t="shared" ca="1" si="1435"/>
        <v>#N/A</v>
      </c>
      <c r="BL567" t="e">
        <f t="shared" ca="1" si="1435"/>
        <v>#N/A</v>
      </c>
      <c r="BM567" t="e">
        <f t="shared" ca="1" si="1435"/>
        <v>#N/A</v>
      </c>
      <c r="BN567" t="e">
        <f t="shared" ca="1" si="1435"/>
        <v>#N/A</v>
      </c>
      <c r="BO567" t="e">
        <f t="shared" ca="1" si="1435"/>
        <v>#N/A</v>
      </c>
      <c r="BP567" t="e">
        <f t="shared" ca="1" si="1435"/>
        <v>#N/A</v>
      </c>
      <c r="BQ567" t="e">
        <f t="shared" ca="1" si="1435"/>
        <v>#N/A</v>
      </c>
      <c r="BR567" t="e">
        <f t="shared" ca="1" si="1435"/>
        <v>#N/A</v>
      </c>
      <c r="BS567" t="e">
        <f t="shared" ca="1" si="1435"/>
        <v>#N/A</v>
      </c>
      <c r="BT567" t="e">
        <f t="shared" ca="1" si="1435"/>
        <v>#N/A</v>
      </c>
      <c r="BU567" t="e">
        <f t="shared" ca="1" si="1435"/>
        <v>#N/A</v>
      </c>
      <c r="BV567" t="e">
        <f t="shared" ca="1" si="1435"/>
        <v>#N/A</v>
      </c>
      <c r="BW567" t="e">
        <f t="shared" ca="1" si="1435"/>
        <v>#N/A</v>
      </c>
      <c r="BX567" t="e">
        <f t="shared" ca="1" si="1435"/>
        <v>#N/A</v>
      </c>
      <c r="BY567" t="e">
        <f t="shared" ca="1" si="1435"/>
        <v>#N/A</v>
      </c>
      <c r="BZ567" t="e">
        <f t="shared" ca="1" si="1435"/>
        <v>#N/A</v>
      </c>
      <c r="CA567" t="e">
        <f t="shared" ca="1" si="1435"/>
        <v>#N/A</v>
      </c>
      <c r="CB567" t="e">
        <f t="shared" ca="1" si="1435"/>
        <v>#N/A</v>
      </c>
      <c r="CC567" t="e">
        <f t="shared" ca="1" si="1435"/>
        <v>#N/A</v>
      </c>
      <c r="CD567" t="e">
        <f t="shared" ca="1" si="1435"/>
        <v>#N/A</v>
      </c>
      <c r="CE567" t="e">
        <f t="shared" ca="1" si="1435"/>
        <v>#N/A</v>
      </c>
      <c r="CF567" s="91" t="e">
        <f t="shared" ca="1" si="1435"/>
        <v>#N/A</v>
      </c>
      <c r="CG567" t="e">
        <f t="shared" ca="1" si="1435"/>
        <v>#N/A</v>
      </c>
      <c r="CH567" t="e">
        <f t="shared" ca="1" si="1435"/>
        <v>#N/A</v>
      </c>
      <c r="CI567" t="e">
        <f t="shared" ca="1" si="1435"/>
        <v>#N/A</v>
      </c>
      <c r="CJ567" t="e">
        <f t="shared" ca="1" si="1435"/>
        <v>#N/A</v>
      </c>
      <c r="CK567" t="e">
        <f t="shared" ca="1" si="1434"/>
        <v>#N/A</v>
      </c>
      <c r="CL567" t="e">
        <f t="shared" ca="1" si="1434"/>
        <v>#N/A</v>
      </c>
      <c r="CM567" t="e">
        <f t="shared" ca="1" si="1434"/>
        <v>#N/A</v>
      </c>
      <c r="CN567" t="e">
        <f t="shared" ca="1" si="1434"/>
        <v>#N/A</v>
      </c>
      <c r="CO567" t="e">
        <f t="shared" ca="1" si="1434"/>
        <v>#N/A</v>
      </c>
      <c r="CP567" t="e">
        <f t="shared" ca="1" si="1434"/>
        <v>#N/A</v>
      </c>
      <c r="CQ567" t="e">
        <f t="shared" ca="1" si="1434"/>
        <v>#N/A</v>
      </c>
      <c r="CR567" t="e">
        <f t="shared" ca="1" si="1434"/>
        <v>#N/A</v>
      </c>
      <c r="CS567" t="e">
        <f t="shared" ca="1" si="1434"/>
        <v>#N/A</v>
      </c>
      <c r="CT567" t="e">
        <f t="shared" ca="1" si="1434"/>
        <v>#N/A</v>
      </c>
      <c r="CU567" t="e">
        <f t="shared" ca="1" si="1434"/>
        <v>#N/A</v>
      </c>
      <c r="CV567" t="e">
        <f t="shared" ca="1" si="1434"/>
        <v>#N/A</v>
      </c>
      <c r="CW567" t="e">
        <f t="shared" ca="1" si="1434"/>
        <v>#N/A</v>
      </c>
      <c r="CX567" t="e">
        <f t="shared" ca="1" si="1434"/>
        <v>#N/A</v>
      </c>
      <c r="CY567" t="e">
        <f t="shared" ca="1" si="1434"/>
        <v>#N/A</v>
      </c>
      <c r="CZ567" t="e">
        <f t="shared" ca="1" si="1434"/>
        <v>#N/A</v>
      </c>
      <c r="DA567" t="e">
        <f t="shared" ca="1" si="1434"/>
        <v>#N/A</v>
      </c>
      <c r="DB567" t="e">
        <f t="shared" ca="1" si="1434"/>
        <v>#N/A</v>
      </c>
      <c r="DC567" t="e">
        <f t="shared" ca="1" si="1434"/>
        <v>#N/A</v>
      </c>
      <c r="DD567" t="e">
        <f t="shared" ca="1" si="1434"/>
        <v>#N/A</v>
      </c>
      <c r="DE567" t="e">
        <f t="shared" ca="1" si="1434"/>
        <v>#N/A</v>
      </c>
      <c r="DF567" t="e">
        <f t="shared" ca="1" si="1434"/>
        <v>#N/A</v>
      </c>
      <c r="DG567" t="e">
        <f t="shared" ca="1" si="1434"/>
        <v>#N/A</v>
      </c>
      <c r="DH567" t="e">
        <f t="shared" ca="1" si="1434"/>
        <v>#N/A</v>
      </c>
      <c r="DI567" t="e">
        <f t="shared" ca="1" si="1434"/>
        <v>#N/A</v>
      </c>
      <c r="DJ567" s="91" t="e">
        <f t="shared" ca="1" si="1434"/>
        <v>#N/A</v>
      </c>
      <c r="DK567" t="e">
        <f t="shared" ca="1" si="1434"/>
        <v>#N/A</v>
      </c>
      <c r="DL567" t="e">
        <f t="shared" ca="1" si="1434"/>
        <v>#N/A</v>
      </c>
      <c r="DM567" t="e">
        <f t="shared" ca="1" si="1434"/>
        <v>#N/A</v>
      </c>
      <c r="DN567" t="e">
        <f t="shared" ca="1" si="1434"/>
        <v>#N/A</v>
      </c>
      <c r="DO567" t="e">
        <f t="shared" ca="1" si="1434"/>
        <v>#N/A</v>
      </c>
      <c r="DP567" t="e">
        <f t="shared" ca="1" si="1434"/>
        <v>#N/A</v>
      </c>
      <c r="DQ567" t="e">
        <f t="shared" ca="1" si="1434"/>
        <v>#N/A</v>
      </c>
      <c r="DR567" t="e">
        <f t="shared" ca="1" si="1434"/>
        <v>#N/A</v>
      </c>
      <c r="DS567" t="e">
        <f t="shared" ca="1" si="1434"/>
        <v>#N/A</v>
      </c>
      <c r="DT567" t="e">
        <f t="shared" ca="1" si="1434"/>
        <v>#N/A</v>
      </c>
      <c r="DU567" t="e">
        <f t="shared" ca="1" si="1434"/>
        <v>#N/A</v>
      </c>
      <c r="DV567" t="e">
        <f t="shared" ca="1" si="1434"/>
        <v>#N/A</v>
      </c>
      <c r="DW567" t="e">
        <f t="shared" ca="1" si="1434"/>
        <v>#N/A</v>
      </c>
      <c r="DX567" t="e">
        <f t="shared" ca="1" si="1434"/>
        <v>#N/A</v>
      </c>
      <c r="DY567" t="e">
        <f t="shared" ca="1" si="1434"/>
        <v>#N/A</v>
      </c>
      <c r="DZ567" t="e">
        <f t="shared" ca="1" si="1434"/>
        <v>#N/A</v>
      </c>
      <c r="EA567" t="e">
        <f t="shared" ca="1" si="1434"/>
        <v>#N/A</v>
      </c>
      <c r="EB567" t="e">
        <f t="shared" ca="1" si="1434"/>
        <v>#N/A</v>
      </c>
      <c r="EC567" t="e">
        <f t="shared" ca="1" si="1434"/>
        <v>#N/A</v>
      </c>
      <c r="ED567" t="e">
        <f t="shared" ca="1" si="1434"/>
        <v>#N/A</v>
      </c>
      <c r="EE567" t="e">
        <f t="shared" ca="1" si="1434"/>
        <v>#N/A</v>
      </c>
      <c r="EF567" t="e">
        <f t="shared" ca="1" si="1434"/>
        <v>#N/A</v>
      </c>
      <c r="EG567" t="e">
        <f t="shared" ca="1" si="1434"/>
        <v>#N/A</v>
      </c>
      <c r="EH567" t="e">
        <f t="shared" ca="1" si="1434"/>
        <v>#N/A</v>
      </c>
      <c r="EI567" t="e">
        <f t="shared" ca="1" si="1434"/>
        <v>#N/A</v>
      </c>
      <c r="EJ567" t="e">
        <f t="shared" ca="1" si="1434"/>
        <v>#N/A</v>
      </c>
      <c r="EK567" t="e">
        <f t="shared" ca="1" si="1434"/>
        <v>#N/A</v>
      </c>
      <c r="EL567" t="e">
        <f t="shared" ca="1" si="1434"/>
        <v>#N/A</v>
      </c>
      <c r="EM567" t="e">
        <f t="shared" ca="1" si="1434"/>
        <v>#N/A</v>
      </c>
      <c r="EN567" s="91" t="e">
        <f t="shared" ca="1" si="1434"/>
        <v>#N/A</v>
      </c>
    </row>
    <row r="568" spans="1:144">
      <c r="A568">
        <f ca="1"/>
        <v>0</v>
      </c>
      <c r="B568">
        <f ca="1"/>
        <v>0</v>
      </c>
      <c r="C568">
        <f ca="1"/>
        <v>0</v>
      </c>
      <c r="D568" t="str">
        <f ca="1"/>
        <v/>
      </c>
      <c r="E568">
        <f ca="1"/>
        <v>0</v>
      </c>
      <c r="F568">
        <f ca="1"/>
        <v>0</v>
      </c>
      <c r="G568">
        <f ca="1"/>
        <v>0</v>
      </c>
      <c r="H568" t="str">
        <f ca="1"/>
        <v/>
      </c>
      <c r="I568">
        <f ca="1"/>
        <v>0</v>
      </c>
      <c r="J568" t="str">
        <f ca="1"/>
        <v/>
      </c>
      <c r="K568" t="str">
        <f ca="1"/>
        <v>0</v>
      </c>
      <c r="L568" t="str">
        <f ca="1"/>
        <v>0</v>
      </c>
      <c r="M568" t="str">
        <f ca="1"/>
        <v>0</v>
      </c>
      <c r="X568" s="91" t="e">
        <f t="shared" ca="1" si="1424"/>
        <v>#N/A</v>
      </c>
      <c r="Y568" t="e">
        <f t="shared" ca="1" si="1435"/>
        <v>#N/A</v>
      </c>
      <c r="Z568" t="e">
        <f t="shared" ca="1" si="1435"/>
        <v>#N/A</v>
      </c>
      <c r="AA568" t="e">
        <f t="shared" ca="1" si="1435"/>
        <v>#N/A</v>
      </c>
      <c r="AB568" t="e">
        <f t="shared" ca="1" si="1435"/>
        <v>#N/A</v>
      </c>
      <c r="AC568" t="e">
        <f t="shared" ca="1" si="1435"/>
        <v>#N/A</v>
      </c>
      <c r="AD568" t="e">
        <f t="shared" ca="1" si="1435"/>
        <v>#N/A</v>
      </c>
      <c r="AE568" t="e">
        <f t="shared" ca="1" si="1435"/>
        <v>#N/A</v>
      </c>
      <c r="AF568" t="e">
        <f t="shared" ca="1" si="1435"/>
        <v>#N/A</v>
      </c>
      <c r="AG568" t="e">
        <f t="shared" ca="1" si="1435"/>
        <v>#N/A</v>
      </c>
      <c r="AH568" t="e">
        <f t="shared" ca="1" si="1435"/>
        <v>#N/A</v>
      </c>
      <c r="AI568" t="e">
        <f t="shared" ca="1" si="1435"/>
        <v>#N/A</v>
      </c>
      <c r="AJ568" t="e">
        <f t="shared" ca="1" si="1435"/>
        <v>#N/A</v>
      </c>
      <c r="AK568" t="e">
        <f t="shared" ca="1" si="1435"/>
        <v>#N/A</v>
      </c>
      <c r="AL568" t="e">
        <f t="shared" ca="1" si="1435"/>
        <v>#N/A</v>
      </c>
      <c r="AM568" t="e">
        <f t="shared" ca="1" si="1435"/>
        <v>#N/A</v>
      </c>
      <c r="AN568" t="e">
        <f t="shared" ca="1" si="1435"/>
        <v>#N/A</v>
      </c>
      <c r="AO568" t="e">
        <f t="shared" ca="1" si="1435"/>
        <v>#N/A</v>
      </c>
      <c r="AP568" t="e">
        <f t="shared" ca="1" si="1435"/>
        <v>#N/A</v>
      </c>
      <c r="AQ568" t="e">
        <f t="shared" ca="1" si="1435"/>
        <v>#N/A</v>
      </c>
      <c r="AR568" t="e">
        <f t="shared" ca="1" si="1435"/>
        <v>#N/A</v>
      </c>
      <c r="AS568" t="e">
        <f t="shared" ca="1" si="1435"/>
        <v>#N/A</v>
      </c>
      <c r="AT568" t="e">
        <f t="shared" ca="1" si="1435"/>
        <v>#N/A</v>
      </c>
      <c r="AU568" t="e">
        <f t="shared" ca="1" si="1435"/>
        <v>#N/A</v>
      </c>
      <c r="AV568" t="e">
        <f t="shared" ca="1" si="1435"/>
        <v>#N/A</v>
      </c>
      <c r="AW568" t="e">
        <f t="shared" ca="1" si="1435"/>
        <v>#N/A</v>
      </c>
      <c r="AX568" t="e">
        <f t="shared" ca="1" si="1435"/>
        <v>#N/A</v>
      </c>
      <c r="AY568" t="e">
        <f t="shared" ca="1" si="1435"/>
        <v>#N/A</v>
      </c>
      <c r="AZ568" t="e">
        <f t="shared" ca="1" si="1435"/>
        <v>#N/A</v>
      </c>
      <c r="BA568" t="e">
        <f t="shared" ca="1" si="1435"/>
        <v>#N/A</v>
      </c>
      <c r="BB568" s="91" t="e">
        <f t="shared" ca="1" si="1435"/>
        <v>#N/A</v>
      </c>
      <c r="BC568" t="e">
        <f t="shared" ca="1" si="1435"/>
        <v>#N/A</v>
      </c>
      <c r="BD568" t="e">
        <f t="shared" ca="1" si="1435"/>
        <v>#N/A</v>
      </c>
      <c r="BE568" t="e">
        <f t="shared" ca="1" si="1435"/>
        <v>#N/A</v>
      </c>
      <c r="BF568" t="e">
        <f t="shared" ca="1" si="1435"/>
        <v>#N/A</v>
      </c>
      <c r="BG568" t="e">
        <f t="shared" ca="1" si="1435"/>
        <v>#N/A</v>
      </c>
      <c r="BH568" t="e">
        <f t="shared" ca="1" si="1435"/>
        <v>#N/A</v>
      </c>
      <c r="BI568" t="e">
        <f t="shared" ca="1" si="1435"/>
        <v>#N/A</v>
      </c>
      <c r="BJ568" t="e">
        <f t="shared" ca="1" si="1435"/>
        <v>#N/A</v>
      </c>
      <c r="BK568" t="e">
        <f t="shared" ca="1" si="1435"/>
        <v>#N/A</v>
      </c>
      <c r="BL568" t="e">
        <f t="shared" ca="1" si="1435"/>
        <v>#N/A</v>
      </c>
      <c r="BM568" t="e">
        <f t="shared" ca="1" si="1435"/>
        <v>#N/A</v>
      </c>
      <c r="BN568" t="e">
        <f t="shared" ca="1" si="1435"/>
        <v>#N/A</v>
      </c>
      <c r="BO568" t="e">
        <f t="shared" ca="1" si="1435"/>
        <v>#N/A</v>
      </c>
      <c r="BP568" t="e">
        <f t="shared" ca="1" si="1435"/>
        <v>#N/A</v>
      </c>
      <c r="BQ568" t="e">
        <f t="shared" ca="1" si="1435"/>
        <v>#N/A</v>
      </c>
      <c r="BR568" t="e">
        <f t="shared" ca="1" si="1435"/>
        <v>#N/A</v>
      </c>
      <c r="BS568" t="e">
        <f t="shared" ca="1" si="1435"/>
        <v>#N/A</v>
      </c>
      <c r="BT568" t="e">
        <f t="shared" ca="1" si="1435"/>
        <v>#N/A</v>
      </c>
      <c r="BU568" t="e">
        <f t="shared" ca="1" si="1435"/>
        <v>#N/A</v>
      </c>
      <c r="BV568" t="e">
        <f t="shared" ca="1" si="1435"/>
        <v>#N/A</v>
      </c>
      <c r="BW568" t="e">
        <f t="shared" ca="1" si="1435"/>
        <v>#N/A</v>
      </c>
      <c r="BX568" t="e">
        <f t="shared" ca="1" si="1435"/>
        <v>#N/A</v>
      </c>
      <c r="BY568" t="e">
        <f t="shared" ca="1" si="1435"/>
        <v>#N/A</v>
      </c>
      <c r="BZ568" t="e">
        <f t="shared" ca="1" si="1435"/>
        <v>#N/A</v>
      </c>
      <c r="CA568" t="e">
        <f t="shared" ca="1" si="1435"/>
        <v>#N/A</v>
      </c>
      <c r="CB568" t="e">
        <f t="shared" ca="1" si="1435"/>
        <v>#N/A</v>
      </c>
      <c r="CC568" t="e">
        <f t="shared" ca="1" si="1435"/>
        <v>#N/A</v>
      </c>
      <c r="CD568" t="e">
        <f t="shared" ca="1" si="1435"/>
        <v>#N/A</v>
      </c>
      <c r="CE568" t="e">
        <f t="shared" ca="1" si="1435"/>
        <v>#N/A</v>
      </c>
      <c r="CF568" s="91" t="e">
        <f t="shared" ca="1" si="1435"/>
        <v>#N/A</v>
      </c>
      <c r="CG568" t="e">
        <f t="shared" ca="1" si="1435"/>
        <v>#N/A</v>
      </c>
      <c r="CH568" t="e">
        <f t="shared" ca="1" si="1435"/>
        <v>#N/A</v>
      </c>
      <c r="CI568" t="e">
        <f t="shared" ca="1" si="1435"/>
        <v>#N/A</v>
      </c>
      <c r="CJ568" t="e">
        <f t="shared" ca="1" si="1435"/>
        <v>#N/A</v>
      </c>
      <c r="CK568" t="e">
        <f t="shared" ca="1" si="1434"/>
        <v>#N/A</v>
      </c>
      <c r="CL568" t="e">
        <f t="shared" ca="1" si="1434"/>
        <v>#N/A</v>
      </c>
      <c r="CM568" t="e">
        <f t="shared" ca="1" si="1434"/>
        <v>#N/A</v>
      </c>
      <c r="CN568" t="e">
        <f t="shared" ca="1" si="1434"/>
        <v>#N/A</v>
      </c>
      <c r="CO568" t="e">
        <f t="shared" ca="1" si="1434"/>
        <v>#N/A</v>
      </c>
      <c r="CP568" t="e">
        <f t="shared" ca="1" si="1434"/>
        <v>#N/A</v>
      </c>
      <c r="CQ568" t="e">
        <f t="shared" ca="1" si="1434"/>
        <v>#N/A</v>
      </c>
      <c r="CR568" t="e">
        <f t="shared" ca="1" si="1434"/>
        <v>#N/A</v>
      </c>
      <c r="CS568" t="e">
        <f t="shared" ca="1" si="1434"/>
        <v>#N/A</v>
      </c>
      <c r="CT568" t="e">
        <f t="shared" ca="1" si="1434"/>
        <v>#N/A</v>
      </c>
      <c r="CU568" t="e">
        <f t="shared" ca="1" si="1434"/>
        <v>#N/A</v>
      </c>
      <c r="CV568" t="e">
        <f t="shared" ca="1" si="1434"/>
        <v>#N/A</v>
      </c>
      <c r="CW568" t="e">
        <f t="shared" ca="1" si="1434"/>
        <v>#N/A</v>
      </c>
      <c r="CX568" t="e">
        <f t="shared" ca="1" si="1434"/>
        <v>#N/A</v>
      </c>
      <c r="CY568" t="e">
        <f t="shared" ca="1" si="1434"/>
        <v>#N/A</v>
      </c>
      <c r="CZ568" t="e">
        <f t="shared" ca="1" si="1434"/>
        <v>#N/A</v>
      </c>
      <c r="DA568" t="e">
        <f t="shared" ca="1" si="1434"/>
        <v>#N/A</v>
      </c>
      <c r="DB568" t="e">
        <f t="shared" ca="1" si="1434"/>
        <v>#N/A</v>
      </c>
      <c r="DC568" t="e">
        <f t="shared" ca="1" si="1434"/>
        <v>#N/A</v>
      </c>
      <c r="DD568" t="e">
        <f t="shared" ca="1" si="1434"/>
        <v>#N/A</v>
      </c>
      <c r="DE568" t="e">
        <f t="shared" ca="1" si="1434"/>
        <v>#N/A</v>
      </c>
      <c r="DF568" t="e">
        <f t="shared" ca="1" si="1434"/>
        <v>#N/A</v>
      </c>
      <c r="DG568" t="e">
        <f t="shared" ca="1" si="1434"/>
        <v>#N/A</v>
      </c>
      <c r="DH568" t="e">
        <f t="shared" ca="1" si="1434"/>
        <v>#N/A</v>
      </c>
      <c r="DI568" t="e">
        <f t="shared" ca="1" si="1434"/>
        <v>#N/A</v>
      </c>
      <c r="DJ568" s="91" t="e">
        <f t="shared" ca="1" si="1434"/>
        <v>#N/A</v>
      </c>
      <c r="DK568" t="e">
        <f t="shared" ca="1" si="1434"/>
        <v>#N/A</v>
      </c>
      <c r="DL568" t="e">
        <f t="shared" ca="1" si="1434"/>
        <v>#N/A</v>
      </c>
      <c r="DM568" t="e">
        <f t="shared" ca="1" si="1434"/>
        <v>#N/A</v>
      </c>
      <c r="DN568" t="e">
        <f t="shared" ca="1" si="1434"/>
        <v>#N/A</v>
      </c>
      <c r="DO568" t="e">
        <f t="shared" ca="1" si="1434"/>
        <v>#N/A</v>
      </c>
      <c r="DP568" t="e">
        <f t="shared" ca="1" si="1434"/>
        <v>#N/A</v>
      </c>
      <c r="DQ568" t="e">
        <f t="shared" ca="1" si="1434"/>
        <v>#N/A</v>
      </c>
      <c r="DR568" t="e">
        <f t="shared" ca="1" si="1434"/>
        <v>#N/A</v>
      </c>
      <c r="DS568" t="e">
        <f t="shared" ca="1" si="1434"/>
        <v>#N/A</v>
      </c>
      <c r="DT568" t="e">
        <f t="shared" ca="1" si="1434"/>
        <v>#N/A</v>
      </c>
      <c r="DU568" t="e">
        <f t="shared" ca="1" si="1434"/>
        <v>#N/A</v>
      </c>
      <c r="DV568" t="e">
        <f t="shared" ca="1" si="1434"/>
        <v>#N/A</v>
      </c>
      <c r="DW568" t="e">
        <f t="shared" ca="1" si="1434"/>
        <v>#N/A</v>
      </c>
      <c r="DX568" t="e">
        <f t="shared" ca="1" si="1434"/>
        <v>#N/A</v>
      </c>
      <c r="DY568" t="e">
        <f t="shared" ca="1" si="1434"/>
        <v>#N/A</v>
      </c>
      <c r="DZ568" t="e">
        <f t="shared" ca="1" si="1434"/>
        <v>#N/A</v>
      </c>
      <c r="EA568" t="e">
        <f t="shared" ca="1" si="1434"/>
        <v>#N/A</v>
      </c>
      <c r="EB568" t="e">
        <f t="shared" ca="1" si="1434"/>
        <v>#N/A</v>
      </c>
      <c r="EC568" t="e">
        <f t="shared" ca="1" si="1434"/>
        <v>#N/A</v>
      </c>
      <c r="ED568" t="e">
        <f t="shared" ca="1" si="1434"/>
        <v>#N/A</v>
      </c>
      <c r="EE568" t="e">
        <f t="shared" ca="1" si="1434"/>
        <v>#N/A</v>
      </c>
      <c r="EF568" t="e">
        <f t="shared" ca="1" si="1434"/>
        <v>#N/A</v>
      </c>
      <c r="EG568" t="e">
        <f t="shared" ca="1" si="1434"/>
        <v>#N/A</v>
      </c>
      <c r="EH568" t="e">
        <f t="shared" ca="1" si="1434"/>
        <v>#N/A</v>
      </c>
      <c r="EI568" t="e">
        <f t="shared" ca="1" si="1434"/>
        <v>#N/A</v>
      </c>
      <c r="EJ568" t="e">
        <f t="shared" ca="1" si="1434"/>
        <v>#N/A</v>
      </c>
      <c r="EK568" t="e">
        <f t="shared" ca="1" si="1434"/>
        <v>#N/A</v>
      </c>
      <c r="EL568" t="e">
        <f t="shared" ca="1" si="1434"/>
        <v>#N/A</v>
      </c>
      <c r="EM568" t="e">
        <f t="shared" ca="1" si="1434"/>
        <v>#N/A</v>
      </c>
      <c r="EN568" s="91" t="e">
        <f t="shared" ca="1" si="1434"/>
        <v>#N/A</v>
      </c>
    </row>
    <row r="569" spans="1:144">
      <c r="A569">
        <f ca="1"/>
        <v>0</v>
      </c>
      <c r="B569">
        <f ca="1"/>
        <v>0</v>
      </c>
      <c r="C569">
        <f ca="1"/>
        <v>0</v>
      </c>
      <c r="D569" t="str">
        <f ca="1"/>
        <v/>
      </c>
      <c r="E569">
        <f ca="1"/>
        <v>0</v>
      </c>
      <c r="F569">
        <f ca="1"/>
        <v>0</v>
      </c>
      <c r="G569">
        <f ca="1"/>
        <v>0</v>
      </c>
      <c r="H569" t="str">
        <f ca="1"/>
        <v/>
      </c>
      <c r="I569">
        <f ca="1"/>
        <v>0</v>
      </c>
      <c r="J569" t="str">
        <f ca="1"/>
        <v/>
      </c>
      <c r="K569" t="str">
        <f ca="1"/>
        <v>0</v>
      </c>
      <c r="L569" t="str">
        <f ca="1"/>
        <v>0</v>
      </c>
      <c r="M569" t="str">
        <f ca="1"/>
        <v>0</v>
      </c>
      <c r="X569" s="91" t="e">
        <f t="shared" ca="1" si="1424"/>
        <v>#N/A</v>
      </c>
      <c r="Y569" t="e">
        <f t="shared" ca="1" si="1435"/>
        <v>#N/A</v>
      </c>
      <c r="Z569" t="e">
        <f t="shared" ca="1" si="1435"/>
        <v>#N/A</v>
      </c>
      <c r="AA569" t="e">
        <f t="shared" ca="1" si="1435"/>
        <v>#N/A</v>
      </c>
      <c r="AB569" t="e">
        <f t="shared" ca="1" si="1435"/>
        <v>#N/A</v>
      </c>
      <c r="AC569" t="e">
        <f t="shared" ca="1" si="1435"/>
        <v>#N/A</v>
      </c>
      <c r="AD569" t="e">
        <f t="shared" ca="1" si="1435"/>
        <v>#N/A</v>
      </c>
      <c r="AE569" t="e">
        <f t="shared" ca="1" si="1435"/>
        <v>#N/A</v>
      </c>
      <c r="AF569" t="e">
        <f t="shared" ca="1" si="1435"/>
        <v>#N/A</v>
      </c>
      <c r="AG569" t="e">
        <f t="shared" ca="1" si="1435"/>
        <v>#N/A</v>
      </c>
      <c r="AH569" t="e">
        <f t="shared" ca="1" si="1435"/>
        <v>#N/A</v>
      </c>
      <c r="AI569" t="e">
        <f t="shared" ca="1" si="1435"/>
        <v>#N/A</v>
      </c>
      <c r="AJ569" t="e">
        <f t="shared" ca="1" si="1435"/>
        <v>#N/A</v>
      </c>
      <c r="AK569" t="e">
        <f t="shared" ca="1" si="1435"/>
        <v>#N/A</v>
      </c>
      <c r="AL569" t="e">
        <f t="shared" ca="1" si="1435"/>
        <v>#N/A</v>
      </c>
      <c r="AM569" t="e">
        <f t="shared" ca="1" si="1435"/>
        <v>#N/A</v>
      </c>
      <c r="AN569" t="e">
        <f t="shared" ca="1" si="1435"/>
        <v>#N/A</v>
      </c>
      <c r="AO569" t="e">
        <f t="shared" ca="1" si="1435"/>
        <v>#N/A</v>
      </c>
      <c r="AP569" t="e">
        <f t="shared" ca="1" si="1435"/>
        <v>#N/A</v>
      </c>
      <c r="AQ569" t="e">
        <f t="shared" ca="1" si="1435"/>
        <v>#N/A</v>
      </c>
      <c r="AR569" t="e">
        <f t="shared" ca="1" si="1435"/>
        <v>#N/A</v>
      </c>
      <c r="AS569" t="e">
        <f t="shared" ca="1" si="1435"/>
        <v>#N/A</v>
      </c>
      <c r="AT569" t="e">
        <f t="shared" ca="1" si="1435"/>
        <v>#N/A</v>
      </c>
      <c r="AU569" t="e">
        <f t="shared" ca="1" si="1435"/>
        <v>#N/A</v>
      </c>
      <c r="AV569" t="e">
        <f t="shared" ca="1" si="1435"/>
        <v>#N/A</v>
      </c>
      <c r="AW569" t="e">
        <f t="shared" ca="1" si="1435"/>
        <v>#N/A</v>
      </c>
      <c r="AX569" t="e">
        <f t="shared" ca="1" si="1435"/>
        <v>#N/A</v>
      </c>
      <c r="AY569" t="e">
        <f t="shared" ca="1" si="1435"/>
        <v>#N/A</v>
      </c>
      <c r="AZ569" t="e">
        <f t="shared" ca="1" si="1435"/>
        <v>#N/A</v>
      </c>
      <c r="BA569" t="e">
        <f t="shared" ca="1" si="1435"/>
        <v>#N/A</v>
      </c>
      <c r="BB569" s="91" t="e">
        <f t="shared" ca="1" si="1435"/>
        <v>#N/A</v>
      </c>
      <c r="BC569" t="e">
        <f t="shared" ca="1" si="1435"/>
        <v>#N/A</v>
      </c>
      <c r="BD569" t="e">
        <f t="shared" ca="1" si="1435"/>
        <v>#N/A</v>
      </c>
      <c r="BE569" t="e">
        <f t="shared" ca="1" si="1435"/>
        <v>#N/A</v>
      </c>
      <c r="BF569" t="e">
        <f t="shared" ca="1" si="1435"/>
        <v>#N/A</v>
      </c>
      <c r="BG569" t="e">
        <f t="shared" ca="1" si="1435"/>
        <v>#N/A</v>
      </c>
      <c r="BH569" t="e">
        <f t="shared" ca="1" si="1435"/>
        <v>#N/A</v>
      </c>
      <c r="BI569" t="e">
        <f t="shared" ca="1" si="1435"/>
        <v>#N/A</v>
      </c>
      <c r="BJ569" t="e">
        <f t="shared" ca="1" si="1435"/>
        <v>#N/A</v>
      </c>
      <c r="BK569" t="e">
        <f t="shared" ca="1" si="1435"/>
        <v>#N/A</v>
      </c>
      <c r="BL569" t="e">
        <f t="shared" ca="1" si="1435"/>
        <v>#N/A</v>
      </c>
      <c r="BM569" t="e">
        <f t="shared" ca="1" si="1435"/>
        <v>#N/A</v>
      </c>
      <c r="BN569" t="e">
        <f t="shared" ca="1" si="1435"/>
        <v>#N/A</v>
      </c>
      <c r="BO569" t="e">
        <f t="shared" ca="1" si="1435"/>
        <v>#N/A</v>
      </c>
      <c r="BP569" t="e">
        <f t="shared" ca="1" si="1435"/>
        <v>#N/A</v>
      </c>
      <c r="BQ569" t="e">
        <f t="shared" ca="1" si="1435"/>
        <v>#N/A</v>
      </c>
      <c r="BR569" t="e">
        <f t="shared" ca="1" si="1435"/>
        <v>#N/A</v>
      </c>
      <c r="BS569" t="e">
        <f t="shared" ca="1" si="1435"/>
        <v>#N/A</v>
      </c>
      <c r="BT569" t="e">
        <f t="shared" ca="1" si="1435"/>
        <v>#N/A</v>
      </c>
      <c r="BU569" t="e">
        <f t="shared" ca="1" si="1435"/>
        <v>#N/A</v>
      </c>
      <c r="BV569" t="e">
        <f t="shared" ca="1" si="1435"/>
        <v>#N/A</v>
      </c>
      <c r="BW569" t="e">
        <f t="shared" ca="1" si="1435"/>
        <v>#N/A</v>
      </c>
      <c r="BX569" t="e">
        <f t="shared" ca="1" si="1435"/>
        <v>#N/A</v>
      </c>
      <c r="BY569" t="e">
        <f t="shared" ca="1" si="1435"/>
        <v>#N/A</v>
      </c>
      <c r="BZ569" t="e">
        <f t="shared" ca="1" si="1435"/>
        <v>#N/A</v>
      </c>
      <c r="CA569" t="e">
        <f t="shared" ca="1" si="1435"/>
        <v>#N/A</v>
      </c>
      <c r="CB569" t="e">
        <f t="shared" ca="1" si="1435"/>
        <v>#N/A</v>
      </c>
      <c r="CC569" t="e">
        <f t="shared" ca="1" si="1435"/>
        <v>#N/A</v>
      </c>
      <c r="CD569" t="e">
        <f t="shared" ca="1" si="1435"/>
        <v>#N/A</v>
      </c>
      <c r="CE569" t="e">
        <f t="shared" ca="1" si="1435"/>
        <v>#N/A</v>
      </c>
      <c r="CF569" s="91" t="e">
        <f t="shared" ca="1" si="1435"/>
        <v>#N/A</v>
      </c>
      <c r="CG569" t="e">
        <f t="shared" ca="1" si="1435"/>
        <v>#N/A</v>
      </c>
      <c r="CH569" t="e">
        <f t="shared" ca="1" si="1435"/>
        <v>#N/A</v>
      </c>
      <c r="CI569" t="e">
        <f t="shared" ca="1" si="1435"/>
        <v>#N/A</v>
      </c>
      <c r="CJ569" t="e">
        <f t="shared" ca="1" si="1435"/>
        <v>#N/A</v>
      </c>
      <c r="CK569" t="e">
        <f t="shared" ca="1" si="1434"/>
        <v>#N/A</v>
      </c>
      <c r="CL569" t="e">
        <f t="shared" ca="1" si="1434"/>
        <v>#N/A</v>
      </c>
      <c r="CM569" t="e">
        <f t="shared" ca="1" si="1434"/>
        <v>#N/A</v>
      </c>
      <c r="CN569" t="e">
        <f t="shared" ca="1" si="1434"/>
        <v>#N/A</v>
      </c>
      <c r="CO569" t="e">
        <f t="shared" ca="1" si="1434"/>
        <v>#N/A</v>
      </c>
      <c r="CP569" t="e">
        <f t="shared" ca="1" si="1434"/>
        <v>#N/A</v>
      </c>
      <c r="CQ569" t="e">
        <f t="shared" ca="1" si="1434"/>
        <v>#N/A</v>
      </c>
      <c r="CR569" t="e">
        <f t="shared" ca="1" si="1434"/>
        <v>#N/A</v>
      </c>
      <c r="CS569" t="e">
        <f t="shared" ca="1" si="1434"/>
        <v>#N/A</v>
      </c>
      <c r="CT569" t="e">
        <f t="shared" ca="1" si="1434"/>
        <v>#N/A</v>
      </c>
      <c r="CU569" t="e">
        <f t="shared" ca="1" si="1434"/>
        <v>#N/A</v>
      </c>
      <c r="CV569" t="e">
        <f t="shared" ca="1" si="1434"/>
        <v>#N/A</v>
      </c>
      <c r="CW569" t="e">
        <f t="shared" ca="1" si="1434"/>
        <v>#N/A</v>
      </c>
      <c r="CX569" t="e">
        <f t="shared" ca="1" si="1434"/>
        <v>#N/A</v>
      </c>
      <c r="CY569" t="e">
        <f t="shared" ca="1" si="1434"/>
        <v>#N/A</v>
      </c>
      <c r="CZ569" t="e">
        <f t="shared" ca="1" si="1434"/>
        <v>#N/A</v>
      </c>
      <c r="DA569" t="e">
        <f t="shared" ca="1" si="1434"/>
        <v>#N/A</v>
      </c>
      <c r="DB569" t="e">
        <f t="shared" ca="1" si="1434"/>
        <v>#N/A</v>
      </c>
      <c r="DC569" t="e">
        <f t="shared" ca="1" si="1434"/>
        <v>#N/A</v>
      </c>
      <c r="DD569" t="e">
        <f t="shared" ca="1" si="1434"/>
        <v>#N/A</v>
      </c>
      <c r="DE569" t="e">
        <f t="shared" ca="1" si="1434"/>
        <v>#N/A</v>
      </c>
      <c r="DF569" t="e">
        <f t="shared" ca="1" si="1434"/>
        <v>#N/A</v>
      </c>
      <c r="DG569" t="e">
        <f t="shared" ca="1" si="1434"/>
        <v>#N/A</v>
      </c>
      <c r="DH569" t="e">
        <f t="shared" ca="1" si="1434"/>
        <v>#N/A</v>
      </c>
      <c r="DI569" t="e">
        <f t="shared" ca="1" si="1434"/>
        <v>#N/A</v>
      </c>
      <c r="DJ569" s="91" t="e">
        <f t="shared" ca="1" si="1434"/>
        <v>#N/A</v>
      </c>
      <c r="DK569" t="e">
        <f t="shared" ca="1" si="1434"/>
        <v>#N/A</v>
      </c>
      <c r="DL569" t="e">
        <f t="shared" ca="1" si="1434"/>
        <v>#N/A</v>
      </c>
      <c r="DM569" t="e">
        <f t="shared" ca="1" si="1434"/>
        <v>#N/A</v>
      </c>
      <c r="DN569" t="e">
        <f t="shared" ca="1" si="1434"/>
        <v>#N/A</v>
      </c>
      <c r="DO569" t="e">
        <f t="shared" ca="1" si="1434"/>
        <v>#N/A</v>
      </c>
      <c r="DP569" t="e">
        <f t="shared" ca="1" si="1434"/>
        <v>#N/A</v>
      </c>
      <c r="DQ569" t="e">
        <f t="shared" ca="1" si="1434"/>
        <v>#N/A</v>
      </c>
      <c r="DR569" t="e">
        <f t="shared" ca="1" si="1434"/>
        <v>#N/A</v>
      </c>
      <c r="DS569" t="e">
        <f t="shared" ca="1" si="1434"/>
        <v>#N/A</v>
      </c>
      <c r="DT569" t="e">
        <f t="shared" ca="1" si="1434"/>
        <v>#N/A</v>
      </c>
      <c r="DU569" t="e">
        <f t="shared" ca="1" si="1434"/>
        <v>#N/A</v>
      </c>
      <c r="DV569" t="e">
        <f t="shared" ca="1" si="1434"/>
        <v>#N/A</v>
      </c>
      <c r="DW569" t="e">
        <f t="shared" ca="1" si="1434"/>
        <v>#N/A</v>
      </c>
      <c r="DX569" t="e">
        <f t="shared" ca="1" si="1434"/>
        <v>#N/A</v>
      </c>
      <c r="DY569" t="e">
        <f t="shared" ca="1" si="1434"/>
        <v>#N/A</v>
      </c>
      <c r="DZ569" t="e">
        <f t="shared" ca="1" si="1434"/>
        <v>#N/A</v>
      </c>
      <c r="EA569" t="e">
        <f t="shared" ca="1" si="1434"/>
        <v>#N/A</v>
      </c>
      <c r="EB569" t="e">
        <f t="shared" ca="1" si="1434"/>
        <v>#N/A</v>
      </c>
      <c r="EC569" t="e">
        <f t="shared" ca="1" si="1434"/>
        <v>#N/A</v>
      </c>
      <c r="ED569" t="e">
        <f t="shared" ca="1" si="1434"/>
        <v>#N/A</v>
      </c>
      <c r="EE569" t="e">
        <f t="shared" ca="1" si="1434"/>
        <v>#N/A</v>
      </c>
      <c r="EF569" t="e">
        <f t="shared" ca="1" si="1434"/>
        <v>#N/A</v>
      </c>
      <c r="EG569" t="e">
        <f t="shared" ca="1" si="1434"/>
        <v>#N/A</v>
      </c>
      <c r="EH569" t="e">
        <f t="shared" ca="1" si="1434"/>
        <v>#N/A</v>
      </c>
      <c r="EI569" t="e">
        <f t="shared" ca="1" si="1434"/>
        <v>#N/A</v>
      </c>
      <c r="EJ569" t="e">
        <f t="shared" ca="1" si="1434"/>
        <v>#N/A</v>
      </c>
      <c r="EK569" t="e">
        <f t="shared" ca="1" si="1434"/>
        <v>#N/A</v>
      </c>
      <c r="EL569" t="e">
        <f t="shared" ca="1" si="1434"/>
        <v>#N/A</v>
      </c>
      <c r="EM569" t="e">
        <f t="shared" ca="1" si="1434"/>
        <v>#N/A</v>
      </c>
      <c r="EN569" s="91" t="e">
        <f t="shared" ca="1" si="1434"/>
        <v>#N/A</v>
      </c>
    </row>
    <row r="570" spans="1:144">
      <c r="A570">
        <f ca="1"/>
        <v>0</v>
      </c>
      <c r="B570">
        <f ca="1"/>
        <v>0</v>
      </c>
      <c r="C570">
        <f ca="1"/>
        <v>0</v>
      </c>
      <c r="D570" t="str">
        <f ca="1"/>
        <v/>
      </c>
      <c r="E570">
        <f ca="1"/>
        <v>0</v>
      </c>
      <c r="F570">
        <f ca="1"/>
        <v>0</v>
      </c>
      <c r="G570">
        <f ca="1"/>
        <v>0</v>
      </c>
      <c r="H570" t="str">
        <f ca="1"/>
        <v/>
      </c>
      <c r="I570">
        <f ca="1"/>
        <v>0</v>
      </c>
      <c r="J570" t="str">
        <f ca="1"/>
        <v/>
      </c>
      <c r="K570" t="str">
        <f ca="1"/>
        <v>0</v>
      </c>
      <c r="L570" t="str">
        <f ca="1"/>
        <v>0</v>
      </c>
      <c r="M570" t="str">
        <f ca="1"/>
        <v>0</v>
      </c>
      <c r="X570" s="91" t="e">
        <f t="shared" ca="1" si="1424"/>
        <v>#N/A</v>
      </c>
      <c r="Y570" t="e">
        <f t="shared" ca="1" si="1435"/>
        <v>#N/A</v>
      </c>
      <c r="Z570" t="e">
        <f t="shared" ca="1" si="1435"/>
        <v>#N/A</v>
      </c>
      <c r="AA570" t="e">
        <f t="shared" ca="1" si="1435"/>
        <v>#N/A</v>
      </c>
      <c r="AB570" t="e">
        <f t="shared" ca="1" si="1435"/>
        <v>#N/A</v>
      </c>
      <c r="AC570" t="e">
        <f t="shared" ca="1" si="1435"/>
        <v>#N/A</v>
      </c>
      <c r="AD570" t="e">
        <f t="shared" ca="1" si="1435"/>
        <v>#N/A</v>
      </c>
      <c r="AE570" t="e">
        <f t="shared" ca="1" si="1435"/>
        <v>#N/A</v>
      </c>
      <c r="AF570" t="e">
        <f t="shared" ca="1" si="1435"/>
        <v>#N/A</v>
      </c>
      <c r="AG570" t="e">
        <f t="shared" ca="1" si="1435"/>
        <v>#N/A</v>
      </c>
      <c r="AH570" t="e">
        <f t="shared" ca="1" si="1435"/>
        <v>#N/A</v>
      </c>
      <c r="AI570" t="e">
        <f t="shared" ca="1" si="1435"/>
        <v>#N/A</v>
      </c>
      <c r="AJ570" t="e">
        <f t="shared" ca="1" si="1435"/>
        <v>#N/A</v>
      </c>
      <c r="AK570" t="e">
        <f t="shared" ca="1" si="1435"/>
        <v>#N/A</v>
      </c>
      <c r="AL570" t="e">
        <f t="shared" ca="1" si="1435"/>
        <v>#N/A</v>
      </c>
      <c r="AM570" t="e">
        <f t="shared" ca="1" si="1435"/>
        <v>#N/A</v>
      </c>
      <c r="AN570" t="e">
        <f t="shared" ca="1" si="1435"/>
        <v>#N/A</v>
      </c>
      <c r="AO570" t="e">
        <f t="shared" ca="1" si="1435"/>
        <v>#N/A</v>
      </c>
      <c r="AP570" t="e">
        <f t="shared" ca="1" si="1435"/>
        <v>#N/A</v>
      </c>
      <c r="AQ570" t="e">
        <f t="shared" ca="1" si="1435"/>
        <v>#N/A</v>
      </c>
      <c r="AR570" t="e">
        <f t="shared" ca="1" si="1435"/>
        <v>#N/A</v>
      </c>
      <c r="AS570" t="e">
        <f t="shared" ca="1" si="1435"/>
        <v>#N/A</v>
      </c>
      <c r="AT570" t="e">
        <f t="shared" ca="1" si="1435"/>
        <v>#N/A</v>
      </c>
      <c r="AU570" t="e">
        <f t="shared" ca="1" si="1435"/>
        <v>#N/A</v>
      </c>
      <c r="AV570" t="e">
        <f t="shared" ca="1" si="1435"/>
        <v>#N/A</v>
      </c>
      <c r="AW570" t="e">
        <f t="shared" ca="1" si="1435"/>
        <v>#N/A</v>
      </c>
      <c r="AX570" t="e">
        <f t="shared" ca="1" si="1435"/>
        <v>#N/A</v>
      </c>
      <c r="AY570" t="e">
        <f t="shared" ca="1" si="1435"/>
        <v>#N/A</v>
      </c>
      <c r="AZ570" t="e">
        <f t="shared" ca="1" si="1435"/>
        <v>#N/A</v>
      </c>
      <c r="BA570" t="e">
        <f t="shared" ca="1" si="1435"/>
        <v>#N/A</v>
      </c>
      <c r="BB570" s="91" t="e">
        <f t="shared" ca="1" si="1435"/>
        <v>#N/A</v>
      </c>
      <c r="BC570" t="e">
        <f t="shared" ca="1" si="1435"/>
        <v>#N/A</v>
      </c>
      <c r="BD570" t="e">
        <f t="shared" ca="1" si="1435"/>
        <v>#N/A</v>
      </c>
      <c r="BE570" t="e">
        <f t="shared" ca="1" si="1435"/>
        <v>#N/A</v>
      </c>
      <c r="BF570" t="e">
        <f t="shared" ca="1" si="1435"/>
        <v>#N/A</v>
      </c>
      <c r="BG570" t="e">
        <f t="shared" ca="1" si="1435"/>
        <v>#N/A</v>
      </c>
      <c r="BH570" t="e">
        <f t="shared" ca="1" si="1435"/>
        <v>#N/A</v>
      </c>
      <c r="BI570" t="e">
        <f t="shared" ca="1" si="1435"/>
        <v>#N/A</v>
      </c>
      <c r="BJ570" t="e">
        <f t="shared" ca="1" si="1435"/>
        <v>#N/A</v>
      </c>
      <c r="BK570" t="e">
        <f t="shared" ca="1" si="1435"/>
        <v>#N/A</v>
      </c>
      <c r="BL570" t="e">
        <f t="shared" ca="1" si="1435"/>
        <v>#N/A</v>
      </c>
      <c r="BM570" t="e">
        <f t="shared" ca="1" si="1435"/>
        <v>#N/A</v>
      </c>
      <c r="BN570" t="e">
        <f t="shared" ca="1" si="1435"/>
        <v>#N/A</v>
      </c>
      <c r="BO570" t="e">
        <f t="shared" ca="1" si="1435"/>
        <v>#N/A</v>
      </c>
      <c r="BP570" t="e">
        <f t="shared" ca="1" si="1435"/>
        <v>#N/A</v>
      </c>
      <c r="BQ570" t="e">
        <f t="shared" ca="1" si="1435"/>
        <v>#N/A</v>
      </c>
      <c r="BR570" t="e">
        <f t="shared" ca="1" si="1435"/>
        <v>#N/A</v>
      </c>
      <c r="BS570" t="e">
        <f t="shared" ca="1" si="1435"/>
        <v>#N/A</v>
      </c>
      <c r="BT570" t="e">
        <f t="shared" ca="1" si="1435"/>
        <v>#N/A</v>
      </c>
      <c r="BU570" t="e">
        <f t="shared" ca="1" si="1435"/>
        <v>#N/A</v>
      </c>
      <c r="BV570" t="e">
        <f t="shared" ca="1" si="1435"/>
        <v>#N/A</v>
      </c>
      <c r="BW570" t="e">
        <f t="shared" ca="1" si="1435"/>
        <v>#N/A</v>
      </c>
      <c r="BX570" t="e">
        <f t="shared" ca="1" si="1435"/>
        <v>#N/A</v>
      </c>
      <c r="BY570" t="e">
        <f t="shared" ca="1" si="1435"/>
        <v>#N/A</v>
      </c>
      <c r="BZ570" t="e">
        <f t="shared" ca="1" si="1435"/>
        <v>#N/A</v>
      </c>
      <c r="CA570" t="e">
        <f t="shared" ca="1" si="1435"/>
        <v>#N/A</v>
      </c>
      <c r="CB570" t="e">
        <f t="shared" ca="1" si="1435"/>
        <v>#N/A</v>
      </c>
      <c r="CC570" t="e">
        <f t="shared" ca="1" si="1435"/>
        <v>#N/A</v>
      </c>
      <c r="CD570" t="e">
        <f t="shared" ca="1" si="1435"/>
        <v>#N/A</v>
      </c>
      <c r="CE570" t="e">
        <f t="shared" ca="1" si="1435"/>
        <v>#N/A</v>
      </c>
      <c r="CF570" s="91" t="e">
        <f t="shared" ca="1" si="1435"/>
        <v>#N/A</v>
      </c>
      <c r="CG570" t="e">
        <f t="shared" ca="1" si="1435"/>
        <v>#N/A</v>
      </c>
      <c r="CH570" t="e">
        <f t="shared" ca="1" si="1435"/>
        <v>#N/A</v>
      </c>
      <c r="CI570" t="e">
        <f t="shared" ca="1" si="1435"/>
        <v>#N/A</v>
      </c>
      <c r="CJ570" t="e">
        <f t="shared" ref="CJ570:EN570" ca="1" si="1436">$L570*$E$518</f>
        <v>#N/A</v>
      </c>
      <c r="CK570" t="e">
        <f t="shared" ca="1" si="1436"/>
        <v>#N/A</v>
      </c>
      <c r="CL570" t="e">
        <f t="shared" ca="1" si="1436"/>
        <v>#N/A</v>
      </c>
      <c r="CM570" t="e">
        <f t="shared" ca="1" si="1436"/>
        <v>#N/A</v>
      </c>
      <c r="CN570" t="e">
        <f t="shared" ca="1" si="1436"/>
        <v>#N/A</v>
      </c>
      <c r="CO570" t="e">
        <f t="shared" ca="1" si="1436"/>
        <v>#N/A</v>
      </c>
      <c r="CP570" t="e">
        <f t="shared" ca="1" si="1436"/>
        <v>#N/A</v>
      </c>
      <c r="CQ570" t="e">
        <f t="shared" ca="1" si="1436"/>
        <v>#N/A</v>
      </c>
      <c r="CR570" t="e">
        <f t="shared" ca="1" si="1436"/>
        <v>#N/A</v>
      </c>
      <c r="CS570" t="e">
        <f t="shared" ca="1" si="1436"/>
        <v>#N/A</v>
      </c>
      <c r="CT570" t="e">
        <f t="shared" ca="1" si="1436"/>
        <v>#N/A</v>
      </c>
      <c r="CU570" t="e">
        <f t="shared" ca="1" si="1436"/>
        <v>#N/A</v>
      </c>
      <c r="CV570" t="e">
        <f t="shared" ca="1" si="1436"/>
        <v>#N/A</v>
      </c>
      <c r="CW570" t="e">
        <f t="shared" ca="1" si="1436"/>
        <v>#N/A</v>
      </c>
      <c r="CX570" t="e">
        <f t="shared" ca="1" si="1436"/>
        <v>#N/A</v>
      </c>
      <c r="CY570" t="e">
        <f t="shared" ca="1" si="1436"/>
        <v>#N/A</v>
      </c>
      <c r="CZ570" t="e">
        <f t="shared" ca="1" si="1436"/>
        <v>#N/A</v>
      </c>
      <c r="DA570" t="e">
        <f t="shared" ca="1" si="1436"/>
        <v>#N/A</v>
      </c>
      <c r="DB570" t="e">
        <f t="shared" ca="1" si="1436"/>
        <v>#N/A</v>
      </c>
      <c r="DC570" t="e">
        <f t="shared" ca="1" si="1436"/>
        <v>#N/A</v>
      </c>
      <c r="DD570" t="e">
        <f t="shared" ca="1" si="1436"/>
        <v>#N/A</v>
      </c>
      <c r="DE570" t="e">
        <f t="shared" ca="1" si="1436"/>
        <v>#N/A</v>
      </c>
      <c r="DF570" t="e">
        <f t="shared" ca="1" si="1436"/>
        <v>#N/A</v>
      </c>
      <c r="DG570" t="e">
        <f t="shared" ca="1" si="1436"/>
        <v>#N/A</v>
      </c>
      <c r="DH570" t="e">
        <f t="shared" ca="1" si="1436"/>
        <v>#N/A</v>
      </c>
      <c r="DI570" t="e">
        <f t="shared" ca="1" si="1436"/>
        <v>#N/A</v>
      </c>
      <c r="DJ570" s="91" t="e">
        <f t="shared" ca="1" si="1436"/>
        <v>#N/A</v>
      </c>
      <c r="DK570" t="e">
        <f t="shared" ca="1" si="1436"/>
        <v>#N/A</v>
      </c>
      <c r="DL570" t="e">
        <f t="shared" ca="1" si="1436"/>
        <v>#N/A</v>
      </c>
      <c r="DM570" t="e">
        <f t="shared" ca="1" si="1436"/>
        <v>#N/A</v>
      </c>
      <c r="DN570" t="e">
        <f t="shared" ca="1" si="1436"/>
        <v>#N/A</v>
      </c>
      <c r="DO570" t="e">
        <f t="shared" ca="1" si="1436"/>
        <v>#N/A</v>
      </c>
      <c r="DP570" t="e">
        <f t="shared" ca="1" si="1436"/>
        <v>#N/A</v>
      </c>
      <c r="DQ570" t="e">
        <f t="shared" ca="1" si="1436"/>
        <v>#N/A</v>
      </c>
      <c r="DR570" t="e">
        <f t="shared" ca="1" si="1436"/>
        <v>#N/A</v>
      </c>
      <c r="DS570" t="e">
        <f t="shared" ca="1" si="1436"/>
        <v>#N/A</v>
      </c>
      <c r="DT570" t="e">
        <f t="shared" ca="1" si="1436"/>
        <v>#N/A</v>
      </c>
      <c r="DU570" t="e">
        <f t="shared" ca="1" si="1436"/>
        <v>#N/A</v>
      </c>
      <c r="DV570" t="e">
        <f t="shared" ca="1" si="1436"/>
        <v>#N/A</v>
      </c>
      <c r="DW570" t="e">
        <f t="shared" ca="1" si="1436"/>
        <v>#N/A</v>
      </c>
      <c r="DX570" t="e">
        <f t="shared" ca="1" si="1436"/>
        <v>#N/A</v>
      </c>
      <c r="DY570" t="e">
        <f t="shared" ca="1" si="1436"/>
        <v>#N/A</v>
      </c>
      <c r="DZ570" t="e">
        <f t="shared" ca="1" si="1436"/>
        <v>#N/A</v>
      </c>
      <c r="EA570" t="e">
        <f t="shared" ca="1" si="1436"/>
        <v>#N/A</v>
      </c>
      <c r="EB570" t="e">
        <f t="shared" ca="1" si="1436"/>
        <v>#N/A</v>
      </c>
      <c r="EC570" t="e">
        <f t="shared" ca="1" si="1436"/>
        <v>#N/A</v>
      </c>
      <c r="ED570" t="e">
        <f t="shared" ca="1" si="1436"/>
        <v>#N/A</v>
      </c>
      <c r="EE570" t="e">
        <f t="shared" ca="1" si="1436"/>
        <v>#N/A</v>
      </c>
      <c r="EF570" t="e">
        <f t="shared" ca="1" si="1436"/>
        <v>#N/A</v>
      </c>
      <c r="EG570" t="e">
        <f t="shared" ca="1" si="1436"/>
        <v>#N/A</v>
      </c>
      <c r="EH570" t="e">
        <f t="shared" ca="1" si="1436"/>
        <v>#N/A</v>
      </c>
      <c r="EI570" t="e">
        <f t="shared" ca="1" si="1436"/>
        <v>#N/A</v>
      </c>
      <c r="EJ570" t="e">
        <f t="shared" ca="1" si="1436"/>
        <v>#N/A</v>
      </c>
      <c r="EK570" t="e">
        <f t="shared" ca="1" si="1436"/>
        <v>#N/A</v>
      </c>
      <c r="EL570" t="e">
        <f t="shared" ca="1" si="1436"/>
        <v>#N/A</v>
      </c>
      <c r="EM570" t="e">
        <f t="shared" ca="1" si="1436"/>
        <v>#N/A</v>
      </c>
      <c r="EN570" s="91" t="e">
        <f t="shared" ca="1" si="1436"/>
        <v>#N/A</v>
      </c>
    </row>
    <row r="572" spans="1:144" s="39" customFormat="1">
      <c r="A572" s="39" t="s">
        <v>295</v>
      </c>
      <c r="B572" s="39" t="s">
        <v>435</v>
      </c>
      <c r="E572" s="39" t="e">
        <f>VLOOKUP(Details_Subsector,Subsector_Information[],25,0)</f>
        <v>#N/A</v>
      </c>
    </row>
    <row r="574" spans="1:144" ht="30" customHeight="1">
      <c r="A574" t="str" cm="1">
        <f t="array" ref="A574:M574">Embodied_Input[#Headers]</f>
        <v>Building Aspect</v>
      </c>
      <c r="B574" t="str">
        <v>Building Element</v>
      </c>
      <c r="C574" t="str">
        <v>Material</v>
      </c>
      <c r="D574" t="str">
        <v>Existing fabric?</v>
      </c>
      <c r="E574" t="str">
        <v>Age if existing?</v>
      </c>
      <c r="F574" t="str">
        <v>Adjustment Factor (%)</v>
      </c>
      <c r="G574" t="str">
        <v>Component Life (years)</v>
      </c>
      <c r="H574" t="str">
        <v>Designed for disassembly?</v>
      </c>
      <c r="I574" t="str">
        <v>Estimated Quantity</v>
      </c>
      <c r="J574" t="str">
        <v>Units</v>
      </c>
      <c r="K574" t="str">
        <v>Self-weight (kN)</v>
      </c>
      <c r="L574" t="str">
        <v>A1 - A3</v>
      </c>
      <c r="M574" t="str">
        <v>A1 - A3 Biogenic</v>
      </c>
      <c r="X574" s="91" t="s">
        <v>441</v>
      </c>
      <c r="Y574" t="s">
        <v>442</v>
      </c>
      <c r="Z574" t="s">
        <v>443</v>
      </c>
      <c r="AA574" t="s">
        <v>444</v>
      </c>
      <c r="AB574" t="s">
        <v>445</v>
      </c>
      <c r="AC574" t="s">
        <v>446</v>
      </c>
      <c r="AD574" t="s">
        <v>447</v>
      </c>
      <c r="AE574" t="s">
        <v>448</v>
      </c>
      <c r="AF574" t="s">
        <v>449</v>
      </c>
      <c r="AG574" t="s">
        <v>450</v>
      </c>
      <c r="AH574" t="s">
        <v>451</v>
      </c>
      <c r="AI574" t="s">
        <v>452</v>
      </c>
      <c r="AJ574" t="s">
        <v>453</v>
      </c>
      <c r="AK574" t="s">
        <v>454</v>
      </c>
      <c r="AL574" t="s">
        <v>455</v>
      </c>
      <c r="AM574" t="s">
        <v>456</v>
      </c>
      <c r="AN574" t="s">
        <v>457</v>
      </c>
      <c r="AO574" t="s">
        <v>458</v>
      </c>
      <c r="AP574" t="s">
        <v>459</v>
      </c>
      <c r="AQ574" t="s">
        <v>460</v>
      </c>
      <c r="AR574" t="s">
        <v>461</v>
      </c>
      <c r="AS574" t="s">
        <v>462</v>
      </c>
      <c r="AT574" t="s">
        <v>463</v>
      </c>
      <c r="AU574" t="s">
        <v>464</v>
      </c>
      <c r="AV574" t="s">
        <v>465</v>
      </c>
      <c r="AW574" t="s">
        <v>466</v>
      </c>
      <c r="AX574" t="s">
        <v>467</v>
      </c>
      <c r="AY574" t="s">
        <v>468</v>
      </c>
      <c r="AZ574" t="s">
        <v>469</v>
      </c>
      <c r="BA574" t="s">
        <v>470</v>
      </c>
      <c r="BB574" s="91" t="s">
        <v>471</v>
      </c>
      <c r="BC574" t="s">
        <v>472</v>
      </c>
      <c r="BD574" t="s">
        <v>473</v>
      </c>
      <c r="BE574" t="s">
        <v>474</v>
      </c>
      <c r="BF574" t="s">
        <v>475</v>
      </c>
      <c r="BG574" t="s">
        <v>476</v>
      </c>
      <c r="BH574" t="s">
        <v>477</v>
      </c>
      <c r="BI574" t="s">
        <v>478</v>
      </c>
      <c r="BJ574" t="s">
        <v>479</v>
      </c>
      <c r="BK574" t="s">
        <v>480</v>
      </c>
      <c r="BL574" t="s">
        <v>481</v>
      </c>
      <c r="BM574" t="s">
        <v>482</v>
      </c>
      <c r="BN574" t="s">
        <v>483</v>
      </c>
      <c r="BO574" t="s">
        <v>484</v>
      </c>
      <c r="BP574" t="s">
        <v>485</v>
      </c>
      <c r="BQ574" t="s">
        <v>486</v>
      </c>
      <c r="BR574" t="s">
        <v>487</v>
      </c>
      <c r="BS574" t="s">
        <v>488</v>
      </c>
      <c r="BT574" t="s">
        <v>489</v>
      </c>
      <c r="BU574" t="s">
        <v>490</v>
      </c>
      <c r="BV574" t="s">
        <v>491</v>
      </c>
      <c r="BW574" t="s">
        <v>492</v>
      </c>
      <c r="BX574" t="s">
        <v>493</v>
      </c>
      <c r="BY574" t="s">
        <v>494</v>
      </c>
      <c r="BZ574" t="s">
        <v>495</v>
      </c>
      <c r="CA574" t="s">
        <v>496</v>
      </c>
      <c r="CB574" t="s">
        <v>497</v>
      </c>
      <c r="CC574" t="s">
        <v>498</v>
      </c>
      <c r="CD574" t="s">
        <v>499</v>
      </c>
      <c r="CE574" t="s">
        <v>500</v>
      </c>
      <c r="CF574" s="91" t="s">
        <v>501</v>
      </c>
      <c r="CG574" t="s">
        <v>502</v>
      </c>
      <c r="CH574" t="s">
        <v>503</v>
      </c>
      <c r="CI574" t="s">
        <v>504</v>
      </c>
      <c r="CJ574" t="s">
        <v>505</v>
      </c>
      <c r="CK574" t="s">
        <v>506</v>
      </c>
      <c r="CL574" t="s">
        <v>507</v>
      </c>
      <c r="CM574" t="s">
        <v>508</v>
      </c>
      <c r="CN574" t="s">
        <v>509</v>
      </c>
      <c r="CO574" t="s">
        <v>510</v>
      </c>
      <c r="CP574" t="s">
        <v>511</v>
      </c>
      <c r="CQ574" t="s">
        <v>512</v>
      </c>
      <c r="CR574" t="s">
        <v>513</v>
      </c>
      <c r="CS574" t="s">
        <v>514</v>
      </c>
      <c r="CT574" t="s">
        <v>515</v>
      </c>
      <c r="CU574" t="s">
        <v>516</v>
      </c>
      <c r="CV574" t="s">
        <v>517</v>
      </c>
      <c r="CW574" t="s">
        <v>518</v>
      </c>
      <c r="CX574" t="s">
        <v>519</v>
      </c>
      <c r="CY574" t="s">
        <v>520</v>
      </c>
      <c r="CZ574" t="s">
        <v>521</v>
      </c>
      <c r="DA574" t="s">
        <v>522</v>
      </c>
      <c r="DB574" t="s">
        <v>523</v>
      </c>
      <c r="DC574" t="s">
        <v>524</v>
      </c>
      <c r="DD574" t="s">
        <v>525</v>
      </c>
      <c r="DE574" t="s">
        <v>526</v>
      </c>
      <c r="DF574" t="s">
        <v>527</v>
      </c>
      <c r="DG574" t="s">
        <v>528</v>
      </c>
      <c r="DH574" t="s">
        <v>529</v>
      </c>
      <c r="DI574" t="s">
        <v>530</v>
      </c>
      <c r="DJ574" s="91" t="s">
        <v>531</v>
      </c>
      <c r="DK574" t="s">
        <v>532</v>
      </c>
      <c r="DL574" t="s">
        <v>533</v>
      </c>
      <c r="DM574" t="s">
        <v>534</v>
      </c>
      <c r="DN574" t="s">
        <v>535</v>
      </c>
      <c r="DO574" t="s">
        <v>536</v>
      </c>
      <c r="DP574" t="s">
        <v>537</v>
      </c>
      <c r="DQ574" t="s">
        <v>538</v>
      </c>
      <c r="DR574" t="s">
        <v>539</v>
      </c>
      <c r="DS574" t="s">
        <v>540</v>
      </c>
      <c r="DT574" t="s">
        <v>541</v>
      </c>
      <c r="DU574" t="s">
        <v>542</v>
      </c>
      <c r="DV574" t="s">
        <v>543</v>
      </c>
      <c r="DW574" t="s">
        <v>544</v>
      </c>
      <c r="DX574" t="s">
        <v>545</v>
      </c>
      <c r="DY574" t="s">
        <v>546</v>
      </c>
      <c r="DZ574" t="s">
        <v>547</v>
      </c>
      <c r="EA574" t="s">
        <v>548</v>
      </c>
      <c r="EB574" t="s">
        <v>549</v>
      </c>
      <c r="EC574" t="s">
        <v>550</v>
      </c>
      <c r="ED574" t="s">
        <v>551</v>
      </c>
      <c r="EE574" t="s">
        <v>552</v>
      </c>
      <c r="EF574" t="s">
        <v>553</v>
      </c>
      <c r="EG574" t="s">
        <v>554</v>
      </c>
      <c r="EH574" t="s">
        <v>555</v>
      </c>
      <c r="EI574" t="s">
        <v>556</v>
      </c>
      <c r="EJ574" t="s">
        <v>557</v>
      </c>
      <c r="EK574" t="s">
        <v>558</v>
      </c>
      <c r="EL574" t="s">
        <v>559</v>
      </c>
      <c r="EM574" t="s">
        <v>560</v>
      </c>
      <c r="EN574" s="91" t="s">
        <v>561</v>
      </c>
    </row>
    <row r="575" spans="1:144">
      <c r="A575" t="str" cm="1">
        <f t="array" aca="1" ref="A575:M624" ca="1">Embodied_Input[]</f>
        <v>Substructure</v>
      </c>
      <c r="B575" t="str">
        <f ca="1"/>
        <v>Piles</v>
      </c>
      <c r="C575">
        <f ca="1"/>
        <v>0</v>
      </c>
      <c r="D575" t="str">
        <f ca="1"/>
        <v/>
      </c>
      <c r="E575">
        <f ca="1"/>
        <v>0</v>
      </c>
      <c r="F575">
        <f ca="1"/>
        <v>0</v>
      </c>
      <c r="G575">
        <f ca="1"/>
        <v>0</v>
      </c>
      <c r="H575" t="str">
        <f ca="1"/>
        <v/>
      </c>
      <c r="I575">
        <f ca="1"/>
        <v>0</v>
      </c>
      <c r="J575" t="str">
        <f ca="1"/>
        <v/>
      </c>
      <c r="K575">
        <f ca="1"/>
        <v>0</v>
      </c>
      <c r="L575" t="str">
        <f ca="1"/>
        <v>0</v>
      </c>
      <c r="M575" t="str">
        <f ca="1"/>
        <v>0</v>
      </c>
      <c r="X575" s="91" t="e">
        <f t="shared" ref="X575:BC575" ca="1" si="1437">$L575*$E$572</f>
        <v>#N/A</v>
      </c>
      <c r="Y575" t="e">
        <f t="shared" ca="1" si="1437"/>
        <v>#N/A</v>
      </c>
      <c r="Z575" t="e">
        <f t="shared" ca="1" si="1437"/>
        <v>#N/A</v>
      </c>
      <c r="AA575" t="e">
        <f t="shared" ca="1" si="1437"/>
        <v>#N/A</v>
      </c>
      <c r="AB575" t="e">
        <f t="shared" ca="1" si="1437"/>
        <v>#N/A</v>
      </c>
      <c r="AC575" t="e">
        <f t="shared" ca="1" si="1437"/>
        <v>#N/A</v>
      </c>
      <c r="AD575" t="e">
        <f t="shared" ca="1" si="1437"/>
        <v>#N/A</v>
      </c>
      <c r="AE575" t="e">
        <f t="shared" ca="1" si="1437"/>
        <v>#N/A</v>
      </c>
      <c r="AF575" t="e">
        <f t="shared" ca="1" si="1437"/>
        <v>#N/A</v>
      </c>
      <c r="AG575" t="e">
        <f t="shared" ca="1" si="1437"/>
        <v>#N/A</v>
      </c>
      <c r="AH575" t="e">
        <f t="shared" ca="1" si="1437"/>
        <v>#N/A</v>
      </c>
      <c r="AI575" t="e">
        <f t="shared" ca="1" si="1437"/>
        <v>#N/A</v>
      </c>
      <c r="AJ575" t="e">
        <f t="shared" ca="1" si="1437"/>
        <v>#N/A</v>
      </c>
      <c r="AK575" t="e">
        <f t="shared" ca="1" si="1437"/>
        <v>#N/A</v>
      </c>
      <c r="AL575" t="e">
        <f t="shared" ca="1" si="1437"/>
        <v>#N/A</v>
      </c>
      <c r="AM575" t="e">
        <f t="shared" ca="1" si="1437"/>
        <v>#N/A</v>
      </c>
      <c r="AN575" t="e">
        <f t="shared" ca="1" si="1437"/>
        <v>#N/A</v>
      </c>
      <c r="AO575" t="e">
        <f t="shared" ca="1" si="1437"/>
        <v>#N/A</v>
      </c>
      <c r="AP575" t="e">
        <f t="shared" ca="1" si="1437"/>
        <v>#N/A</v>
      </c>
      <c r="AQ575" t="e">
        <f t="shared" ca="1" si="1437"/>
        <v>#N/A</v>
      </c>
      <c r="AR575" t="e">
        <f t="shared" ca="1" si="1437"/>
        <v>#N/A</v>
      </c>
      <c r="AS575" t="e">
        <f t="shared" ca="1" si="1437"/>
        <v>#N/A</v>
      </c>
      <c r="AT575" t="e">
        <f t="shared" ca="1" si="1437"/>
        <v>#N/A</v>
      </c>
      <c r="AU575" t="e">
        <f t="shared" ca="1" si="1437"/>
        <v>#N/A</v>
      </c>
      <c r="AV575" t="e">
        <f t="shared" ca="1" si="1437"/>
        <v>#N/A</v>
      </c>
      <c r="AW575" t="e">
        <f t="shared" ca="1" si="1437"/>
        <v>#N/A</v>
      </c>
      <c r="AX575" t="e">
        <f t="shared" ca="1" si="1437"/>
        <v>#N/A</v>
      </c>
      <c r="AY575" t="e">
        <f t="shared" ca="1" si="1437"/>
        <v>#N/A</v>
      </c>
      <c r="AZ575" t="e">
        <f t="shared" ca="1" si="1437"/>
        <v>#N/A</v>
      </c>
      <c r="BA575" t="e">
        <f t="shared" ca="1" si="1437"/>
        <v>#N/A</v>
      </c>
      <c r="BB575" s="91" t="e">
        <f t="shared" ca="1" si="1437"/>
        <v>#N/A</v>
      </c>
      <c r="BC575" t="e">
        <f t="shared" ca="1" si="1437"/>
        <v>#N/A</v>
      </c>
      <c r="BD575" t="e">
        <f t="shared" ref="BD575:CI575" ca="1" si="1438">$L575*$E$572</f>
        <v>#N/A</v>
      </c>
      <c r="BE575" t="e">
        <f t="shared" ca="1" si="1438"/>
        <v>#N/A</v>
      </c>
      <c r="BF575" t="e">
        <f t="shared" ca="1" si="1438"/>
        <v>#N/A</v>
      </c>
      <c r="BG575" t="e">
        <f t="shared" ca="1" si="1438"/>
        <v>#N/A</v>
      </c>
      <c r="BH575" t="e">
        <f t="shared" ca="1" si="1438"/>
        <v>#N/A</v>
      </c>
      <c r="BI575" t="e">
        <f t="shared" ca="1" si="1438"/>
        <v>#N/A</v>
      </c>
      <c r="BJ575" t="e">
        <f t="shared" ca="1" si="1438"/>
        <v>#N/A</v>
      </c>
      <c r="BK575" t="e">
        <f t="shared" ca="1" si="1438"/>
        <v>#N/A</v>
      </c>
      <c r="BL575" t="e">
        <f t="shared" ca="1" si="1438"/>
        <v>#N/A</v>
      </c>
      <c r="BM575" t="e">
        <f t="shared" ca="1" si="1438"/>
        <v>#N/A</v>
      </c>
      <c r="BN575" t="e">
        <f t="shared" ca="1" si="1438"/>
        <v>#N/A</v>
      </c>
      <c r="BO575" t="e">
        <f t="shared" ca="1" si="1438"/>
        <v>#N/A</v>
      </c>
      <c r="BP575" t="e">
        <f t="shared" ca="1" si="1438"/>
        <v>#N/A</v>
      </c>
      <c r="BQ575" t="e">
        <f t="shared" ca="1" si="1438"/>
        <v>#N/A</v>
      </c>
      <c r="BR575" t="e">
        <f t="shared" ca="1" si="1438"/>
        <v>#N/A</v>
      </c>
      <c r="BS575" t="e">
        <f t="shared" ca="1" si="1438"/>
        <v>#N/A</v>
      </c>
      <c r="BT575" t="e">
        <f t="shared" ca="1" si="1438"/>
        <v>#N/A</v>
      </c>
      <c r="BU575" t="e">
        <f t="shared" ca="1" si="1438"/>
        <v>#N/A</v>
      </c>
      <c r="BV575" t="e">
        <f t="shared" ca="1" si="1438"/>
        <v>#N/A</v>
      </c>
      <c r="BW575" t="e">
        <f t="shared" ca="1" si="1438"/>
        <v>#N/A</v>
      </c>
      <c r="BX575" t="e">
        <f t="shared" ca="1" si="1438"/>
        <v>#N/A</v>
      </c>
      <c r="BY575" t="e">
        <f t="shared" ca="1" si="1438"/>
        <v>#N/A</v>
      </c>
      <c r="BZ575" t="e">
        <f t="shared" ca="1" si="1438"/>
        <v>#N/A</v>
      </c>
      <c r="CA575" t="e">
        <f t="shared" ca="1" si="1438"/>
        <v>#N/A</v>
      </c>
      <c r="CB575" t="e">
        <f t="shared" ca="1" si="1438"/>
        <v>#N/A</v>
      </c>
      <c r="CC575" t="e">
        <f t="shared" ca="1" si="1438"/>
        <v>#N/A</v>
      </c>
      <c r="CD575" t="e">
        <f t="shared" ca="1" si="1438"/>
        <v>#N/A</v>
      </c>
      <c r="CE575" t="e">
        <f t="shared" ca="1" si="1438"/>
        <v>#N/A</v>
      </c>
      <c r="CF575" s="91" t="e">
        <f t="shared" ca="1" si="1438"/>
        <v>#N/A</v>
      </c>
      <c r="CG575" t="e">
        <f t="shared" ca="1" si="1438"/>
        <v>#N/A</v>
      </c>
      <c r="CH575" t="e">
        <f t="shared" ca="1" si="1438"/>
        <v>#N/A</v>
      </c>
      <c r="CI575" t="e">
        <f t="shared" ca="1" si="1438"/>
        <v>#N/A</v>
      </c>
      <c r="CJ575" t="e">
        <f t="shared" ref="CJ575:CY575" ca="1" si="1439">$L575*$E$572</f>
        <v>#N/A</v>
      </c>
      <c r="CK575" t="e">
        <f t="shared" ca="1" si="1439"/>
        <v>#N/A</v>
      </c>
      <c r="CL575" t="e">
        <f t="shared" ca="1" si="1439"/>
        <v>#N/A</v>
      </c>
      <c r="CM575" t="e">
        <f t="shared" ca="1" si="1439"/>
        <v>#N/A</v>
      </c>
      <c r="CN575" t="e">
        <f t="shared" ca="1" si="1439"/>
        <v>#N/A</v>
      </c>
      <c r="CO575" t="e">
        <f t="shared" ca="1" si="1439"/>
        <v>#N/A</v>
      </c>
      <c r="CP575" t="e">
        <f t="shared" ca="1" si="1439"/>
        <v>#N/A</v>
      </c>
      <c r="CQ575" t="e">
        <f t="shared" ca="1" si="1439"/>
        <v>#N/A</v>
      </c>
      <c r="CR575" t="e">
        <f t="shared" ca="1" si="1439"/>
        <v>#N/A</v>
      </c>
      <c r="CS575" t="e">
        <f t="shared" ca="1" si="1439"/>
        <v>#N/A</v>
      </c>
      <c r="CT575" t="e">
        <f t="shared" ca="1" si="1439"/>
        <v>#N/A</v>
      </c>
      <c r="CU575" t="e">
        <f t="shared" ca="1" si="1439"/>
        <v>#N/A</v>
      </c>
      <c r="CV575" t="e">
        <f t="shared" ca="1" si="1439"/>
        <v>#N/A</v>
      </c>
      <c r="CW575" t="e">
        <f t="shared" ca="1" si="1439"/>
        <v>#N/A</v>
      </c>
      <c r="CX575" t="e">
        <f t="shared" ca="1" si="1439"/>
        <v>#N/A</v>
      </c>
      <c r="CY575" t="e">
        <f t="shared" ca="1" si="1439"/>
        <v>#N/A</v>
      </c>
      <c r="CZ575" t="e">
        <f t="shared" ref="CZ575:EN578" ca="1" si="1440">$L575*$E$572</f>
        <v>#N/A</v>
      </c>
      <c r="DA575" t="e">
        <f t="shared" ca="1" si="1440"/>
        <v>#N/A</v>
      </c>
      <c r="DB575" t="e">
        <f t="shared" ca="1" si="1440"/>
        <v>#N/A</v>
      </c>
      <c r="DC575" t="e">
        <f t="shared" ca="1" si="1440"/>
        <v>#N/A</v>
      </c>
      <c r="DD575" t="e">
        <f t="shared" ca="1" si="1440"/>
        <v>#N/A</v>
      </c>
      <c r="DE575" t="e">
        <f t="shared" ca="1" si="1440"/>
        <v>#N/A</v>
      </c>
      <c r="DF575" t="e">
        <f t="shared" ca="1" si="1440"/>
        <v>#N/A</v>
      </c>
      <c r="DG575" t="e">
        <f t="shared" ca="1" si="1440"/>
        <v>#N/A</v>
      </c>
      <c r="DH575" t="e">
        <f t="shared" ca="1" si="1440"/>
        <v>#N/A</v>
      </c>
      <c r="DI575" t="e">
        <f t="shared" ca="1" si="1440"/>
        <v>#N/A</v>
      </c>
      <c r="DJ575" s="91" t="e">
        <f t="shared" ca="1" si="1440"/>
        <v>#N/A</v>
      </c>
      <c r="DK575" t="e">
        <f t="shared" ca="1" si="1440"/>
        <v>#N/A</v>
      </c>
      <c r="DL575" t="e">
        <f t="shared" ca="1" si="1440"/>
        <v>#N/A</v>
      </c>
      <c r="DM575" t="e">
        <f t="shared" ca="1" si="1440"/>
        <v>#N/A</v>
      </c>
      <c r="DN575" t="e">
        <f t="shared" ca="1" si="1440"/>
        <v>#N/A</v>
      </c>
      <c r="DO575" t="e">
        <f t="shared" ca="1" si="1440"/>
        <v>#N/A</v>
      </c>
      <c r="DP575" t="e">
        <f t="shared" ca="1" si="1440"/>
        <v>#N/A</v>
      </c>
      <c r="DQ575" t="e">
        <f t="shared" ca="1" si="1440"/>
        <v>#N/A</v>
      </c>
      <c r="DR575" t="e">
        <f t="shared" ca="1" si="1440"/>
        <v>#N/A</v>
      </c>
      <c r="DS575" t="e">
        <f t="shared" ca="1" si="1440"/>
        <v>#N/A</v>
      </c>
      <c r="DT575" t="e">
        <f t="shared" ca="1" si="1440"/>
        <v>#N/A</v>
      </c>
      <c r="DU575" t="e">
        <f t="shared" ca="1" si="1440"/>
        <v>#N/A</v>
      </c>
      <c r="DV575" t="e">
        <f t="shared" ca="1" si="1440"/>
        <v>#N/A</v>
      </c>
      <c r="DW575" t="e">
        <f t="shared" ca="1" si="1440"/>
        <v>#N/A</v>
      </c>
      <c r="DX575" t="e">
        <f t="shared" ca="1" si="1440"/>
        <v>#N/A</v>
      </c>
      <c r="DY575" t="e">
        <f t="shared" ca="1" si="1440"/>
        <v>#N/A</v>
      </c>
      <c r="DZ575" t="e">
        <f t="shared" ca="1" si="1440"/>
        <v>#N/A</v>
      </c>
      <c r="EA575" t="e">
        <f t="shared" ca="1" si="1440"/>
        <v>#N/A</v>
      </c>
      <c r="EB575" t="e">
        <f t="shared" ca="1" si="1440"/>
        <v>#N/A</v>
      </c>
      <c r="EC575" t="e">
        <f t="shared" ca="1" si="1440"/>
        <v>#N/A</v>
      </c>
      <c r="ED575" t="e">
        <f t="shared" ca="1" si="1440"/>
        <v>#N/A</v>
      </c>
      <c r="EE575" t="e">
        <f t="shared" ca="1" si="1440"/>
        <v>#N/A</v>
      </c>
      <c r="EF575" t="e">
        <f t="shared" ca="1" si="1440"/>
        <v>#N/A</v>
      </c>
      <c r="EG575" t="e">
        <f t="shared" ca="1" si="1440"/>
        <v>#N/A</v>
      </c>
      <c r="EH575" t="e">
        <f t="shared" ca="1" si="1440"/>
        <v>#N/A</v>
      </c>
      <c r="EI575" t="e">
        <f t="shared" ca="1" si="1440"/>
        <v>#N/A</v>
      </c>
      <c r="EJ575" t="e">
        <f t="shared" ca="1" si="1440"/>
        <v>#N/A</v>
      </c>
      <c r="EK575" t="e">
        <f t="shared" ca="1" si="1440"/>
        <v>#N/A</v>
      </c>
      <c r="EL575" t="e">
        <f t="shared" ca="1" si="1440"/>
        <v>#N/A</v>
      </c>
      <c r="EM575" t="e">
        <f t="shared" ca="1" si="1440"/>
        <v>#N/A</v>
      </c>
      <c r="EN575" s="91" t="e">
        <f t="shared" ca="1" si="1440"/>
        <v>#N/A</v>
      </c>
    </row>
    <row r="576" spans="1:144">
      <c r="A576" t="str">
        <f ca="1"/>
        <v>Substructure</v>
      </c>
      <c r="B576" t="str">
        <f ca="1"/>
        <v>Pile caps</v>
      </c>
      <c r="C576">
        <f ca="1"/>
        <v>0</v>
      </c>
      <c r="D576" t="str">
        <f ca="1"/>
        <v/>
      </c>
      <c r="E576">
        <f ca="1"/>
        <v>0</v>
      </c>
      <c r="F576">
        <f ca="1"/>
        <v>0</v>
      </c>
      <c r="G576">
        <f ca="1"/>
        <v>0</v>
      </c>
      <c r="H576" t="str">
        <f ca="1"/>
        <v/>
      </c>
      <c r="I576">
        <f ca="1"/>
        <v>0</v>
      </c>
      <c r="J576" t="str">
        <f ca="1"/>
        <v/>
      </c>
      <c r="K576" t="str">
        <f ca="1"/>
        <v>0</v>
      </c>
      <c r="L576" t="str">
        <f ca="1"/>
        <v>0</v>
      </c>
      <c r="M576" t="str">
        <f ca="1"/>
        <v>0</v>
      </c>
      <c r="X576" s="91" t="e">
        <f t="shared" ref="X576:X599" ca="1" si="1441">$L576*$E$572</f>
        <v>#N/A</v>
      </c>
      <c r="Y576" t="e">
        <f t="shared" ref="Y576:CJ579" ca="1" si="1442">$L576*$E$572</f>
        <v>#N/A</v>
      </c>
      <c r="Z576" t="e">
        <f t="shared" ca="1" si="1442"/>
        <v>#N/A</v>
      </c>
      <c r="AA576" t="e">
        <f t="shared" ca="1" si="1442"/>
        <v>#N/A</v>
      </c>
      <c r="AB576" t="e">
        <f t="shared" ca="1" si="1442"/>
        <v>#N/A</v>
      </c>
      <c r="AC576" t="e">
        <f t="shared" ca="1" si="1442"/>
        <v>#N/A</v>
      </c>
      <c r="AD576" t="e">
        <f t="shared" ca="1" si="1442"/>
        <v>#N/A</v>
      </c>
      <c r="AE576" t="e">
        <f t="shared" ca="1" si="1442"/>
        <v>#N/A</v>
      </c>
      <c r="AF576" t="e">
        <f t="shared" ca="1" si="1442"/>
        <v>#N/A</v>
      </c>
      <c r="AG576" t="e">
        <f t="shared" ca="1" si="1442"/>
        <v>#N/A</v>
      </c>
      <c r="AH576" t="e">
        <f t="shared" ca="1" si="1442"/>
        <v>#N/A</v>
      </c>
      <c r="AI576" t="e">
        <f t="shared" ca="1" si="1442"/>
        <v>#N/A</v>
      </c>
      <c r="AJ576" t="e">
        <f t="shared" ca="1" si="1442"/>
        <v>#N/A</v>
      </c>
      <c r="AK576" t="e">
        <f t="shared" ca="1" si="1442"/>
        <v>#N/A</v>
      </c>
      <c r="AL576" t="e">
        <f t="shared" ca="1" si="1442"/>
        <v>#N/A</v>
      </c>
      <c r="AM576" t="e">
        <f t="shared" ca="1" si="1442"/>
        <v>#N/A</v>
      </c>
      <c r="AN576" t="e">
        <f t="shared" ca="1" si="1442"/>
        <v>#N/A</v>
      </c>
      <c r="AO576" t="e">
        <f t="shared" ca="1" si="1442"/>
        <v>#N/A</v>
      </c>
      <c r="AP576" t="e">
        <f t="shared" ca="1" si="1442"/>
        <v>#N/A</v>
      </c>
      <c r="AQ576" t="e">
        <f t="shared" ca="1" si="1442"/>
        <v>#N/A</v>
      </c>
      <c r="AR576" t="e">
        <f t="shared" ca="1" si="1442"/>
        <v>#N/A</v>
      </c>
      <c r="AS576" t="e">
        <f t="shared" ca="1" si="1442"/>
        <v>#N/A</v>
      </c>
      <c r="AT576" t="e">
        <f t="shared" ca="1" si="1442"/>
        <v>#N/A</v>
      </c>
      <c r="AU576" t="e">
        <f t="shared" ca="1" si="1442"/>
        <v>#N/A</v>
      </c>
      <c r="AV576" t="e">
        <f t="shared" ca="1" si="1442"/>
        <v>#N/A</v>
      </c>
      <c r="AW576" t="e">
        <f t="shared" ca="1" si="1442"/>
        <v>#N/A</v>
      </c>
      <c r="AX576" t="e">
        <f t="shared" ca="1" si="1442"/>
        <v>#N/A</v>
      </c>
      <c r="AY576" t="e">
        <f t="shared" ca="1" si="1442"/>
        <v>#N/A</v>
      </c>
      <c r="AZ576" t="e">
        <f t="shared" ca="1" si="1442"/>
        <v>#N/A</v>
      </c>
      <c r="BA576" t="e">
        <f t="shared" ca="1" si="1442"/>
        <v>#N/A</v>
      </c>
      <c r="BB576" s="91" t="e">
        <f t="shared" ca="1" si="1442"/>
        <v>#N/A</v>
      </c>
      <c r="BC576" t="e">
        <f t="shared" ca="1" si="1442"/>
        <v>#N/A</v>
      </c>
      <c r="BD576" t="e">
        <f t="shared" ca="1" si="1442"/>
        <v>#N/A</v>
      </c>
      <c r="BE576" t="e">
        <f t="shared" ca="1" si="1442"/>
        <v>#N/A</v>
      </c>
      <c r="BF576" t="e">
        <f t="shared" ca="1" si="1442"/>
        <v>#N/A</v>
      </c>
      <c r="BG576" t="e">
        <f t="shared" ca="1" si="1442"/>
        <v>#N/A</v>
      </c>
      <c r="BH576" t="e">
        <f t="shared" ca="1" si="1442"/>
        <v>#N/A</v>
      </c>
      <c r="BI576" t="e">
        <f t="shared" ca="1" si="1442"/>
        <v>#N/A</v>
      </c>
      <c r="BJ576" t="e">
        <f t="shared" ca="1" si="1442"/>
        <v>#N/A</v>
      </c>
      <c r="BK576" t="e">
        <f t="shared" ca="1" si="1442"/>
        <v>#N/A</v>
      </c>
      <c r="BL576" t="e">
        <f t="shared" ca="1" si="1442"/>
        <v>#N/A</v>
      </c>
      <c r="BM576" t="e">
        <f t="shared" ca="1" si="1442"/>
        <v>#N/A</v>
      </c>
      <c r="BN576" t="e">
        <f t="shared" ca="1" si="1442"/>
        <v>#N/A</v>
      </c>
      <c r="BO576" t="e">
        <f t="shared" ca="1" si="1442"/>
        <v>#N/A</v>
      </c>
      <c r="BP576" t="e">
        <f t="shared" ca="1" si="1442"/>
        <v>#N/A</v>
      </c>
      <c r="BQ576" t="e">
        <f t="shared" ca="1" si="1442"/>
        <v>#N/A</v>
      </c>
      <c r="BR576" t="e">
        <f t="shared" ca="1" si="1442"/>
        <v>#N/A</v>
      </c>
      <c r="BS576" t="e">
        <f t="shared" ca="1" si="1442"/>
        <v>#N/A</v>
      </c>
      <c r="BT576" t="e">
        <f t="shared" ca="1" si="1442"/>
        <v>#N/A</v>
      </c>
      <c r="BU576" t="e">
        <f t="shared" ca="1" si="1442"/>
        <v>#N/A</v>
      </c>
      <c r="BV576" t="e">
        <f t="shared" ca="1" si="1442"/>
        <v>#N/A</v>
      </c>
      <c r="BW576" t="e">
        <f t="shared" ca="1" si="1442"/>
        <v>#N/A</v>
      </c>
      <c r="BX576" t="e">
        <f t="shared" ca="1" si="1442"/>
        <v>#N/A</v>
      </c>
      <c r="BY576" t="e">
        <f t="shared" ca="1" si="1442"/>
        <v>#N/A</v>
      </c>
      <c r="BZ576" t="e">
        <f t="shared" ca="1" si="1442"/>
        <v>#N/A</v>
      </c>
      <c r="CA576" t="e">
        <f t="shared" ca="1" si="1442"/>
        <v>#N/A</v>
      </c>
      <c r="CB576" t="e">
        <f t="shared" ca="1" si="1442"/>
        <v>#N/A</v>
      </c>
      <c r="CC576" t="e">
        <f t="shared" ca="1" si="1442"/>
        <v>#N/A</v>
      </c>
      <c r="CD576" t="e">
        <f t="shared" ca="1" si="1442"/>
        <v>#N/A</v>
      </c>
      <c r="CE576" t="e">
        <f t="shared" ca="1" si="1442"/>
        <v>#N/A</v>
      </c>
      <c r="CF576" s="91" t="e">
        <f t="shared" ca="1" si="1442"/>
        <v>#N/A</v>
      </c>
      <c r="CG576" t="e">
        <f t="shared" ca="1" si="1442"/>
        <v>#N/A</v>
      </c>
      <c r="CH576" t="e">
        <f t="shared" ca="1" si="1442"/>
        <v>#N/A</v>
      </c>
      <c r="CI576" t="e">
        <f t="shared" ca="1" si="1442"/>
        <v>#N/A</v>
      </c>
      <c r="CJ576" t="e">
        <f t="shared" ca="1" si="1442"/>
        <v>#N/A</v>
      </c>
      <c r="CK576" t="e">
        <f t="shared" ref="CK576:CY578" ca="1" si="1443">$L576*$E$572</f>
        <v>#N/A</v>
      </c>
      <c r="CL576" t="e">
        <f t="shared" ca="1" si="1443"/>
        <v>#N/A</v>
      </c>
      <c r="CM576" t="e">
        <f t="shared" ca="1" si="1443"/>
        <v>#N/A</v>
      </c>
      <c r="CN576" t="e">
        <f t="shared" ca="1" si="1443"/>
        <v>#N/A</v>
      </c>
      <c r="CO576" t="e">
        <f t="shared" ca="1" si="1443"/>
        <v>#N/A</v>
      </c>
      <c r="CP576" t="e">
        <f t="shared" ca="1" si="1443"/>
        <v>#N/A</v>
      </c>
      <c r="CQ576" t="e">
        <f t="shared" ca="1" si="1443"/>
        <v>#N/A</v>
      </c>
      <c r="CR576" t="e">
        <f t="shared" ca="1" si="1443"/>
        <v>#N/A</v>
      </c>
      <c r="CS576" t="e">
        <f t="shared" ca="1" si="1443"/>
        <v>#N/A</v>
      </c>
      <c r="CT576" t="e">
        <f t="shared" ca="1" si="1443"/>
        <v>#N/A</v>
      </c>
      <c r="CU576" t="e">
        <f t="shared" ca="1" si="1443"/>
        <v>#N/A</v>
      </c>
      <c r="CV576" t="e">
        <f t="shared" ca="1" si="1443"/>
        <v>#N/A</v>
      </c>
      <c r="CW576" t="e">
        <f t="shared" ca="1" si="1443"/>
        <v>#N/A</v>
      </c>
      <c r="CX576" t="e">
        <f t="shared" ca="1" si="1443"/>
        <v>#N/A</v>
      </c>
      <c r="CY576" t="e">
        <f t="shared" ca="1" si="1443"/>
        <v>#N/A</v>
      </c>
      <c r="CZ576" t="e">
        <f t="shared" ca="1" si="1440"/>
        <v>#N/A</v>
      </c>
      <c r="DA576" t="e">
        <f t="shared" ca="1" si="1440"/>
        <v>#N/A</v>
      </c>
      <c r="DB576" t="e">
        <f t="shared" ca="1" si="1440"/>
        <v>#N/A</v>
      </c>
      <c r="DC576" t="e">
        <f t="shared" ca="1" si="1440"/>
        <v>#N/A</v>
      </c>
      <c r="DD576" t="e">
        <f t="shared" ca="1" si="1440"/>
        <v>#N/A</v>
      </c>
      <c r="DE576" t="e">
        <f t="shared" ca="1" si="1440"/>
        <v>#N/A</v>
      </c>
      <c r="DF576" t="e">
        <f t="shared" ca="1" si="1440"/>
        <v>#N/A</v>
      </c>
      <c r="DG576" t="e">
        <f t="shared" ca="1" si="1440"/>
        <v>#N/A</v>
      </c>
      <c r="DH576" t="e">
        <f t="shared" ca="1" si="1440"/>
        <v>#N/A</v>
      </c>
      <c r="DI576" t="e">
        <f t="shared" ca="1" si="1440"/>
        <v>#N/A</v>
      </c>
      <c r="DJ576" s="91" t="e">
        <f t="shared" ca="1" si="1440"/>
        <v>#N/A</v>
      </c>
      <c r="DK576" t="e">
        <f t="shared" ca="1" si="1440"/>
        <v>#N/A</v>
      </c>
      <c r="DL576" t="e">
        <f t="shared" ca="1" si="1440"/>
        <v>#N/A</v>
      </c>
      <c r="DM576" t="e">
        <f t="shared" ca="1" si="1440"/>
        <v>#N/A</v>
      </c>
      <c r="DN576" t="e">
        <f t="shared" ca="1" si="1440"/>
        <v>#N/A</v>
      </c>
      <c r="DO576" t="e">
        <f t="shared" ca="1" si="1440"/>
        <v>#N/A</v>
      </c>
      <c r="DP576" t="e">
        <f t="shared" ca="1" si="1440"/>
        <v>#N/A</v>
      </c>
      <c r="DQ576" t="e">
        <f t="shared" ca="1" si="1440"/>
        <v>#N/A</v>
      </c>
      <c r="DR576" t="e">
        <f t="shared" ca="1" si="1440"/>
        <v>#N/A</v>
      </c>
      <c r="DS576" t="e">
        <f t="shared" ca="1" si="1440"/>
        <v>#N/A</v>
      </c>
      <c r="DT576" t="e">
        <f t="shared" ca="1" si="1440"/>
        <v>#N/A</v>
      </c>
      <c r="DU576" t="e">
        <f t="shared" ca="1" si="1440"/>
        <v>#N/A</v>
      </c>
      <c r="DV576" t="e">
        <f t="shared" ca="1" si="1440"/>
        <v>#N/A</v>
      </c>
      <c r="DW576" t="e">
        <f t="shared" ca="1" si="1440"/>
        <v>#N/A</v>
      </c>
      <c r="DX576" t="e">
        <f t="shared" ca="1" si="1440"/>
        <v>#N/A</v>
      </c>
      <c r="DY576" t="e">
        <f t="shared" ca="1" si="1440"/>
        <v>#N/A</v>
      </c>
      <c r="DZ576" t="e">
        <f t="shared" ca="1" si="1440"/>
        <v>#N/A</v>
      </c>
      <c r="EA576" t="e">
        <f t="shared" ca="1" si="1440"/>
        <v>#N/A</v>
      </c>
      <c r="EB576" t="e">
        <f t="shared" ca="1" si="1440"/>
        <v>#N/A</v>
      </c>
      <c r="EC576" t="e">
        <f t="shared" ca="1" si="1440"/>
        <v>#N/A</v>
      </c>
      <c r="ED576" t="e">
        <f t="shared" ca="1" si="1440"/>
        <v>#N/A</v>
      </c>
      <c r="EE576" t="e">
        <f t="shared" ca="1" si="1440"/>
        <v>#N/A</v>
      </c>
      <c r="EF576" t="e">
        <f t="shared" ca="1" si="1440"/>
        <v>#N/A</v>
      </c>
      <c r="EG576" t="e">
        <f t="shared" ca="1" si="1440"/>
        <v>#N/A</v>
      </c>
      <c r="EH576" t="e">
        <f t="shared" ca="1" si="1440"/>
        <v>#N/A</v>
      </c>
      <c r="EI576" t="e">
        <f t="shared" ca="1" si="1440"/>
        <v>#N/A</v>
      </c>
      <c r="EJ576" t="e">
        <f t="shared" ca="1" si="1440"/>
        <v>#N/A</v>
      </c>
      <c r="EK576" t="e">
        <f t="shared" ca="1" si="1440"/>
        <v>#N/A</v>
      </c>
      <c r="EL576" t="e">
        <f t="shared" ca="1" si="1440"/>
        <v>#N/A</v>
      </c>
      <c r="EM576" t="e">
        <f t="shared" ca="1" si="1440"/>
        <v>#N/A</v>
      </c>
      <c r="EN576" s="91" t="e">
        <f t="shared" ca="1" si="1440"/>
        <v>#N/A</v>
      </c>
    </row>
    <row r="577" spans="1:144">
      <c r="A577" t="str">
        <f ca="1"/>
        <v>Substructure</v>
      </c>
      <c r="B577" t="str">
        <f ca="1"/>
        <v>Capping beams</v>
      </c>
      <c r="C577">
        <f ca="1"/>
        <v>0</v>
      </c>
      <c r="D577" t="str">
        <f ca="1"/>
        <v/>
      </c>
      <c r="E577">
        <f ca="1"/>
        <v>0</v>
      </c>
      <c r="F577">
        <f ca="1"/>
        <v>0</v>
      </c>
      <c r="G577">
        <f ca="1"/>
        <v>0</v>
      </c>
      <c r="H577" t="str">
        <f ca="1"/>
        <v/>
      </c>
      <c r="I577">
        <f ca="1"/>
        <v>0</v>
      </c>
      <c r="J577" t="str">
        <f ca="1"/>
        <v/>
      </c>
      <c r="K577" t="str">
        <f ca="1"/>
        <v>0</v>
      </c>
      <c r="L577" t="str">
        <f ca="1"/>
        <v>0</v>
      </c>
      <c r="M577" t="str">
        <f ca="1"/>
        <v>0</v>
      </c>
      <c r="X577" s="91" t="e">
        <f t="shared" ca="1" si="1441"/>
        <v>#N/A</v>
      </c>
      <c r="Y577" t="e">
        <f t="shared" ca="1" si="1442"/>
        <v>#N/A</v>
      </c>
      <c r="Z577" t="e">
        <f t="shared" ca="1" si="1442"/>
        <v>#N/A</v>
      </c>
      <c r="AA577" t="e">
        <f t="shared" ca="1" si="1442"/>
        <v>#N/A</v>
      </c>
      <c r="AB577" t="e">
        <f t="shared" ca="1" si="1442"/>
        <v>#N/A</v>
      </c>
      <c r="AC577" t="e">
        <f t="shared" ca="1" si="1442"/>
        <v>#N/A</v>
      </c>
      <c r="AD577" t="e">
        <f t="shared" ca="1" si="1442"/>
        <v>#N/A</v>
      </c>
      <c r="AE577" t="e">
        <f t="shared" ca="1" si="1442"/>
        <v>#N/A</v>
      </c>
      <c r="AF577" t="e">
        <f t="shared" ca="1" si="1442"/>
        <v>#N/A</v>
      </c>
      <c r="AG577" t="e">
        <f t="shared" ca="1" si="1442"/>
        <v>#N/A</v>
      </c>
      <c r="AH577" t="e">
        <f t="shared" ca="1" si="1442"/>
        <v>#N/A</v>
      </c>
      <c r="AI577" t="e">
        <f t="shared" ca="1" si="1442"/>
        <v>#N/A</v>
      </c>
      <c r="AJ577" t="e">
        <f t="shared" ca="1" si="1442"/>
        <v>#N/A</v>
      </c>
      <c r="AK577" t="e">
        <f t="shared" ca="1" si="1442"/>
        <v>#N/A</v>
      </c>
      <c r="AL577" t="e">
        <f t="shared" ca="1" si="1442"/>
        <v>#N/A</v>
      </c>
      <c r="AM577" t="e">
        <f t="shared" ca="1" si="1442"/>
        <v>#N/A</v>
      </c>
      <c r="AN577" t="e">
        <f t="shared" ca="1" si="1442"/>
        <v>#N/A</v>
      </c>
      <c r="AO577" t="e">
        <f t="shared" ca="1" si="1442"/>
        <v>#N/A</v>
      </c>
      <c r="AP577" t="e">
        <f t="shared" ca="1" si="1442"/>
        <v>#N/A</v>
      </c>
      <c r="AQ577" t="e">
        <f t="shared" ca="1" si="1442"/>
        <v>#N/A</v>
      </c>
      <c r="AR577" t="e">
        <f t="shared" ca="1" si="1442"/>
        <v>#N/A</v>
      </c>
      <c r="AS577" t="e">
        <f t="shared" ca="1" si="1442"/>
        <v>#N/A</v>
      </c>
      <c r="AT577" t="e">
        <f t="shared" ca="1" si="1442"/>
        <v>#N/A</v>
      </c>
      <c r="AU577" t="e">
        <f t="shared" ca="1" si="1442"/>
        <v>#N/A</v>
      </c>
      <c r="AV577" t="e">
        <f t="shared" ca="1" si="1442"/>
        <v>#N/A</v>
      </c>
      <c r="AW577" t="e">
        <f t="shared" ca="1" si="1442"/>
        <v>#N/A</v>
      </c>
      <c r="AX577" t="e">
        <f t="shared" ca="1" si="1442"/>
        <v>#N/A</v>
      </c>
      <c r="AY577" t="e">
        <f t="shared" ca="1" si="1442"/>
        <v>#N/A</v>
      </c>
      <c r="AZ577" t="e">
        <f t="shared" ca="1" si="1442"/>
        <v>#N/A</v>
      </c>
      <c r="BA577" t="e">
        <f t="shared" ca="1" si="1442"/>
        <v>#N/A</v>
      </c>
      <c r="BB577" s="91" t="e">
        <f t="shared" ca="1" si="1442"/>
        <v>#N/A</v>
      </c>
      <c r="BC577" t="e">
        <f t="shared" ca="1" si="1442"/>
        <v>#N/A</v>
      </c>
      <c r="BD577" t="e">
        <f t="shared" ca="1" si="1442"/>
        <v>#N/A</v>
      </c>
      <c r="BE577" t="e">
        <f t="shared" ca="1" si="1442"/>
        <v>#N/A</v>
      </c>
      <c r="BF577" t="e">
        <f t="shared" ca="1" si="1442"/>
        <v>#N/A</v>
      </c>
      <c r="BG577" t="e">
        <f t="shared" ca="1" si="1442"/>
        <v>#N/A</v>
      </c>
      <c r="BH577" t="e">
        <f t="shared" ca="1" si="1442"/>
        <v>#N/A</v>
      </c>
      <c r="BI577" t="e">
        <f t="shared" ca="1" si="1442"/>
        <v>#N/A</v>
      </c>
      <c r="BJ577" t="e">
        <f t="shared" ca="1" si="1442"/>
        <v>#N/A</v>
      </c>
      <c r="BK577" t="e">
        <f t="shared" ca="1" si="1442"/>
        <v>#N/A</v>
      </c>
      <c r="BL577" t="e">
        <f t="shared" ca="1" si="1442"/>
        <v>#N/A</v>
      </c>
      <c r="BM577" t="e">
        <f t="shared" ca="1" si="1442"/>
        <v>#N/A</v>
      </c>
      <c r="BN577" t="e">
        <f t="shared" ca="1" si="1442"/>
        <v>#N/A</v>
      </c>
      <c r="BO577" t="e">
        <f t="shared" ca="1" si="1442"/>
        <v>#N/A</v>
      </c>
      <c r="BP577" t="e">
        <f t="shared" ca="1" si="1442"/>
        <v>#N/A</v>
      </c>
      <c r="BQ577" t="e">
        <f t="shared" ca="1" si="1442"/>
        <v>#N/A</v>
      </c>
      <c r="BR577" t="e">
        <f t="shared" ca="1" si="1442"/>
        <v>#N/A</v>
      </c>
      <c r="BS577" t="e">
        <f t="shared" ca="1" si="1442"/>
        <v>#N/A</v>
      </c>
      <c r="BT577" t="e">
        <f t="shared" ca="1" si="1442"/>
        <v>#N/A</v>
      </c>
      <c r="BU577" t="e">
        <f t="shared" ca="1" si="1442"/>
        <v>#N/A</v>
      </c>
      <c r="BV577" t="e">
        <f t="shared" ca="1" si="1442"/>
        <v>#N/A</v>
      </c>
      <c r="BW577" t="e">
        <f t="shared" ca="1" si="1442"/>
        <v>#N/A</v>
      </c>
      <c r="BX577" t="e">
        <f t="shared" ca="1" si="1442"/>
        <v>#N/A</v>
      </c>
      <c r="BY577" t="e">
        <f t="shared" ca="1" si="1442"/>
        <v>#N/A</v>
      </c>
      <c r="BZ577" t="e">
        <f t="shared" ca="1" si="1442"/>
        <v>#N/A</v>
      </c>
      <c r="CA577" t="e">
        <f t="shared" ca="1" si="1442"/>
        <v>#N/A</v>
      </c>
      <c r="CB577" t="e">
        <f t="shared" ca="1" si="1442"/>
        <v>#N/A</v>
      </c>
      <c r="CC577" t="e">
        <f t="shared" ca="1" si="1442"/>
        <v>#N/A</v>
      </c>
      <c r="CD577" t="e">
        <f t="shared" ca="1" si="1442"/>
        <v>#N/A</v>
      </c>
      <c r="CE577" t="e">
        <f t="shared" ca="1" si="1442"/>
        <v>#N/A</v>
      </c>
      <c r="CF577" s="91" t="e">
        <f t="shared" ca="1" si="1442"/>
        <v>#N/A</v>
      </c>
      <c r="CG577" t="e">
        <f t="shared" ca="1" si="1442"/>
        <v>#N/A</v>
      </c>
      <c r="CH577" t="e">
        <f t="shared" ca="1" si="1442"/>
        <v>#N/A</v>
      </c>
      <c r="CI577" t="e">
        <f t="shared" ca="1" si="1442"/>
        <v>#N/A</v>
      </c>
      <c r="CJ577" t="e">
        <f t="shared" ca="1" si="1442"/>
        <v>#N/A</v>
      </c>
      <c r="CK577" t="e">
        <f t="shared" ca="1" si="1443"/>
        <v>#N/A</v>
      </c>
      <c r="CL577" t="e">
        <f t="shared" ca="1" si="1443"/>
        <v>#N/A</v>
      </c>
      <c r="CM577" t="e">
        <f t="shared" ca="1" si="1443"/>
        <v>#N/A</v>
      </c>
      <c r="CN577" t="e">
        <f t="shared" ca="1" si="1443"/>
        <v>#N/A</v>
      </c>
      <c r="CO577" t="e">
        <f t="shared" ca="1" si="1443"/>
        <v>#N/A</v>
      </c>
      <c r="CP577" t="e">
        <f t="shared" ca="1" si="1443"/>
        <v>#N/A</v>
      </c>
      <c r="CQ577" t="e">
        <f t="shared" ca="1" si="1443"/>
        <v>#N/A</v>
      </c>
      <c r="CR577" t="e">
        <f t="shared" ca="1" si="1443"/>
        <v>#N/A</v>
      </c>
      <c r="CS577" t="e">
        <f t="shared" ca="1" si="1443"/>
        <v>#N/A</v>
      </c>
      <c r="CT577" t="e">
        <f t="shared" ca="1" si="1443"/>
        <v>#N/A</v>
      </c>
      <c r="CU577" t="e">
        <f t="shared" ca="1" si="1443"/>
        <v>#N/A</v>
      </c>
      <c r="CV577" t="e">
        <f t="shared" ca="1" si="1443"/>
        <v>#N/A</v>
      </c>
      <c r="CW577" t="e">
        <f t="shared" ca="1" si="1443"/>
        <v>#N/A</v>
      </c>
      <c r="CX577" t="e">
        <f t="shared" ca="1" si="1443"/>
        <v>#N/A</v>
      </c>
      <c r="CY577" t="e">
        <f t="shared" ca="1" si="1443"/>
        <v>#N/A</v>
      </c>
      <c r="CZ577" t="e">
        <f t="shared" ca="1" si="1440"/>
        <v>#N/A</v>
      </c>
      <c r="DA577" t="e">
        <f t="shared" ca="1" si="1440"/>
        <v>#N/A</v>
      </c>
      <c r="DB577" t="e">
        <f t="shared" ca="1" si="1440"/>
        <v>#N/A</v>
      </c>
      <c r="DC577" t="e">
        <f t="shared" ca="1" si="1440"/>
        <v>#N/A</v>
      </c>
      <c r="DD577" t="e">
        <f t="shared" ca="1" si="1440"/>
        <v>#N/A</v>
      </c>
      <c r="DE577" t="e">
        <f t="shared" ca="1" si="1440"/>
        <v>#N/A</v>
      </c>
      <c r="DF577" t="e">
        <f t="shared" ca="1" si="1440"/>
        <v>#N/A</v>
      </c>
      <c r="DG577" t="e">
        <f t="shared" ca="1" si="1440"/>
        <v>#N/A</v>
      </c>
      <c r="DH577" t="e">
        <f t="shared" ca="1" si="1440"/>
        <v>#N/A</v>
      </c>
      <c r="DI577" t="e">
        <f t="shared" ca="1" si="1440"/>
        <v>#N/A</v>
      </c>
      <c r="DJ577" s="91" t="e">
        <f t="shared" ca="1" si="1440"/>
        <v>#N/A</v>
      </c>
      <c r="DK577" t="e">
        <f t="shared" ca="1" si="1440"/>
        <v>#N/A</v>
      </c>
      <c r="DL577" t="e">
        <f t="shared" ca="1" si="1440"/>
        <v>#N/A</v>
      </c>
      <c r="DM577" t="e">
        <f t="shared" ca="1" si="1440"/>
        <v>#N/A</v>
      </c>
      <c r="DN577" t="e">
        <f t="shared" ca="1" si="1440"/>
        <v>#N/A</v>
      </c>
      <c r="DO577" t="e">
        <f t="shared" ca="1" si="1440"/>
        <v>#N/A</v>
      </c>
      <c r="DP577" t="e">
        <f t="shared" ca="1" si="1440"/>
        <v>#N/A</v>
      </c>
      <c r="DQ577" t="e">
        <f t="shared" ca="1" si="1440"/>
        <v>#N/A</v>
      </c>
      <c r="DR577" t="e">
        <f t="shared" ca="1" si="1440"/>
        <v>#N/A</v>
      </c>
      <c r="DS577" t="e">
        <f t="shared" ca="1" si="1440"/>
        <v>#N/A</v>
      </c>
      <c r="DT577" t="e">
        <f t="shared" ca="1" si="1440"/>
        <v>#N/A</v>
      </c>
      <c r="DU577" t="e">
        <f t="shared" ca="1" si="1440"/>
        <v>#N/A</v>
      </c>
      <c r="DV577" t="e">
        <f t="shared" ca="1" si="1440"/>
        <v>#N/A</v>
      </c>
      <c r="DW577" t="e">
        <f t="shared" ca="1" si="1440"/>
        <v>#N/A</v>
      </c>
      <c r="DX577" t="e">
        <f t="shared" ca="1" si="1440"/>
        <v>#N/A</v>
      </c>
      <c r="DY577" t="e">
        <f t="shared" ca="1" si="1440"/>
        <v>#N/A</v>
      </c>
      <c r="DZ577" t="e">
        <f t="shared" ca="1" si="1440"/>
        <v>#N/A</v>
      </c>
      <c r="EA577" t="e">
        <f t="shared" ca="1" si="1440"/>
        <v>#N/A</v>
      </c>
      <c r="EB577" t="e">
        <f t="shared" ca="1" si="1440"/>
        <v>#N/A</v>
      </c>
      <c r="EC577" t="e">
        <f t="shared" ca="1" si="1440"/>
        <v>#N/A</v>
      </c>
      <c r="ED577" t="e">
        <f t="shared" ca="1" si="1440"/>
        <v>#N/A</v>
      </c>
      <c r="EE577" t="e">
        <f t="shared" ca="1" si="1440"/>
        <v>#N/A</v>
      </c>
      <c r="EF577" t="e">
        <f t="shared" ca="1" si="1440"/>
        <v>#N/A</v>
      </c>
      <c r="EG577" t="e">
        <f t="shared" ca="1" si="1440"/>
        <v>#N/A</v>
      </c>
      <c r="EH577" t="e">
        <f t="shared" ca="1" si="1440"/>
        <v>#N/A</v>
      </c>
      <c r="EI577" t="e">
        <f t="shared" ca="1" si="1440"/>
        <v>#N/A</v>
      </c>
      <c r="EJ577" t="e">
        <f t="shared" ca="1" si="1440"/>
        <v>#N/A</v>
      </c>
      <c r="EK577" t="e">
        <f t="shared" ca="1" si="1440"/>
        <v>#N/A</v>
      </c>
      <c r="EL577" t="e">
        <f t="shared" ca="1" si="1440"/>
        <v>#N/A</v>
      </c>
      <c r="EM577" t="e">
        <f t="shared" ca="1" si="1440"/>
        <v>#N/A</v>
      </c>
      <c r="EN577" s="91" t="e">
        <f t="shared" ca="1" si="1440"/>
        <v>#N/A</v>
      </c>
    </row>
    <row r="578" spans="1:144">
      <c r="A578" t="str">
        <f ca="1"/>
        <v>Substructure</v>
      </c>
      <c r="B578" t="str">
        <f ca="1"/>
        <v>Raft</v>
      </c>
      <c r="C578">
        <f ca="1"/>
        <v>0</v>
      </c>
      <c r="D578" t="str">
        <f ca="1"/>
        <v/>
      </c>
      <c r="E578">
        <f ca="1"/>
        <v>0</v>
      </c>
      <c r="F578">
        <f ca="1"/>
        <v>0</v>
      </c>
      <c r="G578">
        <f ca="1"/>
        <v>0</v>
      </c>
      <c r="H578" t="str">
        <f ca="1"/>
        <v/>
      </c>
      <c r="I578">
        <f ca="1"/>
        <v>0</v>
      </c>
      <c r="J578" t="str">
        <f ca="1"/>
        <v/>
      </c>
      <c r="K578" t="str">
        <f ca="1"/>
        <v>0</v>
      </c>
      <c r="L578" t="str">
        <f ca="1"/>
        <v>0</v>
      </c>
      <c r="M578" t="str">
        <f ca="1"/>
        <v>0</v>
      </c>
      <c r="X578" s="91" t="e">
        <f t="shared" ca="1" si="1441"/>
        <v>#N/A</v>
      </c>
      <c r="Y578" t="e">
        <f t="shared" ca="1" si="1442"/>
        <v>#N/A</v>
      </c>
      <c r="Z578" t="e">
        <f t="shared" ca="1" si="1442"/>
        <v>#N/A</v>
      </c>
      <c r="AA578" t="e">
        <f t="shared" ca="1" si="1442"/>
        <v>#N/A</v>
      </c>
      <c r="AB578" t="e">
        <f t="shared" ca="1" si="1442"/>
        <v>#N/A</v>
      </c>
      <c r="AC578" t="e">
        <f t="shared" ca="1" si="1442"/>
        <v>#N/A</v>
      </c>
      <c r="AD578" t="e">
        <f t="shared" ca="1" si="1442"/>
        <v>#N/A</v>
      </c>
      <c r="AE578" t="e">
        <f t="shared" ca="1" si="1442"/>
        <v>#N/A</v>
      </c>
      <c r="AF578" t="e">
        <f t="shared" ca="1" si="1442"/>
        <v>#N/A</v>
      </c>
      <c r="AG578" t="e">
        <f t="shared" ca="1" si="1442"/>
        <v>#N/A</v>
      </c>
      <c r="AH578" t="e">
        <f t="shared" ca="1" si="1442"/>
        <v>#N/A</v>
      </c>
      <c r="AI578" t="e">
        <f t="shared" ca="1" si="1442"/>
        <v>#N/A</v>
      </c>
      <c r="AJ578" t="e">
        <f t="shared" ca="1" si="1442"/>
        <v>#N/A</v>
      </c>
      <c r="AK578" t="e">
        <f t="shared" ca="1" si="1442"/>
        <v>#N/A</v>
      </c>
      <c r="AL578" t="e">
        <f t="shared" ca="1" si="1442"/>
        <v>#N/A</v>
      </c>
      <c r="AM578" t="e">
        <f t="shared" ca="1" si="1442"/>
        <v>#N/A</v>
      </c>
      <c r="AN578" t="e">
        <f t="shared" ca="1" si="1442"/>
        <v>#N/A</v>
      </c>
      <c r="AO578" t="e">
        <f t="shared" ca="1" si="1442"/>
        <v>#N/A</v>
      </c>
      <c r="AP578" t="e">
        <f t="shared" ca="1" si="1442"/>
        <v>#N/A</v>
      </c>
      <c r="AQ578" t="e">
        <f t="shared" ca="1" si="1442"/>
        <v>#N/A</v>
      </c>
      <c r="AR578" t="e">
        <f t="shared" ca="1" si="1442"/>
        <v>#N/A</v>
      </c>
      <c r="AS578" t="e">
        <f t="shared" ca="1" si="1442"/>
        <v>#N/A</v>
      </c>
      <c r="AT578" t="e">
        <f t="shared" ca="1" si="1442"/>
        <v>#N/A</v>
      </c>
      <c r="AU578" t="e">
        <f t="shared" ca="1" si="1442"/>
        <v>#N/A</v>
      </c>
      <c r="AV578" t="e">
        <f t="shared" ca="1" si="1442"/>
        <v>#N/A</v>
      </c>
      <c r="AW578" t="e">
        <f t="shared" ca="1" si="1442"/>
        <v>#N/A</v>
      </c>
      <c r="AX578" t="e">
        <f t="shared" ca="1" si="1442"/>
        <v>#N/A</v>
      </c>
      <c r="AY578" t="e">
        <f t="shared" ca="1" si="1442"/>
        <v>#N/A</v>
      </c>
      <c r="AZ578" t="e">
        <f t="shared" ca="1" si="1442"/>
        <v>#N/A</v>
      </c>
      <c r="BA578" t="e">
        <f t="shared" ca="1" si="1442"/>
        <v>#N/A</v>
      </c>
      <c r="BB578" s="91" t="e">
        <f t="shared" ca="1" si="1442"/>
        <v>#N/A</v>
      </c>
      <c r="BC578" t="e">
        <f t="shared" ca="1" si="1442"/>
        <v>#N/A</v>
      </c>
      <c r="BD578" t="e">
        <f t="shared" ca="1" si="1442"/>
        <v>#N/A</v>
      </c>
      <c r="BE578" t="e">
        <f t="shared" ca="1" si="1442"/>
        <v>#N/A</v>
      </c>
      <c r="BF578" t="e">
        <f t="shared" ca="1" si="1442"/>
        <v>#N/A</v>
      </c>
      <c r="BG578" t="e">
        <f t="shared" ca="1" si="1442"/>
        <v>#N/A</v>
      </c>
      <c r="BH578" t="e">
        <f t="shared" ca="1" si="1442"/>
        <v>#N/A</v>
      </c>
      <c r="BI578" t="e">
        <f t="shared" ca="1" si="1442"/>
        <v>#N/A</v>
      </c>
      <c r="BJ578" t="e">
        <f t="shared" ca="1" si="1442"/>
        <v>#N/A</v>
      </c>
      <c r="BK578" t="e">
        <f t="shared" ca="1" si="1442"/>
        <v>#N/A</v>
      </c>
      <c r="BL578" t="e">
        <f t="shared" ca="1" si="1442"/>
        <v>#N/A</v>
      </c>
      <c r="BM578" t="e">
        <f t="shared" ca="1" si="1442"/>
        <v>#N/A</v>
      </c>
      <c r="BN578" t="e">
        <f t="shared" ca="1" si="1442"/>
        <v>#N/A</v>
      </c>
      <c r="BO578" t="e">
        <f t="shared" ca="1" si="1442"/>
        <v>#N/A</v>
      </c>
      <c r="BP578" t="e">
        <f t="shared" ca="1" si="1442"/>
        <v>#N/A</v>
      </c>
      <c r="BQ578" t="e">
        <f t="shared" ca="1" si="1442"/>
        <v>#N/A</v>
      </c>
      <c r="BR578" t="e">
        <f t="shared" ca="1" si="1442"/>
        <v>#N/A</v>
      </c>
      <c r="BS578" t="e">
        <f t="shared" ca="1" si="1442"/>
        <v>#N/A</v>
      </c>
      <c r="BT578" t="e">
        <f t="shared" ca="1" si="1442"/>
        <v>#N/A</v>
      </c>
      <c r="BU578" t="e">
        <f t="shared" ca="1" si="1442"/>
        <v>#N/A</v>
      </c>
      <c r="BV578" t="e">
        <f t="shared" ca="1" si="1442"/>
        <v>#N/A</v>
      </c>
      <c r="BW578" t="e">
        <f t="shared" ca="1" si="1442"/>
        <v>#N/A</v>
      </c>
      <c r="BX578" t="e">
        <f t="shared" ca="1" si="1442"/>
        <v>#N/A</v>
      </c>
      <c r="BY578" t="e">
        <f t="shared" ca="1" si="1442"/>
        <v>#N/A</v>
      </c>
      <c r="BZ578" t="e">
        <f t="shared" ca="1" si="1442"/>
        <v>#N/A</v>
      </c>
      <c r="CA578" t="e">
        <f t="shared" ca="1" si="1442"/>
        <v>#N/A</v>
      </c>
      <c r="CB578" t="e">
        <f t="shared" ca="1" si="1442"/>
        <v>#N/A</v>
      </c>
      <c r="CC578" t="e">
        <f t="shared" ca="1" si="1442"/>
        <v>#N/A</v>
      </c>
      <c r="CD578" t="e">
        <f t="shared" ca="1" si="1442"/>
        <v>#N/A</v>
      </c>
      <c r="CE578" t="e">
        <f t="shared" ca="1" si="1442"/>
        <v>#N/A</v>
      </c>
      <c r="CF578" s="91" t="e">
        <f t="shared" ca="1" si="1442"/>
        <v>#N/A</v>
      </c>
      <c r="CG578" t="e">
        <f t="shared" ca="1" si="1442"/>
        <v>#N/A</v>
      </c>
      <c r="CH578" t="e">
        <f t="shared" ca="1" si="1442"/>
        <v>#N/A</v>
      </c>
      <c r="CI578" t="e">
        <f t="shared" ca="1" si="1442"/>
        <v>#N/A</v>
      </c>
      <c r="CJ578" t="e">
        <f t="shared" ca="1" si="1442"/>
        <v>#N/A</v>
      </c>
      <c r="CK578" t="e">
        <f t="shared" ca="1" si="1443"/>
        <v>#N/A</v>
      </c>
      <c r="CL578" t="e">
        <f t="shared" ca="1" si="1443"/>
        <v>#N/A</v>
      </c>
      <c r="CM578" t="e">
        <f t="shared" ca="1" si="1443"/>
        <v>#N/A</v>
      </c>
      <c r="CN578" t="e">
        <f t="shared" ca="1" si="1443"/>
        <v>#N/A</v>
      </c>
      <c r="CO578" t="e">
        <f t="shared" ca="1" si="1443"/>
        <v>#N/A</v>
      </c>
      <c r="CP578" t="e">
        <f t="shared" ca="1" si="1443"/>
        <v>#N/A</v>
      </c>
      <c r="CQ578" t="e">
        <f t="shared" ca="1" si="1443"/>
        <v>#N/A</v>
      </c>
      <c r="CR578" t="e">
        <f t="shared" ca="1" si="1443"/>
        <v>#N/A</v>
      </c>
      <c r="CS578" t="e">
        <f t="shared" ca="1" si="1443"/>
        <v>#N/A</v>
      </c>
      <c r="CT578" t="e">
        <f t="shared" ca="1" si="1443"/>
        <v>#N/A</v>
      </c>
      <c r="CU578" t="e">
        <f t="shared" ca="1" si="1443"/>
        <v>#N/A</v>
      </c>
      <c r="CV578" t="e">
        <f t="shared" ca="1" si="1443"/>
        <v>#N/A</v>
      </c>
      <c r="CW578" t="e">
        <f t="shared" ca="1" si="1443"/>
        <v>#N/A</v>
      </c>
      <c r="CX578" t="e">
        <f t="shared" ca="1" si="1443"/>
        <v>#N/A</v>
      </c>
      <c r="CY578" t="e">
        <f t="shared" ca="1" si="1443"/>
        <v>#N/A</v>
      </c>
      <c r="CZ578" t="e">
        <f t="shared" ca="1" si="1440"/>
        <v>#N/A</v>
      </c>
      <c r="DA578" t="e">
        <f t="shared" ca="1" si="1440"/>
        <v>#N/A</v>
      </c>
      <c r="DB578" t="e">
        <f t="shared" ca="1" si="1440"/>
        <v>#N/A</v>
      </c>
      <c r="DC578" t="e">
        <f t="shared" ca="1" si="1440"/>
        <v>#N/A</v>
      </c>
      <c r="DD578" t="e">
        <f t="shared" ca="1" si="1440"/>
        <v>#N/A</v>
      </c>
      <c r="DE578" t="e">
        <f t="shared" ca="1" si="1440"/>
        <v>#N/A</v>
      </c>
      <c r="DF578" t="e">
        <f t="shared" ca="1" si="1440"/>
        <v>#N/A</v>
      </c>
      <c r="DG578" t="e">
        <f t="shared" ca="1" si="1440"/>
        <v>#N/A</v>
      </c>
      <c r="DH578" t="e">
        <f t="shared" ca="1" si="1440"/>
        <v>#N/A</v>
      </c>
      <c r="DI578" t="e">
        <f t="shared" ca="1" si="1440"/>
        <v>#N/A</v>
      </c>
      <c r="DJ578" s="91" t="e">
        <f t="shared" ca="1" si="1440"/>
        <v>#N/A</v>
      </c>
      <c r="DK578" t="e">
        <f t="shared" ca="1" si="1440"/>
        <v>#N/A</v>
      </c>
      <c r="DL578" t="e">
        <f t="shared" ca="1" si="1440"/>
        <v>#N/A</v>
      </c>
      <c r="DM578" t="e">
        <f t="shared" ca="1" si="1440"/>
        <v>#N/A</v>
      </c>
      <c r="DN578" t="e">
        <f t="shared" ca="1" si="1440"/>
        <v>#N/A</v>
      </c>
      <c r="DO578" t="e">
        <f t="shared" ca="1" si="1440"/>
        <v>#N/A</v>
      </c>
      <c r="DP578" t="e">
        <f t="shared" ca="1" si="1440"/>
        <v>#N/A</v>
      </c>
      <c r="DQ578" t="e">
        <f t="shared" ca="1" si="1440"/>
        <v>#N/A</v>
      </c>
      <c r="DR578" t="e">
        <f t="shared" ca="1" si="1440"/>
        <v>#N/A</v>
      </c>
      <c r="DS578" t="e">
        <f t="shared" ca="1" si="1440"/>
        <v>#N/A</v>
      </c>
      <c r="DT578" t="e">
        <f t="shared" ca="1" si="1440"/>
        <v>#N/A</v>
      </c>
      <c r="DU578" t="e">
        <f t="shared" ca="1" si="1440"/>
        <v>#N/A</v>
      </c>
      <c r="DV578" t="e">
        <f t="shared" ca="1" si="1440"/>
        <v>#N/A</v>
      </c>
      <c r="DW578" t="e">
        <f t="shared" ca="1" si="1440"/>
        <v>#N/A</v>
      </c>
      <c r="DX578" t="e">
        <f t="shared" ca="1" si="1440"/>
        <v>#N/A</v>
      </c>
      <c r="DY578" t="e">
        <f t="shared" ca="1" si="1440"/>
        <v>#N/A</v>
      </c>
      <c r="DZ578" t="e">
        <f t="shared" ca="1" si="1440"/>
        <v>#N/A</v>
      </c>
      <c r="EA578" t="e">
        <f t="shared" ca="1" si="1440"/>
        <v>#N/A</v>
      </c>
      <c r="EB578" t="e">
        <f t="shared" ca="1" si="1440"/>
        <v>#N/A</v>
      </c>
      <c r="EC578" t="e">
        <f t="shared" ca="1" si="1440"/>
        <v>#N/A</v>
      </c>
      <c r="ED578" t="e">
        <f t="shared" ca="1" si="1440"/>
        <v>#N/A</v>
      </c>
      <c r="EE578" t="e">
        <f t="shared" ca="1" si="1440"/>
        <v>#N/A</v>
      </c>
      <c r="EF578" t="e">
        <f t="shared" ca="1" si="1440"/>
        <v>#N/A</v>
      </c>
      <c r="EG578" t="e">
        <f t="shared" ca="1" si="1440"/>
        <v>#N/A</v>
      </c>
      <c r="EH578" t="e">
        <f t="shared" ca="1" si="1440"/>
        <v>#N/A</v>
      </c>
      <c r="EI578" t="e">
        <f t="shared" ca="1" si="1440"/>
        <v>#N/A</v>
      </c>
      <c r="EJ578" t="e">
        <f t="shared" ca="1" si="1440"/>
        <v>#N/A</v>
      </c>
      <c r="EK578" t="e">
        <f t="shared" ca="1" si="1440"/>
        <v>#N/A</v>
      </c>
      <c r="EL578" t="e">
        <f t="shared" ca="1" si="1440"/>
        <v>#N/A</v>
      </c>
      <c r="EM578" t="e">
        <f t="shared" ca="1" si="1440"/>
        <v>#N/A</v>
      </c>
      <c r="EN578" s="91" t="e">
        <f t="shared" ca="1" si="1440"/>
        <v>#N/A</v>
      </c>
    </row>
    <row r="579" spans="1:144">
      <c r="A579" t="str">
        <f ca="1"/>
        <v>Substructure</v>
      </c>
      <c r="B579" t="str">
        <f ca="1"/>
        <v>Basement walls</v>
      </c>
      <c r="C579">
        <f ca="1"/>
        <v>0</v>
      </c>
      <c r="D579" t="str">
        <f ca="1"/>
        <v/>
      </c>
      <c r="E579">
        <f ca="1"/>
        <v>0</v>
      </c>
      <c r="F579">
        <f ca="1"/>
        <v>0</v>
      </c>
      <c r="G579">
        <f ca="1"/>
        <v>0</v>
      </c>
      <c r="H579" t="str">
        <f ca="1"/>
        <v/>
      </c>
      <c r="I579">
        <f ca="1"/>
        <v>0</v>
      </c>
      <c r="J579" t="str">
        <f ca="1"/>
        <v/>
      </c>
      <c r="K579" t="str">
        <f ca="1"/>
        <v>0</v>
      </c>
      <c r="L579" t="str">
        <f ca="1"/>
        <v>0</v>
      </c>
      <c r="M579" t="str">
        <f ca="1"/>
        <v>0</v>
      </c>
      <c r="X579" s="91" t="e">
        <f t="shared" ca="1" si="1441"/>
        <v>#N/A</v>
      </c>
      <c r="Y579" t="e">
        <f t="shared" ca="1" si="1442"/>
        <v>#N/A</v>
      </c>
      <c r="Z579" t="e">
        <f t="shared" ca="1" si="1442"/>
        <v>#N/A</v>
      </c>
      <c r="AA579" t="e">
        <f t="shared" ca="1" si="1442"/>
        <v>#N/A</v>
      </c>
      <c r="AB579" t="e">
        <f t="shared" ca="1" si="1442"/>
        <v>#N/A</v>
      </c>
      <c r="AC579" t="e">
        <f t="shared" ca="1" si="1442"/>
        <v>#N/A</v>
      </c>
      <c r="AD579" t="e">
        <f t="shared" ca="1" si="1442"/>
        <v>#N/A</v>
      </c>
      <c r="AE579" t="e">
        <f t="shared" ca="1" si="1442"/>
        <v>#N/A</v>
      </c>
      <c r="AF579" t="e">
        <f t="shared" ca="1" si="1442"/>
        <v>#N/A</v>
      </c>
      <c r="AG579" t="e">
        <f t="shared" ca="1" si="1442"/>
        <v>#N/A</v>
      </c>
      <c r="AH579" t="e">
        <f t="shared" ca="1" si="1442"/>
        <v>#N/A</v>
      </c>
      <c r="AI579" t="e">
        <f t="shared" ca="1" si="1442"/>
        <v>#N/A</v>
      </c>
      <c r="AJ579" t="e">
        <f t="shared" ca="1" si="1442"/>
        <v>#N/A</v>
      </c>
      <c r="AK579" t="e">
        <f t="shared" ca="1" si="1442"/>
        <v>#N/A</v>
      </c>
      <c r="AL579" t="e">
        <f t="shared" ca="1" si="1442"/>
        <v>#N/A</v>
      </c>
      <c r="AM579" t="e">
        <f t="shared" ca="1" si="1442"/>
        <v>#N/A</v>
      </c>
      <c r="AN579" t="e">
        <f t="shared" ca="1" si="1442"/>
        <v>#N/A</v>
      </c>
      <c r="AO579" t="e">
        <f t="shared" ca="1" si="1442"/>
        <v>#N/A</v>
      </c>
      <c r="AP579" t="e">
        <f t="shared" ca="1" si="1442"/>
        <v>#N/A</v>
      </c>
      <c r="AQ579" t="e">
        <f t="shared" ca="1" si="1442"/>
        <v>#N/A</v>
      </c>
      <c r="AR579" t="e">
        <f t="shared" ca="1" si="1442"/>
        <v>#N/A</v>
      </c>
      <c r="AS579" t="e">
        <f t="shared" ca="1" si="1442"/>
        <v>#N/A</v>
      </c>
      <c r="AT579" t="e">
        <f t="shared" ca="1" si="1442"/>
        <v>#N/A</v>
      </c>
      <c r="AU579" t="e">
        <f t="shared" ca="1" si="1442"/>
        <v>#N/A</v>
      </c>
      <c r="AV579" t="e">
        <f t="shared" ca="1" si="1442"/>
        <v>#N/A</v>
      </c>
      <c r="AW579" t="e">
        <f t="shared" ca="1" si="1442"/>
        <v>#N/A</v>
      </c>
      <c r="AX579" t="e">
        <f t="shared" ca="1" si="1442"/>
        <v>#N/A</v>
      </c>
      <c r="AY579" t="e">
        <f t="shared" ca="1" si="1442"/>
        <v>#N/A</v>
      </c>
      <c r="AZ579" t="e">
        <f t="shared" ca="1" si="1442"/>
        <v>#N/A</v>
      </c>
      <c r="BA579" t="e">
        <f t="shared" ca="1" si="1442"/>
        <v>#N/A</v>
      </c>
      <c r="BB579" s="91" t="e">
        <f t="shared" ca="1" si="1442"/>
        <v>#N/A</v>
      </c>
      <c r="BC579" t="e">
        <f t="shared" ca="1" si="1442"/>
        <v>#N/A</v>
      </c>
      <c r="BD579" t="e">
        <f t="shared" ca="1" si="1442"/>
        <v>#N/A</v>
      </c>
      <c r="BE579" t="e">
        <f t="shared" ca="1" si="1442"/>
        <v>#N/A</v>
      </c>
      <c r="BF579" t="e">
        <f t="shared" ca="1" si="1442"/>
        <v>#N/A</v>
      </c>
      <c r="BG579" t="e">
        <f t="shared" ca="1" si="1442"/>
        <v>#N/A</v>
      </c>
      <c r="BH579" t="e">
        <f t="shared" ca="1" si="1442"/>
        <v>#N/A</v>
      </c>
      <c r="BI579" t="e">
        <f t="shared" ca="1" si="1442"/>
        <v>#N/A</v>
      </c>
      <c r="BJ579" t="e">
        <f t="shared" ca="1" si="1442"/>
        <v>#N/A</v>
      </c>
      <c r="BK579" t="e">
        <f t="shared" ca="1" si="1442"/>
        <v>#N/A</v>
      </c>
      <c r="BL579" t="e">
        <f t="shared" ca="1" si="1442"/>
        <v>#N/A</v>
      </c>
      <c r="BM579" t="e">
        <f t="shared" ca="1" si="1442"/>
        <v>#N/A</v>
      </c>
      <c r="BN579" t="e">
        <f t="shared" ca="1" si="1442"/>
        <v>#N/A</v>
      </c>
      <c r="BO579" t="e">
        <f t="shared" ca="1" si="1442"/>
        <v>#N/A</v>
      </c>
      <c r="BP579" t="e">
        <f t="shared" ca="1" si="1442"/>
        <v>#N/A</v>
      </c>
      <c r="BQ579" t="e">
        <f t="shared" ca="1" si="1442"/>
        <v>#N/A</v>
      </c>
      <c r="BR579" t="e">
        <f t="shared" ca="1" si="1442"/>
        <v>#N/A</v>
      </c>
      <c r="BS579" t="e">
        <f t="shared" ca="1" si="1442"/>
        <v>#N/A</v>
      </c>
      <c r="BT579" t="e">
        <f t="shared" ca="1" si="1442"/>
        <v>#N/A</v>
      </c>
      <c r="BU579" t="e">
        <f t="shared" ca="1" si="1442"/>
        <v>#N/A</v>
      </c>
      <c r="BV579" t="e">
        <f t="shared" ca="1" si="1442"/>
        <v>#N/A</v>
      </c>
      <c r="BW579" t="e">
        <f t="shared" ca="1" si="1442"/>
        <v>#N/A</v>
      </c>
      <c r="BX579" t="e">
        <f t="shared" ca="1" si="1442"/>
        <v>#N/A</v>
      </c>
      <c r="BY579" t="e">
        <f t="shared" ca="1" si="1442"/>
        <v>#N/A</v>
      </c>
      <c r="BZ579" t="e">
        <f t="shared" ca="1" si="1442"/>
        <v>#N/A</v>
      </c>
      <c r="CA579" t="e">
        <f t="shared" ca="1" si="1442"/>
        <v>#N/A</v>
      </c>
      <c r="CB579" t="e">
        <f t="shared" ca="1" si="1442"/>
        <v>#N/A</v>
      </c>
      <c r="CC579" t="e">
        <f t="shared" ca="1" si="1442"/>
        <v>#N/A</v>
      </c>
      <c r="CD579" t="e">
        <f t="shared" ca="1" si="1442"/>
        <v>#N/A</v>
      </c>
      <c r="CE579" t="e">
        <f t="shared" ca="1" si="1442"/>
        <v>#N/A</v>
      </c>
      <c r="CF579" s="91" t="e">
        <f t="shared" ca="1" si="1442"/>
        <v>#N/A</v>
      </c>
      <c r="CG579" t="e">
        <f t="shared" ca="1" si="1442"/>
        <v>#N/A</v>
      </c>
      <c r="CH579" t="e">
        <f t="shared" ca="1" si="1442"/>
        <v>#N/A</v>
      </c>
      <c r="CI579" t="e">
        <f t="shared" ca="1" si="1442"/>
        <v>#N/A</v>
      </c>
      <c r="CJ579" t="e">
        <f t="shared" ref="CJ579:EN582" ca="1" si="1444">$L579*$E$572</f>
        <v>#N/A</v>
      </c>
      <c r="CK579" t="e">
        <f t="shared" ca="1" si="1444"/>
        <v>#N/A</v>
      </c>
      <c r="CL579" t="e">
        <f t="shared" ca="1" si="1444"/>
        <v>#N/A</v>
      </c>
      <c r="CM579" t="e">
        <f t="shared" ca="1" si="1444"/>
        <v>#N/A</v>
      </c>
      <c r="CN579" t="e">
        <f t="shared" ca="1" si="1444"/>
        <v>#N/A</v>
      </c>
      <c r="CO579" t="e">
        <f t="shared" ca="1" si="1444"/>
        <v>#N/A</v>
      </c>
      <c r="CP579" t="e">
        <f t="shared" ca="1" si="1444"/>
        <v>#N/A</v>
      </c>
      <c r="CQ579" t="e">
        <f t="shared" ca="1" si="1444"/>
        <v>#N/A</v>
      </c>
      <c r="CR579" t="e">
        <f t="shared" ca="1" si="1444"/>
        <v>#N/A</v>
      </c>
      <c r="CS579" t="e">
        <f t="shared" ca="1" si="1444"/>
        <v>#N/A</v>
      </c>
      <c r="CT579" t="e">
        <f t="shared" ca="1" si="1444"/>
        <v>#N/A</v>
      </c>
      <c r="CU579" t="e">
        <f t="shared" ca="1" si="1444"/>
        <v>#N/A</v>
      </c>
      <c r="CV579" t="e">
        <f t="shared" ca="1" si="1444"/>
        <v>#N/A</v>
      </c>
      <c r="CW579" t="e">
        <f t="shared" ca="1" si="1444"/>
        <v>#N/A</v>
      </c>
      <c r="CX579" t="e">
        <f t="shared" ca="1" si="1444"/>
        <v>#N/A</v>
      </c>
      <c r="CY579" t="e">
        <f t="shared" ca="1" si="1444"/>
        <v>#N/A</v>
      </c>
      <c r="CZ579" t="e">
        <f t="shared" ca="1" si="1444"/>
        <v>#N/A</v>
      </c>
      <c r="DA579" t="e">
        <f t="shared" ca="1" si="1444"/>
        <v>#N/A</v>
      </c>
      <c r="DB579" t="e">
        <f t="shared" ca="1" si="1444"/>
        <v>#N/A</v>
      </c>
      <c r="DC579" t="e">
        <f t="shared" ca="1" si="1444"/>
        <v>#N/A</v>
      </c>
      <c r="DD579" t="e">
        <f t="shared" ca="1" si="1444"/>
        <v>#N/A</v>
      </c>
      <c r="DE579" t="e">
        <f t="shared" ca="1" si="1444"/>
        <v>#N/A</v>
      </c>
      <c r="DF579" t="e">
        <f t="shared" ca="1" si="1444"/>
        <v>#N/A</v>
      </c>
      <c r="DG579" t="e">
        <f t="shared" ca="1" si="1444"/>
        <v>#N/A</v>
      </c>
      <c r="DH579" t="e">
        <f t="shared" ca="1" si="1444"/>
        <v>#N/A</v>
      </c>
      <c r="DI579" t="e">
        <f t="shared" ca="1" si="1444"/>
        <v>#N/A</v>
      </c>
      <c r="DJ579" s="91" t="e">
        <f t="shared" ca="1" si="1444"/>
        <v>#N/A</v>
      </c>
      <c r="DK579" t="e">
        <f t="shared" ca="1" si="1444"/>
        <v>#N/A</v>
      </c>
      <c r="DL579" t="e">
        <f t="shared" ca="1" si="1444"/>
        <v>#N/A</v>
      </c>
      <c r="DM579" t="e">
        <f t="shared" ca="1" si="1444"/>
        <v>#N/A</v>
      </c>
      <c r="DN579" t="e">
        <f t="shared" ca="1" si="1444"/>
        <v>#N/A</v>
      </c>
      <c r="DO579" t="e">
        <f t="shared" ca="1" si="1444"/>
        <v>#N/A</v>
      </c>
      <c r="DP579" t="e">
        <f t="shared" ca="1" si="1444"/>
        <v>#N/A</v>
      </c>
      <c r="DQ579" t="e">
        <f t="shared" ca="1" si="1444"/>
        <v>#N/A</v>
      </c>
      <c r="DR579" t="e">
        <f t="shared" ca="1" si="1444"/>
        <v>#N/A</v>
      </c>
      <c r="DS579" t="e">
        <f t="shared" ca="1" si="1444"/>
        <v>#N/A</v>
      </c>
      <c r="DT579" t="e">
        <f t="shared" ca="1" si="1444"/>
        <v>#N/A</v>
      </c>
      <c r="DU579" t="e">
        <f t="shared" ca="1" si="1444"/>
        <v>#N/A</v>
      </c>
      <c r="DV579" t="e">
        <f t="shared" ca="1" si="1444"/>
        <v>#N/A</v>
      </c>
      <c r="DW579" t="e">
        <f t="shared" ca="1" si="1444"/>
        <v>#N/A</v>
      </c>
      <c r="DX579" t="e">
        <f t="shared" ca="1" si="1444"/>
        <v>#N/A</v>
      </c>
      <c r="DY579" t="e">
        <f t="shared" ca="1" si="1444"/>
        <v>#N/A</v>
      </c>
      <c r="DZ579" t="e">
        <f t="shared" ca="1" si="1444"/>
        <v>#N/A</v>
      </c>
      <c r="EA579" t="e">
        <f t="shared" ca="1" si="1444"/>
        <v>#N/A</v>
      </c>
      <c r="EB579" t="e">
        <f t="shared" ca="1" si="1444"/>
        <v>#N/A</v>
      </c>
      <c r="EC579" t="e">
        <f t="shared" ca="1" si="1444"/>
        <v>#N/A</v>
      </c>
      <c r="ED579" t="e">
        <f t="shared" ca="1" si="1444"/>
        <v>#N/A</v>
      </c>
      <c r="EE579" t="e">
        <f t="shared" ca="1" si="1444"/>
        <v>#N/A</v>
      </c>
      <c r="EF579" t="e">
        <f t="shared" ca="1" si="1444"/>
        <v>#N/A</v>
      </c>
      <c r="EG579" t="e">
        <f t="shared" ca="1" si="1444"/>
        <v>#N/A</v>
      </c>
      <c r="EH579" t="e">
        <f t="shared" ca="1" si="1444"/>
        <v>#N/A</v>
      </c>
      <c r="EI579" t="e">
        <f t="shared" ca="1" si="1444"/>
        <v>#N/A</v>
      </c>
      <c r="EJ579" t="e">
        <f t="shared" ca="1" si="1444"/>
        <v>#N/A</v>
      </c>
      <c r="EK579" t="e">
        <f t="shared" ca="1" si="1444"/>
        <v>#N/A</v>
      </c>
      <c r="EL579" t="e">
        <f t="shared" ca="1" si="1444"/>
        <v>#N/A</v>
      </c>
      <c r="EM579" t="e">
        <f t="shared" ca="1" si="1444"/>
        <v>#N/A</v>
      </c>
      <c r="EN579" s="91" t="e">
        <f t="shared" ca="1" si="1444"/>
        <v>#N/A</v>
      </c>
    </row>
    <row r="580" spans="1:144">
      <c r="A580" t="str">
        <f ca="1"/>
        <v>Substructure</v>
      </c>
      <c r="B580" t="str">
        <f ca="1"/>
        <v>Lowest floor slab</v>
      </c>
      <c r="C580">
        <f ca="1"/>
        <v>0</v>
      </c>
      <c r="D580" t="str">
        <f ca="1"/>
        <v/>
      </c>
      <c r="E580">
        <f ca="1"/>
        <v>0</v>
      </c>
      <c r="F580">
        <f ca="1"/>
        <v>0</v>
      </c>
      <c r="G580">
        <f ca="1"/>
        <v>0</v>
      </c>
      <c r="H580" t="str">
        <f ca="1"/>
        <v/>
      </c>
      <c r="I580">
        <f ca="1"/>
        <v>0</v>
      </c>
      <c r="J580" t="str">
        <f ca="1"/>
        <v/>
      </c>
      <c r="K580" t="str">
        <f ca="1"/>
        <v>0</v>
      </c>
      <c r="L580" t="str">
        <f ca="1"/>
        <v>0</v>
      </c>
      <c r="M580" t="str">
        <f ca="1"/>
        <v>0</v>
      </c>
      <c r="X580" s="91" t="e">
        <f t="shared" ca="1" si="1441"/>
        <v>#N/A</v>
      </c>
      <c r="Y580" t="e">
        <f t="shared" ref="Y580:CJ583" ca="1" si="1445">$L580*$E$572</f>
        <v>#N/A</v>
      </c>
      <c r="Z580" t="e">
        <f t="shared" ca="1" si="1445"/>
        <v>#N/A</v>
      </c>
      <c r="AA580" t="e">
        <f t="shared" ca="1" si="1445"/>
        <v>#N/A</v>
      </c>
      <c r="AB580" t="e">
        <f t="shared" ca="1" si="1445"/>
        <v>#N/A</v>
      </c>
      <c r="AC580" t="e">
        <f t="shared" ca="1" si="1445"/>
        <v>#N/A</v>
      </c>
      <c r="AD580" t="e">
        <f t="shared" ca="1" si="1445"/>
        <v>#N/A</v>
      </c>
      <c r="AE580" t="e">
        <f t="shared" ca="1" si="1445"/>
        <v>#N/A</v>
      </c>
      <c r="AF580" t="e">
        <f t="shared" ca="1" si="1445"/>
        <v>#N/A</v>
      </c>
      <c r="AG580" t="e">
        <f t="shared" ca="1" si="1445"/>
        <v>#N/A</v>
      </c>
      <c r="AH580" t="e">
        <f t="shared" ca="1" si="1445"/>
        <v>#N/A</v>
      </c>
      <c r="AI580" t="e">
        <f t="shared" ca="1" si="1445"/>
        <v>#N/A</v>
      </c>
      <c r="AJ580" t="e">
        <f t="shared" ca="1" si="1445"/>
        <v>#N/A</v>
      </c>
      <c r="AK580" t="e">
        <f t="shared" ca="1" si="1445"/>
        <v>#N/A</v>
      </c>
      <c r="AL580" t="e">
        <f t="shared" ca="1" si="1445"/>
        <v>#N/A</v>
      </c>
      <c r="AM580" t="e">
        <f t="shared" ca="1" si="1445"/>
        <v>#N/A</v>
      </c>
      <c r="AN580" t="e">
        <f t="shared" ca="1" si="1445"/>
        <v>#N/A</v>
      </c>
      <c r="AO580" t="e">
        <f t="shared" ca="1" si="1445"/>
        <v>#N/A</v>
      </c>
      <c r="AP580" t="e">
        <f t="shared" ca="1" si="1445"/>
        <v>#N/A</v>
      </c>
      <c r="AQ580" t="e">
        <f t="shared" ca="1" si="1445"/>
        <v>#N/A</v>
      </c>
      <c r="AR580" t="e">
        <f t="shared" ca="1" si="1445"/>
        <v>#N/A</v>
      </c>
      <c r="AS580" t="e">
        <f t="shared" ca="1" si="1445"/>
        <v>#N/A</v>
      </c>
      <c r="AT580" t="e">
        <f t="shared" ca="1" si="1445"/>
        <v>#N/A</v>
      </c>
      <c r="AU580" t="e">
        <f t="shared" ca="1" si="1445"/>
        <v>#N/A</v>
      </c>
      <c r="AV580" t="e">
        <f t="shared" ca="1" si="1445"/>
        <v>#N/A</v>
      </c>
      <c r="AW580" t="e">
        <f t="shared" ca="1" si="1445"/>
        <v>#N/A</v>
      </c>
      <c r="AX580" t="e">
        <f t="shared" ca="1" si="1445"/>
        <v>#N/A</v>
      </c>
      <c r="AY580" t="e">
        <f t="shared" ca="1" si="1445"/>
        <v>#N/A</v>
      </c>
      <c r="AZ580" t="e">
        <f t="shared" ca="1" si="1445"/>
        <v>#N/A</v>
      </c>
      <c r="BA580" t="e">
        <f t="shared" ca="1" si="1445"/>
        <v>#N/A</v>
      </c>
      <c r="BB580" s="91" t="e">
        <f t="shared" ca="1" si="1445"/>
        <v>#N/A</v>
      </c>
      <c r="BC580" t="e">
        <f t="shared" ca="1" si="1445"/>
        <v>#N/A</v>
      </c>
      <c r="BD580" t="e">
        <f t="shared" ca="1" si="1445"/>
        <v>#N/A</v>
      </c>
      <c r="BE580" t="e">
        <f t="shared" ca="1" si="1445"/>
        <v>#N/A</v>
      </c>
      <c r="BF580" t="e">
        <f t="shared" ca="1" si="1445"/>
        <v>#N/A</v>
      </c>
      <c r="BG580" t="e">
        <f t="shared" ca="1" si="1445"/>
        <v>#N/A</v>
      </c>
      <c r="BH580" t="e">
        <f t="shared" ca="1" si="1445"/>
        <v>#N/A</v>
      </c>
      <c r="BI580" t="e">
        <f t="shared" ca="1" si="1445"/>
        <v>#N/A</v>
      </c>
      <c r="BJ580" t="e">
        <f t="shared" ca="1" si="1445"/>
        <v>#N/A</v>
      </c>
      <c r="BK580" t="e">
        <f t="shared" ca="1" si="1445"/>
        <v>#N/A</v>
      </c>
      <c r="BL580" t="e">
        <f t="shared" ca="1" si="1445"/>
        <v>#N/A</v>
      </c>
      <c r="BM580" t="e">
        <f t="shared" ca="1" si="1445"/>
        <v>#N/A</v>
      </c>
      <c r="BN580" t="e">
        <f t="shared" ca="1" si="1445"/>
        <v>#N/A</v>
      </c>
      <c r="BO580" t="e">
        <f t="shared" ca="1" si="1445"/>
        <v>#N/A</v>
      </c>
      <c r="BP580" t="e">
        <f t="shared" ca="1" si="1445"/>
        <v>#N/A</v>
      </c>
      <c r="BQ580" t="e">
        <f t="shared" ca="1" si="1445"/>
        <v>#N/A</v>
      </c>
      <c r="BR580" t="e">
        <f t="shared" ca="1" si="1445"/>
        <v>#N/A</v>
      </c>
      <c r="BS580" t="e">
        <f t="shared" ca="1" si="1445"/>
        <v>#N/A</v>
      </c>
      <c r="BT580" t="e">
        <f t="shared" ca="1" si="1445"/>
        <v>#N/A</v>
      </c>
      <c r="BU580" t="e">
        <f t="shared" ca="1" si="1445"/>
        <v>#N/A</v>
      </c>
      <c r="BV580" t="e">
        <f t="shared" ca="1" si="1445"/>
        <v>#N/A</v>
      </c>
      <c r="BW580" t="e">
        <f t="shared" ca="1" si="1445"/>
        <v>#N/A</v>
      </c>
      <c r="BX580" t="e">
        <f t="shared" ca="1" si="1445"/>
        <v>#N/A</v>
      </c>
      <c r="BY580" t="e">
        <f t="shared" ca="1" si="1445"/>
        <v>#N/A</v>
      </c>
      <c r="BZ580" t="e">
        <f t="shared" ca="1" si="1445"/>
        <v>#N/A</v>
      </c>
      <c r="CA580" t="e">
        <f t="shared" ca="1" si="1445"/>
        <v>#N/A</v>
      </c>
      <c r="CB580" t="e">
        <f t="shared" ca="1" si="1445"/>
        <v>#N/A</v>
      </c>
      <c r="CC580" t="e">
        <f t="shared" ca="1" si="1445"/>
        <v>#N/A</v>
      </c>
      <c r="CD580" t="e">
        <f t="shared" ca="1" si="1445"/>
        <v>#N/A</v>
      </c>
      <c r="CE580" t="e">
        <f t="shared" ca="1" si="1445"/>
        <v>#N/A</v>
      </c>
      <c r="CF580" s="91" t="e">
        <f t="shared" ca="1" si="1445"/>
        <v>#N/A</v>
      </c>
      <c r="CG580" t="e">
        <f t="shared" ca="1" si="1445"/>
        <v>#N/A</v>
      </c>
      <c r="CH580" t="e">
        <f t="shared" ca="1" si="1445"/>
        <v>#N/A</v>
      </c>
      <c r="CI580" t="e">
        <f t="shared" ca="1" si="1445"/>
        <v>#N/A</v>
      </c>
      <c r="CJ580" t="e">
        <f t="shared" ca="1" si="1445"/>
        <v>#N/A</v>
      </c>
      <c r="CK580" t="e">
        <f t="shared" ca="1" si="1444"/>
        <v>#N/A</v>
      </c>
      <c r="CL580" t="e">
        <f t="shared" ca="1" si="1444"/>
        <v>#N/A</v>
      </c>
      <c r="CM580" t="e">
        <f t="shared" ca="1" si="1444"/>
        <v>#N/A</v>
      </c>
      <c r="CN580" t="e">
        <f t="shared" ca="1" si="1444"/>
        <v>#N/A</v>
      </c>
      <c r="CO580" t="e">
        <f t="shared" ca="1" si="1444"/>
        <v>#N/A</v>
      </c>
      <c r="CP580" t="e">
        <f t="shared" ca="1" si="1444"/>
        <v>#N/A</v>
      </c>
      <c r="CQ580" t="e">
        <f t="shared" ca="1" si="1444"/>
        <v>#N/A</v>
      </c>
      <c r="CR580" t="e">
        <f t="shared" ca="1" si="1444"/>
        <v>#N/A</v>
      </c>
      <c r="CS580" t="e">
        <f t="shared" ca="1" si="1444"/>
        <v>#N/A</v>
      </c>
      <c r="CT580" t="e">
        <f t="shared" ca="1" si="1444"/>
        <v>#N/A</v>
      </c>
      <c r="CU580" t="e">
        <f t="shared" ca="1" si="1444"/>
        <v>#N/A</v>
      </c>
      <c r="CV580" t="e">
        <f t="shared" ca="1" si="1444"/>
        <v>#N/A</v>
      </c>
      <c r="CW580" t="e">
        <f t="shared" ca="1" si="1444"/>
        <v>#N/A</v>
      </c>
      <c r="CX580" t="e">
        <f t="shared" ca="1" si="1444"/>
        <v>#N/A</v>
      </c>
      <c r="CY580" t="e">
        <f t="shared" ca="1" si="1444"/>
        <v>#N/A</v>
      </c>
      <c r="CZ580" t="e">
        <f t="shared" ca="1" si="1444"/>
        <v>#N/A</v>
      </c>
      <c r="DA580" t="e">
        <f t="shared" ca="1" si="1444"/>
        <v>#N/A</v>
      </c>
      <c r="DB580" t="e">
        <f t="shared" ca="1" si="1444"/>
        <v>#N/A</v>
      </c>
      <c r="DC580" t="e">
        <f t="shared" ca="1" si="1444"/>
        <v>#N/A</v>
      </c>
      <c r="DD580" t="e">
        <f t="shared" ca="1" si="1444"/>
        <v>#N/A</v>
      </c>
      <c r="DE580" t="e">
        <f t="shared" ca="1" si="1444"/>
        <v>#N/A</v>
      </c>
      <c r="DF580" t="e">
        <f t="shared" ca="1" si="1444"/>
        <v>#N/A</v>
      </c>
      <c r="DG580" t="e">
        <f t="shared" ca="1" si="1444"/>
        <v>#N/A</v>
      </c>
      <c r="DH580" t="e">
        <f t="shared" ca="1" si="1444"/>
        <v>#N/A</v>
      </c>
      <c r="DI580" t="e">
        <f t="shared" ca="1" si="1444"/>
        <v>#N/A</v>
      </c>
      <c r="DJ580" s="91" t="e">
        <f t="shared" ca="1" si="1444"/>
        <v>#N/A</v>
      </c>
      <c r="DK580" t="e">
        <f t="shared" ca="1" si="1444"/>
        <v>#N/A</v>
      </c>
      <c r="DL580" t="e">
        <f t="shared" ca="1" si="1444"/>
        <v>#N/A</v>
      </c>
      <c r="DM580" t="e">
        <f t="shared" ca="1" si="1444"/>
        <v>#N/A</v>
      </c>
      <c r="DN580" t="e">
        <f t="shared" ca="1" si="1444"/>
        <v>#N/A</v>
      </c>
      <c r="DO580" t="e">
        <f t="shared" ca="1" si="1444"/>
        <v>#N/A</v>
      </c>
      <c r="DP580" t="e">
        <f t="shared" ca="1" si="1444"/>
        <v>#N/A</v>
      </c>
      <c r="DQ580" t="e">
        <f t="shared" ca="1" si="1444"/>
        <v>#N/A</v>
      </c>
      <c r="DR580" t="e">
        <f t="shared" ca="1" si="1444"/>
        <v>#N/A</v>
      </c>
      <c r="DS580" t="e">
        <f t="shared" ca="1" si="1444"/>
        <v>#N/A</v>
      </c>
      <c r="DT580" t="e">
        <f t="shared" ca="1" si="1444"/>
        <v>#N/A</v>
      </c>
      <c r="DU580" t="e">
        <f t="shared" ca="1" si="1444"/>
        <v>#N/A</v>
      </c>
      <c r="DV580" t="e">
        <f t="shared" ca="1" si="1444"/>
        <v>#N/A</v>
      </c>
      <c r="DW580" t="e">
        <f t="shared" ca="1" si="1444"/>
        <v>#N/A</v>
      </c>
      <c r="DX580" t="e">
        <f t="shared" ca="1" si="1444"/>
        <v>#N/A</v>
      </c>
      <c r="DY580" t="e">
        <f t="shared" ca="1" si="1444"/>
        <v>#N/A</v>
      </c>
      <c r="DZ580" t="e">
        <f t="shared" ca="1" si="1444"/>
        <v>#N/A</v>
      </c>
      <c r="EA580" t="e">
        <f t="shared" ca="1" si="1444"/>
        <v>#N/A</v>
      </c>
      <c r="EB580" t="e">
        <f t="shared" ca="1" si="1444"/>
        <v>#N/A</v>
      </c>
      <c r="EC580" t="e">
        <f t="shared" ca="1" si="1444"/>
        <v>#N/A</v>
      </c>
      <c r="ED580" t="e">
        <f t="shared" ca="1" si="1444"/>
        <v>#N/A</v>
      </c>
      <c r="EE580" t="e">
        <f t="shared" ca="1" si="1444"/>
        <v>#N/A</v>
      </c>
      <c r="EF580" t="e">
        <f t="shared" ca="1" si="1444"/>
        <v>#N/A</v>
      </c>
      <c r="EG580" t="e">
        <f t="shared" ca="1" si="1444"/>
        <v>#N/A</v>
      </c>
      <c r="EH580" t="e">
        <f t="shared" ca="1" si="1444"/>
        <v>#N/A</v>
      </c>
      <c r="EI580" t="e">
        <f t="shared" ca="1" si="1444"/>
        <v>#N/A</v>
      </c>
      <c r="EJ580" t="e">
        <f t="shared" ca="1" si="1444"/>
        <v>#N/A</v>
      </c>
      <c r="EK580" t="e">
        <f t="shared" ca="1" si="1444"/>
        <v>#N/A</v>
      </c>
      <c r="EL580" t="e">
        <f t="shared" ca="1" si="1444"/>
        <v>#N/A</v>
      </c>
      <c r="EM580" t="e">
        <f t="shared" ca="1" si="1444"/>
        <v>#N/A</v>
      </c>
      <c r="EN580" s="91" t="e">
        <f t="shared" ca="1" si="1444"/>
        <v>#N/A</v>
      </c>
    </row>
    <row r="581" spans="1:144">
      <c r="A581" t="str">
        <f ca="1"/>
        <v>Substructure</v>
      </c>
      <c r="B581" t="str">
        <f ca="1"/>
        <v>Ground insulation</v>
      </c>
      <c r="C581">
        <f ca="1"/>
        <v>0</v>
      </c>
      <c r="D581" t="str">
        <f ca="1"/>
        <v/>
      </c>
      <c r="E581">
        <f ca="1"/>
        <v>0</v>
      </c>
      <c r="F581">
        <f ca="1"/>
        <v>0</v>
      </c>
      <c r="G581">
        <f ca="1"/>
        <v>0</v>
      </c>
      <c r="H581" t="str">
        <f ca="1"/>
        <v/>
      </c>
      <c r="I581">
        <f ca="1"/>
        <v>0</v>
      </c>
      <c r="J581" t="str">
        <f ca="1"/>
        <v/>
      </c>
      <c r="K581" t="str">
        <f ca="1"/>
        <v>0</v>
      </c>
      <c r="L581" t="str">
        <f ca="1"/>
        <v>0</v>
      </c>
      <c r="M581" t="str">
        <f ca="1"/>
        <v>0</v>
      </c>
      <c r="X581" s="91" t="e">
        <f t="shared" ca="1" si="1441"/>
        <v>#N/A</v>
      </c>
      <c r="Y581" t="e">
        <f t="shared" ca="1" si="1445"/>
        <v>#N/A</v>
      </c>
      <c r="Z581" t="e">
        <f t="shared" ca="1" si="1445"/>
        <v>#N/A</v>
      </c>
      <c r="AA581" t="e">
        <f t="shared" ca="1" si="1445"/>
        <v>#N/A</v>
      </c>
      <c r="AB581" t="e">
        <f t="shared" ca="1" si="1445"/>
        <v>#N/A</v>
      </c>
      <c r="AC581" t="e">
        <f t="shared" ca="1" si="1445"/>
        <v>#N/A</v>
      </c>
      <c r="AD581" t="e">
        <f t="shared" ca="1" si="1445"/>
        <v>#N/A</v>
      </c>
      <c r="AE581" t="e">
        <f t="shared" ca="1" si="1445"/>
        <v>#N/A</v>
      </c>
      <c r="AF581" t="e">
        <f t="shared" ca="1" si="1445"/>
        <v>#N/A</v>
      </c>
      <c r="AG581" t="e">
        <f t="shared" ca="1" si="1445"/>
        <v>#N/A</v>
      </c>
      <c r="AH581" t="e">
        <f t="shared" ca="1" si="1445"/>
        <v>#N/A</v>
      </c>
      <c r="AI581" t="e">
        <f t="shared" ca="1" si="1445"/>
        <v>#N/A</v>
      </c>
      <c r="AJ581" t="e">
        <f t="shared" ca="1" si="1445"/>
        <v>#N/A</v>
      </c>
      <c r="AK581" t="e">
        <f t="shared" ca="1" si="1445"/>
        <v>#N/A</v>
      </c>
      <c r="AL581" t="e">
        <f t="shared" ca="1" si="1445"/>
        <v>#N/A</v>
      </c>
      <c r="AM581" t="e">
        <f t="shared" ca="1" si="1445"/>
        <v>#N/A</v>
      </c>
      <c r="AN581" t="e">
        <f t="shared" ca="1" si="1445"/>
        <v>#N/A</v>
      </c>
      <c r="AO581" t="e">
        <f t="shared" ca="1" si="1445"/>
        <v>#N/A</v>
      </c>
      <c r="AP581" t="e">
        <f t="shared" ca="1" si="1445"/>
        <v>#N/A</v>
      </c>
      <c r="AQ581" t="e">
        <f t="shared" ca="1" si="1445"/>
        <v>#N/A</v>
      </c>
      <c r="AR581" t="e">
        <f t="shared" ca="1" si="1445"/>
        <v>#N/A</v>
      </c>
      <c r="AS581" t="e">
        <f t="shared" ca="1" si="1445"/>
        <v>#N/A</v>
      </c>
      <c r="AT581" t="e">
        <f t="shared" ca="1" si="1445"/>
        <v>#N/A</v>
      </c>
      <c r="AU581" t="e">
        <f t="shared" ca="1" si="1445"/>
        <v>#N/A</v>
      </c>
      <c r="AV581" t="e">
        <f t="shared" ca="1" si="1445"/>
        <v>#N/A</v>
      </c>
      <c r="AW581" t="e">
        <f t="shared" ca="1" si="1445"/>
        <v>#N/A</v>
      </c>
      <c r="AX581" t="e">
        <f t="shared" ca="1" si="1445"/>
        <v>#N/A</v>
      </c>
      <c r="AY581" t="e">
        <f t="shared" ca="1" si="1445"/>
        <v>#N/A</v>
      </c>
      <c r="AZ581" t="e">
        <f t="shared" ca="1" si="1445"/>
        <v>#N/A</v>
      </c>
      <c r="BA581" t="e">
        <f t="shared" ca="1" si="1445"/>
        <v>#N/A</v>
      </c>
      <c r="BB581" s="91" t="e">
        <f t="shared" ca="1" si="1445"/>
        <v>#N/A</v>
      </c>
      <c r="BC581" t="e">
        <f t="shared" ca="1" si="1445"/>
        <v>#N/A</v>
      </c>
      <c r="BD581" t="e">
        <f t="shared" ca="1" si="1445"/>
        <v>#N/A</v>
      </c>
      <c r="BE581" t="e">
        <f t="shared" ca="1" si="1445"/>
        <v>#N/A</v>
      </c>
      <c r="BF581" t="e">
        <f t="shared" ca="1" si="1445"/>
        <v>#N/A</v>
      </c>
      <c r="BG581" t="e">
        <f t="shared" ca="1" si="1445"/>
        <v>#N/A</v>
      </c>
      <c r="BH581" t="e">
        <f t="shared" ca="1" si="1445"/>
        <v>#N/A</v>
      </c>
      <c r="BI581" t="e">
        <f t="shared" ca="1" si="1445"/>
        <v>#N/A</v>
      </c>
      <c r="BJ581" t="e">
        <f t="shared" ca="1" si="1445"/>
        <v>#N/A</v>
      </c>
      <c r="BK581" t="e">
        <f t="shared" ca="1" si="1445"/>
        <v>#N/A</v>
      </c>
      <c r="BL581" t="e">
        <f t="shared" ca="1" si="1445"/>
        <v>#N/A</v>
      </c>
      <c r="BM581" t="e">
        <f t="shared" ca="1" si="1445"/>
        <v>#N/A</v>
      </c>
      <c r="BN581" t="e">
        <f t="shared" ca="1" si="1445"/>
        <v>#N/A</v>
      </c>
      <c r="BO581" t="e">
        <f t="shared" ca="1" si="1445"/>
        <v>#N/A</v>
      </c>
      <c r="BP581" t="e">
        <f t="shared" ca="1" si="1445"/>
        <v>#N/A</v>
      </c>
      <c r="BQ581" t="e">
        <f t="shared" ca="1" si="1445"/>
        <v>#N/A</v>
      </c>
      <c r="BR581" t="e">
        <f t="shared" ca="1" si="1445"/>
        <v>#N/A</v>
      </c>
      <c r="BS581" t="e">
        <f t="shared" ca="1" si="1445"/>
        <v>#N/A</v>
      </c>
      <c r="BT581" t="e">
        <f t="shared" ca="1" si="1445"/>
        <v>#N/A</v>
      </c>
      <c r="BU581" t="e">
        <f t="shared" ca="1" si="1445"/>
        <v>#N/A</v>
      </c>
      <c r="BV581" t="e">
        <f t="shared" ca="1" si="1445"/>
        <v>#N/A</v>
      </c>
      <c r="BW581" t="e">
        <f t="shared" ca="1" si="1445"/>
        <v>#N/A</v>
      </c>
      <c r="BX581" t="e">
        <f t="shared" ca="1" si="1445"/>
        <v>#N/A</v>
      </c>
      <c r="BY581" t="e">
        <f t="shared" ca="1" si="1445"/>
        <v>#N/A</v>
      </c>
      <c r="BZ581" t="e">
        <f t="shared" ca="1" si="1445"/>
        <v>#N/A</v>
      </c>
      <c r="CA581" t="e">
        <f t="shared" ca="1" si="1445"/>
        <v>#N/A</v>
      </c>
      <c r="CB581" t="e">
        <f t="shared" ca="1" si="1445"/>
        <v>#N/A</v>
      </c>
      <c r="CC581" t="e">
        <f t="shared" ca="1" si="1445"/>
        <v>#N/A</v>
      </c>
      <c r="CD581" t="e">
        <f t="shared" ca="1" si="1445"/>
        <v>#N/A</v>
      </c>
      <c r="CE581" t="e">
        <f t="shared" ca="1" si="1445"/>
        <v>#N/A</v>
      </c>
      <c r="CF581" s="91" t="e">
        <f t="shared" ca="1" si="1445"/>
        <v>#N/A</v>
      </c>
      <c r="CG581" t="e">
        <f t="shared" ca="1" si="1445"/>
        <v>#N/A</v>
      </c>
      <c r="CH581" t="e">
        <f t="shared" ca="1" si="1445"/>
        <v>#N/A</v>
      </c>
      <c r="CI581" t="e">
        <f t="shared" ca="1" si="1445"/>
        <v>#N/A</v>
      </c>
      <c r="CJ581" t="e">
        <f t="shared" ca="1" si="1445"/>
        <v>#N/A</v>
      </c>
      <c r="CK581" t="e">
        <f t="shared" ca="1" si="1444"/>
        <v>#N/A</v>
      </c>
      <c r="CL581" t="e">
        <f t="shared" ca="1" si="1444"/>
        <v>#N/A</v>
      </c>
      <c r="CM581" t="e">
        <f t="shared" ca="1" si="1444"/>
        <v>#N/A</v>
      </c>
      <c r="CN581" t="e">
        <f t="shared" ca="1" si="1444"/>
        <v>#N/A</v>
      </c>
      <c r="CO581" t="e">
        <f t="shared" ca="1" si="1444"/>
        <v>#N/A</v>
      </c>
      <c r="CP581" t="e">
        <f t="shared" ca="1" si="1444"/>
        <v>#N/A</v>
      </c>
      <c r="CQ581" t="e">
        <f t="shared" ca="1" si="1444"/>
        <v>#N/A</v>
      </c>
      <c r="CR581" t="e">
        <f t="shared" ca="1" si="1444"/>
        <v>#N/A</v>
      </c>
      <c r="CS581" t="e">
        <f t="shared" ca="1" si="1444"/>
        <v>#N/A</v>
      </c>
      <c r="CT581" t="e">
        <f t="shared" ca="1" si="1444"/>
        <v>#N/A</v>
      </c>
      <c r="CU581" t="e">
        <f t="shared" ca="1" si="1444"/>
        <v>#N/A</v>
      </c>
      <c r="CV581" t="e">
        <f t="shared" ca="1" si="1444"/>
        <v>#N/A</v>
      </c>
      <c r="CW581" t="e">
        <f t="shared" ca="1" si="1444"/>
        <v>#N/A</v>
      </c>
      <c r="CX581" t="e">
        <f t="shared" ca="1" si="1444"/>
        <v>#N/A</v>
      </c>
      <c r="CY581" t="e">
        <f t="shared" ca="1" si="1444"/>
        <v>#N/A</v>
      </c>
      <c r="CZ581" t="e">
        <f t="shared" ca="1" si="1444"/>
        <v>#N/A</v>
      </c>
      <c r="DA581" t="e">
        <f t="shared" ca="1" si="1444"/>
        <v>#N/A</v>
      </c>
      <c r="DB581" t="e">
        <f t="shared" ca="1" si="1444"/>
        <v>#N/A</v>
      </c>
      <c r="DC581" t="e">
        <f t="shared" ca="1" si="1444"/>
        <v>#N/A</v>
      </c>
      <c r="DD581" t="e">
        <f t="shared" ca="1" si="1444"/>
        <v>#N/A</v>
      </c>
      <c r="DE581" t="e">
        <f t="shared" ca="1" si="1444"/>
        <v>#N/A</v>
      </c>
      <c r="DF581" t="e">
        <f t="shared" ca="1" si="1444"/>
        <v>#N/A</v>
      </c>
      <c r="DG581" t="e">
        <f t="shared" ca="1" si="1444"/>
        <v>#N/A</v>
      </c>
      <c r="DH581" t="e">
        <f t="shared" ca="1" si="1444"/>
        <v>#N/A</v>
      </c>
      <c r="DI581" t="e">
        <f t="shared" ca="1" si="1444"/>
        <v>#N/A</v>
      </c>
      <c r="DJ581" s="91" t="e">
        <f t="shared" ca="1" si="1444"/>
        <v>#N/A</v>
      </c>
      <c r="DK581" t="e">
        <f t="shared" ca="1" si="1444"/>
        <v>#N/A</v>
      </c>
      <c r="DL581" t="e">
        <f t="shared" ca="1" si="1444"/>
        <v>#N/A</v>
      </c>
      <c r="DM581" t="e">
        <f t="shared" ca="1" si="1444"/>
        <v>#N/A</v>
      </c>
      <c r="DN581" t="e">
        <f t="shared" ca="1" si="1444"/>
        <v>#N/A</v>
      </c>
      <c r="DO581" t="e">
        <f t="shared" ca="1" si="1444"/>
        <v>#N/A</v>
      </c>
      <c r="DP581" t="e">
        <f t="shared" ca="1" si="1444"/>
        <v>#N/A</v>
      </c>
      <c r="DQ581" t="e">
        <f t="shared" ca="1" si="1444"/>
        <v>#N/A</v>
      </c>
      <c r="DR581" t="e">
        <f t="shared" ca="1" si="1444"/>
        <v>#N/A</v>
      </c>
      <c r="DS581" t="e">
        <f t="shared" ca="1" si="1444"/>
        <v>#N/A</v>
      </c>
      <c r="DT581" t="e">
        <f t="shared" ca="1" si="1444"/>
        <v>#N/A</v>
      </c>
      <c r="DU581" t="e">
        <f t="shared" ca="1" si="1444"/>
        <v>#N/A</v>
      </c>
      <c r="DV581" t="e">
        <f t="shared" ca="1" si="1444"/>
        <v>#N/A</v>
      </c>
      <c r="DW581" t="e">
        <f t="shared" ca="1" si="1444"/>
        <v>#N/A</v>
      </c>
      <c r="DX581" t="e">
        <f t="shared" ca="1" si="1444"/>
        <v>#N/A</v>
      </c>
      <c r="DY581" t="e">
        <f t="shared" ca="1" si="1444"/>
        <v>#N/A</v>
      </c>
      <c r="DZ581" t="e">
        <f t="shared" ca="1" si="1444"/>
        <v>#N/A</v>
      </c>
      <c r="EA581" t="e">
        <f t="shared" ca="1" si="1444"/>
        <v>#N/A</v>
      </c>
      <c r="EB581" t="e">
        <f t="shared" ca="1" si="1444"/>
        <v>#N/A</v>
      </c>
      <c r="EC581" t="e">
        <f t="shared" ca="1" si="1444"/>
        <v>#N/A</v>
      </c>
      <c r="ED581" t="e">
        <f t="shared" ca="1" si="1444"/>
        <v>#N/A</v>
      </c>
      <c r="EE581" t="e">
        <f t="shared" ca="1" si="1444"/>
        <v>#N/A</v>
      </c>
      <c r="EF581" t="e">
        <f t="shared" ca="1" si="1444"/>
        <v>#N/A</v>
      </c>
      <c r="EG581" t="e">
        <f t="shared" ca="1" si="1444"/>
        <v>#N/A</v>
      </c>
      <c r="EH581" t="e">
        <f t="shared" ca="1" si="1444"/>
        <v>#N/A</v>
      </c>
      <c r="EI581" t="e">
        <f t="shared" ca="1" si="1444"/>
        <v>#N/A</v>
      </c>
      <c r="EJ581" t="e">
        <f t="shared" ca="1" si="1444"/>
        <v>#N/A</v>
      </c>
      <c r="EK581" t="e">
        <f t="shared" ca="1" si="1444"/>
        <v>#N/A</v>
      </c>
      <c r="EL581" t="e">
        <f t="shared" ca="1" si="1444"/>
        <v>#N/A</v>
      </c>
      <c r="EM581" t="e">
        <f t="shared" ca="1" si="1444"/>
        <v>#N/A</v>
      </c>
      <c r="EN581" s="91" t="e">
        <f t="shared" ca="1" si="1444"/>
        <v>#N/A</v>
      </c>
    </row>
    <row r="582" spans="1:144">
      <c r="A582" t="str">
        <f ca="1"/>
        <v>Superstructure</v>
      </c>
      <c r="B582" t="str">
        <f ca="1"/>
        <v>Core structure</v>
      </c>
      <c r="C582">
        <f ca="1"/>
        <v>0</v>
      </c>
      <c r="D582" t="str">
        <f ca="1"/>
        <v/>
      </c>
      <c r="E582">
        <f ca="1"/>
        <v>0</v>
      </c>
      <c r="F582">
        <f ca="1"/>
        <v>0</v>
      </c>
      <c r="G582">
        <f ca="1"/>
        <v>0</v>
      </c>
      <c r="H582" t="str">
        <f ca="1"/>
        <v/>
      </c>
      <c r="I582">
        <f ca="1"/>
        <v>0</v>
      </c>
      <c r="J582" t="str">
        <f ca="1"/>
        <v/>
      </c>
      <c r="K582" t="str">
        <f ca="1"/>
        <v>0</v>
      </c>
      <c r="L582" t="str">
        <f ca="1"/>
        <v>0</v>
      </c>
      <c r="M582" t="str">
        <f ca="1"/>
        <v>0</v>
      </c>
      <c r="X582" s="91" t="e">
        <f t="shared" ca="1" si="1441"/>
        <v>#N/A</v>
      </c>
      <c r="Y582" t="e">
        <f t="shared" ca="1" si="1445"/>
        <v>#N/A</v>
      </c>
      <c r="Z582" t="e">
        <f t="shared" ca="1" si="1445"/>
        <v>#N/A</v>
      </c>
      <c r="AA582" t="e">
        <f t="shared" ca="1" si="1445"/>
        <v>#N/A</v>
      </c>
      <c r="AB582" t="e">
        <f t="shared" ca="1" si="1445"/>
        <v>#N/A</v>
      </c>
      <c r="AC582" t="e">
        <f t="shared" ca="1" si="1445"/>
        <v>#N/A</v>
      </c>
      <c r="AD582" t="e">
        <f t="shared" ca="1" si="1445"/>
        <v>#N/A</v>
      </c>
      <c r="AE582" t="e">
        <f t="shared" ca="1" si="1445"/>
        <v>#N/A</v>
      </c>
      <c r="AF582" t="e">
        <f t="shared" ca="1" si="1445"/>
        <v>#N/A</v>
      </c>
      <c r="AG582" t="e">
        <f t="shared" ca="1" si="1445"/>
        <v>#N/A</v>
      </c>
      <c r="AH582" t="e">
        <f t="shared" ca="1" si="1445"/>
        <v>#N/A</v>
      </c>
      <c r="AI582" t="e">
        <f t="shared" ca="1" si="1445"/>
        <v>#N/A</v>
      </c>
      <c r="AJ582" t="e">
        <f t="shared" ca="1" si="1445"/>
        <v>#N/A</v>
      </c>
      <c r="AK582" t="e">
        <f t="shared" ca="1" si="1445"/>
        <v>#N/A</v>
      </c>
      <c r="AL582" t="e">
        <f t="shared" ca="1" si="1445"/>
        <v>#N/A</v>
      </c>
      <c r="AM582" t="e">
        <f t="shared" ca="1" si="1445"/>
        <v>#N/A</v>
      </c>
      <c r="AN582" t="e">
        <f t="shared" ca="1" si="1445"/>
        <v>#N/A</v>
      </c>
      <c r="AO582" t="e">
        <f t="shared" ca="1" si="1445"/>
        <v>#N/A</v>
      </c>
      <c r="AP582" t="e">
        <f t="shared" ca="1" si="1445"/>
        <v>#N/A</v>
      </c>
      <c r="AQ582" t="e">
        <f t="shared" ca="1" si="1445"/>
        <v>#N/A</v>
      </c>
      <c r="AR582" t="e">
        <f t="shared" ca="1" si="1445"/>
        <v>#N/A</v>
      </c>
      <c r="AS582" t="e">
        <f t="shared" ca="1" si="1445"/>
        <v>#N/A</v>
      </c>
      <c r="AT582" t="e">
        <f t="shared" ca="1" si="1445"/>
        <v>#N/A</v>
      </c>
      <c r="AU582" t="e">
        <f t="shared" ca="1" si="1445"/>
        <v>#N/A</v>
      </c>
      <c r="AV582" t="e">
        <f t="shared" ca="1" si="1445"/>
        <v>#N/A</v>
      </c>
      <c r="AW582" t="e">
        <f t="shared" ca="1" si="1445"/>
        <v>#N/A</v>
      </c>
      <c r="AX582" t="e">
        <f t="shared" ca="1" si="1445"/>
        <v>#N/A</v>
      </c>
      <c r="AY582" t="e">
        <f t="shared" ca="1" si="1445"/>
        <v>#N/A</v>
      </c>
      <c r="AZ582" t="e">
        <f t="shared" ca="1" si="1445"/>
        <v>#N/A</v>
      </c>
      <c r="BA582" t="e">
        <f t="shared" ca="1" si="1445"/>
        <v>#N/A</v>
      </c>
      <c r="BB582" s="91" t="e">
        <f t="shared" ca="1" si="1445"/>
        <v>#N/A</v>
      </c>
      <c r="BC582" t="e">
        <f t="shared" ca="1" si="1445"/>
        <v>#N/A</v>
      </c>
      <c r="BD582" t="e">
        <f t="shared" ca="1" si="1445"/>
        <v>#N/A</v>
      </c>
      <c r="BE582" t="e">
        <f t="shared" ca="1" si="1445"/>
        <v>#N/A</v>
      </c>
      <c r="BF582" t="e">
        <f t="shared" ca="1" si="1445"/>
        <v>#N/A</v>
      </c>
      <c r="BG582" t="e">
        <f t="shared" ca="1" si="1445"/>
        <v>#N/A</v>
      </c>
      <c r="BH582" t="e">
        <f t="shared" ca="1" si="1445"/>
        <v>#N/A</v>
      </c>
      <c r="BI582" t="e">
        <f t="shared" ca="1" si="1445"/>
        <v>#N/A</v>
      </c>
      <c r="BJ582" t="e">
        <f t="shared" ca="1" si="1445"/>
        <v>#N/A</v>
      </c>
      <c r="BK582" t="e">
        <f t="shared" ca="1" si="1445"/>
        <v>#N/A</v>
      </c>
      <c r="BL582" t="e">
        <f t="shared" ca="1" si="1445"/>
        <v>#N/A</v>
      </c>
      <c r="BM582" t="e">
        <f t="shared" ca="1" si="1445"/>
        <v>#N/A</v>
      </c>
      <c r="BN582" t="e">
        <f t="shared" ca="1" si="1445"/>
        <v>#N/A</v>
      </c>
      <c r="BO582" t="e">
        <f t="shared" ca="1" si="1445"/>
        <v>#N/A</v>
      </c>
      <c r="BP582" t="e">
        <f t="shared" ca="1" si="1445"/>
        <v>#N/A</v>
      </c>
      <c r="BQ582" t="e">
        <f t="shared" ca="1" si="1445"/>
        <v>#N/A</v>
      </c>
      <c r="BR582" t="e">
        <f t="shared" ca="1" si="1445"/>
        <v>#N/A</v>
      </c>
      <c r="BS582" t="e">
        <f t="shared" ca="1" si="1445"/>
        <v>#N/A</v>
      </c>
      <c r="BT582" t="e">
        <f t="shared" ca="1" si="1445"/>
        <v>#N/A</v>
      </c>
      <c r="BU582" t="e">
        <f t="shared" ca="1" si="1445"/>
        <v>#N/A</v>
      </c>
      <c r="BV582" t="e">
        <f t="shared" ca="1" si="1445"/>
        <v>#N/A</v>
      </c>
      <c r="BW582" t="e">
        <f t="shared" ca="1" si="1445"/>
        <v>#N/A</v>
      </c>
      <c r="BX582" t="e">
        <f t="shared" ca="1" si="1445"/>
        <v>#N/A</v>
      </c>
      <c r="BY582" t="e">
        <f t="shared" ca="1" si="1445"/>
        <v>#N/A</v>
      </c>
      <c r="BZ582" t="e">
        <f t="shared" ca="1" si="1445"/>
        <v>#N/A</v>
      </c>
      <c r="CA582" t="e">
        <f t="shared" ca="1" si="1445"/>
        <v>#N/A</v>
      </c>
      <c r="CB582" t="e">
        <f t="shared" ca="1" si="1445"/>
        <v>#N/A</v>
      </c>
      <c r="CC582" t="e">
        <f t="shared" ca="1" si="1445"/>
        <v>#N/A</v>
      </c>
      <c r="CD582" t="e">
        <f t="shared" ca="1" si="1445"/>
        <v>#N/A</v>
      </c>
      <c r="CE582" t="e">
        <f t="shared" ca="1" si="1445"/>
        <v>#N/A</v>
      </c>
      <c r="CF582" s="91" t="e">
        <f t="shared" ca="1" si="1445"/>
        <v>#N/A</v>
      </c>
      <c r="CG582" t="e">
        <f t="shared" ca="1" si="1445"/>
        <v>#N/A</v>
      </c>
      <c r="CH582" t="e">
        <f t="shared" ca="1" si="1445"/>
        <v>#N/A</v>
      </c>
      <c r="CI582" t="e">
        <f t="shared" ca="1" si="1445"/>
        <v>#N/A</v>
      </c>
      <c r="CJ582" t="e">
        <f t="shared" ca="1" si="1445"/>
        <v>#N/A</v>
      </c>
      <c r="CK582" t="e">
        <f t="shared" ca="1" si="1444"/>
        <v>#N/A</v>
      </c>
      <c r="CL582" t="e">
        <f t="shared" ca="1" si="1444"/>
        <v>#N/A</v>
      </c>
      <c r="CM582" t="e">
        <f t="shared" ca="1" si="1444"/>
        <v>#N/A</v>
      </c>
      <c r="CN582" t="e">
        <f t="shared" ca="1" si="1444"/>
        <v>#N/A</v>
      </c>
      <c r="CO582" t="e">
        <f t="shared" ca="1" si="1444"/>
        <v>#N/A</v>
      </c>
      <c r="CP582" t="e">
        <f t="shared" ca="1" si="1444"/>
        <v>#N/A</v>
      </c>
      <c r="CQ582" t="e">
        <f t="shared" ca="1" si="1444"/>
        <v>#N/A</v>
      </c>
      <c r="CR582" t="e">
        <f t="shared" ca="1" si="1444"/>
        <v>#N/A</v>
      </c>
      <c r="CS582" t="e">
        <f t="shared" ca="1" si="1444"/>
        <v>#N/A</v>
      </c>
      <c r="CT582" t="e">
        <f t="shared" ca="1" si="1444"/>
        <v>#N/A</v>
      </c>
      <c r="CU582" t="e">
        <f t="shared" ca="1" si="1444"/>
        <v>#N/A</v>
      </c>
      <c r="CV582" t="e">
        <f t="shared" ca="1" si="1444"/>
        <v>#N/A</v>
      </c>
      <c r="CW582" t="e">
        <f t="shared" ca="1" si="1444"/>
        <v>#N/A</v>
      </c>
      <c r="CX582" t="e">
        <f t="shared" ca="1" si="1444"/>
        <v>#N/A</v>
      </c>
      <c r="CY582" t="e">
        <f t="shared" ca="1" si="1444"/>
        <v>#N/A</v>
      </c>
      <c r="CZ582" t="e">
        <f t="shared" ca="1" si="1444"/>
        <v>#N/A</v>
      </c>
      <c r="DA582" t="e">
        <f t="shared" ca="1" si="1444"/>
        <v>#N/A</v>
      </c>
      <c r="DB582" t="e">
        <f t="shared" ca="1" si="1444"/>
        <v>#N/A</v>
      </c>
      <c r="DC582" t="e">
        <f t="shared" ca="1" si="1444"/>
        <v>#N/A</v>
      </c>
      <c r="DD582" t="e">
        <f t="shared" ca="1" si="1444"/>
        <v>#N/A</v>
      </c>
      <c r="DE582" t="e">
        <f t="shared" ca="1" si="1444"/>
        <v>#N/A</v>
      </c>
      <c r="DF582" t="e">
        <f t="shared" ca="1" si="1444"/>
        <v>#N/A</v>
      </c>
      <c r="DG582" t="e">
        <f t="shared" ca="1" si="1444"/>
        <v>#N/A</v>
      </c>
      <c r="DH582" t="e">
        <f t="shared" ca="1" si="1444"/>
        <v>#N/A</v>
      </c>
      <c r="DI582" t="e">
        <f t="shared" ca="1" si="1444"/>
        <v>#N/A</v>
      </c>
      <c r="DJ582" s="91" t="e">
        <f t="shared" ca="1" si="1444"/>
        <v>#N/A</v>
      </c>
      <c r="DK582" t="e">
        <f t="shared" ca="1" si="1444"/>
        <v>#N/A</v>
      </c>
      <c r="DL582" t="e">
        <f t="shared" ca="1" si="1444"/>
        <v>#N/A</v>
      </c>
      <c r="DM582" t="e">
        <f t="shared" ca="1" si="1444"/>
        <v>#N/A</v>
      </c>
      <c r="DN582" t="e">
        <f t="shared" ca="1" si="1444"/>
        <v>#N/A</v>
      </c>
      <c r="DO582" t="e">
        <f t="shared" ca="1" si="1444"/>
        <v>#N/A</v>
      </c>
      <c r="DP582" t="e">
        <f t="shared" ca="1" si="1444"/>
        <v>#N/A</v>
      </c>
      <c r="DQ582" t="e">
        <f t="shared" ca="1" si="1444"/>
        <v>#N/A</v>
      </c>
      <c r="DR582" t="e">
        <f t="shared" ca="1" si="1444"/>
        <v>#N/A</v>
      </c>
      <c r="DS582" t="e">
        <f t="shared" ca="1" si="1444"/>
        <v>#N/A</v>
      </c>
      <c r="DT582" t="e">
        <f t="shared" ca="1" si="1444"/>
        <v>#N/A</v>
      </c>
      <c r="DU582" t="e">
        <f t="shared" ca="1" si="1444"/>
        <v>#N/A</v>
      </c>
      <c r="DV582" t="e">
        <f t="shared" ca="1" si="1444"/>
        <v>#N/A</v>
      </c>
      <c r="DW582" t="e">
        <f t="shared" ca="1" si="1444"/>
        <v>#N/A</v>
      </c>
      <c r="DX582" t="e">
        <f t="shared" ca="1" si="1444"/>
        <v>#N/A</v>
      </c>
      <c r="DY582" t="e">
        <f t="shared" ca="1" si="1444"/>
        <v>#N/A</v>
      </c>
      <c r="DZ582" t="e">
        <f t="shared" ca="1" si="1444"/>
        <v>#N/A</v>
      </c>
      <c r="EA582" t="e">
        <f t="shared" ca="1" si="1444"/>
        <v>#N/A</v>
      </c>
      <c r="EB582" t="e">
        <f t="shared" ca="1" si="1444"/>
        <v>#N/A</v>
      </c>
      <c r="EC582" t="e">
        <f t="shared" ca="1" si="1444"/>
        <v>#N/A</v>
      </c>
      <c r="ED582" t="e">
        <f t="shared" ca="1" si="1444"/>
        <v>#N/A</v>
      </c>
      <c r="EE582" t="e">
        <f t="shared" ca="1" si="1444"/>
        <v>#N/A</v>
      </c>
      <c r="EF582" t="e">
        <f t="shared" ca="1" si="1444"/>
        <v>#N/A</v>
      </c>
      <c r="EG582" t="e">
        <f t="shared" ca="1" si="1444"/>
        <v>#N/A</v>
      </c>
      <c r="EH582" t="e">
        <f t="shared" ca="1" si="1444"/>
        <v>#N/A</v>
      </c>
      <c r="EI582" t="e">
        <f t="shared" ca="1" si="1444"/>
        <v>#N/A</v>
      </c>
      <c r="EJ582" t="e">
        <f t="shared" ca="1" si="1444"/>
        <v>#N/A</v>
      </c>
      <c r="EK582" t="e">
        <f t="shared" ca="1" si="1444"/>
        <v>#N/A</v>
      </c>
      <c r="EL582" t="e">
        <f t="shared" ca="1" si="1444"/>
        <v>#N/A</v>
      </c>
      <c r="EM582" t="e">
        <f t="shared" ca="1" si="1444"/>
        <v>#N/A</v>
      </c>
      <c r="EN582" s="91" t="e">
        <f t="shared" ca="1" si="1444"/>
        <v>#N/A</v>
      </c>
    </row>
    <row r="583" spans="1:144">
      <c r="A583" t="str">
        <f ca="1"/>
        <v>Superstructure</v>
      </c>
      <c r="B583" t="str">
        <f ca="1"/>
        <v>Columns</v>
      </c>
      <c r="C583">
        <f ca="1"/>
        <v>0</v>
      </c>
      <c r="D583" t="str">
        <f ca="1"/>
        <v/>
      </c>
      <c r="E583">
        <f ca="1"/>
        <v>0</v>
      </c>
      <c r="F583">
        <f ca="1"/>
        <v>0</v>
      </c>
      <c r="G583">
        <f ca="1"/>
        <v>0</v>
      </c>
      <c r="H583" t="str">
        <f ca="1"/>
        <v/>
      </c>
      <c r="I583">
        <f ca="1"/>
        <v>0</v>
      </c>
      <c r="J583" t="str">
        <f ca="1"/>
        <v/>
      </c>
      <c r="K583" t="str">
        <f ca="1"/>
        <v>0</v>
      </c>
      <c r="L583" t="str">
        <f ca="1"/>
        <v>0</v>
      </c>
      <c r="M583" t="str">
        <f ca="1"/>
        <v>0</v>
      </c>
      <c r="X583" s="91" t="e">
        <f t="shared" ca="1" si="1441"/>
        <v>#N/A</v>
      </c>
      <c r="Y583" t="e">
        <f t="shared" ca="1" si="1445"/>
        <v>#N/A</v>
      </c>
      <c r="Z583" t="e">
        <f t="shared" ca="1" si="1445"/>
        <v>#N/A</v>
      </c>
      <c r="AA583" t="e">
        <f t="shared" ca="1" si="1445"/>
        <v>#N/A</v>
      </c>
      <c r="AB583" t="e">
        <f t="shared" ca="1" si="1445"/>
        <v>#N/A</v>
      </c>
      <c r="AC583" t="e">
        <f t="shared" ca="1" si="1445"/>
        <v>#N/A</v>
      </c>
      <c r="AD583" t="e">
        <f t="shared" ca="1" si="1445"/>
        <v>#N/A</v>
      </c>
      <c r="AE583" t="e">
        <f t="shared" ca="1" si="1445"/>
        <v>#N/A</v>
      </c>
      <c r="AF583" t="e">
        <f t="shared" ca="1" si="1445"/>
        <v>#N/A</v>
      </c>
      <c r="AG583" t="e">
        <f t="shared" ca="1" si="1445"/>
        <v>#N/A</v>
      </c>
      <c r="AH583" t="e">
        <f t="shared" ca="1" si="1445"/>
        <v>#N/A</v>
      </c>
      <c r="AI583" t="e">
        <f t="shared" ca="1" si="1445"/>
        <v>#N/A</v>
      </c>
      <c r="AJ583" t="e">
        <f t="shared" ca="1" si="1445"/>
        <v>#N/A</v>
      </c>
      <c r="AK583" t="e">
        <f t="shared" ca="1" si="1445"/>
        <v>#N/A</v>
      </c>
      <c r="AL583" t="e">
        <f t="shared" ca="1" si="1445"/>
        <v>#N/A</v>
      </c>
      <c r="AM583" t="e">
        <f t="shared" ca="1" si="1445"/>
        <v>#N/A</v>
      </c>
      <c r="AN583" t="e">
        <f t="shared" ca="1" si="1445"/>
        <v>#N/A</v>
      </c>
      <c r="AO583" t="e">
        <f t="shared" ca="1" si="1445"/>
        <v>#N/A</v>
      </c>
      <c r="AP583" t="e">
        <f t="shared" ca="1" si="1445"/>
        <v>#N/A</v>
      </c>
      <c r="AQ583" t="e">
        <f t="shared" ca="1" si="1445"/>
        <v>#N/A</v>
      </c>
      <c r="AR583" t="e">
        <f t="shared" ca="1" si="1445"/>
        <v>#N/A</v>
      </c>
      <c r="AS583" t="e">
        <f t="shared" ca="1" si="1445"/>
        <v>#N/A</v>
      </c>
      <c r="AT583" t="e">
        <f t="shared" ca="1" si="1445"/>
        <v>#N/A</v>
      </c>
      <c r="AU583" t="e">
        <f t="shared" ca="1" si="1445"/>
        <v>#N/A</v>
      </c>
      <c r="AV583" t="e">
        <f t="shared" ca="1" si="1445"/>
        <v>#N/A</v>
      </c>
      <c r="AW583" t="e">
        <f t="shared" ca="1" si="1445"/>
        <v>#N/A</v>
      </c>
      <c r="AX583" t="e">
        <f t="shared" ca="1" si="1445"/>
        <v>#N/A</v>
      </c>
      <c r="AY583" t="e">
        <f t="shared" ca="1" si="1445"/>
        <v>#N/A</v>
      </c>
      <c r="AZ583" t="e">
        <f t="shared" ca="1" si="1445"/>
        <v>#N/A</v>
      </c>
      <c r="BA583" t="e">
        <f t="shared" ca="1" si="1445"/>
        <v>#N/A</v>
      </c>
      <c r="BB583" s="91" t="e">
        <f t="shared" ca="1" si="1445"/>
        <v>#N/A</v>
      </c>
      <c r="BC583" t="e">
        <f t="shared" ca="1" si="1445"/>
        <v>#N/A</v>
      </c>
      <c r="BD583" t="e">
        <f t="shared" ca="1" si="1445"/>
        <v>#N/A</v>
      </c>
      <c r="BE583" t="e">
        <f t="shared" ca="1" si="1445"/>
        <v>#N/A</v>
      </c>
      <c r="BF583" t="e">
        <f t="shared" ca="1" si="1445"/>
        <v>#N/A</v>
      </c>
      <c r="BG583" t="e">
        <f t="shared" ca="1" si="1445"/>
        <v>#N/A</v>
      </c>
      <c r="BH583" t="e">
        <f t="shared" ca="1" si="1445"/>
        <v>#N/A</v>
      </c>
      <c r="BI583" t="e">
        <f t="shared" ca="1" si="1445"/>
        <v>#N/A</v>
      </c>
      <c r="BJ583" t="e">
        <f t="shared" ca="1" si="1445"/>
        <v>#N/A</v>
      </c>
      <c r="BK583" t="e">
        <f t="shared" ca="1" si="1445"/>
        <v>#N/A</v>
      </c>
      <c r="BL583" t="e">
        <f t="shared" ca="1" si="1445"/>
        <v>#N/A</v>
      </c>
      <c r="BM583" t="e">
        <f t="shared" ca="1" si="1445"/>
        <v>#N/A</v>
      </c>
      <c r="BN583" t="e">
        <f t="shared" ca="1" si="1445"/>
        <v>#N/A</v>
      </c>
      <c r="BO583" t="e">
        <f t="shared" ca="1" si="1445"/>
        <v>#N/A</v>
      </c>
      <c r="BP583" t="e">
        <f t="shared" ca="1" si="1445"/>
        <v>#N/A</v>
      </c>
      <c r="BQ583" t="e">
        <f t="shared" ca="1" si="1445"/>
        <v>#N/A</v>
      </c>
      <c r="BR583" t="e">
        <f t="shared" ca="1" si="1445"/>
        <v>#N/A</v>
      </c>
      <c r="BS583" t="e">
        <f t="shared" ca="1" si="1445"/>
        <v>#N/A</v>
      </c>
      <c r="BT583" t="e">
        <f t="shared" ca="1" si="1445"/>
        <v>#N/A</v>
      </c>
      <c r="BU583" t="e">
        <f t="shared" ca="1" si="1445"/>
        <v>#N/A</v>
      </c>
      <c r="BV583" t="e">
        <f t="shared" ca="1" si="1445"/>
        <v>#N/A</v>
      </c>
      <c r="BW583" t="e">
        <f t="shared" ca="1" si="1445"/>
        <v>#N/A</v>
      </c>
      <c r="BX583" t="e">
        <f t="shared" ca="1" si="1445"/>
        <v>#N/A</v>
      </c>
      <c r="BY583" t="e">
        <f t="shared" ca="1" si="1445"/>
        <v>#N/A</v>
      </c>
      <c r="BZ583" t="e">
        <f t="shared" ca="1" si="1445"/>
        <v>#N/A</v>
      </c>
      <c r="CA583" t="e">
        <f t="shared" ca="1" si="1445"/>
        <v>#N/A</v>
      </c>
      <c r="CB583" t="e">
        <f t="shared" ca="1" si="1445"/>
        <v>#N/A</v>
      </c>
      <c r="CC583" t="e">
        <f t="shared" ca="1" si="1445"/>
        <v>#N/A</v>
      </c>
      <c r="CD583" t="e">
        <f t="shared" ca="1" si="1445"/>
        <v>#N/A</v>
      </c>
      <c r="CE583" t="e">
        <f t="shared" ca="1" si="1445"/>
        <v>#N/A</v>
      </c>
      <c r="CF583" s="91" t="e">
        <f t="shared" ca="1" si="1445"/>
        <v>#N/A</v>
      </c>
      <c r="CG583" t="e">
        <f t="shared" ca="1" si="1445"/>
        <v>#N/A</v>
      </c>
      <c r="CH583" t="e">
        <f t="shared" ca="1" si="1445"/>
        <v>#N/A</v>
      </c>
      <c r="CI583" t="e">
        <f t="shared" ca="1" si="1445"/>
        <v>#N/A</v>
      </c>
      <c r="CJ583" t="e">
        <f t="shared" ref="CJ583:EN586" ca="1" si="1446">$L583*$E$572</f>
        <v>#N/A</v>
      </c>
      <c r="CK583" t="e">
        <f t="shared" ca="1" si="1446"/>
        <v>#N/A</v>
      </c>
      <c r="CL583" t="e">
        <f t="shared" ca="1" si="1446"/>
        <v>#N/A</v>
      </c>
      <c r="CM583" t="e">
        <f t="shared" ca="1" si="1446"/>
        <v>#N/A</v>
      </c>
      <c r="CN583" t="e">
        <f t="shared" ca="1" si="1446"/>
        <v>#N/A</v>
      </c>
      <c r="CO583" t="e">
        <f t="shared" ca="1" si="1446"/>
        <v>#N/A</v>
      </c>
      <c r="CP583" t="e">
        <f t="shared" ca="1" si="1446"/>
        <v>#N/A</v>
      </c>
      <c r="CQ583" t="e">
        <f t="shared" ca="1" si="1446"/>
        <v>#N/A</v>
      </c>
      <c r="CR583" t="e">
        <f t="shared" ca="1" si="1446"/>
        <v>#N/A</v>
      </c>
      <c r="CS583" t="e">
        <f t="shared" ca="1" si="1446"/>
        <v>#N/A</v>
      </c>
      <c r="CT583" t="e">
        <f t="shared" ca="1" si="1446"/>
        <v>#N/A</v>
      </c>
      <c r="CU583" t="e">
        <f t="shared" ca="1" si="1446"/>
        <v>#N/A</v>
      </c>
      <c r="CV583" t="e">
        <f t="shared" ca="1" si="1446"/>
        <v>#N/A</v>
      </c>
      <c r="CW583" t="e">
        <f t="shared" ca="1" si="1446"/>
        <v>#N/A</v>
      </c>
      <c r="CX583" t="e">
        <f t="shared" ca="1" si="1446"/>
        <v>#N/A</v>
      </c>
      <c r="CY583" t="e">
        <f t="shared" ca="1" si="1446"/>
        <v>#N/A</v>
      </c>
      <c r="CZ583" t="e">
        <f t="shared" ca="1" si="1446"/>
        <v>#N/A</v>
      </c>
      <c r="DA583" t="e">
        <f t="shared" ca="1" si="1446"/>
        <v>#N/A</v>
      </c>
      <c r="DB583" t="e">
        <f t="shared" ca="1" si="1446"/>
        <v>#N/A</v>
      </c>
      <c r="DC583" t="e">
        <f t="shared" ca="1" si="1446"/>
        <v>#N/A</v>
      </c>
      <c r="DD583" t="e">
        <f t="shared" ca="1" si="1446"/>
        <v>#N/A</v>
      </c>
      <c r="DE583" t="e">
        <f t="shared" ca="1" si="1446"/>
        <v>#N/A</v>
      </c>
      <c r="DF583" t="e">
        <f t="shared" ca="1" si="1446"/>
        <v>#N/A</v>
      </c>
      <c r="DG583" t="e">
        <f t="shared" ca="1" si="1446"/>
        <v>#N/A</v>
      </c>
      <c r="DH583" t="e">
        <f t="shared" ca="1" si="1446"/>
        <v>#N/A</v>
      </c>
      <c r="DI583" t="e">
        <f t="shared" ca="1" si="1446"/>
        <v>#N/A</v>
      </c>
      <c r="DJ583" s="91" t="e">
        <f t="shared" ca="1" si="1446"/>
        <v>#N/A</v>
      </c>
      <c r="DK583" t="e">
        <f t="shared" ca="1" si="1446"/>
        <v>#N/A</v>
      </c>
      <c r="DL583" t="e">
        <f t="shared" ca="1" si="1446"/>
        <v>#N/A</v>
      </c>
      <c r="DM583" t="e">
        <f t="shared" ca="1" si="1446"/>
        <v>#N/A</v>
      </c>
      <c r="DN583" t="e">
        <f t="shared" ca="1" si="1446"/>
        <v>#N/A</v>
      </c>
      <c r="DO583" t="e">
        <f t="shared" ca="1" si="1446"/>
        <v>#N/A</v>
      </c>
      <c r="DP583" t="e">
        <f t="shared" ca="1" si="1446"/>
        <v>#N/A</v>
      </c>
      <c r="DQ583" t="e">
        <f t="shared" ca="1" si="1446"/>
        <v>#N/A</v>
      </c>
      <c r="DR583" t="e">
        <f t="shared" ca="1" si="1446"/>
        <v>#N/A</v>
      </c>
      <c r="DS583" t="e">
        <f t="shared" ca="1" si="1446"/>
        <v>#N/A</v>
      </c>
      <c r="DT583" t="e">
        <f t="shared" ca="1" si="1446"/>
        <v>#N/A</v>
      </c>
      <c r="DU583" t="e">
        <f t="shared" ca="1" si="1446"/>
        <v>#N/A</v>
      </c>
      <c r="DV583" t="e">
        <f t="shared" ca="1" si="1446"/>
        <v>#N/A</v>
      </c>
      <c r="DW583" t="e">
        <f t="shared" ca="1" si="1446"/>
        <v>#N/A</v>
      </c>
      <c r="DX583" t="e">
        <f t="shared" ca="1" si="1446"/>
        <v>#N/A</v>
      </c>
      <c r="DY583" t="e">
        <f t="shared" ca="1" si="1446"/>
        <v>#N/A</v>
      </c>
      <c r="DZ583" t="e">
        <f t="shared" ca="1" si="1446"/>
        <v>#N/A</v>
      </c>
      <c r="EA583" t="e">
        <f t="shared" ca="1" si="1446"/>
        <v>#N/A</v>
      </c>
      <c r="EB583" t="e">
        <f t="shared" ca="1" si="1446"/>
        <v>#N/A</v>
      </c>
      <c r="EC583" t="e">
        <f t="shared" ca="1" si="1446"/>
        <v>#N/A</v>
      </c>
      <c r="ED583" t="e">
        <f t="shared" ca="1" si="1446"/>
        <v>#N/A</v>
      </c>
      <c r="EE583" t="e">
        <f t="shared" ca="1" si="1446"/>
        <v>#N/A</v>
      </c>
      <c r="EF583" t="e">
        <f t="shared" ca="1" si="1446"/>
        <v>#N/A</v>
      </c>
      <c r="EG583" t="e">
        <f t="shared" ca="1" si="1446"/>
        <v>#N/A</v>
      </c>
      <c r="EH583" t="e">
        <f t="shared" ca="1" si="1446"/>
        <v>#N/A</v>
      </c>
      <c r="EI583" t="e">
        <f t="shared" ca="1" si="1446"/>
        <v>#N/A</v>
      </c>
      <c r="EJ583" t="e">
        <f t="shared" ca="1" si="1446"/>
        <v>#N/A</v>
      </c>
      <c r="EK583" t="e">
        <f t="shared" ca="1" si="1446"/>
        <v>#N/A</v>
      </c>
      <c r="EL583" t="e">
        <f t="shared" ca="1" si="1446"/>
        <v>#N/A</v>
      </c>
      <c r="EM583" t="e">
        <f t="shared" ca="1" si="1446"/>
        <v>#N/A</v>
      </c>
      <c r="EN583" s="91" t="e">
        <f t="shared" ca="1" si="1446"/>
        <v>#N/A</v>
      </c>
    </row>
    <row r="584" spans="1:144">
      <c r="A584" t="str">
        <f ca="1"/>
        <v>Superstructure</v>
      </c>
      <c r="B584" t="str">
        <f ca="1"/>
        <v>Beams</v>
      </c>
      <c r="C584">
        <f ca="1"/>
        <v>0</v>
      </c>
      <c r="D584" t="str">
        <f ca="1"/>
        <v/>
      </c>
      <c r="E584">
        <f ca="1"/>
        <v>0</v>
      </c>
      <c r="F584">
        <f ca="1"/>
        <v>0</v>
      </c>
      <c r="G584">
        <f ca="1"/>
        <v>0</v>
      </c>
      <c r="H584" t="str">
        <f ca="1"/>
        <v/>
      </c>
      <c r="I584">
        <f ca="1"/>
        <v>0</v>
      </c>
      <c r="J584" t="str">
        <f ca="1"/>
        <v/>
      </c>
      <c r="K584" t="str">
        <f ca="1"/>
        <v>0</v>
      </c>
      <c r="L584" t="str">
        <f ca="1"/>
        <v>0</v>
      </c>
      <c r="M584" t="str">
        <f ca="1"/>
        <v>0</v>
      </c>
      <c r="X584" s="91" t="e">
        <f t="shared" ca="1" si="1441"/>
        <v>#N/A</v>
      </c>
      <c r="Y584" t="e">
        <f t="shared" ref="Y584:CJ587" ca="1" si="1447">$L584*$E$572</f>
        <v>#N/A</v>
      </c>
      <c r="Z584" t="e">
        <f t="shared" ca="1" si="1447"/>
        <v>#N/A</v>
      </c>
      <c r="AA584" t="e">
        <f t="shared" ca="1" si="1447"/>
        <v>#N/A</v>
      </c>
      <c r="AB584" t="e">
        <f t="shared" ca="1" si="1447"/>
        <v>#N/A</v>
      </c>
      <c r="AC584" t="e">
        <f t="shared" ca="1" si="1447"/>
        <v>#N/A</v>
      </c>
      <c r="AD584" t="e">
        <f t="shared" ca="1" si="1447"/>
        <v>#N/A</v>
      </c>
      <c r="AE584" t="e">
        <f t="shared" ca="1" si="1447"/>
        <v>#N/A</v>
      </c>
      <c r="AF584" t="e">
        <f t="shared" ca="1" si="1447"/>
        <v>#N/A</v>
      </c>
      <c r="AG584" t="e">
        <f t="shared" ca="1" si="1447"/>
        <v>#N/A</v>
      </c>
      <c r="AH584" t="e">
        <f t="shared" ca="1" si="1447"/>
        <v>#N/A</v>
      </c>
      <c r="AI584" t="e">
        <f t="shared" ca="1" si="1447"/>
        <v>#N/A</v>
      </c>
      <c r="AJ584" t="e">
        <f t="shared" ca="1" si="1447"/>
        <v>#N/A</v>
      </c>
      <c r="AK584" t="e">
        <f t="shared" ca="1" si="1447"/>
        <v>#N/A</v>
      </c>
      <c r="AL584" t="e">
        <f t="shared" ca="1" si="1447"/>
        <v>#N/A</v>
      </c>
      <c r="AM584" t="e">
        <f t="shared" ca="1" si="1447"/>
        <v>#N/A</v>
      </c>
      <c r="AN584" t="e">
        <f t="shared" ca="1" si="1447"/>
        <v>#N/A</v>
      </c>
      <c r="AO584" t="e">
        <f t="shared" ca="1" si="1447"/>
        <v>#N/A</v>
      </c>
      <c r="AP584" t="e">
        <f t="shared" ca="1" si="1447"/>
        <v>#N/A</v>
      </c>
      <c r="AQ584" t="e">
        <f t="shared" ca="1" si="1447"/>
        <v>#N/A</v>
      </c>
      <c r="AR584" t="e">
        <f t="shared" ca="1" si="1447"/>
        <v>#N/A</v>
      </c>
      <c r="AS584" t="e">
        <f t="shared" ca="1" si="1447"/>
        <v>#N/A</v>
      </c>
      <c r="AT584" t="e">
        <f t="shared" ca="1" si="1447"/>
        <v>#N/A</v>
      </c>
      <c r="AU584" t="e">
        <f t="shared" ca="1" si="1447"/>
        <v>#N/A</v>
      </c>
      <c r="AV584" t="e">
        <f t="shared" ca="1" si="1447"/>
        <v>#N/A</v>
      </c>
      <c r="AW584" t="e">
        <f t="shared" ca="1" si="1447"/>
        <v>#N/A</v>
      </c>
      <c r="AX584" t="e">
        <f t="shared" ca="1" si="1447"/>
        <v>#N/A</v>
      </c>
      <c r="AY584" t="e">
        <f t="shared" ca="1" si="1447"/>
        <v>#N/A</v>
      </c>
      <c r="AZ584" t="e">
        <f t="shared" ca="1" si="1447"/>
        <v>#N/A</v>
      </c>
      <c r="BA584" t="e">
        <f t="shared" ca="1" si="1447"/>
        <v>#N/A</v>
      </c>
      <c r="BB584" s="91" t="e">
        <f t="shared" ca="1" si="1447"/>
        <v>#N/A</v>
      </c>
      <c r="BC584" t="e">
        <f t="shared" ca="1" si="1447"/>
        <v>#N/A</v>
      </c>
      <c r="BD584" t="e">
        <f t="shared" ca="1" si="1447"/>
        <v>#N/A</v>
      </c>
      <c r="BE584" t="e">
        <f t="shared" ca="1" si="1447"/>
        <v>#N/A</v>
      </c>
      <c r="BF584" t="e">
        <f t="shared" ca="1" si="1447"/>
        <v>#N/A</v>
      </c>
      <c r="BG584" t="e">
        <f t="shared" ca="1" si="1447"/>
        <v>#N/A</v>
      </c>
      <c r="BH584" t="e">
        <f t="shared" ca="1" si="1447"/>
        <v>#N/A</v>
      </c>
      <c r="BI584" t="e">
        <f t="shared" ca="1" si="1447"/>
        <v>#N/A</v>
      </c>
      <c r="BJ584" t="e">
        <f t="shared" ca="1" si="1447"/>
        <v>#N/A</v>
      </c>
      <c r="BK584" t="e">
        <f t="shared" ca="1" si="1447"/>
        <v>#N/A</v>
      </c>
      <c r="BL584" t="e">
        <f t="shared" ca="1" si="1447"/>
        <v>#N/A</v>
      </c>
      <c r="BM584" t="e">
        <f t="shared" ca="1" si="1447"/>
        <v>#N/A</v>
      </c>
      <c r="BN584" t="e">
        <f t="shared" ca="1" si="1447"/>
        <v>#N/A</v>
      </c>
      <c r="BO584" t="e">
        <f t="shared" ca="1" si="1447"/>
        <v>#N/A</v>
      </c>
      <c r="BP584" t="e">
        <f t="shared" ca="1" si="1447"/>
        <v>#N/A</v>
      </c>
      <c r="BQ584" t="e">
        <f t="shared" ca="1" si="1447"/>
        <v>#N/A</v>
      </c>
      <c r="BR584" t="e">
        <f t="shared" ca="1" si="1447"/>
        <v>#N/A</v>
      </c>
      <c r="BS584" t="e">
        <f t="shared" ca="1" si="1447"/>
        <v>#N/A</v>
      </c>
      <c r="BT584" t="e">
        <f t="shared" ca="1" si="1447"/>
        <v>#N/A</v>
      </c>
      <c r="BU584" t="e">
        <f t="shared" ca="1" si="1447"/>
        <v>#N/A</v>
      </c>
      <c r="BV584" t="e">
        <f t="shared" ca="1" si="1447"/>
        <v>#N/A</v>
      </c>
      <c r="BW584" t="e">
        <f t="shared" ca="1" si="1447"/>
        <v>#N/A</v>
      </c>
      <c r="BX584" t="e">
        <f t="shared" ca="1" si="1447"/>
        <v>#N/A</v>
      </c>
      <c r="BY584" t="e">
        <f t="shared" ca="1" si="1447"/>
        <v>#N/A</v>
      </c>
      <c r="BZ584" t="e">
        <f t="shared" ca="1" si="1447"/>
        <v>#N/A</v>
      </c>
      <c r="CA584" t="e">
        <f t="shared" ca="1" si="1447"/>
        <v>#N/A</v>
      </c>
      <c r="CB584" t="e">
        <f t="shared" ca="1" si="1447"/>
        <v>#N/A</v>
      </c>
      <c r="CC584" t="e">
        <f t="shared" ca="1" si="1447"/>
        <v>#N/A</v>
      </c>
      <c r="CD584" t="e">
        <f t="shared" ca="1" si="1447"/>
        <v>#N/A</v>
      </c>
      <c r="CE584" t="e">
        <f t="shared" ca="1" si="1447"/>
        <v>#N/A</v>
      </c>
      <c r="CF584" s="91" t="e">
        <f t="shared" ca="1" si="1447"/>
        <v>#N/A</v>
      </c>
      <c r="CG584" t="e">
        <f t="shared" ca="1" si="1447"/>
        <v>#N/A</v>
      </c>
      <c r="CH584" t="e">
        <f t="shared" ca="1" si="1447"/>
        <v>#N/A</v>
      </c>
      <c r="CI584" t="e">
        <f t="shared" ca="1" si="1447"/>
        <v>#N/A</v>
      </c>
      <c r="CJ584" t="e">
        <f t="shared" ca="1" si="1447"/>
        <v>#N/A</v>
      </c>
      <c r="CK584" t="e">
        <f t="shared" ca="1" si="1446"/>
        <v>#N/A</v>
      </c>
      <c r="CL584" t="e">
        <f t="shared" ca="1" si="1446"/>
        <v>#N/A</v>
      </c>
      <c r="CM584" t="e">
        <f t="shared" ca="1" si="1446"/>
        <v>#N/A</v>
      </c>
      <c r="CN584" t="e">
        <f t="shared" ca="1" si="1446"/>
        <v>#N/A</v>
      </c>
      <c r="CO584" t="e">
        <f t="shared" ca="1" si="1446"/>
        <v>#N/A</v>
      </c>
      <c r="CP584" t="e">
        <f t="shared" ca="1" si="1446"/>
        <v>#N/A</v>
      </c>
      <c r="CQ584" t="e">
        <f t="shared" ca="1" si="1446"/>
        <v>#N/A</v>
      </c>
      <c r="CR584" t="e">
        <f t="shared" ca="1" si="1446"/>
        <v>#N/A</v>
      </c>
      <c r="CS584" t="e">
        <f t="shared" ca="1" si="1446"/>
        <v>#N/A</v>
      </c>
      <c r="CT584" t="e">
        <f t="shared" ca="1" si="1446"/>
        <v>#N/A</v>
      </c>
      <c r="CU584" t="e">
        <f t="shared" ca="1" si="1446"/>
        <v>#N/A</v>
      </c>
      <c r="CV584" t="e">
        <f t="shared" ca="1" si="1446"/>
        <v>#N/A</v>
      </c>
      <c r="CW584" t="e">
        <f t="shared" ca="1" si="1446"/>
        <v>#N/A</v>
      </c>
      <c r="CX584" t="e">
        <f t="shared" ca="1" si="1446"/>
        <v>#N/A</v>
      </c>
      <c r="CY584" t="e">
        <f t="shared" ca="1" si="1446"/>
        <v>#N/A</v>
      </c>
      <c r="CZ584" t="e">
        <f t="shared" ca="1" si="1446"/>
        <v>#N/A</v>
      </c>
      <c r="DA584" t="e">
        <f t="shared" ca="1" si="1446"/>
        <v>#N/A</v>
      </c>
      <c r="DB584" t="e">
        <f t="shared" ca="1" si="1446"/>
        <v>#N/A</v>
      </c>
      <c r="DC584" t="e">
        <f t="shared" ca="1" si="1446"/>
        <v>#N/A</v>
      </c>
      <c r="DD584" t="e">
        <f t="shared" ca="1" si="1446"/>
        <v>#N/A</v>
      </c>
      <c r="DE584" t="e">
        <f t="shared" ca="1" si="1446"/>
        <v>#N/A</v>
      </c>
      <c r="DF584" t="e">
        <f t="shared" ca="1" si="1446"/>
        <v>#N/A</v>
      </c>
      <c r="DG584" t="e">
        <f t="shared" ca="1" si="1446"/>
        <v>#N/A</v>
      </c>
      <c r="DH584" t="e">
        <f t="shared" ca="1" si="1446"/>
        <v>#N/A</v>
      </c>
      <c r="DI584" t="e">
        <f t="shared" ca="1" si="1446"/>
        <v>#N/A</v>
      </c>
      <c r="DJ584" s="91" t="e">
        <f t="shared" ca="1" si="1446"/>
        <v>#N/A</v>
      </c>
      <c r="DK584" t="e">
        <f t="shared" ca="1" si="1446"/>
        <v>#N/A</v>
      </c>
      <c r="DL584" t="e">
        <f t="shared" ca="1" si="1446"/>
        <v>#N/A</v>
      </c>
      <c r="DM584" t="e">
        <f t="shared" ca="1" si="1446"/>
        <v>#N/A</v>
      </c>
      <c r="DN584" t="e">
        <f t="shared" ca="1" si="1446"/>
        <v>#N/A</v>
      </c>
      <c r="DO584" t="e">
        <f t="shared" ca="1" si="1446"/>
        <v>#N/A</v>
      </c>
      <c r="DP584" t="e">
        <f t="shared" ca="1" si="1446"/>
        <v>#N/A</v>
      </c>
      <c r="DQ584" t="e">
        <f t="shared" ca="1" si="1446"/>
        <v>#N/A</v>
      </c>
      <c r="DR584" t="e">
        <f t="shared" ca="1" si="1446"/>
        <v>#N/A</v>
      </c>
      <c r="DS584" t="e">
        <f t="shared" ca="1" si="1446"/>
        <v>#N/A</v>
      </c>
      <c r="DT584" t="e">
        <f t="shared" ca="1" si="1446"/>
        <v>#N/A</v>
      </c>
      <c r="DU584" t="e">
        <f t="shared" ca="1" si="1446"/>
        <v>#N/A</v>
      </c>
      <c r="DV584" t="e">
        <f t="shared" ca="1" si="1446"/>
        <v>#N/A</v>
      </c>
      <c r="DW584" t="e">
        <f t="shared" ca="1" si="1446"/>
        <v>#N/A</v>
      </c>
      <c r="DX584" t="e">
        <f t="shared" ca="1" si="1446"/>
        <v>#N/A</v>
      </c>
      <c r="DY584" t="e">
        <f t="shared" ca="1" si="1446"/>
        <v>#N/A</v>
      </c>
      <c r="DZ584" t="e">
        <f t="shared" ca="1" si="1446"/>
        <v>#N/A</v>
      </c>
      <c r="EA584" t="e">
        <f t="shared" ca="1" si="1446"/>
        <v>#N/A</v>
      </c>
      <c r="EB584" t="e">
        <f t="shared" ca="1" si="1446"/>
        <v>#N/A</v>
      </c>
      <c r="EC584" t="e">
        <f t="shared" ca="1" si="1446"/>
        <v>#N/A</v>
      </c>
      <c r="ED584" t="e">
        <f t="shared" ca="1" si="1446"/>
        <v>#N/A</v>
      </c>
      <c r="EE584" t="e">
        <f t="shared" ca="1" si="1446"/>
        <v>#N/A</v>
      </c>
      <c r="EF584" t="e">
        <f t="shared" ca="1" si="1446"/>
        <v>#N/A</v>
      </c>
      <c r="EG584" t="e">
        <f t="shared" ca="1" si="1446"/>
        <v>#N/A</v>
      </c>
      <c r="EH584" t="e">
        <f t="shared" ca="1" si="1446"/>
        <v>#N/A</v>
      </c>
      <c r="EI584" t="e">
        <f t="shared" ca="1" si="1446"/>
        <v>#N/A</v>
      </c>
      <c r="EJ584" t="e">
        <f t="shared" ca="1" si="1446"/>
        <v>#N/A</v>
      </c>
      <c r="EK584" t="e">
        <f t="shared" ca="1" si="1446"/>
        <v>#N/A</v>
      </c>
      <c r="EL584" t="e">
        <f t="shared" ca="1" si="1446"/>
        <v>#N/A</v>
      </c>
      <c r="EM584" t="e">
        <f t="shared" ca="1" si="1446"/>
        <v>#N/A</v>
      </c>
      <c r="EN584" s="91" t="e">
        <f t="shared" ca="1" si="1446"/>
        <v>#N/A</v>
      </c>
    </row>
    <row r="585" spans="1:144">
      <c r="A585" t="str">
        <f ca="1"/>
        <v>Superstructure</v>
      </c>
      <c r="B585" t="str">
        <f ca="1"/>
        <v>Secondary beams</v>
      </c>
      <c r="C585">
        <f ca="1"/>
        <v>0</v>
      </c>
      <c r="D585" t="str">
        <f ca="1"/>
        <v/>
      </c>
      <c r="E585">
        <f ca="1"/>
        <v>0</v>
      </c>
      <c r="F585">
        <f ca="1"/>
        <v>0</v>
      </c>
      <c r="G585">
        <f ca="1"/>
        <v>0</v>
      </c>
      <c r="H585" t="str">
        <f ca="1"/>
        <v/>
      </c>
      <c r="I585">
        <f ca="1"/>
        <v>0</v>
      </c>
      <c r="J585" t="str">
        <f ca="1"/>
        <v/>
      </c>
      <c r="K585" t="str">
        <f ca="1"/>
        <v>0</v>
      </c>
      <c r="L585" t="str">
        <f ca="1"/>
        <v>0</v>
      </c>
      <c r="M585" t="str">
        <f ca="1"/>
        <v>0</v>
      </c>
      <c r="X585" s="91" t="e">
        <f t="shared" ca="1" si="1441"/>
        <v>#N/A</v>
      </c>
      <c r="Y585" t="e">
        <f t="shared" ca="1" si="1447"/>
        <v>#N/A</v>
      </c>
      <c r="Z585" t="e">
        <f t="shared" ca="1" si="1447"/>
        <v>#N/A</v>
      </c>
      <c r="AA585" t="e">
        <f t="shared" ca="1" si="1447"/>
        <v>#N/A</v>
      </c>
      <c r="AB585" t="e">
        <f t="shared" ca="1" si="1447"/>
        <v>#N/A</v>
      </c>
      <c r="AC585" t="e">
        <f t="shared" ca="1" si="1447"/>
        <v>#N/A</v>
      </c>
      <c r="AD585" t="e">
        <f t="shared" ca="1" si="1447"/>
        <v>#N/A</v>
      </c>
      <c r="AE585" t="e">
        <f t="shared" ca="1" si="1447"/>
        <v>#N/A</v>
      </c>
      <c r="AF585" t="e">
        <f t="shared" ca="1" si="1447"/>
        <v>#N/A</v>
      </c>
      <c r="AG585" t="e">
        <f t="shared" ca="1" si="1447"/>
        <v>#N/A</v>
      </c>
      <c r="AH585" t="e">
        <f t="shared" ca="1" si="1447"/>
        <v>#N/A</v>
      </c>
      <c r="AI585" t="e">
        <f t="shared" ca="1" si="1447"/>
        <v>#N/A</v>
      </c>
      <c r="AJ585" t="e">
        <f t="shared" ca="1" si="1447"/>
        <v>#N/A</v>
      </c>
      <c r="AK585" t="e">
        <f t="shared" ca="1" si="1447"/>
        <v>#N/A</v>
      </c>
      <c r="AL585" t="e">
        <f t="shared" ca="1" si="1447"/>
        <v>#N/A</v>
      </c>
      <c r="AM585" t="e">
        <f t="shared" ca="1" si="1447"/>
        <v>#N/A</v>
      </c>
      <c r="AN585" t="e">
        <f t="shared" ca="1" si="1447"/>
        <v>#N/A</v>
      </c>
      <c r="AO585" t="e">
        <f t="shared" ca="1" si="1447"/>
        <v>#N/A</v>
      </c>
      <c r="AP585" t="e">
        <f t="shared" ca="1" si="1447"/>
        <v>#N/A</v>
      </c>
      <c r="AQ585" t="e">
        <f t="shared" ca="1" si="1447"/>
        <v>#N/A</v>
      </c>
      <c r="AR585" t="e">
        <f t="shared" ca="1" si="1447"/>
        <v>#N/A</v>
      </c>
      <c r="AS585" t="e">
        <f t="shared" ca="1" si="1447"/>
        <v>#N/A</v>
      </c>
      <c r="AT585" t="e">
        <f t="shared" ca="1" si="1447"/>
        <v>#N/A</v>
      </c>
      <c r="AU585" t="e">
        <f t="shared" ca="1" si="1447"/>
        <v>#N/A</v>
      </c>
      <c r="AV585" t="e">
        <f t="shared" ca="1" si="1447"/>
        <v>#N/A</v>
      </c>
      <c r="AW585" t="e">
        <f t="shared" ca="1" si="1447"/>
        <v>#N/A</v>
      </c>
      <c r="AX585" t="e">
        <f t="shared" ca="1" si="1447"/>
        <v>#N/A</v>
      </c>
      <c r="AY585" t="e">
        <f t="shared" ca="1" si="1447"/>
        <v>#N/A</v>
      </c>
      <c r="AZ585" t="e">
        <f t="shared" ca="1" si="1447"/>
        <v>#N/A</v>
      </c>
      <c r="BA585" t="e">
        <f t="shared" ca="1" si="1447"/>
        <v>#N/A</v>
      </c>
      <c r="BB585" s="91" t="e">
        <f t="shared" ca="1" si="1447"/>
        <v>#N/A</v>
      </c>
      <c r="BC585" t="e">
        <f t="shared" ca="1" si="1447"/>
        <v>#N/A</v>
      </c>
      <c r="BD585" t="e">
        <f t="shared" ca="1" si="1447"/>
        <v>#N/A</v>
      </c>
      <c r="BE585" t="e">
        <f t="shared" ca="1" si="1447"/>
        <v>#N/A</v>
      </c>
      <c r="BF585" t="e">
        <f t="shared" ca="1" si="1447"/>
        <v>#N/A</v>
      </c>
      <c r="BG585" t="e">
        <f t="shared" ca="1" si="1447"/>
        <v>#N/A</v>
      </c>
      <c r="BH585" t="e">
        <f t="shared" ca="1" si="1447"/>
        <v>#N/A</v>
      </c>
      <c r="BI585" t="e">
        <f t="shared" ca="1" si="1447"/>
        <v>#N/A</v>
      </c>
      <c r="BJ585" t="e">
        <f t="shared" ca="1" si="1447"/>
        <v>#N/A</v>
      </c>
      <c r="BK585" t="e">
        <f t="shared" ca="1" si="1447"/>
        <v>#N/A</v>
      </c>
      <c r="BL585" t="e">
        <f t="shared" ca="1" si="1447"/>
        <v>#N/A</v>
      </c>
      <c r="BM585" t="e">
        <f t="shared" ca="1" si="1447"/>
        <v>#N/A</v>
      </c>
      <c r="BN585" t="e">
        <f t="shared" ca="1" si="1447"/>
        <v>#N/A</v>
      </c>
      <c r="BO585" t="e">
        <f t="shared" ca="1" si="1447"/>
        <v>#N/A</v>
      </c>
      <c r="BP585" t="e">
        <f t="shared" ca="1" si="1447"/>
        <v>#N/A</v>
      </c>
      <c r="BQ585" t="e">
        <f t="shared" ca="1" si="1447"/>
        <v>#N/A</v>
      </c>
      <c r="BR585" t="e">
        <f t="shared" ca="1" si="1447"/>
        <v>#N/A</v>
      </c>
      <c r="BS585" t="e">
        <f t="shared" ca="1" si="1447"/>
        <v>#N/A</v>
      </c>
      <c r="BT585" t="e">
        <f t="shared" ca="1" si="1447"/>
        <v>#N/A</v>
      </c>
      <c r="BU585" t="e">
        <f t="shared" ca="1" si="1447"/>
        <v>#N/A</v>
      </c>
      <c r="BV585" t="e">
        <f t="shared" ca="1" si="1447"/>
        <v>#N/A</v>
      </c>
      <c r="BW585" t="e">
        <f t="shared" ca="1" si="1447"/>
        <v>#N/A</v>
      </c>
      <c r="BX585" t="e">
        <f t="shared" ca="1" si="1447"/>
        <v>#N/A</v>
      </c>
      <c r="BY585" t="e">
        <f t="shared" ca="1" si="1447"/>
        <v>#N/A</v>
      </c>
      <c r="BZ585" t="e">
        <f t="shared" ca="1" si="1447"/>
        <v>#N/A</v>
      </c>
      <c r="CA585" t="e">
        <f t="shared" ca="1" si="1447"/>
        <v>#N/A</v>
      </c>
      <c r="CB585" t="e">
        <f t="shared" ca="1" si="1447"/>
        <v>#N/A</v>
      </c>
      <c r="CC585" t="e">
        <f t="shared" ca="1" si="1447"/>
        <v>#N/A</v>
      </c>
      <c r="CD585" t="e">
        <f t="shared" ca="1" si="1447"/>
        <v>#N/A</v>
      </c>
      <c r="CE585" t="e">
        <f t="shared" ca="1" si="1447"/>
        <v>#N/A</v>
      </c>
      <c r="CF585" s="91" t="e">
        <f t="shared" ca="1" si="1447"/>
        <v>#N/A</v>
      </c>
      <c r="CG585" t="e">
        <f t="shared" ca="1" si="1447"/>
        <v>#N/A</v>
      </c>
      <c r="CH585" t="e">
        <f t="shared" ca="1" si="1447"/>
        <v>#N/A</v>
      </c>
      <c r="CI585" t="e">
        <f t="shared" ca="1" si="1447"/>
        <v>#N/A</v>
      </c>
      <c r="CJ585" t="e">
        <f t="shared" ca="1" si="1447"/>
        <v>#N/A</v>
      </c>
      <c r="CK585" t="e">
        <f t="shared" ca="1" si="1446"/>
        <v>#N/A</v>
      </c>
      <c r="CL585" t="e">
        <f t="shared" ca="1" si="1446"/>
        <v>#N/A</v>
      </c>
      <c r="CM585" t="e">
        <f t="shared" ca="1" si="1446"/>
        <v>#N/A</v>
      </c>
      <c r="CN585" t="e">
        <f t="shared" ca="1" si="1446"/>
        <v>#N/A</v>
      </c>
      <c r="CO585" t="e">
        <f t="shared" ca="1" si="1446"/>
        <v>#N/A</v>
      </c>
      <c r="CP585" t="e">
        <f t="shared" ca="1" si="1446"/>
        <v>#N/A</v>
      </c>
      <c r="CQ585" t="e">
        <f t="shared" ca="1" si="1446"/>
        <v>#N/A</v>
      </c>
      <c r="CR585" t="e">
        <f t="shared" ca="1" si="1446"/>
        <v>#N/A</v>
      </c>
      <c r="CS585" t="e">
        <f t="shared" ca="1" si="1446"/>
        <v>#N/A</v>
      </c>
      <c r="CT585" t="e">
        <f t="shared" ca="1" si="1446"/>
        <v>#N/A</v>
      </c>
      <c r="CU585" t="e">
        <f t="shared" ca="1" si="1446"/>
        <v>#N/A</v>
      </c>
      <c r="CV585" t="e">
        <f t="shared" ca="1" si="1446"/>
        <v>#N/A</v>
      </c>
      <c r="CW585" t="e">
        <f t="shared" ca="1" si="1446"/>
        <v>#N/A</v>
      </c>
      <c r="CX585" t="e">
        <f t="shared" ca="1" si="1446"/>
        <v>#N/A</v>
      </c>
      <c r="CY585" t="e">
        <f t="shared" ca="1" si="1446"/>
        <v>#N/A</v>
      </c>
      <c r="CZ585" t="e">
        <f t="shared" ca="1" si="1446"/>
        <v>#N/A</v>
      </c>
      <c r="DA585" t="e">
        <f t="shared" ca="1" si="1446"/>
        <v>#N/A</v>
      </c>
      <c r="DB585" t="e">
        <f t="shared" ca="1" si="1446"/>
        <v>#N/A</v>
      </c>
      <c r="DC585" t="e">
        <f t="shared" ca="1" si="1446"/>
        <v>#N/A</v>
      </c>
      <c r="DD585" t="e">
        <f t="shared" ca="1" si="1446"/>
        <v>#N/A</v>
      </c>
      <c r="DE585" t="e">
        <f t="shared" ca="1" si="1446"/>
        <v>#N/A</v>
      </c>
      <c r="DF585" t="e">
        <f t="shared" ca="1" si="1446"/>
        <v>#N/A</v>
      </c>
      <c r="DG585" t="e">
        <f t="shared" ca="1" si="1446"/>
        <v>#N/A</v>
      </c>
      <c r="DH585" t="e">
        <f t="shared" ca="1" si="1446"/>
        <v>#N/A</v>
      </c>
      <c r="DI585" t="e">
        <f t="shared" ca="1" si="1446"/>
        <v>#N/A</v>
      </c>
      <c r="DJ585" s="91" t="e">
        <f t="shared" ca="1" si="1446"/>
        <v>#N/A</v>
      </c>
      <c r="DK585" t="e">
        <f t="shared" ca="1" si="1446"/>
        <v>#N/A</v>
      </c>
      <c r="DL585" t="e">
        <f t="shared" ca="1" si="1446"/>
        <v>#N/A</v>
      </c>
      <c r="DM585" t="e">
        <f t="shared" ca="1" si="1446"/>
        <v>#N/A</v>
      </c>
      <c r="DN585" t="e">
        <f t="shared" ca="1" si="1446"/>
        <v>#N/A</v>
      </c>
      <c r="DO585" t="e">
        <f t="shared" ca="1" si="1446"/>
        <v>#N/A</v>
      </c>
      <c r="DP585" t="e">
        <f t="shared" ca="1" si="1446"/>
        <v>#N/A</v>
      </c>
      <c r="DQ585" t="e">
        <f t="shared" ca="1" si="1446"/>
        <v>#N/A</v>
      </c>
      <c r="DR585" t="e">
        <f t="shared" ca="1" si="1446"/>
        <v>#N/A</v>
      </c>
      <c r="DS585" t="e">
        <f t="shared" ca="1" si="1446"/>
        <v>#N/A</v>
      </c>
      <c r="DT585" t="e">
        <f t="shared" ca="1" si="1446"/>
        <v>#N/A</v>
      </c>
      <c r="DU585" t="e">
        <f t="shared" ca="1" si="1446"/>
        <v>#N/A</v>
      </c>
      <c r="DV585" t="e">
        <f t="shared" ca="1" si="1446"/>
        <v>#N/A</v>
      </c>
      <c r="DW585" t="e">
        <f t="shared" ca="1" si="1446"/>
        <v>#N/A</v>
      </c>
      <c r="DX585" t="e">
        <f t="shared" ca="1" si="1446"/>
        <v>#N/A</v>
      </c>
      <c r="DY585" t="e">
        <f t="shared" ca="1" si="1446"/>
        <v>#N/A</v>
      </c>
      <c r="DZ585" t="e">
        <f t="shared" ca="1" si="1446"/>
        <v>#N/A</v>
      </c>
      <c r="EA585" t="e">
        <f t="shared" ca="1" si="1446"/>
        <v>#N/A</v>
      </c>
      <c r="EB585" t="e">
        <f t="shared" ca="1" si="1446"/>
        <v>#N/A</v>
      </c>
      <c r="EC585" t="e">
        <f t="shared" ca="1" si="1446"/>
        <v>#N/A</v>
      </c>
      <c r="ED585" t="e">
        <f t="shared" ca="1" si="1446"/>
        <v>#N/A</v>
      </c>
      <c r="EE585" t="e">
        <f t="shared" ca="1" si="1446"/>
        <v>#N/A</v>
      </c>
      <c r="EF585" t="e">
        <f t="shared" ca="1" si="1446"/>
        <v>#N/A</v>
      </c>
      <c r="EG585" t="e">
        <f t="shared" ca="1" si="1446"/>
        <v>#N/A</v>
      </c>
      <c r="EH585" t="e">
        <f t="shared" ca="1" si="1446"/>
        <v>#N/A</v>
      </c>
      <c r="EI585" t="e">
        <f t="shared" ca="1" si="1446"/>
        <v>#N/A</v>
      </c>
      <c r="EJ585" t="e">
        <f t="shared" ca="1" si="1446"/>
        <v>#N/A</v>
      </c>
      <c r="EK585" t="e">
        <f t="shared" ca="1" si="1446"/>
        <v>#N/A</v>
      </c>
      <c r="EL585" t="e">
        <f t="shared" ca="1" si="1446"/>
        <v>#N/A</v>
      </c>
      <c r="EM585" t="e">
        <f t="shared" ca="1" si="1446"/>
        <v>#N/A</v>
      </c>
      <c r="EN585" s="91" t="e">
        <f t="shared" ca="1" si="1446"/>
        <v>#N/A</v>
      </c>
    </row>
    <row r="586" spans="1:144">
      <c r="A586" t="str">
        <f ca="1"/>
        <v>Upper floors</v>
      </c>
      <c r="B586" t="str">
        <f ca="1"/>
        <v>Floor slab</v>
      </c>
      <c r="C586">
        <f ca="1"/>
        <v>0</v>
      </c>
      <c r="D586" t="str">
        <f ca="1"/>
        <v/>
      </c>
      <c r="E586">
        <f ca="1"/>
        <v>0</v>
      </c>
      <c r="F586">
        <f ca="1"/>
        <v>0</v>
      </c>
      <c r="G586">
        <f ca="1"/>
        <v>0</v>
      </c>
      <c r="H586" t="str">
        <f ca="1"/>
        <v/>
      </c>
      <c r="I586">
        <f ca="1"/>
        <v>0</v>
      </c>
      <c r="J586" t="str">
        <f ca="1"/>
        <v/>
      </c>
      <c r="K586" t="str">
        <f ca="1"/>
        <v>0</v>
      </c>
      <c r="L586" t="str">
        <f ca="1"/>
        <v>0</v>
      </c>
      <c r="M586" t="str">
        <f ca="1"/>
        <v>0</v>
      </c>
      <c r="X586" s="91" t="e">
        <f t="shared" ca="1" si="1441"/>
        <v>#N/A</v>
      </c>
      <c r="Y586" t="e">
        <f t="shared" ca="1" si="1447"/>
        <v>#N/A</v>
      </c>
      <c r="Z586" t="e">
        <f t="shared" ca="1" si="1447"/>
        <v>#N/A</v>
      </c>
      <c r="AA586" t="e">
        <f t="shared" ca="1" si="1447"/>
        <v>#N/A</v>
      </c>
      <c r="AB586" t="e">
        <f t="shared" ca="1" si="1447"/>
        <v>#N/A</v>
      </c>
      <c r="AC586" t="e">
        <f t="shared" ca="1" si="1447"/>
        <v>#N/A</v>
      </c>
      <c r="AD586" t="e">
        <f t="shared" ca="1" si="1447"/>
        <v>#N/A</v>
      </c>
      <c r="AE586" t="e">
        <f t="shared" ca="1" si="1447"/>
        <v>#N/A</v>
      </c>
      <c r="AF586" t="e">
        <f t="shared" ca="1" si="1447"/>
        <v>#N/A</v>
      </c>
      <c r="AG586" t="e">
        <f t="shared" ca="1" si="1447"/>
        <v>#N/A</v>
      </c>
      <c r="AH586" t="e">
        <f t="shared" ca="1" si="1447"/>
        <v>#N/A</v>
      </c>
      <c r="AI586" t="e">
        <f t="shared" ca="1" si="1447"/>
        <v>#N/A</v>
      </c>
      <c r="AJ586" t="e">
        <f t="shared" ca="1" si="1447"/>
        <v>#N/A</v>
      </c>
      <c r="AK586" t="e">
        <f t="shared" ca="1" si="1447"/>
        <v>#N/A</v>
      </c>
      <c r="AL586" t="e">
        <f t="shared" ca="1" si="1447"/>
        <v>#N/A</v>
      </c>
      <c r="AM586" t="e">
        <f t="shared" ca="1" si="1447"/>
        <v>#N/A</v>
      </c>
      <c r="AN586" t="e">
        <f t="shared" ca="1" si="1447"/>
        <v>#N/A</v>
      </c>
      <c r="AO586" t="e">
        <f t="shared" ca="1" si="1447"/>
        <v>#N/A</v>
      </c>
      <c r="AP586" t="e">
        <f t="shared" ca="1" si="1447"/>
        <v>#N/A</v>
      </c>
      <c r="AQ586" t="e">
        <f t="shared" ca="1" si="1447"/>
        <v>#N/A</v>
      </c>
      <c r="AR586" t="e">
        <f t="shared" ca="1" si="1447"/>
        <v>#N/A</v>
      </c>
      <c r="AS586" t="e">
        <f t="shared" ca="1" si="1447"/>
        <v>#N/A</v>
      </c>
      <c r="AT586" t="e">
        <f t="shared" ca="1" si="1447"/>
        <v>#N/A</v>
      </c>
      <c r="AU586" t="e">
        <f t="shared" ca="1" si="1447"/>
        <v>#N/A</v>
      </c>
      <c r="AV586" t="e">
        <f t="shared" ca="1" si="1447"/>
        <v>#N/A</v>
      </c>
      <c r="AW586" t="e">
        <f t="shared" ca="1" si="1447"/>
        <v>#N/A</v>
      </c>
      <c r="AX586" t="e">
        <f t="shared" ca="1" si="1447"/>
        <v>#N/A</v>
      </c>
      <c r="AY586" t="e">
        <f t="shared" ca="1" si="1447"/>
        <v>#N/A</v>
      </c>
      <c r="AZ586" t="e">
        <f t="shared" ca="1" si="1447"/>
        <v>#N/A</v>
      </c>
      <c r="BA586" t="e">
        <f t="shared" ca="1" si="1447"/>
        <v>#N/A</v>
      </c>
      <c r="BB586" s="91" t="e">
        <f t="shared" ca="1" si="1447"/>
        <v>#N/A</v>
      </c>
      <c r="BC586" t="e">
        <f t="shared" ca="1" si="1447"/>
        <v>#N/A</v>
      </c>
      <c r="BD586" t="e">
        <f t="shared" ca="1" si="1447"/>
        <v>#N/A</v>
      </c>
      <c r="BE586" t="e">
        <f t="shared" ca="1" si="1447"/>
        <v>#N/A</v>
      </c>
      <c r="BF586" t="e">
        <f t="shared" ca="1" si="1447"/>
        <v>#N/A</v>
      </c>
      <c r="BG586" t="e">
        <f t="shared" ca="1" si="1447"/>
        <v>#N/A</v>
      </c>
      <c r="BH586" t="e">
        <f t="shared" ca="1" si="1447"/>
        <v>#N/A</v>
      </c>
      <c r="BI586" t="e">
        <f t="shared" ca="1" si="1447"/>
        <v>#N/A</v>
      </c>
      <c r="BJ586" t="e">
        <f t="shared" ca="1" si="1447"/>
        <v>#N/A</v>
      </c>
      <c r="BK586" t="e">
        <f t="shared" ca="1" si="1447"/>
        <v>#N/A</v>
      </c>
      <c r="BL586" t="e">
        <f t="shared" ca="1" si="1447"/>
        <v>#N/A</v>
      </c>
      <c r="BM586" t="e">
        <f t="shared" ca="1" si="1447"/>
        <v>#N/A</v>
      </c>
      <c r="BN586" t="e">
        <f t="shared" ca="1" si="1447"/>
        <v>#N/A</v>
      </c>
      <c r="BO586" t="e">
        <f t="shared" ca="1" si="1447"/>
        <v>#N/A</v>
      </c>
      <c r="BP586" t="e">
        <f t="shared" ca="1" si="1447"/>
        <v>#N/A</v>
      </c>
      <c r="BQ586" t="e">
        <f t="shared" ca="1" si="1447"/>
        <v>#N/A</v>
      </c>
      <c r="BR586" t="e">
        <f t="shared" ca="1" si="1447"/>
        <v>#N/A</v>
      </c>
      <c r="BS586" t="e">
        <f t="shared" ca="1" si="1447"/>
        <v>#N/A</v>
      </c>
      <c r="BT586" t="e">
        <f t="shared" ca="1" si="1447"/>
        <v>#N/A</v>
      </c>
      <c r="BU586" t="e">
        <f t="shared" ca="1" si="1447"/>
        <v>#N/A</v>
      </c>
      <c r="BV586" t="e">
        <f t="shared" ca="1" si="1447"/>
        <v>#N/A</v>
      </c>
      <c r="BW586" t="e">
        <f t="shared" ca="1" si="1447"/>
        <v>#N/A</v>
      </c>
      <c r="BX586" t="e">
        <f t="shared" ca="1" si="1447"/>
        <v>#N/A</v>
      </c>
      <c r="BY586" t="e">
        <f t="shared" ca="1" si="1447"/>
        <v>#N/A</v>
      </c>
      <c r="BZ586" t="e">
        <f t="shared" ca="1" si="1447"/>
        <v>#N/A</v>
      </c>
      <c r="CA586" t="e">
        <f t="shared" ca="1" si="1447"/>
        <v>#N/A</v>
      </c>
      <c r="CB586" t="e">
        <f t="shared" ca="1" si="1447"/>
        <v>#N/A</v>
      </c>
      <c r="CC586" t="e">
        <f t="shared" ca="1" si="1447"/>
        <v>#N/A</v>
      </c>
      <c r="CD586" t="e">
        <f t="shared" ca="1" si="1447"/>
        <v>#N/A</v>
      </c>
      <c r="CE586" t="e">
        <f t="shared" ca="1" si="1447"/>
        <v>#N/A</v>
      </c>
      <c r="CF586" s="91" t="e">
        <f t="shared" ca="1" si="1447"/>
        <v>#N/A</v>
      </c>
      <c r="CG586" t="e">
        <f t="shared" ca="1" si="1447"/>
        <v>#N/A</v>
      </c>
      <c r="CH586" t="e">
        <f t="shared" ca="1" si="1447"/>
        <v>#N/A</v>
      </c>
      <c r="CI586" t="e">
        <f t="shared" ca="1" si="1447"/>
        <v>#N/A</v>
      </c>
      <c r="CJ586" t="e">
        <f t="shared" ca="1" si="1447"/>
        <v>#N/A</v>
      </c>
      <c r="CK586" t="e">
        <f t="shared" ca="1" si="1446"/>
        <v>#N/A</v>
      </c>
      <c r="CL586" t="e">
        <f t="shared" ca="1" si="1446"/>
        <v>#N/A</v>
      </c>
      <c r="CM586" t="e">
        <f t="shared" ca="1" si="1446"/>
        <v>#N/A</v>
      </c>
      <c r="CN586" t="e">
        <f t="shared" ca="1" si="1446"/>
        <v>#N/A</v>
      </c>
      <c r="CO586" t="e">
        <f t="shared" ca="1" si="1446"/>
        <v>#N/A</v>
      </c>
      <c r="CP586" t="e">
        <f t="shared" ca="1" si="1446"/>
        <v>#N/A</v>
      </c>
      <c r="CQ586" t="e">
        <f t="shared" ca="1" si="1446"/>
        <v>#N/A</v>
      </c>
      <c r="CR586" t="e">
        <f t="shared" ca="1" si="1446"/>
        <v>#N/A</v>
      </c>
      <c r="CS586" t="e">
        <f t="shared" ca="1" si="1446"/>
        <v>#N/A</v>
      </c>
      <c r="CT586" t="e">
        <f t="shared" ca="1" si="1446"/>
        <v>#N/A</v>
      </c>
      <c r="CU586" t="e">
        <f t="shared" ca="1" si="1446"/>
        <v>#N/A</v>
      </c>
      <c r="CV586" t="e">
        <f t="shared" ca="1" si="1446"/>
        <v>#N/A</v>
      </c>
      <c r="CW586" t="e">
        <f t="shared" ca="1" si="1446"/>
        <v>#N/A</v>
      </c>
      <c r="CX586" t="e">
        <f t="shared" ca="1" si="1446"/>
        <v>#N/A</v>
      </c>
      <c r="CY586" t="e">
        <f t="shared" ca="1" si="1446"/>
        <v>#N/A</v>
      </c>
      <c r="CZ586" t="e">
        <f t="shared" ca="1" si="1446"/>
        <v>#N/A</v>
      </c>
      <c r="DA586" t="e">
        <f t="shared" ca="1" si="1446"/>
        <v>#N/A</v>
      </c>
      <c r="DB586" t="e">
        <f t="shared" ca="1" si="1446"/>
        <v>#N/A</v>
      </c>
      <c r="DC586" t="e">
        <f t="shared" ca="1" si="1446"/>
        <v>#N/A</v>
      </c>
      <c r="DD586" t="e">
        <f t="shared" ca="1" si="1446"/>
        <v>#N/A</v>
      </c>
      <c r="DE586" t="e">
        <f t="shared" ca="1" si="1446"/>
        <v>#N/A</v>
      </c>
      <c r="DF586" t="e">
        <f t="shared" ca="1" si="1446"/>
        <v>#N/A</v>
      </c>
      <c r="DG586" t="e">
        <f t="shared" ca="1" si="1446"/>
        <v>#N/A</v>
      </c>
      <c r="DH586" t="e">
        <f t="shared" ca="1" si="1446"/>
        <v>#N/A</v>
      </c>
      <c r="DI586" t="e">
        <f t="shared" ca="1" si="1446"/>
        <v>#N/A</v>
      </c>
      <c r="DJ586" s="91" t="e">
        <f t="shared" ca="1" si="1446"/>
        <v>#N/A</v>
      </c>
      <c r="DK586" t="e">
        <f t="shared" ca="1" si="1446"/>
        <v>#N/A</v>
      </c>
      <c r="DL586" t="e">
        <f t="shared" ca="1" si="1446"/>
        <v>#N/A</v>
      </c>
      <c r="DM586" t="e">
        <f t="shared" ca="1" si="1446"/>
        <v>#N/A</v>
      </c>
      <c r="DN586" t="e">
        <f t="shared" ca="1" si="1446"/>
        <v>#N/A</v>
      </c>
      <c r="DO586" t="e">
        <f t="shared" ca="1" si="1446"/>
        <v>#N/A</v>
      </c>
      <c r="DP586" t="e">
        <f t="shared" ca="1" si="1446"/>
        <v>#N/A</v>
      </c>
      <c r="DQ586" t="e">
        <f t="shared" ca="1" si="1446"/>
        <v>#N/A</v>
      </c>
      <c r="DR586" t="e">
        <f t="shared" ca="1" si="1446"/>
        <v>#N/A</v>
      </c>
      <c r="DS586" t="e">
        <f t="shared" ca="1" si="1446"/>
        <v>#N/A</v>
      </c>
      <c r="DT586" t="e">
        <f t="shared" ca="1" si="1446"/>
        <v>#N/A</v>
      </c>
      <c r="DU586" t="e">
        <f t="shared" ca="1" si="1446"/>
        <v>#N/A</v>
      </c>
      <c r="DV586" t="e">
        <f t="shared" ca="1" si="1446"/>
        <v>#N/A</v>
      </c>
      <c r="DW586" t="e">
        <f t="shared" ca="1" si="1446"/>
        <v>#N/A</v>
      </c>
      <c r="DX586" t="e">
        <f t="shared" ca="1" si="1446"/>
        <v>#N/A</v>
      </c>
      <c r="DY586" t="e">
        <f t="shared" ca="1" si="1446"/>
        <v>#N/A</v>
      </c>
      <c r="DZ586" t="e">
        <f t="shared" ca="1" si="1446"/>
        <v>#N/A</v>
      </c>
      <c r="EA586" t="e">
        <f t="shared" ca="1" si="1446"/>
        <v>#N/A</v>
      </c>
      <c r="EB586" t="e">
        <f t="shared" ca="1" si="1446"/>
        <v>#N/A</v>
      </c>
      <c r="EC586" t="e">
        <f t="shared" ca="1" si="1446"/>
        <v>#N/A</v>
      </c>
      <c r="ED586" t="e">
        <f t="shared" ca="1" si="1446"/>
        <v>#N/A</v>
      </c>
      <c r="EE586" t="e">
        <f t="shared" ca="1" si="1446"/>
        <v>#N/A</v>
      </c>
      <c r="EF586" t="e">
        <f t="shared" ca="1" si="1446"/>
        <v>#N/A</v>
      </c>
      <c r="EG586" t="e">
        <f t="shared" ca="1" si="1446"/>
        <v>#N/A</v>
      </c>
      <c r="EH586" t="e">
        <f t="shared" ca="1" si="1446"/>
        <v>#N/A</v>
      </c>
      <c r="EI586" t="e">
        <f t="shared" ca="1" si="1446"/>
        <v>#N/A</v>
      </c>
      <c r="EJ586" t="e">
        <f t="shared" ca="1" si="1446"/>
        <v>#N/A</v>
      </c>
      <c r="EK586" t="e">
        <f t="shared" ca="1" si="1446"/>
        <v>#N/A</v>
      </c>
      <c r="EL586" t="e">
        <f t="shared" ca="1" si="1446"/>
        <v>#N/A</v>
      </c>
      <c r="EM586" t="e">
        <f t="shared" ca="1" si="1446"/>
        <v>#N/A</v>
      </c>
      <c r="EN586" s="91" t="e">
        <f t="shared" ca="1" si="1446"/>
        <v>#N/A</v>
      </c>
    </row>
    <row r="587" spans="1:144">
      <c r="A587" t="str">
        <f ca="1"/>
        <v>Upper floors</v>
      </c>
      <c r="B587" t="str">
        <f ca="1"/>
        <v>Joisted floors</v>
      </c>
      <c r="C587">
        <f ca="1"/>
        <v>0</v>
      </c>
      <c r="D587" t="str">
        <f ca="1"/>
        <v/>
      </c>
      <c r="E587">
        <f ca="1"/>
        <v>0</v>
      </c>
      <c r="F587">
        <f ca="1"/>
        <v>0</v>
      </c>
      <c r="G587">
        <f ca="1"/>
        <v>0</v>
      </c>
      <c r="H587" t="str">
        <f ca="1"/>
        <v/>
      </c>
      <c r="I587">
        <f ca="1"/>
        <v>0</v>
      </c>
      <c r="J587" t="str">
        <f ca="1"/>
        <v/>
      </c>
      <c r="K587" t="str">
        <f ca="1"/>
        <v>0</v>
      </c>
      <c r="L587" t="str">
        <f ca="1"/>
        <v>0</v>
      </c>
      <c r="M587" t="str">
        <f ca="1"/>
        <v>0</v>
      </c>
      <c r="X587" s="91" t="e">
        <f t="shared" ca="1" si="1441"/>
        <v>#N/A</v>
      </c>
      <c r="Y587" t="e">
        <f t="shared" ca="1" si="1447"/>
        <v>#N/A</v>
      </c>
      <c r="Z587" t="e">
        <f t="shared" ca="1" si="1447"/>
        <v>#N/A</v>
      </c>
      <c r="AA587" t="e">
        <f t="shared" ca="1" si="1447"/>
        <v>#N/A</v>
      </c>
      <c r="AB587" t="e">
        <f t="shared" ca="1" si="1447"/>
        <v>#N/A</v>
      </c>
      <c r="AC587" t="e">
        <f t="shared" ca="1" si="1447"/>
        <v>#N/A</v>
      </c>
      <c r="AD587" t="e">
        <f t="shared" ca="1" si="1447"/>
        <v>#N/A</v>
      </c>
      <c r="AE587" t="e">
        <f t="shared" ca="1" si="1447"/>
        <v>#N/A</v>
      </c>
      <c r="AF587" t="e">
        <f t="shared" ca="1" si="1447"/>
        <v>#N/A</v>
      </c>
      <c r="AG587" t="e">
        <f t="shared" ca="1" si="1447"/>
        <v>#N/A</v>
      </c>
      <c r="AH587" t="e">
        <f t="shared" ca="1" si="1447"/>
        <v>#N/A</v>
      </c>
      <c r="AI587" t="e">
        <f t="shared" ca="1" si="1447"/>
        <v>#N/A</v>
      </c>
      <c r="AJ587" t="e">
        <f t="shared" ca="1" si="1447"/>
        <v>#N/A</v>
      </c>
      <c r="AK587" t="e">
        <f t="shared" ca="1" si="1447"/>
        <v>#N/A</v>
      </c>
      <c r="AL587" t="e">
        <f t="shared" ca="1" si="1447"/>
        <v>#N/A</v>
      </c>
      <c r="AM587" t="e">
        <f t="shared" ca="1" si="1447"/>
        <v>#N/A</v>
      </c>
      <c r="AN587" t="e">
        <f t="shared" ca="1" si="1447"/>
        <v>#N/A</v>
      </c>
      <c r="AO587" t="e">
        <f t="shared" ca="1" si="1447"/>
        <v>#N/A</v>
      </c>
      <c r="AP587" t="e">
        <f t="shared" ca="1" si="1447"/>
        <v>#N/A</v>
      </c>
      <c r="AQ587" t="e">
        <f t="shared" ca="1" si="1447"/>
        <v>#N/A</v>
      </c>
      <c r="AR587" t="e">
        <f t="shared" ca="1" si="1447"/>
        <v>#N/A</v>
      </c>
      <c r="AS587" t="e">
        <f t="shared" ca="1" si="1447"/>
        <v>#N/A</v>
      </c>
      <c r="AT587" t="e">
        <f t="shared" ca="1" si="1447"/>
        <v>#N/A</v>
      </c>
      <c r="AU587" t="e">
        <f t="shared" ca="1" si="1447"/>
        <v>#N/A</v>
      </c>
      <c r="AV587" t="e">
        <f t="shared" ca="1" si="1447"/>
        <v>#N/A</v>
      </c>
      <c r="AW587" t="e">
        <f t="shared" ca="1" si="1447"/>
        <v>#N/A</v>
      </c>
      <c r="AX587" t="e">
        <f t="shared" ca="1" si="1447"/>
        <v>#N/A</v>
      </c>
      <c r="AY587" t="e">
        <f t="shared" ca="1" si="1447"/>
        <v>#N/A</v>
      </c>
      <c r="AZ587" t="e">
        <f t="shared" ca="1" si="1447"/>
        <v>#N/A</v>
      </c>
      <c r="BA587" t="e">
        <f t="shared" ca="1" si="1447"/>
        <v>#N/A</v>
      </c>
      <c r="BB587" s="91" t="e">
        <f t="shared" ca="1" si="1447"/>
        <v>#N/A</v>
      </c>
      <c r="BC587" t="e">
        <f t="shared" ca="1" si="1447"/>
        <v>#N/A</v>
      </c>
      <c r="BD587" t="e">
        <f t="shared" ca="1" si="1447"/>
        <v>#N/A</v>
      </c>
      <c r="BE587" t="e">
        <f t="shared" ca="1" si="1447"/>
        <v>#N/A</v>
      </c>
      <c r="BF587" t="e">
        <f t="shared" ca="1" si="1447"/>
        <v>#N/A</v>
      </c>
      <c r="BG587" t="e">
        <f t="shared" ca="1" si="1447"/>
        <v>#N/A</v>
      </c>
      <c r="BH587" t="e">
        <f t="shared" ca="1" si="1447"/>
        <v>#N/A</v>
      </c>
      <c r="BI587" t="e">
        <f t="shared" ca="1" si="1447"/>
        <v>#N/A</v>
      </c>
      <c r="BJ587" t="e">
        <f t="shared" ca="1" si="1447"/>
        <v>#N/A</v>
      </c>
      <c r="BK587" t="e">
        <f t="shared" ca="1" si="1447"/>
        <v>#N/A</v>
      </c>
      <c r="BL587" t="e">
        <f t="shared" ca="1" si="1447"/>
        <v>#N/A</v>
      </c>
      <c r="BM587" t="e">
        <f t="shared" ca="1" si="1447"/>
        <v>#N/A</v>
      </c>
      <c r="BN587" t="e">
        <f t="shared" ca="1" si="1447"/>
        <v>#N/A</v>
      </c>
      <c r="BO587" t="e">
        <f t="shared" ca="1" si="1447"/>
        <v>#N/A</v>
      </c>
      <c r="BP587" t="e">
        <f t="shared" ca="1" si="1447"/>
        <v>#N/A</v>
      </c>
      <c r="BQ587" t="e">
        <f t="shared" ca="1" si="1447"/>
        <v>#N/A</v>
      </c>
      <c r="BR587" t="e">
        <f t="shared" ca="1" si="1447"/>
        <v>#N/A</v>
      </c>
      <c r="BS587" t="e">
        <f t="shared" ca="1" si="1447"/>
        <v>#N/A</v>
      </c>
      <c r="BT587" t="e">
        <f t="shared" ca="1" si="1447"/>
        <v>#N/A</v>
      </c>
      <c r="BU587" t="e">
        <f t="shared" ca="1" si="1447"/>
        <v>#N/A</v>
      </c>
      <c r="BV587" t="e">
        <f t="shared" ca="1" si="1447"/>
        <v>#N/A</v>
      </c>
      <c r="BW587" t="e">
        <f t="shared" ca="1" si="1447"/>
        <v>#N/A</v>
      </c>
      <c r="BX587" t="e">
        <f t="shared" ca="1" si="1447"/>
        <v>#N/A</v>
      </c>
      <c r="BY587" t="e">
        <f t="shared" ca="1" si="1447"/>
        <v>#N/A</v>
      </c>
      <c r="BZ587" t="e">
        <f t="shared" ca="1" si="1447"/>
        <v>#N/A</v>
      </c>
      <c r="CA587" t="e">
        <f t="shared" ca="1" si="1447"/>
        <v>#N/A</v>
      </c>
      <c r="CB587" t="e">
        <f t="shared" ca="1" si="1447"/>
        <v>#N/A</v>
      </c>
      <c r="CC587" t="e">
        <f t="shared" ca="1" si="1447"/>
        <v>#N/A</v>
      </c>
      <c r="CD587" t="e">
        <f t="shared" ca="1" si="1447"/>
        <v>#N/A</v>
      </c>
      <c r="CE587" t="e">
        <f t="shared" ca="1" si="1447"/>
        <v>#N/A</v>
      </c>
      <c r="CF587" s="91" t="e">
        <f t="shared" ca="1" si="1447"/>
        <v>#N/A</v>
      </c>
      <c r="CG587" t="e">
        <f t="shared" ca="1" si="1447"/>
        <v>#N/A</v>
      </c>
      <c r="CH587" t="e">
        <f t="shared" ca="1" si="1447"/>
        <v>#N/A</v>
      </c>
      <c r="CI587" t="e">
        <f t="shared" ca="1" si="1447"/>
        <v>#N/A</v>
      </c>
      <c r="CJ587" t="e">
        <f t="shared" ref="CJ587:EN590" ca="1" si="1448">$L587*$E$572</f>
        <v>#N/A</v>
      </c>
      <c r="CK587" t="e">
        <f t="shared" ca="1" si="1448"/>
        <v>#N/A</v>
      </c>
      <c r="CL587" t="e">
        <f t="shared" ca="1" si="1448"/>
        <v>#N/A</v>
      </c>
      <c r="CM587" t="e">
        <f t="shared" ca="1" si="1448"/>
        <v>#N/A</v>
      </c>
      <c r="CN587" t="e">
        <f t="shared" ca="1" si="1448"/>
        <v>#N/A</v>
      </c>
      <c r="CO587" t="e">
        <f t="shared" ca="1" si="1448"/>
        <v>#N/A</v>
      </c>
      <c r="CP587" t="e">
        <f t="shared" ca="1" si="1448"/>
        <v>#N/A</v>
      </c>
      <c r="CQ587" t="e">
        <f t="shared" ca="1" si="1448"/>
        <v>#N/A</v>
      </c>
      <c r="CR587" t="e">
        <f t="shared" ca="1" si="1448"/>
        <v>#N/A</v>
      </c>
      <c r="CS587" t="e">
        <f t="shared" ca="1" si="1448"/>
        <v>#N/A</v>
      </c>
      <c r="CT587" t="e">
        <f t="shared" ca="1" si="1448"/>
        <v>#N/A</v>
      </c>
      <c r="CU587" t="e">
        <f t="shared" ca="1" si="1448"/>
        <v>#N/A</v>
      </c>
      <c r="CV587" t="e">
        <f t="shared" ca="1" si="1448"/>
        <v>#N/A</v>
      </c>
      <c r="CW587" t="e">
        <f t="shared" ca="1" si="1448"/>
        <v>#N/A</v>
      </c>
      <c r="CX587" t="e">
        <f t="shared" ca="1" si="1448"/>
        <v>#N/A</v>
      </c>
      <c r="CY587" t="e">
        <f t="shared" ca="1" si="1448"/>
        <v>#N/A</v>
      </c>
      <c r="CZ587" t="e">
        <f t="shared" ca="1" si="1448"/>
        <v>#N/A</v>
      </c>
      <c r="DA587" t="e">
        <f t="shared" ca="1" si="1448"/>
        <v>#N/A</v>
      </c>
      <c r="DB587" t="e">
        <f t="shared" ca="1" si="1448"/>
        <v>#N/A</v>
      </c>
      <c r="DC587" t="e">
        <f t="shared" ca="1" si="1448"/>
        <v>#N/A</v>
      </c>
      <c r="DD587" t="e">
        <f t="shared" ca="1" si="1448"/>
        <v>#N/A</v>
      </c>
      <c r="DE587" t="e">
        <f t="shared" ca="1" si="1448"/>
        <v>#N/A</v>
      </c>
      <c r="DF587" t="e">
        <f t="shared" ca="1" si="1448"/>
        <v>#N/A</v>
      </c>
      <c r="DG587" t="e">
        <f t="shared" ca="1" si="1448"/>
        <v>#N/A</v>
      </c>
      <c r="DH587" t="e">
        <f t="shared" ca="1" si="1448"/>
        <v>#N/A</v>
      </c>
      <c r="DI587" t="e">
        <f t="shared" ca="1" si="1448"/>
        <v>#N/A</v>
      </c>
      <c r="DJ587" s="91" t="e">
        <f t="shared" ca="1" si="1448"/>
        <v>#N/A</v>
      </c>
      <c r="DK587" t="e">
        <f t="shared" ca="1" si="1448"/>
        <v>#N/A</v>
      </c>
      <c r="DL587" t="e">
        <f t="shared" ca="1" si="1448"/>
        <v>#N/A</v>
      </c>
      <c r="DM587" t="e">
        <f t="shared" ca="1" si="1448"/>
        <v>#N/A</v>
      </c>
      <c r="DN587" t="e">
        <f t="shared" ca="1" si="1448"/>
        <v>#N/A</v>
      </c>
      <c r="DO587" t="e">
        <f t="shared" ca="1" si="1448"/>
        <v>#N/A</v>
      </c>
      <c r="DP587" t="e">
        <f t="shared" ca="1" si="1448"/>
        <v>#N/A</v>
      </c>
      <c r="DQ587" t="e">
        <f t="shared" ca="1" si="1448"/>
        <v>#N/A</v>
      </c>
      <c r="DR587" t="e">
        <f t="shared" ca="1" si="1448"/>
        <v>#N/A</v>
      </c>
      <c r="DS587" t="e">
        <f t="shared" ca="1" si="1448"/>
        <v>#N/A</v>
      </c>
      <c r="DT587" t="e">
        <f t="shared" ca="1" si="1448"/>
        <v>#N/A</v>
      </c>
      <c r="DU587" t="e">
        <f t="shared" ca="1" si="1448"/>
        <v>#N/A</v>
      </c>
      <c r="DV587" t="e">
        <f t="shared" ca="1" si="1448"/>
        <v>#N/A</v>
      </c>
      <c r="DW587" t="e">
        <f t="shared" ca="1" si="1448"/>
        <v>#N/A</v>
      </c>
      <c r="DX587" t="e">
        <f t="shared" ca="1" si="1448"/>
        <v>#N/A</v>
      </c>
      <c r="DY587" t="e">
        <f t="shared" ca="1" si="1448"/>
        <v>#N/A</v>
      </c>
      <c r="DZ587" t="e">
        <f t="shared" ca="1" si="1448"/>
        <v>#N/A</v>
      </c>
      <c r="EA587" t="e">
        <f t="shared" ca="1" si="1448"/>
        <v>#N/A</v>
      </c>
      <c r="EB587" t="e">
        <f t="shared" ca="1" si="1448"/>
        <v>#N/A</v>
      </c>
      <c r="EC587" t="e">
        <f t="shared" ca="1" si="1448"/>
        <v>#N/A</v>
      </c>
      <c r="ED587" t="e">
        <f t="shared" ca="1" si="1448"/>
        <v>#N/A</v>
      </c>
      <c r="EE587" t="e">
        <f t="shared" ca="1" si="1448"/>
        <v>#N/A</v>
      </c>
      <c r="EF587" t="e">
        <f t="shared" ca="1" si="1448"/>
        <v>#N/A</v>
      </c>
      <c r="EG587" t="e">
        <f t="shared" ca="1" si="1448"/>
        <v>#N/A</v>
      </c>
      <c r="EH587" t="e">
        <f t="shared" ca="1" si="1448"/>
        <v>#N/A</v>
      </c>
      <c r="EI587" t="e">
        <f t="shared" ca="1" si="1448"/>
        <v>#N/A</v>
      </c>
      <c r="EJ587" t="e">
        <f t="shared" ca="1" si="1448"/>
        <v>#N/A</v>
      </c>
      <c r="EK587" t="e">
        <f t="shared" ca="1" si="1448"/>
        <v>#N/A</v>
      </c>
      <c r="EL587" t="e">
        <f t="shared" ca="1" si="1448"/>
        <v>#N/A</v>
      </c>
      <c r="EM587" t="e">
        <f t="shared" ca="1" si="1448"/>
        <v>#N/A</v>
      </c>
      <c r="EN587" s="91" t="e">
        <f t="shared" ca="1" si="1448"/>
        <v>#N/A</v>
      </c>
    </row>
    <row r="588" spans="1:144">
      <c r="A588" t="str">
        <f ca="1"/>
        <v>Roof</v>
      </c>
      <c r="B588" t="str">
        <f ca="1"/>
        <v>Roof</v>
      </c>
      <c r="C588">
        <f ca="1"/>
        <v>0</v>
      </c>
      <c r="D588" t="str">
        <f ca="1"/>
        <v/>
      </c>
      <c r="E588">
        <f ca="1"/>
        <v>0</v>
      </c>
      <c r="F588">
        <f ca="1"/>
        <v>0</v>
      </c>
      <c r="G588">
        <f ca="1"/>
        <v>0</v>
      </c>
      <c r="H588" t="str">
        <f ca="1"/>
        <v/>
      </c>
      <c r="I588">
        <f ca="1"/>
        <v>0</v>
      </c>
      <c r="J588" t="str">
        <f ca="1"/>
        <v/>
      </c>
      <c r="K588" t="str">
        <f ca="1"/>
        <v>0</v>
      </c>
      <c r="L588" t="str">
        <f ca="1"/>
        <v>0</v>
      </c>
      <c r="M588" t="str">
        <f ca="1"/>
        <v>0</v>
      </c>
      <c r="X588" s="91" t="e">
        <f t="shared" ca="1" si="1441"/>
        <v>#N/A</v>
      </c>
      <c r="Y588" t="e">
        <f t="shared" ref="Y588:CJ591" ca="1" si="1449">$L588*$E$572</f>
        <v>#N/A</v>
      </c>
      <c r="Z588" t="e">
        <f t="shared" ca="1" si="1449"/>
        <v>#N/A</v>
      </c>
      <c r="AA588" t="e">
        <f t="shared" ca="1" si="1449"/>
        <v>#N/A</v>
      </c>
      <c r="AB588" t="e">
        <f t="shared" ca="1" si="1449"/>
        <v>#N/A</v>
      </c>
      <c r="AC588" t="e">
        <f t="shared" ca="1" si="1449"/>
        <v>#N/A</v>
      </c>
      <c r="AD588" t="e">
        <f t="shared" ca="1" si="1449"/>
        <v>#N/A</v>
      </c>
      <c r="AE588" t="e">
        <f t="shared" ca="1" si="1449"/>
        <v>#N/A</v>
      </c>
      <c r="AF588" t="e">
        <f t="shared" ca="1" si="1449"/>
        <v>#N/A</v>
      </c>
      <c r="AG588" t="e">
        <f t="shared" ca="1" si="1449"/>
        <v>#N/A</v>
      </c>
      <c r="AH588" t="e">
        <f t="shared" ca="1" si="1449"/>
        <v>#N/A</v>
      </c>
      <c r="AI588" t="e">
        <f t="shared" ca="1" si="1449"/>
        <v>#N/A</v>
      </c>
      <c r="AJ588" t="e">
        <f t="shared" ca="1" si="1449"/>
        <v>#N/A</v>
      </c>
      <c r="AK588" t="e">
        <f t="shared" ca="1" si="1449"/>
        <v>#N/A</v>
      </c>
      <c r="AL588" t="e">
        <f t="shared" ca="1" si="1449"/>
        <v>#N/A</v>
      </c>
      <c r="AM588" t="e">
        <f t="shared" ca="1" si="1449"/>
        <v>#N/A</v>
      </c>
      <c r="AN588" t="e">
        <f t="shared" ca="1" si="1449"/>
        <v>#N/A</v>
      </c>
      <c r="AO588" t="e">
        <f t="shared" ca="1" si="1449"/>
        <v>#N/A</v>
      </c>
      <c r="AP588" t="e">
        <f t="shared" ca="1" si="1449"/>
        <v>#N/A</v>
      </c>
      <c r="AQ588" t="e">
        <f t="shared" ca="1" si="1449"/>
        <v>#N/A</v>
      </c>
      <c r="AR588" t="e">
        <f t="shared" ca="1" si="1449"/>
        <v>#N/A</v>
      </c>
      <c r="AS588" t="e">
        <f t="shared" ca="1" si="1449"/>
        <v>#N/A</v>
      </c>
      <c r="AT588" t="e">
        <f t="shared" ca="1" si="1449"/>
        <v>#N/A</v>
      </c>
      <c r="AU588" t="e">
        <f t="shared" ca="1" si="1449"/>
        <v>#N/A</v>
      </c>
      <c r="AV588" t="e">
        <f t="shared" ca="1" si="1449"/>
        <v>#N/A</v>
      </c>
      <c r="AW588" t="e">
        <f t="shared" ca="1" si="1449"/>
        <v>#N/A</v>
      </c>
      <c r="AX588" t="e">
        <f t="shared" ca="1" si="1449"/>
        <v>#N/A</v>
      </c>
      <c r="AY588" t="e">
        <f t="shared" ca="1" si="1449"/>
        <v>#N/A</v>
      </c>
      <c r="AZ588" t="e">
        <f t="shared" ca="1" si="1449"/>
        <v>#N/A</v>
      </c>
      <c r="BA588" t="e">
        <f t="shared" ca="1" si="1449"/>
        <v>#N/A</v>
      </c>
      <c r="BB588" s="91" t="e">
        <f t="shared" ca="1" si="1449"/>
        <v>#N/A</v>
      </c>
      <c r="BC588" t="e">
        <f t="shared" ca="1" si="1449"/>
        <v>#N/A</v>
      </c>
      <c r="BD588" t="e">
        <f t="shared" ca="1" si="1449"/>
        <v>#N/A</v>
      </c>
      <c r="BE588" t="e">
        <f t="shared" ca="1" si="1449"/>
        <v>#N/A</v>
      </c>
      <c r="BF588" t="e">
        <f t="shared" ca="1" si="1449"/>
        <v>#N/A</v>
      </c>
      <c r="BG588" t="e">
        <f t="shared" ca="1" si="1449"/>
        <v>#N/A</v>
      </c>
      <c r="BH588" t="e">
        <f t="shared" ca="1" si="1449"/>
        <v>#N/A</v>
      </c>
      <c r="BI588" t="e">
        <f t="shared" ca="1" si="1449"/>
        <v>#N/A</v>
      </c>
      <c r="BJ588" t="e">
        <f t="shared" ca="1" si="1449"/>
        <v>#N/A</v>
      </c>
      <c r="BK588" t="e">
        <f t="shared" ca="1" si="1449"/>
        <v>#N/A</v>
      </c>
      <c r="BL588" t="e">
        <f t="shared" ca="1" si="1449"/>
        <v>#N/A</v>
      </c>
      <c r="BM588" t="e">
        <f t="shared" ca="1" si="1449"/>
        <v>#N/A</v>
      </c>
      <c r="BN588" t="e">
        <f t="shared" ca="1" si="1449"/>
        <v>#N/A</v>
      </c>
      <c r="BO588" t="e">
        <f t="shared" ca="1" si="1449"/>
        <v>#N/A</v>
      </c>
      <c r="BP588" t="e">
        <f t="shared" ca="1" si="1449"/>
        <v>#N/A</v>
      </c>
      <c r="BQ588" t="e">
        <f t="shared" ca="1" si="1449"/>
        <v>#N/A</v>
      </c>
      <c r="BR588" t="e">
        <f t="shared" ca="1" si="1449"/>
        <v>#N/A</v>
      </c>
      <c r="BS588" t="e">
        <f t="shared" ca="1" si="1449"/>
        <v>#N/A</v>
      </c>
      <c r="BT588" t="e">
        <f t="shared" ca="1" si="1449"/>
        <v>#N/A</v>
      </c>
      <c r="BU588" t="e">
        <f t="shared" ca="1" si="1449"/>
        <v>#N/A</v>
      </c>
      <c r="BV588" t="e">
        <f t="shared" ca="1" si="1449"/>
        <v>#N/A</v>
      </c>
      <c r="BW588" t="e">
        <f t="shared" ca="1" si="1449"/>
        <v>#N/A</v>
      </c>
      <c r="BX588" t="e">
        <f t="shared" ca="1" si="1449"/>
        <v>#N/A</v>
      </c>
      <c r="BY588" t="e">
        <f t="shared" ca="1" si="1449"/>
        <v>#N/A</v>
      </c>
      <c r="BZ588" t="e">
        <f t="shared" ca="1" si="1449"/>
        <v>#N/A</v>
      </c>
      <c r="CA588" t="e">
        <f t="shared" ca="1" si="1449"/>
        <v>#N/A</v>
      </c>
      <c r="CB588" t="e">
        <f t="shared" ca="1" si="1449"/>
        <v>#N/A</v>
      </c>
      <c r="CC588" t="e">
        <f t="shared" ca="1" si="1449"/>
        <v>#N/A</v>
      </c>
      <c r="CD588" t="e">
        <f t="shared" ca="1" si="1449"/>
        <v>#N/A</v>
      </c>
      <c r="CE588" t="e">
        <f t="shared" ca="1" si="1449"/>
        <v>#N/A</v>
      </c>
      <c r="CF588" s="91" t="e">
        <f t="shared" ca="1" si="1449"/>
        <v>#N/A</v>
      </c>
      <c r="CG588" t="e">
        <f t="shared" ca="1" si="1449"/>
        <v>#N/A</v>
      </c>
      <c r="CH588" t="e">
        <f t="shared" ca="1" si="1449"/>
        <v>#N/A</v>
      </c>
      <c r="CI588" t="e">
        <f t="shared" ca="1" si="1449"/>
        <v>#N/A</v>
      </c>
      <c r="CJ588" t="e">
        <f t="shared" ca="1" si="1449"/>
        <v>#N/A</v>
      </c>
      <c r="CK588" t="e">
        <f t="shared" ca="1" si="1448"/>
        <v>#N/A</v>
      </c>
      <c r="CL588" t="e">
        <f t="shared" ca="1" si="1448"/>
        <v>#N/A</v>
      </c>
      <c r="CM588" t="e">
        <f t="shared" ca="1" si="1448"/>
        <v>#N/A</v>
      </c>
      <c r="CN588" t="e">
        <f t="shared" ca="1" si="1448"/>
        <v>#N/A</v>
      </c>
      <c r="CO588" t="e">
        <f t="shared" ca="1" si="1448"/>
        <v>#N/A</v>
      </c>
      <c r="CP588" t="e">
        <f t="shared" ca="1" si="1448"/>
        <v>#N/A</v>
      </c>
      <c r="CQ588" t="e">
        <f t="shared" ca="1" si="1448"/>
        <v>#N/A</v>
      </c>
      <c r="CR588" t="e">
        <f t="shared" ca="1" si="1448"/>
        <v>#N/A</v>
      </c>
      <c r="CS588" t="e">
        <f t="shared" ca="1" si="1448"/>
        <v>#N/A</v>
      </c>
      <c r="CT588" t="e">
        <f t="shared" ca="1" si="1448"/>
        <v>#N/A</v>
      </c>
      <c r="CU588" t="e">
        <f t="shared" ca="1" si="1448"/>
        <v>#N/A</v>
      </c>
      <c r="CV588" t="e">
        <f t="shared" ca="1" si="1448"/>
        <v>#N/A</v>
      </c>
      <c r="CW588" t="e">
        <f t="shared" ca="1" si="1448"/>
        <v>#N/A</v>
      </c>
      <c r="CX588" t="e">
        <f t="shared" ca="1" si="1448"/>
        <v>#N/A</v>
      </c>
      <c r="CY588" t="e">
        <f t="shared" ca="1" si="1448"/>
        <v>#N/A</v>
      </c>
      <c r="CZ588" t="e">
        <f t="shared" ca="1" si="1448"/>
        <v>#N/A</v>
      </c>
      <c r="DA588" t="e">
        <f t="shared" ca="1" si="1448"/>
        <v>#N/A</v>
      </c>
      <c r="DB588" t="e">
        <f t="shared" ca="1" si="1448"/>
        <v>#N/A</v>
      </c>
      <c r="DC588" t="e">
        <f t="shared" ca="1" si="1448"/>
        <v>#N/A</v>
      </c>
      <c r="DD588" t="e">
        <f t="shared" ca="1" si="1448"/>
        <v>#N/A</v>
      </c>
      <c r="DE588" t="e">
        <f t="shared" ca="1" si="1448"/>
        <v>#N/A</v>
      </c>
      <c r="DF588" t="e">
        <f t="shared" ca="1" si="1448"/>
        <v>#N/A</v>
      </c>
      <c r="DG588" t="e">
        <f t="shared" ca="1" si="1448"/>
        <v>#N/A</v>
      </c>
      <c r="DH588" t="e">
        <f t="shared" ca="1" si="1448"/>
        <v>#N/A</v>
      </c>
      <c r="DI588" t="e">
        <f t="shared" ca="1" si="1448"/>
        <v>#N/A</v>
      </c>
      <c r="DJ588" s="91" t="e">
        <f t="shared" ca="1" si="1448"/>
        <v>#N/A</v>
      </c>
      <c r="DK588" t="e">
        <f t="shared" ca="1" si="1448"/>
        <v>#N/A</v>
      </c>
      <c r="DL588" t="e">
        <f t="shared" ca="1" si="1448"/>
        <v>#N/A</v>
      </c>
      <c r="DM588" t="e">
        <f t="shared" ca="1" si="1448"/>
        <v>#N/A</v>
      </c>
      <c r="DN588" t="e">
        <f t="shared" ca="1" si="1448"/>
        <v>#N/A</v>
      </c>
      <c r="DO588" t="e">
        <f t="shared" ca="1" si="1448"/>
        <v>#N/A</v>
      </c>
      <c r="DP588" t="e">
        <f t="shared" ca="1" si="1448"/>
        <v>#N/A</v>
      </c>
      <c r="DQ588" t="e">
        <f t="shared" ca="1" si="1448"/>
        <v>#N/A</v>
      </c>
      <c r="DR588" t="e">
        <f t="shared" ca="1" si="1448"/>
        <v>#N/A</v>
      </c>
      <c r="DS588" t="e">
        <f t="shared" ca="1" si="1448"/>
        <v>#N/A</v>
      </c>
      <c r="DT588" t="e">
        <f t="shared" ca="1" si="1448"/>
        <v>#N/A</v>
      </c>
      <c r="DU588" t="e">
        <f t="shared" ca="1" si="1448"/>
        <v>#N/A</v>
      </c>
      <c r="DV588" t="e">
        <f t="shared" ca="1" si="1448"/>
        <v>#N/A</v>
      </c>
      <c r="DW588" t="e">
        <f t="shared" ca="1" si="1448"/>
        <v>#N/A</v>
      </c>
      <c r="DX588" t="e">
        <f t="shared" ca="1" si="1448"/>
        <v>#N/A</v>
      </c>
      <c r="DY588" t="e">
        <f t="shared" ca="1" si="1448"/>
        <v>#N/A</v>
      </c>
      <c r="DZ588" t="e">
        <f t="shared" ca="1" si="1448"/>
        <v>#N/A</v>
      </c>
      <c r="EA588" t="e">
        <f t="shared" ca="1" si="1448"/>
        <v>#N/A</v>
      </c>
      <c r="EB588" t="e">
        <f t="shared" ca="1" si="1448"/>
        <v>#N/A</v>
      </c>
      <c r="EC588" t="e">
        <f t="shared" ca="1" si="1448"/>
        <v>#N/A</v>
      </c>
      <c r="ED588" t="e">
        <f t="shared" ca="1" si="1448"/>
        <v>#N/A</v>
      </c>
      <c r="EE588" t="e">
        <f t="shared" ca="1" si="1448"/>
        <v>#N/A</v>
      </c>
      <c r="EF588" t="e">
        <f t="shared" ca="1" si="1448"/>
        <v>#N/A</v>
      </c>
      <c r="EG588" t="e">
        <f t="shared" ca="1" si="1448"/>
        <v>#N/A</v>
      </c>
      <c r="EH588" t="e">
        <f t="shared" ca="1" si="1448"/>
        <v>#N/A</v>
      </c>
      <c r="EI588" t="e">
        <f t="shared" ca="1" si="1448"/>
        <v>#N/A</v>
      </c>
      <c r="EJ588" t="e">
        <f t="shared" ca="1" si="1448"/>
        <v>#N/A</v>
      </c>
      <c r="EK588" t="e">
        <f t="shared" ca="1" si="1448"/>
        <v>#N/A</v>
      </c>
      <c r="EL588" t="e">
        <f t="shared" ca="1" si="1448"/>
        <v>#N/A</v>
      </c>
      <c r="EM588" t="e">
        <f t="shared" ca="1" si="1448"/>
        <v>#N/A</v>
      </c>
      <c r="EN588" s="91" t="e">
        <f t="shared" ca="1" si="1448"/>
        <v>#N/A</v>
      </c>
    </row>
    <row r="589" spans="1:144">
      <c r="A589" t="str">
        <f ca="1"/>
        <v>Roof</v>
      </c>
      <c r="B589" t="str">
        <f ca="1"/>
        <v>Roof insulation</v>
      </c>
      <c r="C589">
        <f ca="1"/>
        <v>0</v>
      </c>
      <c r="D589" t="str">
        <f ca="1"/>
        <v/>
      </c>
      <c r="E589">
        <f ca="1"/>
        <v>0</v>
      </c>
      <c r="F589">
        <f ca="1"/>
        <v>0</v>
      </c>
      <c r="G589">
        <f ca="1"/>
        <v>0</v>
      </c>
      <c r="H589" t="str">
        <f ca="1"/>
        <v/>
      </c>
      <c r="I589">
        <f ca="1"/>
        <v>0</v>
      </c>
      <c r="J589" t="str">
        <f ca="1"/>
        <v/>
      </c>
      <c r="K589" t="str">
        <f ca="1"/>
        <v>0</v>
      </c>
      <c r="L589" t="str">
        <f ca="1"/>
        <v>0</v>
      </c>
      <c r="M589" t="str">
        <f ca="1"/>
        <v>0</v>
      </c>
      <c r="X589" s="91" t="e">
        <f t="shared" ca="1" si="1441"/>
        <v>#N/A</v>
      </c>
      <c r="Y589" t="e">
        <f t="shared" ca="1" si="1449"/>
        <v>#N/A</v>
      </c>
      <c r="Z589" t="e">
        <f t="shared" ca="1" si="1449"/>
        <v>#N/A</v>
      </c>
      <c r="AA589" t="e">
        <f t="shared" ca="1" si="1449"/>
        <v>#N/A</v>
      </c>
      <c r="AB589" t="e">
        <f t="shared" ca="1" si="1449"/>
        <v>#N/A</v>
      </c>
      <c r="AC589" t="e">
        <f t="shared" ca="1" si="1449"/>
        <v>#N/A</v>
      </c>
      <c r="AD589" t="e">
        <f t="shared" ca="1" si="1449"/>
        <v>#N/A</v>
      </c>
      <c r="AE589" t="e">
        <f t="shared" ca="1" si="1449"/>
        <v>#N/A</v>
      </c>
      <c r="AF589" t="e">
        <f t="shared" ca="1" si="1449"/>
        <v>#N/A</v>
      </c>
      <c r="AG589" t="e">
        <f t="shared" ca="1" si="1449"/>
        <v>#N/A</v>
      </c>
      <c r="AH589" t="e">
        <f t="shared" ca="1" si="1449"/>
        <v>#N/A</v>
      </c>
      <c r="AI589" t="e">
        <f t="shared" ca="1" si="1449"/>
        <v>#N/A</v>
      </c>
      <c r="AJ589" t="e">
        <f t="shared" ca="1" si="1449"/>
        <v>#N/A</v>
      </c>
      <c r="AK589" t="e">
        <f t="shared" ca="1" si="1449"/>
        <v>#N/A</v>
      </c>
      <c r="AL589" t="e">
        <f t="shared" ca="1" si="1449"/>
        <v>#N/A</v>
      </c>
      <c r="AM589" t="e">
        <f t="shared" ca="1" si="1449"/>
        <v>#N/A</v>
      </c>
      <c r="AN589" t="e">
        <f t="shared" ca="1" si="1449"/>
        <v>#N/A</v>
      </c>
      <c r="AO589" t="e">
        <f t="shared" ca="1" si="1449"/>
        <v>#N/A</v>
      </c>
      <c r="AP589" t="e">
        <f t="shared" ca="1" si="1449"/>
        <v>#N/A</v>
      </c>
      <c r="AQ589" t="e">
        <f t="shared" ca="1" si="1449"/>
        <v>#N/A</v>
      </c>
      <c r="AR589" t="e">
        <f t="shared" ca="1" si="1449"/>
        <v>#N/A</v>
      </c>
      <c r="AS589" t="e">
        <f t="shared" ca="1" si="1449"/>
        <v>#N/A</v>
      </c>
      <c r="AT589" t="e">
        <f t="shared" ca="1" si="1449"/>
        <v>#N/A</v>
      </c>
      <c r="AU589" t="e">
        <f t="shared" ca="1" si="1449"/>
        <v>#N/A</v>
      </c>
      <c r="AV589" t="e">
        <f t="shared" ca="1" si="1449"/>
        <v>#N/A</v>
      </c>
      <c r="AW589" t="e">
        <f t="shared" ca="1" si="1449"/>
        <v>#N/A</v>
      </c>
      <c r="AX589" t="e">
        <f t="shared" ca="1" si="1449"/>
        <v>#N/A</v>
      </c>
      <c r="AY589" t="e">
        <f t="shared" ca="1" si="1449"/>
        <v>#N/A</v>
      </c>
      <c r="AZ589" t="e">
        <f t="shared" ca="1" si="1449"/>
        <v>#N/A</v>
      </c>
      <c r="BA589" t="e">
        <f t="shared" ca="1" si="1449"/>
        <v>#N/A</v>
      </c>
      <c r="BB589" s="91" t="e">
        <f t="shared" ca="1" si="1449"/>
        <v>#N/A</v>
      </c>
      <c r="BC589" t="e">
        <f t="shared" ca="1" si="1449"/>
        <v>#N/A</v>
      </c>
      <c r="BD589" t="e">
        <f t="shared" ca="1" si="1449"/>
        <v>#N/A</v>
      </c>
      <c r="BE589" t="e">
        <f t="shared" ca="1" si="1449"/>
        <v>#N/A</v>
      </c>
      <c r="BF589" t="e">
        <f t="shared" ca="1" si="1449"/>
        <v>#N/A</v>
      </c>
      <c r="BG589" t="e">
        <f t="shared" ca="1" si="1449"/>
        <v>#N/A</v>
      </c>
      <c r="BH589" t="e">
        <f t="shared" ca="1" si="1449"/>
        <v>#N/A</v>
      </c>
      <c r="BI589" t="e">
        <f t="shared" ca="1" si="1449"/>
        <v>#N/A</v>
      </c>
      <c r="BJ589" t="e">
        <f t="shared" ca="1" si="1449"/>
        <v>#N/A</v>
      </c>
      <c r="BK589" t="e">
        <f t="shared" ca="1" si="1449"/>
        <v>#N/A</v>
      </c>
      <c r="BL589" t="e">
        <f t="shared" ca="1" si="1449"/>
        <v>#N/A</v>
      </c>
      <c r="BM589" t="e">
        <f t="shared" ca="1" si="1449"/>
        <v>#N/A</v>
      </c>
      <c r="BN589" t="e">
        <f t="shared" ca="1" si="1449"/>
        <v>#N/A</v>
      </c>
      <c r="BO589" t="e">
        <f t="shared" ca="1" si="1449"/>
        <v>#N/A</v>
      </c>
      <c r="BP589" t="e">
        <f t="shared" ca="1" si="1449"/>
        <v>#N/A</v>
      </c>
      <c r="BQ589" t="e">
        <f t="shared" ca="1" si="1449"/>
        <v>#N/A</v>
      </c>
      <c r="BR589" t="e">
        <f t="shared" ca="1" si="1449"/>
        <v>#N/A</v>
      </c>
      <c r="BS589" t="e">
        <f t="shared" ca="1" si="1449"/>
        <v>#N/A</v>
      </c>
      <c r="BT589" t="e">
        <f t="shared" ca="1" si="1449"/>
        <v>#N/A</v>
      </c>
      <c r="BU589" t="e">
        <f t="shared" ca="1" si="1449"/>
        <v>#N/A</v>
      </c>
      <c r="BV589" t="e">
        <f t="shared" ca="1" si="1449"/>
        <v>#N/A</v>
      </c>
      <c r="BW589" t="e">
        <f t="shared" ca="1" si="1449"/>
        <v>#N/A</v>
      </c>
      <c r="BX589" t="e">
        <f t="shared" ca="1" si="1449"/>
        <v>#N/A</v>
      </c>
      <c r="BY589" t="e">
        <f t="shared" ca="1" si="1449"/>
        <v>#N/A</v>
      </c>
      <c r="BZ589" t="e">
        <f t="shared" ca="1" si="1449"/>
        <v>#N/A</v>
      </c>
      <c r="CA589" t="e">
        <f t="shared" ca="1" si="1449"/>
        <v>#N/A</v>
      </c>
      <c r="CB589" t="e">
        <f t="shared" ca="1" si="1449"/>
        <v>#N/A</v>
      </c>
      <c r="CC589" t="e">
        <f t="shared" ca="1" si="1449"/>
        <v>#N/A</v>
      </c>
      <c r="CD589" t="e">
        <f t="shared" ca="1" si="1449"/>
        <v>#N/A</v>
      </c>
      <c r="CE589" t="e">
        <f t="shared" ca="1" si="1449"/>
        <v>#N/A</v>
      </c>
      <c r="CF589" s="91" t="e">
        <f t="shared" ca="1" si="1449"/>
        <v>#N/A</v>
      </c>
      <c r="CG589" t="e">
        <f t="shared" ca="1" si="1449"/>
        <v>#N/A</v>
      </c>
      <c r="CH589" t="e">
        <f t="shared" ca="1" si="1449"/>
        <v>#N/A</v>
      </c>
      <c r="CI589" t="e">
        <f t="shared" ca="1" si="1449"/>
        <v>#N/A</v>
      </c>
      <c r="CJ589" t="e">
        <f t="shared" ca="1" si="1449"/>
        <v>#N/A</v>
      </c>
      <c r="CK589" t="e">
        <f t="shared" ca="1" si="1448"/>
        <v>#N/A</v>
      </c>
      <c r="CL589" t="e">
        <f t="shared" ca="1" si="1448"/>
        <v>#N/A</v>
      </c>
      <c r="CM589" t="e">
        <f t="shared" ca="1" si="1448"/>
        <v>#N/A</v>
      </c>
      <c r="CN589" t="e">
        <f t="shared" ca="1" si="1448"/>
        <v>#N/A</v>
      </c>
      <c r="CO589" t="e">
        <f t="shared" ca="1" si="1448"/>
        <v>#N/A</v>
      </c>
      <c r="CP589" t="e">
        <f t="shared" ca="1" si="1448"/>
        <v>#N/A</v>
      </c>
      <c r="CQ589" t="e">
        <f t="shared" ca="1" si="1448"/>
        <v>#N/A</v>
      </c>
      <c r="CR589" t="e">
        <f t="shared" ca="1" si="1448"/>
        <v>#N/A</v>
      </c>
      <c r="CS589" t="e">
        <f t="shared" ca="1" si="1448"/>
        <v>#N/A</v>
      </c>
      <c r="CT589" t="e">
        <f t="shared" ca="1" si="1448"/>
        <v>#N/A</v>
      </c>
      <c r="CU589" t="e">
        <f t="shared" ca="1" si="1448"/>
        <v>#N/A</v>
      </c>
      <c r="CV589" t="e">
        <f t="shared" ca="1" si="1448"/>
        <v>#N/A</v>
      </c>
      <c r="CW589" t="e">
        <f t="shared" ca="1" si="1448"/>
        <v>#N/A</v>
      </c>
      <c r="CX589" t="e">
        <f t="shared" ca="1" si="1448"/>
        <v>#N/A</v>
      </c>
      <c r="CY589" t="e">
        <f t="shared" ca="1" si="1448"/>
        <v>#N/A</v>
      </c>
      <c r="CZ589" t="e">
        <f t="shared" ca="1" si="1448"/>
        <v>#N/A</v>
      </c>
      <c r="DA589" t="e">
        <f t="shared" ca="1" si="1448"/>
        <v>#N/A</v>
      </c>
      <c r="DB589" t="e">
        <f t="shared" ca="1" si="1448"/>
        <v>#N/A</v>
      </c>
      <c r="DC589" t="e">
        <f t="shared" ca="1" si="1448"/>
        <v>#N/A</v>
      </c>
      <c r="DD589" t="e">
        <f t="shared" ca="1" si="1448"/>
        <v>#N/A</v>
      </c>
      <c r="DE589" t="e">
        <f t="shared" ca="1" si="1448"/>
        <v>#N/A</v>
      </c>
      <c r="DF589" t="e">
        <f t="shared" ca="1" si="1448"/>
        <v>#N/A</v>
      </c>
      <c r="DG589" t="e">
        <f t="shared" ca="1" si="1448"/>
        <v>#N/A</v>
      </c>
      <c r="DH589" t="e">
        <f t="shared" ca="1" si="1448"/>
        <v>#N/A</v>
      </c>
      <c r="DI589" t="e">
        <f t="shared" ca="1" si="1448"/>
        <v>#N/A</v>
      </c>
      <c r="DJ589" s="91" t="e">
        <f t="shared" ca="1" si="1448"/>
        <v>#N/A</v>
      </c>
      <c r="DK589" t="e">
        <f t="shared" ca="1" si="1448"/>
        <v>#N/A</v>
      </c>
      <c r="DL589" t="e">
        <f t="shared" ca="1" si="1448"/>
        <v>#N/A</v>
      </c>
      <c r="DM589" t="e">
        <f t="shared" ca="1" si="1448"/>
        <v>#N/A</v>
      </c>
      <c r="DN589" t="e">
        <f t="shared" ca="1" si="1448"/>
        <v>#N/A</v>
      </c>
      <c r="DO589" t="e">
        <f t="shared" ca="1" si="1448"/>
        <v>#N/A</v>
      </c>
      <c r="DP589" t="e">
        <f t="shared" ca="1" si="1448"/>
        <v>#N/A</v>
      </c>
      <c r="DQ589" t="e">
        <f t="shared" ca="1" si="1448"/>
        <v>#N/A</v>
      </c>
      <c r="DR589" t="e">
        <f t="shared" ca="1" si="1448"/>
        <v>#N/A</v>
      </c>
      <c r="DS589" t="e">
        <f t="shared" ca="1" si="1448"/>
        <v>#N/A</v>
      </c>
      <c r="DT589" t="e">
        <f t="shared" ca="1" si="1448"/>
        <v>#N/A</v>
      </c>
      <c r="DU589" t="e">
        <f t="shared" ca="1" si="1448"/>
        <v>#N/A</v>
      </c>
      <c r="DV589" t="e">
        <f t="shared" ca="1" si="1448"/>
        <v>#N/A</v>
      </c>
      <c r="DW589" t="e">
        <f t="shared" ca="1" si="1448"/>
        <v>#N/A</v>
      </c>
      <c r="DX589" t="e">
        <f t="shared" ca="1" si="1448"/>
        <v>#N/A</v>
      </c>
      <c r="DY589" t="e">
        <f t="shared" ca="1" si="1448"/>
        <v>#N/A</v>
      </c>
      <c r="DZ589" t="e">
        <f t="shared" ca="1" si="1448"/>
        <v>#N/A</v>
      </c>
      <c r="EA589" t="e">
        <f t="shared" ca="1" si="1448"/>
        <v>#N/A</v>
      </c>
      <c r="EB589" t="e">
        <f t="shared" ca="1" si="1448"/>
        <v>#N/A</v>
      </c>
      <c r="EC589" t="e">
        <f t="shared" ca="1" si="1448"/>
        <v>#N/A</v>
      </c>
      <c r="ED589" t="e">
        <f t="shared" ca="1" si="1448"/>
        <v>#N/A</v>
      </c>
      <c r="EE589" t="e">
        <f t="shared" ca="1" si="1448"/>
        <v>#N/A</v>
      </c>
      <c r="EF589" t="e">
        <f t="shared" ca="1" si="1448"/>
        <v>#N/A</v>
      </c>
      <c r="EG589" t="e">
        <f t="shared" ca="1" si="1448"/>
        <v>#N/A</v>
      </c>
      <c r="EH589" t="e">
        <f t="shared" ca="1" si="1448"/>
        <v>#N/A</v>
      </c>
      <c r="EI589" t="e">
        <f t="shared" ca="1" si="1448"/>
        <v>#N/A</v>
      </c>
      <c r="EJ589" t="e">
        <f t="shared" ca="1" si="1448"/>
        <v>#N/A</v>
      </c>
      <c r="EK589" t="e">
        <f t="shared" ca="1" si="1448"/>
        <v>#N/A</v>
      </c>
      <c r="EL589" t="e">
        <f t="shared" ca="1" si="1448"/>
        <v>#N/A</v>
      </c>
      <c r="EM589" t="e">
        <f t="shared" ca="1" si="1448"/>
        <v>#N/A</v>
      </c>
      <c r="EN589" s="91" t="e">
        <f t="shared" ca="1" si="1448"/>
        <v>#N/A</v>
      </c>
    </row>
    <row r="590" spans="1:144">
      <c r="A590" t="str">
        <f ca="1"/>
        <v>Roof</v>
      </c>
      <c r="B590" t="str">
        <f ca="1"/>
        <v>Roof finishes</v>
      </c>
      <c r="C590">
        <f ca="1"/>
        <v>0</v>
      </c>
      <c r="D590" t="str">
        <f ca="1"/>
        <v/>
      </c>
      <c r="E590">
        <f ca="1"/>
        <v>0</v>
      </c>
      <c r="F590">
        <f ca="1"/>
        <v>0</v>
      </c>
      <c r="G590">
        <f ca="1"/>
        <v>0</v>
      </c>
      <c r="H590" t="str">
        <f ca="1"/>
        <v/>
      </c>
      <c r="I590">
        <f ca="1"/>
        <v>0</v>
      </c>
      <c r="J590" t="str">
        <f ca="1"/>
        <v/>
      </c>
      <c r="K590" t="str">
        <f ca="1"/>
        <v>0</v>
      </c>
      <c r="L590" t="str">
        <f ca="1"/>
        <v>0</v>
      </c>
      <c r="M590" t="str">
        <f ca="1"/>
        <v>0</v>
      </c>
      <c r="X590" s="91" t="e">
        <f t="shared" ca="1" si="1441"/>
        <v>#N/A</v>
      </c>
      <c r="Y590" t="e">
        <f t="shared" ca="1" si="1449"/>
        <v>#N/A</v>
      </c>
      <c r="Z590" t="e">
        <f t="shared" ca="1" si="1449"/>
        <v>#N/A</v>
      </c>
      <c r="AA590" t="e">
        <f t="shared" ca="1" si="1449"/>
        <v>#N/A</v>
      </c>
      <c r="AB590" t="e">
        <f t="shared" ca="1" si="1449"/>
        <v>#N/A</v>
      </c>
      <c r="AC590" t="e">
        <f t="shared" ca="1" si="1449"/>
        <v>#N/A</v>
      </c>
      <c r="AD590" t="e">
        <f t="shared" ca="1" si="1449"/>
        <v>#N/A</v>
      </c>
      <c r="AE590" t="e">
        <f t="shared" ca="1" si="1449"/>
        <v>#N/A</v>
      </c>
      <c r="AF590" t="e">
        <f t="shared" ca="1" si="1449"/>
        <v>#N/A</v>
      </c>
      <c r="AG590" t="e">
        <f t="shared" ca="1" si="1449"/>
        <v>#N/A</v>
      </c>
      <c r="AH590" t="e">
        <f t="shared" ca="1" si="1449"/>
        <v>#N/A</v>
      </c>
      <c r="AI590" t="e">
        <f t="shared" ca="1" si="1449"/>
        <v>#N/A</v>
      </c>
      <c r="AJ590" t="e">
        <f t="shared" ca="1" si="1449"/>
        <v>#N/A</v>
      </c>
      <c r="AK590" t="e">
        <f t="shared" ca="1" si="1449"/>
        <v>#N/A</v>
      </c>
      <c r="AL590" t="e">
        <f t="shared" ca="1" si="1449"/>
        <v>#N/A</v>
      </c>
      <c r="AM590" t="e">
        <f t="shared" ca="1" si="1449"/>
        <v>#N/A</v>
      </c>
      <c r="AN590" t="e">
        <f t="shared" ca="1" si="1449"/>
        <v>#N/A</v>
      </c>
      <c r="AO590" t="e">
        <f t="shared" ca="1" si="1449"/>
        <v>#N/A</v>
      </c>
      <c r="AP590" t="e">
        <f t="shared" ca="1" si="1449"/>
        <v>#N/A</v>
      </c>
      <c r="AQ590" t="e">
        <f t="shared" ca="1" si="1449"/>
        <v>#N/A</v>
      </c>
      <c r="AR590" t="e">
        <f t="shared" ca="1" si="1449"/>
        <v>#N/A</v>
      </c>
      <c r="AS590" t="e">
        <f t="shared" ca="1" si="1449"/>
        <v>#N/A</v>
      </c>
      <c r="AT590" t="e">
        <f t="shared" ca="1" si="1449"/>
        <v>#N/A</v>
      </c>
      <c r="AU590" t="e">
        <f t="shared" ca="1" si="1449"/>
        <v>#N/A</v>
      </c>
      <c r="AV590" t="e">
        <f t="shared" ca="1" si="1449"/>
        <v>#N/A</v>
      </c>
      <c r="AW590" t="e">
        <f t="shared" ca="1" si="1449"/>
        <v>#N/A</v>
      </c>
      <c r="AX590" t="e">
        <f t="shared" ca="1" si="1449"/>
        <v>#N/A</v>
      </c>
      <c r="AY590" t="e">
        <f t="shared" ca="1" si="1449"/>
        <v>#N/A</v>
      </c>
      <c r="AZ590" t="e">
        <f t="shared" ca="1" si="1449"/>
        <v>#N/A</v>
      </c>
      <c r="BA590" t="e">
        <f t="shared" ca="1" si="1449"/>
        <v>#N/A</v>
      </c>
      <c r="BB590" s="91" t="e">
        <f t="shared" ca="1" si="1449"/>
        <v>#N/A</v>
      </c>
      <c r="BC590" t="e">
        <f t="shared" ca="1" si="1449"/>
        <v>#N/A</v>
      </c>
      <c r="BD590" t="e">
        <f t="shared" ca="1" si="1449"/>
        <v>#N/A</v>
      </c>
      <c r="BE590" t="e">
        <f t="shared" ca="1" si="1449"/>
        <v>#N/A</v>
      </c>
      <c r="BF590" t="e">
        <f t="shared" ca="1" si="1449"/>
        <v>#N/A</v>
      </c>
      <c r="BG590" t="e">
        <f t="shared" ca="1" si="1449"/>
        <v>#N/A</v>
      </c>
      <c r="BH590" t="e">
        <f t="shared" ca="1" si="1449"/>
        <v>#N/A</v>
      </c>
      <c r="BI590" t="e">
        <f t="shared" ca="1" si="1449"/>
        <v>#N/A</v>
      </c>
      <c r="BJ590" t="e">
        <f t="shared" ca="1" si="1449"/>
        <v>#N/A</v>
      </c>
      <c r="BK590" t="e">
        <f t="shared" ca="1" si="1449"/>
        <v>#N/A</v>
      </c>
      <c r="BL590" t="e">
        <f t="shared" ca="1" si="1449"/>
        <v>#N/A</v>
      </c>
      <c r="BM590" t="e">
        <f t="shared" ca="1" si="1449"/>
        <v>#N/A</v>
      </c>
      <c r="BN590" t="e">
        <f t="shared" ca="1" si="1449"/>
        <v>#N/A</v>
      </c>
      <c r="BO590" t="e">
        <f t="shared" ca="1" si="1449"/>
        <v>#N/A</v>
      </c>
      <c r="BP590" t="e">
        <f t="shared" ca="1" si="1449"/>
        <v>#N/A</v>
      </c>
      <c r="BQ590" t="e">
        <f t="shared" ca="1" si="1449"/>
        <v>#N/A</v>
      </c>
      <c r="BR590" t="e">
        <f t="shared" ca="1" si="1449"/>
        <v>#N/A</v>
      </c>
      <c r="BS590" t="e">
        <f t="shared" ca="1" si="1449"/>
        <v>#N/A</v>
      </c>
      <c r="BT590" t="e">
        <f t="shared" ca="1" si="1449"/>
        <v>#N/A</v>
      </c>
      <c r="BU590" t="e">
        <f t="shared" ca="1" si="1449"/>
        <v>#N/A</v>
      </c>
      <c r="BV590" t="e">
        <f t="shared" ca="1" si="1449"/>
        <v>#N/A</v>
      </c>
      <c r="BW590" t="e">
        <f t="shared" ca="1" si="1449"/>
        <v>#N/A</v>
      </c>
      <c r="BX590" t="e">
        <f t="shared" ca="1" si="1449"/>
        <v>#N/A</v>
      </c>
      <c r="BY590" t="e">
        <f t="shared" ca="1" si="1449"/>
        <v>#N/A</v>
      </c>
      <c r="BZ590" t="e">
        <f t="shared" ca="1" si="1449"/>
        <v>#N/A</v>
      </c>
      <c r="CA590" t="e">
        <f t="shared" ca="1" si="1449"/>
        <v>#N/A</v>
      </c>
      <c r="CB590" t="e">
        <f t="shared" ca="1" si="1449"/>
        <v>#N/A</v>
      </c>
      <c r="CC590" t="e">
        <f t="shared" ca="1" si="1449"/>
        <v>#N/A</v>
      </c>
      <c r="CD590" t="e">
        <f t="shared" ca="1" si="1449"/>
        <v>#N/A</v>
      </c>
      <c r="CE590" t="e">
        <f t="shared" ca="1" si="1449"/>
        <v>#N/A</v>
      </c>
      <c r="CF590" s="91" t="e">
        <f t="shared" ca="1" si="1449"/>
        <v>#N/A</v>
      </c>
      <c r="CG590" t="e">
        <f t="shared" ca="1" si="1449"/>
        <v>#N/A</v>
      </c>
      <c r="CH590" t="e">
        <f t="shared" ca="1" si="1449"/>
        <v>#N/A</v>
      </c>
      <c r="CI590" t="e">
        <f t="shared" ca="1" si="1449"/>
        <v>#N/A</v>
      </c>
      <c r="CJ590" t="e">
        <f t="shared" ca="1" si="1449"/>
        <v>#N/A</v>
      </c>
      <c r="CK590" t="e">
        <f t="shared" ca="1" si="1448"/>
        <v>#N/A</v>
      </c>
      <c r="CL590" t="e">
        <f t="shared" ca="1" si="1448"/>
        <v>#N/A</v>
      </c>
      <c r="CM590" t="e">
        <f t="shared" ca="1" si="1448"/>
        <v>#N/A</v>
      </c>
      <c r="CN590" t="e">
        <f t="shared" ca="1" si="1448"/>
        <v>#N/A</v>
      </c>
      <c r="CO590" t="e">
        <f t="shared" ca="1" si="1448"/>
        <v>#N/A</v>
      </c>
      <c r="CP590" t="e">
        <f t="shared" ca="1" si="1448"/>
        <v>#N/A</v>
      </c>
      <c r="CQ590" t="e">
        <f t="shared" ca="1" si="1448"/>
        <v>#N/A</v>
      </c>
      <c r="CR590" t="e">
        <f t="shared" ca="1" si="1448"/>
        <v>#N/A</v>
      </c>
      <c r="CS590" t="e">
        <f t="shared" ca="1" si="1448"/>
        <v>#N/A</v>
      </c>
      <c r="CT590" t="e">
        <f t="shared" ca="1" si="1448"/>
        <v>#N/A</v>
      </c>
      <c r="CU590" t="e">
        <f t="shared" ca="1" si="1448"/>
        <v>#N/A</v>
      </c>
      <c r="CV590" t="e">
        <f t="shared" ca="1" si="1448"/>
        <v>#N/A</v>
      </c>
      <c r="CW590" t="e">
        <f t="shared" ca="1" si="1448"/>
        <v>#N/A</v>
      </c>
      <c r="CX590" t="e">
        <f t="shared" ca="1" si="1448"/>
        <v>#N/A</v>
      </c>
      <c r="CY590" t="e">
        <f t="shared" ca="1" si="1448"/>
        <v>#N/A</v>
      </c>
      <c r="CZ590" t="e">
        <f t="shared" ca="1" si="1448"/>
        <v>#N/A</v>
      </c>
      <c r="DA590" t="e">
        <f t="shared" ca="1" si="1448"/>
        <v>#N/A</v>
      </c>
      <c r="DB590" t="e">
        <f t="shared" ca="1" si="1448"/>
        <v>#N/A</v>
      </c>
      <c r="DC590" t="e">
        <f t="shared" ca="1" si="1448"/>
        <v>#N/A</v>
      </c>
      <c r="DD590" t="e">
        <f t="shared" ca="1" si="1448"/>
        <v>#N/A</v>
      </c>
      <c r="DE590" t="e">
        <f t="shared" ca="1" si="1448"/>
        <v>#N/A</v>
      </c>
      <c r="DF590" t="e">
        <f t="shared" ca="1" si="1448"/>
        <v>#N/A</v>
      </c>
      <c r="DG590" t="e">
        <f t="shared" ca="1" si="1448"/>
        <v>#N/A</v>
      </c>
      <c r="DH590" t="e">
        <f t="shared" ca="1" si="1448"/>
        <v>#N/A</v>
      </c>
      <c r="DI590" t="e">
        <f t="shared" ca="1" si="1448"/>
        <v>#N/A</v>
      </c>
      <c r="DJ590" s="91" t="e">
        <f t="shared" ca="1" si="1448"/>
        <v>#N/A</v>
      </c>
      <c r="DK590" t="e">
        <f t="shared" ca="1" si="1448"/>
        <v>#N/A</v>
      </c>
      <c r="DL590" t="e">
        <f t="shared" ca="1" si="1448"/>
        <v>#N/A</v>
      </c>
      <c r="DM590" t="e">
        <f t="shared" ca="1" si="1448"/>
        <v>#N/A</v>
      </c>
      <c r="DN590" t="e">
        <f t="shared" ca="1" si="1448"/>
        <v>#N/A</v>
      </c>
      <c r="DO590" t="e">
        <f t="shared" ca="1" si="1448"/>
        <v>#N/A</v>
      </c>
      <c r="DP590" t="e">
        <f t="shared" ca="1" si="1448"/>
        <v>#N/A</v>
      </c>
      <c r="DQ590" t="e">
        <f t="shared" ca="1" si="1448"/>
        <v>#N/A</v>
      </c>
      <c r="DR590" t="e">
        <f t="shared" ca="1" si="1448"/>
        <v>#N/A</v>
      </c>
      <c r="DS590" t="e">
        <f t="shared" ca="1" si="1448"/>
        <v>#N/A</v>
      </c>
      <c r="DT590" t="e">
        <f t="shared" ca="1" si="1448"/>
        <v>#N/A</v>
      </c>
      <c r="DU590" t="e">
        <f t="shared" ca="1" si="1448"/>
        <v>#N/A</v>
      </c>
      <c r="DV590" t="e">
        <f t="shared" ca="1" si="1448"/>
        <v>#N/A</v>
      </c>
      <c r="DW590" t="e">
        <f t="shared" ca="1" si="1448"/>
        <v>#N/A</v>
      </c>
      <c r="DX590" t="e">
        <f t="shared" ca="1" si="1448"/>
        <v>#N/A</v>
      </c>
      <c r="DY590" t="e">
        <f t="shared" ca="1" si="1448"/>
        <v>#N/A</v>
      </c>
      <c r="DZ590" t="e">
        <f t="shared" ca="1" si="1448"/>
        <v>#N/A</v>
      </c>
      <c r="EA590" t="e">
        <f t="shared" ca="1" si="1448"/>
        <v>#N/A</v>
      </c>
      <c r="EB590" t="e">
        <f t="shared" ca="1" si="1448"/>
        <v>#N/A</v>
      </c>
      <c r="EC590" t="e">
        <f t="shared" ca="1" si="1448"/>
        <v>#N/A</v>
      </c>
      <c r="ED590" t="e">
        <f t="shared" ca="1" si="1448"/>
        <v>#N/A</v>
      </c>
      <c r="EE590" t="e">
        <f t="shared" ca="1" si="1448"/>
        <v>#N/A</v>
      </c>
      <c r="EF590" t="e">
        <f t="shared" ca="1" si="1448"/>
        <v>#N/A</v>
      </c>
      <c r="EG590" t="e">
        <f t="shared" ca="1" si="1448"/>
        <v>#N/A</v>
      </c>
      <c r="EH590" t="e">
        <f t="shared" ca="1" si="1448"/>
        <v>#N/A</v>
      </c>
      <c r="EI590" t="e">
        <f t="shared" ca="1" si="1448"/>
        <v>#N/A</v>
      </c>
      <c r="EJ590" t="e">
        <f t="shared" ca="1" si="1448"/>
        <v>#N/A</v>
      </c>
      <c r="EK590" t="e">
        <f t="shared" ca="1" si="1448"/>
        <v>#N/A</v>
      </c>
      <c r="EL590" t="e">
        <f t="shared" ca="1" si="1448"/>
        <v>#N/A</v>
      </c>
      <c r="EM590" t="e">
        <f t="shared" ca="1" si="1448"/>
        <v>#N/A</v>
      </c>
      <c r="EN590" s="91" t="e">
        <f t="shared" ca="1" si="1448"/>
        <v>#N/A</v>
      </c>
    </row>
    <row r="591" spans="1:144">
      <c r="A591" t="str">
        <f ca="1"/>
        <v>External walls</v>
      </c>
      <c r="B591" t="str">
        <f ca="1"/>
        <v>Facade</v>
      </c>
      <c r="C591">
        <f ca="1"/>
        <v>0</v>
      </c>
      <c r="D591" t="str">
        <f ca="1"/>
        <v/>
      </c>
      <c r="E591">
        <f ca="1"/>
        <v>0</v>
      </c>
      <c r="F591">
        <f ca="1"/>
        <v>0</v>
      </c>
      <c r="G591">
        <f ca="1"/>
        <v>0</v>
      </c>
      <c r="H591" t="str">
        <f ca="1"/>
        <v/>
      </c>
      <c r="I591">
        <f ca="1"/>
        <v>0</v>
      </c>
      <c r="J591" t="str">
        <f ca="1"/>
        <v/>
      </c>
      <c r="K591" t="str">
        <f ca="1"/>
        <v>0</v>
      </c>
      <c r="L591" t="str">
        <f ca="1"/>
        <v>0</v>
      </c>
      <c r="M591" t="str">
        <f ca="1"/>
        <v>0</v>
      </c>
      <c r="X591" s="91" t="e">
        <f t="shared" ca="1" si="1441"/>
        <v>#N/A</v>
      </c>
      <c r="Y591" t="e">
        <f t="shared" ca="1" si="1449"/>
        <v>#N/A</v>
      </c>
      <c r="Z591" t="e">
        <f t="shared" ca="1" si="1449"/>
        <v>#N/A</v>
      </c>
      <c r="AA591" t="e">
        <f t="shared" ca="1" si="1449"/>
        <v>#N/A</v>
      </c>
      <c r="AB591" t="e">
        <f t="shared" ca="1" si="1449"/>
        <v>#N/A</v>
      </c>
      <c r="AC591" t="e">
        <f t="shared" ca="1" si="1449"/>
        <v>#N/A</v>
      </c>
      <c r="AD591" t="e">
        <f t="shared" ca="1" si="1449"/>
        <v>#N/A</v>
      </c>
      <c r="AE591" t="e">
        <f t="shared" ca="1" si="1449"/>
        <v>#N/A</v>
      </c>
      <c r="AF591" t="e">
        <f t="shared" ca="1" si="1449"/>
        <v>#N/A</v>
      </c>
      <c r="AG591" t="e">
        <f t="shared" ca="1" si="1449"/>
        <v>#N/A</v>
      </c>
      <c r="AH591" t="e">
        <f t="shared" ca="1" si="1449"/>
        <v>#N/A</v>
      </c>
      <c r="AI591" t="e">
        <f t="shared" ca="1" si="1449"/>
        <v>#N/A</v>
      </c>
      <c r="AJ591" t="e">
        <f t="shared" ca="1" si="1449"/>
        <v>#N/A</v>
      </c>
      <c r="AK591" t="e">
        <f t="shared" ca="1" si="1449"/>
        <v>#N/A</v>
      </c>
      <c r="AL591" t="e">
        <f t="shared" ca="1" si="1449"/>
        <v>#N/A</v>
      </c>
      <c r="AM591" t="e">
        <f t="shared" ca="1" si="1449"/>
        <v>#N/A</v>
      </c>
      <c r="AN591" t="e">
        <f t="shared" ca="1" si="1449"/>
        <v>#N/A</v>
      </c>
      <c r="AO591" t="e">
        <f t="shared" ca="1" si="1449"/>
        <v>#N/A</v>
      </c>
      <c r="AP591" t="e">
        <f t="shared" ca="1" si="1449"/>
        <v>#N/A</v>
      </c>
      <c r="AQ591" t="e">
        <f t="shared" ca="1" si="1449"/>
        <v>#N/A</v>
      </c>
      <c r="AR591" t="e">
        <f t="shared" ca="1" si="1449"/>
        <v>#N/A</v>
      </c>
      <c r="AS591" t="e">
        <f t="shared" ca="1" si="1449"/>
        <v>#N/A</v>
      </c>
      <c r="AT591" t="e">
        <f t="shared" ca="1" si="1449"/>
        <v>#N/A</v>
      </c>
      <c r="AU591" t="e">
        <f t="shared" ca="1" si="1449"/>
        <v>#N/A</v>
      </c>
      <c r="AV591" t="e">
        <f t="shared" ca="1" si="1449"/>
        <v>#N/A</v>
      </c>
      <c r="AW591" t="e">
        <f t="shared" ca="1" si="1449"/>
        <v>#N/A</v>
      </c>
      <c r="AX591" t="e">
        <f t="shared" ca="1" si="1449"/>
        <v>#N/A</v>
      </c>
      <c r="AY591" t="e">
        <f t="shared" ca="1" si="1449"/>
        <v>#N/A</v>
      </c>
      <c r="AZ591" t="e">
        <f t="shared" ca="1" si="1449"/>
        <v>#N/A</v>
      </c>
      <c r="BA591" t="e">
        <f t="shared" ca="1" si="1449"/>
        <v>#N/A</v>
      </c>
      <c r="BB591" s="91" t="e">
        <f t="shared" ca="1" si="1449"/>
        <v>#N/A</v>
      </c>
      <c r="BC591" t="e">
        <f t="shared" ca="1" si="1449"/>
        <v>#N/A</v>
      </c>
      <c r="BD591" t="e">
        <f t="shared" ca="1" si="1449"/>
        <v>#N/A</v>
      </c>
      <c r="BE591" t="e">
        <f t="shared" ca="1" si="1449"/>
        <v>#N/A</v>
      </c>
      <c r="BF591" t="e">
        <f t="shared" ca="1" si="1449"/>
        <v>#N/A</v>
      </c>
      <c r="BG591" t="e">
        <f t="shared" ca="1" si="1449"/>
        <v>#N/A</v>
      </c>
      <c r="BH591" t="e">
        <f t="shared" ca="1" si="1449"/>
        <v>#N/A</v>
      </c>
      <c r="BI591" t="e">
        <f t="shared" ca="1" si="1449"/>
        <v>#N/A</v>
      </c>
      <c r="BJ591" t="e">
        <f t="shared" ca="1" si="1449"/>
        <v>#N/A</v>
      </c>
      <c r="BK591" t="e">
        <f t="shared" ca="1" si="1449"/>
        <v>#N/A</v>
      </c>
      <c r="BL591" t="e">
        <f t="shared" ca="1" si="1449"/>
        <v>#N/A</v>
      </c>
      <c r="BM591" t="e">
        <f t="shared" ca="1" si="1449"/>
        <v>#N/A</v>
      </c>
      <c r="BN591" t="e">
        <f t="shared" ca="1" si="1449"/>
        <v>#N/A</v>
      </c>
      <c r="BO591" t="e">
        <f t="shared" ca="1" si="1449"/>
        <v>#N/A</v>
      </c>
      <c r="BP591" t="e">
        <f t="shared" ca="1" si="1449"/>
        <v>#N/A</v>
      </c>
      <c r="BQ591" t="e">
        <f t="shared" ca="1" si="1449"/>
        <v>#N/A</v>
      </c>
      <c r="BR591" t="e">
        <f t="shared" ca="1" si="1449"/>
        <v>#N/A</v>
      </c>
      <c r="BS591" t="e">
        <f t="shared" ca="1" si="1449"/>
        <v>#N/A</v>
      </c>
      <c r="BT591" t="e">
        <f t="shared" ca="1" si="1449"/>
        <v>#N/A</v>
      </c>
      <c r="BU591" t="e">
        <f t="shared" ca="1" si="1449"/>
        <v>#N/A</v>
      </c>
      <c r="BV591" t="e">
        <f t="shared" ca="1" si="1449"/>
        <v>#N/A</v>
      </c>
      <c r="BW591" t="e">
        <f t="shared" ca="1" si="1449"/>
        <v>#N/A</v>
      </c>
      <c r="BX591" t="e">
        <f t="shared" ca="1" si="1449"/>
        <v>#N/A</v>
      </c>
      <c r="BY591" t="e">
        <f t="shared" ca="1" si="1449"/>
        <v>#N/A</v>
      </c>
      <c r="BZ591" t="e">
        <f t="shared" ca="1" si="1449"/>
        <v>#N/A</v>
      </c>
      <c r="CA591" t="e">
        <f t="shared" ca="1" si="1449"/>
        <v>#N/A</v>
      </c>
      <c r="CB591" t="e">
        <f t="shared" ca="1" si="1449"/>
        <v>#N/A</v>
      </c>
      <c r="CC591" t="e">
        <f t="shared" ca="1" si="1449"/>
        <v>#N/A</v>
      </c>
      <c r="CD591" t="e">
        <f t="shared" ca="1" si="1449"/>
        <v>#N/A</v>
      </c>
      <c r="CE591" t="e">
        <f t="shared" ca="1" si="1449"/>
        <v>#N/A</v>
      </c>
      <c r="CF591" s="91" t="e">
        <f t="shared" ca="1" si="1449"/>
        <v>#N/A</v>
      </c>
      <c r="CG591" t="e">
        <f t="shared" ca="1" si="1449"/>
        <v>#N/A</v>
      </c>
      <c r="CH591" t="e">
        <f t="shared" ca="1" si="1449"/>
        <v>#N/A</v>
      </c>
      <c r="CI591" t="e">
        <f t="shared" ca="1" si="1449"/>
        <v>#N/A</v>
      </c>
      <c r="CJ591" t="e">
        <f t="shared" ref="CJ591:EN594" ca="1" si="1450">$L591*$E$572</f>
        <v>#N/A</v>
      </c>
      <c r="CK591" t="e">
        <f t="shared" ca="1" si="1450"/>
        <v>#N/A</v>
      </c>
      <c r="CL591" t="e">
        <f t="shared" ca="1" si="1450"/>
        <v>#N/A</v>
      </c>
      <c r="CM591" t="e">
        <f t="shared" ca="1" si="1450"/>
        <v>#N/A</v>
      </c>
      <c r="CN591" t="e">
        <f t="shared" ca="1" si="1450"/>
        <v>#N/A</v>
      </c>
      <c r="CO591" t="e">
        <f t="shared" ca="1" si="1450"/>
        <v>#N/A</v>
      </c>
      <c r="CP591" t="e">
        <f t="shared" ca="1" si="1450"/>
        <v>#N/A</v>
      </c>
      <c r="CQ591" t="e">
        <f t="shared" ca="1" si="1450"/>
        <v>#N/A</v>
      </c>
      <c r="CR591" t="e">
        <f t="shared" ca="1" si="1450"/>
        <v>#N/A</v>
      </c>
      <c r="CS591" t="e">
        <f t="shared" ca="1" si="1450"/>
        <v>#N/A</v>
      </c>
      <c r="CT591" t="e">
        <f t="shared" ca="1" si="1450"/>
        <v>#N/A</v>
      </c>
      <c r="CU591" t="e">
        <f t="shared" ca="1" si="1450"/>
        <v>#N/A</v>
      </c>
      <c r="CV591" t="e">
        <f t="shared" ca="1" si="1450"/>
        <v>#N/A</v>
      </c>
      <c r="CW591" t="e">
        <f t="shared" ca="1" si="1450"/>
        <v>#N/A</v>
      </c>
      <c r="CX591" t="e">
        <f t="shared" ca="1" si="1450"/>
        <v>#N/A</v>
      </c>
      <c r="CY591" t="e">
        <f t="shared" ca="1" si="1450"/>
        <v>#N/A</v>
      </c>
      <c r="CZ591" t="e">
        <f t="shared" ca="1" si="1450"/>
        <v>#N/A</v>
      </c>
      <c r="DA591" t="e">
        <f t="shared" ca="1" si="1450"/>
        <v>#N/A</v>
      </c>
      <c r="DB591" t="e">
        <f t="shared" ca="1" si="1450"/>
        <v>#N/A</v>
      </c>
      <c r="DC591" t="e">
        <f t="shared" ca="1" si="1450"/>
        <v>#N/A</v>
      </c>
      <c r="DD591" t="e">
        <f t="shared" ca="1" si="1450"/>
        <v>#N/A</v>
      </c>
      <c r="DE591" t="e">
        <f t="shared" ca="1" si="1450"/>
        <v>#N/A</v>
      </c>
      <c r="DF591" t="e">
        <f t="shared" ca="1" si="1450"/>
        <v>#N/A</v>
      </c>
      <c r="DG591" t="e">
        <f t="shared" ca="1" si="1450"/>
        <v>#N/A</v>
      </c>
      <c r="DH591" t="e">
        <f t="shared" ca="1" si="1450"/>
        <v>#N/A</v>
      </c>
      <c r="DI591" t="e">
        <f t="shared" ca="1" si="1450"/>
        <v>#N/A</v>
      </c>
      <c r="DJ591" s="91" t="e">
        <f t="shared" ca="1" si="1450"/>
        <v>#N/A</v>
      </c>
      <c r="DK591" t="e">
        <f t="shared" ca="1" si="1450"/>
        <v>#N/A</v>
      </c>
      <c r="DL591" t="e">
        <f t="shared" ca="1" si="1450"/>
        <v>#N/A</v>
      </c>
      <c r="DM591" t="e">
        <f t="shared" ca="1" si="1450"/>
        <v>#N/A</v>
      </c>
      <c r="DN591" t="e">
        <f t="shared" ca="1" si="1450"/>
        <v>#N/A</v>
      </c>
      <c r="DO591" t="e">
        <f t="shared" ca="1" si="1450"/>
        <v>#N/A</v>
      </c>
      <c r="DP591" t="e">
        <f t="shared" ca="1" si="1450"/>
        <v>#N/A</v>
      </c>
      <c r="DQ591" t="e">
        <f t="shared" ca="1" si="1450"/>
        <v>#N/A</v>
      </c>
      <c r="DR591" t="e">
        <f t="shared" ca="1" si="1450"/>
        <v>#N/A</v>
      </c>
      <c r="DS591" t="e">
        <f t="shared" ca="1" si="1450"/>
        <v>#N/A</v>
      </c>
      <c r="DT591" t="e">
        <f t="shared" ca="1" si="1450"/>
        <v>#N/A</v>
      </c>
      <c r="DU591" t="e">
        <f t="shared" ca="1" si="1450"/>
        <v>#N/A</v>
      </c>
      <c r="DV591" t="e">
        <f t="shared" ca="1" si="1450"/>
        <v>#N/A</v>
      </c>
      <c r="DW591" t="e">
        <f t="shared" ca="1" si="1450"/>
        <v>#N/A</v>
      </c>
      <c r="DX591" t="e">
        <f t="shared" ca="1" si="1450"/>
        <v>#N/A</v>
      </c>
      <c r="DY591" t="e">
        <f t="shared" ca="1" si="1450"/>
        <v>#N/A</v>
      </c>
      <c r="DZ591" t="e">
        <f t="shared" ca="1" si="1450"/>
        <v>#N/A</v>
      </c>
      <c r="EA591" t="e">
        <f t="shared" ca="1" si="1450"/>
        <v>#N/A</v>
      </c>
      <c r="EB591" t="e">
        <f t="shared" ca="1" si="1450"/>
        <v>#N/A</v>
      </c>
      <c r="EC591" t="e">
        <f t="shared" ca="1" si="1450"/>
        <v>#N/A</v>
      </c>
      <c r="ED591" t="e">
        <f t="shared" ca="1" si="1450"/>
        <v>#N/A</v>
      </c>
      <c r="EE591" t="e">
        <f t="shared" ca="1" si="1450"/>
        <v>#N/A</v>
      </c>
      <c r="EF591" t="e">
        <f t="shared" ca="1" si="1450"/>
        <v>#N/A</v>
      </c>
      <c r="EG591" t="e">
        <f t="shared" ca="1" si="1450"/>
        <v>#N/A</v>
      </c>
      <c r="EH591" t="e">
        <f t="shared" ca="1" si="1450"/>
        <v>#N/A</v>
      </c>
      <c r="EI591" t="e">
        <f t="shared" ca="1" si="1450"/>
        <v>#N/A</v>
      </c>
      <c r="EJ591" t="e">
        <f t="shared" ca="1" si="1450"/>
        <v>#N/A</v>
      </c>
      <c r="EK591" t="e">
        <f t="shared" ca="1" si="1450"/>
        <v>#N/A</v>
      </c>
      <c r="EL591" t="e">
        <f t="shared" ca="1" si="1450"/>
        <v>#N/A</v>
      </c>
      <c r="EM591" t="e">
        <f t="shared" ca="1" si="1450"/>
        <v>#N/A</v>
      </c>
      <c r="EN591" s="91" t="e">
        <f t="shared" ca="1" si="1450"/>
        <v>#N/A</v>
      </c>
    </row>
    <row r="592" spans="1:144">
      <c r="A592" t="str">
        <f ca="1"/>
        <v>External walls</v>
      </c>
      <c r="B592" t="str">
        <f ca="1"/>
        <v>Wall insulation</v>
      </c>
      <c r="C592">
        <f ca="1"/>
        <v>0</v>
      </c>
      <c r="D592" t="str">
        <f ca="1"/>
        <v/>
      </c>
      <c r="E592">
        <f ca="1"/>
        <v>0</v>
      </c>
      <c r="F592">
        <f ca="1"/>
        <v>0</v>
      </c>
      <c r="G592">
        <f ca="1"/>
        <v>0</v>
      </c>
      <c r="H592" t="str">
        <f ca="1"/>
        <v/>
      </c>
      <c r="I592">
        <f ca="1"/>
        <v>0</v>
      </c>
      <c r="J592" t="str">
        <f ca="1"/>
        <v/>
      </c>
      <c r="K592" t="str">
        <f ca="1"/>
        <v>0</v>
      </c>
      <c r="L592" t="str">
        <f ca="1"/>
        <v>0</v>
      </c>
      <c r="M592" t="str">
        <f ca="1"/>
        <v>0</v>
      </c>
      <c r="X592" s="91" t="e">
        <f t="shared" ca="1" si="1441"/>
        <v>#N/A</v>
      </c>
      <c r="Y592" t="e">
        <f t="shared" ref="Y592:CJ595" ca="1" si="1451">$L592*$E$572</f>
        <v>#N/A</v>
      </c>
      <c r="Z592" t="e">
        <f t="shared" ca="1" si="1451"/>
        <v>#N/A</v>
      </c>
      <c r="AA592" t="e">
        <f t="shared" ca="1" si="1451"/>
        <v>#N/A</v>
      </c>
      <c r="AB592" t="e">
        <f t="shared" ca="1" si="1451"/>
        <v>#N/A</v>
      </c>
      <c r="AC592" t="e">
        <f t="shared" ca="1" si="1451"/>
        <v>#N/A</v>
      </c>
      <c r="AD592" t="e">
        <f t="shared" ca="1" si="1451"/>
        <v>#N/A</v>
      </c>
      <c r="AE592" t="e">
        <f t="shared" ca="1" si="1451"/>
        <v>#N/A</v>
      </c>
      <c r="AF592" t="e">
        <f t="shared" ca="1" si="1451"/>
        <v>#N/A</v>
      </c>
      <c r="AG592" t="e">
        <f t="shared" ca="1" si="1451"/>
        <v>#N/A</v>
      </c>
      <c r="AH592" t="e">
        <f t="shared" ca="1" si="1451"/>
        <v>#N/A</v>
      </c>
      <c r="AI592" t="e">
        <f t="shared" ca="1" si="1451"/>
        <v>#N/A</v>
      </c>
      <c r="AJ592" t="e">
        <f t="shared" ca="1" si="1451"/>
        <v>#N/A</v>
      </c>
      <c r="AK592" t="e">
        <f t="shared" ca="1" si="1451"/>
        <v>#N/A</v>
      </c>
      <c r="AL592" t="e">
        <f t="shared" ca="1" si="1451"/>
        <v>#N/A</v>
      </c>
      <c r="AM592" t="e">
        <f t="shared" ca="1" si="1451"/>
        <v>#N/A</v>
      </c>
      <c r="AN592" t="e">
        <f t="shared" ca="1" si="1451"/>
        <v>#N/A</v>
      </c>
      <c r="AO592" t="e">
        <f t="shared" ca="1" si="1451"/>
        <v>#N/A</v>
      </c>
      <c r="AP592" t="e">
        <f t="shared" ca="1" si="1451"/>
        <v>#N/A</v>
      </c>
      <c r="AQ592" t="e">
        <f t="shared" ca="1" si="1451"/>
        <v>#N/A</v>
      </c>
      <c r="AR592" t="e">
        <f t="shared" ca="1" si="1451"/>
        <v>#N/A</v>
      </c>
      <c r="AS592" t="e">
        <f t="shared" ca="1" si="1451"/>
        <v>#N/A</v>
      </c>
      <c r="AT592" t="e">
        <f t="shared" ca="1" si="1451"/>
        <v>#N/A</v>
      </c>
      <c r="AU592" t="e">
        <f t="shared" ca="1" si="1451"/>
        <v>#N/A</v>
      </c>
      <c r="AV592" t="e">
        <f t="shared" ca="1" si="1451"/>
        <v>#N/A</v>
      </c>
      <c r="AW592" t="e">
        <f t="shared" ca="1" si="1451"/>
        <v>#N/A</v>
      </c>
      <c r="AX592" t="e">
        <f t="shared" ca="1" si="1451"/>
        <v>#N/A</v>
      </c>
      <c r="AY592" t="e">
        <f t="shared" ca="1" si="1451"/>
        <v>#N/A</v>
      </c>
      <c r="AZ592" t="e">
        <f t="shared" ca="1" si="1451"/>
        <v>#N/A</v>
      </c>
      <c r="BA592" t="e">
        <f t="shared" ca="1" si="1451"/>
        <v>#N/A</v>
      </c>
      <c r="BB592" s="91" t="e">
        <f t="shared" ca="1" si="1451"/>
        <v>#N/A</v>
      </c>
      <c r="BC592" t="e">
        <f t="shared" ca="1" si="1451"/>
        <v>#N/A</v>
      </c>
      <c r="BD592" t="e">
        <f t="shared" ca="1" si="1451"/>
        <v>#N/A</v>
      </c>
      <c r="BE592" t="e">
        <f t="shared" ca="1" si="1451"/>
        <v>#N/A</v>
      </c>
      <c r="BF592" t="e">
        <f t="shared" ca="1" si="1451"/>
        <v>#N/A</v>
      </c>
      <c r="BG592" t="e">
        <f t="shared" ca="1" si="1451"/>
        <v>#N/A</v>
      </c>
      <c r="BH592" t="e">
        <f t="shared" ca="1" si="1451"/>
        <v>#N/A</v>
      </c>
      <c r="BI592" t="e">
        <f t="shared" ca="1" si="1451"/>
        <v>#N/A</v>
      </c>
      <c r="BJ592" t="e">
        <f t="shared" ca="1" si="1451"/>
        <v>#N/A</v>
      </c>
      <c r="BK592" t="e">
        <f t="shared" ca="1" si="1451"/>
        <v>#N/A</v>
      </c>
      <c r="BL592" t="e">
        <f t="shared" ca="1" si="1451"/>
        <v>#N/A</v>
      </c>
      <c r="BM592" t="e">
        <f t="shared" ca="1" si="1451"/>
        <v>#N/A</v>
      </c>
      <c r="BN592" t="e">
        <f t="shared" ca="1" si="1451"/>
        <v>#N/A</v>
      </c>
      <c r="BO592" t="e">
        <f t="shared" ca="1" si="1451"/>
        <v>#N/A</v>
      </c>
      <c r="BP592" t="e">
        <f t="shared" ca="1" si="1451"/>
        <v>#N/A</v>
      </c>
      <c r="BQ592" t="e">
        <f t="shared" ca="1" si="1451"/>
        <v>#N/A</v>
      </c>
      <c r="BR592" t="e">
        <f t="shared" ca="1" si="1451"/>
        <v>#N/A</v>
      </c>
      <c r="BS592" t="e">
        <f t="shared" ca="1" si="1451"/>
        <v>#N/A</v>
      </c>
      <c r="BT592" t="e">
        <f t="shared" ca="1" si="1451"/>
        <v>#N/A</v>
      </c>
      <c r="BU592" t="e">
        <f t="shared" ca="1" si="1451"/>
        <v>#N/A</v>
      </c>
      <c r="BV592" t="e">
        <f t="shared" ca="1" si="1451"/>
        <v>#N/A</v>
      </c>
      <c r="BW592" t="e">
        <f t="shared" ca="1" si="1451"/>
        <v>#N/A</v>
      </c>
      <c r="BX592" t="e">
        <f t="shared" ca="1" si="1451"/>
        <v>#N/A</v>
      </c>
      <c r="BY592" t="e">
        <f t="shared" ca="1" si="1451"/>
        <v>#N/A</v>
      </c>
      <c r="BZ592" t="e">
        <f t="shared" ca="1" si="1451"/>
        <v>#N/A</v>
      </c>
      <c r="CA592" t="e">
        <f t="shared" ca="1" si="1451"/>
        <v>#N/A</v>
      </c>
      <c r="CB592" t="e">
        <f t="shared" ca="1" si="1451"/>
        <v>#N/A</v>
      </c>
      <c r="CC592" t="e">
        <f t="shared" ca="1" si="1451"/>
        <v>#N/A</v>
      </c>
      <c r="CD592" t="e">
        <f t="shared" ca="1" si="1451"/>
        <v>#N/A</v>
      </c>
      <c r="CE592" t="e">
        <f t="shared" ca="1" si="1451"/>
        <v>#N/A</v>
      </c>
      <c r="CF592" s="91" t="e">
        <f t="shared" ca="1" si="1451"/>
        <v>#N/A</v>
      </c>
      <c r="CG592" t="e">
        <f t="shared" ca="1" si="1451"/>
        <v>#N/A</v>
      </c>
      <c r="CH592" t="e">
        <f t="shared" ca="1" si="1451"/>
        <v>#N/A</v>
      </c>
      <c r="CI592" t="e">
        <f t="shared" ca="1" si="1451"/>
        <v>#N/A</v>
      </c>
      <c r="CJ592" t="e">
        <f t="shared" ca="1" si="1451"/>
        <v>#N/A</v>
      </c>
      <c r="CK592" t="e">
        <f t="shared" ca="1" si="1450"/>
        <v>#N/A</v>
      </c>
      <c r="CL592" t="e">
        <f t="shared" ca="1" si="1450"/>
        <v>#N/A</v>
      </c>
      <c r="CM592" t="e">
        <f t="shared" ca="1" si="1450"/>
        <v>#N/A</v>
      </c>
      <c r="CN592" t="e">
        <f t="shared" ca="1" si="1450"/>
        <v>#N/A</v>
      </c>
      <c r="CO592" t="e">
        <f t="shared" ca="1" si="1450"/>
        <v>#N/A</v>
      </c>
      <c r="CP592" t="e">
        <f t="shared" ca="1" si="1450"/>
        <v>#N/A</v>
      </c>
      <c r="CQ592" t="e">
        <f t="shared" ca="1" si="1450"/>
        <v>#N/A</v>
      </c>
      <c r="CR592" t="e">
        <f t="shared" ca="1" si="1450"/>
        <v>#N/A</v>
      </c>
      <c r="CS592" t="e">
        <f t="shared" ca="1" si="1450"/>
        <v>#N/A</v>
      </c>
      <c r="CT592" t="e">
        <f t="shared" ca="1" si="1450"/>
        <v>#N/A</v>
      </c>
      <c r="CU592" t="e">
        <f t="shared" ca="1" si="1450"/>
        <v>#N/A</v>
      </c>
      <c r="CV592" t="e">
        <f t="shared" ca="1" si="1450"/>
        <v>#N/A</v>
      </c>
      <c r="CW592" t="e">
        <f t="shared" ca="1" si="1450"/>
        <v>#N/A</v>
      </c>
      <c r="CX592" t="e">
        <f t="shared" ca="1" si="1450"/>
        <v>#N/A</v>
      </c>
      <c r="CY592" t="e">
        <f t="shared" ca="1" si="1450"/>
        <v>#N/A</v>
      </c>
      <c r="CZ592" t="e">
        <f t="shared" ca="1" si="1450"/>
        <v>#N/A</v>
      </c>
      <c r="DA592" t="e">
        <f t="shared" ca="1" si="1450"/>
        <v>#N/A</v>
      </c>
      <c r="DB592" t="e">
        <f t="shared" ca="1" si="1450"/>
        <v>#N/A</v>
      </c>
      <c r="DC592" t="e">
        <f t="shared" ca="1" si="1450"/>
        <v>#N/A</v>
      </c>
      <c r="DD592" t="e">
        <f t="shared" ca="1" si="1450"/>
        <v>#N/A</v>
      </c>
      <c r="DE592" t="e">
        <f t="shared" ca="1" si="1450"/>
        <v>#N/A</v>
      </c>
      <c r="DF592" t="e">
        <f t="shared" ca="1" si="1450"/>
        <v>#N/A</v>
      </c>
      <c r="DG592" t="e">
        <f t="shared" ca="1" si="1450"/>
        <v>#N/A</v>
      </c>
      <c r="DH592" t="e">
        <f t="shared" ca="1" si="1450"/>
        <v>#N/A</v>
      </c>
      <c r="DI592" t="e">
        <f t="shared" ca="1" si="1450"/>
        <v>#N/A</v>
      </c>
      <c r="DJ592" s="91" t="e">
        <f t="shared" ca="1" si="1450"/>
        <v>#N/A</v>
      </c>
      <c r="DK592" t="e">
        <f t="shared" ca="1" si="1450"/>
        <v>#N/A</v>
      </c>
      <c r="DL592" t="e">
        <f t="shared" ca="1" si="1450"/>
        <v>#N/A</v>
      </c>
      <c r="DM592" t="e">
        <f t="shared" ca="1" si="1450"/>
        <v>#N/A</v>
      </c>
      <c r="DN592" t="e">
        <f t="shared" ca="1" si="1450"/>
        <v>#N/A</v>
      </c>
      <c r="DO592" t="e">
        <f t="shared" ca="1" si="1450"/>
        <v>#N/A</v>
      </c>
      <c r="DP592" t="e">
        <f t="shared" ca="1" si="1450"/>
        <v>#N/A</v>
      </c>
      <c r="DQ592" t="e">
        <f t="shared" ca="1" si="1450"/>
        <v>#N/A</v>
      </c>
      <c r="DR592" t="e">
        <f t="shared" ca="1" si="1450"/>
        <v>#N/A</v>
      </c>
      <c r="DS592" t="e">
        <f t="shared" ca="1" si="1450"/>
        <v>#N/A</v>
      </c>
      <c r="DT592" t="e">
        <f t="shared" ca="1" si="1450"/>
        <v>#N/A</v>
      </c>
      <c r="DU592" t="e">
        <f t="shared" ca="1" si="1450"/>
        <v>#N/A</v>
      </c>
      <c r="DV592" t="e">
        <f t="shared" ca="1" si="1450"/>
        <v>#N/A</v>
      </c>
      <c r="DW592" t="e">
        <f t="shared" ca="1" si="1450"/>
        <v>#N/A</v>
      </c>
      <c r="DX592" t="e">
        <f t="shared" ca="1" si="1450"/>
        <v>#N/A</v>
      </c>
      <c r="DY592" t="e">
        <f t="shared" ca="1" si="1450"/>
        <v>#N/A</v>
      </c>
      <c r="DZ592" t="e">
        <f t="shared" ca="1" si="1450"/>
        <v>#N/A</v>
      </c>
      <c r="EA592" t="e">
        <f t="shared" ca="1" si="1450"/>
        <v>#N/A</v>
      </c>
      <c r="EB592" t="e">
        <f t="shared" ca="1" si="1450"/>
        <v>#N/A</v>
      </c>
      <c r="EC592" t="e">
        <f t="shared" ca="1" si="1450"/>
        <v>#N/A</v>
      </c>
      <c r="ED592" t="e">
        <f t="shared" ca="1" si="1450"/>
        <v>#N/A</v>
      </c>
      <c r="EE592" t="e">
        <f t="shared" ca="1" si="1450"/>
        <v>#N/A</v>
      </c>
      <c r="EF592" t="e">
        <f t="shared" ca="1" si="1450"/>
        <v>#N/A</v>
      </c>
      <c r="EG592" t="e">
        <f t="shared" ca="1" si="1450"/>
        <v>#N/A</v>
      </c>
      <c r="EH592" t="e">
        <f t="shared" ca="1" si="1450"/>
        <v>#N/A</v>
      </c>
      <c r="EI592" t="e">
        <f t="shared" ca="1" si="1450"/>
        <v>#N/A</v>
      </c>
      <c r="EJ592" t="e">
        <f t="shared" ca="1" si="1450"/>
        <v>#N/A</v>
      </c>
      <c r="EK592" t="e">
        <f t="shared" ca="1" si="1450"/>
        <v>#N/A</v>
      </c>
      <c r="EL592" t="e">
        <f t="shared" ca="1" si="1450"/>
        <v>#N/A</v>
      </c>
      <c r="EM592" t="e">
        <f t="shared" ca="1" si="1450"/>
        <v>#N/A</v>
      </c>
      <c r="EN592" s="91" t="e">
        <f t="shared" ca="1" si="1450"/>
        <v>#N/A</v>
      </c>
    </row>
    <row r="593" spans="1:144">
      <c r="A593" t="str">
        <f ca="1"/>
        <v>Windows</v>
      </c>
      <c r="B593" t="str">
        <f ca="1"/>
        <v>Glazing</v>
      </c>
      <c r="C593">
        <f ca="1"/>
        <v>0</v>
      </c>
      <c r="D593" t="str">
        <f ca="1"/>
        <v/>
      </c>
      <c r="E593">
        <f ca="1"/>
        <v>0</v>
      </c>
      <c r="F593">
        <f ca="1"/>
        <v>0</v>
      </c>
      <c r="G593">
        <f ca="1"/>
        <v>0</v>
      </c>
      <c r="H593" t="str">
        <f ca="1"/>
        <v/>
      </c>
      <c r="I593">
        <f ca="1"/>
        <v>0</v>
      </c>
      <c r="J593" t="str">
        <f ca="1"/>
        <v/>
      </c>
      <c r="K593" t="str">
        <f ca="1"/>
        <v>0</v>
      </c>
      <c r="L593" t="str">
        <f ca="1"/>
        <v>0</v>
      </c>
      <c r="M593" t="str">
        <f ca="1"/>
        <v>0</v>
      </c>
      <c r="X593" s="91" t="e">
        <f t="shared" ca="1" si="1441"/>
        <v>#N/A</v>
      </c>
      <c r="Y593" t="e">
        <f t="shared" ca="1" si="1451"/>
        <v>#N/A</v>
      </c>
      <c r="Z593" t="e">
        <f t="shared" ca="1" si="1451"/>
        <v>#N/A</v>
      </c>
      <c r="AA593" t="e">
        <f t="shared" ca="1" si="1451"/>
        <v>#N/A</v>
      </c>
      <c r="AB593" t="e">
        <f t="shared" ca="1" si="1451"/>
        <v>#N/A</v>
      </c>
      <c r="AC593" t="e">
        <f t="shared" ca="1" si="1451"/>
        <v>#N/A</v>
      </c>
      <c r="AD593" t="e">
        <f t="shared" ca="1" si="1451"/>
        <v>#N/A</v>
      </c>
      <c r="AE593" t="e">
        <f t="shared" ca="1" si="1451"/>
        <v>#N/A</v>
      </c>
      <c r="AF593" t="e">
        <f t="shared" ca="1" si="1451"/>
        <v>#N/A</v>
      </c>
      <c r="AG593" t="e">
        <f t="shared" ca="1" si="1451"/>
        <v>#N/A</v>
      </c>
      <c r="AH593" t="e">
        <f t="shared" ca="1" si="1451"/>
        <v>#N/A</v>
      </c>
      <c r="AI593" t="e">
        <f t="shared" ca="1" si="1451"/>
        <v>#N/A</v>
      </c>
      <c r="AJ593" t="e">
        <f t="shared" ca="1" si="1451"/>
        <v>#N/A</v>
      </c>
      <c r="AK593" t="e">
        <f t="shared" ca="1" si="1451"/>
        <v>#N/A</v>
      </c>
      <c r="AL593" t="e">
        <f t="shared" ca="1" si="1451"/>
        <v>#N/A</v>
      </c>
      <c r="AM593" t="e">
        <f t="shared" ca="1" si="1451"/>
        <v>#N/A</v>
      </c>
      <c r="AN593" t="e">
        <f t="shared" ca="1" si="1451"/>
        <v>#N/A</v>
      </c>
      <c r="AO593" t="e">
        <f t="shared" ca="1" si="1451"/>
        <v>#N/A</v>
      </c>
      <c r="AP593" t="e">
        <f t="shared" ca="1" si="1451"/>
        <v>#N/A</v>
      </c>
      <c r="AQ593" t="e">
        <f t="shared" ca="1" si="1451"/>
        <v>#N/A</v>
      </c>
      <c r="AR593" t="e">
        <f t="shared" ca="1" si="1451"/>
        <v>#N/A</v>
      </c>
      <c r="AS593" t="e">
        <f t="shared" ca="1" si="1451"/>
        <v>#N/A</v>
      </c>
      <c r="AT593" t="e">
        <f t="shared" ca="1" si="1451"/>
        <v>#N/A</v>
      </c>
      <c r="AU593" t="e">
        <f t="shared" ca="1" si="1451"/>
        <v>#N/A</v>
      </c>
      <c r="AV593" t="e">
        <f t="shared" ca="1" si="1451"/>
        <v>#N/A</v>
      </c>
      <c r="AW593" t="e">
        <f t="shared" ca="1" si="1451"/>
        <v>#N/A</v>
      </c>
      <c r="AX593" t="e">
        <f t="shared" ca="1" si="1451"/>
        <v>#N/A</v>
      </c>
      <c r="AY593" t="e">
        <f t="shared" ca="1" si="1451"/>
        <v>#N/A</v>
      </c>
      <c r="AZ593" t="e">
        <f t="shared" ca="1" si="1451"/>
        <v>#N/A</v>
      </c>
      <c r="BA593" t="e">
        <f t="shared" ca="1" si="1451"/>
        <v>#N/A</v>
      </c>
      <c r="BB593" s="91" t="e">
        <f t="shared" ca="1" si="1451"/>
        <v>#N/A</v>
      </c>
      <c r="BC593" t="e">
        <f t="shared" ca="1" si="1451"/>
        <v>#N/A</v>
      </c>
      <c r="BD593" t="e">
        <f t="shared" ca="1" si="1451"/>
        <v>#N/A</v>
      </c>
      <c r="BE593" t="e">
        <f t="shared" ca="1" si="1451"/>
        <v>#N/A</v>
      </c>
      <c r="BF593" t="e">
        <f t="shared" ca="1" si="1451"/>
        <v>#N/A</v>
      </c>
      <c r="BG593" t="e">
        <f t="shared" ca="1" si="1451"/>
        <v>#N/A</v>
      </c>
      <c r="BH593" t="e">
        <f t="shared" ca="1" si="1451"/>
        <v>#N/A</v>
      </c>
      <c r="BI593" t="e">
        <f t="shared" ca="1" si="1451"/>
        <v>#N/A</v>
      </c>
      <c r="BJ593" t="e">
        <f t="shared" ca="1" si="1451"/>
        <v>#N/A</v>
      </c>
      <c r="BK593" t="e">
        <f t="shared" ca="1" si="1451"/>
        <v>#N/A</v>
      </c>
      <c r="BL593" t="e">
        <f t="shared" ca="1" si="1451"/>
        <v>#N/A</v>
      </c>
      <c r="BM593" t="e">
        <f t="shared" ca="1" si="1451"/>
        <v>#N/A</v>
      </c>
      <c r="BN593" t="e">
        <f t="shared" ca="1" si="1451"/>
        <v>#N/A</v>
      </c>
      <c r="BO593" t="e">
        <f t="shared" ca="1" si="1451"/>
        <v>#N/A</v>
      </c>
      <c r="BP593" t="e">
        <f t="shared" ca="1" si="1451"/>
        <v>#N/A</v>
      </c>
      <c r="BQ593" t="e">
        <f t="shared" ca="1" si="1451"/>
        <v>#N/A</v>
      </c>
      <c r="BR593" t="e">
        <f t="shared" ca="1" si="1451"/>
        <v>#N/A</v>
      </c>
      <c r="BS593" t="e">
        <f t="shared" ca="1" si="1451"/>
        <v>#N/A</v>
      </c>
      <c r="BT593" t="e">
        <f t="shared" ca="1" si="1451"/>
        <v>#N/A</v>
      </c>
      <c r="BU593" t="e">
        <f t="shared" ca="1" si="1451"/>
        <v>#N/A</v>
      </c>
      <c r="BV593" t="e">
        <f t="shared" ca="1" si="1451"/>
        <v>#N/A</v>
      </c>
      <c r="BW593" t="e">
        <f t="shared" ca="1" si="1451"/>
        <v>#N/A</v>
      </c>
      <c r="BX593" t="e">
        <f t="shared" ca="1" si="1451"/>
        <v>#N/A</v>
      </c>
      <c r="BY593" t="e">
        <f t="shared" ca="1" si="1451"/>
        <v>#N/A</v>
      </c>
      <c r="BZ593" t="e">
        <f t="shared" ca="1" si="1451"/>
        <v>#N/A</v>
      </c>
      <c r="CA593" t="e">
        <f t="shared" ca="1" si="1451"/>
        <v>#N/A</v>
      </c>
      <c r="CB593" t="e">
        <f t="shared" ca="1" si="1451"/>
        <v>#N/A</v>
      </c>
      <c r="CC593" t="e">
        <f t="shared" ca="1" si="1451"/>
        <v>#N/A</v>
      </c>
      <c r="CD593" t="e">
        <f t="shared" ca="1" si="1451"/>
        <v>#N/A</v>
      </c>
      <c r="CE593" t="e">
        <f t="shared" ca="1" si="1451"/>
        <v>#N/A</v>
      </c>
      <c r="CF593" s="91" t="e">
        <f t="shared" ca="1" si="1451"/>
        <v>#N/A</v>
      </c>
      <c r="CG593" t="e">
        <f t="shared" ca="1" si="1451"/>
        <v>#N/A</v>
      </c>
      <c r="CH593" t="e">
        <f t="shared" ca="1" si="1451"/>
        <v>#N/A</v>
      </c>
      <c r="CI593" t="e">
        <f t="shared" ca="1" si="1451"/>
        <v>#N/A</v>
      </c>
      <c r="CJ593" t="e">
        <f t="shared" ca="1" si="1451"/>
        <v>#N/A</v>
      </c>
      <c r="CK593" t="e">
        <f t="shared" ca="1" si="1450"/>
        <v>#N/A</v>
      </c>
      <c r="CL593" t="e">
        <f t="shared" ca="1" si="1450"/>
        <v>#N/A</v>
      </c>
      <c r="CM593" t="e">
        <f t="shared" ca="1" si="1450"/>
        <v>#N/A</v>
      </c>
      <c r="CN593" t="e">
        <f t="shared" ca="1" si="1450"/>
        <v>#N/A</v>
      </c>
      <c r="CO593" t="e">
        <f t="shared" ca="1" si="1450"/>
        <v>#N/A</v>
      </c>
      <c r="CP593" t="e">
        <f t="shared" ca="1" si="1450"/>
        <v>#N/A</v>
      </c>
      <c r="CQ593" t="e">
        <f t="shared" ca="1" si="1450"/>
        <v>#N/A</v>
      </c>
      <c r="CR593" t="e">
        <f t="shared" ca="1" si="1450"/>
        <v>#N/A</v>
      </c>
      <c r="CS593" t="e">
        <f t="shared" ca="1" si="1450"/>
        <v>#N/A</v>
      </c>
      <c r="CT593" t="e">
        <f t="shared" ca="1" si="1450"/>
        <v>#N/A</v>
      </c>
      <c r="CU593" t="e">
        <f t="shared" ca="1" si="1450"/>
        <v>#N/A</v>
      </c>
      <c r="CV593" t="e">
        <f t="shared" ca="1" si="1450"/>
        <v>#N/A</v>
      </c>
      <c r="CW593" t="e">
        <f t="shared" ca="1" si="1450"/>
        <v>#N/A</v>
      </c>
      <c r="CX593" t="e">
        <f t="shared" ca="1" si="1450"/>
        <v>#N/A</v>
      </c>
      <c r="CY593" t="e">
        <f t="shared" ca="1" si="1450"/>
        <v>#N/A</v>
      </c>
      <c r="CZ593" t="e">
        <f t="shared" ca="1" si="1450"/>
        <v>#N/A</v>
      </c>
      <c r="DA593" t="e">
        <f t="shared" ca="1" si="1450"/>
        <v>#N/A</v>
      </c>
      <c r="DB593" t="e">
        <f t="shared" ca="1" si="1450"/>
        <v>#N/A</v>
      </c>
      <c r="DC593" t="e">
        <f t="shared" ca="1" si="1450"/>
        <v>#N/A</v>
      </c>
      <c r="DD593" t="e">
        <f t="shared" ca="1" si="1450"/>
        <v>#N/A</v>
      </c>
      <c r="DE593" t="e">
        <f t="shared" ca="1" si="1450"/>
        <v>#N/A</v>
      </c>
      <c r="DF593" t="e">
        <f t="shared" ca="1" si="1450"/>
        <v>#N/A</v>
      </c>
      <c r="DG593" t="e">
        <f t="shared" ca="1" si="1450"/>
        <v>#N/A</v>
      </c>
      <c r="DH593" t="e">
        <f t="shared" ca="1" si="1450"/>
        <v>#N/A</v>
      </c>
      <c r="DI593" t="e">
        <f t="shared" ca="1" si="1450"/>
        <v>#N/A</v>
      </c>
      <c r="DJ593" s="91" t="e">
        <f t="shared" ca="1" si="1450"/>
        <v>#N/A</v>
      </c>
      <c r="DK593" t="e">
        <f t="shared" ca="1" si="1450"/>
        <v>#N/A</v>
      </c>
      <c r="DL593" t="e">
        <f t="shared" ca="1" si="1450"/>
        <v>#N/A</v>
      </c>
      <c r="DM593" t="e">
        <f t="shared" ca="1" si="1450"/>
        <v>#N/A</v>
      </c>
      <c r="DN593" t="e">
        <f t="shared" ca="1" si="1450"/>
        <v>#N/A</v>
      </c>
      <c r="DO593" t="e">
        <f t="shared" ca="1" si="1450"/>
        <v>#N/A</v>
      </c>
      <c r="DP593" t="e">
        <f t="shared" ca="1" si="1450"/>
        <v>#N/A</v>
      </c>
      <c r="DQ593" t="e">
        <f t="shared" ca="1" si="1450"/>
        <v>#N/A</v>
      </c>
      <c r="DR593" t="e">
        <f t="shared" ca="1" si="1450"/>
        <v>#N/A</v>
      </c>
      <c r="DS593" t="e">
        <f t="shared" ca="1" si="1450"/>
        <v>#N/A</v>
      </c>
      <c r="DT593" t="e">
        <f t="shared" ca="1" si="1450"/>
        <v>#N/A</v>
      </c>
      <c r="DU593" t="e">
        <f t="shared" ca="1" si="1450"/>
        <v>#N/A</v>
      </c>
      <c r="DV593" t="e">
        <f t="shared" ca="1" si="1450"/>
        <v>#N/A</v>
      </c>
      <c r="DW593" t="e">
        <f t="shared" ca="1" si="1450"/>
        <v>#N/A</v>
      </c>
      <c r="DX593" t="e">
        <f t="shared" ca="1" si="1450"/>
        <v>#N/A</v>
      </c>
      <c r="DY593" t="e">
        <f t="shared" ca="1" si="1450"/>
        <v>#N/A</v>
      </c>
      <c r="DZ593" t="e">
        <f t="shared" ca="1" si="1450"/>
        <v>#N/A</v>
      </c>
      <c r="EA593" t="e">
        <f t="shared" ca="1" si="1450"/>
        <v>#N/A</v>
      </c>
      <c r="EB593" t="e">
        <f t="shared" ca="1" si="1450"/>
        <v>#N/A</v>
      </c>
      <c r="EC593" t="e">
        <f t="shared" ca="1" si="1450"/>
        <v>#N/A</v>
      </c>
      <c r="ED593" t="e">
        <f t="shared" ca="1" si="1450"/>
        <v>#N/A</v>
      </c>
      <c r="EE593" t="e">
        <f t="shared" ca="1" si="1450"/>
        <v>#N/A</v>
      </c>
      <c r="EF593" t="e">
        <f t="shared" ca="1" si="1450"/>
        <v>#N/A</v>
      </c>
      <c r="EG593" t="e">
        <f t="shared" ca="1" si="1450"/>
        <v>#N/A</v>
      </c>
      <c r="EH593" t="e">
        <f t="shared" ca="1" si="1450"/>
        <v>#N/A</v>
      </c>
      <c r="EI593" t="e">
        <f t="shared" ca="1" si="1450"/>
        <v>#N/A</v>
      </c>
      <c r="EJ593" t="e">
        <f t="shared" ca="1" si="1450"/>
        <v>#N/A</v>
      </c>
      <c r="EK593" t="e">
        <f t="shared" ca="1" si="1450"/>
        <v>#N/A</v>
      </c>
      <c r="EL593" t="e">
        <f t="shared" ca="1" si="1450"/>
        <v>#N/A</v>
      </c>
      <c r="EM593" t="e">
        <f t="shared" ca="1" si="1450"/>
        <v>#N/A</v>
      </c>
      <c r="EN593" s="91" t="e">
        <f t="shared" ca="1" si="1450"/>
        <v>#N/A</v>
      </c>
    </row>
    <row r="594" spans="1:144">
      <c r="A594" t="str">
        <f ca="1"/>
        <v>Windows</v>
      </c>
      <c r="B594" t="str">
        <f ca="1"/>
        <v>Window frames</v>
      </c>
      <c r="C594">
        <f ca="1"/>
        <v>0</v>
      </c>
      <c r="D594" t="str">
        <f ca="1"/>
        <v/>
      </c>
      <c r="E594">
        <f ca="1"/>
        <v>0</v>
      </c>
      <c r="F594">
        <f ca="1"/>
        <v>0</v>
      </c>
      <c r="G594">
        <f ca="1"/>
        <v>0</v>
      </c>
      <c r="H594" t="str">
        <f ca="1"/>
        <v/>
      </c>
      <c r="I594">
        <f ca="1"/>
        <v>0</v>
      </c>
      <c r="J594" t="str">
        <f ca="1"/>
        <v/>
      </c>
      <c r="K594" t="str">
        <f ca="1"/>
        <v>0</v>
      </c>
      <c r="L594" t="str">
        <f ca="1"/>
        <v>0</v>
      </c>
      <c r="M594" t="str">
        <f ca="1"/>
        <v>0</v>
      </c>
      <c r="X594" s="91" t="e">
        <f t="shared" ca="1" si="1441"/>
        <v>#N/A</v>
      </c>
      <c r="Y594" t="e">
        <f t="shared" ca="1" si="1451"/>
        <v>#N/A</v>
      </c>
      <c r="Z594" t="e">
        <f t="shared" ca="1" si="1451"/>
        <v>#N/A</v>
      </c>
      <c r="AA594" t="e">
        <f t="shared" ca="1" si="1451"/>
        <v>#N/A</v>
      </c>
      <c r="AB594" t="e">
        <f t="shared" ca="1" si="1451"/>
        <v>#N/A</v>
      </c>
      <c r="AC594" t="e">
        <f t="shared" ca="1" si="1451"/>
        <v>#N/A</v>
      </c>
      <c r="AD594" t="e">
        <f t="shared" ca="1" si="1451"/>
        <v>#N/A</v>
      </c>
      <c r="AE594" t="e">
        <f t="shared" ca="1" si="1451"/>
        <v>#N/A</v>
      </c>
      <c r="AF594" t="e">
        <f t="shared" ca="1" si="1451"/>
        <v>#N/A</v>
      </c>
      <c r="AG594" t="e">
        <f t="shared" ca="1" si="1451"/>
        <v>#N/A</v>
      </c>
      <c r="AH594" t="e">
        <f t="shared" ca="1" si="1451"/>
        <v>#N/A</v>
      </c>
      <c r="AI594" t="e">
        <f t="shared" ca="1" si="1451"/>
        <v>#N/A</v>
      </c>
      <c r="AJ594" t="e">
        <f t="shared" ca="1" si="1451"/>
        <v>#N/A</v>
      </c>
      <c r="AK594" t="e">
        <f t="shared" ca="1" si="1451"/>
        <v>#N/A</v>
      </c>
      <c r="AL594" t="e">
        <f t="shared" ca="1" si="1451"/>
        <v>#N/A</v>
      </c>
      <c r="AM594" t="e">
        <f t="shared" ca="1" si="1451"/>
        <v>#N/A</v>
      </c>
      <c r="AN594" t="e">
        <f t="shared" ca="1" si="1451"/>
        <v>#N/A</v>
      </c>
      <c r="AO594" t="e">
        <f t="shared" ca="1" si="1451"/>
        <v>#N/A</v>
      </c>
      <c r="AP594" t="e">
        <f t="shared" ca="1" si="1451"/>
        <v>#N/A</v>
      </c>
      <c r="AQ594" t="e">
        <f t="shared" ca="1" si="1451"/>
        <v>#N/A</v>
      </c>
      <c r="AR594" t="e">
        <f t="shared" ca="1" si="1451"/>
        <v>#N/A</v>
      </c>
      <c r="AS594" t="e">
        <f t="shared" ca="1" si="1451"/>
        <v>#N/A</v>
      </c>
      <c r="AT594" t="e">
        <f t="shared" ca="1" si="1451"/>
        <v>#N/A</v>
      </c>
      <c r="AU594" t="e">
        <f t="shared" ca="1" si="1451"/>
        <v>#N/A</v>
      </c>
      <c r="AV594" t="e">
        <f t="shared" ca="1" si="1451"/>
        <v>#N/A</v>
      </c>
      <c r="AW594" t="e">
        <f t="shared" ca="1" si="1451"/>
        <v>#N/A</v>
      </c>
      <c r="AX594" t="e">
        <f t="shared" ca="1" si="1451"/>
        <v>#N/A</v>
      </c>
      <c r="AY594" t="e">
        <f t="shared" ca="1" si="1451"/>
        <v>#N/A</v>
      </c>
      <c r="AZ594" t="e">
        <f t="shared" ca="1" si="1451"/>
        <v>#N/A</v>
      </c>
      <c r="BA594" t="e">
        <f t="shared" ca="1" si="1451"/>
        <v>#N/A</v>
      </c>
      <c r="BB594" s="91" t="e">
        <f t="shared" ca="1" si="1451"/>
        <v>#N/A</v>
      </c>
      <c r="BC594" t="e">
        <f t="shared" ca="1" si="1451"/>
        <v>#N/A</v>
      </c>
      <c r="BD594" t="e">
        <f t="shared" ca="1" si="1451"/>
        <v>#N/A</v>
      </c>
      <c r="BE594" t="e">
        <f t="shared" ca="1" si="1451"/>
        <v>#N/A</v>
      </c>
      <c r="BF594" t="e">
        <f t="shared" ca="1" si="1451"/>
        <v>#N/A</v>
      </c>
      <c r="BG594" t="e">
        <f t="shared" ca="1" si="1451"/>
        <v>#N/A</v>
      </c>
      <c r="BH594" t="e">
        <f t="shared" ca="1" si="1451"/>
        <v>#N/A</v>
      </c>
      <c r="BI594" t="e">
        <f t="shared" ca="1" si="1451"/>
        <v>#N/A</v>
      </c>
      <c r="BJ594" t="e">
        <f t="shared" ca="1" si="1451"/>
        <v>#N/A</v>
      </c>
      <c r="BK594" t="e">
        <f t="shared" ca="1" si="1451"/>
        <v>#N/A</v>
      </c>
      <c r="BL594" t="e">
        <f t="shared" ca="1" si="1451"/>
        <v>#N/A</v>
      </c>
      <c r="BM594" t="e">
        <f t="shared" ca="1" si="1451"/>
        <v>#N/A</v>
      </c>
      <c r="BN594" t="e">
        <f t="shared" ca="1" si="1451"/>
        <v>#N/A</v>
      </c>
      <c r="BO594" t="e">
        <f t="shared" ca="1" si="1451"/>
        <v>#N/A</v>
      </c>
      <c r="BP594" t="e">
        <f t="shared" ca="1" si="1451"/>
        <v>#N/A</v>
      </c>
      <c r="BQ594" t="e">
        <f t="shared" ca="1" si="1451"/>
        <v>#N/A</v>
      </c>
      <c r="BR594" t="e">
        <f t="shared" ca="1" si="1451"/>
        <v>#N/A</v>
      </c>
      <c r="BS594" t="e">
        <f t="shared" ca="1" si="1451"/>
        <v>#N/A</v>
      </c>
      <c r="BT594" t="e">
        <f t="shared" ca="1" si="1451"/>
        <v>#N/A</v>
      </c>
      <c r="BU594" t="e">
        <f t="shared" ca="1" si="1451"/>
        <v>#N/A</v>
      </c>
      <c r="BV594" t="e">
        <f t="shared" ca="1" si="1451"/>
        <v>#N/A</v>
      </c>
      <c r="BW594" t="e">
        <f t="shared" ca="1" si="1451"/>
        <v>#N/A</v>
      </c>
      <c r="BX594" t="e">
        <f t="shared" ca="1" si="1451"/>
        <v>#N/A</v>
      </c>
      <c r="BY594" t="e">
        <f t="shared" ca="1" si="1451"/>
        <v>#N/A</v>
      </c>
      <c r="BZ594" t="e">
        <f t="shared" ca="1" si="1451"/>
        <v>#N/A</v>
      </c>
      <c r="CA594" t="e">
        <f t="shared" ca="1" si="1451"/>
        <v>#N/A</v>
      </c>
      <c r="CB594" t="e">
        <f t="shared" ca="1" si="1451"/>
        <v>#N/A</v>
      </c>
      <c r="CC594" t="e">
        <f t="shared" ca="1" si="1451"/>
        <v>#N/A</v>
      </c>
      <c r="CD594" t="e">
        <f t="shared" ca="1" si="1451"/>
        <v>#N/A</v>
      </c>
      <c r="CE594" t="e">
        <f t="shared" ca="1" si="1451"/>
        <v>#N/A</v>
      </c>
      <c r="CF594" s="91" t="e">
        <f t="shared" ca="1" si="1451"/>
        <v>#N/A</v>
      </c>
      <c r="CG594" t="e">
        <f t="shared" ca="1" si="1451"/>
        <v>#N/A</v>
      </c>
      <c r="CH594" t="e">
        <f t="shared" ca="1" si="1451"/>
        <v>#N/A</v>
      </c>
      <c r="CI594" t="e">
        <f t="shared" ca="1" si="1451"/>
        <v>#N/A</v>
      </c>
      <c r="CJ594" t="e">
        <f t="shared" ca="1" si="1451"/>
        <v>#N/A</v>
      </c>
      <c r="CK594" t="e">
        <f t="shared" ca="1" si="1450"/>
        <v>#N/A</v>
      </c>
      <c r="CL594" t="e">
        <f t="shared" ca="1" si="1450"/>
        <v>#N/A</v>
      </c>
      <c r="CM594" t="e">
        <f t="shared" ca="1" si="1450"/>
        <v>#N/A</v>
      </c>
      <c r="CN594" t="e">
        <f t="shared" ca="1" si="1450"/>
        <v>#N/A</v>
      </c>
      <c r="CO594" t="e">
        <f t="shared" ca="1" si="1450"/>
        <v>#N/A</v>
      </c>
      <c r="CP594" t="e">
        <f t="shared" ca="1" si="1450"/>
        <v>#N/A</v>
      </c>
      <c r="CQ594" t="e">
        <f t="shared" ca="1" si="1450"/>
        <v>#N/A</v>
      </c>
      <c r="CR594" t="e">
        <f t="shared" ca="1" si="1450"/>
        <v>#N/A</v>
      </c>
      <c r="CS594" t="e">
        <f t="shared" ca="1" si="1450"/>
        <v>#N/A</v>
      </c>
      <c r="CT594" t="e">
        <f t="shared" ca="1" si="1450"/>
        <v>#N/A</v>
      </c>
      <c r="CU594" t="e">
        <f t="shared" ca="1" si="1450"/>
        <v>#N/A</v>
      </c>
      <c r="CV594" t="e">
        <f t="shared" ca="1" si="1450"/>
        <v>#N/A</v>
      </c>
      <c r="CW594" t="e">
        <f t="shared" ca="1" si="1450"/>
        <v>#N/A</v>
      </c>
      <c r="CX594" t="e">
        <f t="shared" ca="1" si="1450"/>
        <v>#N/A</v>
      </c>
      <c r="CY594" t="e">
        <f t="shared" ca="1" si="1450"/>
        <v>#N/A</v>
      </c>
      <c r="CZ594" t="e">
        <f t="shared" ca="1" si="1450"/>
        <v>#N/A</v>
      </c>
      <c r="DA594" t="e">
        <f t="shared" ca="1" si="1450"/>
        <v>#N/A</v>
      </c>
      <c r="DB594" t="e">
        <f t="shared" ca="1" si="1450"/>
        <v>#N/A</v>
      </c>
      <c r="DC594" t="e">
        <f t="shared" ca="1" si="1450"/>
        <v>#N/A</v>
      </c>
      <c r="DD594" t="e">
        <f t="shared" ca="1" si="1450"/>
        <v>#N/A</v>
      </c>
      <c r="DE594" t="e">
        <f t="shared" ca="1" si="1450"/>
        <v>#N/A</v>
      </c>
      <c r="DF594" t="e">
        <f t="shared" ca="1" si="1450"/>
        <v>#N/A</v>
      </c>
      <c r="DG594" t="e">
        <f t="shared" ca="1" si="1450"/>
        <v>#N/A</v>
      </c>
      <c r="DH594" t="e">
        <f t="shared" ca="1" si="1450"/>
        <v>#N/A</v>
      </c>
      <c r="DI594" t="e">
        <f t="shared" ca="1" si="1450"/>
        <v>#N/A</v>
      </c>
      <c r="DJ594" s="91" t="e">
        <f t="shared" ca="1" si="1450"/>
        <v>#N/A</v>
      </c>
      <c r="DK594" t="e">
        <f t="shared" ca="1" si="1450"/>
        <v>#N/A</v>
      </c>
      <c r="DL594" t="e">
        <f t="shared" ca="1" si="1450"/>
        <v>#N/A</v>
      </c>
      <c r="DM594" t="e">
        <f t="shared" ca="1" si="1450"/>
        <v>#N/A</v>
      </c>
      <c r="DN594" t="e">
        <f t="shared" ca="1" si="1450"/>
        <v>#N/A</v>
      </c>
      <c r="DO594" t="e">
        <f t="shared" ca="1" si="1450"/>
        <v>#N/A</v>
      </c>
      <c r="DP594" t="e">
        <f t="shared" ca="1" si="1450"/>
        <v>#N/A</v>
      </c>
      <c r="DQ594" t="e">
        <f t="shared" ca="1" si="1450"/>
        <v>#N/A</v>
      </c>
      <c r="DR594" t="e">
        <f t="shared" ca="1" si="1450"/>
        <v>#N/A</v>
      </c>
      <c r="DS594" t="e">
        <f t="shared" ca="1" si="1450"/>
        <v>#N/A</v>
      </c>
      <c r="DT594" t="e">
        <f t="shared" ca="1" si="1450"/>
        <v>#N/A</v>
      </c>
      <c r="DU594" t="e">
        <f t="shared" ca="1" si="1450"/>
        <v>#N/A</v>
      </c>
      <c r="DV594" t="e">
        <f t="shared" ca="1" si="1450"/>
        <v>#N/A</v>
      </c>
      <c r="DW594" t="e">
        <f t="shared" ca="1" si="1450"/>
        <v>#N/A</v>
      </c>
      <c r="DX594" t="e">
        <f t="shared" ca="1" si="1450"/>
        <v>#N/A</v>
      </c>
      <c r="DY594" t="e">
        <f t="shared" ca="1" si="1450"/>
        <v>#N/A</v>
      </c>
      <c r="DZ594" t="e">
        <f t="shared" ca="1" si="1450"/>
        <v>#N/A</v>
      </c>
      <c r="EA594" t="e">
        <f t="shared" ca="1" si="1450"/>
        <v>#N/A</v>
      </c>
      <c r="EB594" t="e">
        <f t="shared" ca="1" si="1450"/>
        <v>#N/A</v>
      </c>
      <c r="EC594" t="e">
        <f t="shared" ca="1" si="1450"/>
        <v>#N/A</v>
      </c>
      <c r="ED594" t="e">
        <f t="shared" ca="1" si="1450"/>
        <v>#N/A</v>
      </c>
      <c r="EE594" t="e">
        <f t="shared" ca="1" si="1450"/>
        <v>#N/A</v>
      </c>
      <c r="EF594" t="e">
        <f t="shared" ca="1" si="1450"/>
        <v>#N/A</v>
      </c>
      <c r="EG594" t="e">
        <f t="shared" ca="1" si="1450"/>
        <v>#N/A</v>
      </c>
      <c r="EH594" t="e">
        <f t="shared" ca="1" si="1450"/>
        <v>#N/A</v>
      </c>
      <c r="EI594" t="e">
        <f t="shared" ca="1" si="1450"/>
        <v>#N/A</v>
      </c>
      <c r="EJ594" t="e">
        <f t="shared" ca="1" si="1450"/>
        <v>#N/A</v>
      </c>
      <c r="EK594" t="e">
        <f t="shared" ca="1" si="1450"/>
        <v>#N/A</v>
      </c>
      <c r="EL594" t="e">
        <f t="shared" ca="1" si="1450"/>
        <v>#N/A</v>
      </c>
      <c r="EM594" t="e">
        <f t="shared" ca="1" si="1450"/>
        <v>#N/A</v>
      </c>
      <c r="EN594" s="91" t="e">
        <f t="shared" ca="1" si="1450"/>
        <v>#N/A</v>
      </c>
    </row>
    <row r="595" spans="1:144">
      <c r="A595" t="str">
        <f ca="1"/>
        <v>Internal walls</v>
      </c>
      <c r="B595" t="str">
        <f ca="1"/>
        <v>Partitions</v>
      </c>
      <c r="C595">
        <f ca="1"/>
        <v>0</v>
      </c>
      <c r="D595" t="str">
        <f ca="1"/>
        <v/>
      </c>
      <c r="E595">
        <f ca="1"/>
        <v>0</v>
      </c>
      <c r="F595">
        <f ca="1"/>
        <v>0</v>
      </c>
      <c r="G595">
        <f ca="1"/>
        <v>0</v>
      </c>
      <c r="H595" t="str">
        <f ca="1"/>
        <v/>
      </c>
      <c r="I595">
        <f ca="1"/>
        <v>0</v>
      </c>
      <c r="J595" t="str">
        <f ca="1"/>
        <v/>
      </c>
      <c r="K595" t="str">
        <f ca="1"/>
        <v>0</v>
      </c>
      <c r="L595" t="str">
        <f ca="1"/>
        <v>0</v>
      </c>
      <c r="M595" t="str">
        <f ca="1"/>
        <v>0</v>
      </c>
      <c r="X595" s="91" t="e">
        <f t="shared" ca="1" si="1441"/>
        <v>#N/A</v>
      </c>
      <c r="Y595" t="e">
        <f t="shared" ca="1" si="1451"/>
        <v>#N/A</v>
      </c>
      <c r="Z595" t="e">
        <f t="shared" ca="1" si="1451"/>
        <v>#N/A</v>
      </c>
      <c r="AA595" t="e">
        <f t="shared" ca="1" si="1451"/>
        <v>#N/A</v>
      </c>
      <c r="AB595" t="e">
        <f t="shared" ca="1" si="1451"/>
        <v>#N/A</v>
      </c>
      <c r="AC595" t="e">
        <f t="shared" ca="1" si="1451"/>
        <v>#N/A</v>
      </c>
      <c r="AD595" t="e">
        <f t="shared" ca="1" si="1451"/>
        <v>#N/A</v>
      </c>
      <c r="AE595" t="e">
        <f t="shared" ca="1" si="1451"/>
        <v>#N/A</v>
      </c>
      <c r="AF595" t="e">
        <f t="shared" ca="1" si="1451"/>
        <v>#N/A</v>
      </c>
      <c r="AG595" t="e">
        <f t="shared" ca="1" si="1451"/>
        <v>#N/A</v>
      </c>
      <c r="AH595" t="e">
        <f t="shared" ca="1" si="1451"/>
        <v>#N/A</v>
      </c>
      <c r="AI595" t="e">
        <f t="shared" ca="1" si="1451"/>
        <v>#N/A</v>
      </c>
      <c r="AJ595" t="e">
        <f t="shared" ca="1" si="1451"/>
        <v>#N/A</v>
      </c>
      <c r="AK595" t="e">
        <f t="shared" ca="1" si="1451"/>
        <v>#N/A</v>
      </c>
      <c r="AL595" t="e">
        <f t="shared" ca="1" si="1451"/>
        <v>#N/A</v>
      </c>
      <c r="AM595" t="e">
        <f t="shared" ca="1" si="1451"/>
        <v>#N/A</v>
      </c>
      <c r="AN595" t="e">
        <f t="shared" ca="1" si="1451"/>
        <v>#N/A</v>
      </c>
      <c r="AO595" t="e">
        <f t="shared" ca="1" si="1451"/>
        <v>#N/A</v>
      </c>
      <c r="AP595" t="e">
        <f t="shared" ca="1" si="1451"/>
        <v>#N/A</v>
      </c>
      <c r="AQ595" t="e">
        <f t="shared" ca="1" si="1451"/>
        <v>#N/A</v>
      </c>
      <c r="AR595" t="e">
        <f t="shared" ca="1" si="1451"/>
        <v>#N/A</v>
      </c>
      <c r="AS595" t="e">
        <f t="shared" ca="1" si="1451"/>
        <v>#N/A</v>
      </c>
      <c r="AT595" t="e">
        <f t="shared" ca="1" si="1451"/>
        <v>#N/A</v>
      </c>
      <c r="AU595" t="e">
        <f t="shared" ca="1" si="1451"/>
        <v>#N/A</v>
      </c>
      <c r="AV595" t="e">
        <f t="shared" ca="1" si="1451"/>
        <v>#N/A</v>
      </c>
      <c r="AW595" t="e">
        <f t="shared" ca="1" si="1451"/>
        <v>#N/A</v>
      </c>
      <c r="AX595" t="e">
        <f t="shared" ca="1" si="1451"/>
        <v>#N/A</v>
      </c>
      <c r="AY595" t="e">
        <f t="shared" ca="1" si="1451"/>
        <v>#N/A</v>
      </c>
      <c r="AZ595" t="e">
        <f t="shared" ca="1" si="1451"/>
        <v>#N/A</v>
      </c>
      <c r="BA595" t="e">
        <f t="shared" ca="1" si="1451"/>
        <v>#N/A</v>
      </c>
      <c r="BB595" s="91" t="e">
        <f t="shared" ca="1" si="1451"/>
        <v>#N/A</v>
      </c>
      <c r="BC595" t="e">
        <f t="shared" ca="1" si="1451"/>
        <v>#N/A</v>
      </c>
      <c r="BD595" t="e">
        <f t="shared" ca="1" si="1451"/>
        <v>#N/A</v>
      </c>
      <c r="BE595" t="e">
        <f t="shared" ca="1" si="1451"/>
        <v>#N/A</v>
      </c>
      <c r="BF595" t="e">
        <f t="shared" ca="1" si="1451"/>
        <v>#N/A</v>
      </c>
      <c r="BG595" t="e">
        <f t="shared" ca="1" si="1451"/>
        <v>#N/A</v>
      </c>
      <c r="BH595" t="e">
        <f t="shared" ca="1" si="1451"/>
        <v>#N/A</v>
      </c>
      <c r="BI595" t="e">
        <f t="shared" ca="1" si="1451"/>
        <v>#N/A</v>
      </c>
      <c r="BJ595" t="e">
        <f t="shared" ca="1" si="1451"/>
        <v>#N/A</v>
      </c>
      <c r="BK595" t="e">
        <f t="shared" ca="1" si="1451"/>
        <v>#N/A</v>
      </c>
      <c r="BL595" t="e">
        <f t="shared" ca="1" si="1451"/>
        <v>#N/A</v>
      </c>
      <c r="BM595" t="e">
        <f t="shared" ca="1" si="1451"/>
        <v>#N/A</v>
      </c>
      <c r="BN595" t="e">
        <f t="shared" ca="1" si="1451"/>
        <v>#N/A</v>
      </c>
      <c r="BO595" t="e">
        <f t="shared" ca="1" si="1451"/>
        <v>#N/A</v>
      </c>
      <c r="BP595" t="e">
        <f t="shared" ca="1" si="1451"/>
        <v>#N/A</v>
      </c>
      <c r="BQ595" t="e">
        <f t="shared" ca="1" si="1451"/>
        <v>#N/A</v>
      </c>
      <c r="BR595" t="e">
        <f t="shared" ca="1" si="1451"/>
        <v>#N/A</v>
      </c>
      <c r="BS595" t="e">
        <f t="shared" ca="1" si="1451"/>
        <v>#N/A</v>
      </c>
      <c r="BT595" t="e">
        <f t="shared" ca="1" si="1451"/>
        <v>#N/A</v>
      </c>
      <c r="BU595" t="e">
        <f t="shared" ca="1" si="1451"/>
        <v>#N/A</v>
      </c>
      <c r="BV595" t="e">
        <f t="shared" ca="1" si="1451"/>
        <v>#N/A</v>
      </c>
      <c r="BW595" t="e">
        <f t="shared" ca="1" si="1451"/>
        <v>#N/A</v>
      </c>
      <c r="BX595" t="e">
        <f t="shared" ca="1" si="1451"/>
        <v>#N/A</v>
      </c>
      <c r="BY595" t="e">
        <f t="shared" ca="1" si="1451"/>
        <v>#N/A</v>
      </c>
      <c r="BZ595" t="e">
        <f t="shared" ca="1" si="1451"/>
        <v>#N/A</v>
      </c>
      <c r="CA595" t="e">
        <f t="shared" ca="1" si="1451"/>
        <v>#N/A</v>
      </c>
      <c r="CB595" t="e">
        <f t="shared" ca="1" si="1451"/>
        <v>#N/A</v>
      </c>
      <c r="CC595" t="e">
        <f t="shared" ca="1" si="1451"/>
        <v>#N/A</v>
      </c>
      <c r="CD595" t="e">
        <f t="shared" ca="1" si="1451"/>
        <v>#N/A</v>
      </c>
      <c r="CE595" t="e">
        <f t="shared" ca="1" si="1451"/>
        <v>#N/A</v>
      </c>
      <c r="CF595" s="91" t="e">
        <f t="shared" ca="1" si="1451"/>
        <v>#N/A</v>
      </c>
      <c r="CG595" t="e">
        <f t="shared" ca="1" si="1451"/>
        <v>#N/A</v>
      </c>
      <c r="CH595" t="e">
        <f t="shared" ca="1" si="1451"/>
        <v>#N/A</v>
      </c>
      <c r="CI595" t="e">
        <f t="shared" ca="1" si="1451"/>
        <v>#N/A</v>
      </c>
      <c r="CJ595" t="e">
        <f t="shared" ref="CJ595:EN598" ca="1" si="1452">$L595*$E$572</f>
        <v>#N/A</v>
      </c>
      <c r="CK595" t="e">
        <f t="shared" ca="1" si="1452"/>
        <v>#N/A</v>
      </c>
      <c r="CL595" t="e">
        <f t="shared" ca="1" si="1452"/>
        <v>#N/A</v>
      </c>
      <c r="CM595" t="e">
        <f t="shared" ca="1" si="1452"/>
        <v>#N/A</v>
      </c>
      <c r="CN595" t="e">
        <f t="shared" ca="1" si="1452"/>
        <v>#N/A</v>
      </c>
      <c r="CO595" t="e">
        <f t="shared" ca="1" si="1452"/>
        <v>#N/A</v>
      </c>
      <c r="CP595" t="e">
        <f t="shared" ca="1" si="1452"/>
        <v>#N/A</v>
      </c>
      <c r="CQ595" t="e">
        <f t="shared" ca="1" si="1452"/>
        <v>#N/A</v>
      </c>
      <c r="CR595" t="e">
        <f t="shared" ca="1" si="1452"/>
        <v>#N/A</v>
      </c>
      <c r="CS595" t="e">
        <f t="shared" ca="1" si="1452"/>
        <v>#N/A</v>
      </c>
      <c r="CT595" t="e">
        <f t="shared" ca="1" si="1452"/>
        <v>#N/A</v>
      </c>
      <c r="CU595" t="e">
        <f t="shared" ca="1" si="1452"/>
        <v>#N/A</v>
      </c>
      <c r="CV595" t="e">
        <f t="shared" ca="1" si="1452"/>
        <v>#N/A</v>
      </c>
      <c r="CW595" t="e">
        <f t="shared" ca="1" si="1452"/>
        <v>#N/A</v>
      </c>
      <c r="CX595" t="e">
        <f t="shared" ca="1" si="1452"/>
        <v>#N/A</v>
      </c>
      <c r="CY595" t="e">
        <f t="shared" ca="1" si="1452"/>
        <v>#N/A</v>
      </c>
      <c r="CZ595" t="e">
        <f t="shared" ca="1" si="1452"/>
        <v>#N/A</v>
      </c>
      <c r="DA595" t="e">
        <f t="shared" ca="1" si="1452"/>
        <v>#N/A</v>
      </c>
      <c r="DB595" t="e">
        <f t="shared" ca="1" si="1452"/>
        <v>#N/A</v>
      </c>
      <c r="DC595" t="e">
        <f t="shared" ca="1" si="1452"/>
        <v>#N/A</v>
      </c>
      <c r="DD595" t="e">
        <f t="shared" ca="1" si="1452"/>
        <v>#N/A</v>
      </c>
      <c r="DE595" t="e">
        <f t="shared" ca="1" si="1452"/>
        <v>#N/A</v>
      </c>
      <c r="DF595" t="e">
        <f t="shared" ca="1" si="1452"/>
        <v>#N/A</v>
      </c>
      <c r="DG595" t="e">
        <f t="shared" ca="1" si="1452"/>
        <v>#N/A</v>
      </c>
      <c r="DH595" t="e">
        <f t="shared" ca="1" si="1452"/>
        <v>#N/A</v>
      </c>
      <c r="DI595" t="e">
        <f t="shared" ca="1" si="1452"/>
        <v>#N/A</v>
      </c>
      <c r="DJ595" s="91" t="e">
        <f t="shared" ca="1" si="1452"/>
        <v>#N/A</v>
      </c>
      <c r="DK595" t="e">
        <f t="shared" ca="1" si="1452"/>
        <v>#N/A</v>
      </c>
      <c r="DL595" t="e">
        <f t="shared" ca="1" si="1452"/>
        <v>#N/A</v>
      </c>
      <c r="DM595" t="e">
        <f t="shared" ca="1" si="1452"/>
        <v>#N/A</v>
      </c>
      <c r="DN595" t="e">
        <f t="shared" ca="1" si="1452"/>
        <v>#N/A</v>
      </c>
      <c r="DO595" t="e">
        <f t="shared" ca="1" si="1452"/>
        <v>#N/A</v>
      </c>
      <c r="DP595" t="e">
        <f t="shared" ca="1" si="1452"/>
        <v>#N/A</v>
      </c>
      <c r="DQ595" t="e">
        <f t="shared" ca="1" si="1452"/>
        <v>#N/A</v>
      </c>
      <c r="DR595" t="e">
        <f t="shared" ca="1" si="1452"/>
        <v>#N/A</v>
      </c>
      <c r="DS595" t="e">
        <f t="shared" ca="1" si="1452"/>
        <v>#N/A</v>
      </c>
      <c r="DT595" t="e">
        <f t="shared" ca="1" si="1452"/>
        <v>#N/A</v>
      </c>
      <c r="DU595" t="e">
        <f t="shared" ca="1" si="1452"/>
        <v>#N/A</v>
      </c>
      <c r="DV595" t="e">
        <f t="shared" ca="1" si="1452"/>
        <v>#N/A</v>
      </c>
      <c r="DW595" t="e">
        <f t="shared" ca="1" si="1452"/>
        <v>#N/A</v>
      </c>
      <c r="DX595" t="e">
        <f t="shared" ca="1" si="1452"/>
        <v>#N/A</v>
      </c>
      <c r="DY595" t="e">
        <f t="shared" ca="1" si="1452"/>
        <v>#N/A</v>
      </c>
      <c r="DZ595" t="e">
        <f t="shared" ca="1" si="1452"/>
        <v>#N/A</v>
      </c>
      <c r="EA595" t="e">
        <f t="shared" ca="1" si="1452"/>
        <v>#N/A</v>
      </c>
      <c r="EB595" t="e">
        <f t="shared" ca="1" si="1452"/>
        <v>#N/A</v>
      </c>
      <c r="EC595" t="e">
        <f t="shared" ca="1" si="1452"/>
        <v>#N/A</v>
      </c>
      <c r="ED595" t="e">
        <f t="shared" ca="1" si="1452"/>
        <v>#N/A</v>
      </c>
      <c r="EE595" t="e">
        <f t="shared" ca="1" si="1452"/>
        <v>#N/A</v>
      </c>
      <c r="EF595" t="e">
        <f t="shared" ca="1" si="1452"/>
        <v>#N/A</v>
      </c>
      <c r="EG595" t="e">
        <f t="shared" ca="1" si="1452"/>
        <v>#N/A</v>
      </c>
      <c r="EH595" t="e">
        <f t="shared" ca="1" si="1452"/>
        <v>#N/A</v>
      </c>
      <c r="EI595" t="e">
        <f t="shared" ca="1" si="1452"/>
        <v>#N/A</v>
      </c>
      <c r="EJ595" t="e">
        <f t="shared" ca="1" si="1452"/>
        <v>#N/A</v>
      </c>
      <c r="EK595" t="e">
        <f t="shared" ca="1" si="1452"/>
        <v>#N/A</v>
      </c>
      <c r="EL595" t="e">
        <f t="shared" ca="1" si="1452"/>
        <v>#N/A</v>
      </c>
      <c r="EM595" t="e">
        <f t="shared" ca="1" si="1452"/>
        <v>#N/A</v>
      </c>
      <c r="EN595" s="91" t="e">
        <f t="shared" ca="1" si="1452"/>
        <v>#N/A</v>
      </c>
    </row>
    <row r="596" spans="1:144">
      <c r="A596" t="str">
        <f ca="1"/>
        <v>Internal finishes</v>
      </c>
      <c r="B596" t="str">
        <f ca="1"/>
        <v>Ceilings</v>
      </c>
      <c r="C596">
        <f ca="1"/>
        <v>0</v>
      </c>
      <c r="D596" t="str">
        <f ca="1"/>
        <v/>
      </c>
      <c r="E596">
        <f ca="1"/>
        <v>0</v>
      </c>
      <c r="F596">
        <f ca="1"/>
        <v>0</v>
      </c>
      <c r="G596">
        <f ca="1"/>
        <v>0</v>
      </c>
      <c r="H596" t="str">
        <f ca="1"/>
        <v/>
      </c>
      <c r="I596">
        <f ca="1"/>
        <v>0</v>
      </c>
      <c r="J596" t="str">
        <f ca="1"/>
        <v/>
      </c>
      <c r="K596" t="str">
        <f ca="1"/>
        <v>0</v>
      </c>
      <c r="L596" t="str">
        <f ca="1"/>
        <v>0</v>
      </c>
      <c r="M596" t="str">
        <f ca="1"/>
        <v>0</v>
      </c>
      <c r="X596" s="91" t="e">
        <f t="shared" ca="1" si="1441"/>
        <v>#N/A</v>
      </c>
      <c r="Y596" t="e">
        <f t="shared" ref="Y596:CJ599" ca="1" si="1453">$L596*$E$572</f>
        <v>#N/A</v>
      </c>
      <c r="Z596" t="e">
        <f t="shared" ca="1" si="1453"/>
        <v>#N/A</v>
      </c>
      <c r="AA596" t="e">
        <f t="shared" ca="1" si="1453"/>
        <v>#N/A</v>
      </c>
      <c r="AB596" t="e">
        <f t="shared" ca="1" si="1453"/>
        <v>#N/A</v>
      </c>
      <c r="AC596" t="e">
        <f t="shared" ca="1" si="1453"/>
        <v>#N/A</v>
      </c>
      <c r="AD596" t="e">
        <f t="shared" ca="1" si="1453"/>
        <v>#N/A</v>
      </c>
      <c r="AE596" t="e">
        <f t="shared" ca="1" si="1453"/>
        <v>#N/A</v>
      </c>
      <c r="AF596" t="e">
        <f t="shared" ca="1" si="1453"/>
        <v>#N/A</v>
      </c>
      <c r="AG596" t="e">
        <f t="shared" ca="1" si="1453"/>
        <v>#N/A</v>
      </c>
      <c r="AH596" t="e">
        <f t="shared" ca="1" si="1453"/>
        <v>#N/A</v>
      </c>
      <c r="AI596" t="e">
        <f t="shared" ca="1" si="1453"/>
        <v>#N/A</v>
      </c>
      <c r="AJ596" t="e">
        <f t="shared" ca="1" si="1453"/>
        <v>#N/A</v>
      </c>
      <c r="AK596" t="e">
        <f t="shared" ca="1" si="1453"/>
        <v>#N/A</v>
      </c>
      <c r="AL596" t="e">
        <f t="shared" ca="1" si="1453"/>
        <v>#N/A</v>
      </c>
      <c r="AM596" t="e">
        <f t="shared" ca="1" si="1453"/>
        <v>#N/A</v>
      </c>
      <c r="AN596" t="e">
        <f t="shared" ca="1" si="1453"/>
        <v>#N/A</v>
      </c>
      <c r="AO596" t="e">
        <f t="shared" ca="1" si="1453"/>
        <v>#N/A</v>
      </c>
      <c r="AP596" t="e">
        <f t="shared" ca="1" si="1453"/>
        <v>#N/A</v>
      </c>
      <c r="AQ596" t="e">
        <f t="shared" ca="1" si="1453"/>
        <v>#N/A</v>
      </c>
      <c r="AR596" t="e">
        <f t="shared" ca="1" si="1453"/>
        <v>#N/A</v>
      </c>
      <c r="AS596" t="e">
        <f t="shared" ca="1" si="1453"/>
        <v>#N/A</v>
      </c>
      <c r="AT596" t="e">
        <f t="shared" ca="1" si="1453"/>
        <v>#N/A</v>
      </c>
      <c r="AU596" t="e">
        <f t="shared" ca="1" si="1453"/>
        <v>#N/A</v>
      </c>
      <c r="AV596" t="e">
        <f t="shared" ca="1" si="1453"/>
        <v>#N/A</v>
      </c>
      <c r="AW596" t="e">
        <f t="shared" ca="1" si="1453"/>
        <v>#N/A</v>
      </c>
      <c r="AX596" t="e">
        <f t="shared" ca="1" si="1453"/>
        <v>#N/A</v>
      </c>
      <c r="AY596" t="e">
        <f t="shared" ca="1" si="1453"/>
        <v>#N/A</v>
      </c>
      <c r="AZ596" t="e">
        <f t="shared" ca="1" si="1453"/>
        <v>#N/A</v>
      </c>
      <c r="BA596" t="e">
        <f t="shared" ca="1" si="1453"/>
        <v>#N/A</v>
      </c>
      <c r="BB596" s="91" t="e">
        <f t="shared" ca="1" si="1453"/>
        <v>#N/A</v>
      </c>
      <c r="BC596" t="e">
        <f t="shared" ca="1" si="1453"/>
        <v>#N/A</v>
      </c>
      <c r="BD596" t="e">
        <f t="shared" ca="1" si="1453"/>
        <v>#N/A</v>
      </c>
      <c r="BE596" t="e">
        <f t="shared" ca="1" si="1453"/>
        <v>#N/A</v>
      </c>
      <c r="BF596" t="e">
        <f t="shared" ca="1" si="1453"/>
        <v>#N/A</v>
      </c>
      <c r="BG596" t="e">
        <f t="shared" ca="1" si="1453"/>
        <v>#N/A</v>
      </c>
      <c r="BH596" t="e">
        <f t="shared" ca="1" si="1453"/>
        <v>#N/A</v>
      </c>
      <c r="BI596" t="e">
        <f t="shared" ca="1" si="1453"/>
        <v>#N/A</v>
      </c>
      <c r="BJ596" t="e">
        <f t="shared" ca="1" si="1453"/>
        <v>#N/A</v>
      </c>
      <c r="BK596" t="e">
        <f t="shared" ca="1" si="1453"/>
        <v>#N/A</v>
      </c>
      <c r="BL596" t="e">
        <f t="shared" ca="1" si="1453"/>
        <v>#N/A</v>
      </c>
      <c r="BM596" t="e">
        <f t="shared" ca="1" si="1453"/>
        <v>#N/A</v>
      </c>
      <c r="BN596" t="e">
        <f t="shared" ca="1" si="1453"/>
        <v>#N/A</v>
      </c>
      <c r="BO596" t="e">
        <f t="shared" ca="1" si="1453"/>
        <v>#N/A</v>
      </c>
      <c r="BP596" t="e">
        <f t="shared" ca="1" si="1453"/>
        <v>#N/A</v>
      </c>
      <c r="BQ596" t="e">
        <f t="shared" ca="1" si="1453"/>
        <v>#N/A</v>
      </c>
      <c r="BR596" t="e">
        <f t="shared" ca="1" si="1453"/>
        <v>#N/A</v>
      </c>
      <c r="BS596" t="e">
        <f t="shared" ca="1" si="1453"/>
        <v>#N/A</v>
      </c>
      <c r="BT596" t="e">
        <f t="shared" ca="1" si="1453"/>
        <v>#N/A</v>
      </c>
      <c r="BU596" t="e">
        <f t="shared" ca="1" si="1453"/>
        <v>#N/A</v>
      </c>
      <c r="BV596" t="e">
        <f t="shared" ca="1" si="1453"/>
        <v>#N/A</v>
      </c>
      <c r="BW596" t="e">
        <f t="shared" ca="1" si="1453"/>
        <v>#N/A</v>
      </c>
      <c r="BX596" t="e">
        <f t="shared" ca="1" si="1453"/>
        <v>#N/A</v>
      </c>
      <c r="BY596" t="e">
        <f t="shared" ca="1" si="1453"/>
        <v>#N/A</v>
      </c>
      <c r="BZ596" t="e">
        <f t="shared" ca="1" si="1453"/>
        <v>#N/A</v>
      </c>
      <c r="CA596" t="e">
        <f t="shared" ca="1" si="1453"/>
        <v>#N/A</v>
      </c>
      <c r="CB596" t="e">
        <f t="shared" ca="1" si="1453"/>
        <v>#N/A</v>
      </c>
      <c r="CC596" t="e">
        <f t="shared" ca="1" si="1453"/>
        <v>#N/A</v>
      </c>
      <c r="CD596" t="e">
        <f t="shared" ca="1" si="1453"/>
        <v>#N/A</v>
      </c>
      <c r="CE596" t="e">
        <f t="shared" ca="1" si="1453"/>
        <v>#N/A</v>
      </c>
      <c r="CF596" s="91" t="e">
        <f t="shared" ca="1" si="1453"/>
        <v>#N/A</v>
      </c>
      <c r="CG596" t="e">
        <f t="shared" ca="1" si="1453"/>
        <v>#N/A</v>
      </c>
      <c r="CH596" t="e">
        <f t="shared" ca="1" si="1453"/>
        <v>#N/A</v>
      </c>
      <c r="CI596" t="e">
        <f t="shared" ca="1" si="1453"/>
        <v>#N/A</v>
      </c>
      <c r="CJ596" t="e">
        <f t="shared" ca="1" si="1453"/>
        <v>#N/A</v>
      </c>
      <c r="CK596" t="e">
        <f t="shared" ca="1" si="1452"/>
        <v>#N/A</v>
      </c>
      <c r="CL596" t="e">
        <f t="shared" ca="1" si="1452"/>
        <v>#N/A</v>
      </c>
      <c r="CM596" t="e">
        <f t="shared" ca="1" si="1452"/>
        <v>#N/A</v>
      </c>
      <c r="CN596" t="e">
        <f t="shared" ca="1" si="1452"/>
        <v>#N/A</v>
      </c>
      <c r="CO596" t="e">
        <f t="shared" ca="1" si="1452"/>
        <v>#N/A</v>
      </c>
      <c r="CP596" t="e">
        <f t="shared" ca="1" si="1452"/>
        <v>#N/A</v>
      </c>
      <c r="CQ596" t="e">
        <f t="shared" ca="1" si="1452"/>
        <v>#N/A</v>
      </c>
      <c r="CR596" t="e">
        <f t="shared" ca="1" si="1452"/>
        <v>#N/A</v>
      </c>
      <c r="CS596" t="e">
        <f t="shared" ca="1" si="1452"/>
        <v>#N/A</v>
      </c>
      <c r="CT596" t="e">
        <f t="shared" ca="1" si="1452"/>
        <v>#N/A</v>
      </c>
      <c r="CU596" t="e">
        <f t="shared" ca="1" si="1452"/>
        <v>#N/A</v>
      </c>
      <c r="CV596" t="e">
        <f t="shared" ca="1" si="1452"/>
        <v>#N/A</v>
      </c>
      <c r="CW596" t="e">
        <f t="shared" ca="1" si="1452"/>
        <v>#N/A</v>
      </c>
      <c r="CX596" t="e">
        <f t="shared" ca="1" si="1452"/>
        <v>#N/A</v>
      </c>
      <c r="CY596" t="e">
        <f t="shared" ca="1" si="1452"/>
        <v>#N/A</v>
      </c>
      <c r="CZ596" t="e">
        <f t="shared" ca="1" si="1452"/>
        <v>#N/A</v>
      </c>
      <c r="DA596" t="e">
        <f t="shared" ca="1" si="1452"/>
        <v>#N/A</v>
      </c>
      <c r="DB596" t="e">
        <f t="shared" ca="1" si="1452"/>
        <v>#N/A</v>
      </c>
      <c r="DC596" t="e">
        <f t="shared" ca="1" si="1452"/>
        <v>#N/A</v>
      </c>
      <c r="DD596" t="e">
        <f t="shared" ca="1" si="1452"/>
        <v>#N/A</v>
      </c>
      <c r="DE596" t="e">
        <f t="shared" ca="1" si="1452"/>
        <v>#N/A</v>
      </c>
      <c r="DF596" t="e">
        <f t="shared" ca="1" si="1452"/>
        <v>#N/A</v>
      </c>
      <c r="DG596" t="e">
        <f t="shared" ca="1" si="1452"/>
        <v>#N/A</v>
      </c>
      <c r="DH596" t="e">
        <f t="shared" ca="1" si="1452"/>
        <v>#N/A</v>
      </c>
      <c r="DI596" t="e">
        <f t="shared" ca="1" si="1452"/>
        <v>#N/A</v>
      </c>
      <c r="DJ596" s="91" t="e">
        <f t="shared" ca="1" si="1452"/>
        <v>#N/A</v>
      </c>
      <c r="DK596" t="e">
        <f t="shared" ca="1" si="1452"/>
        <v>#N/A</v>
      </c>
      <c r="DL596" t="e">
        <f t="shared" ca="1" si="1452"/>
        <v>#N/A</v>
      </c>
      <c r="DM596" t="e">
        <f t="shared" ca="1" si="1452"/>
        <v>#N/A</v>
      </c>
      <c r="DN596" t="e">
        <f t="shared" ca="1" si="1452"/>
        <v>#N/A</v>
      </c>
      <c r="DO596" t="e">
        <f t="shared" ca="1" si="1452"/>
        <v>#N/A</v>
      </c>
      <c r="DP596" t="e">
        <f t="shared" ca="1" si="1452"/>
        <v>#N/A</v>
      </c>
      <c r="DQ596" t="e">
        <f t="shared" ca="1" si="1452"/>
        <v>#N/A</v>
      </c>
      <c r="DR596" t="e">
        <f t="shared" ca="1" si="1452"/>
        <v>#N/A</v>
      </c>
      <c r="DS596" t="e">
        <f t="shared" ca="1" si="1452"/>
        <v>#N/A</v>
      </c>
      <c r="DT596" t="e">
        <f t="shared" ca="1" si="1452"/>
        <v>#N/A</v>
      </c>
      <c r="DU596" t="e">
        <f t="shared" ca="1" si="1452"/>
        <v>#N/A</v>
      </c>
      <c r="DV596" t="e">
        <f t="shared" ca="1" si="1452"/>
        <v>#N/A</v>
      </c>
      <c r="DW596" t="e">
        <f t="shared" ca="1" si="1452"/>
        <v>#N/A</v>
      </c>
      <c r="DX596" t="e">
        <f t="shared" ca="1" si="1452"/>
        <v>#N/A</v>
      </c>
      <c r="DY596" t="e">
        <f t="shared" ca="1" si="1452"/>
        <v>#N/A</v>
      </c>
      <c r="DZ596" t="e">
        <f t="shared" ca="1" si="1452"/>
        <v>#N/A</v>
      </c>
      <c r="EA596" t="e">
        <f t="shared" ca="1" si="1452"/>
        <v>#N/A</v>
      </c>
      <c r="EB596" t="e">
        <f t="shared" ca="1" si="1452"/>
        <v>#N/A</v>
      </c>
      <c r="EC596" t="e">
        <f t="shared" ca="1" si="1452"/>
        <v>#N/A</v>
      </c>
      <c r="ED596" t="e">
        <f t="shared" ca="1" si="1452"/>
        <v>#N/A</v>
      </c>
      <c r="EE596" t="e">
        <f t="shared" ca="1" si="1452"/>
        <v>#N/A</v>
      </c>
      <c r="EF596" t="e">
        <f t="shared" ca="1" si="1452"/>
        <v>#N/A</v>
      </c>
      <c r="EG596" t="e">
        <f t="shared" ca="1" si="1452"/>
        <v>#N/A</v>
      </c>
      <c r="EH596" t="e">
        <f t="shared" ca="1" si="1452"/>
        <v>#N/A</v>
      </c>
      <c r="EI596" t="e">
        <f t="shared" ca="1" si="1452"/>
        <v>#N/A</v>
      </c>
      <c r="EJ596" t="e">
        <f t="shared" ca="1" si="1452"/>
        <v>#N/A</v>
      </c>
      <c r="EK596" t="e">
        <f t="shared" ca="1" si="1452"/>
        <v>#N/A</v>
      </c>
      <c r="EL596" t="e">
        <f t="shared" ca="1" si="1452"/>
        <v>#N/A</v>
      </c>
      <c r="EM596" t="e">
        <f t="shared" ca="1" si="1452"/>
        <v>#N/A</v>
      </c>
      <c r="EN596" s="91" t="e">
        <f t="shared" ca="1" si="1452"/>
        <v>#N/A</v>
      </c>
    </row>
    <row r="597" spans="1:144">
      <c r="A597" t="str">
        <f ca="1"/>
        <v>Internal finishes</v>
      </c>
      <c r="B597" t="str">
        <f ca="1"/>
        <v>Floors</v>
      </c>
      <c r="C597">
        <f ca="1"/>
        <v>0</v>
      </c>
      <c r="D597" t="str">
        <f ca="1"/>
        <v/>
      </c>
      <c r="E597">
        <f ca="1"/>
        <v>0</v>
      </c>
      <c r="F597">
        <f ca="1"/>
        <v>0</v>
      </c>
      <c r="G597">
        <f ca="1"/>
        <v>0</v>
      </c>
      <c r="H597" t="str">
        <f ca="1"/>
        <v/>
      </c>
      <c r="I597">
        <f ca="1"/>
        <v>0</v>
      </c>
      <c r="J597" t="str">
        <f ca="1"/>
        <v/>
      </c>
      <c r="K597" t="str">
        <f ca="1"/>
        <v>0</v>
      </c>
      <c r="L597" t="str">
        <f ca="1"/>
        <v>0</v>
      </c>
      <c r="M597" t="str">
        <f ca="1"/>
        <v>0</v>
      </c>
      <c r="X597" s="91" t="e">
        <f t="shared" ca="1" si="1441"/>
        <v>#N/A</v>
      </c>
      <c r="Y597" t="e">
        <f t="shared" ca="1" si="1453"/>
        <v>#N/A</v>
      </c>
      <c r="Z597" t="e">
        <f t="shared" ca="1" si="1453"/>
        <v>#N/A</v>
      </c>
      <c r="AA597" t="e">
        <f t="shared" ca="1" si="1453"/>
        <v>#N/A</v>
      </c>
      <c r="AB597" t="e">
        <f t="shared" ca="1" si="1453"/>
        <v>#N/A</v>
      </c>
      <c r="AC597" t="e">
        <f t="shared" ca="1" si="1453"/>
        <v>#N/A</v>
      </c>
      <c r="AD597" t="e">
        <f t="shared" ca="1" si="1453"/>
        <v>#N/A</v>
      </c>
      <c r="AE597" t="e">
        <f t="shared" ca="1" si="1453"/>
        <v>#N/A</v>
      </c>
      <c r="AF597" t="e">
        <f t="shared" ca="1" si="1453"/>
        <v>#N/A</v>
      </c>
      <c r="AG597" t="e">
        <f t="shared" ca="1" si="1453"/>
        <v>#N/A</v>
      </c>
      <c r="AH597" t="e">
        <f t="shared" ca="1" si="1453"/>
        <v>#N/A</v>
      </c>
      <c r="AI597" t="e">
        <f t="shared" ca="1" si="1453"/>
        <v>#N/A</v>
      </c>
      <c r="AJ597" t="e">
        <f t="shared" ca="1" si="1453"/>
        <v>#N/A</v>
      </c>
      <c r="AK597" t="e">
        <f t="shared" ca="1" si="1453"/>
        <v>#N/A</v>
      </c>
      <c r="AL597" t="e">
        <f t="shared" ca="1" si="1453"/>
        <v>#N/A</v>
      </c>
      <c r="AM597" t="e">
        <f t="shared" ca="1" si="1453"/>
        <v>#N/A</v>
      </c>
      <c r="AN597" t="e">
        <f t="shared" ca="1" si="1453"/>
        <v>#N/A</v>
      </c>
      <c r="AO597" t="e">
        <f t="shared" ca="1" si="1453"/>
        <v>#N/A</v>
      </c>
      <c r="AP597" t="e">
        <f t="shared" ca="1" si="1453"/>
        <v>#N/A</v>
      </c>
      <c r="AQ597" t="e">
        <f t="shared" ca="1" si="1453"/>
        <v>#N/A</v>
      </c>
      <c r="AR597" t="e">
        <f t="shared" ca="1" si="1453"/>
        <v>#N/A</v>
      </c>
      <c r="AS597" t="e">
        <f t="shared" ca="1" si="1453"/>
        <v>#N/A</v>
      </c>
      <c r="AT597" t="e">
        <f t="shared" ca="1" si="1453"/>
        <v>#N/A</v>
      </c>
      <c r="AU597" t="e">
        <f t="shared" ca="1" si="1453"/>
        <v>#N/A</v>
      </c>
      <c r="AV597" t="e">
        <f t="shared" ca="1" si="1453"/>
        <v>#N/A</v>
      </c>
      <c r="AW597" t="e">
        <f t="shared" ca="1" si="1453"/>
        <v>#N/A</v>
      </c>
      <c r="AX597" t="e">
        <f t="shared" ca="1" si="1453"/>
        <v>#N/A</v>
      </c>
      <c r="AY597" t="e">
        <f t="shared" ca="1" si="1453"/>
        <v>#N/A</v>
      </c>
      <c r="AZ597" t="e">
        <f t="shared" ca="1" si="1453"/>
        <v>#N/A</v>
      </c>
      <c r="BA597" t="e">
        <f t="shared" ca="1" si="1453"/>
        <v>#N/A</v>
      </c>
      <c r="BB597" s="91" t="e">
        <f t="shared" ca="1" si="1453"/>
        <v>#N/A</v>
      </c>
      <c r="BC597" t="e">
        <f t="shared" ca="1" si="1453"/>
        <v>#N/A</v>
      </c>
      <c r="BD597" t="e">
        <f t="shared" ca="1" si="1453"/>
        <v>#N/A</v>
      </c>
      <c r="BE597" t="e">
        <f t="shared" ca="1" si="1453"/>
        <v>#N/A</v>
      </c>
      <c r="BF597" t="e">
        <f t="shared" ca="1" si="1453"/>
        <v>#N/A</v>
      </c>
      <c r="BG597" t="e">
        <f t="shared" ca="1" si="1453"/>
        <v>#N/A</v>
      </c>
      <c r="BH597" t="e">
        <f t="shared" ca="1" si="1453"/>
        <v>#N/A</v>
      </c>
      <c r="BI597" t="e">
        <f t="shared" ca="1" si="1453"/>
        <v>#N/A</v>
      </c>
      <c r="BJ597" t="e">
        <f t="shared" ca="1" si="1453"/>
        <v>#N/A</v>
      </c>
      <c r="BK597" t="e">
        <f t="shared" ca="1" si="1453"/>
        <v>#N/A</v>
      </c>
      <c r="BL597" t="e">
        <f t="shared" ca="1" si="1453"/>
        <v>#N/A</v>
      </c>
      <c r="BM597" t="e">
        <f t="shared" ca="1" si="1453"/>
        <v>#N/A</v>
      </c>
      <c r="BN597" t="e">
        <f t="shared" ca="1" si="1453"/>
        <v>#N/A</v>
      </c>
      <c r="BO597" t="e">
        <f t="shared" ca="1" si="1453"/>
        <v>#N/A</v>
      </c>
      <c r="BP597" t="e">
        <f t="shared" ca="1" si="1453"/>
        <v>#N/A</v>
      </c>
      <c r="BQ597" t="e">
        <f t="shared" ca="1" si="1453"/>
        <v>#N/A</v>
      </c>
      <c r="BR597" t="e">
        <f t="shared" ca="1" si="1453"/>
        <v>#N/A</v>
      </c>
      <c r="BS597" t="e">
        <f t="shared" ca="1" si="1453"/>
        <v>#N/A</v>
      </c>
      <c r="BT597" t="e">
        <f t="shared" ca="1" si="1453"/>
        <v>#N/A</v>
      </c>
      <c r="BU597" t="e">
        <f t="shared" ca="1" si="1453"/>
        <v>#N/A</v>
      </c>
      <c r="BV597" t="e">
        <f t="shared" ca="1" si="1453"/>
        <v>#N/A</v>
      </c>
      <c r="BW597" t="e">
        <f t="shared" ca="1" si="1453"/>
        <v>#N/A</v>
      </c>
      <c r="BX597" t="e">
        <f t="shared" ca="1" si="1453"/>
        <v>#N/A</v>
      </c>
      <c r="BY597" t="e">
        <f t="shared" ca="1" si="1453"/>
        <v>#N/A</v>
      </c>
      <c r="BZ597" t="e">
        <f t="shared" ca="1" si="1453"/>
        <v>#N/A</v>
      </c>
      <c r="CA597" t="e">
        <f t="shared" ca="1" si="1453"/>
        <v>#N/A</v>
      </c>
      <c r="CB597" t="e">
        <f t="shared" ca="1" si="1453"/>
        <v>#N/A</v>
      </c>
      <c r="CC597" t="e">
        <f t="shared" ca="1" si="1453"/>
        <v>#N/A</v>
      </c>
      <c r="CD597" t="e">
        <f t="shared" ca="1" si="1453"/>
        <v>#N/A</v>
      </c>
      <c r="CE597" t="e">
        <f t="shared" ca="1" si="1453"/>
        <v>#N/A</v>
      </c>
      <c r="CF597" s="91" t="e">
        <f t="shared" ca="1" si="1453"/>
        <v>#N/A</v>
      </c>
      <c r="CG597" t="e">
        <f t="shared" ca="1" si="1453"/>
        <v>#N/A</v>
      </c>
      <c r="CH597" t="e">
        <f t="shared" ca="1" si="1453"/>
        <v>#N/A</v>
      </c>
      <c r="CI597" t="e">
        <f t="shared" ca="1" si="1453"/>
        <v>#N/A</v>
      </c>
      <c r="CJ597" t="e">
        <f t="shared" ca="1" si="1453"/>
        <v>#N/A</v>
      </c>
      <c r="CK597" t="e">
        <f t="shared" ca="1" si="1452"/>
        <v>#N/A</v>
      </c>
      <c r="CL597" t="e">
        <f t="shared" ca="1" si="1452"/>
        <v>#N/A</v>
      </c>
      <c r="CM597" t="e">
        <f t="shared" ca="1" si="1452"/>
        <v>#N/A</v>
      </c>
      <c r="CN597" t="e">
        <f t="shared" ca="1" si="1452"/>
        <v>#N/A</v>
      </c>
      <c r="CO597" t="e">
        <f t="shared" ca="1" si="1452"/>
        <v>#N/A</v>
      </c>
      <c r="CP597" t="e">
        <f t="shared" ca="1" si="1452"/>
        <v>#N/A</v>
      </c>
      <c r="CQ597" t="e">
        <f t="shared" ca="1" si="1452"/>
        <v>#N/A</v>
      </c>
      <c r="CR597" t="e">
        <f t="shared" ca="1" si="1452"/>
        <v>#N/A</v>
      </c>
      <c r="CS597" t="e">
        <f t="shared" ca="1" si="1452"/>
        <v>#N/A</v>
      </c>
      <c r="CT597" t="e">
        <f t="shared" ca="1" si="1452"/>
        <v>#N/A</v>
      </c>
      <c r="CU597" t="e">
        <f t="shared" ca="1" si="1452"/>
        <v>#N/A</v>
      </c>
      <c r="CV597" t="e">
        <f t="shared" ca="1" si="1452"/>
        <v>#N/A</v>
      </c>
      <c r="CW597" t="e">
        <f t="shared" ca="1" si="1452"/>
        <v>#N/A</v>
      </c>
      <c r="CX597" t="e">
        <f t="shared" ca="1" si="1452"/>
        <v>#N/A</v>
      </c>
      <c r="CY597" t="e">
        <f t="shared" ca="1" si="1452"/>
        <v>#N/A</v>
      </c>
      <c r="CZ597" t="e">
        <f t="shared" ca="1" si="1452"/>
        <v>#N/A</v>
      </c>
      <c r="DA597" t="e">
        <f t="shared" ca="1" si="1452"/>
        <v>#N/A</v>
      </c>
      <c r="DB597" t="e">
        <f t="shared" ca="1" si="1452"/>
        <v>#N/A</v>
      </c>
      <c r="DC597" t="e">
        <f t="shared" ca="1" si="1452"/>
        <v>#N/A</v>
      </c>
      <c r="DD597" t="e">
        <f t="shared" ca="1" si="1452"/>
        <v>#N/A</v>
      </c>
      <c r="DE597" t="e">
        <f t="shared" ca="1" si="1452"/>
        <v>#N/A</v>
      </c>
      <c r="DF597" t="e">
        <f t="shared" ca="1" si="1452"/>
        <v>#N/A</v>
      </c>
      <c r="DG597" t="e">
        <f t="shared" ca="1" si="1452"/>
        <v>#N/A</v>
      </c>
      <c r="DH597" t="e">
        <f t="shared" ca="1" si="1452"/>
        <v>#N/A</v>
      </c>
      <c r="DI597" t="e">
        <f t="shared" ca="1" si="1452"/>
        <v>#N/A</v>
      </c>
      <c r="DJ597" s="91" t="e">
        <f t="shared" ca="1" si="1452"/>
        <v>#N/A</v>
      </c>
      <c r="DK597" t="e">
        <f t="shared" ca="1" si="1452"/>
        <v>#N/A</v>
      </c>
      <c r="DL597" t="e">
        <f t="shared" ca="1" si="1452"/>
        <v>#N/A</v>
      </c>
      <c r="DM597" t="e">
        <f t="shared" ca="1" si="1452"/>
        <v>#N/A</v>
      </c>
      <c r="DN597" t="e">
        <f t="shared" ca="1" si="1452"/>
        <v>#N/A</v>
      </c>
      <c r="DO597" t="e">
        <f t="shared" ca="1" si="1452"/>
        <v>#N/A</v>
      </c>
      <c r="DP597" t="e">
        <f t="shared" ca="1" si="1452"/>
        <v>#N/A</v>
      </c>
      <c r="DQ597" t="e">
        <f t="shared" ca="1" si="1452"/>
        <v>#N/A</v>
      </c>
      <c r="DR597" t="e">
        <f t="shared" ca="1" si="1452"/>
        <v>#N/A</v>
      </c>
      <c r="DS597" t="e">
        <f t="shared" ca="1" si="1452"/>
        <v>#N/A</v>
      </c>
      <c r="DT597" t="e">
        <f t="shared" ca="1" si="1452"/>
        <v>#N/A</v>
      </c>
      <c r="DU597" t="e">
        <f t="shared" ca="1" si="1452"/>
        <v>#N/A</v>
      </c>
      <c r="DV597" t="e">
        <f t="shared" ca="1" si="1452"/>
        <v>#N/A</v>
      </c>
      <c r="DW597" t="e">
        <f t="shared" ca="1" si="1452"/>
        <v>#N/A</v>
      </c>
      <c r="DX597" t="e">
        <f t="shared" ca="1" si="1452"/>
        <v>#N/A</v>
      </c>
      <c r="DY597" t="e">
        <f t="shared" ca="1" si="1452"/>
        <v>#N/A</v>
      </c>
      <c r="DZ597" t="e">
        <f t="shared" ca="1" si="1452"/>
        <v>#N/A</v>
      </c>
      <c r="EA597" t="e">
        <f t="shared" ca="1" si="1452"/>
        <v>#N/A</v>
      </c>
      <c r="EB597" t="e">
        <f t="shared" ca="1" si="1452"/>
        <v>#N/A</v>
      </c>
      <c r="EC597" t="e">
        <f t="shared" ca="1" si="1452"/>
        <v>#N/A</v>
      </c>
      <c r="ED597" t="e">
        <f t="shared" ca="1" si="1452"/>
        <v>#N/A</v>
      </c>
      <c r="EE597" t="e">
        <f t="shared" ca="1" si="1452"/>
        <v>#N/A</v>
      </c>
      <c r="EF597" t="e">
        <f t="shared" ca="1" si="1452"/>
        <v>#N/A</v>
      </c>
      <c r="EG597" t="e">
        <f t="shared" ca="1" si="1452"/>
        <v>#N/A</v>
      </c>
      <c r="EH597" t="e">
        <f t="shared" ca="1" si="1452"/>
        <v>#N/A</v>
      </c>
      <c r="EI597" t="e">
        <f t="shared" ca="1" si="1452"/>
        <v>#N/A</v>
      </c>
      <c r="EJ597" t="e">
        <f t="shared" ca="1" si="1452"/>
        <v>#N/A</v>
      </c>
      <c r="EK597" t="e">
        <f t="shared" ca="1" si="1452"/>
        <v>#N/A</v>
      </c>
      <c r="EL597" t="e">
        <f t="shared" ca="1" si="1452"/>
        <v>#N/A</v>
      </c>
      <c r="EM597" t="e">
        <f t="shared" ca="1" si="1452"/>
        <v>#N/A</v>
      </c>
      <c r="EN597" s="91" t="e">
        <f t="shared" ca="1" si="1452"/>
        <v>#N/A</v>
      </c>
    </row>
    <row r="598" spans="1:144">
      <c r="A598" t="str">
        <f ca="1"/>
        <v>Services</v>
      </c>
      <c r="B598" t="str">
        <f ca="1"/>
        <v>Services</v>
      </c>
      <c r="C598">
        <f ca="1"/>
        <v>0</v>
      </c>
      <c r="D598" t="str">
        <f ca="1"/>
        <v/>
      </c>
      <c r="E598">
        <f ca="1"/>
        <v>0</v>
      </c>
      <c r="F598">
        <f ca="1"/>
        <v>0</v>
      </c>
      <c r="G598">
        <f ca="1"/>
        <v>0</v>
      </c>
      <c r="H598" t="str">
        <f ca="1"/>
        <v/>
      </c>
      <c r="I598">
        <f ca="1"/>
        <v>0</v>
      </c>
      <c r="J598" t="str">
        <f ca="1"/>
        <v/>
      </c>
      <c r="K598" t="str">
        <f ca="1"/>
        <v>0</v>
      </c>
      <c r="L598" t="str">
        <f ca="1"/>
        <v>0</v>
      </c>
      <c r="M598" t="str">
        <f ca="1"/>
        <v>0</v>
      </c>
      <c r="X598" s="91" t="e">
        <f t="shared" ca="1" si="1441"/>
        <v>#N/A</v>
      </c>
      <c r="Y598" t="e">
        <f t="shared" ca="1" si="1453"/>
        <v>#N/A</v>
      </c>
      <c r="Z598" t="e">
        <f t="shared" ca="1" si="1453"/>
        <v>#N/A</v>
      </c>
      <c r="AA598" t="e">
        <f t="shared" ca="1" si="1453"/>
        <v>#N/A</v>
      </c>
      <c r="AB598" t="e">
        <f t="shared" ca="1" si="1453"/>
        <v>#N/A</v>
      </c>
      <c r="AC598" t="e">
        <f t="shared" ca="1" si="1453"/>
        <v>#N/A</v>
      </c>
      <c r="AD598" t="e">
        <f t="shared" ca="1" si="1453"/>
        <v>#N/A</v>
      </c>
      <c r="AE598" t="e">
        <f t="shared" ca="1" si="1453"/>
        <v>#N/A</v>
      </c>
      <c r="AF598" t="e">
        <f t="shared" ca="1" si="1453"/>
        <v>#N/A</v>
      </c>
      <c r="AG598" t="e">
        <f t="shared" ca="1" si="1453"/>
        <v>#N/A</v>
      </c>
      <c r="AH598" t="e">
        <f t="shared" ca="1" si="1453"/>
        <v>#N/A</v>
      </c>
      <c r="AI598" t="e">
        <f t="shared" ca="1" si="1453"/>
        <v>#N/A</v>
      </c>
      <c r="AJ598" t="e">
        <f t="shared" ca="1" si="1453"/>
        <v>#N/A</v>
      </c>
      <c r="AK598" t="e">
        <f t="shared" ca="1" si="1453"/>
        <v>#N/A</v>
      </c>
      <c r="AL598" t="e">
        <f t="shared" ca="1" si="1453"/>
        <v>#N/A</v>
      </c>
      <c r="AM598" t="e">
        <f t="shared" ca="1" si="1453"/>
        <v>#N/A</v>
      </c>
      <c r="AN598" t="e">
        <f t="shared" ca="1" si="1453"/>
        <v>#N/A</v>
      </c>
      <c r="AO598" t="e">
        <f t="shared" ca="1" si="1453"/>
        <v>#N/A</v>
      </c>
      <c r="AP598" t="e">
        <f t="shared" ca="1" si="1453"/>
        <v>#N/A</v>
      </c>
      <c r="AQ598" t="e">
        <f t="shared" ca="1" si="1453"/>
        <v>#N/A</v>
      </c>
      <c r="AR598" t="e">
        <f t="shared" ca="1" si="1453"/>
        <v>#N/A</v>
      </c>
      <c r="AS598" t="e">
        <f t="shared" ca="1" si="1453"/>
        <v>#N/A</v>
      </c>
      <c r="AT598" t="e">
        <f t="shared" ca="1" si="1453"/>
        <v>#N/A</v>
      </c>
      <c r="AU598" t="e">
        <f t="shared" ca="1" si="1453"/>
        <v>#N/A</v>
      </c>
      <c r="AV598" t="e">
        <f t="shared" ca="1" si="1453"/>
        <v>#N/A</v>
      </c>
      <c r="AW598" t="e">
        <f t="shared" ca="1" si="1453"/>
        <v>#N/A</v>
      </c>
      <c r="AX598" t="e">
        <f t="shared" ca="1" si="1453"/>
        <v>#N/A</v>
      </c>
      <c r="AY598" t="e">
        <f t="shared" ca="1" si="1453"/>
        <v>#N/A</v>
      </c>
      <c r="AZ598" t="e">
        <f t="shared" ca="1" si="1453"/>
        <v>#N/A</v>
      </c>
      <c r="BA598" t="e">
        <f t="shared" ca="1" si="1453"/>
        <v>#N/A</v>
      </c>
      <c r="BB598" s="91" t="e">
        <f t="shared" ca="1" si="1453"/>
        <v>#N/A</v>
      </c>
      <c r="BC598" t="e">
        <f t="shared" ca="1" si="1453"/>
        <v>#N/A</v>
      </c>
      <c r="BD598" t="e">
        <f t="shared" ca="1" si="1453"/>
        <v>#N/A</v>
      </c>
      <c r="BE598" t="e">
        <f t="shared" ca="1" si="1453"/>
        <v>#N/A</v>
      </c>
      <c r="BF598" t="e">
        <f t="shared" ca="1" si="1453"/>
        <v>#N/A</v>
      </c>
      <c r="BG598" t="e">
        <f t="shared" ca="1" si="1453"/>
        <v>#N/A</v>
      </c>
      <c r="BH598" t="e">
        <f t="shared" ca="1" si="1453"/>
        <v>#N/A</v>
      </c>
      <c r="BI598" t="e">
        <f t="shared" ca="1" si="1453"/>
        <v>#N/A</v>
      </c>
      <c r="BJ598" t="e">
        <f t="shared" ca="1" si="1453"/>
        <v>#N/A</v>
      </c>
      <c r="BK598" t="e">
        <f t="shared" ca="1" si="1453"/>
        <v>#N/A</v>
      </c>
      <c r="BL598" t="e">
        <f t="shared" ca="1" si="1453"/>
        <v>#N/A</v>
      </c>
      <c r="BM598" t="e">
        <f t="shared" ca="1" si="1453"/>
        <v>#N/A</v>
      </c>
      <c r="BN598" t="e">
        <f t="shared" ca="1" si="1453"/>
        <v>#N/A</v>
      </c>
      <c r="BO598" t="e">
        <f t="shared" ca="1" si="1453"/>
        <v>#N/A</v>
      </c>
      <c r="BP598" t="e">
        <f t="shared" ca="1" si="1453"/>
        <v>#N/A</v>
      </c>
      <c r="BQ598" t="e">
        <f t="shared" ca="1" si="1453"/>
        <v>#N/A</v>
      </c>
      <c r="BR598" t="e">
        <f t="shared" ca="1" si="1453"/>
        <v>#N/A</v>
      </c>
      <c r="BS598" t="e">
        <f t="shared" ca="1" si="1453"/>
        <v>#N/A</v>
      </c>
      <c r="BT598" t="e">
        <f t="shared" ca="1" si="1453"/>
        <v>#N/A</v>
      </c>
      <c r="BU598" t="e">
        <f t="shared" ca="1" si="1453"/>
        <v>#N/A</v>
      </c>
      <c r="BV598" t="e">
        <f t="shared" ca="1" si="1453"/>
        <v>#N/A</v>
      </c>
      <c r="BW598" t="e">
        <f t="shared" ca="1" si="1453"/>
        <v>#N/A</v>
      </c>
      <c r="BX598" t="e">
        <f t="shared" ca="1" si="1453"/>
        <v>#N/A</v>
      </c>
      <c r="BY598" t="e">
        <f t="shared" ca="1" si="1453"/>
        <v>#N/A</v>
      </c>
      <c r="BZ598" t="e">
        <f t="shared" ca="1" si="1453"/>
        <v>#N/A</v>
      </c>
      <c r="CA598" t="e">
        <f t="shared" ca="1" si="1453"/>
        <v>#N/A</v>
      </c>
      <c r="CB598" t="e">
        <f t="shared" ca="1" si="1453"/>
        <v>#N/A</v>
      </c>
      <c r="CC598" t="e">
        <f t="shared" ca="1" si="1453"/>
        <v>#N/A</v>
      </c>
      <c r="CD598" t="e">
        <f t="shared" ca="1" si="1453"/>
        <v>#N/A</v>
      </c>
      <c r="CE598" t="e">
        <f t="shared" ca="1" si="1453"/>
        <v>#N/A</v>
      </c>
      <c r="CF598" s="91" t="e">
        <f t="shared" ca="1" si="1453"/>
        <v>#N/A</v>
      </c>
      <c r="CG598" t="e">
        <f t="shared" ca="1" si="1453"/>
        <v>#N/A</v>
      </c>
      <c r="CH598" t="e">
        <f t="shared" ca="1" si="1453"/>
        <v>#N/A</v>
      </c>
      <c r="CI598" t="e">
        <f t="shared" ca="1" si="1453"/>
        <v>#N/A</v>
      </c>
      <c r="CJ598" t="e">
        <f t="shared" ca="1" si="1453"/>
        <v>#N/A</v>
      </c>
      <c r="CK598" t="e">
        <f t="shared" ca="1" si="1452"/>
        <v>#N/A</v>
      </c>
      <c r="CL598" t="e">
        <f t="shared" ca="1" si="1452"/>
        <v>#N/A</v>
      </c>
      <c r="CM598" t="e">
        <f t="shared" ca="1" si="1452"/>
        <v>#N/A</v>
      </c>
      <c r="CN598" t="e">
        <f t="shared" ca="1" si="1452"/>
        <v>#N/A</v>
      </c>
      <c r="CO598" t="e">
        <f t="shared" ca="1" si="1452"/>
        <v>#N/A</v>
      </c>
      <c r="CP598" t="e">
        <f t="shared" ca="1" si="1452"/>
        <v>#N/A</v>
      </c>
      <c r="CQ598" t="e">
        <f t="shared" ca="1" si="1452"/>
        <v>#N/A</v>
      </c>
      <c r="CR598" t="e">
        <f t="shared" ca="1" si="1452"/>
        <v>#N/A</v>
      </c>
      <c r="CS598" t="e">
        <f t="shared" ca="1" si="1452"/>
        <v>#N/A</v>
      </c>
      <c r="CT598" t="e">
        <f t="shared" ca="1" si="1452"/>
        <v>#N/A</v>
      </c>
      <c r="CU598" t="e">
        <f t="shared" ca="1" si="1452"/>
        <v>#N/A</v>
      </c>
      <c r="CV598" t="e">
        <f t="shared" ca="1" si="1452"/>
        <v>#N/A</v>
      </c>
      <c r="CW598" t="e">
        <f t="shared" ca="1" si="1452"/>
        <v>#N/A</v>
      </c>
      <c r="CX598" t="e">
        <f t="shared" ca="1" si="1452"/>
        <v>#N/A</v>
      </c>
      <c r="CY598" t="e">
        <f t="shared" ca="1" si="1452"/>
        <v>#N/A</v>
      </c>
      <c r="CZ598" t="e">
        <f t="shared" ca="1" si="1452"/>
        <v>#N/A</v>
      </c>
      <c r="DA598" t="e">
        <f t="shared" ca="1" si="1452"/>
        <v>#N/A</v>
      </c>
      <c r="DB598" t="e">
        <f t="shared" ca="1" si="1452"/>
        <v>#N/A</v>
      </c>
      <c r="DC598" t="e">
        <f t="shared" ca="1" si="1452"/>
        <v>#N/A</v>
      </c>
      <c r="DD598" t="e">
        <f t="shared" ca="1" si="1452"/>
        <v>#N/A</v>
      </c>
      <c r="DE598" t="e">
        <f t="shared" ca="1" si="1452"/>
        <v>#N/A</v>
      </c>
      <c r="DF598" t="e">
        <f t="shared" ca="1" si="1452"/>
        <v>#N/A</v>
      </c>
      <c r="DG598" t="e">
        <f t="shared" ca="1" si="1452"/>
        <v>#N/A</v>
      </c>
      <c r="DH598" t="e">
        <f t="shared" ca="1" si="1452"/>
        <v>#N/A</v>
      </c>
      <c r="DI598" t="e">
        <f t="shared" ca="1" si="1452"/>
        <v>#N/A</v>
      </c>
      <c r="DJ598" s="91" t="e">
        <f t="shared" ca="1" si="1452"/>
        <v>#N/A</v>
      </c>
      <c r="DK598" t="e">
        <f t="shared" ca="1" si="1452"/>
        <v>#N/A</v>
      </c>
      <c r="DL598" t="e">
        <f t="shared" ca="1" si="1452"/>
        <v>#N/A</v>
      </c>
      <c r="DM598" t="e">
        <f t="shared" ca="1" si="1452"/>
        <v>#N/A</v>
      </c>
      <c r="DN598" t="e">
        <f t="shared" ca="1" si="1452"/>
        <v>#N/A</v>
      </c>
      <c r="DO598" t="e">
        <f t="shared" ca="1" si="1452"/>
        <v>#N/A</v>
      </c>
      <c r="DP598" t="e">
        <f t="shared" ca="1" si="1452"/>
        <v>#N/A</v>
      </c>
      <c r="DQ598" t="e">
        <f t="shared" ca="1" si="1452"/>
        <v>#N/A</v>
      </c>
      <c r="DR598" t="e">
        <f t="shared" ca="1" si="1452"/>
        <v>#N/A</v>
      </c>
      <c r="DS598" t="e">
        <f t="shared" ca="1" si="1452"/>
        <v>#N/A</v>
      </c>
      <c r="DT598" t="e">
        <f t="shared" ca="1" si="1452"/>
        <v>#N/A</v>
      </c>
      <c r="DU598" t="e">
        <f t="shared" ca="1" si="1452"/>
        <v>#N/A</v>
      </c>
      <c r="DV598" t="e">
        <f t="shared" ca="1" si="1452"/>
        <v>#N/A</v>
      </c>
      <c r="DW598" t="e">
        <f t="shared" ca="1" si="1452"/>
        <v>#N/A</v>
      </c>
      <c r="DX598" t="e">
        <f t="shared" ca="1" si="1452"/>
        <v>#N/A</v>
      </c>
      <c r="DY598" t="e">
        <f t="shared" ca="1" si="1452"/>
        <v>#N/A</v>
      </c>
      <c r="DZ598" t="e">
        <f t="shared" ca="1" si="1452"/>
        <v>#N/A</v>
      </c>
      <c r="EA598" t="e">
        <f t="shared" ca="1" si="1452"/>
        <v>#N/A</v>
      </c>
      <c r="EB598" t="e">
        <f t="shared" ca="1" si="1452"/>
        <v>#N/A</v>
      </c>
      <c r="EC598" t="e">
        <f t="shared" ca="1" si="1452"/>
        <v>#N/A</v>
      </c>
      <c r="ED598" t="e">
        <f t="shared" ca="1" si="1452"/>
        <v>#N/A</v>
      </c>
      <c r="EE598" t="e">
        <f t="shared" ca="1" si="1452"/>
        <v>#N/A</v>
      </c>
      <c r="EF598" t="e">
        <f t="shared" ca="1" si="1452"/>
        <v>#N/A</v>
      </c>
      <c r="EG598" t="e">
        <f t="shared" ca="1" si="1452"/>
        <v>#N/A</v>
      </c>
      <c r="EH598" t="e">
        <f t="shared" ca="1" si="1452"/>
        <v>#N/A</v>
      </c>
      <c r="EI598" t="e">
        <f t="shared" ca="1" si="1452"/>
        <v>#N/A</v>
      </c>
      <c r="EJ598" t="e">
        <f t="shared" ca="1" si="1452"/>
        <v>#N/A</v>
      </c>
      <c r="EK598" t="e">
        <f t="shared" ca="1" si="1452"/>
        <v>#N/A</v>
      </c>
      <c r="EL598" t="e">
        <f t="shared" ca="1" si="1452"/>
        <v>#N/A</v>
      </c>
      <c r="EM598" t="e">
        <f t="shared" ca="1" si="1452"/>
        <v>#N/A</v>
      </c>
      <c r="EN598" s="91" t="e">
        <f t="shared" ca="1" si="1452"/>
        <v>#N/A</v>
      </c>
    </row>
    <row r="599" spans="1:144">
      <c r="A599">
        <f ca="1"/>
        <v>0</v>
      </c>
      <c r="B599">
        <f ca="1"/>
        <v>0</v>
      </c>
      <c r="C599">
        <f ca="1"/>
        <v>0</v>
      </c>
      <c r="D599" t="str">
        <f ca="1"/>
        <v/>
      </c>
      <c r="E599">
        <f ca="1"/>
        <v>0</v>
      </c>
      <c r="F599">
        <f ca="1"/>
        <v>0</v>
      </c>
      <c r="G599">
        <f ca="1"/>
        <v>0</v>
      </c>
      <c r="H599" t="str">
        <f ca="1"/>
        <v/>
      </c>
      <c r="I599">
        <f ca="1"/>
        <v>0</v>
      </c>
      <c r="J599" t="str">
        <f ca="1"/>
        <v/>
      </c>
      <c r="K599" t="str">
        <f ca="1"/>
        <v>0</v>
      </c>
      <c r="L599" t="str">
        <f ca="1"/>
        <v>0</v>
      </c>
      <c r="M599" t="str">
        <f ca="1"/>
        <v>0</v>
      </c>
      <c r="X599" s="91" t="e">
        <f t="shared" ca="1" si="1441"/>
        <v>#N/A</v>
      </c>
      <c r="Y599" t="e">
        <f t="shared" ca="1" si="1453"/>
        <v>#N/A</v>
      </c>
      <c r="Z599" t="e">
        <f t="shared" ca="1" si="1453"/>
        <v>#N/A</v>
      </c>
      <c r="AA599" t="e">
        <f t="shared" ca="1" si="1453"/>
        <v>#N/A</v>
      </c>
      <c r="AB599" t="e">
        <f t="shared" ca="1" si="1453"/>
        <v>#N/A</v>
      </c>
      <c r="AC599" t="e">
        <f t="shared" ca="1" si="1453"/>
        <v>#N/A</v>
      </c>
      <c r="AD599" t="e">
        <f t="shared" ca="1" si="1453"/>
        <v>#N/A</v>
      </c>
      <c r="AE599" t="e">
        <f t="shared" ca="1" si="1453"/>
        <v>#N/A</v>
      </c>
      <c r="AF599" t="e">
        <f t="shared" ca="1" si="1453"/>
        <v>#N/A</v>
      </c>
      <c r="AG599" t="e">
        <f t="shared" ca="1" si="1453"/>
        <v>#N/A</v>
      </c>
      <c r="AH599" t="e">
        <f t="shared" ca="1" si="1453"/>
        <v>#N/A</v>
      </c>
      <c r="AI599" t="e">
        <f t="shared" ca="1" si="1453"/>
        <v>#N/A</v>
      </c>
      <c r="AJ599" t="e">
        <f t="shared" ca="1" si="1453"/>
        <v>#N/A</v>
      </c>
      <c r="AK599" t="e">
        <f t="shared" ca="1" si="1453"/>
        <v>#N/A</v>
      </c>
      <c r="AL599" t="e">
        <f t="shared" ca="1" si="1453"/>
        <v>#N/A</v>
      </c>
      <c r="AM599" t="e">
        <f t="shared" ca="1" si="1453"/>
        <v>#N/A</v>
      </c>
      <c r="AN599" t="e">
        <f t="shared" ca="1" si="1453"/>
        <v>#N/A</v>
      </c>
      <c r="AO599" t="e">
        <f t="shared" ca="1" si="1453"/>
        <v>#N/A</v>
      </c>
      <c r="AP599" t="e">
        <f t="shared" ca="1" si="1453"/>
        <v>#N/A</v>
      </c>
      <c r="AQ599" t="e">
        <f t="shared" ca="1" si="1453"/>
        <v>#N/A</v>
      </c>
      <c r="AR599" t="e">
        <f t="shared" ca="1" si="1453"/>
        <v>#N/A</v>
      </c>
      <c r="AS599" t="e">
        <f t="shared" ca="1" si="1453"/>
        <v>#N/A</v>
      </c>
      <c r="AT599" t="e">
        <f t="shared" ca="1" si="1453"/>
        <v>#N/A</v>
      </c>
      <c r="AU599" t="e">
        <f t="shared" ca="1" si="1453"/>
        <v>#N/A</v>
      </c>
      <c r="AV599" t="e">
        <f t="shared" ca="1" si="1453"/>
        <v>#N/A</v>
      </c>
      <c r="AW599" t="e">
        <f t="shared" ca="1" si="1453"/>
        <v>#N/A</v>
      </c>
      <c r="AX599" t="e">
        <f t="shared" ca="1" si="1453"/>
        <v>#N/A</v>
      </c>
      <c r="AY599" t="e">
        <f t="shared" ca="1" si="1453"/>
        <v>#N/A</v>
      </c>
      <c r="AZ599" t="e">
        <f t="shared" ca="1" si="1453"/>
        <v>#N/A</v>
      </c>
      <c r="BA599" t="e">
        <f t="shared" ca="1" si="1453"/>
        <v>#N/A</v>
      </c>
      <c r="BB599" s="91" t="e">
        <f t="shared" ca="1" si="1453"/>
        <v>#N/A</v>
      </c>
      <c r="BC599" t="e">
        <f t="shared" ca="1" si="1453"/>
        <v>#N/A</v>
      </c>
      <c r="BD599" t="e">
        <f t="shared" ca="1" si="1453"/>
        <v>#N/A</v>
      </c>
      <c r="BE599" t="e">
        <f t="shared" ca="1" si="1453"/>
        <v>#N/A</v>
      </c>
      <c r="BF599" t="e">
        <f t="shared" ca="1" si="1453"/>
        <v>#N/A</v>
      </c>
      <c r="BG599" t="e">
        <f t="shared" ca="1" si="1453"/>
        <v>#N/A</v>
      </c>
      <c r="BH599" t="e">
        <f t="shared" ca="1" si="1453"/>
        <v>#N/A</v>
      </c>
      <c r="BI599" t="e">
        <f t="shared" ca="1" si="1453"/>
        <v>#N/A</v>
      </c>
      <c r="BJ599" t="e">
        <f t="shared" ca="1" si="1453"/>
        <v>#N/A</v>
      </c>
      <c r="BK599" t="e">
        <f t="shared" ca="1" si="1453"/>
        <v>#N/A</v>
      </c>
      <c r="BL599" t="e">
        <f t="shared" ca="1" si="1453"/>
        <v>#N/A</v>
      </c>
      <c r="BM599" t="e">
        <f t="shared" ca="1" si="1453"/>
        <v>#N/A</v>
      </c>
      <c r="BN599" t="e">
        <f t="shared" ca="1" si="1453"/>
        <v>#N/A</v>
      </c>
      <c r="BO599" t="e">
        <f t="shared" ca="1" si="1453"/>
        <v>#N/A</v>
      </c>
      <c r="BP599" t="e">
        <f t="shared" ca="1" si="1453"/>
        <v>#N/A</v>
      </c>
      <c r="BQ599" t="e">
        <f t="shared" ca="1" si="1453"/>
        <v>#N/A</v>
      </c>
      <c r="BR599" t="e">
        <f t="shared" ca="1" si="1453"/>
        <v>#N/A</v>
      </c>
      <c r="BS599" t="e">
        <f t="shared" ca="1" si="1453"/>
        <v>#N/A</v>
      </c>
      <c r="BT599" t="e">
        <f t="shared" ca="1" si="1453"/>
        <v>#N/A</v>
      </c>
      <c r="BU599" t="e">
        <f t="shared" ca="1" si="1453"/>
        <v>#N/A</v>
      </c>
      <c r="BV599" t="e">
        <f t="shared" ca="1" si="1453"/>
        <v>#N/A</v>
      </c>
      <c r="BW599" t="e">
        <f t="shared" ca="1" si="1453"/>
        <v>#N/A</v>
      </c>
      <c r="BX599" t="e">
        <f t="shared" ca="1" si="1453"/>
        <v>#N/A</v>
      </c>
      <c r="BY599" t="e">
        <f t="shared" ca="1" si="1453"/>
        <v>#N/A</v>
      </c>
      <c r="BZ599" t="e">
        <f t="shared" ca="1" si="1453"/>
        <v>#N/A</v>
      </c>
      <c r="CA599" t="e">
        <f t="shared" ca="1" si="1453"/>
        <v>#N/A</v>
      </c>
      <c r="CB599" t="e">
        <f t="shared" ca="1" si="1453"/>
        <v>#N/A</v>
      </c>
      <c r="CC599" t="e">
        <f t="shared" ca="1" si="1453"/>
        <v>#N/A</v>
      </c>
      <c r="CD599" t="e">
        <f t="shared" ca="1" si="1453"/>
        <v>#N/A</v>
      </c>
      <c r="CE599" t="e">
        <f t="shared" ca="1" si="1453"/>
        <v>#N/A</v>
      </c>
      <c r="CF599" s="91" t="e">
        <f t="shared" ca="1" si="1453"/>
        <v>#N/A</v>
      </c>
      <c r="CG599" t="e">
        <f t="shared" ca="1" si="1453"/>
        <v>#N/A</v>
      </c>
      <c r="CH599" t="e">
        <f t="shared" ca="1" si="1453"/>
        <v>#N/A</v>
      </c>
      <c r="CI599" t="e">
        <f t="shared" ca="1" si="1453"/>
        <v>#N/A</v>
      </c>
      <c r="CJ599" t="e">
        <f t="shared" ref="CJ599:DO599" ca="1" si="1454">$L599*$E$572</f>
        <v>#N/A</v>
      </c>
      <c r="CK599" t="e">
        <f t="shared" ca="1" si="1454"/>
        <v>#N/A</v>
      </c>
      <c r="CL599" t="e">
        <f t="shared" ca="1" si="1454"/>
        <v>#N/A</v>
      </c>
      <c r="CM599" t="e">
        <f t="shared" ca="1" si="1454"/>
        <v>#N/A</v>
      </c>
      <c r="CN599" t="e">
        <f t="shared" ca="1" si="1454"/>
        <v>#N/A</v>
      </c>
      <c r="CO599" t="e">
        <f t="shared" ca="1" si="1454"/>
        <v>#N/A</v>
      </c>
      <c r="CP599" t="e">
        <f t="shared" ca="1" si="1454"/>
        <v>#N/A</v>
      </c>
      <c r="CQ599" t="e">
        <f t="shared" ca="1" si="1454"/>
        <v>#N/A</v>
      </c>
      <c r="CR599" t="e">
        <f t="shared" ca="1" si="1454"/>
        <v>#N/A</v>
      </c>
      <c r="CS599" t="e">
        <f t="shared" ca="1" si="1454"/>
        <v>#N/A</v>
      </c>
      <c r="CT599" t="e">
        <f t="shared" ca="1" si="1454"/>
        <v>#N/A</v>
      </c>
      <c r="CU599" t="e">
        <f t="shared" ca="1" si="1454"/>
        <v>#N/A</v>
      </c>
      <c r="CV599" t="e">
        <f t="shared" ca="1" si="1454"/>
        <v>#N/A</v>
      </c>
      <c r="CW599" t="e">
        <f t="shared" ca="1" si="1454"/>
        <v>#N/A</v>
      </c>
      <c r="CX599" t="e">
        <f t="shared" ca="1" si="1454"/>
        <v>#N/A</v>
      </c>
      <c r="CY599" t="e">
        <f t="shared" ca="1" si="1454"/>
        <v>#N/A</v>
      </c>
      <c r="CZ599" t="e">
        <f t="shared" ca="1" si="1454"/>
        <v>#N/A</v>
      </c>
      <c r="DA599" t="e">
        <f t="shared" ca="1" si="1454"/>
        <v>#N/A</v>
      </c>
      <c r="DB599" t="e">
        <f t="shared" ca="1" si="1454"/>
        <v>#N/A</v>
      </c>
      <c r="DC599" t="e">
        <f t="shared" ca="1" si="1454"/>
        <v>#N/A</v>
      </c>
      <c r="DD599" t="e">
        <f t="shared" ca="1" si="1454"/>
        <v>#N/A</v>
      </c>
      <c r="DE599" t="e">
        <f t="shared" ca="1" si="1454"/>
        <v>#N/A</v>
      </c>
      <c r="DF599" t="e">
        <f t="shared" ca="1" si="1454"/>
        <v>#N/A</v>
      </c>
      <c r="DG599" t="e">
        <f t="shared" ca="1" si="1454"/>
        <v>#N/A</v>
      </c>
      <c r="DH599" t="e">
        <f t="shared" ca="1" si="1454"/>
        <v>#N/A</v>
      </c>
      <c r="DI599" t="e">
        <f t="shared" ca="1" si="1454"/>
        <v>#N/A</v>
      </c>
      <c r="DJ599" s="91" t="e">
        <f t="shared" ca="1" si="1454"/>
        <v>#N/A</v>
      </c>
      <c r="DK599" t="e">
        <f t="shared" ca="1" si="1454"/>
        <v>#N/A</v>
      </c>
      <c r="DL599" t="e">
        <f t="shared" ca="1" si="1454"/>
        <v>#N/A</v>
      </c>
      <c r="DM599" t="e">
        <f t="shared" ca="1" si="1454"/>
        <v>#N/A</v>
      </c>
      <c r="DN599" t="e">
        <f t="shared" ca="1" si="1454"/>
        <v>#N/A</v>
      </c>
      <c r="DO599" t="e">
        <f t="shared" ca="1" si="1454"/>
        <v>#N/A</v>
      </c>
      <c r="DP599" t="e">
        <f t="shared" ref="DP599:EN599" ca="1" si="1455">$L599*$E$572</f>
        <v>#N/A</v>
      </c>
      <c r="DQ599" t="e">
        <f t="shared" ca="1" si="1455"/>
        <v>#N/A</v>
      </c>
      <c r="DR599" t="e">
        <f t="shared" ca="1" si="1455"/>
        <v>#N/A</v>
      </c>
      <c r="DS599" t="e">
        <f t="shared" ca="1" si="1455"/>
        <v>#N/A</v>
      </c>
      <c r="DT599" t="e">
        <f t="shared" ca="1" si="1455"/>
        <v>#N/A</v>
      </c>
      <c r="DU599" t="e">
        <f t="shared" ca="1" si="1455"/>
        <v>#N/A</v>
      </c>
      <c r="DV599" t="e">
        <f t="shared" ca="1" si="1455"/>
        <v>#N/A</v>
      </c>
      <c r="DW599" t="e">
        <f t="shared" ca="1" si="1455"/>
        <v>#N/A</v>
      </c>
      <c r="DX599" t="e">
        <f t="shared" ca="1" si="1455"/>
        <v>#N/A</v>
      </c>
      <c r="DY599" t="e">
        <f t="shared" ca="1" si="1455"/>
        <v>#N/A</v>
      </c>
      <c r="DZ599" t="e">
        <f t="shared" ca="1" si="1455"/>
        <v>#N/A</v>
      </c>
      <c r="EA599" t="e">
        <f t="shared" ca="1" si="1455"/>
        <v>#N/A</v>
      </c>
      <c r="EB599" t="e">
        <f t="shared" ca="1" si="1455"/>
        <v>#N/A</v>
      </c>
      <c r="EC599" t="e">
        <f t="shared" ca="1" si="1455"/>
        <v>#N/A</v>
      </c>
      <c r="ED599" t="e">
        <f t="shared" ca="1" si="1455"/>
        <v>#N/A</v>
      </c>
      <c r="EE599" t="e">
        <f t="shared" ca="1" si="1455"/>
        <v>#N/A</v>
      </c>
      <c r="EF599" t="e">
        <f t="shared" ca="1" si="1455"/>
        <v>#N/A</v>
      </c>
      <c r="EG599" t="e">
        <f t="shared" ca="1" si="1455"/>
        <v>#N/A</v>
      </c>
      <c r="EH599" t="e">
        <f t="shared" ca="1" si="1455"/>
        <v>#N/A</v>
      </c>
      <c r="EI599" t="e">
        <f t="shared" ca="1" si="1455"/>
        <v>#N/A</v>
      </c>
      <c r="EJ599" t="e">
        <f t="shared" ca="1" si="1455"/>
        <v>#N/A</v>
      </c>
      <c r="EK599" t="e">
        <f t="shared" ca="1" si="1455"/>
        <v>#N/A</v>
      </c>
      <c r="EL599" t="e">
        <f t="shared" ca="1" si="1455"/>
        <v>#N/A</v>
      </c>
      <c r="EM599" t="e">
        <f t="shared" ca="1" si="1455"/>
        <v>#N/A</v>
      </c>
      <c r="EN599" s="91" t="e">
        <f t="shared" ca="1" si="1455"/>
        <v>#N/A</v>
      </c>
    </row>
    <row r="600" spans="1:144">
      <c r="A600">
        <f ca="1"/>
        <v>0</v>
      </c>
      <c r="B600">
        <f ca="1"/>
        <v>0</v>
      </c>
      <c r="C600">
        <f ca="1"/>
        <v>0</v>
      </c>
      <c r="D600" t="str">
        <f ca="1"/>
        <v/>
      </c>
      <c r="E600">
        <f ca="1"/>
        <v>0</v>
      </c>
      <c r="F600">
        <f ca="1"/>
        <v>0</v>
      </c>
      <c r="G600">
        <f ca="1"/>
        <v>0</v>
      </c>
      <c r="H600" t="str">
        <f ca="1"/>
        <v/>
      </c>
      <c r="I600">
        <f ca="1"/>
        <v>0</v>
      </c>
      <c r="J600" t="str">
        <f ca="1"/>
        <v/>
      </c>
      <c r="K600" t="str">
        <f ca="1"/>
        <v>0</v>
      </c>
      <c r="L600" t="str">
        <f ca="1"/>
        <v>0</v>
      </c>
      <c r="M600" t="str">
        <f ca="1"/>
        <v>0</v>
      </c>
      <c r="X600" s="91" t="e">
        <f t="shared" ref="X600:X608" ca="1" si="1456">$L600*$E$572</f>
        <v>#N/A</v>
      </c>
      <c r="Y600" t="e">
        <f t="shared" ref="Y600:Y608" ca="1" si="1457">$L600*$E$572</f>
        <v>#N/A</v>
      </c>
      <c r="Z600" t="e">
        <f t="shared" ref="Z600:Z608" ca="1" si="1458">$L600*$E$572</f>
        <v>#N/A</v>
      </c>
      <c r="AA600" t="e">
        <f t="shared" ref="AA600:AA608" ca="1" si="1459">$L600*$E$572</f>
        <v>#N/A</v>
      </c>
      <c r="AB600" t="e">
        <f t="shared" ref="AB600:AB608" ca="1" si="1460">$L600*$E$572</f>
        <v>#N/A</v>
      </c>
      <c r="AC600" t="e">
        <f t="shared" ref="AC600:AC608" ca="1" si="1461">$L600*$E$572</f>
        <v>#N/A</v>
      </c>
      <c r="AD600" t="e">
        <f t="shared" ref="AD600:AD608" ca="1" si="1462">$L600*$E$572</f>
        <v>#N/A</v>
      </c>
      <c r="AE600" t="e">
        <f t="shared" ref="AE600:AE608" ca="1" si="1463">$L600*$E$572</f>
        <v>#N/A</v>
      </c>
      <c r="AF600" t="e">
        <f t="shared" ref="AF600:AF608" ca="1" si="1464">$L600*$E$572</f>
        <v>#N/A</v>
      </c>
      <c r="AG600" t="e">
        <f t="shared" ref="AG600:AG608" ca="1" si="1465">$L600*$E$572</f>
        <v>#N/A</v>
      </c>
      <c r="AH600" t="e">
        <f t="shared" ref="AH600:AH608" ca="1" si="1466">$L600*$E$572</f>
        <v>#N/A</v>
      </c>
      <c r="AI600" t="e">
        <f t="shared" ref="AI600:AI608" ca="1" si="1467">$L600*$E$572</f>
        <v>#N/A</v>
      </c>
      <c r="AJ600" t="e">
        <f t="shared" ref="AJ600:AJ608" ca="1" si="1468">$L600*$E$572</f>
        <v>#N/A</v>
      </c>
      <c r="AK600" t="e">
        <f t="shared" ref="AK600:AK608" ca="1" si="1469">$L600*$E$572</f>
        <v>#N/A</v>
      </c>
      <c r="AL600" t="e">
        <f t="shared" ref="AL600:AL608" ca="1" si="1470">$L600*$E$572</f>
        <v>#N/A</v>
      </c>
      <c r="AM600" t="e">
        <f t="shared" ref="AM600:AM608" ca="1" si="1471">$L600*$E$572</f>
        <v>#N/A</v>
      </c>
      <c r="AN600" t="e">
        <f t="shared" ref="AN600:AN608" ca="1" si="1472">$L600*$E$572</f>
        <v>#N/A</v>
      </c>
      <c r="AO600" t="e">
        <f t="shared" ref="AO600:AO608" ca="1" si="1473">$L600*$E$572</f>
        <v>#N/A</v>
      </c>
      <c r="AP600" t="e">
        <f t="shared" ref="AP600:AP608" ca="1" si="1474">$L600*$E$572</f>
        <v>#N/A</v>
      </c>
      <c r="AQ600" t="e">
        <f t="shared" ref="AQ600:AQ608" ca="1" si="1475">$L600*$E$572</f>
        <v>#N/A</v>
      </c>
      <c r="AR600" t="e">
        <f t="shared" ref="AR600:AR608" ca="1" si="1476">$L600*$E$572</f>
        <v>#N/A</v>
      </c>
      <c r="AS600" t="e">
        <f t="shared" ref="AS600:AS608" ca="1" si="1477">$L600*$E$572</f>
        <v>#N/A</v>
      </c>
      <c r="AT600" t="e">
        <f t="shared" ref="AT600:AT608" ca="1" si="1478">$L600*$E$572</f>
        <v>#N/A</v>
      </c>
      <c r="AU600" t="e">
        <f t="shared" ref="AU600:AU608" ca="1" si="1479">$L600*$E$572</f>
        <v>#N/A</v>
      </c>
      <c r="AV600" t="e">
        <f t="shared" ref="AV600:AV608" ca="1" si="1480">$L600*$E$572</f>
        <v>#N/A</v>
      </c>
      <c r="AW600" t="e">
        <f t="shared" ref="AW600:AW608" ca="1" si="1481">$L600*$E$572</f>
        <v>#N/A</v>
      </c>
      <c r="AX600" t="e">
        <f t="shared" ref="AX600:AX608" ca="1" si="1482">$L600*$E$572</f>
        <v>#N/A</v>
      </c>
      <c r="AY600" t="e">
        <f t="shared" ref="AY600:AY608" ca="1" si="1483">$L600*$E$572</f>
        <v>#N/A</v>
      </c>
      <c r="AZ600" t="e">
        <f t="shared" ref="AZ600:AZ608" ca="1" si="1484">$L600*$E$572</f>
        <v>#N/A</v>
      </c>
      <c r="BA600" t="e">
        <f t="shared" ref="BA600:BA608" ca="1" si="1485">$L600*$E$572</f>
        <v>#N/A</v>
      </c>
      <c r="BB600" s="91" t="e">
        <f t="shared" ref="BB600:BB608" ca="1" si="1486">$L600*$E$572</f>
        <v>#N/A</v>
      </c>
      <c r="BC600" t="e">
        <f t="shared" ref="BC600:BC608" ca="1" si="1487">$L600*$E$572</f>
        <v>#N/A</v>
      </c>
      <c r="BD600" t="e">
        <f t="shared" ref="BD600:BD608" ca="1" si="1488">$L600*$E$572</f>
        <v>#N/A</v>
      </c>
      <c r="BE600" t="e">
        <f t="shared" ref="BE600:BE608" ca="1" si="1489">$L600*$E$572</f>
        <v>#N/A</v>
      </c>
      <c r="BF600" t="e">
        <f t="shared" ref="BF600:BF608" ca="1" si="1490">$L600*$E$572</f>
        <v>#N/A</v>
      </c>
      <c r="BG600" t="e">
        <f t="shared" ref="BG600:BG608" ca="1" si="1491">$L600*$E$572</f>
        <v>#N/A</v>
      </c>
      <c r="BH600" t="e">
        <f t="shared" ref="BH600:BH608" ca="1" si="1492">$L600*$E$572</f>
        <v>#N/A</v>
      </c>
      <c r="BI600" t="e">
        <f t="shared" ref="BI600:BI608" ca="1" si="1493">$L600*$E$572</f>
        <v>#N/A</v>
      </c>
      <c r="BJ600" t="e">
        <f t="shared" ref="BJ600:BJ608" ca="1" si="1494">$L600*$E$572</f>
        <v>#N/A</v>
      </c>
      <c r="BK600" t="e">
        <f t="shared" ref="BK600:BK608" ca="1" si="1495">$L600*$E$572</f>
        <v>#N/A</v>
      </c>
      <c r="BL600" t="e">
        <f t="shared" ref="BL600:BL608" ca="1" si="1496">$L600*$E$572</f>
        <v>#N/A</v>
      </c>
      <c r="BM600" t="e">
        <f t="shared" ref="BM600:BM608" ca="1" si="1497">$L600*$E$572</f>
        <v>#N/A</v>
      </c>
      <c r="BN600" t="e">
        <f t="shared" ref="BN600:BN608" ca="1" si="1498">$L600*$E$572</f>
        <v>#N/A</v>
      </c>
      <c r="BO600" t="e">
        <f t="shared" ref="BO600:BO608" ca="1" si="1499">$L600*$E$572</f>
        <v>#N/A</v>
      </c>
      <c r="BP600" t="e">
        <f t="shared" ref="BP600:BP608" ca="1" si="1500">$L600*$E$572</f>
        <v>#N/A</v>
      </c>
      <c r="BQ600" t="e">
        <f t="shared" ref="BQ600:BQ608" ca="1" si="1501">$L600*$E$572</f>
        <v>#N/A</v>
      </c>
      <c r="BR600" t="e">
        <f t="shared" ref="BR600:BR608" ca="1" si="1502">$L600*$E$572</f>
        <v>#N/A</v>
      </c>
      <c r="BS600" t="e">
        <f t="shared" ref="BS600:BS608" ca="1" si="1503">$L600*$E$572</f>
        <v>#N/A</v>
      </c>
      <c r="BT600" t="e">
        <f t="shared" ref="BT600:BT608" ca="1" si="1504">$L600*$E$572</f>
        <v>#N/A</v>
      </c>
      <c r="BU600" t="e">
        <f t="shared" ref="BU600:BU608" ca="1" si="1505">$L600*$E$572</f>
        <v>#N/A</v>
      </c>
      <c r="BV600" t="e">
        <f t="shared" ref="BV600:BV608" ca="1" si="1506">$L600*$E$572</f>
        <v>#N/A</v>
      </c>
      <c r="BW600" t="e">
        <f t="shared" ref="BW600:BW608" ca="1" si="1507">$L600*$E$572</f>
        <v>#N/A</v>
      </c>
      <c r="BX600" t="e">
        <f t="shared" ref="BX600:BX608" ca="1" si="1508">$L600*$E$572</f>
        <v>#N/A</v>
      </c>
      <c r="BY600" t="e">
        <f t="shared" ref="BY600:BY608" ca="1" si="1509">$L600*$E$572</f>
        <v>#N/A</v>
      </c>
      <c r="BZ600" t="e">
        <f t="shared" ref="BZ600:BZ608" ca="1" si="1510">$L600*$E$572</f>
        <v>#N/A</v>
      </c>
      <c r="CA600" t="e">
        <f t="shared" ref="CA600:CA608" ca="1" si="1511">$L600*$E$572</f>
        <v>#N/A</v>
      </c>
      <c r="CB600" t="e">
        <f t="shared" ref="CB600:CB608" ca="1" si="1512">$L600*$E$572</f>
        <v>#N/A</v>
      </c>
      <c r="CC600" t="e">
        <f t="shared" ref="CC600:CC608" ca="1" si="1513">$L600*$E$572</f>
        <v>#N/A</v>
      </c>
      <c r="CD600" t="e">
        <f t="shared" ref="CD600:CD608" ca="1" si="1514">$L600*$E$572</f>
        <v>#N/A</v>
      </c>
      <c r="CE600" t="e">
        <f t="shared" ref="CE600:CE608" ca="1" si="1515">$L600*$E$572</f>
        <v>#N/A</v>
      </c>
      <c r="CF600" s="91" t="e">
        <f t="shared" ref="CF600:CF608" ca="1" si="1516">$L600*$E$572</f>
        <v>#N/A</v>
      </c>
      <c r="CG600" t="e">
        <f t="shared" ref="CG600:CG608" ca="1" si="1517">$L600*$E$572</f>
        <v>#N/A</v>
      </c>
      <c r="CH600" t="e">
        <f t="shared" ref="CH600:CH608" ca="1" si="1518">$L600*$E$572</f>
        <v>#N/A</v>
      </c>
      <c r="CI600" t="e">
        <f t="shared" ref="CI600:CI608" ca="1" si="1519">$L600*$E$572</f>
        <v>#N/A</v>
      </c>
      <c r="CJ600" t="e">
        <f t="shared" ref="CJ600:CJ608" ca="1" si="1520">$L600*$E$572</f>
        <v>#N/A</v>
      </c>
      <c r="CK600" t="e">
        <f t="shared" ref="CK600:CK608" ca="1" si="1521">$L600*$E$572</f>
        <v>#N/A</v>
      </c>
      <c r="CL600" t="e">
        <f t="shared" ref="CL600:CL608" ca="1" si="1522">$L600*$E$572</f>
        <v>#N/A</v>
      </c>
      <c r="CM600" t="e">
        <f t="shared" ref="CM600:CM608" ca="1" si="1523">$L600*$E$572</f>
        <v>#N/A</v>
      </c>
      <c r="CN600" t="e">
        <f t="shared" ref="CN600:CN608" ca="1" si="1524">$L600*$E$572</f>
        <v>#N/A</v>
      </c>
      <c r="CO600" t="e">
        <f t="shared" ref="CO600:CO608" ca="1" si="1525">$L600*$E$572</f>
        <v>#N/A</v>
      </c>
      <c r="CP600" t="e">
        <f t="shared" ref="CP600:CP608" ca="1" si="1526">$L600*$E$572</f>
        <v>#N/A</v>
      </c>
      <c r="CQ600" t="e">
        <f t="shared" ref="CQ600:CQ608" ca="1" si="1527">$L600*$E$572</f>
        <v>#N/A</v>
      </c>
      <c r="CR600" t="e">
        <f t="shared" ref="CR600:CR608" ca="1" si="1528">$L600*$E$572</f>
        <v>#N/A</v>
      </c>
      <c r="CS600" t="e">
        <f t="shared" ref="CS600:CS608" ca="1" si="1529">$L600*$E$572</f>
        <v>#N/A</v>
      </c>
      <c r="CT600" t="e">
        <f t="shared" ref="CT600:CT608" ca="1" si="1530">$L600*$E$572</f>
        <v>#N/A</v>
      </c>
      <c r="CU600" t="e">
        <f t="shared" ref="CU600:CU608" ca="1" si="1531">$L600*$E$572</f>
        <v>#N/A</v>
      </c>
      <c r="CV600" t="e">
        <f t="shared" ref="CV600:CV608" ca="1" si="1532">$L600*$E$572</f>
        <v>#N/A</v>
      </c>
      <c r="CW600" t="e">
        <f t="shared" ref="CW600:CW608" ca="1" si="1533">$L600*$E$572</f>
        <v>#N/A</v>
      </c>
      <c r="CX600" t="e">
        <f t="shared" ref="CX600:CX608" ca="1" si="1534">$L600*$E$572</f>
        <v>#N/A</v>
      </c>
      <c r="CY600" t="e">
        <f t="shared" ref="CY600:CY608" ca="1" si="1535">$L600*$E$572</f>
        <v>#N/A</v>
      </c>
      <c r="CZ600" t="e">
        <f t="shared" ref="CZ600:CZ608" ca="1" si="1536">$L600*$E$572</f>
        <v>#N/A</v>
      </c>
      <c r="DA600" t="e">
        <f t="shared" ref="DA600:DA608" ca="1" si="1537">$L600*$E$572</f>
        <v>#N/A</v>
      </c>
      <c r="DB600" t="e">
        <f t="shared" ref="DB600:DB608" ca="1" si="1538">$L600*$E$572</f>
        <v>#N/A</v>
      </c>
      <c r="DC600" t="e">
        <f t="shared" ref="DC600:DC608" ca="1" si="1539">$L600*$E$572</f>
        <v>#N/A</v>
      </c>
      <c r="DD600" t="e">
        <f t="shared" ref="DD600:DD608" ca="1" si="1540">$L600*$E$572</f>
        <v>#N/A</v>
      </c>
      <c r="DE600" t="e">
        <f t="shared" ref="DE600:DE608" ca="1" si="1541">$L600*$E$572</f>
        <v>#N/A</v>
      </c>
      <c r="DF600" t="e">
        <f t="shared" ref="DF600:DF608" ca="1" si="1542">$L600*$E$572</f>
        <v>#N/A</v>
      </c>
      <c r="DG600" t="e">
        <f t="shared" ref="DG600:DG608" ca="1" si="1543">$L600*$E$572</f>
        <v>#N/A</v>
      </c>
      <c r="DH600" t="e">
        <f t="shared" ref="DH600:DH608" ca="1" si="1544">$L600*$E$572</f>
        <v>#N/A</v>
      </c>
      <c r="DI600" t="e">
        <f t="shared" ref="DI600:DI608" ca="1" si="1545">$L600*$E$572</f>
        <v>#N/A</v>
      </c>
      <c r="DJ600" s="91" t="e">
        <f t="shared" ref="DJ600:DJ608" ca="1" si="1546">$L600*$E$572</f>
        <v>#N/A</v>
      </c>
      <c r="DK600" t="e">
        <f t="shared" ref="DK600:DK608" ca="1" si="1547">$L600*$E$572</f>
        <v>#N/A</v>
      </c>
      <c r="DL600" t="e">
        <f t="shared" ref="DL600:DL608" ca="1" si="1548">$L600*$E$572</f>
        <v>#N/A</v>
      </c>
      <c r="DM600" t="e">
        <f t="shared" ref="DM600:DM608" ca="1" si="1549">$L600*$E$572</f>
        <v>#N/A</v>
      </c>
      <c r="DN600" t="e">
        <f t="shared" ref="DN600:DN608" ca="1" si="1550">$L600*$E$572</f>
        <v>#N/A</v>
      </c>
      <c r="DO600" t="e">
        <f t="shared" ref="DO600:DO608" ca="1" si="1551">$L600*$E$572</f>
        <v>#N/A</v>
      </c>
      <c r="DP600" t="e">
        <f t="shared" ref="DP600:DP608" ca="1" si="1552">$L600*$E$572</f>
        <v>#N/A</v>
      </c>
      <c r="DQ600" t="e">
        <f t="shared" ref="DQ600:DQ608" ca="1" si="1553">$L600*$E$572</f>
        <v>#N/A</v>
      </c>
      <c r="DR600" t="e">
        <f t="shared" ref="DR600:DR608" ca="1" si="1554">$L600*$E$572</f>
        <v>#N/A</v>
      </c>
      <c r="DS600" t="e">
        <f t="shared" ref="DS600:DS608" ca="1" si="1555">$L600*$E$572</f>
        <v>#N/A</v>
      </c>
      <c r="DT600" t="e">
        <f t="shared" ref="DT600:DT608" ca="1" si="1556">$L600*$E$572</f>
        <v>#N/A</v>
      </c>
      <c r="DU600" t="e">
        <f t="shared" ref="DU600:DU608" ca="1" si="1557">$L600*$E$572</f>
        <v>#N/A</v>
      </c>
      <c r="DV600" t="e">
        <f t="shared" ref="DV600:DV608" ca="1" si="1558">$L600*$E$572</f>
        <v>#N/A</v>
      </c>
      <c r="DW600" t="e">
        <f t="shared" ref="DW600:DW608" ca="1" si="1559">$L600*$E$572</f>
        <v>#N/A</v>
      </c>
      <c r="DX600" t="e">
        <f t="shared" ref="DX600:DX608" ca="1" si="1560">$L600*$E$572</f>
        <v>#N/A</v>
      </c>
      <c r="DY600" t="e">
        <f t="shared" ref="DY600:DY608" ca="1" si="1561">$L600*$E$572</f>
        <v>#N/A</v>
      </c>
      <c r="DZ600" t="e">
        <f t="shared" ref="DZ600:DZ608" ca="1" si="1562">$L600*$E$572</f>
        <v>#N/A</v>
      </c>
      <c r="EA600" t="e">
        <f t="shared" ref="EA600:EA608" ca="1" si="1563">$L600*$E$572</f>
        <v>#N/A</v>
      </c>
      <c r="EB600" t="e">
        <f t="shared" ref="EB600:EB608" ca="1" si="1564">$L600*$E$572</f>
        <v>#N/A</v>
      </c>
      <c r="EC600" t="e">
        <f t="shared" ref="EC600:EC608" ca="1" si="1565">$L600*$E$572</f>
        <v>#N/A</v>
      </c>
      <c r="ED600" t="e">
        <f t="shared" ref="ED600:ED608" ca="1" si="1566">$L600*$E$572</f>
        <v>#N/A</v>
      </c>
      <c r="EE600" t="e">
        <f t="shared" ref="EE600:EE608" ca="1" si="1567">$L600*$E$572</f>
        <v>#N/A</v>
      </c>
      <c r="EF600" t="e">
        <f t="shared" ref="EF600:EF608" ca="1" si="1568">$L600*$E$572</f>
        <v>#N/A</v>
      </c>
      <c r="EG600" t="e">
        <f t="shared" ref="EG600:EG608" ca="1" si="1569">$L600*$E$572</f>
        <v>#N/A</v>
      </c>
      <c r="EH600" t="e">
        <f t="shared" ref="EH600:EH608" ca="1" si="1570">$L600*$E$572</f>
        <v>#N/A</v>
      </c>
      <c r="EI600" t="e">
        <f t="shared" ref="EI600:EI608" ca="1" si="1571">$L600*$E$572</f>
        <v>#N/A</v>
      </c>
      <c r="EJ600" t="e">
        <f t="shared" ref="EJ600:EJ608" ca="1" si="1572">$L600*$E$572</f>
        <v>#N/A</v>
      </c>
      <c r="EK600" t="e">
        <f t="shared" ref="EK600:EK608" ca="1" si="1573">$L600*$E$572</f>
        <v>#N/A</v>
      </c>
      <c r="EL600" t="e">
        <f t="shared" ref="EL600:EL608" ca="1" si="1574">$L600*$E$572</f>
        <v>#N/A</v>
      </c>
      <c r="EM600" t="e">
        <f t="shared" ref="EM600:EM608" ca="1" si="1575">$L600*$E$572</f>
        <v>#N/A</v>
      </c>
      <c r="EN600" s="91" t="e">
        <f t="shared" ref="EN600:EN608" ca="1" si="1576">$L600*$E$572</f>
        <v>#N/A</v>
      </c>
    </row>
    <row r="601" spans="1:144">
      <c r="A601">
        <f ca="1"/>
        <v>0</v>
      </c>
      <c r="B601">
        <f ca="1"/>
        <v>0</v>
      </c>
      <c r="C601">
        <f ca="1"/>
        <v>0</v>
      </c>
      <c r="D601" t="str">
        <f ca="1"/>
        <v/>
      </c>
      <c r="E601">
        <f ca="1"/>
        <v>0</v>
      </c>
      <c r="F601">
        <f ca="1"/>
        <v>0</v>
      </c>
      <c r="G601">
        <f ca="1"/>
        <v>0</v>
      </c>
      <c r="H601" t="str">
        <f ca="1"/>
        <v/>
      </c>
      <c r="I601">
        <f ca="1"/>
        <v>0</v>
      </c>
      <c r="J601" t="str">
        <f ca="1"/>
        <v/>
      </c>
      <c r="K601" t="str">
        <f ca="1"/>
        <v>0</v>
      </c>
      <c r="L601" t="str">
        <f ca="1"/>
        <v>0</v>
      </c>
      <c r="M601" t="str">
        <f ca="1"/>
        <v>0</v>
      </c>
      <c r="X601" s="91" t="e">
        <f t="shared" ca="1" si="1456"/>
        <v>#N/A</v>
      </c>
      <c r="Y601" t="e">
        <f t="shared" ca="1" si="1457"/>
        <v>#N/A</v>
      </c>
      <c r="Z601" t="e">
        <f t="shared" ca="1" si="1458"/>
        <v>#N/A</v>
      </c>
      <c r="AA601" t="e">
        <f t="shared" ca="1" si="1459"/>
        <v>#N/A</v>
      </c>
      <c r="AB601" t="e">
        <f t="shared" ca="1" si="1460"/>
        <v>#N/A</v>
      </c>
      <c r="AC601" t="e">
        <f t="shared" ca="1" si="1461"/>
        <v>#N/A</v>
      </c>
      <c r="AD601" t="e">
        <f t="shared" ca="1" si="1462"/>
        <v>#N/A</v>
      </c>
      <c r="AE601" t="e">
        <f t="shared" ca="1" si="1463"/>
        <v>#N/A</v>
      </c>
      <c r="AF601" t="e">
        <f t="shared" ca="1" si="1464"/>
        <v>#N/A</v>
      </c>
      <c r="AG601" t="e">
        <f t="shared" ca="1" si="1465"/>
        <v>#N/A</v>
      </c>
      <c r="AH601" t="e">
        <f t="shared" ca="1" si="1466"/>
        <v>#N/A</v>
      </c>
      <c r="AI601" t="e">
        <f t="shared" ca="1" si="1467"/>
        <v>#N/A</v>
      </c>
      <c r="AJ601" t="e">
        <f t="shared" ca="1" si="1468"/>
        <v>#N/A</v>
      </c>
      <c r="AK601" t="e">
        <f t="shared" ca="1" si="1469"/>
        <v>#N/A</v>
      </c>
      <c r="AL601" t="e">
        <f t="shared" ca="1" si="1470"/>
        <v>#N/A</v>
      </c>
      <c r="AM601" t="e">
        <f t="shared" ca="1" si="1471"/>
        <v>#N/A</v>
      </c>
      <c r="AN601" t="e">
        <f t="shared" ca="1" si="1472"/>
        <v>#N/A</v>
      </c>
      <c r="AO601" t="e">
        <f t="shared" ca="1" si="1473"/>
        <v>#N/A</v>
      </c>
      <c r="AP601" t="e">
        <f t="shared" ca="1" si="1474"/>
        <v>#N/A</v>
      </c>
      <c r="AQ601" t="e">
        <f t="shared" ca="1" si="1475"/>
        <v>#N/A</v>
      </c>
      <c r="AR601" t="e">
        <f t="shared" ca="1" si="1476"/>
        <v>#N/A</v>
      </c>
      <c r="AS601" t="e">
        <f t="shared" ca="1" si="1477"/>
        <v>#N/A</v>
      </c>
      <c r="AT601" t="e">
        <f t="shared" ca="1" si="1478"/>
        <v>#N/A</v>
      </c>
      <c r="AU601" t="e">
        <f t="shared" ca="1" si="1479"/>
        <v>#N/A</v>
      </c>
      <c r="AV601" t="e">
        <f t="shared" ca="1" si="1480"/>
        <v>#N/A</v>
      </c>
      <c r="AW601" t="e">
        <f t="shared" ca="1" si="1481"/>
        <v>#N/A</v>
      </c>
      <c r="AX601" t="e">
        <f t="shared" ca="1" si="1482"/>
        <v>#N/A</v>
      </c>
      <c r="AY601" t="e">
        <f t="shared" ca="1" si="1483"/>
        <v>#N/A</v>
      </c>
      <c r="AZ601" t="e">
        <f t="shared" ca="1" si="1484"/>
        <v>#N/A</v>
      </c>
      <c r="BA601" t="e">
        <f t="shared" ca="1" si="1485"/>
        <v>#N/A</v>
      </c>
      <c r="BB601" s="91" t="e">
        <f t="shared" ca="1" si="1486"/>
        <v>#N/A</v>
      </c>
      <c r="BC601" t="e">
        <f t="shared" ca="1" si="1487"/>
        <v>#N/A</v>
      </c>
      <c r="BD601" t="e">
        <f t="shared" ca="1" si="1488"/>
        <v>#N/A</v>
      </c>
      <c r="BE601" t="e">
        <f t="shared" ca="1" si="1489"/>
        <v>#N/A</v>
      </c>
      <c r="BF601" t="e">
        <f t="shared" ca="1" si="1490"/>
        <v>#N/A</v>
      </c>
      <c r="BG601" t="e">
        <f t="shared" ca="1" si="1491"/>
        <v>#N/A</v>
      </c>
      <c r="BH601" t="e">
        <f t="shared" ca="1" si="1492"/>
        <v>#N/A</v>
      </c>
      <c r="BI601" t="e">
        <f t="shared" ca="1" si="1493"/>
        <v>#N/A</v>
      </c>
      <c r="BJ601" t="e">
        <f t="shared" ca="1" si="1494"/>
        <v>#N/A</v>
      </c>
      <c r="BK601" t="e">
        <f t="shared" ca="1" si="1495"/>
        <v>#N/A</v>
      </c>
      <c r="BL601" t="e">
        <f t="shared" ca="1" si="1496"/>
        <v>#N/A</v>
      </c>
      <c r="BM601" t="e">
        <f t="shared" ca="1" si="1497"/>
        <v>#N/A</v>
      </c>
      <c r="BN601" t="e">
        <f t="shared" ca="1" si="1498"/>
        <v>#N/A</v>
      </c>
      <c r="BO601" t="e">
        <f t="shared" ca="1" si="1499"/>
        <v>#N/A</v>
      </c>
      <c r="BP601" t="e">
        <f t="shared" ca="1" si="1500"/>
        <v>#N/A</v>
      </c>
      <c r="BQ601" t="e">
        <f t="shared" ca="1" si="1501"/>
        <v>#N/A</v>
      </c>
      <c r="BR601" t="e">
        <f t="shared" ca="1" si="1502"/>
        <v>#N/A</v>
      </c>
      <c r="BS601" t="e">
        <f t="shared" ca="1" si="1503"/>
        <v>#N/A</v>
      </c>
      <c r="BT601" t="e">
        <f t="shared" ca="1" si="1504"/>
        <v>#N/A</v>
      </c>
      <c r="BU601" t="e">
        <f t="shared" ca="1" si="1505"/>
        <v>#N/A</v>
      </c>
      <c r="BV601" t="e">
        <f t="shared" ca="1" si="1506"/>
        <v>#N/A</v>
      </c>
      <c r="BW601" t="e">
        <f t="shared" ca="1" si="1507"/>
        <v>#N/A</v>
      </c>
      <c r="BX601" t="e">
        <f t="shared" ca="1" si="1508"/>
        <v>#N/A</v>
      </c>
      <c r="BY601" t="e">
        <f t="shared" ca="1" si="1509"/>
        <v>#N/A</v>
      </c>
      <c r="BZ601" t="e">
        <f t="shared" ca="1" si="1510"/>
        <v>#N/A</v>
      </c>
      <c r="CA601" t="e">
        <f t="shared" ca="1" si="1511"/>
        <v>#N/A</v>
      </c>
      <c r="CB601" t="e">
        <f t="shared" ca="1" si="1512"/>
        <v>#N/A</v>
      </c>
      <c r="CC601" t="e">
        <f t="shared" ca="1" si="1513"/>
        <v>#N/A</v>
      </c>
      <c r="CD601" t="e">
        <f t="shared" ca="1" si="1514"/>
        <v>#N/A</v>
      </c>
      <c r="CE601" t="e">
        <f t="shared" ca="1" si="1515"/>
        <v>#N/A</v>
      </c>
      <c r="CF601" s="91" t="e">
        <f t="shared" ca="1" si="1516"/>
        <v>#N/A</v>
      </c>
      <c r="CG601" t="e">
        <f t="shared" ca="1" si="1517"/>
        <v>#N/A</v>
      </c>
      <c r="CH601" t="e">
        <f t="shared" ca="1" si="1518"/>
        <v>#N/A</v>
      </c>
      <c r="CI601" t="e">
        <f t="shared" ca="1" si="1519"/>
        <v>#N/A</v>
      </c>
      <c r="CJ601" t="e">
        <f t="shared" ca="1" si="1520"/>
        <v>#N/A</v>
      </c>
      <c r="CK601" t="e">
        <f t="shared" ca="1" si="1521"/>
        <v>#N/A</v>
      </c>
      <c r="CL601" t="e">
        <f t="shared" ca="1" si="1522"/>
        <v>#N/A</v>
      </c>
      <c r="CM601" t="e">
        <f t="shared" ca="1" si="1523"/>
        <v>#N/A</v>
      </c>
      <c r="CN601" t="e">
        <f t="shared" ca="1" si="1524"/>
        <v>#N/A</v>
      </c>
      <c r="CO601" t="e">
        <f t="shared" ca="1" si="1525"/>
        <v>#N/A</v>
      </c>
      <c r="CP601" t="e">
        <f t="shared" ca="1" si="1526"/>
        <v>#N/A</v>
      </c>
      <c r="CQ601" t="e">
        <f t="shared" ca="1" si="1527"/>
        <v>#N/A</v>
      </c>
      <c r="CR601" t="e">
        <f t="shared" ca="1" si="1528"/>
        <v>#N/A</v>
      </c>
      <c r="CS601" t="e">
        <f t="shared" ca="1" si="1529"/>
        <v>#N/A</v>
      </c>
      <c r="CT601" t="e">
        <f t="shared" ca="1" si="1530"/>
        <v>#N/A</v>
      </c>
      <c r="CU601" t="e">
        <f t="shared" ca="1" si="1531"/>
        <v>#N/A</v>
      </c>
      <c r="CV601" t="e">
        <f t="shared" ca="1" si="1532"/>
        <v>#N/A</v>
      </c>
      <c r="CW601" t="e">
        <f t="shared" ca="1" si="1533"/>
        <v>#N/A</v>
      </c>
      <c r="CX601" t="e">
        <f t="shared" ca="1" si="1534"/>
        <v>#N/A</v>
      </c>
      <c r="CY601" t="e">
        <f t="shared" ca="1" si="1535"/>
        <v>#N/A</v>
      </c>
      <c r="CZ601" t="e">
        <f t="shared" ca="1" si="1536"/>
        <v>#N/A</v>
      </c>
      <c r="DA601" t="e">
        <f t="shared" ca="1" si="1537"/>
        <v>#N/A</v>
      </c>
      <c r="DB601" t="e">
        <f t="shared" ca="1" si="1538"/>
        <v>#N/A</v>
      </c>
      <c r="DC601" t="e">
        <f t="shared" ca="1" si="1539"/>
        <v>#N/A</v>
      </c>
      <c r="DD601" t="e">
        <f t="shared" ca="1" si="1540"/>
        <v>#N/A</v>
      </c>
      <c r="DE601" t="e">
        <f t="shared" ca="1" si="1541"/>
        <v>#N/A</v>
      </c>
      <c r="DF601" t="e">
        <f t="shared" ca="1" si="1542"/>
        <v>#N/A</v>
      </c>
      <c r="DG601" t="e">
        <f t="shared" ca="1" si="1543"/>
        <v>#N/A</v>
      </c>
      <c r="DH601" t="e">
        <f t="shared" ca="1" si="1544"/>
        <v>#N/A</v>
      </c>
      <c r="DI601" t="e">
        <f t="shared" ca="1" si="1545"/>
        <v>#N/A</v>
      </c>
      <c r="DJ601" s="91" t="e">
        <f t="shared" ca="1" si="1546"/>
        <v>#N/A</v>
      </c>
      <c r="DK601" t="e">
        <f t="shared" ca="1" si="1547"/>
        <v>#N/A</v>
      </c>
      <c r="DL601" t="e">
        <f t="shared" ca="1" si="1548"/>
        <v>#N/A</v>
      </c>
      <c r="DM601" t="e">
        <f t="shared" ca="1" si="1549"/>
        <v>#N/A</v>
      </c>
      <c r="DN601" t="e">
        <f t="shared" ca="1" si="1550"/>
        <v>#N/A</v>
      </c>
      <c r="DO601" t="e">
        <f t="shared" ca="1" si="1551"/>
        <v>#N/A</v>
      </c>
      <c r="DP601" t="e">
        <f t="shared" ca="1" si="1552"/>
        <v>#N/A</v>
      </c>
      <c r="DQ601" t="e">
        <f t="shared" ca="1" si="1553"/>
        <v>#N/A</v>
      </c>
      <c r="DR601" t="e">
        <f t="shared" ca="1" si="1554"/>
        <v>#N/A</v>
      </c>
      <c r="DS601" t="e">
        <f t="shared" ca="1" si="1555"/>
        <v>#N/A</v>
      </c>
      <c r="DT601" t="e">
        <f t="shared" ca="1" si="1556"/>
        <v>#N/A</v>
      </c>
      <c r="DU601" t="e">
        <f t="shared" ca="1" si="1557"/>
        <v>#N/A</v>
      </c>
      <c r="DV601" t="e">
        <f t="shared" ca="1" si="1558"/>
        <v>#N/A</v>
      </c>
      <c r="DW601" t="e">
        <f t="shared" ca="1" si="1559"/>
        <v>#N/A</v>
      </c>
      <c r="DX601" t="e">
        <f t="shared" ca="1" si="1560"/>
        <v>#N/A</v>
      </c>
      <c r="DY601" t="e">
        <f t="shared" ca="1" si="1561"/>
        <v>#N/A</v>
      </c>
      <c r="DZ601" t="e">
        <f t="shared" ca="1" si="1562"/>
        <v>#N/A</v>
      </c>
      <c r="EA601" t="e">
        <f t="shared" ca="1" si="1563"/>
        <v>#N/A</v>
      </c>
      <c r="EB601" t="e">
        <f t="shared" ca="1" si="1564"/>
        <v>#N/A</v>
      </c>
      <c r="EC601" t="e">
        <f t="shared" ca="1" si="1565"/>
        <v>#N/A</v>
      </c>
      <c r="ED601" t="e">
        <f t="shared" ca="1" si="1566"/>
        <v>#N/A</v>
      </c>
      <c r="EE601" t="e">
        <f t="shared" ca="1" si="1567"/>
        <v>#N/A</v>
      </c>
      <c r="EF601" t="e">
        <f t="shared" ca="1" si="1568"/>
        <v>#N/A</v>
      </c>
      <c r="EG601" t="e">
        <f t="shared" ca="1" si="1569"/>
        <v>#N/A</v>
      </c>
      <c r="EH601" t="e">
        <f t="shared" ca="1" si="1570"/>
        <v>#N/A</v>
      </c>
      <c r="EI601" t="e">
        <f t="shared" ca="1" si="1571"/>
        <v>#N/A</v>
      </c>
      <c r="EJ601" t="e">
        <f t="shared" ca="1" si="1572"/>
        <v>#N/A</v>
      </c>
      <c r="EK601" t="e">
        <f t="shared" ca="1" si="1573"/>
        <v>#N/A</v>
      </c>
      <c r="EL601" t="e">
        <f t="shared" ca="1" si="1574"/>
        <v>#N/A</v>
      </c>
      <c r="EM601" t="e">
        <f t="shared" ca="1" si="1575"/>
        <v>#N/A</v>
      </c>
      <c r="EN601" s="91" t="e">
        <f t="shared" ca="1" si="1576"/>
        <v>#N/A</v>
      </c>
    </row>
    <row r="602" spans="1:144">
      <c r="A602">
        <f ca="1"/>
        <v>0</v>
      </c>
      <c r="B602">
        <f ca="1"/>
        <v>0</v>
      </c>
      <c r="C602">
        <f ca="1"/>
        <v>0</v>
      </c>
      <c r="D602" t="str">
        <f ca="1"/>
        <v/>
      </c>
      <c r="E602">
        <f ca="1"/>
        <v>0</v>
      </c>
      <c r="F602">
        <f ca="1"/>
        <v>0</v>
      </c>
      <c r="G602">
        <f ca="1"/>
        <v>0</v>
      </c>
      <c r="H602" t="str">
        <f ca="1"/>
        <v/>
      </c>
      <c r="I602">
        <f ca="1"/>
        <v>0</v>
      </c>
      <c r="J602" t="str">
        <f ca="1"/>
        <v/>
      </c>
      <c r="K602" t="str">
        <f ca="1"/>
        <v>0</v>
      </c>
      <c r="L602" t="str">
        <f ca="1"/>
        <v>0</v>
      </c>
      <c r="M602" t="str">
        <f ca="1"/>
        <v>0</v>
      </c>
      <c r="X602" s="91" t="e">
        <f t="shared" ca="1" si="1456"/>
        <v>#N/A</v>
      </c>
      <c r="Y602" t="e">
        <f t="shared" ca="1" si="1457"/>
        <v>#N/A</v>
      </c>
      <c r="Z602" t="e">
        <f t="shared" ca="1" si="1458"/>
        <v>#N/A</v>
      </c>
      <c r="AA602" t="e">
        <f t="shared" ca="1" si="1459"/>
        <v>#N/A</v>
      </c>
      <c r="AB602" t="e">
        <f t="shared" ca="1" si="1460"/>
        <v>#N/A</v>
      </c>
      <c r="AC602" t="e">
        <f t="shared" ca="1" si="1461"/>
        <v>#N/A</v>
      </c>
      <c r="AD602" t="e">
        <f t="shared" ca="1" si="1462"/>
        <v>#N/A</v>
      </c>
      <c r="AE602" t="e">
        <f t="shared" ca="1" si="1463"/>
        <v>#N/A</v>
      </c>
      <c r="AF602" t="e">
        <f t="shared" ca="1" si="1464"/>
        <v>#N/A</v>
      </c>
      <c r="AG602" t="e">
        <f t="shared" ca="1" si="1465"/>
        <v>#N/A</v>
      </c>
      <c r="AH602" t="e">
        <f t="shared" ca="1" si="1466"/>
        <v>#N/A</v>
      </c>
      <c r="AI602" t="e">
        <f t="shared" ca="1" si="1467"/>
        <v>#N/A</v>
      </c>
      <c r="AJ602" t="e">
        <f t="shared" ca="1" si="1468"/>
        <v>#N/A</v>
      </c>
      <c r="AK602" t="e">
        <f t="shared" ca="1" si="1469"/>
        <v>#N/A</v>
      </c>
      <c r="AL602" t="e">
        <f t="shared" ca="1" si="1470"/>
        <v>#N/A</v>
      </c>
      <c r="AM602" t="e">
        <f t="shared" ca="1" si="1471"/>
        <v>#N/A</v>
      </c>
      <c r="AN602" t="e">
        <f t="shared" ca="1" si="1472"/>
        <v>#N/A</v>
      </c>
      <c r="AO602" t="e">
        <f t="shared" ca="1" si="1473"/>
        <v>#N/A</v>
      </c>
      <c r="AP602" t="e">
        <f t="shared" ca="1" si="1474"/>
        <v>#N/A</v>
      </c>
      <c r="AQ602" t="e">
        <f t="shared" ca="1" si="1475"/>
        <v>#N/A</v>
      </c>
      <c r="AR602" t="e">
        <f t="shared" ca="1" si="1476"/>
        <v>#N/A</v>
      </c>
      <c r="AS602" t="e">
        <f t="shared" ca="1" si="1477"/>
        <v>#N/A</v>
      </c>
      <c r="AT602" t="e">
        <f t="shared" ca="1" si="1478"/>
        <v>#N/A</v>
      </c>
      <c r="AU602" t="e">
        <f t="shared" ca="1" si="1479"/>
        <v>#N/A</v>
      </c>
      <c r="AV602" t="e">
        <f t="shared" ca="1" si="1480"/>
        <v>#N/A</v>
      </c>
      <c r="AW602" t="e">
        <f t="shared" ca="1" si="1481"/>
        <v>#N/A</v>
      </c>
      <c r="AX602" t="e">
        <f t="shared" ca="1" si="1482"/>
        <v>#N/A</v>
      </c>
      <c r="AY602" t="e">
        <f t="shared" ca="1" si="1483"/>
        <v>#N/A</v>
      </c>
      <c r="AZ602" t="e">
        <f t="shared" ca="1" si="1484"/>
        <v>#N/A</v>
      </c>
      <c r="BA602" t="e">
        <f t="shared" ca="1" si="1485"/>
        <v>#N/A</v>
      </c>
      <c r="BB602" s="91" t="e">
        <f t="shared" ca="1" si="1486"/>
        <v>#N/A</v>
      </c>
      <c r="BC602" t="e">
        <f t="shared" ca="1" si="1487"/>
        <v>#N/A</v>
      </c>
      <c r="BD602" t="e">
        <f t="shared" ca="1" si="1488"/>
        <v>#N/A</v>
      </c>
      <c r="BE602" t="e">
        <f t="shared" ca="1" si="1489"/>
        <v>#N/A</v>
      </c>
      <c r="BF602" t="e">
        <f t="shared" ca="1" si="1490"/>
        <v>#N/A</v>
      </c>
      <c r="BG602" t="e">
        <f t="shared" ca="1" si="1491"/>
        <v>#N/A</v>
      </c>
      <c r="BH602" t="e">
        <f t="shared" ca="1" si="1492"/>
        <v>#N/A</v>
      </c>
      <c r="BI602" t="e">
        <f t="shared" ca="1" si="1493"/>
        <v>#N/A</v>
      </c>
      <c r="BJ602" t="e">
        <f t="shared" ca="1" si="1494"/>
        <v>#N/A</v>
      </c>
      <c r="BK602" t="e">
        <f t="shared" ca="1" si="1495"/>
        <v>#N/A</v>
      </c>
      <c r="BL602" t="e">
        <f t="shared" ca="1" si="1496"/>
        <v>#N/A</v>
      </c>
      <c r="BM602" t="e">
        <f t="shared" ca="1" si="1497"/>
        <v>#N/A</v>
      </c>
      <c r="BN602" t="e">
        <f t="shared" ca="1" si="1498"/>
        <v>#N/A</v>
      </c>
      <c r="BO602" t="e">
        <f t="shared" ca="1" si="1499"/>
        <v>#N/A</v>
      </c>
      <c r="BP602" t="e">
        <f t="shared" ca="1" si="1500"/>
        <v>#N/A</v>
      </c>
      <c r="BQ602" t="e">
        <f t="shared" ca="1" si="1501"/>
        <v>#N/A</v>
      </c>
      <c r="BR602" t="e">
        <f t="shared" ca="1" si="1502"/>
        <v>#N/A</v>
      </c>
      <c r="BS602" t="e">
        <f t="shared" ca="1" si="1503"/>
        <v>#N/A</v>
      </c>
      <c r="BT602" t="e">
        <f t="shared" ca="1" si="1504"/>
        <v>#N/A</v>
      </c>
      <c r="BU602" t="e">
        <f t="shared" ca="1" si="1505"/>
        <v>#N/A</v>
      </c>
      <c r="BV602" t="e">
        <f t="shared" ca="1" si="1506"/>
        <v>#N/A</v>
      </c>
      <c r="BW602" t="e">
        <f t="shared" ca="1" si="1507"/>
        <v>#N/A</v>
      </c>
      <c r="BX602" t="e">
        <f t="shared" ca="1" si="1508"/>
        <v>#N/A</v>
      </c>
      <c r="BY602" t="e">
        <f t="shared" ca="1" si="1509"/>
        <v>#N/A</v>
      </c>
      <c r="BZ602" t="e">
        <f t="shared" ca="1" si="1510"/>
        <v>#N/A</v>
      </c>
      <c r="CA602" t="e">
        <f t="shared" ca="1" si="1511"/>
        <v>#N/A</v>
      </c>
      <c r="CB602" t="e">
        <f t="shared" ca="1" si="1512"/>
        <v>#N/A</v>
      </c>
      <c r="CC602" t="e">
        <f t="shared" ca="1" si="1513"/>
        <v>#N/A</v>
      </c>
      <c r="CD602" t="e">
        <f t="shared" ca="1" si="1514"/>
        <v>#N/A</v>
      </c>
      <c r="CE602" t="e">
        <f t="shared" ca="1" si="1515"/>
        <v>#N/A</v>
      </c>
      <c r="CF602" s="91" t="e">
        <f t="shared" ca="1" si="1516"/>
        <v>#N/A</v>
      </c>
      <c r="CG602" t="e">
        <f t="shared" ca="1" si="1517"/>
        <v>#N/A</v>
      </c>
      <c r="CH602" t="e">
        <f t="shared" ca="1" si="1518"/>
        <v>#N/A</v>
      </c>
      <c r="CI602" t="e">
        <f t="shared" ca="1" si="1519"/>
        <v>#N/A</v>
      </c>
      <c r="CJ602" t="e">
        <f t="shared" ca="1" si="1520"/>
        <v>#N/A</v>
      </c>
      <c r="CK602" t="e">
        <f t="shared" ca="1" si="1521"/>
        <v>#N/A</v>
      </c>
      <c r="CL602" t="e">
        <f t="shared" ca="1" si="1522"/>
        <v>#N/A</v>
      </c>
      <c r="CM602" t="e">
        <f t="shared" ca="1" si="1523"/>
        <v>#N/A</v>
      </c>
      <c r="CN602" t="e">
        <f t="shared" ca="1" si="1524"/>
        <v>#N/A</v>
      </c>
      <c r="CO602" t="e">
        <f t="shared" ca="1" si="1525"/>
        <v>#N/A</v>
      </c>
      <c r="CP602" t="e">
        <f t="shared" ca="1" si="1526"/>
        <v>#N/A</v>
      </c>
      <c r="CQ602" t="e">
        <f t="shared" ca="1" si="1527"/>
        <v>#N/A</v>
      </c>
      <c r="CR602" t="e">
        <f t="shared" ca="1" si="1528"/>
        <v>#N/A</v>
      </c>
      <c r="CS602" t="e">
        <f t="shared" ca="1" si="1529"/>
        <v>#N/A</v>
      </c>
      <c r="CT602" t="e">
        <f t="shared" ca="1" si="1530"/>
        <v>#N/A</v>
      </c>
      <c r="CU602" t="e">
        <f t="shared" ca="1" si="1531"/>
        <v>#N/A</v>
      </c>
      <c r="CV602" t="e">
        <f t="shared" ca="1" si="1532"/>
        <v>#N/A</v>
      </c>
      <c r="CW602" t="e">
        <f t="shared" ca="1" si="1533"/>
        <v>#N/A</v>
      </c>
      <c r="CX602" t="e">
        <f t="shared" ca="1" si="1534"/>
        <v>#N/A</v>
      </c>
      <c r="CY602" t="e">
        <f t="shared" ca="1" si="1535"/>
        <v>#N/A</v>
      </c>
      <c r="CZ602" t="e">
        <f t="shared" ca="1" si="1536"/>
        <v>#N/A</v>
      </c>
      <c r="DA602" t="e">
        <f t="shared" ca="1" si="1537"/>
        <v>#N/A</v>
      </c>
      <c r="DB602" t="e">
        <f t="shared" ca="1" si="1538"/>
        <v>#N/A</v>
      </c>
      <c r="DC602" t="e">
        <f t="shared" ca="1" si="1539"/>
        <v>#N/A</v>
      </c>
      <c r="DD602" t="e">
        <f t="shared" ca="1" si="1540"/>
        <v>#N/A</v>
      </c>
      <c r="DE602" t="e">
        <f t="shared" ca="1" si="1541"/>
        <v>#N/A</v>
      </c>
      <c r="DF602" t="e">
        <f t="shared" ca="1" si="1542"/>
        <v>#N/A</v>
      </c>
      <c r="DG602" t="e">
        <f t="shared" ca="1" si="1543"/>
        <v>#N/A</v>
      </c>
      <c r="DH602" t="e">
        <f t="shared" ca="1" si="1544"/>
        <v>#N/A</v>
      </c>
      <c r="DI602" t="e">
        <f t="shared" ca="1" si="1545"/>
        <v>#N/A</v>
      </c>
      <c r="DJ602" s="91" t="e">
        <f t="shared" ca="1" si="1546"/>
        <v>#N/A</v>
      </c>
      <c r="DK602" t="e">
        <f t="shared" ca="1" si="1547"/>
        <v>#N/A</v>
      </c>
      <c r="DL602" t="e">
        <f t="shared" ca="1" si="1548"/>
        <v>#N/A</v>
      </c>
      <c r="DM602" t="e">
        <f t="shared" ca="1" si="1549"/>
        <v>#N/A</v>
      </c>
      <c r="DN602" t="e">
        <f t="shared" ca="1" si="1550"/>
        <v>#N/A</v>
      </c>
      <c r="DO602" t="e">
        <f t="shared" ca="1" si="1551"/>
        <v>#N/A</v>
      </c>
      <c r="DP602" t="e">
        <f t="shared" ca="1" si="1552"/>
        <v>#N/A</v>
      </c>
      <c r="DQ602" t="e">
        <f t="shared" ca="1" si="1553"/>
        <v>#N/A</v>
      </c>
      <c r="DR602" t="e">
        <f t="shared" ca="1" si="1554"/>
        <v>#N/A</v>
      </c>
      <c r="DS602" t="e">
        <f t="shared" ca="1" si="1555"/>
        <v>#N/A</v>
      </c>
      <c r="DT602" t="e">
        <f t="shared" ca="1" si="1556"/>
        <v>#N/A</v>
      </c>
      <c r="DU602" t="e">
        <f t="shared" ca="1" si="1557"/>
        <v>#N/A</v>
      </c>
      <c r="DV602" t="e">
        <f t="shared" ca="1" si="1558"/>
        <v>#N/A</v>
      </c>
      <c r="DW602" t="e">
        <f t="shared" ca="1" si="1559"/>
        <v>#N/A</v>
      </c>
      <c r="DX602" t="e">
        <f t="shared" ca="1" si="1560"/>
        <v>#N/A</v>
      </c>
      <c r="DY602" t="e">
        <f t="shared" ca="1" si="1561"/>
        <v>#N/A</v>
      </c>
      <c r="DZ602" t="e">
        <f t="shared" ca="1" si="1562"/>
        <v>#N/A</v>
      </c>
      <c r="EA602" t="e">
        <f t="shared" ca="1" si="1563"/>
        <v>#N/A</v>
      </c>
      <c r="EB602" t="e">
        <f t="shared" ca="1" si="1564"/>
        <v>#N/A</v>
      </c>
      <c r="EC602" t="e">
        <f t="shared" ca="1" si="1565"/>
        <v>#N/A</v>
      </c>
      <c r="ED602" t="e">
        <f t="shared" ca="1" si="1566"/>
        <v>#N/A</v>
      </c>
      <c r="EE602" t="e">
        <f t="shared" ca="1" si="1567"/>
        <v>#N/A</v>
      </c>
      <c r="EF602" t="e">
        <f t="shared" ca="1" si="1568"/>
        <v>#N/A</v>
      </c>
      <c r="EG602" t="e">
        <f t="shared" ca="1" si="1569"/>
        <v>#N/A</v>
      </c>
      <c r="EH602" t="e">
        <f t="shared" ca="1" si="1570"/>
        <v>#N/A</v>
      </c>
      <c r="EI602" t="e">
        <f t="shared" ca="1" si="1571"/>
        <v>#N/A</v>
      </c>
      <c r="EJ602" t="e">
        <f t="shared" ca="1" si="1572"/>
        <v>#N/A</v>
      </c>
      <c r="EK602" t="e">
        <f t="shared" ca="1" si="1573"/>
        <v>#N/A</v>
      </c>
      <c r="EL602" t="e">
        <f t="shared" ca="1" si="1574"/>
        <v>#N/A</v>
      </c>
      <c r="EM602" t="e">
        <f t="shared" ca="1" si="1575"/>
        <v>#N/A</v>
      </c>
      <c r="EN602" s="91" t="e">
        <f t="shared" ca="1" si="1576"/>
        <v>#N/A</v>
      </c>
    </row>
    <row r="603" spans="1:144">
      <c r="A603">
        <f ca="1"/>
        <v>0</v>
      </c>
      <c r="B603">
        <f ca="1"/>
        <v>0</v>
      </c>
      <c r="C603">
        <f ca="1"/>
        <v>0</v>
      </c>
      <c r="D603" t="str">
        <f ca="1"/>
        <v/>
      </c>
      <c r="E603">
        <f ca="1"/>
        <v>0</v>
      </c>
      <c r="F603">
        <f ca="1"/>
        <v>0</v>
      </c>
      <c r="G603">
        <f ca="1"/>
        <v>0</v>
      </c>
      <c r="H603" t="str">
        <f ca="1"/>
        <v/>
      </c>
      <c r="I603">
        <f ca="1"/>
        <v>0</v>
      </c>
      <c r="J603" t="str">
        <f ca="1"/>
        <v/>
      </c>
      <c r="K603" t="str">
        <f ca="1"/>
        <v>0</v>
      </c>
      <c r="L603" t="str">
        <f ca="1"/>
        <v>0</v>
      </c>
      <c r="M603" t="str">
        <f ca="1"/>
        <v>0</v>
      </c>
      <c r="X603" s="91" t="e">
        <f t="shared" ca="1" si="1456"/>
        <v>#N/A</v>
      </c>
      <c r="Y603" t="e">
        <f t="shared" ca="1" si="1457"/>
        <v>#N/A</v>
      </c>
      <c r="Z603" t="e">
        <f t="shared" ca="1" si="1458"/>
        <v>#N/A</v>
      </c>
      <c r="AA603" t="e">
        <f t="shared" ca="1" si="1459"/>
        <v>#N/A</v>
      </c>
      <c r="AB603" t="e">
        <f t="shared" ca="1" si="1460"/>
        <v>#N/A</v>
      </c>
      <c r="AC603" t="e">
        <f t="shared" ca="1" si="1461"/>
        <v>#N/A</v>
      </c>
      <c r="AD603" t="e">
        <f t="shared" ca="1" si="1462"/>
        <v>#N/A</v>
      </c>
      <c r="AE603" t="e">
        <f t="shared" ca="1" si="1463"/>
        <v>#N/A</v>
      </c>
      <c r="AF603" t="e">
        <f t="shared" ca="1" si="1464"/>
        <v>#N/A</v>
      </c>
      <c r="AG603" t="e">
        <f t="shared" ca="1" si="1465"/>
        <v>#N/A</v>
      </c>
      <c r="AH603" t="e">
        <f t="shared" ca="1" si="1466"/>
        <v>#N/A</v>
      </c>
      <c r="AI603" t="e">
        <f t="shared" ca="1" si="1467"/>
        <v>#N/A</v>
      </c>
      <c r="AJ603" t="e">
        <f t="shared" ca="1" si="1468"/>
        <v>#N/A</v>
      </c>
      <c r="AK603" t="e">
        <f t="shared" ca="1" si="1469"/>
        <v>#N/A</v>
      </c>
      <c r="AL603" t="e">
        <f t="shared" ca="1" si="1470"/>
        <v>#N/A</v>
      </c>
      <c r="AM603" t="e">
        <f t="shared" ca="1" si="1471"/>
        <v>#N/A</v>
      </c>
      <c r="AN603" t="e">
        <f t="shared" ca="1" si="1472"/>
        <v>#N/A</v>
      </c>
      <c r="AO603" t="e">
        <f t="shared" ca="1" si="1473"/>
        <v>#N/A</v>
      </c>
      <c r="AP603" t="e">
        <f t="shared" ca="1" si="1474"/>
        <v>#N/A</v>
      </c>
      <c r="AQ603" t="e">
        <f t="shared" ca="1" si="1475"/>
        <v>#N/A</v>
      </c>
      <c r="AR603" t="e">
        <f t="shared" ca="1" si="1476"/>
        <v>#N/A</v>
      </c>
      <c r="AS603" t="e">
        <f t="shared" ca="1" si="1477"/>
        <v>#N/A</v>
      </c>
      <c r="AT603" t="e">
        <f t="shared" ca="1" si="1478"/>
        <v>#N/A</v>
      </c>
      <c r="AU603" t="e">
        <f t="shared" ca="1" si="1479"/>
        <v>#N/A</v>
      </c>
      <c r="AV603" t="e">
        <f t="shared" ca="1" si="1480"/>
        <v>#N/A</v>
      </c>
      <c r="AW603" t="e">
        <f t="shared" ca="1" si="1481"/>
        <v>#N/A</v>
      </c>
      <c r="AX603" t="e">
        <f t="shared" ca="1" si="1482"/>
        <v>#N/A</v>
      </c>
      <c r="AY603" t="e">
        <f t="shared" ca="1" si="1483"/>
        <v>#N/A</v>
      </c>
      <c r="AZ603" t="e">
        <f t="shared" ca="1" si="1484"/>
        <v>#N/A</v>
      </c>
      <c r="BA603" t="e">
        <f t="shared" ca="1" si="1485"/>
        <v>#N/A</v>
      </c>
      <c r="BB603" s="91" t="e">
        <f t="shared" ca="1" si="1486"/>
        <v>#N/A</v>
      </c>
      <c r="BC603" t="e">
        <f t="shared" ca="1" si="1487"/>
        <v>#N/A</v>
      </c>
      <c r="BD603" t="e">
        <f t="shared" ca="1" si="1488"/>
        <v>#N/A</v>
      </c>
      <c r="BE603" t="e">
        <f t="shared" ca="1" si="1489"/>
        <v>#N/A</v>
      </c>
      <c r="BF603" t="e">
        <f t="shared" ca="1" si="1490"/>
        <v>#N/A</v>
      </c>
      <c r="BG603" t="e">
        <f t="shared" ca="1" si="1491"/>
        <v>#N/A</v>
      </c>
      <c r="BH603" t="e">
        <f t="shared" ca="1" si="1492"/>
        <v>#N/A</v>
      </c>
      <c r="BI603" t="e">
        <f t="shared" ca="1" si="1493"/>
        <v>#N/A</v>
      </c>
      <c r="BJ603" t="e">
        <f t="shared" ca="1" si="1494"/>
        <v>#N/A</v>
      </c>
      <c r="BK603" t="e">
        <f t="shared" ca="1" si="1495"/>
        <v>#N/A</v>
      </c>
      <c r="BL603" t="e">
        <f t="shared" ca="1" si="1496"/>
        <v>#N/A</v>
      </c>
      <c r="BM603" t="e">
        <f t="shared" ca="1" si="1497"/>
        <v>#N/A</v>
      </c>
      <c r="BN603" t="e">
        <f t="shared" ca="1" si="1498"/>
        <v>#N/A</v>
      </c>
      <c r="BO603" t="e">
        <f t="shared" ca="1" si="1499"/>
        <v>#N/A</v>
      </c>
      <c r="BP603" t="e">
        <f t="shared" ca="1" si="1500"/>
        <v>#N/A</v>
      </c>
      <c r="BQ603" t="e">
        <f t="shared" ca="1" si="1501"/>
        <v>#N/A</v>
      </c>
      <c r="BR603" t="e">
        <f t="shared" ca="1" si="1502"/>
        <v>#N/A</v>
      </c>
      <c r="BS603" t="e">
        <f t="shared" ca="1" si="1503"/>
        <v>#N/A</v>
      </c>
      <c r="BT603" t="e">
        <f t="shared" ca="1" si="1504"/>
        <v>#N/A</v>
      </c>
      <c r="BU603" t="e">
        <f t="shared" ca="1" si="1505"/>
        <v>#N/A</v>
      </c>
      <c r="BV603" t="e">
        <f t="shared" ca="1" si="1506"/>
        <v>#N/A</v>
      </c>
      <c r="BW603" t="e">
        <f t="shared" ca="1" si="1507"/>
        <v>#N/A</v>
      </c>
      <c r="BX603" t="e">
        <f t="shared" ca="1" si="1508"/>
        <v>#N/A</v>
      </c>
      <c r="BY603" t="e">
        <f t="shared" ca="1" si="1509"/>
        <v>#N/A</v>
      </c>
      <c r="BZ603" t="e">
        <f t="shared" ca="1" si="1510"/>
        <v>#N/A</v>
      </c>
      <c r="CA603" t="e">
        <f t="shared" ca="1" si="1511"/>
        <v>#N/A</v>
      </c>
      <c r="CB603" t="e">
        <f t="shared" ca="1" si="1512"/>
        <v>#N/A</v>
      </c>
      <c r="CC603" t="e">
        <f t="shared" ca="1" si="1513"/>
        <v>#N/A</v>
      </c>
      <c r="CD603" t="e">
        <f t="shared" ca="1" si="1514"/>
        <v>#N/A</v>
      </c>
      <c r="CE603" t="e">
        <f t="shared" ca="1" si="1515"/>
        <v>#N/A</v>
      </c>
      <c r="CF603" s="91" t="e">
        <f t="shared" ca="1" si="1516"/>
        <v>#N/A</v>
      </c>
      <c r="CG603" t="e">
        <f t="shared" ca="1" si="1517"/>
        <v>#N/A</v>
      </c>
      <c r="CH603" t="e">
        <f t="shared" ca="1" si="1518"/>
        <v>#N/A</v>
      </c>
      <c r="CI603" t="e">
        <f t="shared" ca="1" si="1519"/>
        <v>#N/A</v>
      </c>
      <c r="CJ603" t="e">
        <f t="shared" ca="1" si="1520"/>
        <v>#N/A</v>
      </c>
      <c r="CK603" t="e">
        <f t="shared" ca="1" si="1521"/>
        <v>#N/A</v>
      </c>
      <c r="CL603" t="e">
        <f t="shared" ca="1" si="1522"/>
        <v>#N/A</v>
      </c>
      <c r="CM603" t="e">
        <f t="shared" ca="1" si="1523"/>
        <v>#N/A</v>
      </c>
      <c r="CN603" t="e">
        <f t="shared" ca="1" si="1524"/>
        <v>#N/A</v>
      </c>
      <c r="CO603" t="e">
        <f t="shared" ca="1" si="1525"/>
        <v>#N/A</v>
      </c>
      <c r="CP603" t="e">
        <f t="shared" ca="1" si="1526"/>
        <v>#N/A</v>
      </c>
      <c r="CQ603" t="e">
        <f t="shared" ca="1" si="1527"/>
        <v>#N/A</v>
      </c>
      <c r="CR603" t="e">
        <f t="shared" ca="1" si="1528"/>
        <v>#N/A</v>
      </c>
      <c r="CS603" t="e">
        <f t="shared" ca="1" si="1529"/>
        <v>#N/A</v>
      </c>
      <c r="CT603" t="e">
        <f t="shared" ca="1" si="1530"/>
        <v>#N/A</v>
      </c>
      <c r="CU603" t="e">
        <f t="shared" ca="1" si="1531"/>
        <v>#N/A</v>
      </c>
      <c r="CV603" t="e">
        <f t="shared" ca="1" si="1532"/>
        <v>#N/A</v>
      </c>
      <c r="CW603" t="e">
        <f t="shared" ca="1" si="1533"/>
        <v>#N/A</v>
      </c>
      <c r="CX603" t="e">
        <f t="shared" ca="1" si="1534"/>
        <v>#N/A</v>
      </c>
      <c r="CY603" t="e">
        <f t="shared" ca="1" si="1535"/>
        <v>#N/A</v>
      </c>
      <c r="CZ603" t="e">
        <f t="shared" ca="1" si="1536"/>
        <v>#N/A</v>
      </c>
      <c r="DA603" t="e">
        <f t="shared" ca="1" si="1537"/>
        <v>#N/A</v>
      </c>
      <c r="DB603" t="e">
        <f t="shared" ca="1" si="1538"/>
        <v>#N/A</v>
      </c>
      <c r="DC603" t="e">
        <f t="shared" ca="1" si="1539"/>
        <v>#N/A</v>
      </c>
      <c r="DD603" t="e">
        <f t="shared" ca="1" si="1540"/>
        <v>#N/A</v>
      </c>
      <c r="DE603" t="e">
        <f t="shared" ca="1" si="1541"/>
        <v>#N/A</v>
      </c>
      <c r="DF603" t="e">
        <f t="shared" ca="1" si="1542"/>
        <v>#N/A</v>
      </c>
      <c r="DG603" t="e">
        <f t="shared" ca="1" si="1543"/>
        <v>#N/A</v>
      </c>
      <c r="DH603" t="e">
        <f t="shared" ca="1" si="1544"/>
        <v>#N/A</v>
      </c>
      <c r="DI603" t="e">
        <f t="shared" ca="1" si="1545"/>
        <v>#N/A</v>
      </c>
      <c r="DJ603" s="91" t="e">
        <f t="shared" ca="1" si="1546"/>
        <v>#N/A</v>
      </c>
      <c r="DK603" t="e">
        <f t="shared" ca="1" si="1547"/>
        <v>#N/A</v>
      </c>
      <c r="DL603" t="e">
        <f t="shared" ca="1" si="1548"/>
        <v>#N/A</v>
      </c>
      <c r="DM603" t="e">
        <f t="shared" ca="1" si="1549"/>
        <v>#N/A</v>
      </c>
      <c r="DN603" t="e">
        <f t="shared" ca="1" si="1550"/>
        <v>#N/A</v>
      </c>
      <c r="DO603" t="e">
        <f t="shared" ca="1" si="1551"/>
        <v>#N/A</v>
      </c>
      <c r="DP603" t="e">
        <f t="shared" ca="1" si="1552"/>
        <v>#N/A</v>
      </c>
      <c r="DQ603" t="e">
        <f t="shared" ca="1" si="1553"/>
        <v>#N/A</v>
      </c>
      <c r="DR603" t="e">
        <f t="shared" ca="1" si="1554"/>
        <v>#N/A</v>
      </c>
      <c r="DS603" t="e">
        <f t="shared" ca="1" si="1555"/>
        <v>#N/A</v>
      </c>
      <c r="DT603" t="e">
        <f t="shared" ca="1" si="1556"/>
        <v>#N/A</v>
      </c>
      <c r="DU603" t="e">
        <f t="shared" ca="1" si="1557"/>
        <v>#N/A</v>
      </c>
      <c r="DV603" t="e">
        <f t="shared" ca="1" si="1558"/>
        <v>#N/A</v>
      </c>
      <c r="DW603" t="e">
        <f t="shared" ca="1" si="1559"/>
        <v>#N/A</v>
      </c>
      <c r="DX603" t="e">
        <f t="shared" ca="1" si="1560"/>
        <v>#N/A</v>
      </c>
      <c r="DY603" t="e">
        <f t="shared" ca="1" si="1561"/>
        <v>#N/A</v>
      </c>
      <c r="DZ603" t="e">
        <f t="shared" ca="1" si="1562"/>
        <v>#N/A</v>
      </c>
      <c r="EA603" t="e">
        <f t="shared" ca="1" si="1563"/>
        <v>#N/A</v>
      </c>
      <c r="EB603" t="e">
        <f t="shared" ca="1" si="1564"/>
        <v>#N/A</v>
      </c>
      <c r="EC603" t="e">
        <f t="shared" ca="1" si="1565"/>
        <v>#N/A</v>
      </c>
      <c r="ED603" t="e">
        <f t="shared" ca="1" si="1566"/>
        <v>#N/A</v>
      </c>
      <c r="EE603" t="e">
        <f t="shared" ca="1" si="1567"/>
        <v>#N/A</v>
      </c>
      <c r="EF603" t="e">
        <f t="shared" ca="1" si="1568"/>
        <v>#N/A</v>
      </c>
      <c r="EG603" t="e">
        <f t="shared" ca="1" si="1569"/>
        <v>#N/A</v>
      </c>
      <c r="EH603" t="e">
        <f t="shared" ca="1" si="1570"/>
        <v>#N/A</v>
      </c>
      <c r="EI603" t="e">
        <f t="shared" ca="1" si="1571"/>
        <v>#N/A</v>
      </c>
      <c r="EJ603" t="e">
        <f t="shared" ca="1" si="1572"/>
        <v>#N/A</v>
      </c>
      <c r="EK603" t="e">
        <f t="shared" ca="1" si="1573"/>
        <v>#N/A</v>
      </c>
      <c r="EL603" t="e">
        <f t="shared" ca="1" si="1574"/>
        <v>#N/A</v>
      </c>
      <c r="EM603" t="e">
        <f t="shared" ca="1" si="1575"/>
        <v>#N/A</v>
      </c>
      <c r="EN603" s="91" t="e">
        <f t="shared" ca="1" si="1576"/>
        <v>#N/A</v>
      </c>
    </row>
    <row r="604" spans="1:144">
      <c r="A604">
        <f ca="1"/>
        <v>0</v>
      </c>
      <c r="B604">
        <f ca="1"/>
        <v>0</v>
      </c>
      <c r="C604">
        <f ca="1"/>
        <v>0</v>
      </c>
      <c r="D604" t="str">
        <f ca="1"/>
        <v/>
      </c>
      <c r="E604">
        <f ca="1"/>
        <v>0</v>
      </c>
      <c r="F604">
        <f ca="1"/>
        <v>0</v>
      </c>
      <c r="G604">
        <f ca="1"/>
        <v>0</v>
      </c>
      <c r="H604" t="str">
        <f ca="1"/>
        <v/>
      </c>
      <c r="I604">
        <f ca="1"/>
        <v>0</v>
      </c>
      <c r="J604" t="str">
        <f ca="1"/>
        <v/>
      </c>
      <c r="K604" t="str">
        <f ca="1"/>
        <v>0</v>
      </c>
      <c r="L604" t="str">
        <f ca="1"/>
        <v>0</v>
      </c>
      <c r="M604" t="str">
        <f ca="1"/>
        <v>0</v>
      </c>
      <c r="X604" s="91" t="e">
        <f t="shared" ca="1" si="1456"/>
        <v>#N/A</v>
      </c>
      <c r="Y604" t="e">
        <f t="shared" ca="1" si="1457"/>
        <v>#N/A</v>
      </c>
      <c r="Z604" t="e">
        <f t="shared" ca="1" si="1458"/>
        <v>#N/A</v>
      </c>
      <c r="AA604" t="e">
        <f t="shared" ca="1" si="1459"/>
        <v>#N/A</v>
      </c>
      <c r="AB604" t="e">
        <f t="shared" ca="1" si="1460"/>
        <v>#N/A</v>
      </c>
      <c r="AC604" t="e">
        <f t="shared" ca="1" si="1461"/>
        <v>#N/A</v>
      </c>
      <c r="AD604" t="e">
        <f t="shared" ca="1" si="1462"/>
        <v>#N/A</v>
      </c>
      <c r="AE604" t="e">
        <f t="shared" ca="1" si="1463"/>
        <v>#N/A</v>
      </c>
      <c r="AF604" t="e">
        <f t="shared" ca="1" si="1464"/>
        <v>#N/A</v>
      </c>
      <c r="AG604" t="e">
        <f t="shared" ca="1" si="1465"/>
        <v>#N/A</v>
      </c>
      <c r="AH604" t="e">
        <f t="shared" ca="1" si="1466"/>
        <v>#N/A</v>
      </c>
      <c r="AI604" t="e">
        <f t="shared" ca="1" si="1467"/>
        <v>#N/A</v>
      </c>
      <c r="AJ604" t="e">
        <f t="shared" ca="1" si="1468"/>
        <v>#N/A</v>
      </c>
      <c r="AK604" t="e">
        <f t="shared" ca="1" si="1469"/>
        <v>#N/A</v>
      </c>
      <c r="AL604" t="e">
        <f t="shared" ca="1" si="1470"/>
        <v>#N/A</v>
      </c>
      <c r="AM604" t="e">
        <f t="shared" ca="1" si="1471"/>
        <v>#N/A</v>
      </c>
      <c r="AN604" t="e">
        <f t="shared" ca="1" si="1472"/>
        <v>#N/A</v>
      </c>
      <c r="AO604" t="e">
        <f t="shared" ca="1" si="1473"/>
        <v>#N/A</v>
      </c>
      <c r="AP604" t="e">
        <f t="shared" ca="1" si="1474"/>
        <v>#N/A</v>
      </c>
      <c r="AQ604" t="e">
        <f t="shared" ca="1" si="1475"/>
        <v>#N/A</v>
      </c>
      <c r="AR604" t="e">
        <f t="shared" ca="1" si="1476"/>
        <v>#N/A</v>
      </c>
      <c r="AS604" t="e">
        <f t="shared" ca="1" si="1477"/>
        <v>#N/A</v>
      </c>
      <c r="AT604" t="e">
        <f t="shared" ca="1" si="1478"/>
        <v>#N/A</v>
      </c>
      <c r="AU604" t="e">
        <f t="shared" ca="1" si="1479"/>
        <v>#N/A</v>
      </c>
      <c r="AV604" t="e">
        <f t="shared" ca="1" si="1480"/>
        <v>#N/A</v>
      </c>
      <c r="AW604" t="e">
        <f t="shared" ca="1" si="1481"/>
        <v>#N/A</v>
      </c>
      <c r="AX604" t="e">
        <f t="shared" ca="1" si="1482"/>
        <v>#N/A</v>
      </c>
      <c r="AY604" t="e">
        <f t="shared" ca="1" si="1483"/>
        <v>#N/A</v>
      </c>
      <c r="AZ604" t="e">
        <f t="shared" ca="1" si="1484"/>
        <v>#N/A</v>
      </c>
      <c r="BA604" t="e">
        <f t="shared" ca="1" si="1485"/>
        <v>#N/A</v>
      </c>
      <c r="BB604" s="91" t="e">
        <f t="shared" ca="1" si="1486"/>
        <v>#N/A</v>
      </c>
      <c r="BC604" t="e">
        <f t="shared" ca="1" si="1487"/>
        <v>#N/A</v>
      </c>
      <c r="BD604" t="e">
        <f t="shared" ca="1" si="1488"/>
        <v>#N/A</v>
      </c>
      <c r="BE604" t="e">
        <f t="shared" ca="1" si="1489"/>
        <v>#N/A</v>
      </c>
      <c r="BF604" t="e">
        <f t="shared" ca="1" si="1490"/>
        <v>#N/A</v>
      </c>
      <c r="BG604" t="e">
        <f t="shared" ca="1" si="1491"/>
        <v>#N/A</v>
      </c>
      <c r="BH604" t="e">
        <f t="shared" ca="1" si="1492"/>
        <v>#N/A</v>
      </c>
      <c r="BI604" t="e">
        <f t="shared" ca="1" si="1493"/>
        <v>#N/A</v>
      </c>
      <c r="BJ604" t="e">
        <f t="shared" ca="1" si="1494"/>
        <v>#N/A</v>
      </c>
      <c r="BK604" t="e">
        <f t="shared" ca="1" si="1495"/>
        <v>#N/A</v>
      </c>
      <c r="BL604" t="e">
        <f t="shared" ca="1" si="1496"/>
        <v>#N/A</v>
      </c>
      <c r="BM604" t="e">
        <f t="shared" ca="1" si="1497"/>
        <v>#N/A</v>
      </c>
      <c r="BN604" t="e">
        <f t="shared" ca="1" si="1498"/>
        <v>#N/A</v>
      </c>
      <c r="BO604" t="e">
        <f t="shared" ca="1" si="1499"/>
        <v>#N/A</v>
      </c>
      <c r="BP604" t="e">
        <f t="shared" ca="1" si="1500"/>
        <v>#N/A</v>
      </c>
      <c r="BQ604" t="e">
        <f t="shared" ca="1" si="1501"/>
        <v>#N/A</v>
      </c>
      <c r="BR604" t="e">
        <f t="shared" ca="1" si="1502"/>
        <v>#N/A</v>
      </c>
      <c r="BS604" t="e">
        <f t="shared" ca="1" si="1503"/>
        <v>#N/A</v>
      </c>
      <c r="BT604" t="e">
        <f t="shared" ca="1" si="1504"/>
        <v>#N/A</v>
      </c>
      <c r="BU604" t="e">
        <f t="shared" ca="1" si="1505"/>
        <v>#N/A</v>
      </c>
      <c r="BV604" t="e">
        <f t="shared" ca="1" si="1506"/>
        <v>#N/A</v>
      </c>
      <c r="BW604" t="e">
        <f t="shared" ca="1" si="1507"/>
        <v>#N/A</v>
      </c>
      <c r="BX604" t="e">
        <f t="shared" ca="1" si="1508"/>
        <v>#N/A</v>
      </c>
      <c r="BY604" t="e">
        <f t="shared" ca="1" si="1509"/>
        <v>#N/A</v>
      </c>
      <c r="BZ604" t="e">
        <f t="shared" ca="1" si="1510"/>
        <v>#N/A</v>
      </c>
      <c r="CA604" t="e">
        <f t="shared" ca="1" si="1511"/>
        <v>#N/A</v>
      </c>
      <c r="CB604" t="e">
        <f t="shared" ca="1" si="1512"/>
        <v>#N/A</v>
      </c>
      <c r="CC604" t="e">
        <f t="shared" ca="1" si="1513"/>
        <v>#N/A</v>
      </c>
      <c r="CD604" t="e">
        <f t="shared" ca="1" si="1514"/>
        <v>#N/A</v>
      </c>
      <c r="CE604" t="e">
        <f t="shared" ca="1" si="1515"/>
        <v>#N/A</v>
      </c>
      <c r="CF604" s="91" t="e">
        <f t="shared" ca="1" si="1516"/>
        <v>#N/A</v>
      </c>
      <c r="CG604" t="e">
        <f t="shared" ca="1" si="1517"/>
        <v>#N/A</v>
      </c>
      <c r="CH604" t="e">
        <f t="shared" ca="1" si="1518"/>
        <v>#N/A</v>
      </c>
      <c r="CI604" t="e">
        <f t="shared" ca="1" si="1519"/>
        <v>#N/A</v>
      </c>
      <c r="CJ604" t="e">
        <f t="shared" ca="1" si="1520"/>
        <v>#N/A</v>
      </c>
      <c r="CK604" t="e">
        <f t="shared" ca="1" si="1521"/>
        <v>#N/A</v>
      </c>
      <c r="CL604" t="e">
        <f t="shared" ca="1" si="1522"/>
        <v>#N/A</v>
      </c>
      <c r="CM604" t="e">
        <f t="shared" ca="1" si="1523"/>
        <v>#N/A</v>
      </c>
      <c r="CN604" t="e">
        <f t="shared" ca="1" si="1524"/>
        <v>#N/A</v>
      </c>
      <c r="CO604" t="e">
        <f t="shared" ca="1" si="1525"/>
        <v>#N/A</v>
      </c>
      <c r="CP604" t="e">
        <f t="shared" ca="1" si="1526"/>
        <v>#N/A</v>
      </c>
      <c r="CQ604" t="e">
        <f t="shared" ca="1" si="1527"/>
        <v>#N/A</v>
      </c>
      <c r="CR604" t="e">
        <f t="shared" ca="1" si="1528"/>
        <v>#N/A</v>
      </c>
      <c r="CS604" t="e">
        <f t="shared" ca="1" si="1529"/>
        <v>#N/A</v>
      </c>
      <c r="CT604" t="e">
        <f t="shared" ca="1" si="1530"/>
        <v>#N/A</v>
      </c>
      <c r="CU604" t="e">
        <f t="shared" ca="1" si="1531"/>
        <v>#N/A</v>
      </c>
      <c r="CV604" t="e">
        <f t="shared" ca="1" si="1532"/>
        <v>#N/A</v>
      </c>
      <c r="CW604" t="e">
        <f t="shared" ca="1" si="1533"/>
        <v>#N/A</v>
      </c>
      <c r="CX604" t="e">
        <f t="shared" ca="1" si="1534"/>
        <v>#N/A</v>
      </c>
      <c r="CY604" t="e">
        <f t="shared" ca="1" si="1535"/>
        <v>#N/A</v>
      </c>
      <c r="CZ604" t="e">
        <f t="shared" ca="1" si="1536"/>
        <v>#N/A</v>
      </c>
      <c r="DA604" t="e">
        <f t="shared" ca="1" si="1537"/>
        <v>#N/A</v>
      </c>
      <c r="DB604" t="e">
        <f t="shared" ca="1" si="1538"/>
        <v>#N/A</v>
      </c>
      <c r="DC604" t="e">
        <f t="shared" ca="1" si="1539"/>
        <v>#N/A</v>
      </c>
      <c r="DD604" t="e">
        <f t="shared" ca="1" si="1540"/>
        <v>#N/A</v>
      </c>
      <c r="DE604" t="e">
        <f t="shared" ca="1" si="1541"/>
        <v>#N/A</v>
      </c>
      <c r="DF604" t="e">
        <f t="shared" ca="1" si="1542"/>
        <v>#N/A</v>
      </c>
      <c r="DG604" t="e">
        <f t="shared" ca="1" si="1543"/>
        <v>#N/A</v>
      </c>
      <c r="DH604" t="e">
        <f t="shared" ca="1" si="1544"/>
        <v>#N/A</v>
      </c>
      <c r="DI604" t="e">
        <f t="shared" ca="1" si="1545"/>
        <v>#N/A</v>
      </c>
      <c r="DJ604" s="91" t="e">
        <f t="shared" ca="1" si="1546"/>
        <v>#N/A</v>
      </c>
      <c r="DK604" t="e">
        <f t="shared" ca="1" si="1547"/>
        <v>#N/A</v>
      </c>
      <c r="DL604" t="e">
        <f t="shared" ca="1" si="1548"/>
        <v>#N/A</v>
      </c>
      <c r="DM604" t="e">
        <f t="shared" ca="1" si="1549"/>
        <v>#N/A</v>
      </c>
      <c r="DN604" t="e">
        <f t="shared" ca="1" si="1550"/>
        <v>#N/A</v>
      </c>
      <c r="DO604" t="e">
        <f t="shared" ca="1" si="1551"/>
        <v>#N/A</v>
      </c>
      <c r="DP604" t="e">
        <f t="shared" ca="1" si="1552"/>
        <v>#N/A</v>
      </c>
      <c r="DQ604" t="e">
        <f t="shared" ca="1" si="1553"/>
        <v>#N/A</v>
      </c>
      <c r="DR604" t="e">
        <f t="shared" ca="1" si="1554"/>
        <v>#N/A</v>
      </c>
      <c r="DS604" t="e">
        <f t="shared" ca="1" si="1555"/>
        <v>#N/A</v>
      </c>
      <c r="DT604" t="e">
        <f t="shared" ca="1" si="1556"/>
        <v>#N/A</v>
      </c>
      <c r="DU604" t="e">
        <f t="shared" ca="1" si="1557"/>
        <v>#N/A</v>
      </c>
      <c r="DV604" t="e">
        <f t="shared" ca="1" si="1558"/>
        <v>#N/A</v>
      </c>
      <c r="DW604" t="e">
        <f t="shared" ca="1" si="1559"/>
        <v>#N/A</v>
      </c>
      <c r="DX604" t="e">
        <f t="shared" ca="1" si="1560"/>
        <v>#N/A</v>
      </c>
      <c r="DY604" t="e">
        <f t="shared" ca="1" si="1561"/>
        <v>#N/A</v>
      </c>
      <c r="DZ604" t="e">
        <f t="shared" ca="1" si="1562"/>
        <v>#N/A</v>
      </c>
      <c r="EA604" t="e">
        <f t="shared" ca="1" si="1563"/>
        <v>#N/A</v>
      </c>
      <c r="EB604" t="e">
        <f t="shared" ca="1" si="1564"/>
        <v>#N/A</v>
      </c>
      <c r="EC604" t="e">
        <f t="shared" ca="1" si="1565"/>
        <v>#N/A</v>
      </c>
      <c r="ED604" t="e">
        <f t="shared" ca="1" si="1566"/>
        <v>#N/A</v>
      </c>
      <c r="EE604" t="e">
        <f t="shared" ca="1" si="1567"/>
        <v>#N/A</v>
      </c>
      <c r="EF604" t="e">
        <f t="shared" ca="1" si="1568"/>
        <v>#N/A</v>
      </c>
      <c r="EG604" t="e">
        <f t="shared" ca="1" si="1569"/>
        <v>#N/A</v>
      </c>
      <c r="EH604" t="e">
        <f t="shared" ca="1" si="1570"/>
        <v>#N/A</v>
      </c>
      <c r="EI604" t="e">
        <f t="shared" ca="1" si="1571"/>
        <v>#N/A</v>
      </c>
      <c r="EJ604" t="e">
        <f t="shared" ca="1" si="1572"/>
        <v>#N/A</v>
      </c>
      <c r="EK604" t="e">
        <f t="shared" ca="1" si="1573"/>
        <v>#N/A</v>
      </c>
      <c r="EL604" t="e">
        <f t="shared" ca="1" si="1574"/>
        <v>#N/A</v>
      </c>
      <c r="EM604" t="e">
        <f t="shared" ca="1" si="1575"/>
        <v>#N/A</v>
      </c>
      <c r="EN604" s="91" t="e">
        <f t="shared" ca="1" si="1576"/>
        <v>#N/A</v>
      </c>
    </row>
    <row r="605" spans="1:144">
      <c r="A605">
        <f ca="1"/>
        <v>0</v>
      </c>
      <c r="B605">
        <f ca="1"/>
        <v>0</v>
      </c>
      <c r="C605">
        <f ca="1"/>
        <v>0</v>
      </c>
      <c r="D605" t="str">
        <f ca="1"/>
        <v/>
      </c>
      <c r="E605">
        <f ca="1"/>
        <v>0</v>
      </c>
      <c r="F605">
        <f ca="1"/>
        <v>0</v>
      </c>
      <c r="G605">
        <f ca="1"/>
        <v>0</v>
      </c>
      <c r="H605" t="str">
        <f ca="1"/>
        <v/>
      </c>
      <c r="I605">
        <f ca="1"/>
        <v>0</v>
      </c>
      <c r="J605" t="str">
        <f ca="1"/>
        <v/>
      </c>
      <c r="K605" t="str">
        <f ca="1"/>
        <v>0</v>
      </c>
      <c r="L605" t="str">
        <f ca="1"/>
        <v>0</v>
      </c>
      <c r="M605" t="str">
        <f ca="1"/>
        <v>0</v>
      </c>
      <c r="X605" s="91" t="e">
        <f t="shared" ca="1" si="1456"/>
        <v>#N/A</v>
      </c>
      <c r="Y605" t="e">
        <f t="shared" ca="1" si="1457"/>
        <v>#N/A</v>
      </c>
      <c r="Z605" t="e">
        <f t="shared" ca="1" si="1458"/>
        <v>#N/A</v>
      </c>
      <c r="AA605" t="e">
        <f t="shared" ca="1" si="1459"/>
        <v>#N/A</v>
      </c>
      <c r="AB605" t="e">
        <f t="shared" ca="1" si="1460"/>
        <v>#N/A</v>
      </c>
      <c r="AC605" t="e">
        <f t="shared" ca="1" si="1461"/>
        <v>#N/A</v>
      </c>
      <c r="AD605" t="e">
        <f t="shared" ca="1" si="1462"/>
        <v>#N/A</v>
      </c>
      <c r="AE605" t="e">
        <f t="shared" ca="1" si="1463"/>
        <v>#N/A</v>
      </c>
      <c r="AF605" t="e">
        <f t="shared" ca="1" si="1464"/>
        <v>#N/A</v>
      </c>
      <c r="AG605" t="e">
        <f t="shared" ca="1" si="1465"/>
        <v>#N/A</v>
      </c>
      <c r="AH605" t="e">
        <f t="shared" ca="1" si="1466"/>
        <v>#N/A</v>
      </c>
      <c r="AI605" t="e">
        <f t="shared" ca="1" si="1467"/>
        <v>#N/A</v>
      </c>
      <c r="AJ605" t="e">
        <f t="shared" ca="1" si="1468"/>
        <v>#N/A</v>
      </c>
      <c r="AK605" t="e">
        <f t="shared" ca="1" si="1469"/>
        <v>#N/A</v>
      </c>
      <c r="AL605" t="e">
        <f t="shared" ca="1" si="1470"/>
        <v>#N/A</v>
      </c>
      <c r="AM605" t="e">
        <f t="shared" ca="1" si="1471"/>
        <v>#N/A</v>
      </c>
      <c r="AN605" t="e">
        <f t="shared" ca="1" si="1472"/>
        <v>#N/A</v>
      </c>
      <c r="AO605" t="e">
        <f t="shared" ca="1" si="1473"/>
        <v>#N/A</v>
      </c>
      <c r="AP605" t="e">
        <f t="shared" ca="1" si="1474"/>
        <v>#N/A</v>
      </c>
      <c r="AQ605" t="e">
        <f t="shared" ca="1" si="1475"/>
        <v>#N/A</v>
      </c>
      <c r="AR605" t="e">
        <f t="shared" ca="1" si="1476"/>
        <v>#N/A</v>
      </c>
      <c r="AS605" t="e">
        <f t="shared" ca="1" si="1477"/>
        <v>#N/A</v>
      </c>
      <c r="AT605" t="e">
        <f t="shared" ca="1" si="1478"/>
        <v>#N/A</v>
      </c>
      <c r="AU605" t="e">
        <f t="shared" ca="1" si="1479"/>
        <v>#N/A</v>
      </c>
      <c r="AV605" t="e">
        <f t="shared" ca="1" si="1480"/>
        <v>#N/A</v>
      </c>
      <c r="AW605" t="e">
        <f t="shared" ca="1" si="1481"/>
        <v>#N/A</v>
      </c>
      <c r="AX605" t="e">
        <f t="shared" ca="1" si="1482"/>
        <v>#N/A</v>
      </c>
      <c r="AY605" t="e">
        <f t="shared" ca="1" si="1483"/>
        <v>#N/A</v>
      </c>
      <c r="AZ605" t="e">
        <f t="shared" ca="1" si="1484"/>
        <v>#N/A</v>
      </c>
      <c r="BA605" t="e">
        <f t="shared" ca="1" si="1485"/>
        <v>#N/A</v>
      </c>
      <c r="BB605" s="91" t="e">
        <f t="shared" ca="1" si="1486"/>
        <v>#N/A</v>
      </c>
      <c r="BC605" t="e">
        <f t="shared" ca="1" si="1487"/>
        <v>#N/A</v>
      </c>
      <c r="BD605" t="e">
        <f t="shared" ca="1" si="1488"/>
        <v>#N/A</v>
      </c>
      <c r="BE605" t="e">
        <f t="shared" ca="1" si="1489"/>
        <v>#N/A</v>
      </c>
      <c r="BF605" t="e">
        <f t="shared" ca="1" si="1490"/>
        <v>#N/A</v>
      </c>
      <c r="BG605" t="e">
        <f t="shared" ca="1" si="1491"/>
        <v>#N/A</v>
      </c>
      <c r="BH605" t="e">
        <f t="shared" ca="1" si="1492"/>
        <v>#N/A</v>
      </c>
      <c r="BI605" t="e">
        <f t="shared" ca="1" si="1493"/>
        <v>#N/A</v>
      </c>
      <c r="BJ605" t="e">
        <f t="shared" ca="1" si="1494"/>
        <v>#N/A</v>
      </c>
      <c r="BK605" t="e">
        <f t="shared" ca="1" si="1495"/>
        <v>#N/A</v>
      </c>
      <c r="BL605" t="e">
        <f t="shared" ca="1" si="1496"/>
        <v>#N/A</v>
      </c>
      <c r="BM605" t="e">
        <f t="shared" ca="1" si="1497"/>
        <v>#N/A</v>
      </c>
      <c r="BN605" t="e">
        <f t="shared" ca="1" si="1498"/>
        <v>#N/A</v>
      </c>
      <c r="BO605" t="e">
        <f t="shared" ca="1" si="1499"/>
        <v>#N/A</v>
      </c>
      <c r="BP605" t="e">
        <f t="shared" ca="1" si="1500"/>
        <v>#N/A</v>
      </c>
      <c r="BQ605" t="e">
        <f t="shared" ca="1" si="1501"/>
        <v>#N/A</v>
      </c>
      <c r="BR605" t="e">
        <f t="shared" ca="1" si="1502"/>
        <v>#N/A</v>
      </c>
      <c r="BS605" t="e">
        <f t="shared" ca="1" si="1503"/>
        <v>#N/A</v>
      </c>
      <c r="BT605" t="e">
        <f t="shared" ca="1" si="1504"/>
        <v>#N/A</v>
      </c>
      <c r="BU605" t="e">
        <f t="shared" ca="1" si="1505"/>
        <v>#N/A</v>
      </c>
      <c r="BV605" t="e">
        <f t="shared" ca="1" si="1506"/>
        <v>#N/A</v>
      </c>
      <c r="BW605" t="e">
        <f t="shared" ca="1" si="1507"/>
        <v>#N/A</v>
      </c>
      <c r="BX605" t="e">
        <f t="shared" ca="1" si="1508"/>
        <v>#N/A</v>
      </c>
      <c r="BY605" t="e">
        <f t="shared" ca="1" si="1509"/>
        <v>#N/A</v>
      </c>
      <c r="BZ605" t="e">
        <f t="shared" ca="1" si="1510"/>
        <v>#N/A</v>
      </c>
      <c r="CA605" t="e">
        <f t="shared" ca="1" si="1511"/>
        <v>#N/A</v>
      </c>
      <c r="CB605" t="e">
        <f t="shared" ca="1" si="1512"/>
        <v>#N/A</v>
      </c>
      <c r="CC605" t="e">
        <f t="shared" ca="1" si="1513"/>
        <v>#N/A</v>
      </c>
      <c r="CD605" t="e">
        <f t="shared" ca="1" si="1514"/>
        <v>#N/A</v>
      </c>
      <c r="CE605" t="e">
        <f t="shared" ca="1" si="1515"/>
        <v>#N/A</v>
      </c>
      <c r="CF605" s="91" t="e">
        <f t="shared" ca="1" si="1516"/>
        <v>#N/A</v>
      </c>
      <c r="CG605" t="e">
        <f t="shared" ca="1" si="1517"/>
        <v>#N/A</v>
      </c>
      <c r="CH605" t="e">
        <f t="shared" ca="1" si="1518"/>
        <v>#N/A</v>
      </c>
      <c r="CI605" t="e">
        <f t="shared" ca="1" si="1519"/>
        <v>#N/A</v>
      </c>
      <c r="CJ605" t="e">
        <f t="shared" ca="1" si="1520"/>
        <v>#N/A</v>
      </c>
      <c r="CK605" t="e">
        <f t="shared" ca="1" si="1521"/>
        <v>#N/A</v>
      </c>
      <c r="CL605" t="e">
        <f t="shared" ca="1" si="1522"/>
        <v>#N/A</v>
      </c>
      <c r="CM605" t="e">
        <f t="shared" ca="1" si="1523"/>
        <v>#N/A</v>
      </c>
      <c r="CN605" t="e">
        <f t="shared" ca="1" si="1524"/>
        <v>#N/A</v>
      </c>
      <c r="CO605" t="e">
        <f t="shared" ca="1" si="1525"/>
        <v>#N/A</v>
      </c>
      <c r="CP605" t="e">
        <f t="shared" ca="1" si="1526"/>
        <v>#N/A</v>
      </c>
      <c r="CQ605" t="e">
        <f t="shared" ca="1" si="1527"/>
        <v>#N/A</v>
      </c>
      <c r="CR605" t="e">
        <f t="shared" ca="1" si="1528"/>
        <v>#N/A</v>
      </c>
      <c r="CS605" t="e">
        <f t="shared" ca="1" si="1529"/>
        <v>#N/A</v>
      </c>
      <c r="CT605" t="e">
        <f t="shared" ca="1" si="1530"/>
        <v>#N/A</v>
      </c>
      <c r="CU605" t="e">
        <f t="shared" ca="1" si="1531"/>
        <v>#N/A</v>
      </c>
      <c r="CV605" t="e">
        <f t="shared" ca="1" si="1532"/>
        <v>#N/A</v>
      </c>
      <c r="CW605" t="e">
        <f t="shared" ca="1" si="1533"/>
        <v>#N/A</v>
      </c>
      <c r="CX605" t="e">
        <f t="shared" ca="1" si="1534"/>
        <v>#N/A</v>
      </c>
      <c r="CY605" t="e">
        <f t="shared" ca="1" si="1535"/>
        <v>#N/A</v>
      </c>
      <c r="CZ605" t="e">
        <f t="shared" ca="1" si="1536"/>
        <v>#N/A</v>
      </c>
      <c r="DA605" t="e">
        <f t="shared" ca="1" si="1537"/>
        <v>#N/A</v>
      </c>
      <c r="DB605" t="e">
        <f t="shared" ca="1" si="1538"/>
        <v>#N/A</v>
      </c>
      <c r="DC605" t="e">
        <f t="shared" ca="1" si="1539"/>
        <v>#N/A</v>
      </c>
      <c r="DD605" t="e">
        <f t="shared" ca="1" si="1540"/>
        <v>#N/A</v>
      </c>
      <c r="DE605" t="e">
        <f t="shared" ca="1" si="1541"/>
        <v>#N/A</v>
      </c>
      <c r="DF605" t="e">
        <f t="shared" ca="1" si="1542"/>
        <v>#N/A</v>
      </c>
      <c r="DG605" t="e">
        <f t="shared" ca="1" si="1543"/>
        <v>#N/A</v>
      </c>
      <c r="DH605" t="e">
        <f t="shared" ca="1" si="1544"/>
        <v>#N/A</v>
      </c>
      <c r="DI605" t="e">
        <f t="shared" ca="1" si="1545"/>
        <v>#N/A</v>
      </c>
      <c r="DJ605" s="91" t="e">
        <f t="shared" ca="1" si="1546"/>
        <v>#N/A</v>
      </c>
      <c r="DK605" t="e">
        <f t="shared" ca="1" si="1547"/>
        <v>#N/A</v>
      </c>
      <c r="DL605" t="e">
        <f t="shared" ca="1" si="1548"/>
        <v>#N/A</v>
      </c>
      <c r="DM605" t="e">
        <f t="shared" ca="1" si="1549"/>
        <v>#N/A</v>
      </c>
      <c r="DN605" t="e">
        <f t="shared" ca="1" si="1550"/>
        <v>#N/A</v>
      </c>
      <c r="DO605" t="e">
        <f t="shared" ca="1" si="1551"/>
        <v>#N/A</v>
      </c>
      <c r="DP605" t="e">
        <f t="shared" ca="1" si="1552"/>
        <v>#N/A</v>
      </c>
      <c r="DQ605" t="e">
        <f t="shared" ca="1" si="1553"/>
        <v>#N/A</v>
      </c>
      <c r="DR605" t="e">
        <f t="shared" ca="1" si="1554"/>
        <v>#N/A</v>
      </c>
      <c r="DS605" t="e">
        <f t="shared" ca="1" si="1555"/>
        <v>#N/A</v>
      </c>
      <c r="DT605" t="e">
        <f t="shared" ca="1" si="1556"/>
        <v>#N/A</v>
      </c>
      <c r="DU605" t="e">
        <f t="shared" ca="1" si="1557"/>
        <v>#N/A</v>
      </c>
      <c r="DV605" t="e">
        <f t="shared" ca="1" si="1558"/>
        <v>#N/A</v>
      </c>
      <c r="DW605" t="e">
        <f t="shared" ca="1" si="1559"/>
        <v>#N/A</v>
      </c>
      <c r="DX605" t="e">
        <f t="shared" ca="1" si="1560"/>
        <v>#N/A</v>
      </c>
      <c r="DY605" t="e">
        <f t="shared" ca="1" si="1561"/>
        <v>#N/A</v>
      </c>
      <c r="DZ605" t="e">
        <f t="shared" ca="1" si="1562"/>
        <v>#N/A</v>
      </c>
      <c r="EA605" t="e">
        <f t="shared" ca="1" si="1563"/>
        <v>#N/A</v>
      </c>
      <c r="EB605" t="e">
        <f t="shared" ca="1" si="1564"/>
        <v>#N/A</v>
      </c>
      <c r="EC605" t="e">
        <f t="shared" ca="1" si="1565"/>
        <v>#N/A</v>
      </c>
      <c r="ED605" t="e">
        <f t="shared" ca="1" si="1566"/>
        <v>#N/A</v>
      </c>
      <c r="EE605" t="e">
        <f t="shared" ca="1" si="1567"/>
        <v>#N/A</v>
      </c>
      <c r="EF605" t="e">
        <f t="shared" ca="1" si="1568"/>
        <v>#N/A</v>
      </c>
      <c r="EG605" t="e">
        <f t="shared" ca="1" si="1569"/>
        <v>#N/A</v>
      </c>
      <c r="EH605" t="e">
        <f t="shared" ca="1" si="1570"/>
        <v>#N/A</v>
      </c>
      <c r="EI605" t="e">
        <f t="shared" ca="1" si="1571"/>
        <v>#N/A</v>
      </c>
      <c r="EJ605" t="e">
        <f t="shared" ca="1" si="1572"/>
        <v>#N/A</v>
      </c>
      <c r="EK605" t="e">
        <f t="shared" ca="1" si="1573"/>
        <v>#N/A</v>
      </c>
      <c r="EL605" t="e">
        <f t="shared" ca="1" si="1574"/>
        <v>#N/A</v>
      </c>
      <c r="EM605" t="e">
        <f t="shared" ca="1" si="1575"/>
        <v>#N/A</v>
      </c>
      <c r="EN605" s="91" t="e">
        <f t="shared" ca="1" si="1576"/>
        <v>#N/A</v>
      </c>
    </row>
    <row r="606" spans="1:144">
      <c r="A606">
        <f ca="1"/>
        <v>0</v>
      </c>
      <c r="B606">
        <f ca="1"/>
        <v>0</v>
      </c>
      <c r="C606">
        <f ca="1"/>
        <v>0</v>
      </c>
      <c r="D606" t="str">
        <f ca="1"/>
        <v/>
      </c>
      <c r="E606">
        <f ca="1"/>
        <v>0</v>
      </c>
      <c r="F606">
        <f ca="1"/>
        <v>0</v>
      </c>
      <c r="G606">
        <f ca="1"/>
        <v>0</v>
      </c>
      <c r="H606" t="str">
        <f ca="1"/>
        <v/>
      </c>
      <c r="I606">
        <f ca="1"/>
        <v>0</v>
      </c>
      <c r="J606" t="str">
        <f ca="1"/>
        <v/>
      </c>
      <c r="K606" t="str">
        <f ca="1"/>
        <v>0</v>
      </c>
      <c r="L606" t="str">
        <f ca="1"/>
        <v>0</v>
      </c>
      <c r="M606" t="str">
        <f ca="1"/>
        <v>0</v>
      </c>
      <c r="X606" s="91" t="e">
        <f t="shared" ca="1" si="1456"/>
        <v>#N/A</v>
      </c>
      <c r="Y606" t="e">
        <f t="shared" ca="1" si="1457"/>
        <v>#N/A</v>
      </c>
      <c r="Z606" t="e">
        <f t="shared" ca="1" si="1458"/>
        <v>#N/A</v>
      </c>
      <c r="AA606" t="e">
        <f t="shared" ca="1" si="1459"/>
        <v>#N/A</v>
      </c>
      <c r="AB606" t="e">
        <f t="shared" ca="1" si="1460"/>
        <v>#N/A</v>
      </c>
      <c r="AC606" t="e">
        <f t="shared" ca="1" si="1461"/>
        <v>#N/A</v>
      </c>
      <c r="AD606" t="e">
        <f t="shared" ca="1" si="1462"/>
        <v>#N/A</v>
      </c>
      <c r="AE606" t="e">
        <f t="shared" ca="1" si="1463"/>
        <v>#N/A</v>
      </c>
      <c r="AF606" t="e">
        <f t="shared" ca="1" si="1464"/>
        <v>#N/A</v>
      </c>
      <c r="AG606" t="e">
        <f t="shared" ca="1" si="1465"/>
        <v>#N/A</v>
      </c>
      <c r="AH606" t="e">
        <f t="shared" ca="1" si="1466"/>
        <v>#N/A</v>
      </c>
      <c r="AI606" t="e">
        <f t="shared" ca="1" si="1467"/>
        <v>#N/A</v>
      </c>
      <c r="AJ606" t="e">
        <f t="shared" ca="1" si="1468"/>
        <v>#N/A</v>
      </c>
      <c r="AK606" t="e">
        <f t="shared" ca="1" si="1469"/>
        <v>#N/A</v>
      </c>
      <c r="AL606" t="e">
        <f t="shared" ca="1" si="1470"/>
        <v>#N/A</v>
      </c>
      <c r="AM606" t="e">
        <f t="shared" ca="1" si="1471"/>
        <v>#N/A</v>
      </c>
      <c r="AN606" t="e">
        <f t="shared" ca="1" si="1472"/>
        <v>#N/A</v>
      </c>
      <c r="AO606" t="e">
        <f t="shared" ca="1" si="1473"/>
        <v>#N/A</v>
      </c>
      <c r="AP606" t="e">
        <f t="shared" ca="1" si="1474"/>
        <v>#N/A</v>
      </c>
      <c r="AQ606" t="e">
        <f t="shared" ca="1" si="1475"/>
        <v>#N/A</v>
      </c>
      <c r="AR606" t="e">
        <f t="shared" ca="1" si="1476"/>
        <v>#N/A</v>
      </c>
      <c r="AS606" t="e">
        <f t="shared" ca="1" si="1477"/>
        <v>#N/A</v>
      </c>
      <c r="AT606" t="e">
        <f t="shared" ca="1" si="1478"/>
        <v>#N/A</v>
      </c>
      <c r="AU606" t="e">
        <f t="shared" ca="1" si="1479"/>
        <v>#N/A</v>
      </c>
      <c r="AV606" t="e">
        <f t="shared" ca="1" si="1480"/>
        <v>#N/A</v>
      </c>
      <c r="AW606" t="e">
        <f t="shared" ca="1" si="1481"/>
        <v>#N/A</v>
      </c>
      <c r="AX606" t="e">
        <f t="shared" ca="1" si="1482"/>
        <v>#N/A</v>
      </c>
      <c r="AY606" t="e">
        <f t="shared" ca="1" si="1483"/>
        <v>#N/A</v>
      </c>
      <c r="AZ606" t="e">
        <f t="shared" ca="1" si="1484"/>
        <v>#N/A</v>
      </c>
      <c r="BA606" t="e">
        <f t="shared" ca="1" si="1485"/>
        <v>#N/A</v>
      </c>
      <c r="BB606" s="91" t="e">
        <f t="shared" ca="1" si="1486"/>
        <v>#N/A</v>
      </c>
      <c r="BC606" t="e">
        <f t="shared" ca="1" si="1487"/>
        <v>#N/A</v>
      </c>
      <c r="BD606" t="e">
        <f t="shared" ca="1" si="1488"/>
        <v>#N/A</v>
      </c>
      <c r="BE606" t="e">
        <f t="shared" ca="1" si="1489"/>
        <v>#N/A</v>
      </c>
      <c r="BF606" t="e">
        <f t="shared" ca="1" si="1490"/>
        <v>#N/A</v>
      </c>
      <c r="BG606" t="e">
        <f t="shared" ca="1" si="1491"/>
        <v>#N/A</v>
      </c>
      <c r="BH606" t="e">
        <f t="shared" ca="1" si="1492"/>
        <v>#N/A</v>
      </c>
      <c r="BI606" t="e">
        <f t="shared" ca="1" si="1493"/>
        <v>#N/A</v>
      </c>
      <c r="BJ606" t="e">
        <f t="shared" ca="1" si="1494"/>
        <v>#N/A</v>
      </c>
      <c r="BK606" t="e">
        <f t="shared" ca="1" si="1495"/>
        <v>#N/A</v>
      </c>
      <c r="BL606" t="e">
        <f t="shared" ca="1" si="1496"/>
        <v>#N/A</v>
      </c>
      <c r="BM606" t="e">
        <f t="shared" ca="1" si="1497"/>
        <v>#N/A</v>
      </c>
      <c r="BN606" t="e">
        <f t="shared" ca="1" si="1498"/>
        <v>#N/A</v>
      </c>
      <c r="BO606" t="e">
        <f t="shared" ca="1" si="1499"/>
        <v>#N/A</v>
      </c>
      <c r="BP606" t="e">
        <f t="shared" ca="1" si="1500"/>
        <v>#N/A</v>
      </c>
      <c r="BQ606" t="e">
        <f t="shared" ca="1" si="1501"/>
        <v>#N/A</v>
      </c>
      <c r="BR606" t="e">
        <f t="shared" ca="1" si="1502"/>
        <v>#N/A</v>
      </c>
      <c r="BS606" t="e">
        <f t="shared" ca="1" si="1503"/>
        <v>#N/A</v>
      </c>
      <c r="BT606" t="e">
        <f t="shared" ca="1" si="1504"/>
        <v>#N/A</v>
      </c>
      <c r="BU606" t="e">
        <f t="shared" ca="1" si="1505"/>
        <v>#N/A</v>
      </c>
      <c r="BV606" t="e">
        <f t="shared" ca="1" si="1506"/>
        <v>#N/A</v>
      </c>
      <c r="BW606" t="e">
        <f t="shared" ca="1" si="1507"/>
        <v>#N/A</v>
      </c>
      <c r="BX606" t="e">
        <f t="shared" ca="1" si="1508"/>
        <v>#N/A</v>
      </c>
      <c r="BY606" t="e">
        <f t="shared" ca="1" si="1509"/>
        <v>#N/A</v>
      </c>
      <c r="BZ606" t="e">
        <f t="shared" ca="1" si="1510"/>
        <v>#N/A</v>
      </c>
      <c r="CA606" t="e">
        <f t="shared" ca="1" si="1511"/>
        <v>#N/A</v>
      </c>
      <c r="CB606" t="e">
        <f t="shared" ca="1" si="1512"/>
        <v>#N/A</v>
      </c>
      <c r="CC606" t="e">
        <f t="shared" ca="1" si="1513"/>
        <v>#N/A</v>
      </c>
      <c r="CD606" t="e">
        <f t="shared" ca="1" si="1514"/>
        <v>#N/A</v>
      </c>
      <c r="CE606" t="e">
        <f t="shared" ca="1" si="1515"/>
        <v>#N/A</v>
      </c>
      <c r="CF606" s="91" t="e">
        <f t="shared" ca="1" si="1516"/>
        <v>#N/A</v>
      </c>
      <c r="CG606" t="e">
        <f t="shared" ca="1" si="1517"/>
        <v>#N/A</v>
      </c>
      <c r="CH606" t="e">
        <f t="shared" ca="1" si="1518"/>
        <v>#N/A</v>
      </c>
      <c r="CI606" t="e">
        <f t="shared" ca="1" si="1519"/>
        <v>#N/A</v>
      </c>
      <c r="CJ606" t="e">
        <f t="shared" ca="1" si="1520"/>
        <v>#N/A</v>
      </c>
      <c r="CK606" t="e">
        <f t="shared" ca="1" si="1521"/>
        <v>#N/A</v>
      </c>
      <c r="CL606" t="e">
        <f t="shared" ca="1" si="1522"/>
        <v>#N/A</v>
      </c>
      <c r="CM606" t="e">
        <f t="shared" ca="1" si="1523"/>
        <v>#N/A</v>
      </c>
      <c r="CN606" t="e">
        <f t="shared" ca="1" si="1524"/>
        <v>#N/A</v>
      </c>
      <c r="CO606" t="e">
        <f t="shared" ca="1" si="1525"/>
        <v>#N/A</v>
      </c>
      <c r="CP606" t="e">
        <f t="shared" ca="1" si="1526"/>
        <v>#N/A</v>
      </c>
      <c r="CQ606" t="e">
        <f t="shared" ca="1" si="1527"/>
        <v>#N/A</v>
      </c>
      <c r="CR606" t="e">
        <f t="shared" ca="1" si="1528"/>
        <v>#N/A</v>
      </c>
      <c r="CS606" t="e">
        <f t="shared" ca="1" si="1529"/>
        <v>#N/A</v>
      </c>
      <c r="CT606" t="e">
        <f t="shared" ca="1" si="1530"/>
        <v>#N/A</v>
      </c>
      <c r="CU606" t="e">
        <f t="shared" ca="1" si="1531"/>
        <v>#N/A</v>
      </c>
      <c r="CV606" t="e">
        <f t="shared" ca="1" si="1532"/>
        <v>#N/A</v>
      </c>
      <c r="CW606" t="e">
        <f t="shared" ca="1" si="1533"/>
        <v>#N/A</v>
      </c>
      <c r="CX606" t="e">
        <f t="shared" ca="1" si="1534"/>
        <v>#N/A</v>
      </c>
      <c r="CY606" t="e">
        <f t="shared" ca="1" si="1535"/>
        <v>#N/A</v>
      </c>
      <c r="CZ606" t="e">
        <f t="shared" ca="1" si="1536"/>
        <v>#N/A</v>
      </c>
      <c r="DA606" t="e">
        <f t="shared" ca="1" si="1537"/>
        <v>#N/A</v>
      </c>
      <c r="DB606" t="e">
        <f t="shared" ca="1" si="1538"/>
        <v>#N/A</v>
      </c>
      <c r="DC606" t="e">
        <f t="shared" ca="1" si="1539"/>
        <v>#N/A</v>
      </c>
      <c r="DD606" t="e">
        <f t="shared" ca="1" si="1540"/>
        <v>#N/A</v>
      </c>
      <c r="DE606" t="e">
        <f t="shared" ca="1" si="1541"/>
        <v>#N/A</v>
      </c>
      <c r="DF606" t="e">
        <f t="shared" ca="1" si="1542"/>
        <v>#N/A</v>
      </c>
      <c r="DG606" t="e">
        <f t="shared" ca="1" si="1543"/>
        <v>#N/A</v>
      </c>
      <c r="DH606" t="e">
        <f t="shared" ca="1" si="1544"/>
        <v>#N/A</v>
      </c>
      <c r="DI606" t="e">
        <f t="shared" ca="1" si="1545"/>
        <v>#N/A</v>
      </c>
      <c r="DJ606" s="91" t="e">
        <f t="shared" ca="1" si="1546"/>
        <v>#N/A</v>
      </c>
      <c r="DK606" t="e">
        <f t="shared" ca="1" si="1547"/>
        <v>#N/A</v>
      </c>
      <c r="DL606" t="e">
        <f t="shared" ca="1" si="1548"/>
        <v>#N/A</v>
      </c>
      <c r="DM606" t="e">
        <f t="shared" ca="1" si="1549"/>
        <v>#N/A</v>
      </c>
      <c r="DN606" t="e">
        <f t="shared" ca="1" si="1550"/>
        <v>#N/A</v>
      </c>
      <c r="DO606" t="e">
        <f t="shared" ca="1" si="1551"/>
        <v>#N/A</v>
      </c>
      <c r="DP606" t="e">
        <f t="shared" ca="1" si="1552"/>
        <v>#N/A</v>
      </c>
      <c r="DQ606" t="e">
        <f t="shared" ca="1" si="1553"/>
        <v>#N/A</v>
      </c>
      <c r="DR606" t="e">
        <f t="shared" ca="1" si="1554"/>
        <v>#N/A</v>
      </c>
      <c r="DS606" t="e">
        <f t="shared" ca="1" si="1555"/>
        <v>#N/A</v>
      </c>
      <c r="DT606" t="e">
        <f t="shared" ca="1" si="1556"/>
        <v>#N/A</v>
      </c>
      <c r="DU606" t="e">
        <f t="shared" ca="1" si="1557"/>
        <v>#N/A</v>
      </c>
      <c r="DV606" t="e">
        <f t="shared" ca="1" si="1558"/>
        <v>#N/A</v>
      </c>
      <c r="DW606" t="e">
        <f t="shared" ca="1" si="1559"/>
        <v>#N/A</v>
      </c>
      <c r="DX606" t="e">
        <f t="shared" ca="1" si="1560"/>
        <v>#N/A</v>
      </c>
      <c r="DY606" t="e">
        <f t="shared" ca="1" si="1561"/>
        <v>#N/A</v>
      </c>
      <c r="DZ606" t="e">
        <f t="shared" ca="1" si="1562"/>
        <v>#N/A</v>
      </c>
      <c r="EA606" t="e">
        <f t="shared" ca="1" si="1563"/>
        <v>#N/A</v>
      </c>
      <c r="EB606" t="e">
        <f t="shared" ca="1" si="1564"/>
        <v>#N/A</v>
      </c>
      <c r="EC606" t="e">
        <f t="shared" ca="1" si="1565"/>
        <v>#N/A</v>
      </c>
      <c r="ED606" t="e">
        <f t="shared" ca="1" si="1566"/>
        <v>#N/A</v>
      </c>
      <c r="EE606" t="e">
        <f t="shared" ca="1" si="1567"/>
        <v>#N/A</v>
      </c>
      <c r="EF606" t="e">
        <f t="shared" ca="1" si="1568"/>
        <v>#N/A</v>
      </c>
      <c r="EG606" t="e">
        <f t="shared" ca="1" si="1569"/>
        <v>#N/A</v>
      </c>
      <c r="EH606" t="e">
        <f t="shared" ca="1" si="1570"/>
        <v>#N/A</v>
      </c>
      <c r="EI606" t="e">
        <f t="shared" ca="1" si="1571"/>
        <v>#N/A</v>
      </c>
      <c r="EJ606" t="e">
        <f t="shared" ca="1" si="1572"/>
        <v>#N/A</v>
      </c>
      <c r="EK606" t="e">
        <f t="shared" ca="1" si="1573"/>
        <v>#N/A</v>
      </c>
      <c r="EL606" t="e">
        <f t="shared" ca="1" si="1574"/>
        <v>#N/A</v>
      </c>
      <c r="EM606" t="e">
        <f t="shared" ca="1" si="1575"/>
        <v>#N/A</v>
      </c>
      <c r="EN606" s="91" t="e">
        <f t="shared" ca="1" si="1576"/>
        <v>#N/A</v>
      </c>
    </row>
    <row r="607" spans="1:144">
      <c r="A607">
        <f ca="1"/>
        <v>0</v>
      </c>
      <c r="B607">
        <f ca="1"/>
        <v>0</v>
      </c>
      <c r="C607">
        <f ca="1"/>
        <v>0</v>
      </c>
      <c r="D607" t="str">
        <f ca="1"/>
        <v/>
      </c>
      <c r="E607">
        <f ca="1"/>
        <v>0</v>
      </c>
      <c r="F607">
        <f ca="1"/>
        <v>0</v>
      </c>
      <c r="G607">
        <f ca="1"/>
        <v>0</v>
      </c>
      <c r="H607" t="str">
        <f ca="1"/>
        <v/>
      </c>
      <c r="I607">
        <f ca="1"/>
        <v>0</v>
      </c>
      <c r="J607" t="str">
        <f ca="1"/>
        <v/>
      </c>
      <c r="K607" t="str">
        <f ca="1"/>
        <v>0</v>
      </c>
      <c r="L607" t="str">
        <f ca="1"/>
        <v>0</v>
      </c>
      <c r="M607" t="str">
        <f ca="1"/>
        <v>0</v>
      </c>
      <c r="X607" s="91" t="e">
        <f t="shared" ca="1" si="1456"/>
        <v>#N/A</v>
      </c>
      <c r="Y607" t="e">
        <f t="shared" ca="1" si="1457"/>
        <v>#N/A</v>
      </c>
      <c r="Z607" t="e">
        <f t="shared" ca="1" si="1458"/>
        <v>#N/A</v>
      </c>
      <c r="AA607" t="e">
        <f t="shared" ca="1" si="1459"/>
        <v>#N/A</v>
      </c>
      <c r="AB607" t="e">
        <f t="shared" ca="1" si="1460"/>
        <v>#N/A</v>
      </c>
      <c r="AC607" t="e">
        <f t="shared" ca="1" si="1461"/>
        <v>#N/A</v>
      </c>
      <c r="AD607" t="e">
        <f t="shared" ca="1" si="1462"/>
        <v>#N/A</v>
      </c>
      <c r="AE607" t="e">
        <f t="shared" ca="1" si="1463"/>
        <v>#N/A</v>
      </c>
      <c r="AF607" t="e">
        <f t="shared" ca="1" si="1464"/>
        <v>#N/A</v>
      </c>
      <c r="AG607" t="e">
        <f t="shared" ca="1" si="1465"/>
        <v>#N/A</v>
      </c>
      <c r="AH607" t="e">
        <f t="shared" ca="1" si="1466"/>
        <v>#N/A</v>
      </c>
      <c r="AI607" t="e">
        <f t="shared" ca="1" si="1467"/>
        <v>#N/A</v>
      </c>
      <c r="AJ607" t="e">
        <f t="shared" ca="1" si="1468"/>
        <v>#N/A</v>
      </c>
      <c r="AK607" t="e">
        <f t="shared" ca="1" si="1469"/>
        <v>#N/A</v>
      </c>
      <c r="AL607" t="e">
        <f t="shared" ca="1" si="1470"/>
        <v>#N/A</v>
      </c>
      <c r="AM607" t="e">
        <f t="shared" ca="1" si="1471"/>
        <v>#N/A</v>
      </c>
      <c r="AN607" t="e">
        <f t="shared" ca="1" si="1472"/>
        <v>#N/A</v>
      </c>
      <c r="AO607" t="e">
        <f t="shared" ca="1" si="1473"/>
        <v>#N/A</v>
      </c>
      <c r="AP607" t="e">
        <f t="shared" ca="1" si="1474"/>
        <v>#N/A</v>
      </c>
      <c r="AQ607" t="e">
        <f t="shared" ca="1" si="1475"/>
        <v>#N/A</v>
      </c>
      <c r="AR607" t="e">
        <f t="shared" ca="1" si="1476"/>
        <v>#N/A</v>
      </c>
      <c r="AS607" t="e">
        <f t="shared" ca="1" si="1477"/>
        <v>#N/A</v>
      </c>
      <c r="AT607" t="e">
        <f t="shared" ca="1" si="1478"/>
        <v>#N/A</v>
      </c>
      <c r="AU607" t="e">
        <f t="shared" ca="1" si="1479"/>
        <v>#N/A</v>
      </c>
      <c r="AV607" t="e">
        <f t="shared" ca="1" si="1480"/>
        <v>#N/A</v>
      </c>
      <c r="AW607" t="e">
        <f t="shared" ca="1" si="1481"/>
        <v>#N/A</v>
      </c>
      <c r="AX607" t="e">
        <f t="shared" ca="1" si="1482"/>
        <v>#N/A</v>
      </c>
      <c r="AY607" t="e">
        <f t="shared" ca="1" si="1483"/>
        <v>#N/A</v>
      </c>
      <c r="AZ607" t="e">
        <f t="shared" ca="1" si="1484"/>
        <v>#N/A</v>
      </c>
      <c r="BA607" t="e">
        <f t="shared" ca="1" si="1485"/>
        <v>#N/A</v>
      </c>
      <c r="BB607" s="91" t="e">
        <f t="shared" ca="1" si="1486"/>
        <v>#N/A</v>
      </c>
      <c r="BC607" t="e">
        <f t="shared" ca="1" si="1487"/>
        <v>#N/A</v>
      </c>
      <c r="BD607" t="e">
        <f t="shared" ca="1" si="1488"/>
        <v>#N/A</v>
      </c>
      <c r="BE607" t="e">
        <f t="shared" ca="1" si="1489"/>
        <v>#N/A</v>
      </c>
      <c r="BF607" t="e">
        <f t="shared" ca="1" si="1490"/>
        <v>#N/A</v>
      </c>
      <c r="BG607" t="e">
        <f t="shared" ca="1" si="1491"/>
        <v>#N/A</v>
      </c>
      <c r="BH607" t="e">
        <f t="shared" ca="1" si="1492"/>
        <v>#N/A</v>
      </c>
      <c r="BI607" t="e">
        <f t="shared" ca="1" si="1493"/>
        <v>#N/A</v>
      </c>
      <c r="BJ607" t="e">
        <f t="shared" ca="1" si="1494"/>
        <v>#N/A</v>
      </c>
      <c r="BK607" t="e">
        <f t="shared" ca="1" si="1495"/>
        <v>#N/A</v>
      </c>
      <c r="BL607" t="e">
        <f t="shared" ca="1" si="1496"/>
        <v>#N/A</v>
      </c>
      <c r="BM607" t="e">
        <f t="shared" ca="1" si="1497"/>
        <v>#N/A</v>
      </c>
      <c r="BN607" t="e">
        <f t="shared" ca="1" si="1498"/>
        <v>#N/A</v>
      </c>
      <c r="BO607" t="e">
        <f t="shared" ca="1" si="1499"/>
        <v>#N/A</v>
      </c>
      <c r="BP607" t="e">
        <f t="shared" ca="1" si="1500"/>
        <v>#N/A</v>
      </c>
      <c r="BQ607" t="e">
        <f t="shared" ca="1" si="1501"/>
        <v>#N/A</v>
      </c>
      <c r="BR607" t="e">
        <f t="shared" ca="1" si="1502"/>
        <v>#N/A</v>
      </c>
      <c r="BS607" t="e">
        <f t="shared" ca="1" si="1503"/>
        <v>#N/A</v>
      </c>
      <c r="BT607" t="e">
        <f t="shared" ca="1" si="1504"/>
        <v>#N/A</v>
      </c>
      <c r="BU607" t="e">
        <f t="shared" ca="1" si="1505"/>
        <v>#N/A</v>
      </c>
      <c r="BV607" t="e">
        <f t="shared" ca="1" si="1506"/>
        <v>#N/A</v>
      </c>
      <c r="BW607" t="e">
        <f t="shared" ca="1" si="1507"/>
        <v>#N/A</v>
      </c>
      <c r="BX607" t="e">
        <f t="shared" ca="1" si="1508"/>
        <v>#N/A</v>
      </c>
      <c r="BY607" t="e">
        <f t="shared" ca="1" si="1509"/>
        <v>#N/A</v>
      </c>
      <c r="BZ607" t="e">
        <f t="shared" ca="1" si="1510"/>
        <v>#N/A</v>
      </c>
      <c r="CA607" t="e">
        <f t="shared" ca="1" si="1511"/>
        <v>#N/A</v>
      </c>
      <c r="CB607" t="e">
        <f t="shared" ca="1" si="1512"/>
        <v>#N/A</v>
      </c>
      <c r="CC607" t="e">
        <f t="shared" ca="1" si="1513"/>
        <v>#N/A</v>
      </c>
      <c r="CD607" t="e">
        <f t="shared" ca="1" si="1514"/>
        <v>#N/A</v>
      </c>
      <c r="CE607" t="e">
        <f t="shared" ca="1" si="1515"/>
        <v>#N/A</v>
      </c>
      <c r="CF607" s="91" t="e">
        <f t="shared" ca="1" si="1516"/>
        <v>#N/A</v>
      </c>
      <c r="CG607" t="e">
        <f t="shared" ca="1" si="1517"/>
        <v>#N/A</v>
      </c>
      <c r="CH607" t="e">
        <f t="shared" ca="1" si="1518"/>
        <v>#N/A</v>
      </c>
      <c r="CI607" t="e">
        <f t="shared" ca="1" si="1519"/>
        <v>#N/A</v>
      </c>
      <c r="CJ607" t="e">
        <f t="shared" ca="1" si="1520"/>
        <v>#N/A</v>
      </c>
      <c r="CK607" t="e">
        <f t="shared" ca="1" si="1521"/>
        <v>#N/A</v>
      </c>
      <c r="CL607" t="e">
        <f t="shared" ca="1" si="1522"/>
        <v>#N/A</v>
      </c>
      <c r="CM607" t="e">
        <f t="shared" ca="1" si="1523"/>
        <v>#N/A</v>
      </c>
      <c r="CN607" t="e">
        <f t="shared" ca="1" si="1524"/>
        <v>#N/A</v>
      </c>
      <c r="CO607" t="e">
        <f t="shared" ca="1" si="1525"/>
        <v>#N/A</v>
      </c>
      <c r="CP607" t="e">
        <f t="shared" ca="1" si="1526"/>
        <v>#N/A</v>
      </c>
      <c r="CQ607" t="e">
        <f t="shared" ca="1" si="1527"/>
        <v>#N/A</v>
      </c>
      <c r="CR607" t="e">
        <f t="shared" ca="1" si="1528"/>
        <v>#N/A</v>
      </c>
      <c r="CS607" t="e">
        <f t="shared" ca="1" si="1529"/>
        <v>#N/A</v>
      </c>
      <c r="CT607" t="e">
        <f t="shared" ca="1" si="1530"/>
        <v>#N/A</v>
      </c>
      <c r="CU607" t="e">
        <f t="shared" ca="1" si="1531"/>
        <v>#N/A</v>
      </c>
      <c r="CV607" t="e">
        <f t="shared" ca="1" si="1532"/>
        <v>#N/A</v>
      </c>
      <c r="CW607" t="e">
        <f t="shared" ca="1" si="1533"/>
        <v>#N/A</v>
      </c>
      <c r="CX607" t="e">
        <f t="shared" ca="1" si="1534"/>
        <v>#N/A</v>
      </c>
      <c r="CY607" t="e">
        <f t="shared" ca="1" si="1535"/>
        <v>#N/A</v>
      </c>
      <c r="CZ607" t="e">
        <f t="shared" ca="1" si="1536"/>
        <v>#N/A</v>
      </c>
      <c r="DA607" t="e">
        <f t="shared" ca="1" si="1537"/>
        <v>#N/A</v>
      </c>
      <c r="DB607" t="e">
        <f t="shared" ca="1" si="1538"/>
        <v>#N/A</v>
      </c>
      <c r="DC607" t="e">
        <f t="shared" ca="1" si="1539"/>
        <v>#N/A</v>
      </c>
      <c r="DD607" t="e">
        <f t="shared" ca="1" si="1540"/>
        <v>#N/A</v>
      </c>
      <c r="DE607" t="e">
        <f t="shared" ca="1" si="1541"/>
        <v>#N/A</v>
      </c>
      <c r="DF607" t="e">
        <f t="shared" ca="1" si="1542"/>
        <v>#N/A</v>
      </c>
      <c r="DG607" t="e">
        <f t="shared" ca="1" si="1543"/>
        <v>#N/A</v>
      </c>
      <c r="DH607" t="e">
        <f t="shared" ca="1" si="1544"/>
        <v>#N/A</v>
      </c>
      <c r="DI607" t="e">
        <f t="shared" ca="1" si="1545"/>
        <v>#N/A</v>
      </c>
      <c r="DJ607" s="91" t="e">
        <f t="shared" ca="1" si="1546"/>
        <v>#N/A</v>
      </c>
      <c r="DK607" t="e">
        <f t="shared" ca="1" si="1547"/>
        <v>#N/A</v>
      </c>
      <c r="DL607" t="e">
        <f t="shared" ca="1" si="1548"/>
        <v>#N/A</v>
      </c>
      <c r="DM607" t="e">
        <f t="shared" ca="1" si="1549"/>
        <v>#N/A</v>
      </c>
      <c r="DN607" t="e">
        <f t="shared" ca="1" si="1550"/>
        <v>#N/A</v>
      </c>
      <c r="DO607" t="e">
        <f t="shared" ca="1" si="1551"/>
        <v>#N/A</v>
      </c>
      <c r="DP607" t="e">
        <f t="shared" ca="1" si="1552"/>
        <v>#N/A</v>
      </c>
      <c r="DQ607" t="e">
        <f t="shared" ca="1" si="1553"/>
        <v>#N/A</v>
      </c>
      <c r="DR607" t="e">
        <f t="shared" ca="1" si="1554"/>
        <v>#N/A</v>
      </c>
      <c r="DS607" t="e">
        <f t="shared" ca="1" si="1555"/>
        <v>#N/A</v>
      </c>
      <c r="DT607" t="e">
        <f t="shared" ca="1" si="1556"/>
        <v>#N/A</v>
      </c>
      <c r="DU607" t="e">
        <f t="shared" ca="1" si="1557"/>
        <v>#N/A</v>
      </c>
      <c r="DV607" t="e">
        <f t="shared" ca="1" si="1558"/>
        <v>#N/A</v>
      </c>
      <c r="DW607" t="e">
        <f t="shared" ca="1" si="1559"/>
        <v>#N/A</v>
      </c>
      <c r="DX607" t="e">
        <f t="shared" ca="1" si="1560"/>
        <v>#N/A</v>
      </c>
      <c r="DY607" t="e">
        <f t="shared" ca="1" si="1561"/>
        <v>#N/A</v>
      </c>
      <c r="DZ607" t="e">
        <f t="shared" ca="1" si="1562"/>
        <v>#N/A</v>
      </c>
      <c r="EA607" t="e">
        <f t="shared" ca="1" si="1563"/>
        <v>#N/A</v>
      </c>
      <c r="EB607" t="e">
        <f t="shared" ca="1" si="1564"/>
        <v>#N/A</v>
      </c>
      <c r="EC607" t="e">
        <f t="shared" ca="1" si="1565"/>
        <v>#N/A</v>
      </c>
      <c r="ED607" t="e">
        <f t="shared" ca="1" si="1566"/>
        <v>#N/A</v>
      </c>
      <c r="EE607" t="e">
        <f t="shared" ca="1" si="1567"/>
        <v>#N/A</v>
      </c>
      <c r="EF607" t="e">
        <f t="shared" ca="1" si="1568"/>
        <v>#N/A</v>
      </c>
      <c r="EG607" t="e">
        <f t="shared" ca="1" si="1569"/>
        <v>#N/A</v>
      </c>
      <c r="EH607" t="e">
        <f t="shared" ca="1" si="1570"/>
        <v>#N/A</v>
      </c>
      <c r="EI607" t="e">
        <f t="shared" ca="1" si="1571"/>
        <v>#N/A</v>
      </c>
      <c r="EJ607" t="e">
        <f t="shared" ca="1" si="1572"/>
        <v>#N/A</v>
      </c>
      <c r="EK607" t="e">
        <f t="shared" ca="1" si="1573"/>
        <v>#N/A</v>
      </c>
      <c r="EL607" t="e">
        <f t="shared" ca="1" si="1574"/>
        <v>#N/A</v>
      </c>
      <c r="EM607" t="e">
        <f t="shared" ca="1" si="1575"/>
        <v>#N/A</v>
      </c>
      <c r="EN607" s="91" t="e">
        <f t="shared" ca="1" si="1576"/>
        <v>#N/A</v>
      </c>
    </row>
    <row r="608" spans="1:144">
      <c r="A608">
        <f ca="1"/>
        <v>0</v>
      </c>
      <c r="B608">
        <f ca="1"/>
        <v>0</v>
      </c>
      <c r="C608">
        <f ca="1"/>
        <v>0</v>
      </c>
      <c r="D608" t="str">
        <f ca="1"/>
        <v/>
      </c>
      <c r="E608">
        <f ca="1"/>
        <v>0</v>
      </c>
      <c r="F608">
        <f ca="1"/>
        <v>0</v>
      </c>
      <c r="G608">
        <f ca="1"/>
        <v>0</v>
      </c>
      <c r="H608" t="str">
        <f ca="1"/>
        <v/>
      </c>
      <c r="I608">
        <f ca="1"/>
        <v>0</v>
      </c>
      <c r="J608" t="str">
        <f ca="1"/>
        <v/>
      </c>
      <c r="K608" t="str">
        <f ca="1"/>
        <v>0</v>
      </c>
      <c r="L608" t="str">
        <f ca="1"/>
        <v>0</v>
      </c>
      <c r="M608" t="str">
        <f ca="1"/>
        <v>0</v>
      </c>
      <c r="X608" s="91" t="e">
        <f t="shared" ca="1" si="1456"/>
        <v>#N/A</v>
      </c>
      <c r="Y608" t="e">
        <f t="shared" ca="1" si="1457"/>
        <v>#N/A</v>
      </c>
      <c r="Z608" t="e">
        <f t="shared" ca="1" si="1458"/>
        <v>#N/A</v>
      </c>
      <c r="AA608" t="e">
        <f t="shared" ca="1" si="1459"/>
        <v>#N/A</v>
      </c>
      <c r="AB608" t="e">
        <f t="shared" ca="1" si="1460"/>
        <v>#N/A</v>
      </c>
      <c r="AC608" t="e">
        <f t="shared" ca="1" si="1461"/>
        <v>#N/A</v>
      </c>
      <c r="AD608" t="e">
        <f t="shared" ca="1" si="1462"/>
        <v>#N/A</v>
      </c>
      <c r="AE608" t="e">
        <f t="shared" ca="1" si="1463"/>
        <v>#N/A</v>
      </c>
      <c r="AF608" t="e">
        <f t="shared" ca="1" si="1464"/>
        <v>#N/A</v>
      </c>
      <c r="AG608" t="e">
        <f t="shared" ca="1" si="1465"/>
        <v>#N/A</v>
      </c>
      <c r="AH608" t="e">
        <f t="shared" ca="1" si="1466"/>
        <v>#N/A</v>
      </c>
      <c r="AI608" t="e">
        <f t="shared" ca="1" si="1467"/>
        <v>#N/A</v>
      </c>
      <c r="AJ608" t="e">
        <f t="shared" ca="1" si="1468"/>
        <v>#N/A</v>
      </c>
      <c r="AK608" t="e">
        <f t="shared" ca="1" si="1469"/>
        <v>#N/A</v>
      </c>
      <c r="AL608" t="e">
        <f t="shared" ca="1" si="1470"/>
        <v>#N/A</v>
      </c>
      <c r="AM608" t="e">
        <f t="shared" ca="1" si="1471"/>
        <v>#N/A</v>
      </c>
      <c r="AN608" t="e">
        <f t="shared" ca="1" si="1472"/>
        <v>#N/A</v>
      </c>
      <c r="AO608" t="e">
        <f t="shared" ca="1" si="1473"/>
        <v>#N/A</v>
      </c>
      <c r="AP608" t="e">
        <f t="shared" ca="1" si="1474"/>
        <v>#N/A</v>
      </c>
      <c r="AQ608" t="e">
        <f t="shared" ca="1" si="1475"/>
        <v>#N/A</v>
      </c>
      <c r="AR608" t="e">
        <f t="shared" ca="1" si="1476"/>
        <v>#N/A</v>
      </c>
      <c r="AS608" t="e">
        <f t="shared" ca="1" si="1477"/>
        <v>#N/A</v>
      </c>
      <c r="AT608" t="e">
        <f t="shared" ca="1" si="1478"/>
        <v>#N/A</v>
      </c>
      <c r="AU608" t="e">
        <f t="shared" ca="1" si="1479"/>
        <v>#N/A</v>
      </c>
      <c r="AV608" t="e">
        <f t="shared" ca="1" si="1480"/>
        <v>#N/A</v>
      </c>
      <c r="AW608" t="e">
        <f t="shared" ca="1" si="1481"/>
        <v>#N/A</v>
      </c>
      <c r="AX608" t="e">
        <f t="shared" ca="1" si="1482"/>
        <v>#N/A</v>
      </c>
      <c r="AY608" t="e">
        <f t="shared" ca="1" si="1483"/>
        <v>#N/A</v>
      </c>
      <c r="AZ608" t="e">
        <f t="shared" ca="1" si="1484"/>
        <v>#N/A</v>
      </c>
      <c r="BA608" t="e">
        <f t="shared" ca="1" si="1485"/>
        <v>#N/A</v>
      </c>
      <c r="BB608" s="91" t="e">
        <f t="shared" ca="1" si="1486"/>
        <v>#N/A</v>
      </c>
      <c r="BC608" t="e">
        <f t="shared" ca="1" si="1487"/>
        <v>#N/A</v>
      </c>
      <c r="BD608" t="e">
        <f t="shared" ca="1" si="1488"/>
        <v>#N/A</v>
      </c>
      <c r="BE608" t="e">
        <f t="shared" ca="1" si="1489"/>
        <v>#N/A</v>
      </c>
      <c r="BF608" t="e">
        <f t="shared" ca="1" si="1490"/>
        <v>#N/A</v>
      </c>
      <c r="BG608" t="e">
        <f t="shared" ca="1" si="1491"/>
        <v>#N/A</v>
      </c>
      <c r="BH608" t="e">
        <f t="shared" ca="1" si="1492"/>
        <v>#N/A</v>
      </c>
      <c r="BI608" t="e">
        <f t="shared" ca="1" si="1493"/>
        <v>#N/A</v>
      </c>
      <c r="BJ608" t="e">
        <f t="shared" ca="1" si="1494"/>
        <v>#N/A</v>
      </c>
      <c r="BK608" t="e">
        <f t="shared" ca="1" si="1495"/>
        <v>#N/A</v>
      </c>
      <c r="BL608" t="e">
        <f t="shared" ca="1" si="1496"/>
        <v>#N/A</v>
      </c>
      <c r="BM608" t="e">
        <f t="shared" ca="1" si="1497"/>
        <v>#N/A</v>
      </c>
      <c r="BN608" t="e">
        <f t="shared" ca="1" si="1498"/>
        <v>#N/A</v>
      </c>
      <c r="BO608" t="e">
        <f t="shared" ca="1" si="1499"/>
        <v>#N/A</v>
      </c>
      <c r="BP608" t="e">
        <f t="shared" ca="1" si="1500"/>
        <v>#N/A</v>
      </c>
      <c r="BQ608" t="e">
        <f t="shared" ca="1" si="1501"/>
        <v>#N/A</v>
      </c>
      <c r="BR608" t="e">
        <f t="shared" ca="1" si="1502"/>
        <v>#N/A</v>
      </c>
      <c r="BS608" t="e">
        <f t="shared" ca="1" si="1503"/>
        <v>#N/A</v>
      </c>
      <c r="BT608" t="e">
        <f t="shared" ca="1" si="1504"/>
        <v>#N/A</v>
      </c>
      <c r="BU608" t="e">
        <f t="shared" ca="1" si="1505"/>
        <v>#N/A</v>
      </c>
      <c r="BV608" t="e">
        <f t="shared" ca="1" si="1506"/>
        <v>#N/A</v>
      </c>
      <c r="BW608" t="e">
        <f t="shared" ca="1" si="1507"/>
        <v>#N/A</v>
      </c>
      <c r="BX608" t="e">
        <f t="shared" ca="1" si="1508"/>
        <v>#N/A</v>
      </c>
      <c r="BY608" t="e">
        <f t="shared" ca="1" si="1509"/>
        <v>#N/A</v>
      </c>
      <c r="BZ608" t="e">
        <f t="shared" ca="1" si="1510"/>
        <v>#N/A</v>
      </c>
      <c r="CA608" t="e">
        <f t="shared" ca="1" si="1511"/>
        <v>#N/A</v>
      </c>
      <c r="CB608" t="e">
        <f t="shared" ca="1" si="1512"/>
        <v>#N/A</v>
      </c>
      <c r="CC608" t="e">
        <f t="shared" ca="1" si="1513"/>
        <v>#N/A</v>
      </c>
      <c r="CD608" t="e">
        <f t="shared" ca="1" si="1514"/>
        <v>#N/A</v>
      </c>
      <c r="CE608" t="e">
        <f t="shared" ca="1" si="1515"/>
        <v>#N/A</v>
      </c>
      <c r="CF608" s="91" t="e">
        <f t="shared" ca="1" si="1516"/>
        <v>#N/A</v>
      </c>
      <c r="CG608" t="e">
        <f t="shared" ca="1" si="1517"/>
        <v>#N/A</v>
      </c>
      <c r="CH608" t="e">
        <f t="shared" ca="1" si="1518"/>
        <v>#N/A</v>
      </c>
      <c r="CI608" t="e">
        <f t="shared" ca="1" si="1519"/>
        <v>#N/A</v>
      </c>
      <c r="CJ608" t="e">
        <f t="shared" ca="1" si="1520"/>
        <v>#N/A</v>
      </c>
      <c r="CK608" t="e">
        <f t="shared" ca="1" si="1521"/>
        <v>#N/A</v>
      </c>
      <c r="CL608" t="e">
        <f t="shared" ca="1" si="1522"/>
        <v>#N/A</v>
      </c>
      <c r="CM608" t="e">
        <f t="shared" ca="1" si="1523"/>
        <v>#N/A</v>
      </c>
      <c r="CN608" t="e">
        <f t="shared" ca="1" si="1524"/>
        <v>#N/A</v>
      </c>
      <c r="CO608" t="e">
        <f t="shared" ca="1" si="1525"/>
        <v>#N/A</v>
      </c>
      <c r="CP608" t="e">
        <f t="shared" ca="1" si="1526"/>
        <v>#N/A</v>
      </c>
      <c r="CQ608" t="e">
        <f t="shared" ca="1" si="1527"/>
        <v>#N/A</v>
      </c>
      <c r="CR608" t="e">
        <f t="shared" ca="1" si="1528"/>
        <v>#N/A</v>
      </c>
      <c r="CS608" t="e">
        <f t="shared" ca="1" si="1529"/>
        <v>#N/A</v>
      </c>
      <c r="CT608" t="e">
        <f t="shared" ca="1" si="1530"/>
        <v>#N/A</v>
      </c>
      <c r="CU608" t="e">
        <f t="shared" ca="1" si="1531"/>
        <v>#N/A</v>
      </c>
      <c r="CV608" t="e">
        <f t="shared" ca="1" si="1532"/>
        <v>#N/A</v>
      </c>
      <c r="CW608" t="e">
        <f t="shared" ca="1" si="1533"/>
        <v>#N/A</v>
      </c>
      <c r="CX608" t="e">
        <f t="shared" ca="1" si="1534"/>
        <v>#N/A</v>
      </c>
      <c r="CY608" t="e">
        <f t="shared" ca="1" si="1535"/>
        <v>#N/A</v>
      </c>
      <c r="CZ608" t="e">
        <f t="shared" ca="1" si="1536"/>
        <v>#N/A</v>
      </c>
      <c r="DA608" t="e">
        <f t="shared" ca="1" si="1537"/>
        <v>#N/A</v>
      </c>
      <c r="DB608" t="e">
        <f t="shared" ca="1" si="1538"/>
        <v>#N/A</v>
      </c>
      <c r="DC608" t="e">
        <f t="shared" ca="1" si="1539"/>
        <v>#N/A</v>
      </c>
      <c r="DD608" t="e">
        <f t="shared" ca="1" si="1540"/>
        <v>#N/A</v>
      </c>
      <c r="DE608" t="e">
        <f t="shared" ca="1" si="1541"/>
        <v>#N/A</v>
      </c>
      <c r="DF608" t="e">
        <f t="shared" ca="1" si="1542"/>
        <v>#N/A</v>
      </c>
      <c r="DG608" t="e">
        <f t="shared" ca="1" si="1543"/>
        <v>#N/A</v>
      </c>
      <c r="DH608" t="e">
        <f t="shared" ca="1" si="1544"/>
        <v>#N/A</v>
      </c>
      <c r="DI608" t="e">
        <f t="shared" ca="1" si="1545"/>
        <v>#N/A</v>
      </c>
      <c r="DJ608" s="91" t="e">
        <f t="shared" ca="1" si="1546"/>
        <v>#N/A</v>
      </c>
      <c r="DK608" t="e">
        <f t="shared" ca="1" si="1547"/>
        <v>#N/A</v>
      </c>
      <c r="DL608" t="e">
        <f t="shared" ca="1" si="1548"/>
        <v>#N/A</v>
      </c>
      <c r="DM608" t="e">
        <f t="shared" ca="1" si="1549"/>
        <v>#N/A</v>
      </c>
      <c r="DN608" t="e">
        <f t="shared" ca="1" si="1550"/>
        <v>#N/A</v>
      </c>
      <c r="DO608" t="e">
        <f t="shared" ca="1" si="1551"/>
        <v>#N/A</v>
      </c>
      <c r="DP608" t="e">
        <f t="shared" ca="1" si="1552"/>
        <v>#N/A</v>
      </c>
      <c r="DQ608" t="e">
        <f t="shared" ca="1" si="1553"/>
        <v>#N/A</v>
      </c>
      <c r="DR608" t="e">
        <f t="shared" ca="1" si="1554"/>
        <v>#N/A</v>
      </c>
      <c r="DS608" t="e">
        <f t="shared" ca="1" si="1555"/>
        <v>#N/A</v>
      </c>
      <c r="DT608" t="e">
        <f t="shared" ca="1" si="1556"/>
        <v>#N/A</v>
      </c>
      <c r="DU608" t="e">
        <f t="shared" ca="1" si="1557"/>
        <v>#N/A</v>
      </c>
      <c r="DV608" t="e">
        <f t="shared" ca="1" si="1558"/>
        <v>#N/A</v>
      </c>
      <c r="DW608" t="e">
        <f t="shared" ca="1" si="1559"/>
        <v>#N/A</v>
      </c>
      <c r="DX608" t="e">
        <f t="shared" ca="1" si="1560"/>
        <v>#N/A</v>
      </c>
      <c r="DY608" t="e">
        <f t="shared" ca="1" si="1561"/>
        <v>#N/A</v>
      </c>
      <c r="DZ608" t="e">
        <f t="shared" ca="1" si="1562"/>
        <v>#N/A</v>
      </c>
      <c r="EA608" t="e">
        <f t="shared" ca="1" si="1563"/>
        <v>#N/A</v>
      </c>
      <c r="EB608" t="e">
        <f t="shared" ca="1" si="1564"/>
        <v>#N/A</v>
      </c>
      <c r="EC608" t="e">
        <f t="shared" ca="1" si="1565"/>
        <v>#N/A</v>
      </c>
      <c r="ED608" t="e">
        <f t="shared" ca="1" si="1566"/>
        <v>#N/A</v>
      </c>
      <c r="EE608" t="e">
        <f t="shared" ca="1" si="1567"/>
        <v>#N/A</v>
      </c>
      <c r="EF608" t="e">
        <f t="shared" ca="1" si="1568"/>
        <v>#N/A</v>
      </c>
      <c r="EG608" t="e">
        <f t="shared" ca="1" si="1569"/>
        <v>#N/A</v>
      </c>
      <c r="EH608" t="e">
        <f t="shared" ca="1" si="1570"/>
        <v>#N/A</v>
      </c>
      <c r="EI608" t="e">
        <f t="shared" ca="1" si="1571"/>
        <v>#N/A</v>
      </c>
      <c r="EJ608" t="e">
        <f t="shared" ca="1" si="1572"/>
        <v>#N/A</v>
      </c>
      <c r="EK608" t="e">
        <f t="shared" ca="1" si="1573"/>
        <v>#N/A</v>
      </c>
      <c r="EL608" t="e">
        <f t="shared" ca="1" si="1574"/>
        <v>#N/A</v>
      </c>
      <c r="EM608" t="e">
        <f t="shared" ca="1" si="1575"/>
        <v>#N/A</v>
      </c>
      <c r="EN608" s="91" t="e">
        <f t="shared" ca="1" si="1576"/>
        <v>#N/A</v>
      </c>
    </row>
    <row r="609" spans="1:144">
      <c r="A609">
        <f ca="1"/>
        <v>0</v>
      </c>
      <c r="B609">
        <f ca="1"/>
        <v>0</v>
      </c>
      <c r="C609">
        <f ca="1"/>
        <v>0</v>
      </c>
      <c r="D609" t="str">
        <f ca="1"/>
        <v/>
      </c>
      <c r="E609">
        <f ca="1"/>
        <v>0</v>
      </c>
      <c r="F609">
        <f ca="1"/>
        <v>0</v>
      </c>
      <c r="G609">
        <f ca="1"/>
        <v>0</v>
      </c>
      <c r="H609" t="str">
        <f ca="1"/>
        <v/>
      </c>
      <c r="I609">
        <f ca="1"/>
        <v>0</v>
      </c>
      <c r="J609" t="str">
        <f ca="1"/>
        <v/>
      </c>
      <c r="K609" t="str">
        <f ca="1"/>
        <v>0</v>
      </c>
      <c r="L609" t="str">
        <f ca="1"/>
        <v>0</v>
      </c>
      <c r="M609" t="str">
        <f ca="1"/>
        <v>0</v>
      </c>
      <c r="X609" s="91" t="e">
        <f t="shared" ref="X609:X624" ca="1" si="1577">$L609*$E$572</f>
        <v>#N/A</v>
      </c>
      <c r="Y609" t="e">
        <f t="shared" ref="Y609:CJ612" ca="1" si="1578">$L609*$E$572</f>
        <v>#N/A</v>
      </c>
      <c r="Z609" t="e">
        <f t="shared" ca="1" si="1578"/>
        <v>#N/A</v>
      </c>
      <c r="AA609" t="e">
        <f t="shared" ca="1" si="1578"/>
        <v>#N/A</v>
      </c>
      <c r="AB609" t="e">
        <f t="shared" ca="1" si="1578"/>
        <v>#N/A</v>
      </c>
      <c r="AC609" t="e">
        <f t="shared" ca="1" si="1578"/>
        <v>#N/A</v>
      </c>
      <c r="AD609" t="e">
        <f t="shared" ca="1" si="1578"/>
        <v>#N/A</v>
      </c>
      <c r="AE609" t="e">
        <f t="shared" ca="1" si="1578"/>
        <v>#N/A</v>
      </c>
      <c r="AF609" t="e">
        <f t="shared" ca="1" si="1578"/>
        <v>#N/A</v>
      </c>
      <c r="AG609" t="e">
        <f t="shared" ca="1" si="1578"/>
        <v>#N/A</v>
      </c>
      <c r="AH609" t="e">
        <f t="shared" ca="1" si="1578"/>
        <v>#N/A</v>
      </c>
      <c r="AI609" t="e">
        <f t="shared" ca="1" si="1578"/>
        <v>#N/A</v>
      </c>
      <c r="AJ609" t="e">
        <f t="shared" ca="1" si="1578"/>
        <v>#N/A</v>
      </c>
      <c r="AK609" t="e">
        <f t="shared" ca="1" si="1578"/>
        <v>#N/A</v>
      </c>
      <c r="AL609" t="e">
        <f t="shared" ca="1" si="1578"/>
        <v>#N/A</v>
      </c>
      <c r="AM609" t="e">
        <f t="shared" ca="1" si="1578"/>
        <v>#N/A</v>
      </c>
      <c r="AN609" t="e">
        <f t="shared" ca="1" si="1578"/>
        <v>#N/A</v>
      </c>
      <c r="AO609" t="e">
        <f t="shared" ca="1" si="1578"/>
        <v>#N/A</v>
      </c>
      <c r="AP609" t="e">
        <f t="shared" ca="1" si="1578"/>
        <v>#N/A</v>
      </c>
      <c r="AQ609" t="e">
        <f t="shared" ca="1" si="1578"/>
        <v>#N/A</v>
      </c>
      <c r="AR609" t="e">
        <f t="shared" ca="1" si="1578"/>
        <v>#N/A</v>
      </c>
      <c r="AS609" t="e">
        <f t="shared" ca="1" si="1578"/>
        <v>#N/A</v>
      </c>
      <c r="AT609" t="e">
        <f t="shared" ca="1" si="1578"/>
        <v>#N/A</v>
      </c>
      <c r="AU609" t="e">
        <f t="shared" ca="1" si="1578"/>
        <v>#N/A</v>
      </c>
      <c r="AV609" t="e">
        <f t="shared" ca="1" si="1578"/>
        <v>#N/A</v>
      </c>
      <c r="AW609" t="e">
        <f t="shared" ca="1" si="1578"/>
        <v>#N/A</v>
      </c>
      <c r="AX609" t="e">
        <f t="shared" ca="1" si="1578"/>
        <v>#N/A</v>
      </c>
      <c r="AY609" t="e">
        <f t="shared" ca="1" si="1578"/>
        <v>#N/A</v>
      </c>
      <c r="AZ609" t="e">
        <f t="shared" ca="1" si="1578"/>
        <v>#N/A</v>
      </c>
      <c r="BA609" t="e">
        <f t="shared" ca="1" si="1578"/>
        <v>#N/A</v>
      </c>
      <c r="BB609" s="91" t="e">
        <f t="shared" ca="1" si="1578"/>
        <v>#N/A</v>
      </c>
      <c r="BC609" t="e">
        <f t="shared" ca="1" si="1578"/>
        <v>#N/A</v>
      </c>
      <c r="BD609" t="e">
        <f t="shared" ca="1" si="1578"/>
        <v>#N/A</v>
      </c>
      <c r="BE609" t="e">
        <f t="shared" ca="1" si="1578"/>
        <v>#N/A</v>
      </c>
      <c r="BF609" t="e">
        <f t="shared" ca="1" si="1578"/>
        <v>#N/A</v>
      </c>
      <c r="BG609" t="e">
        <f t="shared" ca="1" si="1578"/>
        <v>#N/A</v>
      </c>
      <c r="BH609" t="e">
        <f t="shared" ca="1" si="1578"/>
        <v>#N/A</v>
      </c>
      <c r="BI609" t="e">
        <f t="shared" ca="1" si="1578"/>
        <v>#N/A</v>
      </c>
      <c r="BJ609" t="e">
        <f t="shared" ca="1" si="1578"/>
        <v>#N/A</v>
      </c>
      <c r="BK609" t="e">
        <f t="shared" ca="1" si="1578"/>
        <v>#N/A</v>
      </c>
      <c r="BL609" t="e">
        <f t="shared" ca="1" si="1578"/>
        <v>#N/A</v>
      </c>
      <c r="BM609" t="e">
        <f t="shared" ca="1" si="1578"/>
        <v>#N/A</v>
      </c>
      <c r="BN609" t="e">
        <f t="shared" ca="1" si="1578"/>
        <v>#N/A</v>
      </c>
      <c r="BO609" t="e">
        <f t="shared" ca="1" si="1578"/>
        <v>#N/A</v>
      </c>
      <c r="BP609" t="e">
        <f t="shared" ca="1" si="1578"/>
        <v>#N/A</v>
      </c>
      <c r="BQ609" t="e">
        <f t="shared" ca="1" si="1578"/>
        <v>#N/A</v>
      </c>
      <c r="BR609" t="e">
        <f t="shared" ca="1" si="1578"/>
        <v>#N/A</v>
      </c>
      <c r="BS609" t="e">
        <f t="shared" ca="1" si="1578"/>
        <v>#N/A</v>
      </c>
      <c r="BT609" t="e">
        <f t="shared" ca="1" si="1578"/>
        <v>#N/A</v>
      </c>
      <c r="BU609" t="e">
        <f t="shared" ca="1" si="1578"/>
        <v>#N/A</v>
      </c>
      <c r="BV609" t="e">
        <f t="shared" ca="1" si="1578"/>
        <v>#N/A</v>
      </c>
      <c r="BW609" t="e">
        <f t="shared" ca="1" si="1578"/>
        <v>#N/A</v>
      </c>
      <c r="BX609" t="e">
        <f t="shared" ca="1" si="1578"/>
        <v>#N/A</v>
      </c>
      <c r="BY609" t="e">
        <f t="shared" ca="1" si="1578"/>
        <v>#N/A</v>
      </c>
      <c r="BZ609" t="e">
        <f t="shared" ca="1" si="1578"/>
        <v>#N/A</v>
      </c>
      <c r="CA609" t="e">
        <f t="shared" ca="1" si="1578"/>
        <v>#N/A</v>
      </c>
      <c r="CB609" t="e">
        <f t="shared" ca="1" si="1578"/>
        <v>#N/A</v>
      </c>
      <c r="CC609" t="e">
        <f t="shared" ca="1" si="1578"/>
        <v>#N/A</v>
      </c>
      <c r="CD609" t="e">
        <f t="shared" ca="1" si="1578"/>
        <v>#N/A</v>
      </c>
      <c r="CE609" t="e">
        <f t="shared" ca="1" si="1578"/>
        <v>#N/A</v>
      </c>
      <c r="CF609" s="91" t="e">
        <f t="shared" ca="1" si="1578"/>
        <v>#N/A</v>
      </c>
      <c r="CG609" t="e">
        <f t="shared" ca="1" si="1578"/>
        <v>#N/A</v>
      </c>
      <c r="CH609" t="e">
        <f t="shared" ca="1" si="1578"/>
        <v>#N/A</v>
      </c>
      <c r="CI609" t="e">
        <f t="shared" ca="1" si="1578"/>
        <v>#N/A</v>
      </c>
      <c r="CJ609" t="e">
        <f t="shared" ca="1" si="1578"/>
        <v>#N/A</v>
      </c>
      <c r="CK609" t="e">
        <f t="shared" ref="CK609:CT611" ca="1" si="1579">$L609*$E$572</f>
        <v>#N/A</v>
      </c>
      <c r="CL609" t="e">
        <f t="shared" ca="1" si="1579"/>
        <v>#N/A</v>
      </c>
      <c r="CM609" t="e">
        <f t="shared" ca="1" si="1579"/>
        <v>#N/A</v>
      </c>
      <c r="CN609" t="e">
        <f t="shared" ca="1" si="1579"/>
        <v>#N/A</v>
      </c>
      <c r="CO609" t="e">
        <f t="shared" ca="1" si="1579"/>
        <v>#N/A</v>
      </c>
      <c r="CP609" t="e">
        <f t="shared" ca="1" si="1579"/>
        <v>#N/A</v>
      </c>
      <c r="CQ609" t="e">
        <f t="shared" ca="1" si="1579"/>
        <v>#N/A</v>
      </c>
      <c r="CR609" t="e">
        <f t="shared" ca="1" si="1579"/>
        <v>#N/A</v>
      </c>
      <c r="CS609" t="e">
        <f t="shared" ca="1" si="1579"/>
        <v>#N/A</v>
      </c>
      <c r="CT609" t="e">
        <f t="shared" ca="1" si="1579"/>
        <v>#N/A</v>
      </c>
      <c r="CU609" t="e">
        <f t="shared" ref="CU609:DD611" ca="1" si="1580">$L609*$E$572</f>
        <v>#N/A</v>
      </c>
      <c r="CV609" t="e">
        <f t="shared" ca="1" si="1580"/>
        <v>#N/A</v>
      </c>
      <c r="CW609" t="e">
        <f t="shared" ca="1" si="1580"/>
        <v>#N/A</v>
      </c>
      <c r="CX609" t="e">
        <f t="shared" ca="1" si="1580"/>
        <v>#N/A</v>
      </c>
      <c r="CY609" t="e">
        <f t="shared" ca="1" si="1580"/>
        <v>#N/A</v>
      </c>
      <c r="CZ609" t="e">
        <f t="shared" ca="1" si="1580"/>
        <v>#N/A</v>
      </c>
      <c r="DA609" t="e">
        <f t="shared" ca="1" si="1580"/>
        <v>#N/A</v>
      </c>
      <c r="DB609" t="e">
        <f t="shared" ca="1" si="1580"/>
        <v>#N/A</v>
      </c>
      <c r="DC609" t="e">
        <f t="shared" ca="1" si="1580"/>
        <v>#N/A</v>
      </c>
      <c r="DD609" t="e">
        <f t="shared" ca="1" si="1580"/>
        <v>#N/A</v>
      </c>
      <c r="DE609" t="e">
        <f t="shared" ref="DE609:DN611" ca="1" si="1581">$L609*$E$572</f>
        <v>#N/A</v>
      </c>
      <c r="DF609" t="e">
        <f t="shared" ca="1" si="1581"/>
        <v>#N/A</v>
      </c>
      <c r="DG609" t="e">
        <f t="shared" ca="1" si="1581"/>
        <v>#N/A</v>
      </c>
      <c r="DH609" t="e">
        <f t="shared" ca="1" si="1581"/>
        <v>#N/A</v>
      </c>
      <c r="DI609" t="e">
        <f t="shared" ca="1" si="1581"/>
        <v>#N/A</v>
      </c>
      <c r="DJ609" s="91" t="e">
        <f t="shared" ca="1" si="1581"/>
        <v>#N/A</v>
      </c>
      <c r="DK609" t="e">
        <f t="shared" ca="1" si="1581"/>
        <v>#N/A</v>
      </c>
      <c r="DL609" t="e">
        <f t="shared" ca="1" si="1581"/>
        <v>#N/A</v>
      </c>
      <c r="DM609" t="e">
        <f t="shared" ca="1" si="1581"/>
        <v>#N/A</v>
      </c>
      <c r="DN609" t="e">
        <f t="shared" ca="1" si="1581"/>
        <v>#N/A</v>
      </c>
      <c r="DO609" t="e">
        <f t="shared" ref="DO609:DX611" ca="1" si="1582">$L609*$E$572</f>
        <v>#N/A</v>
      </c>
      <c r="DP609" t="e">
        <f t="shared" ca="1" si="1582"/>
        <v>#N/A</v>
      </c>
      <c r="DQ609" t="e">
        <f t="shared" ca="1" si="1582"/>
        <v>#N/A</v>
      </c>
      <c r="DR609" t="e">
        <f t="shared" ca="1" si="1582"/>
        <v>#N/A</v>
      </c>
      <c r="DS609" t="e">
        <f t="shared" ca="1" si="1582"/>
        <v>#N/A</v>
      </c>
      <c r="DT609" t="e">
        <f t="shared" ca="1" si="1582"/>
        <v>#N/A</v>
      </c>
      <c r="DU609" t="e">
        <f t="shared" ca="1" si="1582"/>
        <v>#N/A</v>
      </c>
      <c r="DV609" t="e">
        <f t="shared" ca="1" si="1582"/>
        <v>#N/A</v>
      </c>
      <c r="DW609" t="e">
        <f t="shared" ca="1" si="1582"/>
        <v>#N/A</v>
      </c>
      <c r="DX609" t="e">
        <f t="shared" ca="1" si="1582"/>
        <v>#N/A</v>
      </c>
      <c r="DY609" t="e">
        <f t="shared" ref="DY609:EH611" ca="1" si="1583">$L609*$E$572</f>
        <v>#N/A</v>
      </c>
      <c r="DZ609" t="e">
        <f t="shared" ca="1" si="1583"/>
        <v>#N/A</v>
      </c>
      <c r="EA609" t="e">
        <f t="shared" ca="1" si="1583"/>
        <v>#N/A</v>
      </c>
      <c r="EB609" t="e">
        <f t="shared" ca="1" si="1583"/>
        <v>#N/A</v>
      </c>
      <c r="EC609" t="e">
        <f t="shared" ca="1" si="1583"/>
        <v>#N/A</v>
      </c>
      <c r="ED609" t="e">
        <f t="shared" ca="1" si="1583"/>
        <v>#N/A</v>
      </c>
      <c r="EE609" t="e">
        <f t="shared" ca="1" si="1583"/>
        <v>#N/A</v>
      </c>
      <c r="EF609" t="e">
        <f t="shared" ca="1" si="1583"/>
        <v>#N/A</v>
      </c>
      <c r="EG609" t="e">
        <f t="shared" ca="1" si="1583"/>
        <v>#N/A</v>
      </c>
      <c r="EH609" t="e">
        <f t="shared" ca="1" si="1583"/>
        <v>#N/A</v>
      </c>
      <c r="EI609" t="e">
        <f t="shared" ref="EI609:EN611" ca="1" si="1584">$L609*$E$572</f>
        <v>#N/A</v>
      </c>
      <c r="EJ609" t="e">
        <f t="shared" ca="1" si="1584"/>
        <v>#N/A</v>
      </c>
      <c r="EK609" t="e">
        <f t="shared" ca="1" si="1584"/>
        <v>#N/A</v>
      </c>
      <c r="EL609" t="e">
        <f t="shared" ca="1" si="1584"/>
        <v>#N/A</v>
      </c>
      <c r="EM609" t="e">
        <f t="shared" ca="1" si="1584"/>
        <v>#N/A</v>
      </c>
      <c r="EN609" s="91" t="e">
        <f t="shared" ca="1" si="1584"/>
        <v>#N/A</v>
      </c>
    </row>
    <row r="610" spans="1:144">
      <c r="A610">
        <f ca="1"/>
        <v>0</v>
      </c>
      <c r="B610">
        <f ca="1"/>
        <v>0</v>
      </c>
      <c r="C610">
        <f ca="1"/>
        <v>0</v>
      </c>
      <c r="D610" t="str">
        <f ca="1"/>
        <v/>
      </c>
      <c r="E610">
        <f ca="1"/>
        <v>0</v>
      </c>
      <c r="F610">
        <f ca="1"/>
        <v>0</v>
      </c>
      <c r="G610">
        <f ca="1"/>
        <v>0</v>
      </c>
      <c r="H610" t="str">
        <f ca="1"/>
        <v/>
      </c>
      <c r="I610">
        <f ca="1"/>
        <v>0</v>
      </c>
      <c r="J610" t="str">
        <f ca="1"/>
        <v/>
      </c>
      <c r="K610" t="str">
        <f ca="1"/>
        <v>0</v>
      </c>
      <c r="L610" t="str">
        <f ca="1"/>
        <v>0</v>
      </c>
      <c r="M610" t="str">
        <f ca="1"/>
        <v>0</v>
      </c>
      <c r="X610" s="91" t="e">
        <f t="shared" ca="1" si="1577"/>
        <v>#N/A</v>
      </c>
      <c r="Y610" t="e">
        <f t="shared" ca="1" si="1578"/>
        <v>#N/A</v>
      </c>
      <c r="Z610" t="e">
        <f t="shared" ca="1" si="1578"/>
        <v>#N/A</v>
      </c>
      <c r="AA610" t="e">
        <f t="shared" ca="1" si="1578"/>
        <v>#N/A</v>
      </c>
      <c r="AB610" t="e">
        <f t="shared" ca="1" si="1578"/>
        <v>#N/A</v>
      </c>
      <c r="AC610" t="e">
        <f t="shared" ca="1" si="1578"/>
        <v>#N/A</v>
      </c>
      <c r="AD610" t="e">
        <f t="shared" ca="1" si="1578"/>
        <v>#N/A</v>
      </c>
      <c r="AE610" t="e">
        <f t="shared" ca="1" si="1578"/>
        <v>#N/A</v>
      </c>
      <c r="AF610" t="e">
        <f t="shared" ca="1" si="1578"/>
        <v>#N/A</v>
      </c>
      <c r="AG610" t="e">
        <f t="shared" ca="1" si="1578"/>
        <v>#N/A</v>
      </c>
      <c r="AH610" t="e">
        <f t="shared" ca="1" si="1578"/>
        <v>#N/A</v>
      </c>
      <c r="AI610" t="e">
        <f t="shared" ca="1" si="1578"/>
        <v>#N/A</v>
      </c>
      <c r="AJ610" t="e">
        <f t="shared" ca="1" si="1578"/>
        <v>#N/A</v>
      </c>
      <c r="AK610" t="e">
        <f t="shared" ca="1" si="1578"/>
        <v>#N/A</v>
      </c>
      <c r="AL610" t="e">
        <f t="shared" ca="1" si="1578"/>
        <v>#N/A</v>
      </c>
      <c r="AM610" t="e">
        <f t="shared" ca="1" si="1578"/>
        <v>#N/A</v>
      </c>
      <c r="AN610" t="e">
        <f t="shared" ca="1" si="1578"/>
        <v>#N/A</v>
      </c>
      <c r="AO610" t="e">
        <f t="shared" ca="1" si="1578"/>
        <v>#N/A</v>
      </c>
      <c r="AP610" t="e">
        <f t="shared" ca="1" si="1578"/>
        <v>#N/A</v>
      </c>
      <c r="AQ610" t="e">
        <f t="shared" ca="1" si="1578"/>
        <v>#N/A</v>
      </c>
      <c r="AR610" t="e">
        <f t="shared" ca="1" si="1578"/>
        <v>#N/A</v>
      </c>
      <c r="AS610" t="e">
        <f t="shared" ca="1" si="1578"/>
        <v>#N/A</v>
      </c>
      <c r="AT610" t="e">
        <f t="shared" ca="1" si="1578"/>
        <v>#N/A</v>
      </c>
      <c r="AU610" t="e">
        <f t="shared" ca="1" si="1578"/>
        <v>#N/A</v>
      </c>
      <c r="AV610" t="e">
        <f t="shared" ca="1" si="1578"/>
        <v>#N/A</v>
      </c>
      <c r="AW610" t="e">
        <f t="shared" ca="1" si="1578"/>
        <v>#N/A</v>
      </c>
      <c r="AX610" t="e">
        <f t="shared" ca="1" si="1578"/>
        <v>#N/A</v>
      </c>
      <c r="AY610" t="e">
        <f t="shared" ca="1" si="1578"/>
        <v>#N/A</v>
      </c>
      <c r="AZ610" t="e">
        <f t="shared" ca="1" si="1578"/>
        <v>#N/A</v>
      </c>
      <c r="BA610" t="e">
        <f t="shared" ca="1" si="1578"/>
        <v>#N/A</v>
      </c>
      <c r="BB610" s="91" t="e">
        <f t="shared" ca="1" si="1578"/>
        <v>#N/A</v>
      </c>
      <c r="BC610" t="e">
        <f t="shared" ca="1" si="1578"/>
        <v>#N/A</v>
      </c>
      <c r="BD610" t="e">
        <f t="shared" ca="1" si="1578"/>
        <v>#N/A</v>
      </c>
      <c r="BE610" t="e">
        <f t="shared" ca="1" si="1578"/>
        <v>#N/A</v>
      </c>
      <c r="BF610" t="e">
        <f t="shared" ca="1" si="1578"/>
        <v>#N/A</v>
      </c>
      <c r="BG610" t="e">
        <f t="shared" ca="1" si="1578"/>
        <v>#N/A</v>
      </c>
      <c r="BH610" t="e">
        <f t="shared" ca="1" si="1578"/>
        <v>#N/A</v>
      </c>
      <c r="BI610" t="e">
        <f t="shared" ca="1" si="1578"/>
        <v>#N/A</v>
      </c>
      <c r="BJ610" t="e">
        <f t="shared" ca="1" si="1578"/>
        <v>#N/A</v>
      </c>
      <c r="BK610" t="e">
        <f t="shared" ca="1" si="1578"/>
        <v>#N/A</v>
      </c>
      <c r="BL610" t="e">
        <f t="shared" ca="1" si="1578"/>
        <v>#N/A</v>
      </c>
      <c r="BM610" t="e">
        <f t="shared" ca="1" si="1578"/>
        <v>#N/A</v>
      </c>
      <c r="BN610" t="e">
        <f t="shared" ca="1" si="1578"/>
        <v>#N/A</v>
      </c>
      <c r="BO610" t="e">
        <f t="shared" ca="1" si="1578"/>
        <v>#N/A</v>
      </c>
      <c r="BP610" t="e">
        <f t="shared" ca="1" si="1578"/>
        <v>#N/A</v>
      </c>
      <c r="BQ610" t="e">
        <f t="shared" ca="1" si="1578"/>
        <v>#N/A</v>
      </c>
      <c r="BR610" t="e">
        <f t="shared" ca="1" si="1578"/>
        <v>#N/A</v>
      </c>
      <c r="BS610" t="e">
        <f t="shared" ca="1" si="1578"/>
        <v>#N/A</v>
      </c>
      <c r="BT610" t="e">
        <f t="shared" ca="1" si="1578"/>
        <v>#N/A</v>
      </c>
      <c r="BU610" t="e">
        <f t="shared" ca="1" si="1578"/>
        <v>#N/A</v>
      </c>
      <c r="BV610" t="e">
        <f t="shared" ca="1" si="1578"/>
        <v>#N/A</v>
      </c>
      <c r="BW610" t="e">
        <f t="shared" ca="1" si="1578"/>
        <v>#N/A</v>
      </c>
      <c r="BX610" t="e">
        <f t="shared" ca="1" si="1578"/>
        <v>#N/A</v>
      </c>
      <c r="BY610" t="e">
        <f t="shared" ca="1" si="1578"/>
        <v>#N/A</v>
      </c>
      <c r="BZ610" t="e">
        <f t="shared" ca="1" si="1578"/>
        <v>#N/A</v>
      </c>
      <c r="CA610" t="e">
        <f t="shared" ca="1" si="1578"/>
        <v>#N/A</v>
      </c>
      <c r="CB610" t="e">
        <f t="shared" ca="1" si="1578"/>
        <v>#N/A</v>
      </c>
      <c r="CC610" t="e">
        <f t="shared" ca="1" si="1578"/>
        <v>#N/A</v>
      </c>
      <c r="CD610" t="e">
        <f t="shared" ca="1" si="1578"/>
        <v>#N/A</v>
      </c>
      <c r="CE610" t="e">
        <f t="shared" ca="1" si="1578"/>
        <v>#N/A</v>
      </c>
      <c r="CF610" s="91" t="e">
        <f t="shared" ca="1" si="1578"/>
        <v>#N/A</v>
      </c>
      <c r="CG610" t="e">
        <f t="shared" ca="1" si="1578"/>
        <v>#N/A</v>
      </c>
      <c r="CH610" t="e">
        <f t="shared" ca="1" si="1578"/>
        <v>#N/A</v>
      </c>
      <c r="CI610" t="e">
        <f t="shared" ca="1" si="1578"/>
        <v>#N/A</v>
      </c>
      <c r="CJ610" t="e">
        <f t="shared" ca="1" si="1578"/>
        <v>#N/A</v>
      </c>
      <c r="CK610" t="e">
        <f t="shared" ca="1" si="1579"/>
        <v>#N/A</v>
      </c>
      <c r="CL610" t="e">
        <f t="shared" ca="1" si="1579"/>
        <v>#N/A</v>
      </c>
      <c r="CM610" t="e">
        <f t="shared" ca="1" si="1579"/>
        <v>#N/A</v>
      </c>
      <c r="CN610" t="e">
        <f t="shared" ca="1" si="1579"/>
        <v>#N/A</v>
      </c>
      <c r="CO610" t="e">
        <f t="shared" ca="1" si="1579"/>
        <v>#N/A</v>
      </c>
      <c r="CP610" t="e">
        <f t="shared" ca="1" si="1579"/>
        <v>#N/A</v>
      </c>
      <c r="CQ610" t="e">
        <f t="shared" ca="1" si="1579"/>
        <v>#N/A</v>
      </c>
      <c r="CR610" t="e">
        <f t="shared" ca="1" si="1579"/>
        <v>#N/A</v>
      </c>
      <c r="CS610" t="e">
        <f t="shared" ca="1" si="1579"/>
        <v>#N/A</v>
      </c>
      <c r="CT610" t="e">
        <f t="shared" ca="1" si="1579"/>
        <v>#N/A</v>
      </c>
      <c r="CU610" t="e">
        <f t="shared" ca="1" si="1580"/>
        <v>#N/A</v>
      </c>
      <c r="CV610" t="e">
        <f t="shared" ca="1" si="1580"/>
        <v>#N/A</v>
      </c>
      <c r="CW610" t="e">
        <f t="shared" ca="1" si="1580"/>
        <v>#N/A</v>
      </c>
      <c r="CX610" t="e">
        <f t="shared" ca="1" si="1580"/>
        <v>#N/A</v>
      </c>
      <c r="CY610" t="e">
        <f t="shared" ca="1" si="1580"/>
        <v>#N/A</v>
      </c>
      <c r="CZ610" t="e">
        <f t="shared" ca="1" si="1580"/>
        <v>#N/A</v>
      </c>
      <c r="DA610" t="e">
        <f t="shared" ca="1" si="1580"/>
        <v>#N/A</v>
      </c>
      <c r="DB610" t="e">
        <f t="shared" ca="1" si="1580"/>
        <v>#N/A</v>
      </c>
      <c r="DC610" t="e">
        <f t="shared" ca="1" si="1580"/>
        <v>#N/A</v>
      </c>
      <c r="DD610" t="e">
        <f t="shared" ca="1" si="1580"/>
        <v>#N/A</v>
      </c>
      <c r="DE610" t="e">
        <f t="shared" ca="1" si="1581"/>
        <v>#N/A</v>
      </c>
      <c r="DF610" t="e">
        <f t="shared" ca="1" si="1581"/>
        <v>#N/A</v>
      </c>
      <c r="DG610" t="e">
        <f t="shared" ca="1" si="1581"/>
        <v>#N/A</v>
      </c>
      <c r="DH610" t="e">
        <f t="shared" ca="1" si="1581"/>
        <v>#N/A</v>
      </c>
      <c r="DI610" t="e">
        <f t="shared" ca="1" si="1581"/>
        <v>#N/A</v>
      </c>
      <c r="DJ610" s="91" t="e">
        <f t="shared" ca="1" si="1581"/>
        <v>#N/A</v>
      </c>
      <c r="DK610" t="e">
        <f t="shared" ca="1" si="1581"/>
        <v>#N/A</v>
      </c>
      <c r="DL610" t="e">
        <f t="shared" ca="1" si="1581"/>
        <v>#N/A</v>
      </c>
      <c r="DM610" t="e">
        <f t="shared" ca="1" si="1581"/>
        <v>#N/A</v>
      </c>
      <c r="DN610" t="e">
        <f t="shared" ca="1" si="1581"/>
        <v>#N/A</v>
      </c>
      <c r="DO610" t="e">
        <f t="shared" ca="1" si="1582"/>
        <v>#N/A</v>
      </c>
      <c r="DP610" t="e">
        <f t="shared" ca="1" si="1582"/>
        <v>#N/A</v>
      </c>
      <c r="DQ610" t="e">
        <f t="shared" ca="1" si="1582"/>
        <v>#N/A</v>
      </c>
      <c r="DR610" t="e">
        <f t="shared" ca="1" si="1582"/>
        <v>#N/A</v>
      </c>
      <c r="DS610" t="e">
        <f t="shared" ca="1" si="1582"/>
        <v>#N/A</v>
      </c>
      <c r="DT610" t="e">
        <f t="shared" ca="1" si="1582"/>
        <v>#N/A</v>
      </c>
      <c r="DU610" t="e">
        <f t="shared" ca="1" si="1582"/>
        <v>#N/A</v>
      </c>
      <c r="DV610" t="e">
        <f t="shared" ca="1" si="1582"/>
        <v>#N/A</v>
      </c>
      <c r="DW610" t="e">
        <f t="shared" ca="1" si="1582"/>
        <v>#N/A</v>
      </c>
      <c r="DX610" t="e">
        <f t="shared" ca="1" si="1582"/>
        <v>#N/A</v>
      </c>
      <c r="DY610" t="e">
        <f t="shared" ca="1" si="1583"/>
        <v>#N/A</v>
      </c>
      <c r="DZ610" t="e">
        <f t="shared" ca="1" si="1583"/>
        <v>#N/A</v>
      </c>
      <c r="EA610" t="e">
        <f t="shared" ca="1" si="1583"/>
        <v>#N/A</v>
      </c>
      <c r="EB610" t="e">
        <f t="shared" ca="1" si="1583"/>
        <v>#N/A</v>
      </c>
      <c r="EC610" t="e">
        <f t="shared" ca="1" si="1583"/>
        <v>#N/A</v>
      </c>
      <c r="ED610" t="e">
        <f t="shared" ca="1" si="1583"/>
        <v>#N/A</v>
      </c>
      <c r="EE610" t="e">
        <f t="shared" ca="1" si="1583"/>
        <v>#N/A</v>
      </c>
      <c r="EF610" t="e">
        <f t="shared" ca="1" si="1583"/>
        <v>#N/A</v>
      </c>
      <c r="EG610" t="e">
        <f t="shared" ca="1" si="1583"/>
        <v>#N/A</v>
      </c>
      <c r="EH610" t="e">
        <f t="shared" ca="1" si="1583"/>
        <v>#N/A</v>
      </c>
      <c r="EI610" t="e">
        <f t="shared" ca="1" si="1584"/>
        <v>#N/A</v>
      </c>
      <c r="EJ610" t="e">
        <f t="shared" ca="1" si="1584"/>
        <v>#N/A</v>
      </c>
      <c r="EK610" t="e">
        <f t="shared" ca="1" si="1584"/>
        <v>#N/A</v>
      </c>
      <c r="EL610" t="e">
        <f t="shared" ca="1" si="1584"/>
        <v>#N/A</v>
      </c>
      <c r="EM610" t="e">
        <f t="shared" ca="1" si="1584"/>
        <v>#N/A</v>
      </c>
      <c r="EN610" s="91" t="e">
        <f t="shared" ca="1" si="1584"/>
        <v>#N/A</v>
      </c>
    </row>
    <row r="611" spans="1:144">
      <c r="A611">
        <f ca="1"/>
        <v>0</v>
      </c>
      <c r="B611">
        <f ca="1"/>
        <v>0</v>
      </c>
      <c r="C611">
        <f ca="1"/>
        <v>0</v>
      </c>
      <c r="D611" t="str">
        <f ca="1"/>
        <v/>
      </c>
      <c r="E611">
        <f ca="1"/>
        <v>0</v>
      </c>
      <c r="F611">
        <f ca="1"/>
        <v>0</v>
      </c>
      <c r="G611">
        <f ca="1"/>
        <v>0</v>
      </c>
      <c r="H611" t="str">
        <f ca="1"/>
        <v/>
      </c>
      <c r="I611">
        <f ca="1"/>
        <v>0</v>
      </c>
      <c r="J611" t="str">
        <f ca="1"/>
        <v/>
      </c>
      <c r="K611" t="str">
        <f ca="1"/>
        <v>0</v>
      </c>
      <c r="L611" t="str">
        <f ca="1"/>
        <v>0</v>
      </c>
      <c r="M611" t="str">
        <f ca="1"/>
        <v>0</v>
      </c>
      <c r="X611" s="91" t="e">
        <f t="shared" ca="1" si="1577"/>
        <v>#N/A</v>
      </c>
      <c r="Y611" t="e">
        <f t="shared" ca="1" si="1578"/>
        <v>#N/A</v>
      </c>
      <c r="Z611" t="e">
        <f t="shared" ca="1" si="1578"/>
        <v>#N/A</v>
      </c>
      <c r="AA611" t="e">
        <f t="shared" ca="1" si="1578"/>
        <v>#N/A</v>
      </c>
      <c r="AB611" t="e">
        <f t="shared" ca="1" si="1578"/>
        <v>#N/A</v>
      </c>
      <c r="AC611" t="e">
        <f t="shared" ca="1" si="1578"/>
        <v>#N/A</v>
      </c>
      <c r="AD611" t="e">
        <f t="shared" ca="1" si="1578"/>
        <v>#N/A</v>
      </c>
      <c r="AE611" t="e">
        <f t="shared" ca="1" si="1578"/>
        <v>#N/A</v>
      </c>
      <c r="AF611" t="e">
        <f t="shared" ca="1" si="1578"/>
        <v>#N/A</v>
      </c>
      <c r="AG611" t="e">
        <f t="shared" ca="1" si="1578"/>
        <v>#N/A</v>
      </c>
      <c r="AH611" t="e">
        <f t="shared" ca="1" si="1578"/>
        <v>#N/A</v>
      </c>
      <c r="AI611" t="e">
        <f t="shared" ca="1" si="1578"/>
        <v>#N/A</v>
      </c>
      <c r="AJ611" t="e">
        <f t="shared" ca="1" si="1578"/>
        <v>#N/A</v>
      </c>
      <c r="AK611" t="e">
        <f t="shared" ca="1" si="1578"/>
        <v>#N/A</v>
      </c>
      <c r="AL611" t="e">
        <f t="shared" ca="1" si="1578"/>
        <v>#N/A</v>
      </c>
      <c r="AM611" t="e">
        <f t="shared" ca="1" si="1578"/>
        <v>#N/A</v>
      </c>
      <c r="AN611" t="e">
        <f t="shared" ca="1" si="1578"/>
        <v>#N/A</v>
      </c>
      <c r="AO611" t="e">
        <f t="shared" ca="1" si="1578"/>
        <v>#N/A</v>
      </c>
      <c r="AP611" t="e">
        <f t="shared" ca="1" si="1578"/>
        <v>#N/A</v>
      </c>
      <c r="AQ611" t="e">
        <f t="shared" ca="1" si="1578"/>
        <v>#N/A</v>
      </c>
      <c r="AR611" t="e">
        <f t="shared" ca="1" si="1578"/>
        <v>#N/A</v>
      </c>
      <c r="AS611" t="e">
        <f t="shared" ca="1" si="1578"/>
        <v>#N/A</v>
      </c>
      <c r="AT611" t="e">
        <f t="shared" ca="1" si="1578"/>
        <v>#N/A</v>
      </c>
      <c r="AU611" t="e">
        <f t="shared" ca="1" si="1578"/>
        <v>#N/A</v>
      </c>
      <c r="AV611" t="e">
        <f t="shared" ca="1" si="1578"/>
        <v>#N/A</v>
      </c>
      <c r="AW611" t="e">
        <f t="shared" ca="1" si="1578"/>
        <v>#N/A</v>
      </c>
      <c r="AX611" t="e">
        <f t="shared" ca="1" si="1578"/>
        <v>#N/A</v>
      </c>
      <c r="AY611" t="e">
        <f t="shared" ca="1" si="1578"/>
        <v>#N/A</v>
      </c>
      <c r="AZ611" t="e">
        <f t="shared" ca="1" si="1578"/>
        <v>#N/A</v>
      </c>
      <c r="BA611" t="e">
        <f t="shared" ca="1" si="1578"/>
        <v>#N/A</v>
      </c>
      <c r="BB611" s="91" t="e">
        <f t="shared" ca="1" si="1578"/>
        <v>#N/A</v>
      </c>
      <c r="BC611" t="e">
        <f t="shared" ca="1" si="1578"/>
        <v>#N/A</v>
      </c>
      <c r="BD611" t="e">
        <f t="shared" ca="1" si="1578"/>
        <v>#N/A</v>
      </c>
      <c r="BE611" t="e">
        <f t="shared" ca="1" si="1578"/>
        <v>#N/A</v>
      </c>
      <c r="BF611" t="e">
        <f t="shared" ca="1" si="1578"/>
        <v>#N/A</v>
      </c>
      <c r="BG611" t="e">
        <f t="shared" ca="1" si="1578"/>
        <v>#N/A</v>
      </c>
      <c r="BH611" t="e">
        <f t="shared" ca="1" si="1578"/>
        <v>#N/A</v>
      </c>
      <c r="BI611" t="e">
        <f t="shared" ca="1" si="1578"/>
        <v>#N/A</v>
      </c>
      <c r="BJ611" t="e">
        <f t="shared" ca="1" si="1578"/>
        <v>#N/A</v>
      </c>
      <c r="BK611" t="e">
        <f t="shared" ca="1" si="1578"/>
        <v>#N/A</v>
      </c>
      <c r="BL611" t="e">
        <f t="shared" ca="1" si="1578"/>
        <v>#N/A</v>
      </c>
      <c r="BM611" t="e">
        <f t="shared" ca="1" si="1578"/>
        <v>#N/A</v>
      </c>
      <c r="BN611" t="e">
        <f t="shared" ca="1" si="1578"/>
        <v>#N/A</v>
      </c>
      <c r="BO611" t="e">
        <f t="shared" ca="1" si="1578"/>
        <v>#N/A</v>
      </c>
      <c r="BP611" t="e">
        <f t="shared" ca="1" si="1578"/>
        <v>#N/A</v>
      </c>
      <c r="BQ611" t="e">
        <f t="shared" ca="1" si="1578"/>
        <v>#N/A</v>
      </c>
      <c r="BR611" t="e">
        <f t="shared" ca="1" si="1578"/>
        <v>#N/A</v>
      </c>
      <c r="BS611" t="e">
        <f t="shared" ca="1" si="1578"/>
        <v>#N/A</v>
      </c>
      <c r="BT611" t="e">
        <f t="shared" ca="1" si="1578"/>
        <v>#N/A</v>
      </c>
      <c r="BU611" t="e">
        <f t="shared" ca="1" si="1578"/>
        <v>#N/A</v>
      </c>
      <c r="BV611" t="e">
        <f t="shared" ca="1" si="1578"/>
        <v>#N/A</v>
      </c>
      <c r="BW611" t="e">
        <f t="shared" ca="1" si="1578"/>
        <v>#N/A</v>
      </c>
      <c r="BX611" t="e">
        <f t="shared" ca="1" si="1578"/>
        <v>#N/A</v>
      </c>
      <c r="BY611" t="e">
        <f t="shared" ca="1" si="1578"/>
        <v>#N/A</v>
      </c>
      <c r="BZ611" t="e">
        <f t="shared" ca="1" si="1578"/>
        <v>#N/A</v>
      </c>
      <c r="CA611" t="e">
        <f t="shared" ca="1" si="1578"/>
        <v>#N/A</v>
      </c>
      <c r="CB611" t="e">
        <f t="shared" ca="1" si="1578"/>
        <v>#N/A</v>
      </c>
      <c r="CC611" t="e">
        <f t="shared" ca="1" si="1578"/>
        <v>#N/A</v>
      </c>
      <c r="CD611" t="e">
        <f t="shared" ca="1" si="1578"/>
        <v>#N/A</v>
      </c>
      <c r="CE611" t="e">
        <f t="shared" ca="1" si="1578"/>
        <v>#N/A</v>
      </c>
      <c r="CF611" s="91" t="e">
        <f t="shared" ca="1" si="1578"/>
        <v>#N/A</v>
      </c>
      <c r="CG611" t="e">
        <f t="shared" ca="1" si="1578"/>
        <v>#N/A</v>
      </c>
      <c r="CH611" t="e">
        <f t="shared" ca="1" si="1578"/>
        <v>#N/A</v>
      </c>
      <c r="CI611" t="e">
        <f t="shared" ca="1" si="1578"/>
        <v>#N/A</v>
      </c>
      <c r="CJ611" t="e">
        <f t="shared" ca="1" si="1578"/>
        <v>#N/A</v>
      </c>
      <c r="CK611" t="e">
        <f t="shared" ca="1" si="1579"/>
        <v>#N/A</v>
      </c>
      <c r="CL611" t="e">
        <f t="shared" ca="1" si="1579"/>
        <v>#N/A</v>
      </c>
      <c r="CM611" t="e">
        <f t="shared" ca="1" si="1579"/>
        <v>#N/A</v>
      </c>
      <c r="CN611" t="e">
        <f t="shared" ca="1" si="1579"/>
        <v>#N/A</v>
      </c>
      <c r="CO611" t="e">
        <f t="shared" ca="1" si="1579"/>
        <v>#N/A</v>
      </c>
      <c r="CP611" t="e">
        <f t="shared" ca="1" si="1579"/>
        <v>#N/A</v>
      </c>
      <c r="CQ611" t="e">
        <f t="shared" ca="1" si="1579"/>
        <v>#N/A</v>
      </c>
      <c r="CR611" t="e">
        <f t="shared" ca="1" si="1579"/>
        <v>#N/A</v>
      </c>
      <c r="CS611" t="e">
        <f t="shared" ca="1" si="1579"/>
        <v>#N/A</v>
      </c>
      <c r="CT611" t="e">
        <f t="shared" ca="1" si="1579"/>
        <v>#N/A</v>
      </c>
      <c r="CU611" t="e">
        <f t="shared" ca="1" si="1580"/>
        <v>#N/A</v>
      </c>
      <c r="CV611" t="e">
        <f t="shared" ca="1" si="1580"/>
        <v>#N/A</v>
      </c>
      <c r="CW611" t="e">
        <f t="shared" ca="1" si="1580"/>
        <v>#N/A</v>
      </c>
      <c r="CX611" t="e">
        <f t="shared" ca="1" si="1580"/>
        <v>#N/A</v>
      </c>
      <c r="CY611" t="e">
        <f t="shared" ca="1" si="1580"/>
        <v>#N/A</v>
      </c>
      <c r="CZ611" t="e">
        <f t="shared" ca="1" si="1580"/>
        <v>#N/A</v>
      </c>
      <c r="DA611" t="e">
        <f t="shared" ca="1" si="1580"/>
        <v>#N/A</v>
      </c>
      <c r="DB611" t="e">
        <f t="shared" ca="1" si="1580"/>
        <v>#N/A</v>
      </c>
      <c r="DC611" t="e">
        <f t="shared" ca="1" si="1580"/>
        <v>#N/A</v>
      </c>
      <c r="DD611" t="e">
        <f t="shared" ca="1" si="1580"/>
        <v>#N/A</v>
      </c>
      <c r="DE611" t="e">
        <f t="shared" ca="1" si="1581"/>
        <v>#N/A</v>
      </c>
      <c r="DF611" t="e">
        <f t="shared" ca="1" si="1581"/>
        <v>#N/A</v>
      </c>
      <c r="DG611" t="e">
        <f t="shared" ca="1" si="1581"/>
        <v>#N/A</v>
      </c>
      <c r="DH611" t="e">
        <f t="shared" ca="1" si="1581"/>
        <v>#N/A</v>
      </c>
      <c r="DI611" t="e">
        <f t="shared" ca="1" si="1581"/>
        <v>#N/A</v>
      </c>
      <c r="DJ611" s="91" t="e">
        <f t="shared" ca="1" si="1581"/>
        <v>#N/A</v>
      </c>
      <c r="DK611" t="e">
        <f t="shared" ca="1" si="1581"/>
        <v>#N/A</v>
      </c>
      <c r="DL611" t="e">
        <f t="shared" ca="1" si="1581"/>
        <v>#N/A</v>
      </c>
      <c r="DM611" t="e">
        <f t="shared" ca="1" si="1581"/>
        <v>#N/A</v>
      </c>
      <c r="DN611" t="e">
        <f t="shared" ca="1" si="1581"/>
        <v>#N/A</v>
      </c>
      <c r="DO611" t="e">
        <f t="shared" ca="1" si="1582"/>
        <v>#N/A</v>
      </c>
      <c r="DP611" t="e">
        <f t="shared" ca="1" si="1582"/>
        <v>#N/A</v>
      </c>
      <c r="DQ611" t="e">
        <f t="shared" ca="1" si="1582"/>
        <v>#N/A</v>
      </c>
      <c r="DR611" t="e">
        <f t="shared" ca="1" si="1582"/>
        <v>#N/A</v>
      </c>
      <c r="DS611" t="e">
        <f t="shared" ca="1" si="1582"/>
        <v>#N/A</v>
      </c>
      <c r="DT611" t="e">
        <f t="shared" ca="1" si="1582"/>
        <v>#N/A</v>
      </c>
      <c r="DU611" t="e">
        <f t="shared" ca="1" si="1582"/>
        <v>#N/A</v>
      </c>
      <c r="DV611" t="e">
        <f t="shared" ca="1" si="1582"/>
        <v>#N/A</v>
      </c>
      <c r="DW611" t="e">
        <f t="shared" ca="1" si="1582"/>
        <v>#N/A</v>
      </c>
      <c r="DX611" t="e">
        <f t="shared" ca="1" si="1582"/>
        <v>#N/A</v>
      </c>
      <c r="DY611" t="e">
        <f t="shared" ca="1" si="1583"/>
        <v>#N/A</v>
      </c>
      <c r="DZ611" t="e">
        <f t="shared" ca="1" si="1583"/>
        <v>#N/A</v>
      </c>
      <c r="EA611" t="e">
        <f t="shared" ca="1" si="1583"/>
        <v>#N/A</v>
      </c>
      <c r="EB611" t="e">
        <f t="shared" ca="1" si="1583"/>
        <v>#N/A</v>
      </c>
      <c r="EC611" t="e">
        <f t="shared" ca="1" si="1583"/>
        <v>#N/A</v>
      </c>
      <c r="ED611" t="e">
        <f t="shared" ca="1" si="1583"/>
        <v>#N/A</v>
      </c>
      <c r="EE611" t="e">
        <f t="shared" ca="1" si="1583"/>
        <v>#N/A</v>
      </c>
      <c r="EF611" t="e">
        <f t="shared" ca="1" si="1583"/>
        <v>#N/A</v>
      </c>
      <c r="EG611" t="e">
        <f t="shared" ca="1" si="1583"/>
        <v>#N/A</v>
      </c>
      <c r="EH611" t="e">
        <f t="shared" ca="1" si="1583"/>
        <v>#N/A</v>
      </c>
      <c r="EI611" t="e">
        <f t="shared" ca="1" si="1584"/>
        <v>#N/A</v>
      </c>
      <c r="EJ611" t="e">
        <f t="shared" ca="1" si="1584"/>
        <v>#N/A</v>
      </c>
      <c r="EK611" t="e">
        <f t="shared" ca="1" si="1584"/>
        <v>#N/A</v>
      </c>
      <c r="EL611" t="e">
        <f t="shared" ca="1" si="1584"/>
        <v>#N/A</v>
      </c>
      <c r="EM611" t="e">
        <f t="shared" ca="1" si="1584"/>
        <v>#N/A</v>
      </c>
      <c r="EN611" s="91" t="e">
        <f t="shared" ca="1" si="1584"/>
        <v>#N/A</v>
      </c>
    </row>
    <row r="612" spans="1:144">
      <c r="A612">
        <f ca="1"/>
        <v>0</v>
      </c>
      <c r="B612">
        <f ca="1"/>
        <v>0</v>
      </c>
      <c r="C612">
        <f ca="1"/>
        <v>0</v>
      </c>
      <c r="D612" t="str">
        <f ca="1"/>
        <v/>
      </c>
      <c r="E612">
        <f ca="1"/>
        <v>0</v>
      </c>
      <c r="F612">
        <f ca="1"/>
        <v>0</v>
      </c>
      <c r="G612">
        <f ca="1"/>
        <v>0</v>
      </c>
      <c r="H612" t="str">
        <f ca="1"/>
        <v/>
      </c>
      <c r="I612">
        <f ca="1"/>
        <v>0</v>
      </c>
      <c r="J612" t="str">
        <f ca="1"/>
        <v/>
      </c>
      <c r="K612" t="str">
        <f ca="1"/>
        <v>0</v>
      </c>
      <c r="L612" t="str">
        <f ca="1"/>
        <v>0</v>
      </c>
      <c r="M612" t="str">
        <f ca="1"/>
        <v>0</v>
      </c>
      <c r="X612" s="91" t="e">
        <f t="shared" ca="1" si="1577"/>
        <v>#N/A</v>
      </c>
      <c r="Y612" t="e">
        <f t="shared" ca="1" si="1578"/>
        <v>#N/A</v>
      </c>
      <c r="Z612" t="e">
        <f t="shared" ca="1" si="1578"/>
        <v>#N/A</v>
      </c>
      <c r="AA612" t="e">
        <f t="shared" ca="1" si="1578"/>
        <v>#N/A</v>
      </c>
      <c r="AB612" t="e">
        <f t="shared" ca="1" si="1578"/>
        <v>#N/A</v>
      </c>
      <c r="AC612" t="e">
        <f t="shared" ca="1" si="1578"/>
        <v>#N/A</v>
      </c>
      <c r="AD612" t="e">
        <f t="shared" ca="1" si="1578"/>
        <v>#N/A</v>
      </c>
      <c r="AE612" t="e">
        <f t="shared" ca="1" si="1578"/>
        <v>#N/A</v>
      </c>
      <c r="AF612" t="e">
        <f t="shared" ca="1" si="1578"/>
        <v>#N/A</v>
      </c>
      <c r="AG612" t="e">
        <f t="shared" ca="1" si="1578"/>
        <v>#N/A</v>
      </c>
      <c r="AH612" t="e">
        <f t="shared" ca="1" si="1578"/>
        <v>#N/A</v>
      </c>
      <c r="AI612" t="e">
        <f t="shared" ca="1" si="1578"/>
        <v>#N/A</v>
      </c>
      <c r="AJ612" t="e">
        <f t="shared" ca="1" si="1578"/>
        <v>#N/A</v>
      </c>
      <c r="AK612" t="e">
        <f t="shared" ca="1" si="1578"/>
        <v>#N/A</v>
      </c>
      <c r="AL612" t="e">
        <f t="shared" ca="1" si="1578"/>
        <v>#N/A</v>
      </c>
      <c r="AM612" t="e">
        <f t="shared" ca="1" si="1578"/>
        <v>#N/A</v>
      </c>
      <c r="AN612" t="e">
        <f t="shared" ca="1" si="1578"/>
        <v>#N/A</v>
      </c>
      <c r="AO612" t="e">
        <f t="shared" ca="1" si="1578"/>
        <v>#N/A</v>
      </c>
      <c r="AP612" t="e">
        <f t="shared" ca="1" si="1578"/>
        <v>#N/A</v>
      </c>
      <c r="AQ612" t="e">
        <f t="shared" ca="1" si="1578"/>
        <v>#N/A</v>
      </c>
      <c r="AR612" t="e">
        <f t="shared" ca="1" si="1578"/>
        <v>#N/A</v>
      </c>
      <c r="AS612" t="e">
        <f t="shared" ca="1" si="1578"/>
        <v>#N/A</v>
      </c>
      <c r="AT612" t="e">
        <f t="shared" ca="1" si="1578"/>
        <v>#N/A</v>
      </c>
      <c r="AU612" t="e">
        <f t="shared" ca="1" si="1578"/>
        <v>#N/A</v>
      </c>
      <c r="AV612" t="e">
        <f t="shared" ca="1" si="1578"/>
        <v>#N/A</v>
      </c>
      <c r="AW612" t="e">
        <f t="shared" ca="1" si="1578"/>
        <v>#N/A</v>
      </c>
      <c r="AX612" t="e">
        <f t="shared" ca="1" si="1578"/>
        <v>#N/A</v>
      </c>
      <c r="AY612" t="e">
        <f t="shared" ca="1" si="1578"/>
        <v>#N/A</v>
      </c>
      <c r="AZ612" t="e">
        <f t="shared" ca="1" si="1578"/>
        <v>#N/A</v>
      </c>
      <c r="BA612" t="e">
        <f t="shared" ca="1" si="1578"/>
        <v>#N/A</v>
      </c>
      <c r="BB612" s="91" t="e">
        <f t="shared" ca="1" si="1578"/>
        <v>#N/A</v>
      </c>
      <c r="BC612" t="e">
        <f t="shared" ca="1" si="1578"/>
        <v>#N/A</v>
      </c>
      <c r="BD612" t="e">
        <f t="shared" ca="1" si="1578"/>
        <v>#N/A</v>
      </c>
      <c r="BE612" t="e">
        <f t="shared" ca="1" si="1578"/>
        <v>#N/A</v>
      </c>
      <c r="BF612" t="e">
        <f t="shared" ca="1" si="1578"/>
        <v>#N/A</v>
      </c>
      <c r="BG612" t="e">
        <f t="shared" ca="1" si="1578"/>
        <v>#N/A</v>
      </c>
      <c r="BH612" t="e">
        <f t="shared" ca="1" si="1578"/>
        <v>#N/A</v>
      </c>
      <c r="BI612" t="e">
        <f t="shared" ca="1" si="1578"/>
        <v>#N/A</v>
      </c>
      <c r="BJ612" t="e">
        <f t="shared" ca="1" si="1578"/>
        <v>#N/A</v>
      </c>
      <c r="BK612" t="e">
        <f t="shared" ca="1" si="1578"/>
        <v>#N/A</v>
      </c>
      <c r="BL612" t="e">
        <f t="shared" ca="1" si="1578"/>
        <v>#N/A</v>
      </c>
      <c r="BM612" t="e">
        <f t="shared" ca="1" si="1578"/>
        <v>#N/A</v>
      </c>
      <c r="BN612" t="e">
        <f t="shared" ca="1" si="1578"/>
        <v>#N/A</v>
      </c>
      <c r="BO612" t="e">
        <f t="shared" ca="1" si="1578"/>
        <v>#N/A</v>
      </c>
      <c r="BP612" t="e">
        <f t="shared" ca="1" si="1578"/>
        <v>#N/A</v>
      </c>
      <c r="BQ612" t="e">
        <f t="shared" ca="1" si="1578"/>
        <v>#N/A</v>
      </c>
      <c r="BR612" t="e">
        <f t="shared" ca="1" si="1578"/>
        <v>#N/A</v>
      </c>
      <c r="BS612" t="e">
        <f t="shared" ca="1" si="1578"/>
        <v>#N/A</v>
      </c>
      <c r="BT612" t="e">
        <f t="shared" ca="1" si="1578"/>
        <v>#N/A</v>
      </c>
      <c r="BU612" t="e">
        <f t="shared" ca="1" si="1578"/>
        <v>#N/A</v>
      </c>
      <c r="BV612" t="e">
        <f t="shared" ca="1" si="1578"/>
        <v>#N/A</v>
      </c>
      <c r="BW612" t="e">
        <f t="shared" ca="1" si="1578"/>
        <v>#N/A</v>
      </c>
      <c r="BX612" t="e">
        <f t="shared" ca="1" si="1578"/>
        <v>#N/A</v>
      </c>
      <c r="BY612" t="e">
        <f t="shared" ca="1" si="1578"/>
        <v>#N/A</v>
      </c>
      <c r="BZ612" t="e">
        <f t="shared" ca="1" si="1578"/>
        <v>#N/A</v>
      </c>
      <c r="CA612" t="e">
        <f t="shared" ca="1" si="1578"/>
        <v>#N/A</v>
      </c>
      <c r="CB612" t="e">
        <f t="shared" ca="1" si="1578"/>
        <v>#N/A</v>
      </c>
      <c r="CC612" t="e">
        <f t="shared" ca="1" si="1578"/>
        <v>#N/A</v>
      </c>
      <c r="CD612" t="e">
        <f t="shared" ca="1" si="1578"/>
        <v>#N/A</v>
      </c>
      <c r="CE612" t="e">
        <f t="shared" ca="1" si="1578"/>
        <v>#N/A</v>
      </c>
      <c r="CF612" s="91" t="e">
        <f t="shared" ca="1" si="1578"/>
        <v>#N/A</v>
      </c>
      <c r="CG612" t="e">
        <f t="shared" ca="1" si="1578"/>
        <v>#N/A</v>
      </c>
      <c r="CH612" t="e">
        <f t="shared" ca="1" si="1578"/>
        <v>#N/A</v>
      </c>
      <c r="CI612" t="e">
        <f t="shared" ca="1" si="1578"/>
        <v>#N/A</v>
      </c>
      <c r="CJ612" t="e">
        <f t="shared" ref="CJ612:EN615" ca="1" si="1585">$L612*$E$572</f>
        <v>#N/A</v>
      </c>
      <c r="CK612" t="e">
        <f t="shared" ca="1" si="1585"/>
        <v>#N/A</v>
      </c>
      <c r="CL612" t="e">
        <f t="shared" ca="1" si="1585"/>
        <v>#N/A</v>
      </c>
      <c r="CM612" t="e">
        <f t="shared" ca="1" si="1585"/>
        <v>#N/A</v>
      </c>
      <c r="CN612" t="e">
        <f t="shared" ca="1" si="1585"/>
        <v>#N/A</v>
      </c>
      <c r="CO612" t="e">
        <f t="shared" ca="1" si="1585"/>
        <v>#N/A</v>
      </c>
      <c r="CP612" t="e">
        <f t="shared" ca="1" si="1585"/>
        <v>#N/A</v>
      </c>
      <c r="CQ612" t="e">
        <f t="shared" ca="1" si="1585"/>
        <v>#N/A</v>
      </c>
      <c r="CR612" t="e">
        <f t="shared" ca="1" si="1585"/>
        <v>#N/A</v>
      </c>
      <c r="CS612" t="e">
        <f t="shared" ca="1" si="1585"/>
        <v>#N/A</v>
      </c>
      <c r="CT612" t="e">
        <f t="shared" ca="1" si="1585"/>
        <v>#N/A</v>
      </c>
      <c r="CU612" t="e">
        <f t="shared" ca="1" si="1585"/>
        <v>#N/A</v>
      </c>
      <c r="CV612" t="e">
        <f t="shared" ca="1" si="1585"/>
        <v>#N/A</v>
      </c>
      <c r="CW612" t="e">
        <f t="shared" ca="1" si="1585"/>
        <v>#N/A</v>
      </c>
      <c r="CX612" t="e">
        <f t="shared" ca="1" si="1585"/>
        <v>#N/A</v>
      </c>
      <c r="CY612" t="e">
        <f t="shared" ca="1" si="1585"/>
        <v>#N/A</v>
      </c>
      <c r="CZ612" t="e">
        <f t="shared" ca="1" si="1585"/>
        <v>#N/A</v>
      </c>
      <c r="DA612" t="e">
        <f t="shared" ca="1" si="1585"/>
        <v>#N/A</v>
      </c>
      <c r="DB612" t="e">
        <f t="shared" ca="1" si="1585"/>
        <v>#N/A</v>
      </c>
      <c r="DC612" t="e">
        <f t="shared" ca="1" si="1585"/>
        <v>#N/A</v>
      </c>
      <c r="DD612" t="e">
        <f t="shared" ca="1" si="1585"/>
        <v>#N/A</v>
      </c>
      <c r="DE612" t="e">
        <f t="shared" ca="1" si="1585"/>
        <v>#N/A</v>
      </c>
      <c r="DF612" t="e">
        <f t="shared" ca="1" si="1585"/>
        <v>#N/A</v>
      </c>
      <c r="DG612" t="e">
        <f t="shared" ca="1" si="1585"/>
        <v>#N/A</v>
      </c>
      <c r="DH612" t="e">
        <f t="shared" ca="1" si="1585"/>
        <v>#N/A</v>
      </c>
      <c r="DI612" t="e">
        <f t="shared" ca="1" si="1585"/>
        <v>#N/A</v>
      </c>
      <c r="DJ612" s="91" t="e">
        <f t="shared" ca="1" si="1585"/>
        <v>#N/A</v>
      </c>
      <c r="DK612" t="e">
        <f t="shared" ca="1" si="1585"/>
        <v>#N/A</v>
      </c>
      <c r="DL612" t="e">
        <f t="shared" ca="1" si="1585"/>
        <v>#N/A</v>
      </c>
      <c r="DM612" t="e">
        <f t="shared" ca="1" si="1585"/>
        <v>#N/A</v>
      </c>
      <c r="DN612" t="e">
        <f t="shared" ca="1" si="1585"/>
        <v>#N/A</v>
      </c>
      <c r="DO612" t="e">
        <f t="shared" ca="1" si="1585"/>
        <v>#N/A</v>
      </c>
      <c r="DP612" t="e">
        <f t="shared" ca="1" si="1585"/>
        <v>#N/A</v>
      </c>
      <c r="DQ612" t="e">
        <f t="shared" ca="1" si="1585"/>
        <v>#N/A</v>
      </c>
      <c r="DR612" t="e">
        <f t="shared" ca="1" si="1585"/>
        <v>#N/A</v>
      </c>
      <c r="DS612" t="e">
        <f t="shared" ca="1" si="1585"/>
        <v>#N/A</v>
      </c>
      <c r="DT612" t="e">
        <f t="shared" ca="1" si="1585"/>
        <v>#N/A</v>
      </c>
      <c r="DU612" t="e">
        <f t="shared" ca="1" si="1585"/>
        <v>#N/A</v>
      </c>
      <c r="DV612" t="e">
        <f t="shared" ca="1" si="1585"/>
        <v>#N/A</v>
      </c>
      <c r="DW612" t="e">
        <f t="shared" ca="1" si="1585"/>
        <v>#N/A</v>
      </c>
      <c r="DX612" t="e">
        <f t="shared" ca="1" si="1585"/>
        <v>#N/A</v>
      </c>
      <c r="DY612" t="e">
        <f t="shared" ca="1" si="1585"/>
        <v>#N/A</v>
      </c>
      <c r="DZ612" t="e">
        <f t="shared" ca="1" si="1585"/>
        <v>#N/A</v>
      </c>
      <c r="EA612" t="e">
        <f t="shared" ca="1" si="1585"/>
        <v>#N/A</v>
      </c>
      <c r="EB612" t="e">
        <f t="shared" ca="1" si="1585"/>
        <v>#N/A</v>
      </c>
      <c r="EC612" t="e">
        <f t="shared" ca="1" si="1585"/>
        <v>#N/A</v>
      </c>
      <c r="ED612" t="e">
        <f t="shared" ca="1" si="1585"/>
        <v>#N/A</v>
      </c>
      <c r="EE612" t="e">
        <f t="shared" ca="1" si="1585"/>
        <v>#N/A</v>
      </c>
      <c r="EF612" t="e">
        <f t="shared" ca="1" si="1585"/>
        <v>#N/A</v>
      </c>
      <c r="EG612" t="e">
        <f t="shared" ca="1" si="1585"/>
        <v>#N/A</v>
      </c>
      <c r="EH612" t="e">
        <f t="shared" ca="1" si="1585"/>
        <v>#N/A</v>
      </c>
      <c r="EI612" t="e">
        <f t="shared" ca="1" si="1585"/>
        <v>#N/A</v>
      </c>
      <c r="EJ612" t="e">
        <f t="shared" ca="1" si="1585"/>
        <v>#N/A</v>
      </c>
      <c r="EK612" t="e">
        <f t="shared" ca="1" si="1585"/>
        <v>#N/A</v>
      </c>
      <c r="EL612" t="e">
        <f t="shared" ca="1" si="1585"/>
        <v>#N/A</v>
      </c>
      <c r="EM612" t="e">
        <f t="shared" ca="1" si="1585"/>
        <v>#N/A</v>
      </c>
      <c r="EN612" s="91" t="e">
        <f t="shared" ca="1" si="1585"/>
        <v>#N/A</v>
      </c>
    </row>
    <row r="613" spans="1:144">
      <c r="A613">
        <f ca="1"/>
        <v>0</v>
      </c>
      <c r="B613">
        <f ca="1"/>
        <v>0</v>
      </c>
      <c r="C613">
        <f ca="1"/>
        <v>0</v>
      </c>
      <c r="D613" t="str">
        <f ca="1"/>
        <v/>
      </c>
      <c r="E613">
        <f ca="1"/>
        <v>0</v>
      </c>
      <c r="F613">
        <f ca="1"/>
        <v>0</v>
      </c>
      <c r="G613">
        <f ca="1"/>
        <v>0</v>
      </c>
      <c r="H613" t="str">
        <f ca="1"/>
        <v/>
      </c>
      <c r="I613">
        <f ca="1"/>
        <v>0</v>
      </c>
      <c r="J613" t="str">
        <f ca="1"/>
        <v/>
      </c>
      <c r="K613" t="str">
        <f ca="1"/>
        <v>0</v>
      </c>
      <c r="L613" t="str">
        <f ca="1"/>
        <v>0</v>
      </c>
      <c r="M613" t="str">
        <f ca="1"/>
        <v>0</v>
      </c>
      <c r="X613" s="91" t="e">
        <f t="shared" ca="1" si="1577"/>
        <v>#N/A</v>
      </c>
      <c r="Y613" t="e">
        <f t="shared" ref="Y613:CJ616" ca="1" si="1586">$L613*$E$572</f>
        <v>#N/A</v>
      </c>
      <c r="Z613" t="e">
        <f t="shared" ca="1" si="1586"/>
        <v>#N/A</v>
      </c>
      <c r="AA613" t="e">
        <f t="shared" ca="1" si="1586"/>
        <v>#N/A</v>
      </c>
      <c r="AB613" t="e">
        <f t="shared" ca="1" si="1586"/>
        <v>#N/A</v>
      </c>
      <c r="AC613" t="e">
        <f t="shared" ca="1" si="1586"/>
        <v>#N/A</v>
      </c>
      <c r="AD613" t="e">
        <f t="shared" ca="1" si="1586"/>
        <v>#N/A</v>
      </c>
      <c r="AE613" t="e">
        <f t="shared" ca="1" si="1586"/>
        <v>#N/A</v>
      </c>
      <c r="AF613" t="e">
        <f t="shared" ca="1" si="1586"/>
        <v>#N/A</v>
      </c>
      <c r="AG613" t="e">
        <f t="shared" ca="1" si="1586"/>
        <v>#N/A</v>
      </c>
      <c r="AH613" t="e">
        <f t="shared" ca="1" si="1586"/>
        <v>#N/A</v>
      </c>
      <c r="AI613" t="e">
        <f t="shared" ca="1" si="1586"/>
        <v>#N/A</v>
      </c>
      <c r="AJ613" t="e">
        <f t="shared" ca="1" si="1586"/>
        <v>#N/A</v>
      </c>
      <c r="AK613" t="e">
        <f t="shared" ca="1" si="1586"/>
        <v>#N/A</v>
      </c>
      <c r="AL613" t="e">
        <f t="shared" ca="1" si="1586"/>
        <v>#N/A</v>
      </c>
      <c r="AM613" t="e">
        <f t="shared" ca="1" si="1586"/>
        <v>#N/A</v>
      </c>
      <c r="AN613" t="e">
        <f t="shared" ca="1" si="1586"/>
        <v>#N/A</v>
      </c>
      <c r="AO613" t="e">
        <f t="shared" ca="1" si="1586"/>
        <v>#N/A</v>
      </c>
      <c r="AP613" t="e">
        <f t="shared" ca="1" si="1586"/>
        <v>#N/A</v>
      </c>
      <c r="AQ613" t="e">
        <f t="shared" ca="1" si="1586"/>
        <v>#N/A</v>
      </c>
      <c r="AR613" t="e">
        <f t="shared" ca="1" si="1586"/>
        <v>#N/A</v>
      </c>
      <c r="AS613" t="e">
        <f t="shared" ca="1" si="1586"/>
        <v>#N/A</v>
      </c>
      <c r="AT613" t="e">
        <f t="shared" ca="1" si="1586"/>
        <v>#N/A</v>
      </c>
      <c r="AU613" t="e">
        <f t="shared" ca="1" si="1586"/>
        <v>#N/A</v>
      </c>
      <c r="AV613" t="e">
        <f t="shared" ca="1" si="1586"/>
        <v>#N/A</v>
      </c>
      <c r="AW613" t="e">
        <f t="shared" ca="1" si="1586"/>
        <v>#N/A</v>
      </c>
      <c r="AX613" t="e">
        <f t="shared" ca="1" si="1586"/>
        <v>#N/A</v>
      </c>
      <c r="AY613" t="e">
        <f t="shared" ca="1" si="1586"/>
        <v>#N/A</v>
      </c>
      <c r="AZ613" t="e">
        <f t="shared" ca="1" si="1586"/>
        <v>#N/A</v>
      </c>
      <c r="BA613" t="e">
        <f t="shared" ca="1" si="1586"/>
        <v>#N/A</v>
      </c>
      <c r="BB613" s="91" t="e">
        <f t="shared" ca="1" si="1586"/>
        <v>#N/A</v>
      </c>
      <c r="BC613" t="e">
        <f t="shared" ca="1" si="1586"/>
        <v>#N/A</v>
      </c>
      <c r="BD613" t="e">
        <f t="shared" ca="1" si="1586"/>
        <v>#N/A</v>
      </c>
      <c r="BE613" t="e">
        <f t="shared" ca="1" si="1586"/>
        <v>#N/A</v>
      </c>
      <c r="BF613" t="e">
        <f t="shared" ca="1" si="1586"/>
        <v>#N/A</v>
      </c>
      <c r="BG613" t="e">
        <f t="shared" ca="1" si="1586"/>
        <v>#N/A</v>
      </c>
      <c r="BH613" t="e">
        <f t="shared" ca="1" si="1586"/>
        <v>#N/A</v>
      </c>
      <c r="BI613" t="e">
        <f t="shared" ca="1" si="1586"/>
        <v>#N/A</v>
      </c>
      <c r="BJ613" t="e">
        <f t="shared" ca="1" si="1586"/>
        <v>#N/A</v>
      </c>
      <c r="BK613" t="e">
        <f t="shared" ca="1" si="1586"/>
        <v>#N/A</v>
      </c>
      <c r="BL613" t="e">
        <f t="shared" ca="1" si="1586"/>
        <v>#N/A</v>
      </c>
      <c r="BM613" t="e">
        <f t="shared" ca="1" si="1586"/>
        <v>#N/A</v>
      </c>
      <c r="BN613" t="e">
        <f t="shared" ca="1" si="1586"/>
        <v>#N/A</v>
      </c>
      <c r="BO613" t="e">
        <f t="shared" ca="1" si="1586"/>
        <v>#N/A</v>
      </c>
      <c r="BP613" t="e">
        <f t="shared" ca="1" si="1586"/>
        <v>#N/A</v>
      </c>
      <c r="BQ613" t="e">
        <f t="shared" ca="1" si="1586"/>
        <v>#N/A</v>
      </c>
      <c r="BR613" t="e">
        <f t="shared" ca="1" si="1586"/>
        <v>#N/A</v>
      </c>
      <c r="BS613" t="e">
        <f t="shared" ca="1" si="1586"/>
        <v>#N/A</v>
      </c>
      <c r="BT613" t="e">
        <f t="shared" ca="1" si="1586"/>
        <v>#N/A</v>
      </c>
      <c r="BU613" t="e">
        <f t="shared" ca="1" si="1586"/>
        <v>#N/A</v>
      </c>
      <c r="BV613" t="e">
        <f t="shared" ca="1" si="1586"/>
        <v>#N/A</v>
      </c>
      <c r="BW613" t="e">
        <f t="shared" ca="1" si="1586"/>
        <v>#N/A</v>
      </c>
      <c r="BX613" t="e">
        <f t="shared" ca="1" si="1586"/>
        <v>#N/A</v>
      </c>
      <c r="BY613" t="e">
        <f t="shared" ca="1" si="1586"/>
        <v>#N/A</v>
      </c>
      <c r="BZ613" t="e">
        <f t="shared" ca="1" si="1586"/>
        <v>#N/A</v>
      </c>
      <c r="CA613" t="e">
        <f t="shared" ca="1" si="1586"/>
        <v>#N/A</v>
      </c>
      <c r="CB613" t="e">
        <f t="shared" ca="1" si="1586"/>
        <v>#N/A</v>
      </c>
      <c r="CC613" t="e">
        <f t="shared" ca="1" si="1586"/>
        <v>#N/A</v>
      </c>
      <c r="CD613" t="e">
        <f t="shared" ca="1" si="1586"/>
        <v>#N/A</v>
      </c>
      <c r="CE613" t="e">
        <f t="shared" ca="1" si="1586"/>
        <v>#N/A</v>
      </c>
      <c r="CF613" s="91" t="e">
        <f t="shared" ca="1" si="1586"/>
        <v>#N/A</v>
      </c>
      <c r="CG613" t="e">
        <f t="shared" ca="1" si="1586"/>
        <v>#N/A</v>
      </c>
      <c r="CH613" t="e">
        <f t="shared" ca="1" si="1586"/>
        <v>#N/A</v>
      </c>
      <c r="CI613" t="e">
        <f t="shared" ca="1" si="1586"/>
        <v>#N/A</v>
      </c>
      <c r="CJ613" t="e">
        <f t="shared" ca="1" si="1586"/>
        <v>#N/A</v>
      </c>
      <c r="CK613" t="e">
        <f t="shared" ca="1" si="1585"/>
        <v>#N/A</v>
      </c>
      <c r="CL613" t="e">
        <f t="shared" ca="1" si="1585"/>
        <v>#N/A</v>
      </c>
      <c r="CM613" t="e">
        <f t="shared" ca="1" si="1585"/>
        <v>#N/A</v>
      </c>
      <c r="CN613" t="e">
        <f t="shared" ca="1" si="1585"/>
        <v>#N/A</v>
      </c>
      <c r="CO613" t="e">
        <f t="shared" ca="1" si="1585"/>
        <v>#N/A</v>
      </c>
      <c r="CP613" t="e">
        <f t="shared" ca="1" si="1585"/>
        <v>#N/A</v>
      </c>
      <c r="CQ613" t="e">
        <f t="shared" ca="1" si="1585"/>
        <v>#N/A</v>
      </c>
      <c r="CR613" t="e">
        <f t="shared" ca="1" si="1585"/>
        <v>#N/A</v>
      </c>
      <c r="CS613" t="e">
        <f t="shared" ca="1" si="1585"/>
        <v>#N/A</v>
      </c>
      <c r="CT613" t="e">
        <f t="shared" ca="1" si="1585"/>
        <v>#N/A</v>
      </c>
      <c r="CU613" t="e">
        <f t="shared" ca="1" si="1585"/>
        <v>#N/A</v>
      </c>
      <c r="CV613" t="e">
        <f t="shared" ca="1" si="1585"/>
        <v>#N/A</v>
      </c>
      <c r="CW613" t="e">
        <f t="shared" ca="1" si="1585"/>
        <v>#N/A</v>
      </c>
      <c r="CX613" t="e">
        <f t="shared" ca="1" si="1585"/>
        <v>#N/A</v>
      </c>
      <c r="CY613" t="e">
        <f t="shared" ca="1" si="1585"/>
        <v>#N/A</v>
      </c>
      <c r="CZ613" t="e">
        <f t="shared" ca="1" si="1585"/>
        <v>#N/A</v>
      </c>
      <c r="DA613" t="e">
        <f t="shared" ca="1" si="1585"/>
        <v>#N/A</v>
      </c>
      <c r="DB613" t="e">
        <f t="shared" ca="1" si="1585"/>
        <v>#N/A</v>
      </c>
      <c r="DC613" t="e">
        <f t="shared" ca="1" si="1585"/>
        <v>#N/A</v>
      </c>
      <c r="DD613" t="e">
        <f t="shared" ca="1" si="1585"/>
        <v>#N/A</v>
      </c>
      <c r="DE613" t="e">
        <f t="shared" ca="1" si="1585"/>
        <v>#N/A</v>
      </c>
      <c r="DF613" t="e">
        <f t="shared" ca="1" si="1585"/>
        <v>#N/A</v>
      </c>
      <c r="DG613" t="e">
        <f t="shared" ca="1" si="1585"/>
        <v>#N/A</v>
      </c>
      <c r="DH613" t="e">
        <f t="shared" ca="1" si="1585"/>
        <v>#N/A</v>
      </c>
      <c r="DI613" t="e">
        <f t="shared" ca="1" si="1585"/>
        <v>#N/A</v>
      </c>
      <c r="DJ613" s="91" t="e">
        <f t="shared" ca="1" si="1585"/>
        <v>#N/A</v>
      </c>
      <c r="DK613" t="e">
        <f t="shared" ca="1" si="1585"/>
        <v>#N/A</v>
      </c>
      <c r="DL613" t="e">
        <f t="shared" ca="1" si="1585"/>
        <v>#N/A</v>
      </c>
      <c r="DM613" t="e">
        <f t="shared" ca="1" si="1585"/>
        <v>#N/A</v>
      </c>
      <c r="DN613" t="e">
        <f t="shared" ca="1" si="1585"/>
        <v>#N/A</v>
      </c>
      <c r="DO613" t="e">
        <f t="shared" ca="1" si="1585"/>
        <v>#N/A</v>
      </c>
      <c r="DP613" t="e">
        <f t="shared" ca="1" si="1585"/>
        <v>#N/A</v>
      </c>
      <c r="DQ613" t="e">
        <f t="shared" ca="1" si="1585"/>
        <v>#N/A</v>
      </c>
      <c r="DR613" t="e">
        <f t="shared" ca="1" si="1585"/>
        <v>#N/A</v>
      </c>
      <c r="DS613" t="e">
        <f t="shared" ca="1" si="1585"/>
        <v>#N/A</v>
      </c>
      <c r="DT613" t="e">
        <f t="shared" ca="1" si="1585"/>
        <v>#N/A</v>
      </c>
      <c r="DU613" t="e">
        <f t="shared" ca="1" si="1585"/>
        <v>#N/A</v>
      </c>
      <c r="DV613" t="e">
        <f t="shared" ca="1" si="1585"/>
        <v>#N/A</v>
      </c>
      <c r="DW613" t="e">
        <f t="shared" ca="1" si="1585"/>
        <v>#N/A</v>
      </c>
      <c r="DX613" t="e">
        <f t="shared" ca="1" si="1585"/>
        <v>#N/A</v>
      </c>
      <c r="DY613" t="e">
        <f t="shared" ca="1" si="1585"/>
        <v>#N/A</v>
      </c>
      <c r="DZ613" t="e">
        <f t="shared" ca="1" si="1585"/>
        <v>#N/A</v>
      </c>
      <c r="EA613" t="e">
        <f t="shared" ca="1" si="1585"/>
        <v>#N/A</v>
      </c>
      <c r="EB613" t="e">
        <f t="shared" ca="1" si="1585"/>
        <v>#N/A</v>
      </c>
      <c r="EC613" t="e">
        <f t="shared" ca="1" si="1585"/>
        <v>#N/A</v>
      </c>
      <c r="ED613" t="e">
        <f t="shared" ca="1" si="1585"/>
        <v>#N/A</v>
      </c>
      <c r="EE613" t="e">
        <f t="shared" ca="1" si="1585"/>
        <v>#N/A</v>
      </c>
      <c r="EF613" t="e">
        <f t="shared" ca="1" si="1585"/>
        <v>#N/A</v>
      </c>
      <c r="EG613" t="e">
        <f t="shared" ca="1" si="1585"/>
        <v>#N/A</v>
      </c>
      <c r="EH613" t="e">
        <f t="shared" ca="1" si="1585"/>
        <v>#N/A</v>
      </c>
      <c r="EI613" t="e">
        <f t="shared" ca="1" si="1585"/>
        <v>#N/A</v>
      </c>
      <c r="EJ613" t="e">
        <f t="shared" ca="1" si="1585"/>
        <v>#N/A</v>
      </c>
      <c r="EK613" t="e">
        <f t="shared" ca="1" si="1585"/>
        <v>#N/A</v>
      </c>
      <c r="EL613" t="e">
        <f t="shared" ca="1" si="1585"/>
        <v>#N/A</v>
      </c>
      <c r="EM613" t="e">
        <f t="shared" ca="1" si="1585"/>
        <v>#N/A</v>
      </c>
      <c r="EN613" s="91" t="e">
        <f t="shared" ca="1" si="1585"/>
        <v>#N/A</v>
      </c>
    </row>
    <row r="614" spans="1:144">
      <c r="A614">
        <f ca="1"/>
        <v>0</v>
      </c>
      <c r="B614">
        <f ca="1"/>
        <v>0</v>
      </c>
      <c r="C614">
        <f ca="1"/>
        <v>0</v>
      </c>
      <c r="D614" t="str">
        <f ca="1"/>
        <v/>
      </c>
      <c r="E614">
        <f ca="1"/>
        <v>0</v>
      </c>
      <c r="F614">
        <f ca="1"/>
        <v>0</v>
      </c>
      <c r="G614">
        <f ca="1"/>
        <v>0</v>
      </c>
      <c r="H614" t="str">
        <f ca="1"/>
        <v/>
      </c>
      <c r="I614">
        <f ca="1"/>
        <v>0</v>
      </c>
      <c r="J614" t="str">
        <f ca="1"/>
        <v/>
      </c>
      <c r="K614" t="str">
        <f ca="1"/>
        <v>0</v>
      </c>
      <c r="L614" t="str">
        <f ca="1"/>
        <v>0</v>
      </c>
      <c r="M614" t="str">
        <f ca="1"/>
        <v>0</v>
      </c>
      <c r="X614" s="91" t="e">
        <f t="shared" ca="1" si="1577"/>
        <v>#N/A</v>
      </c>
      <c r="Y614" t="e">
        <f t="shared" ca="1" si="1586"/>
        <v>#N/A</v>
      </c>
      <c r="Z614" t="e">
        <f t="shared" ca="1" si="1586"/>
        <v>#N/A</v>
      </c>
      <c r="AA614" t="e">
        <f t="shared" ca="1" si="1586"/>
        <v>#N/A</v>
      </c>
      <c r="AB614" t="e">
        <f t="shared" ca="1" si="1586"/>
        <v>#N/A</v>
      </c>
      <c r="AC614" t="e">
        <f t="shared" ca="1" si="1586"/>
        <v>#N/A</v>
      </c>
      <c r="AD614" t="e">
        <f t="shared" ca="1" si="1586"/>
        <v>#N/A</v>
      </c>
      <c r="AE614" t="e">
        <f t="shared" ca="1" si="1586"/>
        <v>#N/A</v>
      </c>
      <c r="AF614" t="e">
        <f t="shared" ca="1" si="1586"/>
        <v>#N/A</v>
      </c>
      <c r="AG614" t="e">
        <f t="shared" ca="1" si="1586"/>
        <v>#N/A</v>
      </c>
      <c r="AH614" t="e">
        <f t="shared" ca="1" si="1586"/>
        <v>#N/A</v>
      </c>
      <c r="AI614" t="e">
        <f t="shared" ca="1" si="1586"/>
        <v>#N/A</v>
      </c>
      <c r="AJ614" t="e">
        <f t="shared" ca="1" si="1586"/>
        <v>#N/A</v>
      </c>
      <c r="AK614" t="e">
        <f t="shared" ca="1" si="1586"/>
        <v>#N/A</v>
      </c>
      <c r="AL614" t="e">
        <f t="shared" ca="1" si="1586"/>
        <v>#N/A</v>
      </c>
      <c r="AM614" t="e">
        <f t="shared" ca="1" si="1586"/>
        <v>#N/A</v>
      </c>
      <c r="AN614" t="e">
        <f t="shared" ca="1" si="1586"/>
        <v>#N/A</v>
      </c>
      <c r="AO614" t="e">
        <f t="shared" ca="1" si="1586"/>
        <v>#N/A</v>
      </c>
      <c r="AP614" t="e">
        <f t="shared" ca="1" si="1586"/>
        <v>#N/A</v>
      </c>
      <c r="AQ614" t="e">
        <f t="shared" ca="1" si="1586"/>
        <v>#N/A</v>
      </c>
      <c r="AR614" t="e">
        <f t="shared" ca="1" si="1586"/>
        <v>#N/A</v>
      </c>
      <c r="AS614" t="e">
        <f t="shared" ca="1" si="1586"/>
        <v>#N/A</v>
      </c>
      <c r="AT614" t="e">
        <f t="shared" ca="1" si="1586"/>
        <v>#N/A</v>
      </c>
      <c r="AU614" t="e">
        <f t="shared" ca="1" si="1586"/>
        <v>#N/A</v>
      </c>
      <c r="AV614" t="e">
        <f t="shared" ca="1" si="1586"/>
        <v>#N/A</v>
      </c>
      <c r="AW614" t="e">
        <f t="shared" ca="1" si="1586"/>
        <v>#N/A</v>
      </c>
      <c r="AX614" t="e">
        <f t="shared" ca="1" si="1586"/>
        <v>#N/A</v>
      </c>
      <c r="AY614" t="e">
        <f t="shared" ca="1" si="1586"/>
        <v>#N/A</v>
      </c>
      <c r="AZ614" t="e">
        <f t="shared" ca="1" si="1586"/>
        <v>#N/A</v>
      </c>
      <c r="BA614" t="e">
        <f t="shared" ca="1" si="1586"/>
        <v>#N/A</v>
      </c>
      <c r="BB614" s="91" t="e">
        <f t="shared" ca="1" si="1586"/>
        <v>#N/A</v>
      </c>
      <c r="BC614" t="e">
        <f t="shared" ca="1" si="1586"/>
        <v>#N/A</v>
      </c>
      <c r="BD614" t="e">
        <f t="shared" ca="1" si="1586"/>
        <v>#N/A</v>
      </c>
      <c r="BE614" t="e">
        <f t="shared" ca="1" si="1586"/>
        <v>#N/A</v>
      </c>
      <c r="BF614" t="e">
        <f t="shared" ca="1" si="1586"/>
        <v>#N/A</v>
      </c>
      <c r="BG614" t="e">
        <f t="shared" ca="1" si="1586"/>
        <v>#N/A</v>
      </c>
      <c r="BH614" t="e">
        <f t="shared" ca="1" si="1586"/>
        <v>#N/A</v>
      </c>
      <c r="BI614" t="e">
        <f t="shared" ca="1" si="1586"/>
        <v>#N/A</v>
      </c>
      <c r="BJ614" t="e">
        <f t="shared" ca="1" si="1586"/>
        <v>#N/A</v>
      </c>
      <c r="BK614" t="e">
        <f t="shared" ca="1" si="1586"/>
        <v>#N/A</v>
      </c>
      <c r="BL614" t="e">
        <f t="shared" ca="1" si="1586"/>
        <v>#N/A</v>
      </c>
      <c r="BM614" t="e">
        <f t="shared" ca="1" si="1586"/>
        <v>#N/A</v>
      </c>
      <c r="BN614" t="e">
        <f t="shared" ca="1" si="1586"/>
        <v>#N/A</v>
      </c>
      <c r="BO614" t="e">
        <f t="shared" ca="1" si="1586"/>
        <v>#N/A</v>
      </c>
      <c r="BP614" t="e">
        <f t="shared" ca="1" si="1586"/>
        <v>#N/A</v>
      </c>
      <c r="BQ614" t="e">
        <f t="shared" ca="1" si="1586"/>
        <v>#N/A</v>
      </c>
      <c r="BR614" t="e">
        <f t="shared" ca="1" si="1586"/>
        <v>#N/A</v>
      </c>
      <c r="BS614" t="e">
        <f t="shared" ca="1" si="1586"/>
        <v>#N/A</v>
      </c>
      <c r="BT614" t="e">
        <f t="shared" ca="1" si="1586"/>
        <v>#N/A</v>
      </c>
      <c r="BU614" t="e">
        <f t="shared" ca="1" si="1586"/>
        <v>#N/A</v>
      </c>
      <c r="BV614" t="e">
        <f t="shared" ca="1" si="1586"/>
        <v>#N/A</v>
      </c>
      <c r="BW614" t="e">
        <f t="shared" ca="1" si="1586"/>
        <v>#N/A</v>
      </c>
      <c r="BX614" t="e">
        <f t="shared" ca="1" si="1586"/>
        <v>#N/A</v>
      </c>
      <c r="BY614" t="e">
        <f t="shared" ca="1" si="1586"/>
        <v>#N/A</v>
      </c>
      <c r="BZ614" t="e">
        <f t="shared" ca="1" si="1586"/>
        <v>#N/A</v>
      </c>
      <c r="CA614" t="e">
        <f t="shared" ca="1" si="1586"/>
        <v>#N/A</v>
      </c>
      <c r="CB614" t="e">
        <f t="shared" ca="1" si="1586"/>
        <v>#N/A</v>
      </c>
      <c r="CC614" t="e">
        <f t="shared" ca="1" si="1586"/>
        <v>#N/A</v>
      </c>
      <c r="CD614" t="e">
        <f t="shared" ca="1" si="1586"/>
        <v>#N/A</v>
      </c>
      <c r="CE614" t="e">
        <f t="shared" ca="1" si="1586"/>
        <v>#N/A</v>
      </c>
      <c r="CF614" s="91" t="e">
        <f t="shared" ca="1" si="1586"/>
        <v>#N/A</v>
      </c>
      <c r="CG614" t="e">
        <f t="shared" ca="1" si="1586"/>
        <v>#N/A</v>
      </c>
      <c r="CH614" t="e">
        <f t="shared" ca="1" si="1586"/>
        <v>#N/A</v>
      </c>
      <c r="CI614" t="e">
        <f t="shared" ca="1" si="1586"/>
        <v>#N/A</v>
      </c>
      <c r="CJ614" t="e">
        <f t="shared" ca="1" si="1586"/>
        <v>#N/A</v>
      </c>
      <c r="CK614" t="e">
        <f t="shared" ca="1" si="1585"/>
        <v>#N/A</v>
      </c>
      <c r="CL614" t="e">
        <f t="shared" ca="1" si="1585"/>
        <v>#N/A</v>
      </c>
      <c r="CM614" t="e">
        <f t="shared" ca="1" si="1585"/>
        <v>#N/A</v>
      </c>
      <c r="CN614" t="e">
        <f t="shared" ca="1" si="1585"/>
        <v>#N/A</v>
      </c>
      <c r="CO614" t="e">
        <f t="shared" ca="1" si="1585"/>
        <v>#N/A</v>
      </c>
      <c r="CP614" t="e">
        <f t="shared" ca="1" si="1585"/>
        <v>#N/A</v>
      </c>
      <c r="CQ614" t="e">
        <f t="shared" ca="1" si="1585"/>
        <v>#N/A</v>
      </c>
      <c r="CR614" t="e">
        <f t="shared" ca="1" si="1585"/>
        <v>#N/A</v>
      </c>
      <c r="CS614" t="e">
        <f t="shared" ca="1" si="1585"/>
        <v>#N/A</v>
      </c>
      <c r="CT614" t="e">
        <f t="shared" ca="1" si="1585"/>
        <v>#N/A</v>
      </c>
      <c r="CU614" t="e">
        <f t="shared" ca="1" si="1585"/>
        <v>#N/A</v>
      </c>
      <c r="CV614" t="e">
        <f t="shared" ca="1" si="1585"/>
        <v>#N/A</v>
      </c>
      <c r="CW614" t="e">
        <f t="shared" ca="1" si="1585"/>
        <v>#N/A</v>
      </c>
      <c r="CX614" t="e">
        <f t="shared" ca="1" si="1585"/>
        <v>#N/A</v>
      </c>
      <c r="CY614" t="e">
        <f t="shared" ca="1" si="1585"/>
        <v>#N/A</v>
      </c>
      <c r="CZ614" t="e">
        <f t="shared" ca="1" si="1585"/>
        <v>#N/A</v>
      </c>
      <c r="DA614" t="e">
        <f t="shared" ca="1" si="1585"/>
        <v>#N/A</v>
      </c>
      <c r="DB614" t="e">
        <f t="shared" ca="1" si="1585"/>
        <v>#N/A</v>
      </c>
      <c r="DC614" t="e">
        <f t="shared" ca="1" si="1585"/>
        <v>#N/A</v>
      </c>
      <c r="DD614" t="e">
        <f t="shared" ca="1" si="1585"/>
        <v>#N/A</v>
      </c>
      <c r="DE614" t="e">
        <f t="shared" ca="1" si="1585"/>
        <v>#N/A</v>
      </c>
      <c r="DF614" t="e">
        <f t="shared" ca="1" si="1585"/>
        <v>#N/A</v>
      </c>
      <c r="DG614" t="e">
        <f t="shared" ca="1" si="1585"/>
        <v>#N/A</v>
      </c>
      <c r="DH614" t="e">
        <f t="shared" ca="1" si="1585"/>
        <v>#N/A</v>
      </c>
      <c r="DI614" t="e">
        <f t="shared" ca="1" si="1585"/>
        <v>#N/A</v>
      </c>
      <c r="DJ614" s="91" t="e">
        <f t="shared" ca="1" si="1585"/>
        <v>#N/A</v>
      </c>
      <c r="DK614" t="e">
        <f t="shared" ca="1" si="1585"/>
        <v>#N/A</v>
      </c>
      <c r="DL614" t="e">
        <f t="shared" ca="1" si="1585"/>
        <v>#N/A</v>
      </c>
      <c r="DM614" t="e">
        <f t="shared" ca="1" si="1585"/>
        <v>#N/A</v>
      </c>
      <c r="DN614" t="e">
        <f t="shared" ca="1" si="1585"/>
        <v>#N/A</v>
      </c>
      <c r="DO614" t="e">
        <f t="shared" ca="1" si="1585"/>
        <v>#N/A</v>
      </c>
      <c r="DP614" t="e">
        <f t="shared" ca="1" si="1585"/>
        <v>#N/A</v>
      </c>
      <c r="DQ614" t="e">
        <f t="shared" ca="1" si="1585"/>
        <v>#N/A</v>
      </c>
      <c r="DR614" t="e">
        <f t="shared" ca="1" si="1585"/>
        <v>#N/A</v>
      </c>
      <c r="DS614" t="e">
        <f t="shared" ca="1" si="1585"/>
        <v>#N/A</v>
      </c>
      <c r="DT614" t="e">
        <f t="shared" ca="1" si="1585"/>
        <v>#N/A</v>
      </c>
      <c r="DU614" t="e">
        <f t="shared" ca="1" si="1585"/>
        <v>#N/A</v>
      </c>
      <c r="DV614" t="e">
        <f t="shared" ca="1" si="1585"/>
        <v>#N/A</v>
      </c>
      <c r="DW614" t="e">
        <f t="shared" ca="1" si="1585"/>
        <v>#N/A</v>
      </c>
      <c r="DX614" t="e">
        <f t="shared" ca="1" si="1585"/>
        <v>#N/A</v>
      </c>
      <c r="DY614" t="e">
        <f t="shared" ca="1" si="1585"/>
        <v>#N/A</v>
      </c>
      <c r="DZ614" t="e">
        <f t="shared" ca="1" si="1585"/>
        <v>#N/A</v>
      </c>
      <c r="EA614" t="e">
        <f t="shared" ca="1" si="1585"/>
        <v>#N/A</v>
      </c>
      <c r="EB614" t="e">
        <f t="shared" ca="1" si="1585"/>
        <v>#N/A</v>
      </c>
      <c r="EC614" t="e">
        <f t="shared" ca="1" si="1585"/>
        <v>#N/A</v>
      </c>
      <c r="ED614" t="e">
        <f t="shared" ca="1" si="1585"/>
        <v>#N/A</v>
      </c>
      <c r="EE614" t="e">
        <f t="shared" ca="1" si="1585"/>
        <v>#N/A</v>
      </c>
      <c r="EF614" t="e">
        <f t="shared" ca="1" si="1585"/>
        <v>#N/A</v>
      </c>
      <c r="EG614" t="e">
        <f t="shared" ca="1" si="1585"/>
        <v>#N/A</v>
      </c>
      <c r="EH614" t="e">
        <f t="shared" ca="1" si="1585"/>
        <v>#N/A</v>
      </c>
      <c r="EI614" t="e">
        <f t="shared" ca="1" si="1585"/>
        <v>#N/A</v>
      </c>
      <c r="EJ614" t="e">
        <f t="shared" ca="1" si="1585"/>
        <v>#N/A</v>
      </c>
      <c r="EK614" t="e">
        <f t="shared" ca="1" si="1585"/>
        <v>#N/A</v>
      </c>
      <c r="EL614" t="e">
        <f t="shared" ca="1" si="1585"/>
        <v>#N/A</v>
      </c>
      <c r="EM614" t="e">
        <f t="shared" ca="1" si="1585"/>
        <v>#N/A</v>
      </c>
      <c r="EN614" s="91" t="e">
        <f t="shared" ca="1" si="1585"/>
        <v>#N/A</v>
      </c>
    </row>
    <row r="615" spans="1:144">
      <c r="A615">
        <f ca="1"/>
        <v>0</v>
      </c>
      <c r="B615">
        <f ca="1"/>
        <v>0</v>
      </c>
      <c r="C615">
        <f ca="1"/>
        <v>0</v>
      </c>
      <c r="D615" t="str">
        <f ca="1"/>
        <v/>
      </c>
      <c r="E615">
        <f ca="1"/>
        <v>0</v>
      </c>
      <c r="F615">
        <f ca="1"/>
        <v>0</v>
      </c>
      <c r="G615">
        <f ca="1"/>
        <v>0</v>
      </c>
      <c r="H615" t="str">
        <f ca="1"/>
        <v/>
      </c>
      <c r="I615">
        <f ca="1"/>
        <v>0</v>
      </c>
      <c r="J615" t="str">
        <f ca="1"/>
        <v/>
      </c>
      <c r="K615" t="str">
        <f ca="1"/>
        <v>0</v>
      </c>
      <c r="L615" t="str">
        <f ca="1"/>
        <v>0</v>
      </c>
      <c r="M615" t="str">
        <f ca="1"/>
        <v>0</v>
      </c>
      <c r="X615" s="91" t="e">
        <f t="shared" ca="1" si="1577"/>
        <v>#N/A</v>
      </c>
      <c r="Y615" t="e">
        <f t="shared" ca="1" si="1586"/>
        <v>#N/A</v>
      </c>
      <c r="Z615" t="e">
        <f t="shared" ca="1" si="1586"/>
        <v>#N/A</v>
      </c>
      <c r="AA615" t="e">
        <f t="shared" ca="1" si="1586"/>
        <v>#N/A</v>
      </c>
      <c r="AB615" t="e">
        <f t="shared" ca="1" si="1586"/>
        <v>#N/A</v>
      </c>
      <c r="AC615" t="e">
        <f t="shared" ca="1" si="1586"/>
        <v>#N/A</v>
      </c>
      <c r="AD615" t="e">
        <f t="shared" ca="1" si="1586"/>
        <v>#N/A</v>
      </c>
      <c r="AE615" t="e">
        <f t="shared" ca="1" si="1586"/>
        <v>#N/A</v>
      </c>
      <c r="AF615" t="e">
        <f t="shared" ca="1" si="1586"/>
        <v>#N/A</v>
      </c>
      <c r="AG615" t="e">
        <f t="shared" ca="1" si="1586"/>
        <v>#N/A</v>
      </c>
      <c r="AH615" t="e">
        <f t="shared" ca="1" si="1586"/>
        <v>#N/A</v>
      </c>
      <c r="AI615" t="e">
        <f t="shared" ca="1" si="1586"/>
        <v>#N/A</v>
      </c>
      <c r="AJ615" t="e">
        <f t="shared" ca="1" si="1586"/>
        <v>#N/A</v>
      </c>
      <c r="AK615" t="e">
        <f t="shared" ca="1" si="1586"/>
        <v>#N/A</v>
      </c>
      <c r="AL615" t="e">
        <f t="shared" ca="1" si="1586"/>
        <v>#N/A</v>
      </c>
      <c r="AM615" t="e">
        <f t="shared" ca="1" si="1586"/>
        <v>#N/A</v>
      </c>
      <c r="AN615" t="e">
        <f t="shared" ca="1" si="1586"/>
        <v>#N/A</v>
      </c>
      <c r="AO615" t="e">
        <f t="shared" ca="1" si="1586"/>
        <v>#N/A</v>
      </c>
      <c r="AP615" t="e">
        <f t="shared" ca="1" si="1586"/>
        <v>#N/A</v>
      </c>
      <c r="AQ615" t="e">
        <f t="shared" ca="1" si="1586"/>
        <v>#N/A</v>
      </c>
      <c r="AR615" t="e">
        <f t="shared" ca="1" si="1586"/>
        <v>#N/A</v>
      </c>
      <c r="AS615" t="e">
        <f t="shared" ca="1" si="1586"/>
        <v>#N/A</v>
      </c>
      <c r="AT615" t="e">
        <f t="shared" ca="1" si="1586"/>
        <v>#N/A</v>
      </c>
      <c r="AU615" t="e">
        <f t="shared" ca="1" si="1586"/>
        <v>#N/A</v>
      </c>
      <c r="AV615" t="e">
        <f t="shared" ca="1" si="1586"/>
        <v>#N/A</v>
      </c>
      <c r="AW615" t="e">
        <f t="shared" ca="1" si="1586"/>
        <v>#N/A</v>
      </c>
      <c r="AX615" t="e">
        <f t="shared" ca="1" si="1586"/>
        <v>#N/A</v>
      </c>
      <c r="AY615" t="e">
        <f t="shared" ca="1" si="1586"/>
        <v>#N/A</v>
      </c>
      <c r="AZ615" t="e">
        <f t="shared" ca="1" si="1586"/>
        <v>#N/A</v>
      </c>
      <c r="BA615" t="e">
        <f t="shared" ca="1" si="1586"/>
        <v>#N/A</v>
      </c>
      <c r="BB615" s="91" t="e">
        <f t="shared" ca="1" si="1586"/>
        <v>#N/A</v>
      </c>
      <c r="BC615" t="e">
        <f t="shared" ca="1" si="1586"/>
        <v>#N/A</v>
      </c>
      <c r="BD615" t="e">
        <f t="shared" ca="1" si="1586"/>
        <v>#N/A</v>
      </c>
      <c r="BE615" t="e">
        <f t="shared" ca="1" si="1586"/>
        <v>#N/A</v>
      </c>
      <c r="BF615" t="e">
        <f t="shared" ca="1" si="1586"/>
        <v>#N/A</v>
      </c>
      <c r="BG615" t="e">
        <f t="shared" ca="1" si="1586"/>
        <v>#N/A</v>
      </c>
      <c r="BH615" t="e">
        <f t="shared" ca="1" si="1586"/>
        <v>#N/A</v>
      </c>
      <c r="BI615" t="e">
        <f t="shared" ca="1" si="1586"/>
        <v>#N/A</v>
      </c>
      <c r="BJ615" t="e">
        <f t="shared" ca="1" si="1586"/>
        <v>#N/A</v>
      </c>
      <c r="BK615" t="e">
        <f t="shared" ca="1" si="1586"/>
        <v>#N/A</v>
      </c>
      <c r="BL615" t="e">
        <f t="shared" ca="1" si="1586"/>
        <v>#N/A</v>
      </c>
      <c r="BM615" t="e">
        <f t="shared" ca="1" si="1586"/>
        <v>#N/A</v>
      </c>
      <c r="BN615" t="e">
        <f t="shared" ca="1" si="1586"/>
        <v>#N/A</v>
      </c>
      <c r="BO615" t="e">
        <f t="shared" ca="1" si="1586"/>
        <v>#N/A</v>
      </c>
      <c r="BP615" t="e">
        <f t="shared" ca="1" si="1586"/>
        <v>#N/A</v>
      </c>
      <c r="BQ615" t="e">
        <f t="shared" ca="1" si="1586"/>
        <v>#N/A</v>
      </c>
      <c r="BR615" t="e">
        <f t="shared" ca="1" si="1586"/>
        <v>#N/A</v>
      </c>
      <c r="BS615" t="e">
        <f t="shared" ca="1" si="1586"/>
        <v>#N/A</v>
      </c>
      <c r="BT615" t="e">
        <f t="shared" ca="1" si="1586"/>
        <v>#N/A</v>
      </c>
      <c r="BU615" t="e">
        <f t="shared" ca="1" si="1586"/>
        <v>#N/A</v>
      </c>
      <c r="BV615" t="e">
        <f t="shared" ca="1" si="1586"/>
        <v>#N/A</v>
      </c>
      <c r="BW615" t="e">
        <f t="shared" ca="1" si="1586"/>
        <v>#N/A</v>
      </c>
      <c r="BX615" t="e">
        <f t="shared" ca="1" si="1586"/>
        <v>#N/A</v>
      </c>
      <c r="BY615" t="e">
        <f t="shared" ca="1" si="1586"/>
        <v>#N/A</v>
      </c>
      <c r="BZ615" t="e">
        <f t="shared" ca="1" si="1586"/>
        <v>#N/A</v>
      </c>
      <c r="CA615" t="e">
        <f t="shared" ca="1" si="1586"/>
        <v>#N/A</v>
      </c>
      <c r="CB615" t="e">
        <f t="shared" ca="1" si="1586"/>
        <v>#N/A</v>
      </c>
      <c r="CC615" t="e">
        <f t="shared" ca="1" si="1586"/>
        <v>#N/A</v>
      </c>
      <c r="CD615" t="e">
        <f t="shared" ca="1" si="1586"/>
        <v>#N/A</v>
      </c>
      <c r="CE615" t="e">
        <f t="shared" ca="1" si="1586"/>
        <v>#N/A</v>
      </c>
      <c r="CF615" s="91" t="e">
        <f t="shared" ca="1" si="1586"/>
        <v>#N/A</v>
      </c>
      <c r="CG615" t="e">
        <f t="shared" ca="1" si="1586"/>
        <v>#N/A</v>
      </c>
      <c r="CH615" t="e">
        <f t="shared" ca="1" si="1586"/>
        <v>#N/A</v>
      </c>
      <c r="CI615" t="e">
        <f t="shared" ca="1" si="1586"/>
        <v>#N/A</v>
      </c>
      <c r="CJ615" t="e">
        <f t="shared" ca="1" si="1586"/>
        <v>#N/A</v>
      </c>
      <c r="CK615" t="e">
        <f t="shared" ca="1" si="1585"/>
        <v>#N/A</v>
      </c>
      <c r="CL615" t="e">
        <f t="shared" ca="1" si="1585"/>
        <v>#N/A</v>
      </c>
      <c r="CM615" t="e">
        <f t="shared" ca="1" si="1585"/>
        <v>#N/A</v>
      </c>
      <c r="CN615" t="e">
        <f t="shared" ca="1" si="1585"/>
        <v>#N/A</v>
      </c>
      <c r="CO615" t="e">
        <f t="shared" ca="1" si="1585"/>
        <v>#N/A</v>
      </c>
      <c r="CP615" t="e">
        <f t="shared" ca="1" si="1585"/>
        <v>#N/A</v>
      </c>
      <c r="CQ615" t="e">
        <f t="shared" ca="1" si="1585"/>
        <v>#N/A</v>
      </c>
      <c r="CR615" t="e">
        <f t="shared" ca="1" si="1585"/>
        <v>#N/A</v>
      </c>
      <c r="CS615" t="e">
        <f t="shared" ca="1" si="1585"/>
        <v>#N/A</v>
      </c>
      <c r="CT615" t="e">
        <f t="shared" ca="1" si="1585"/>
        <v>#N/A</v>
      </c>
      <c r="CU615" t="e">
        <f t="shared" ca="1" si="1585"/>
        <v>#N/A</v>
      </c>
      <c r="CV615" t="e">
        <f t="shared" ca="1" si="1585"/>
        <v>#N/A</v>
      </c>
      <c r="CW615" t="e">
        <f t="shared" ca="1" si="1585"/>
        <v>#N/A</v>
      </c>
      <c r="CX615" t="e">
        <f t="shared" ca="1" si="1585"/>
        <v>#N/A</v>
      </c>
      <c r="CY615" t="e">
        <f t="shared" ca="1" si="1585"/>
        <v>#N/A</v>
      </c>
      <c r="CZ615" t="e">
        <f t="shared" ca="1" si="1585"/>
        <v>#N/A</v>
      </c>
      <c r="DA615" t="e">
        <f t="shared" ca="1" si="1585"/>
        <v>#N/A</v>
      </c>
      <c r="DB615" t="e">
        <f t="shared" ca="1" si="1585"/>
        <v>#N/A</v>
      </c>
      <c r="DC615" t="e">
        <f t="shared" ca="1" si="1585"/>
        <v>#N/A</v>
      </c>
      <c r="DD615" t="e">
        <f t="shared" ca="1" si="1585"/>
        <v>#N/A</v>
      </c>
      <c r="DE615" t="e">
        <f t="shared" ca="1" si="1585"/>
        <v>#N/A</v>
      </c>
      <c r="DF615" t="e">
        <f t="shared" ca="1" si="1585"/>
        <v>#N/A</v>
      </c>
      <c r="DG615" t="e">
        <f t="shared" ca="1" si="1585"/>
        <v>#N/A</v>
      </c>
      <c r="DH615" t="e">
        <f t="shared" ca="1" si="1585"/>
        <v>#N/A</v>
      </c>
      <c r="DI615" t="e">
        <f t="shared" ca="1" si="1585"/>
        <v>#N/A</v>
      </c>
      <c r="DJ615" s="91" t="e">
        <f t="shared" ca="1" si="1585"/>
        <v>#N/A</v>
      </c>
      <c r="DK615" t="e">
        <f t="shared" ca="1" si="1585"/>
        <v>#N/A</v>
      </c>
      <c r="DL615" t="e">
        <f t="shared" ca="1" si="1585"/>
        <v>#N/A</v>
      </c>
      <c r="DM615" t="e">
        <f t="shared" ca="1" si="1585"/>
        <v>#N/A</v>
      </c>
      <c r="DN615" t="e">
        <f t="shared" ca="1" si="1585"/>
        <v>#N/A</v>
      </c>
      <c r="DO615" t="e">
        <f t="shared" ca="1" si="1585"/>
        <v>#N/A</v>
      </c>
      <c r="DP615" t="e">
        <f t="shared" ca="1" si="1585"/>
        <v>#N/A</v>
      </c>
      <c r="DQ615" t="e">
        <f t="shared" ca="1" si="1585"/>
        <v>#N/A</v>
      </c>
      <c r="DR615" t="e">
        <f t="shared" ca="1" si="1585"/>
        <v>#N/A</v>
      </c>
      <c r="DS615" t="e">
        <f t="shared" ca="1" si="1585"/>
        <v>#N/A</v>
      </c>
      <c r="DT615" t="e">
        <f t="shared" ca="1" si="1585"/>
        <v>#N/A</v>
      </c>
      <c r="DU615" t="e">
        <f t="shared" ca="1" si="1585"/>
        <v>#N/A</v>
      </c>
      <c r="DV615" t="e">
        <f t="shared" ca="1" si="1585"/>
        <v>#N/A</v>
      </c>
      <c r="DW615" t="e">
        <f t="shared" ca="1" si="1585"/>
        <v>#N/A</v>
      </c>
      <c r="DX615" t="e">
        <f t="shared" ca="1" si="1585"/>
        <v>#N/A</v>
      </c>
      <c r="DY615" t="e">
        <f t="shared" ca="1" si="1585"/>
        <v>#N/A</v>
      </c>
      <c r="DZ615" t="e">
        <f t="shared" ca="1" si="1585"/>
        <v>#N/A</v>
      </c>
      <c r="EA615" t="e">
        <f t="shared" ca="1" si="1585"/>
        <v>#N/A</v>
      </c>
      <c r="EB615" t="e">
        <f t="shared" ca="1" si="1585"/>
        <v>#N/A</v>
      </c>
      <c r="EC615" t="e">
        <f t="shared" ca="1" si="1585"/>
        <v>#N/A</v>
      </c>
      <c r="ED615" t="e">
        <f t="shared" ca="1" si="1585"/>
        <v>#N/A</v>
      </c>
      <c r="EE615" t="e">
        <f t="shared" ca="1" si="1585"/>
        <v>#N/A</v>
      </c>
      <c r="EF615" t="e">
        <f t="shared" ca="1" si="1585"/>
        <v>#N/A</v>
      </c>
      <c r="EG615" t="e">
        <f t="shared" ca="1" si="1585"/>
        <v>#N/A</v>
      </c>
      <c r="EH615" t="e">
        <f t="shared" ca="1" si="1585"/>
        <v>#N/A</v>
      </c>
      <c r="EI615" t="e">
        <f t="shared" ca="1" si="1585"/>
        <v>#N/A</v>
      </c>
      <c r="EJ615" t="e">
        <f t="shared" ca="1" si="1585"/>
        <v>#N/A</v>
      </c>
      <c r="EK615" t="e">
        <f t="shared" ca="1" si="1585"/>
        <v>#N/A</v>
      </c>
      <c r="EL615" t="e">
        <f t="shared" ca="1" si="1585"/>
        <v>#N/A</v>
      </c>
      <c r="EM615" t="e">
        <f t="shared" ca="1" si="1585"/>
        <v>#N/A</v>
      </c>
      <c r="EN615" s="91" t="e">
        <f t="shared" ca="1" si="1585"/>
        <v>#N/A</v>
      </c>
    </row>
    <row r="616" spans="1:144">
      <c r="A616">
        <f ca="1"/>
        <v>0</v>
      </c>
      <c r="B616">
        <f ca="1"/>
        <v>0</v>
      </c>
      <c r="C616">
        <f ca="1"/>
        <v>0</v>
      </c>
      <c r="D616" t="str">
        <f ca="1"/>
        <v/>
      </c>
      <c r="E616">
        <f ca="1"/>
        <v>0</v>
      </c>
      <c r="F616">
        <f ca="1"/>
        <v>0</v>
      </c>
      <c r="G616">
        <f ca="1"/>
        <v>0</v>
      </c>
      <c r="H616" t="str">
        <f ca="1"/>
        <v/>
      </c>
      <c r="I616">
        <f ca="1"/>
        <v>0</v>
      </c>
      <c r="J616" t="str">
        <f ca="1"/>
        <v/>
      </c>
      <c r="K616" t="str">
        <f ca="1"/>
        <v>0</v>
      </c>
      <c r="L616" t="str">
        <f ca="1"/>
        <v>0</v>
      </c>
      <c r="M616" t="str">
        <f ca="1"/>
        <v>0</v>
      </c>
      <c r="X616" s="91" t="e">
        <f t="shared" ca="1" si="1577"/>
        <v>#N/A</v>
      </c>
      <c r="Y616" t="e">
        <f t="shared" ca="1" si="1586"/>
        <v>#N/A</v>
      </c>
      <c r="Z616" t="e">
        <f t="shared" ca="1" si="1586"/>
        <v>#N/A</v>
      </c>
      <c r="AA616" t="e">
        <f t="shared" ca="1" si="1586"/>
        <v>#N/A</v>
      </c>
      <c r="AB616" t="e">
        <f t="shared" ca="1" si="1586"/>
        <v>#N/A</v>
      </c>
      <c r="AC616" t="e">
        <f t="shared" ca="1" si="1586"/>
        <v>#N/A</v>
      </c>
      <c r="AD616" t="e">
        <f t="shared" ca="1" si="1586"/>
        <v>#N/A</v>
      </c>
      <c r="AE616" t="e">
        <f t="shared" ca="1" si="1586"/>
        <v>#N/A</v>
      </c>
      <c r="AF616" t="e">
        <f t="shared" ca="1" si="1586"/>
        <v>#N/A</v>
      </c>
      <c r="AG616" t="e">
        <f t="shared" ca="1" si="1586"/>
        <v>#N/A</v>
      </c>
      <c r="AH616" t="e">
        <f t="shared" ca="1" si="1586"/>
        <v>#N/A</v>
      </c>
      <c r="AI616" t="e">
        <f t="shared" ca="1" si="1586"/>
        <v>#N/A</v>
      </c>
      <c r="AJ616" t="e">
        <f t="shared" ca="1" si="1586"/>
        <v>#N/A</v>
      </c>
      <c r="AK616" t="e">
        <f t="shared" ca="1" si="1586"/>
        <v>#N/A</v>
      </c>
      <c r="AL616" t="e">
        <f t="shared" ca="1" si="1586"/>
        <v>#N/A</v>
      </c>
      <c r="AM616" t="e">
        <f t="shared" ca="1" si="1586"/>
        <v>#N/A</v>
      </c>
      <c r="AN616" t="e">
        <f t="shared" ca="1" si="1586"/>
        <v>#N/A</v>
      </c>
      <c r="AO616" t="e">
        <f t="shared" ca="1" si="1586"/>
        <v>#N/A</v>
      </c>
      <c r="AP616" t="e">
        <f t="shared" ca="1" si="1586"/>
        <v>#N/A</v>
      </c>
      <c r="AQ616" t="e">
        <f t="shared" ca="1" si="1586"/>
        <v>#N/A</v>
      </c>
      <c r="AR616" t="e">
        <f t="shared" ca="1" si="1586"/>
        <v>#N/A</v>
      </c>
      <c r="AS616" t="e">
        <f t="shared" ca="1" si="1586"/>
        <v>#N/A</v>
      </c>
      <c r="AT616" t="e">
        <f t="shared" ca="1" si="1586"/>
        <v>#N/A</v>
      </c>
      <c r="AU616" t="e">
        <f t="shared" ca="1" si="1586"/>
        <v>#N/A</v>
      </c>
      <c r="AV616" t="e">
        <f t="shared" ca="1" si="1586"/>
        <v>#N/A</v>
      </c>
      <c r="AW616" t="e">
        <f t="shared" ca="1" si="1586"/>
        <v>#N/A</v>
      </c>
      <c r="AX616" t="e">
        <f t="shared" ca="1" si="1586"/>
        <v>#N/A</v>
      </c>
      <c r="AY616" t="e">
        <f t="shared" ca="1" si="1586"/>
        <v>#N/A</v>
      </c>
      <c r="AZ616" t="e">
        <f t="shared" ca="1" si="1586"/>
        <v>#N/A</v>
      </c>
      <c r="BA616" t="e">
        <f t="shared" ca="1" si="1586"/>
        <v>#N/A</v>
      </c>
      <c r="BB616" s="91" t="e">
        <f t="shared" ca="1" si="1586"/>
        <v>#N/A</v>
      </c>
      <c r="BC616" t="e">
        <f t="shared" ca="1" si="1586"/>
        <v>#N/A</v>
      </c>
      <c r="BD616" t="e">
        <f t="shared" ca="1" si="1586"/>
        <v>#N/A</v>
      </c>
      <c r="BE616" t="e">
        <f t="shared" ca="1" si="1586"/>
        <v>#N/A</v>
      </c>
      <c r="BF616" t="e">
        <f t="shared" ca="1" si="1586"/>
        <v>#N/A</v>
      </c>
      <c r="BG616" t="e">
        <f t="shared" ca="1" si="1586"/>
        <v>#N/A</v>
      </c>
      <c r="BH616" t="e">
        <f t="shared" ca="1" si="1586"/>
        <v>#N/A</v>
      </c>
      <c r="BI616" t="e">
        <f t="shared" ca="1" si="1586"/>
        <v>#N/A</v>
      </c>
      <c r="BJ616" t="e">
        <f t="shared" ca="1" si="1586"/>
        <v>#N/A</v>
      </c>
      <c r="BK616" t="e">
        <f t="shared" ca="1" si="1586"/>
        <v>#N/A</v>
      </c>
      <c r="BL616" t="e">
        <f t="shared" ca="1" si="1586"/>
        <v>#N/A</v>
      </c>
      <c r="BM616" t="e">
        <f t="shared" ca="1" si="1586"/>
        <v>#N/A</v>
      </c>
      <c r="BN616" t="e">
        <f t="shared" ca="1" si="1586"/>
        <v>#N/A</v>
      </c>
      <c r="BO616" t="e">
        <f t="shared" ca="1" si="1586"/>
        <v>#N/A</v>
      </c>
      <c r="BP616" t="e">
        <f t="shared" ca="1" si="1586"/>
        <v>#N/A</v>
      </c>
      <c r="BQ616" t="e">
        <f t="shared" ca="1" si="1586"/>
        <v>#N/A</v>
      </c>
      <c r="BR616" t="e">
        <f t="shared" ca="1" si="1586"/>
        <v>#N/A</v>
      </c>
      <c r="BS616" t="e">
        <f t="shared" ca="1" si="1586"/>
        <v>#N/A</v>
      </c>
      <c r="BT616" t="e">
        <f t="shared" ca="1" si="1586"/>
        <v>#N/A</v>
      </c>
      <c r="BU616" t="e">
        <f t="shared" ca="1" si="1586"/>
        <v>#N/A</v>
      </c>
      <c r="BV616" t="e">
        <f t="shared" ca="1" si="1586"/>
        <v>#N/A</v>
      </c>
      <c r="BW616" t="e">
        <f t="shared" ca="1" si="1586"/>
        <v>#N/A</v>
      </c>
      <c r="BX616" t="e">
        <f t="shared" ca="1" si="1586"/>
        <v>#N/A</v>
      </c>
      <c r="BY616" t="e">
        <f t="shared" ca="1" si="1586"/>
        <v>#N/A</v>
      </c>
      <c r="BZ616" t="e">
        <f t="shared" ca="1" si="1586"/>
        <v>#N/A</v>
      </c>
      <c r="CA616" t="e">
        <f t="shared" ca="1" si="1586"/>
        <v>#N/A</v>
      </c>
      <c r="CB616" t="e">
        <f t="shared" ca="1" si="1586"/>
        <v>#N/A</v>
      </c>
      <c r="CC616" t="e">
        <f t="shared" ca="1" si="1586"/>
        <v>#N/A</v>
      </c>
      <c r="CD616" t="e">
        <f t="shared" ca="1" si="1586"/>
        <v>#N/A</v>
      </c>
      <c r="CE616" t="e">
        <f t="shared" ca="1" si="1586"/>
        <v>#N/A</v>
      </c>
      <c r="CF616" s="91" t="e">
        <f t="shared" ca="1" si="1586"/>
        <v>#N/A</v>
      </c>
      <c r="CG616" t="e">
        <f t="shared" ca="1" si="1586"/>
        <v>#N/A</v>
      </c>
      <c r="CH616" t="e">
        <f t="shared" ca="1" si="1586"/>
        <v>#N/A</v>
      </c>
      <c r="CI616" t="e">
        <f t="shared" ca="1" si="1586"/>
        <v>#N/A</v>
      </c>
      <c r="CJ616" t="e">
        <f t="shared" ref="CJ616:EN619" ca="1" si="1587">$L616*$E$572</f>
        <v>#N/A</v>
      </c>
      <c r="CK616" t="e">
        <f t="shared" ca="1" si="1587"/>
        <v>#N/A</v>
      </c>
      <c r="CL616" t="e">
        <f t="shared" ca="1" si="1587"/>
        <v>#N/A</v>
      </c>
      <c r="CM616" t="e">
        <f t="shared" ca="1" si="1587"/>
        <v>#N/A</v>
      </c>
      <c r="CN616" t="e">
        <f t="shared" ca="1" si="1587"/>
        <v>#N/A</v>
      </c>
      <c r="CO616" t="e">
        <f t="shared" ca="1" si="1587"/>
        <v>#N/A</v>
      </c>
      <c r="CP616" t="e">
        <f t="shared" ca="1" si="1587"/>
        <v>#N/A</v>
      </c>
      <c r="CQ616" t="e">
        <f t="shared" ca="1" si="1587"/>
        <v>#N/A</v>
      </c>
      <c r="CR616" t="e">
        <f t="shared" ca="1" si="1587"/>
        <v>#N/A</v>
      </c>
      <c r="CS616" t="e">
        <f t="shared" ca="1" si="1587"/>
        <v>#N/A</v>
      </c>
      <c r="CT616" t="e">
        <f t="shared" ca="1" si="1587"/>
        <v>#N/A</v>
      </c>
      <c r="CU616" t="e">
        <f t="shared" ca="1" si="1587"/>
        <v>#N/A</v>
      </c>
      <c r="CV616" t="e">
        <f t="shared" ca="1" si="1587"/>
        <v>#N/A</v>
      </c>
      <c r="CW616" t="e">
        <f t="shared" ca="1" si="1587"/>
        <v>#N/A</v>
      </c>
      <c r="CX616" t="e">
        <f t="shared" ca="1" si="1587"/>
        <v>#N/A</v>
      </c>
      <c r="CY616" t="e">
        <f t="shared" ca="1" si="1587"/>
        <v>#N/A</v>
      </c>
      <c r="CZ616" t="e">
        <f t="shared" ca="1" si="1587"/>
        <v>#N/A</v>
      </c>
      <c r="DA616" t="e">
        <f t="shared" ca="1" si="1587"/>
        <v>#N/A</v>
      </c>
      <c r="DB616" t="e">
        <f t="shared" ca="1" si="1587"/>
        <v>#N/A</v>
      </c>
      <c r="DC616" t="e">
        <f t="shared" ca="1" si="1587"/>
        <v>#N/A</v>
      </c>
      <c r="DD616" t="e">
        <f t="shared" ca="1" si="1587"/>
        <v>#N/A</v>
      </c>
      <c r="DE616" t="e">
        <f t="shared" ca="1" si="1587"/>
        <v>#N/A</v>
      </c>
      <c r="DF616" t="e">
        <f t="shared" ca="1" si="1587"/>
        <v>#N/A</v>
      </c>
      <c r="DG616" t="e">
        <f t="shared" ca="1" si="1587"/>
        <v>#N/A</v>
      </c>
      <c r="DH616" t="e">
        <f t="shared" ca="1" si="1587"/>
        <v>#N/A</v>
      </c>
      <c r="DI616" t="e">
        <f t="shared" ca="1" si="1587"/>
        <v>#N/A</v>
      </c>
      <c r="DJ616" s="91" t="e">
        <f t="shared" ca="1" si="1587"/>
        <v>#N/A</v>
      </c>
      <c r="DK616" t="e">
        <f t="shared" ca="1" si="1587"/>
        <v>#N/A</v>
      </c>
      <c r="DL616" t="e">
        <f t="shared" ca="1" si="1587"/>
        <v>#N/A</v>
      </c>
      <c r="DM616" t="e">
        <f t="shared" ca="1" si="1587"/>
        <v>#N/A</v>
      </c>
      <c r="DN616" t="e">
        <f t="shared" ca="1" si="1587"/>
        <v>#N/A</v>
      </c>
      <c r="DO616" t="e">
        <f t="shared" ca="1" si="1587"/>
        <v>#N/A</v>
      </c>
      <c r="DP616" t="e">
        <f t="shared" ca="1" si="1587"/>
        <v>#N/A</v>
      </c>
      <c r="DQ616" t="e">
        <f t="shared" ca="1" si="1587"/>
        <v>#N/A</v>
      </c>
      <c r="DR616" t="e">
        <f t="shared" ca="1" si="1587"/>
        <v>#N/A</v>
      </c>
      <c r="DS616" t="e">
        <f t="shared" ca="1" si="1587"/>
        <v>#N/A</v>
      </c>
      <c r="DT616" t="e">
        <f t="shared" ca="1" si="1587"/>
        <v>#N/A</v>
      </c>
      <c r="DU616" t="e">
        <f t="shared" ca="1" si="1587"/>
        <v>#N/A</v>
      </c>
      <c r="DV616" t="e">
        <f t="shared" ca="1" si="1587"/>
        <v>#N/A</v>
      </c>
      <c r="DW616" t="e">
        <f t="shared" ca="1" si="1587"/>
        <v>#N/A</v>
      </c>
      <c r="DX616" t="e">
        <f t="shared" ca="1" si="1587"/>
        <v>#N/A</v>
      </c>
      <c r="DY616" t="e">
        <f t="shared" ca="1" si="1587"/>
        <v>#N/A</v>
      </c>
      <c r="DZ616" t="e">
        <f t="shared" ca="1" si="1587"/>
        <v>#N/A</v>
      </c>
      <c r="EA616" t="e">
        <f t="shared" ca="1" si="1587"/>
        <v>#N/A</v>
      </c>
      <c r="EB616" t="e">
        <f t="shared" ca="1" si="1587"/>
        <v>#N/A</v>
      </c>
      <c r="EC616" t="e">
        <f t="shared" ca="1" si="1587"/>
        <v>#N/A</v>
      </c>
      <c r="ED616" t="e">
        <f t="shared" ca="1" si="1587"/>
        <v>#N/A</v>
      </c>
      <c r="EE616" t="e">
        <f t="shared" ca="1" si="1587"/>
        <v>#N/A</v>
      </c>
      <c r="EF616" t="e">
        <f t="shared" ca="1" si="1587"/>
        <v>#N/A</v>
      </c>
      <c r="EG616" t="e">
        <f t="shared" ca="1" si="1587"/>
        <v>#N/A</v>
      </c>
      <c r="EH616" t="e">
        <f t="shared" ca="1" si="1587"/>
        <v>#N/A</v>
      </c>
      <c r="EI616" t="e">
        <f t="shared" ca="1" si="1587"/>
        <v>#N/A</v>
      </c>
      <c r="EJ616" t="e">
        <f t="shared" ca="1" si="1587"/>
        <v>#N/A</v>
      </c>
      <c r="EK616" t="e">
        <f t="shared" ca="1" si="1587"/>
        <v>#N/A</v>
      </c>
      <c r="EL616" t="e">
        <f t="shared" ca="1" si="1587"/>
        <v>#N/A</v>
      </c>
      <c r="EM616" t="e">
        <f t="shared" ca="1" si="1587"/>
        <v>#N/A</v>
      </c>
      <c r="EN616" s="91" t="e">
        <f t="shared" ca="1" si="1587"/>
        <v>#N/A</v>
      </c>
    </row>
    <row r="617" spans="1:144">
      <c r="A617">
        <f ca="1"/>
        <v>0</v>
      </c>
      <c r="B617">
        <f ca="1"/>
        <v>0</v>
      </c>
      <c r="C617">
        <f ca="1"/>
        <v>0</v>
      </c>
      <c r="D617" t="str">
        <f ca="1"/>
        <v/>
      </c>
      <c r="E617">
        <f ca="1"/>
        <v>0</v>
      </c>
      <c r="F617">
        <f ca="1"/>
        <v>0</v>
      </c>
      <c r="G617">
        <f ca="1"/>
        <v>0</v>
      </c>
      <c r="H617" t="str">
        <f ca="1"/>
        <v/>
      </c>
      <c r="I617">
        <f ca="1"/>
        <v>0</v>
      </c>
      <c r="J617" t="str">
        <f ca="1"/>
        <v/>
      </c>
      <c r="K617" t="str">
        <f ca="1"/>
        <v>0</v>
      </c>
      <c r="L617" t="str">
        <f ca="1"/>
        <v>0</v>
      </c>
      <c r="M617" t="str">
        <f ca="1"/>
        <v>0</v>
      </c>
      <c r="X617" s="91" t="e">
        <f t="shared" ca="1" si="1577"/>
        <v>#N/A</v>
      </c>
      <c r="Y617" t="e">
        <f t="shared" ref="Y617:CJ620" ca="1" si="1588">$L617*$E$572</f>
        <v>#N/A</v>
      </c>
      <c r="Z617" t="e">
        <f t="shared" ca="1" si="1588"/>
        <v>#N/A</v>
      </c>
      <c r="AA617" t="e">
        <f t="shared" ca="1" si="1588"/>
        <v>#N/A</v>
      </c>
      <c r="AB617" t="e">
        <f t="shared" ca="1" si="1588"/>
        <v>#N/A</v>
      </c>
      <c r="AC617" t="e">
        <f t="shared" ca="1" si="1588"/>
        <v>#N/A</v>
      </c>
      <c r="AD617" t="e">
        <f t="shared" ca="1" si="1588"/>
        <v>#N/A</v>
      </c>
      <c r="AE617" t="e">
        <f t="shared" ca="1" si="1588"/>
        <v>#N/A</v>
      </c>
      <c r="AF617" t="e">
        <f t="shared" ca="1" si="1588"/>
        <v>#N/A</v>
      </c>
      <c r="AG617" t="e">
        <f t="shared" ca="1" si="1588"/>
        <v>#N/A</v>
      </c>
      <c r="AH617" t="e">
        <f t="shared" ca="1" si="1588"/>
        <v>#N/A</v>
      </c>
      <c r="AI617" t="e">
        <f t="shared" ca="1" si="1588"/>
        <v>#N/A</v>
      </c>
      <c r="AJ617" t="e">
        <f t="shared" ca="1" si="1588"/>
        <v>#N/A</v>
      </c>
      <c r="AK617" t="e">
        <f t="shared" ca="1" si="1588"/>
        <v>#N/A</v>
      </c>
      <c r="AL617" t="e">
        <f t="shared" ca="1" si="1588"/>
        <v>#N/A</v>
      </c>
      <c r="AM617" t="e">
        <f t="shared" ca="1" si="1588"/>
        <v>#N/A</v>
      </c>
      <c r="AN617" t="e">
        <f t="shared" ca="1" si="1588"/>
        <v>#N/A</v>
      </c>
      <c r="AO617" t="e">
        <f t="shared" ca="1" si="1588"/>
        <v>#N/A</v>
      </c>
      <c r="AP617" t="e">
        <f t="shared" ca="1" si="1588"/>
        <v>#N/A</v>
      </c>
      <c r="AQ617" t="e">
        <f t="shared" ca="1" si="1588"/>
        <v>#N/A</v>
      </c>
      <c r="AR617" t="e">
        <f t="shared" ca="1" si="1588"/>
        <v>#N/A</v>
      </c>
      <c r="AS617" t="e">
        <f t="shared" ca="1" si="1588"/>
        <v>#N/A</v>
      </c>
      <c r="AT617" t="e">
        <f t="shared" ca="1" si="1588"/>
        <v>#N/A</v>
      </c>
      <c r="AU617" t="e">
        <f t="shared" ca="1" si="1588"/>
        <v>#N/A</v>
      </c>
      <c r="AV617" t="e">
        <f t="shared" ca="1" si="1588"/>
        <v>#N/A</v>
      </c>
      <c r="AW617" t="e">
        <f t="shared" ca="1" si="1588"/>
        <v>#N/A</v>
      </c>
      <c r="AX617" t="e">
        <f t="shared" ca="1" si="1588"/>
        <v>#N/A</v>
      </c>
      <c r="AY617" t="e">
        <f t="shared" ca="1" si="1588"/>
        <v>#N/A</v>
      </c>
      <c r="AZ617" t="e">
        <f t="shared" ca="1" si="1588"/>
        <v>#N/A</v>
      </c>
      <c r="BA617" t="e">
        <f t="shared" ca="1" si="1588"/>
        <v>#N/A</v>
      </c>
      <c r="BB617" s="91" t="e">
        <f t="shared" ca="1" si="1588"/>
        <v>#N/A</v>
      </c>
      <c r="BC617" t="e">
        <f t="shared" ca="1" si="1588"/>
        <v>#N/A</v>
      </c>
      <c r="BD617" t="e">
        <f t="shared" ca="1" si="1588"/>
        <v>#N/A</v>
      </c>
      <c r="BE617" t="e">
        <f t="shared" ca="1" si="1588"/>
        <v>#N/A</v>
      </c>
      <c r="BF617" t="e">
        <f t="shared" ca="1" si="1588"/>
        <v>#N/A</v>
      </c>
      <c r="BG617" t="e">
        <f t="shared" ca="1" si="1588"/>
        <v>#N/A</v>
      </c>
      <c r="BH617" t="e">
        <f t="shared" ca="1" si="1588"/>
        <v>#N/A</v>
      </c>
      <c r="BI617" t="e">
        <f t="shared" ca="1" si="1588"/>
        <v>#N/A</v>
      </c>
      <c r="BJ617" t="e">
        <f t="shared" ca="1" si="1588"/>
        <v>#N/A</v>
      </c>
      <c r="BK617" t="e">
        <f t="shared" ca="1" si="1588"/>
        <v>#N/A</v>
      </c>
      <c r="BL617" t="e">
        <f t="shared" ca="1" si="1588"/>
        <v>#N/A</v>
      </c>
      <c r="BM617" t="e">
        <f t="shared" ca="1" si="1588"/>
        <v>#N/A</v>
      </c>
      <c r="BN617" t="e">
        <f t="shared" ca="1" si="1588"/>
        <v>#N/A</v>
      </c>
      <c r="BO617" t="e">
        <f t="shared" ca="1" si="1588"/>
        <v>#N/A</v>
      </c>
      <c r="BP617" t="e">
        <f t="shared" ca="1" si="1588"/>
        <v>#N/A</v>
      </c>
      <c r="BQ617" t="e">
        <f t="shared" ca="1" si="1588"/>
        <v>#N/A</v>
      </c>
      <c r="BR617" t="e">
        <f t="shared" ca="1" si="1588"/>
        <v>#N/A</v>
      </c>
      <c r="BS617" t="e">
        <f t="shared" ca="1" si="1588"/>
        <v>#N/A</v>
      </c>
      <c r="BT617" t="e">
        <f t="shared" ca="1" si="1588"/>
        <v>#N/A</v>
      </c>
      <c r="BU617" t="e">
        <f t="shared" ca="1" si="1588"/>
        <v>#N/A</v>
      </c>
      <c r="BV617" t="e">
        <f t="shared" ca="1" si="1588"/>
        <v>#N/A</v>
      </c>
      <c r="BW617" t="e">
        <f t="shared" ca="1" si="1588"/>
        <v>#N/A</v>
      </c>
      <c r="BX617" t="e">
        <f t="shared" ca="1" si="1588"/>
        <v>#N/A</v>
      </c>
      <c r="BY617" t="e">
        <f t="shared" ca="1" si="1588"/>
        <v>#N/A</v>
      </c>
      <c r="BZ617" t="e">
        <f t="shared" ca="1" si="1588"/>
        <v>#N/A</v>
      </c>
      <c r="CA617" t="e">
        <f t="shared" ca="1" si="1588"/>
        <v>#N/A</v>
      </c>
      <c r="CB617" t="e">
        <f t="shared" ca="1" si="1588"/>
        <v>#N/A</v>
      </c>
      <c r="CC617" t="e">
        <f t="shared" ca="1" si="1588"/>
        <v>#N/A</v>
      </c>
      <c r="CD617" t="e">
        <f t="shared" ca="1" si="1588"/>
        <v>#N/A</v>
      </c>
      <c r="CE617" t="e">
        <f t="shared" ca="1" si="1588"/>
        <v>#N/A</v>
      </c>
      <c r="CF617" s="91" t="e">
        <f t="shared" ca="1" si="1588"/>
        <v>#N/A</v>
      </c>
      <c r="CG617" t="e">
        <f t="shared" ca="1" si="1588"/>
        <v>#N/A</v>
      </c>
      <c r="CH617" t="e">
        <f t="shared" ca="1" si="1588"/>
        <v>#N/A</v>
      </c>
      <c r="CI617" t="e">
        <f t="shared" ca="1" si="1588"/>
        <v>#N/A</v>
      </c>
      <c r="CJ617" t="e">
        <f t="shared" ca="1" si="1588"/>
        <v>#N/A</v>
      </c>
      <c r="CK617" t="e">
        <f t="shared" ca="1" si="1587"/>
        <v>#N/A</v>
      </c>
      <c r="CL617" t="e">
        <f t="shared" ca="1" si="1587"/>
        <v>#N/A</v>
      </c>
      <c r="CM617" t="e">
        <f t="shared" ca="1" si="1587"/>
        <v>#N/A</v>
      </c>
      <c r="CN617" t="e">
        <f t="shared" ca="1" si="1587"/>
        <v>#N/A</v>
      </c>
      <c r="CO617" t="e">
        <f t="shared" ca="1" si="1587"/>
        <v>#N/A</v>
      </c>
      <c r="CP617" t="e">
        <f t="shared" ca="1" si="1587"/>
        <v>#N/A</v>
      </c>
      <c r="CQ617" t="e">
        <f t="shared" ca="1" si="1587"/>
        <v>#N/A</v>
      </c>
      <c r="CR617" t="e">
        <f t="shared" ca="1" si="1587"/>
        <v>#N/A</v>
      </c>
      <c r="CS617" t="e">
        <f t="shared" ca="1" si="1587"/>
        <v>#N/A</v>
      </c>
      <c r="CT617" t="e">
        <f t="shared" ca="1" si="1587"/>
        <v>#N/A</v>
      </c>
      <c r="CU617" t="e">
        <f t="shared" ca="1" si="1587"/>
        <v>#N/A</v>
      </c>
      <c r="CV617" t="e">
        <f t="shared" ca="1" si="1587"/>
        <v>#N/A</v>
      </c>
      <c r="CW617" t="e">
        <f t="shared" ca="1" si="1587"/>
        <v>#N/A</v>
      </c>
      <c r="CX617" t="e">
        <f t="shared" ca="1" si="1587"/>
        <v>#N/A</v>
      </c>
      <c r="CY617" t="e">
        <f t="shared" ca="1" si="1587"/>
        <v>#N/A</v>
      </c>
      <c r="CZ617" t="e">
        <f t="shared" ca="1" si="1587"/>
        <v>#N/A</v>
      </c>
      <c r="DA617" t="e">
        <f t="shared" ca="1" si="1587"/>
        <v>#N/A</v>
      </c>
      <c r="DB617" t="e">
        <f t="shared" ca="1" si="1587"/>
        <v>#N/A</v>
      </c>
      <c r="DC617" t="e">
        <f t="shared" ca="1" si="1587"/>
        <v>#N/A</v>
      </c>
      <c r="DD617" t="e">
        <f t="shared" ca="1" si="1587"/>
        <v>#N/A</v>
      </c>
      <c r="DE617" t="e">
        <f t="shared" ca="1" si="1587"/>
        <v>#N/A</v>
      </c>
      <c r="DF617" t="e">
        <f t="shared" ca="1" si="1587"/>
        <v>#N/A</v>
      </c>
      <c r="DG617" t="e">
        <f t="shared" ca="1" si="1587"/>
        <v>#N/A</v>
      </c>
      <c r="DH617" t="e">
        <f t="shared" ca="1" si="1587"/>
        <v>#N/A</v>
      </c>
      <c r="DI617" t="e">
        <f t="shared" ca="1" si="1587"/>
        <v>#N/A</v>
      </c>
      <c r="DJ617" s="91" t="e">
        <f t="shared" ca="1" si="1587"/>
        <v>#N/A</v>
      </c>
      <c r="DK617" t="e">
        <f t="shared" ca="1" si="1587"/>
        <v>#N/A</v>
      </c>
      <c r="DL617" t="e">
        <f t="shared" ca="1" si="1587"/>
        <v>#N/A</v>
      </c>
      <c r="DM617" t="e">
        <f t="shared" ca="1" si="1587"/>
        <v>#N/A</v>
      </c>
      <c r="DN617" t="e">
        <f t="shared" ca="1" si="1587"/>
        <v>#N/A</v>
      </c>
      <c r="DO617" t="e">
        <f t="shared" ca="1" si="1587"/>
        <v>#N/A</v>
      </c>
      <c r="DP617" t="e">
        <f t="shared" ca="1" si="1587"/>
        <v>#N/A</v>
      </c>
      <c r="DQ617" t="e">
        <f t="shared" ca="1" si="1587"/>
        <v>#N/A</v>
      </c>
      <c r="DR617" t="e">
        <f t="shared" ca="1" si="1587"/>
        <v>#N/A</v>
      </c>
      <c r="DS617" t="e">
        <f t="shared" ca="1" si="1587"/>
        <v>#N/A</v>
      </c>
      <c r="DT617" t="e">
        <f t="shared" ca="1" si="1587"/>
        <v>#N/A</v>
      </c>
      <c r="DU617" t="e">
        <f t="shared" ca="1" si="1587"/>
        <v>#N/A</v>
      </c>
      <c r="DV617" t="e">
        <f t="shared" ca="1" si="1587"/>
        <v>#N/A</v>
      </c>
      <c r="DW617" t="e">
        <f t="shared" ca="1" si="1587"/>
        <v>#N/A</v>
      </c>
      <c r="DX617" t="e">
        <f t="shared" ca="1" si="1587"/>
        <v>#N/A</v>
      </c>
      <c r="DY617" t="e">
        <f t="shared" ca="1" si="1587"/>
        <v>#N/A</v>
      </c>
      <c r="DZ617" t="e">
        <f t="shared" ca="1" si="1587"/>
        <v>#N/A</v>
      </c>
      <c r="EA617" t="e">
        <f t="shared" ca="1" si="1587"/>
        <v>#N/A</v>
      </c>
      <c r="EB617" t="e">
        <f t="shared" ca="1" si="1587"/>
        <v>#N/A</v>
      </c>
      <c r="EC617" t="e">
        <f t="shared" ca="1" si="1587"/>
        <v>#N/A</v>
      </c>
      <c r="ED617" t="e">
        <f t="shared" ca="1" si="1587"/>
        <v>#N/A</v>
      </c>
      <c r="EE617" t="e">
        <f t="shared" ca="1" si="1587"/>
        <v>#N/A</v>
      </c>
      <c r="EF617" t="e">
        <f t="shared" ca="1" si="1587"/>
        <v>#N/A</v>
      </c>
      <c r="EG617" t="e">
        <f t="shared" ca="1" si="1587"/>
        <v>#N/A</v>
      </c>
      <c r="EH617" t="e">
        <f t="shared" ca="1" si="1587"/>
        <v>#N/A</v>
      </c>
      <c r="EI617" t="e">
        <f t="shared" ca="1" si="1587"/>
        <v>#N/A</v>
      </c>
      <c r="EJ617" t="e">
        <f t="shared" ca="1" si="1587"/>
        <v>#N/A</v>
      </c>
      <c r="EK617" t="e">
        <f t="shared" ca="1" si="1587"/>
        <v>#N/A</v>
      </c>
      <c r="EL617" t="e">
        <f t="shared" ca="1" si="1587"/>
        <v>#N/A</v>
      </c>
      <c r="EM617" t="e">
        <f t="shared" ca="1" si="1587"/>
        <v>#N/A</v>
      </c>
      <c r="EN617" s="91" t="e">
        <f t="shared" ca="1" si="1587"/>
        <v>#N/A</v>
      </c>
    </row>
    <row r="618" spans="1:144">
      <c r="A618">
        <f ca="1"/>
        <v>0</v>
      </c>
      <c r="B618">
        <f ca="1"/>
        <v>0</v>
      </c>
      <c r="C618">
        <f ca="1"/>
        <v>0</v>
      </c>
      <c r="D618" t="str">
        <f ca="1"/>
        <v/>
      </c>
      <c r="E618">
        <f ca="1"/>
        <v>0</v>
      </c>
      <c r="F618">
        <f ca="1"/>
        <v>0</v>
      </c>
      <c r="G618">
        <f ca="1"/>
        <v>0</v>
      </c>
      <c r="H618" t="str">
        <f ca="1"/>
        <v/>
      </c>
      <c r="I618">
        <f ca="1"/>
        <v>0</v>
      </c>
      <c r="J618" t="str">
        <f ca="1"/>
        <v/>
      </c>
      <c r="K618" t="str">
        <f ca="1"/>
        <v>0</v>
      </c>
      <c r="L618" t="str">
        <f ca="1"/>
        <v>0</v>
      </c>
      <c r="M618" t="str">
        <f ca="1"/>
        <v>0</v>
      </c>
      <c r="X618" s="91" t="e">
        <f t="shared" ca="1" si="1577"/>
        <v>#N/A</v>
      </c>
      <c r="Y618" t="e">
        <f t="shared" ca="1" si="1588"/>
        <v>#N/A</v>
      </c>
      <c r="Z618" t="e">
        <f t="shared" ca="1" si="1588"/>
        <v>#N/A</v>
      </c>
      <c r="AA618" t="e">
        <f t="shared" ca="1" si="1588"/>
        <v>#N/A</v>
      </c>
      <c r="AB618" t="e">
        <f t="shared" ca="1" si="1588"/>
        <v>#N/A</v>
      </c>
      <c r="AC618" t="e">
        <f t="shared" ca="1" si="1588"/>
        <v>#N/A</v>
      </c>
      <c r="AD618" t="e">
        <f t="shared" ca="1" si="1588"/>
        <v>#N/A</v>
      </c>
      <c r="AE618" t="e">
        <f t="shared" ca="1" si="1588"/>
        <v>#N/A</v>
      </c>
      <c r="AF618" t="e">
        <f t="shared" ca="1" si="1588"/>
        <v>#N/A</v>
      </c>
      <c r="AG618" t="e">
        <f t="shared" ca="1" si="1588"/>
        <v>#N/A</v>
      </c>
      <c r="AH618" t="e">
        <f t="shared" ca="1" si="1588"/>
        <v>#N/A</v>
      </c>
      <c r="AI618" t="e">
        <f t="shared" ca="1" si="1588"/>
        <v>#N/A</v>
      </c>
      <c r="AJ618" t="e">
        <f t="shared" ca="1" si="1588"/>
        <v>#N/A</v>
      </c>
      <c r="AK618" t="e">
        <f t="shared" ca="1" si="1588"/>
        <v>#N/A</v>
      </c>
      <c r="AL618" t="e">
        <f t="shared" ca="1" si="1588"/>
        <v>#N/A</v>
      </c>
      <c r="AM618" t="e">
        <f t="shared" ca="1" si="1588"/>
        <v>#N/A</v>
      </c>
      <c r="AN618" t="e">
        <f t="shared" ca="1" si="1588"/>
        <v>#N/A</v>
      </c>
      <c r="AO618" t="e">
        <f t="shared" ca="1" si="1588"/>
        <v>#N/A</v>
      </c>
      <c r="AP618" t="e">
        <f t="shared" ca="1" si="1588"/>
        <v>#N/A</v>
      </c>
      <c r="AQ618" t="e">
        <f t="shared" ca="1" si="1588"/>
        <v>#N/A</v>
      </c>
      <c r="AR618" t="e">
        <f t="shared" ca="1" si="1588"/>
        <v>#N/A</v>
      </c>
      <c r="AS618" t="e">
        <f t="shared" ca="1" si="1588"/>
        <v>#N/A</v>
      </c>
      <c r="AT618" t="e">
        <f t="shared" ca="1" si="1588"/>
        <v>#N/A</v>
      </c>
      <c r="AU618" t="e">
        <f t="shared" ca="1" si="1588"/>
        <v>#N/A</v>
      </c>
      <c r="AV618" t="e">
        <f t="shared" ca="1" si="1588"/>
        <v>#N/A</v>
      </c>
      <c r="AW618" t="e">
        <f t="shared" ca="1" si="1588"/>
        <v>#N/A</v>
      </c>
      <c r="AX618" t="e">
        <f t="shared" ca="1" si="1588"/>
        <v>#N/A</v>
      </c>
      <c r="AY618" t="e">
        <f t="shared" ca="1" si="1588"/>
        <v>#N/A</v>
      </c>
      <c r="AZ618" t="e">
        <f t="shared" ca="1" si="1588"/>
        <v>#N/A</v>
      </c>
      <c r="BA618" t="e">
        <f t="shared" ca="1" si="1588"/>
        <v>#N/A</v>
      </c>
      <c r="BB618" s="91" t="e">
        <f t="shared" ca="1" si="1588"/>
        <v>#N/A</v>
      </c>
      <c r="BC618" t="e">
        <f t="shared" ca="1" si="1588"/>
        <v>#N/A</v>
      </c>
      <c r="BD618" t="e">
        <f t="shared" ca="1" si="1588"/>
        <v>#N/A</v>
      </c>
      <c r="BE618" t="e">
        <f t="shared" ca="1" si="1588"/>
        <v>#N/A</v>
      </c>
      <c r="BF618" t="e">
        <f t="shared" ca="1" si="1588"/>
        <v>#N/A</v>
      </c>
      <c r="BG618" t="e">
        <f t="shared" ca="1" si="1588"/>
        <v>#N/A</v>
      </c>
      <c r="BH618" t="e">
        <f t="shared" ca="1" si="1588"/>
        <v>#N/A</v>
      </c>
      <c r="BI618" t="e">
        <f t="shared" ca="1" si="1588"/>
        <v>#N/A</v>
      </c>
      <c r="BJ618" t="e">
        <f t="shared" ca="1" si="1588"/>
        <v>#N/A</v>
      </c>
      <c r="BK618" t="e">
        <f t="shared" ca="1" si="1588"/>
        <v>#N/A</v>
      </c>
      <c r="BL618" t="e">
        <f t="shared" ca="1" si="1588"/>
        <v>#N/A</v>
      </c>
      <c r="BM618" t="e">
        <f t="shared" ca="1" si="1588"/>
        <v>#N/A</v>
      </c>
      <c r="BN618" t="e">
        <f t="shared" ca="1" si="1588"/>
        <v>#N/A</v>
      </c>
      <c r="BO618" t="e">
        <f t="shared" ca="1" si="1588"/>
        <v>#N/A</v>
      </c>
      <c r="BP618" t="e">
        <f t="shared" ca="1" si="1588"/>
        <v>#N/A</v>
      </c>
      <c r="BQ618" t="e">
        <f t="shared" ca="1" si="1588"/>
        <v>#N/A</v>
      </c>
      <c r="BR618" t="e">
        <f t="shared" ca="1" si="1588"/>
        <v>#N/A</v>
      </c>
      <c r="BS618" t="e">
        <f t="shared" ca="1" si="1588"/>
        <v>#N/A</v>
      </c>
      <c r="BT618" t="e">
        <f t="shared" ca="1" si="1588"/>
        <v>#N/A</v>
      </c>
      <c r="BU618" t="e">
        <f t="shared" ca="1" si="1588"/>
        <v>#N/A</v>
      </c>
      <c r="BV618" t="e">
        <f t="shared" ca="1" si="1588"/>
        <v>#N/A</v>
      </c>
      <c r="BW618" t="e">
        <f t="shared" ca="1" si="1588"/>
        <v>#N/A</v>
      </c>
      <c r="BX618" t="e">
        <f t="shared" ca="1" si="1588"/>
        <v>#N/A</v>
      </c>
      <c r="BY618" t="e">
        <f t="shared" ca="1" si="1588"/>
        <v>#N/A</v>
      </c>
      <c r="BZ618" t="e">
        <f t="shared" ca="1" si="1588"/>
        <v>#N/A</v>
      </c>
      <c r="CA618" t="e">
        <f t="shared" ca="1" si="1588"/>
        <v>#N/A</v>
      </c>
      <c r="CB618" t="e">
        <f t="shared" ca="1" si="1588"/>
        <v>#N/A</v>
      </c>
      <c r="CC618" t="e">
        <f t="shared" ca="1" si="1588"/>
        <v>#N/A</v>
      </c>
      <c r="CD618" t="e">
        <f t="shared" ca="1" si="1588"/>
        <v>#N/A</v>
      </c>
      <c r="CE618" t="e">
        <f t="shared" ca="1" si="1588"/>
        <v>#N/A</v>
      </c>
      <c r="CF618" s="91" t="e">
        <f t="shared" ca="1" si="1588"/>
        <v>#N/A</v>
      </c>
      <c r="CG618" t="e">
        <f t="shared" ca="1" si="1588"/>
        <v>#N/A</v>
      </c>
      <c r="CH618" t="e">
        <f t="shared" ca="1" si="1588"/>
        <v>#N/A</v>
      </c>
      <c r="CI618" t="e">
        <f t="shared" ca="1" si="1588"/>
        <v>#N/A</v>
      </c>
      <c r="CJ618" t="e">
        <f t="shared" ca="1" si="1588"/>
        <v>#N/A</v>
      </c>
      <c r="CK618" t="e">
        <f t="shared" ca="1" si="1587"/>
        <v>#N/A</v>
      </c>
      <c r="CL618" t="e">
        <f t="shared" ca="1" si="1587"/>
        <v>#N/A</v>
      </c>
      <c r="CM618" t="e">
        <f t="shared" ca="1" si="1587"/>
        <v>#N/A</v>
      </c>
      <c r="CN618" t="e">
        <f t="shared" ca="1" si="1587"/>
        <v>#N/A</v>
      </c>
      <c r="CO618" t="e">
        <f t="shared" ca="1" si="1587"/>
        <v>#N/A</v>
      </c>
      <c r="CP618" t="e">
        <f t="shared" ca="1" si="1587"/>
        <v>#N/A</v>
      </c>
      <c r="CQ618" t="e">
        <f t="shared" ca="1" si="1587"/>
        <v>#N/A</v>
      </c>
      <c r="CR618" t="e">
        <f t="shared" ca="1" si="1587"/>
        <v>#N/A</v>
      </c>
      <c r="CS618" t="e">
        <f t="shared" ca="1" si="1587"/>
        <v>#N/A</v>
      </c>
      <c r="CT618" t="e">
        <f t="shared" ca="1" si="1587"/>
        <v>#N/A</v>
      </c>
      <c r="CU618" t="e">
        <f t="shared" ca="1" si="1587"/>
        <v>#N/A</v>
      </c>
      <c r="CV618" t="e">
        <f t="shared" ca="1" si="1587"/>
        <v>#N/A</v>
      </c>
      <c r="CW618" t="e">
        <f t="shared" ca="1" si="1587"/>
        <v>#N/A</v>
      </c>
      <c r="CX618" t="e">
        <f t="shared" ca="1" si="1587"/>
        <v>#N/A</v>
      </c>
      <c r="CY618" t="e">
        <f t="shared" ca="1" si="1587"/>
        <v>#N/A</v>
      </c>
      <c r="CZ618" t="e">
        <f t="shared" ca="1" si="1587"/>
        <v>#N/A</v>
      </c>
      <c r="DA618" t="e">
        <f t="shared" ca="1" si="1587"/>
        <v>#N/A</v>
      </c>
      <c r="DB618" t="e">
        <f t="shared" ca="1" si="1587"/>
        <v>#N/A</v>
      </c>
      <c r="DC618" t="e">
        <f t="shared" ca="1" si="1587"/>
        <v>#N/A</v>
      </c>
      <c r="DD618" t="e">
        <f t="shared" ca="1" si="1587"/>
        <v>#N/A</v>
      </c>
      <c r="DE618" t="e">
        <f t="shared" ca="1" si="1587"/>
        <v>#N/A</v>
      </c>
      <c r="DF618" t="e">
        <f t="shared" ca="1" si="1587"/>
        <v>#N/A</v>
      </c>
      <c r="DG618" t="e">
        <f t="shared" ca="1" si="1587"/>
        <v>#N/A</v>
      </c>
      <c r="DH618" t="e">
        <f t="shared" ca="1" si="1587"/>
        <v>#N/A</v>
      </c>
      <c r="DI618" t="e">
        <f t="shared" ca="1" si="1587"/>
        <v>#N/A</v>
      </c>
      <c r="DJ618" s="91" t="e">
        <f t="shared" ca="1" si="1587"/>
        <v>#N/A</v>
      </c>
      <c r="DK618" t="e">
        <f t="shared" ca="1" si="1587"/>
        <v>#N/A</v>
      </c>
      <c r="DL618" t="e">
        <f t="shared" ca="1" si="1587"/>
        <v>#N/A</v>
      </c>
      <c r="DM618" t="e">
        <f t="shared" ca="1" si="1587"/>
        <v>#N/A</v>
      </c>
      <c r="DN618" t="e">
        <f t="shared" ca="1" si="1587"/>
        <v>#N/A</v>
      </c>
      <c r="DO618" t="e">
        <f t="shared" ca="1" si="1587"/>
        <v>#N/A</v>
      </c>
      <c r="DP618" t="e">
        <f t="shared" ca="1" si="1587"/>
        <v>#N/A</v>
      </c>
      <c r="DQ618" t="e">
        <f t="shared" ca="1" si="1587"/>
        <v>#N/A</v>
      </c>
      <c r="DR618" t="e">
        <f t="shared" ca="1" si="1587"/>
        <v>#N/A</v>
      </c>
      <c r="DS618" t="e">
        <f t="shared" ca="1" si="1587"/>
        <v>#N/A</v>
      </c>
      <c r="DT618" t="e">
        <f t="shared" ca="1" si="1587"/>
        <v>#N/A</v>
      </c>
      <c r="DU618" t="e">
        <f t="shared" ca="1" si="1587"/>
        <v>#N/A</v>
      </c>
      <c r="DV618" t="e">
        <f t="shared" ca="1" si="1587"/>
        <v>#N/A</v>
      </c>
      <c r="DW618" t="e">
        <f t="shared" ca="1" si="1587"/>
        <v>#N/A</v>
      </c>
      <c r="DX618" t="e">
        <f t="shared" ca="1" si="1587"/>
        <v>#N/A</v>
      </c>
      <c r="DY618" t="e">
        <f t="shared" ca="1" si="1587"/>
        <v>#N/A</v>
      </c>
      <c r="DZ618" t="e">
        <f t="shared" ca="1" si="1587"/>
        <v>#N/A</v>
      </c>
      <c r="EA618" t="e">
        <f t="shared" ca="1" si="1587"/>
        <v>#N/A</v>
      </c>
      <c r="EB618" t="e">
        <f t="shared" ca="1" si="1587"/>
        <v>#N/A</v>
      </c>
      <c r="EC618" t="e">
        <f t="shared" ca="1" si="1587"/>
        <v>#N/A</v>
      </c>
      <c r="ED618" t="e">
        <f t="shared" ca="1" si="1587"/>
        <v>#N/A</v>
      </c>
      <c r="EE618" t="e">
        <f t="shared" ca="1" si="1587"/>
        <v>#N/A</v>
      </c>
      <c r="EF618" t="e">
        <f t="shared" ca="1" si="1587"/>
        <v>#N/A</v>
      </c>
      <c r="EG618" t="e">
        <f t="shared" ca="1" si="1587"/>
        <v>#N/A</v>
      </c>
      <c r="EH618" t="e">
        <f t="shared" ca="1" si="1587"/>
        <v>#N/A</v>
      </c>
      <c r="EI618" t="e">
        <f t="shared" ca="1" si="1587"/>
        <v>#N/A</v>
      </c>
      <c r="EJ618" t="e">
        <f t="shared" ca="1" si="1587"/>
        <v>#N/A</v>
      </c>
      <c r="EK618" t="e">
        <f t="shared" ca="1" si="1587"/>
        <v>#N/A</v>
      </c>
      <c r="EL618" t="e">
        <f t="shared" ca="1" si="1587"/>
        <v>#N/A</v>
      </c>
      <c r="EM618" t="e">
        <f t="shared" ca="1" si="1587"/>
        <v>#N/A</v>
      </c>
      <c r="EN618" s="91" t="e">
        <f t="shared" ca="1" si="1587"/>
        <v>#N/A</v>
      </c>
    </row>
    <row r="619" spans="1:144">
      <c r="A619">
        <f ca="1"/>
        <v>0</v>
      </c>
      <c r="B619">
        <f ca="1"/>
        <v>0</v>
      </c>
      <c r="C619">
        <f ca="1"/>
        <v>0</v>
      </c>
      <c r="D619" t="str">
        <f ca="1"/>
        <v/>
      </c>
      <c r="E619">
        <f ca="1"/>
        <v>0</v>
      </c>
      <c r="F619">
        <f ca="1"/>
        <v>0</v>
      </c>
      <c r="G619">
        <f ca="1"/>
        <v>0</v>
      </c>
      <c r="H619" t="str">
        <f ca="1"/>
        <v/>
      </c>
      <c r="I619">
        <f ca="1"/>
        <v>0</v>
      </c>
      <c r="J619" t="str">
        <f ca="1"/>
        <v/>
      </c>
      <c r="K619" t="str">
        <f ca="1"/>
        <v>0</v>
      </c>
      <c r="L619" t="str">
        <f ca="1"/>
        <v>0</v>
      </c>
      <c r="M619" t="str">
        <f ca="1"/>
        <v>0</v>
      </c>
      <c r="X619" s="91" t="e">
        <f t="shared" ca="1" si="1577"/>
        <v>#N/A</v>
      </c>
      <c r="Y619" t="e">
        <f t="shared" ca="1" si="1588"/>
        <v>#N/A</v>
      </c>
      <c r="Z619" t="e">
        <f t="shared" ca="1" si="1588"/>
        <v>#N/A</v>
      </c>
      <c r="AA619" t="e">
        <f t="shared" ca="1" si="1588"/>
        <v>#N/A</v>
      </c>
      <c r="AB619" t="e">
        <f t="shared" ca="1" si="1588"/>
        <v>#N/A</v>
      </c>
      <c r="AC619" t="e">
        <f t="shared" ca="1" si="1588"/>
        <v>#N/A</v>
      </c>
      <c r="AD619" t="e">
        <f t="shared" ca="1" si="1588"/>
        <v>#N/A</v>
      </c>
      <c r="AE619" t="e">
        <f t="shared" ca="1" si="1588"/>
        <v>#N/A</v>
      </c>
      <c r="AF619" t="e">
        <f t="shared" ca="1" si="1588"/>
        <v>#N/A</v>
      </c>
      <c r="AG619" t="e">
        <f t="shared" ca="1" si="1588"/>
        <v>#N/A</v>
      </c>
      <c r="AH619" t="e">
        <f t="shared" ca="1" si="1588"/>
        <v>#N/A</v>
      </c>
      <c r="AI619" t="e">
        <f t="shared" ca="1" si="1588"/>
        <v>#N/A</v>
      </c>
      <c r="AJ619" t="e">
        <f t="shared" ca="1" si="1588"/>
        <v>#N/A</v>
      </c>
      <c r="AK619" t="e">
        <f t="shared" ca="1" si="1588"/>
        <v>#N/A</v>
      </c>
      <c r="AL619" t="e">
        <f t="shared" ca="1" si="1588"/>
        <v>#N/A</v>
      </c>
      <c r="AM619" t="e">
        <f t="shared" ca="1" si="1588"/>
        <v>#N/A</v>
      </c>
      <c r="AN619" t="e">
        <f t="shared" ca="1" si="1588"/>
        <v>#N/A</v>
      </c>
      <c r="AO619" t="e">
        <f t="shared" ca="1" si="1588"/>
        <v>#N/A</v>
      </c>
      <c r="AP619" t="e">
        <f t="shared" ca="1" si="1588"/>
        <v>#N/A</v>
      </c>
      <c r="AQ619" t="e">
        <f t="shared" ca="1" si="1588"/>
        <v>#N/A</v>
      </c>
      <c r="AR619" t="e">
        <f t="shared" ca="1" si="1588"/>
        <v>#N/A</v>
      </c>
      <c r="AS619" t="e">
        <f t="shared" ca="1" si="1588"/>
        <v>#N/A</v>
      </c>
      <c r="AT619" t="e">
        <f t="shared" ca="1" si="1588"/>
        <v>#N/A</v>
      </c>
      <c r="AU619" t="e">
        <f t="shared" ca="1" si="1588"/>
        <v>#N/A</v>
      </c>
      <c r="AV619" t="e">
        <f t="shared" ca="1" si="1588"/>
        <v>#N/A</v>
      </c>
      <c r="AW619" t="e">
        <f t="shared" ca="1" si="1588"/>
        <v>#N/A</v>
      </c>
      <c r="AX619" t="e">
        <f t="shared" ca="1" si="1588"/>
        <v>#N/A</v>
      </c>
      <c r="AY619" t="e">
        <f t="shared" ca="1" si="1588"/>
        <v>#N/A</v>
      </c>
      <c r="AZ619" t="e">
        <f t="shared" ca="1" si="1588"/>
        <v>#N/A</v>
      </c>
      <c r="BA619" t="e">
        <f t="shared" ca="1" si="1588"/>
        <v>#N/A</v>
      </c>
      <c r="BB619" s="91" t="e">
        <f t="shared" ca="1" si="1588"/>
        <v>#N/A</v>
      </c>
      <c r="BC619" t="e">
        <f t="shared" ca="1" si="1588"/>
        <v>#N/A</v>
      </c>
      <c r="BD619" t="e">
        <f t="shared" ca="1" si="1588"/>
        <v>#N/A</v>
      </c>
      <c r="BE619" t="e">
        <f t="shared" ca="1" si="1588"/>
        <v>#N/A</v>
      </c>
      <c r="BF619" t="e">
        <f t="shared" ca="1" si="1588"/>
        <v>#N/A</v>
      </c>
      <c r="BG619" t="e">
        <f t="shared" ca="1" si="1588"/>
        <v>#N/A</v>
      </c>
      <c r="BH619" t="e">
        <f t="shared" ca="1" si="1588"/>
        <v>#N/A</v>
      </c>
      <c r="BI619" t="e">
        <f t="shared" ca="1" si="1588"/>
        <v>#N/A</v>
      </c>
      <c r="BJ619" t="e">
        <f t="shared" ca="1" si="1588"/>
        <v>#N/A</v>
      </c>
      <c r="BK619" t="e">
        <f t="shared" ca="1" si="1588"/>
        <v>#N/A</v>
      </c>
      <c r="BL619" t="e">
        <f t="shared" ca="1" si="1588"/>
        <v>#N/A</v>
      </c>
      <c r="BM619" t="e">
        <f t="shared" ca="1" si="1588"/>
        <v>#N/A</v>
      </c>
      <c r="BN619" t="e">
        <f t="shared" ca="1" si="1588"/>
        <v>#N/A</v>
      </c>
      <c r="BO619" t="e">
        <f t="shared" ca="1" si="1588"/>
        <v>#N/A</v>
      </c>
      <c r="BP619" t="e">
        <f t="shared" ca="1" si="1588"/>
        <v>#N/A</v>
      </c>
      <c r="BQ619" t="e">
        <f t="shared" ca="1" si="1588"/>
        <v>#N/A</v>
      </c>
      <c r="BR619" t="e">
        <f t="shared" ca="1" si="1588"/>
        <v>#N/A</v>
      </c>
      <c r="BS619" t="e">
        <f t="shared" ca="1" si="1588"/>
        <v>#N/A</v>
      </c>
      <c r="BT619" t="e">
        <f t="shared" ca="1" si="1588"/>
        <v>#N/A</v>
      </c>
      <c r="BU619" t="e">
        <f t="shared" ca="1" si="1588"/>
        <v>#N/A</v>
      </c>
      <c r="BV619" t="e">
        <f t="shared" ca="1" si="1588"/>
        <v>#N/A</v>
      </c>
      <c r="BW619" t="e">
        <f t="shared" ca="1" si="1588"/>
        <v>#N/A</v>
      </c>
      <c r="BX619" t="e">
        <f t="shared" ca="1" si="1588"/>
        <v>#N/A</v>
      </c>
      <c r="BY619" t="e">
        <f t="shared" ca="1" si="1588"/>
        <v>#N/A</v>
      </c>
      <c r="BZ619" t="e">
        <f t="shared" ca="1" si="1588"/>
        <v>#N/A</v>
      </c>
      <c r="CA619" t="e">
        <f t="shared" ca="1" si="1588"/>
        <v>#N/A</v>
      </c>
      <c r="CB619" t="e">
        <f t="shared" ca="1" si="1588"/>
        <v>#N/A</v>
      </c>
      <c r="CC619" t="e">
        <f t="shared" ca="1" si="1588"/>
        <v>#N/A</v>
      </c>
      <c r="CD619" t="e">
        <f t="shared" ca="1" si="1588"/>
        <v>#N/A</v>
      </c>
      <c r="CE619" t="e">
        <f t="shared" ca="1" si="1588"/>
        <v>#N/A</v>
      </c>
      <c r="CF619" s="91" t="e">
        <f t="shared" ca="1" si="1588"/>
        <v>#N/A</v>
      </c>
      <c r="CG619" t="e">
        <f t="shared" ca="1" si="1588"/>
        <v>#N/A</v>
      </c>
      <c r="CH619" t="e">
        <f t="shared" ca="1" si="1588"/>
        <v>#N/A</v>
      </c>
      <c r="CI619" t="e">
        <f t="shared" ca="1" si="1588"/>
        <v>#N/A</v>
      </c>
      <c r="CJ619" t="e">
        <f t="shared" ca="1" si="1588"/>
        <v>#N/A</v>
      </c>
      <c r="CK619" t="e">
        <f t="shared" ca="1" si="1587"/>
        <v>#N/A</v>
      </c>
      <c r="CL619" t="e">
        <f t="shared" ca="1" si="1587"/>
        <v>#N/A</v>
      </c>
      <c r="CM619" t="e">
        <f t="shared" ca="1" si="1587"/>
        <v>#N/A</v>
      </c>
      <c r="CN619" t="e">
        <f t="shared" ca="1" si="1587"/>
        <v>#N/A</v>
      </c>
      <c r="CO619" t="e">
        <f t="shared" ca="1" si="1587"/>
        <v>#N/A</v>
      </c>
      <c r="CP619" t="e">
        <f t="shared" ca="1" si="1587"/>
        <v>#N/A</v>
      </c>
      <c r="CQ619" t="e">
        <f t="shared" ca="1" si="1587"/>
        <v>#N/A</v>
      </c>
      <c r="CR619" t="e">
        <f t="shared" ca="1" si="1587"/>
        <v>#N/A</v>
      </c>
      <c r="CS619" t="e">
        <f t="shared" ca="1" si="1587"/>
        <v>#N/A</v>
      </c>
      <c r="CT619" t="e">
        <f t="shared" ca="1" si="1587"/>
        <v>#N/A</v>
      </c>
      <c r="CU619" t="e">
        <f t="shared" ca="1" si="1587"/>
        <v>#N/A</v>
      </c>
      <c r="CV619" t="e">
        <f t="shared" ca="1" si="1587"/>
        <v>#N/A</v>
      </c>
      <c r="CW619" t="e">
        <f t="shared" ca="1" si="1587"/>
        <v>#N/A</v>
      </c>
      <c r="CX619" t="e">
        <f t="shared" ca="1" si="1587"/>
        <v>#N/A</v>
      </c>
      <c r="CY619" t="e">
        <f t="shared" ca="1" si="1587"/>
        <v>#N/A</v>
      </c>
      <c r="CZ619" t="e">
        <f t="shared" ca="1" si="1587"/>
        <v>#N/A</v>
      </c>
      <c r="DA619" t="e">
        <f t="shared" ca="1" si="1587"/>
        <v>#N/A</v>
      </c>
      <c r="DB619" t="e">
        <f t="shared" ca="1" si="1587"/>
        <v>#N/A</v>
      </c>
      <c r="DC619" t="e">
        <f t="shared" ca="1" si="1587"/>
        <v>#N/A</v>
      </c>
      <c r="DD619" t="e">
        <f t="shared" ca="1" si="1587"/>
        <v>#N/A</v>
      </c>
      <c r="DE619" t="e">
        <f t="shared" ca="1" si="1587"/>
        <v>#N/A</v>
      </c>
      <c r="DF619" t="e">
        <f t="shared" ca="1" si="1587"/>
        <v>#N/A</v>
      </c>
      <c r="DG619" t="e">
        <f t="shared" ca="1" si="1587"/>
        <v>#N/A</v>
      </c>
      <c r="DH619" t="e">
        <f t="shared" ca="1" si="1587"/>
        <v>#N/A</v>
      </c>
      <c r="DI619" t="e">
        <f t="shared" ca="1" si="1587"/>
        <v>#N/A</v>
      </c>
      <c r="DJ619" s="91" t="e">
        <f t="shared" ca="1" si="1587"/>
        <v>#N/A</v>
      </c>
      <c r="DK619" t="e">
        <f t="shared" ca="1" si="1587"/>
        <v>#N/A</v>
      </c>
      <c r="DL619" t="e">
        <f t="shared" ca="1" si="1587"/>
        <v>#N/A</v>
      </c>
      <c r="DM619" t="e">
        <f t="shared" ca="1" si="1587"/>
        <v>#N/A</v>
      </c>
      <c r="DN619" t="e">
        <f t="shared" ca="1" si="1587"/>
        <v>#N/A</v>
      </c>
      <c r="DO619" t="e">
        <f t="shared" ca="1" si="1587"/>
        <v>#N/A</v>
      </c>
      <c r="DP619" t="e">
        <f t="shared" ca="1" si="1587"/>
        <v>#N/A</v>
      </c>
      <c r="DQ619" t="e">
        <f t="shared" ca="1" si="1587"/>
        <v>#N/A</v>
      </c>
      <c r="DR619" t="e">
        <f t="shared" ca="1" si="1587"/>
        <v>#N/A</v>
      </c>
      <c r="DS619" t="e">
        <f t="shared" ca="1" si="1587"/>
        <v>#N/A</v>
      </c>
      <c r="DT619" t="e">
        <f t="shared" ca="1" si="1587"/>
        <v>#N/A</v>
      </c>
      <c r="DU619" t="e">
        <f t="shared" ca="1" si="1587"/>
        <v>#N/A</v>
      </c>
      <c r="DV619" t="e">
        <f t="shared" ca="1" si="1587"/>
        <v>#N/A</v>
      </c>
      <c r="DW619" t="e">
        <f t="shared" ca="1" si="1587"/>
        <v>#N/A</v>
      </c>
      <c r="DX619" t="e">
        <f t="shared" ca="1" si="1587"/>
        <v>#N/A</v>
      </c>
      <c r="DY619" t="e">
        <f t="shared" ca="1" si="1587"/>
        <v>#N/A</v>
      </c>
      <c r="DZ619" t="e">
        <f t="shared" ca="1" si="1587"/>
        <v>#N/A</v>
      </c>
      <c r="EA619" t="e">
        <f t="shared" ca="1" si="1587"/>
        <v>#N/A</v>
      </c>
      <c r="EB619" t="e">
        <f t="shared" ca="1" si="1587"/>
        <v>#N/A</v>
      </c>
      <c r="EC619" t="e">
        <f t="shared" ca="1" si="1587"/>
        <v>#N/A</v>
      </c>
      <c r="ED619" t="e">
        <f t="shared" ca="1" si="1587"/>
        <v>#N/A</v>
      </c>
      <c r="EE619" t="e">
        <f t="shared" ca="1" si="1587"/>
        <v>#N/A</v>
      </c>
      <c r="EF619" t="e">
        <f t="shared" ca="1" si="1587"/>
        <v>#N/A</v>
      </c>
      <c r="EG619" t="e">
        <f t="shared" ca="1" si="1587"/>
        <v>#N/A</v>
      </c>
      <c r="EH619" t="e">
        <f t="shared" ca="1" si="1587"/>
        <v>#N/A</v>
      </c>
      <c r="EI619" t="e">
        <f t="shared" ca="1" si="1587"/>
        <v>#N/A</v>
      </c>
      <c r="EJ619" t="e">
        <f t="shared" ca="1" si="1587"/>
        <v>#N/A</v>
      </c>
      <c r="EK619" t="e">
        <f t="shared" ca="1" si="1587"/>
        <v>#N/A</v>
      </c>
      <c r="EL619" t="e">
        <f t="shared" ca="1" si="1587"/>
        <v>#N/A</v>
      </c>
      <c r="EM619" t="e">
        <f t="shared" ca="1" si="1587"/>
        <v>#N/A</v>
      </c>
      <c r="EN619" s="91" t="e">
        <f t="shared" ca="1" si="1587"/>
        <v>#N/A</v>
      </c>
    </row>
    <row r="620" spans="1:144">
      <c r="A620">
        <f ca="1"/>
        <v>0</v>
      </c>
      <c r="B620">
        <f ca="1"/>
        <v>0</v>
      </c>
      <c r="C620">
        <f ca="1"/>
        <v>0</v>
      </c>
      <c r="D620" t="str">
        <f ca="1"/>
        <v/>
      </c>
      <c r="E620">
        <f ca="1"/>
        <v>0</v>
      </c>
      <c r="F620">
        <f ca="1"/>
        <v>0</v>
      </c>
      <c r="G620">
        <f ca="1"/>
        <v>0</v>
      </c>
      <c r="H620" t="str">
        <f ca="1"/>
        <v/>
      </c>
      <c r="I620">
        <f ca="1"/>
        <v>0</v>
      </c>
      <c r="J620" t="str">
        <f ca="1"/>
        <v/>
      </c>
      <c r="K620" t="str">
        <f ca="1"/>
        <v>0</v>
      </c>
      <c r="L620" t="str">
        <f ca="1"/>
        <v>0</v>
      </c>
      <c r="M620" t="str">
        <f ca="1"/>
        <v>0</v>
      </c>
      <c r="X620" s="91" t="e">
        <f t="shared" ca="1" si="1577"/>
        <v>#N/A</v>
      </c>
      <c r="Y620" t="e">
        <f t="shared" ca="1" si="1588"/>
        <v>#N/A</v>
      </c>
      <c r="Z620" t="e">
        <f t="shared" ca="1" si="1588"/>
        <v>#N/A</v>
      </c>
      <c r="AA620" t="e">
        <f t="shared" ca="1" si="1588"/>
        <v>#N/A</v>
      </c>
      <c r="AB620" t="e">
        <f t="shared" ca="1" si="1588"/>
        <v>#N/A</v>
      </c>
      <c r="AC620" t="e">
        <f t="shared" ca="1" si="1588"/>
        <v>#N/A</v>
      </c>
      <c r="AD620" t="e">
        <f t="shared" ca="1" si="1588"/>
        <v>#N/A</v>
      </c>
      <c r="AE620" t="e">
        <f t="shared" ca="1" si="1588"/>
        <v>#N/A</v>
      </c>
      <c r="AF620" t="e">
        <f t="shared" ca="1" si="1588"/>
        <v>#N/A</v>
      </c>
      <c r="AG620" t="e">
        <f t="shared" ca="1" si="1588"/>
        <v>#N/A</v>
      </c>
      <c r="AH620" t="e">
        <f t="shared" ca="1" si="1588"/>
        <v>#N/A</v>
      </c>
      <c r="AI620" t="e">
        <f t="shared" ca="1" si="1588"/>
        <v>#N/A</v>
      </c>
      <c r="AJ620" t="e">
        <f t="shared" ca="1" si="1588"/>
        <v>#N/A</v>
      </c>
      <c r="AK620" t="e">
        <f t="shared" ca="1" si="1588"/>
        <v>#N/A</v>
      </c>
      <c r="AL620" t="e">
        <f t="shared" ca="1" si="1588"/>
        <v>#N/A</v>
      </c>
      <c r="AM620" t="e">
        <f t="shared" ca="1" si="1588"/>
        <v>#N/A</v>
      </c>
      <c r="AN620" t="e">
        <f t="shared" ca="1" si="1588"/>
        <v>#N/A</v>
      </c>
      <c r="AO620" t="e">
        <f t="shared" ca="1" si="1588"/>
        <v>#N/A</v>
      </c>
      <c r="AP620" t="e">
        <f t="shared" ca="1" si="1588"/>
        <v>#N/A</v>
      </c>
      <c r="AQ620" t="e">
        <f t="shared" ca="1" si="1588"/>
        <v>#N/A</v>
      </c>
      <c r="AR620" t="e">
        <f t="shared" ca="1" si="1588"/>
        <v>#N/A</v>
      </c>
      <c r="AS620" t="e">
        <f t="shared" ca="1" si="1588"/>
        <v>#N/A</v>
      </c>
      <c r="AT620" t="e">
        <f t="shared" ca="1" si="1588"/>
        <v>#N/A</v>
      </c>
      <c r="AU620" t="e">
        <f t="shared" ca="1" si="1588"/>
        <v>#N/A</v>
      </c>
      <c r="AV620" t="e">
        <f t="shared" ca="1" si="1588"/>
        <v>#N/A</v>
      </c>
      <c r="AW620" t="e">
        <f t="shared" ca="1" si="1588"/>
        <v>#N/A</v>
      </c>
      <c r="AX620" t="e">
        <f t="shared" ca="1" si="1588"/>
        <v>#N/A</v>
      </c>
      <c r="AY620" t="e">
        <f t="shared" ca="1" si="1588"/>
        <v>#N/A</v>
      </c>
      <c r="AZ620" t="e">
        <f t="shared" ca="1" si="1588"/>
        <v>#N/A</v>
      </c>
      <c r="BA620" t="e">
        <f t="shared" ca="1" si="1588"/>
        <v>#N/A</v>
      </c>
      <c r="BB620" s="91" t="e">
        <f t="shared" ca="1" si="1588"/>
        <v>#N/A</v>
      </c>
      <c r="BC620" t="e">
        <f t="shared" ca="1" si="1588"/>
        <v>#N/A</v>
      </c>
      <c r="BD620" t="e">
        <f t="shared" ca="1" si="1588"/>
        <v>#N/A</v>
      </c>
      <c r="BE620" t="e">
        <f t="shared" ca="1" si="1588"/>
        <v>#N/A</v>
      </c>
      <c r="BF620" t="e">
        <f t="shared" ca="1" si="1588"/>
        <v>#N/A</v>
      </c>
      <c r="BG620" t="e">
        <f t="shared" ca="1" si="1588"/>
        <v>#N/A</v>
      </c>
      <c r="BH620" t="e">
        <f t="shared" ca="1" si="1588"/>
        <v>#N/A</v>
      </c>
      <c r="BI620" t="e">
        <f t="shared" ca="1" si="1588"/>
        <v>#N/A</v>
      </c>
      <c r="BJ620" t="e">
        <f t="shared" ca="1" si="1588"/>
        <v>#N/A</v>
      </c>
      <c r="BK620" t="e">
        <f t="shared" ca="1" si="1588"/>
        <v>#N/A</v>
      </c>
      <c r="BL620" t="e">
        <f t="shared" ca="1" si="1588"/>
        <v>#N/A</v>
      </c>
      <c r="BM620" t="e">
        <f t="shared" ca="1" si="1588"/>
        <v>#N/A</v>
      </c>
      <c r="BN620" t="e">
        <f t="shared" ca="1" si="1588"/>
        <v>#N/A</v>
      </c>
      <c r="BO620" t="e">
        <f t="shared" ca="1" si="1588"/>
        <v>#N/A</v>
      </c>
      <c r="BP620" t="e">
        <f t="shared" ca="1" si="1588"/>
        <v>#N/A</v>
      </c>
      <c r="BQ620" t="e">
        <f t="shared" ca="1" si="1588"/>
        <v>#N/A</v>
      </c>
      <c r="BR620" t="e">
        <f t="shared" ca="1" si="1588"/>
        <v>#N/A</v>
      </c>
      <c r="BS620" t="e">
        <f t="shared" ca="1" si="1588"/>
        <v>#N/A</v>
      </c>
      <c r="BT620" t="e">
        <f t="shared" ca="1" si="1588"/>
        <v>#N/A</v>
      </c>
      <c r="BU620" t="e">
        <f t="shared" ca="1" si="1588"/>
        <v>#N/A</v>
      </c>
      <c r="BV620" t="e">
        <f t="shared" ca="1" si="1588"/>
        <v>#N/A</v>
      </c>
      <c r="BW620" t="e">
        <f t="shared" ca="1" si="1588"/>
        <v>#N/A</v>
      </c>
      <c r="BX620" t="e">
        <f t="shared" ca="1" si="1588"/>
        <v>#N/A</v>
      </c>
      <c r="BY620" t="e">
        <f t="shared" ca="1" si="1588"/>
        <v>#N/A</v>
      </c>
      <c r="BZ620" t="e">
        <f t="shared" ca="1" si="1588"/>
        <v>#N/A</v>
      </c>
      <c r="CA620" t="e">
        <f t="shared" ca="1" si="1588"/>
        <v>#N/A</v>
      </c>
      <c r="CB620" t="e">
        <f t="shared" ca="1" si="1588"/>
        <v>#N/A</v>
      </c>
      <c r="CC620" t="e">
        <f t="shared" ca="1" si="1588"/>
        <v>#N/A</v>
      </c>
      <c r="CD620" t="e">
        <f t="shared" ca="1" si="1588"/>
        <v>#N/A</v>
      </c>
      <c r="CE620" t="e">
        <f t="shared" ca="1" si="1588"/>
        <v>#N/A</v>
      </c>
      <c r="CF620" s="91" t="e">
        <f t="shared" ca="1" si="1588"/>
        <v>#N/A</v>
      </c>
      <c r="CG620" t="e">
        <f t="shared" ca="1" si="1588"/>
        <v>#N/A</v>
      </c>
      <c r="CH620" t="e">
        <f t="shared" ca="1" si="1588"/>
        <v>#N/A</v>
      </c>
      <c r="CI620" t="e">
        <f t="shared" ca="1" si="1588"/>
        <v>#N/A</v>
      </c>
      <c r="CJ620" t="e">
        <f t="shared" ref="CJ620:EN623" ca="1" si="1589">$L620*$E$572</f>
        <v>#N/A</v>
      </c>
      <c r="CK620" t="e">
        <f t="shared" ca="1" si="1589"/>
        <v>#N/A</v>
      </c>
      <c r="CL620" t="e">
        <f t="shared" ca="1" si="1589"/>
        <v>#N/A</v>
      </c>
      <c r="CM620" t="e">
        <f t="shared" ca="1" si="1589"/>
        <v>#N/A</v>
      </c>
      <c r="CN620" t="e">
        <f t="shared" ca="1" si="1589"/>
        <v>#N/A</v>
      </c>
      <c r="CO620" t="e">
        <f t="shared" ca="1" si="1589"/>
        <v>#N/A</v>
      </c>
      <c r="CP620" t="e">
        <f t="shared" ca="1" si="1589"/>
        <v>#N/A</v>
      </c>
      <c r="CQ620" t="e">
        <f t="shared" ca="1" si="1589"/>
        <v>#N/A</v>
      </c>
      <c r="CR620" t="e">
        <f t="shared" ca="1" si="1589"/>
        <v>#N/A</v>
      </c>
      <c r="CS620" t="e">
        <f t="shared" ca="1" si="1589"/>
        <v>#N/A</v>
      </c>
      <c r="CT620" t="e">
        <f t="shared" ca="1" si="1589"/>
        <v>#N/A</v>
      </c>
      <c r="CU620" t="e">
        <f t="shared" ca="1" si="1589"/>
        <v>#N/A</v>
      </c>
      <c r="CV620" t="e">
        <f t="shared" ca="1" si="1589"/>
        <v>#N/A</v>
      </c>
      <c r="CW620" t="e">
        <f t="shared" ca="1" si="1589"/>
        <v>#N/A</v>
      </c>
      <c r="CX620" t="e">
        <f t="shared" ca="1" si="1589"/>
        <v>#N/A</v>
      </c>
      <c r="CY620" t="e">
        <f t="shared" ca="1" si="1589"/>
        <v>#N/A</v>
      </c>
      <c r="CZ620" t="e">
        <f t="shared" ca="1" si="1589"/>
        <v>#N/A</v>
      </c>
      <c r="DA620" t="e">
        <f t="shared" ca="1" si="1589"/>
        <v>#N/A</v>
      </c>
      <c r="DB620" t="e">
        <f t="shared" ca="1" si="1589"/>
        <v>#N/A</v>
      </c>
      <c r="DC620" t="e">
        <f t="shared" ca="1" si="1589"/>
        <v>#N/A</v>
      </c>
      <c r="DD620" t="e">
        <f t="shared" ca="1" si="1589"/>
        <v>#N/A</v>
      </c>
      <c r="DE620" t="e">
        <f t="shared" ca="1" si="1589"/>
        <v>#N/A</v>
      </c>
      <c r="DF620" t="e">
        <f t="shared" ca="1" si="1589"/>
        <v>#N/A</v>
      </c>
      <c r="DG620" t="e">
        <f t="shared" ca="1" si="1589"/>
        <v>#N/A</v>
      </c>
      <c r="DH620" t="e">
        <f t="shared" ca="1" si="1589"/>
        <v>#N/A</v>
      </c>
      <c r="DI620" t="e">
        <f t="shared" ca="1" si="1589"/>
        <v>#N/A</v>
      </c>
      <c r="DJ620" s="91" t="e">
        <f t="shared" ca="1" si="1589"/>
        <v>#N/A</v>
      </c>
      <c r="DK620" t="e">
        <f t="shared" ca="1" si="1589"/>
        <v>#N/A</v>
      </c>
      <c r="DL620" t="e">
        <f t="shared" ca="1" si="1589"/>
        <v>#N/A</v>
      </c>
      <c r="DM620" t="e">
        <f t="shared" ca="1" si="1589"/>
        <v>#N/A</v>
      </c>
      <c r="DN620" t="e">
        <f t="shared" ca="1" si="1589"/>
        <v>#N/A</v>
      </c>
      <c r="DO620" t="e">
        <f t="shared" ca="1" si="1589"/>
        <v>#N/A</v>
      </c>
      <c r="DP620" t="e">
        <f t="shared" ca="1" si="1589"/>
        <v>#N/A</v>
      </c>
      <c r="DQ620" t="e">
        <f t="shared" ca="1" si="1589"/>
        <v>#N/A</v>
      </c>
      <c r="DR620" t="e">
        <f t="shared" ca="1" si="1589"/>
        <v>#N/A</v>
      </c>
      <c r="DS620" t="e">
        <f t="shared" ca="1" si="1589"/>
        <v>#N/A</v>
      </c>
      <c r="DT620" t="e">
        <f t="shared" ca="1" si="1589"/>
        <v>#N/A</v>
      </c>
      <c r="DU620" t="e">
        <f t="shared" ca="1" si="1589"/>
        <v>#N/A</v>
      </c>
      <c r="DV620" t="e">
        <f t="shared" ca="1" si="1589"/>
        <v>#N/A</v>
      </c>
      <c r="DW620" t="e">
        <f t="shared" ca="1" si="1589"/>
        <v>#N/A</v>
      </c>
      <c r="DX620" t="e">
        <f t="shared" ca="1" si="1589"/>
        <v>#N/A</v>
      </c>
      <c r="DY620" t="e">
        <f t="shared" ca="1" si="1589"/>
        <v>#N/A</v>
      </c>
      <c r="DZ620" t="e">
        <f t="shared" ca="1" si="1589"/>
        <v>#N/A</v>
      </c>
      <c r="EA620" t="e">
        <f t="shared" ca="1" si="1589"/>
        <v>#N/A</v>
      </c>
      <c r="EB620" t="e">
        <f t="shared" ca="1" si="1589"/>
        <v>#N/A</v>
      </c>
      <c r="EC620" t="e">
        <f t="shared" ca="1" si="1589"/>
        <v>#N/A</v>
      </c>
      <c r="ED620" t="e">
        <f t="shared" ca="1" si="1589"/>
        <v>#N/A</v>
      </c>
      <c r="EE620" t="e">
        <f t="shared" ca="1" si="1589"/>
        <v>#N/A</v>
      </c>
      <c r="EF620" t="e">
        <f t="shared" ca="1" si="1589"/>
        <v>#N/A</v>
      </c>
      <c r="EG620" t="e">
        <f t="shared" ca="1" si="1589"/>
        <v>#N/A</v>
      </c>
      <c r="EH620" t="e">
        <f t="shared" ca="1" si="1589"/>
        <v>#N/A</v>
      </c>
      <c r="EI620" t="e">
        <f t="shared" ca="1" si="1589"/>
        <v>#N/A</v>
      </c>
      <c r="EJ620" t="e">
        <f t="shared" ca="1" si="1589"/>
        <v>#N/A</v>
      </c>
      <c r="EK620" t="e">
        <f t="shared" ca="1" si="1589"/>
        <v>#N/A</v>
      </c>
      <c r="EL620" t="e">
        <f t="shared" ca="1" si="1589"/>
        <v>#N/A</v>
      </c>
      <c r="EM620" t="e">
        <f t="shared" ca="1" si="1589"/>
        <v>#N/A</v>
      </c>
      <c r="EN620" s="91" t="e">
        <f t="shared" ca="1" si="1589"/>
        <v>#N/A</v>
      </c>
    </row>
    <row r="621" spans="1:144">
      <c r="A621">
        <f ca="1"/>
        <v>0</v>
      </c>
      <c r="B621">
        <f ca="1"/>
        <v>0</v>
      </c>
      <c r="C621">
        <f ca="1"/>
        <v>0</v>
      </c>
      <c r="D621" t="str">
        <f ca="1"/>
        <v/>
      </c>
      <c r="E621">
        <f ca="1"/>
        <v>0</v>
      </c>
      <c r="F621">
        <f ca="1"/>
        <v>0</v>
      </c>
      <c r="G621">
        <f ca="1"/>
        <v>0</v>
      </c>
      <c r="H621" t="str">
        <f ca="1"/>
        <v/>
      </c>
      <c r="I621">
        <f ca="1"/>
        <v>0</v>
      </c>
      <c r="J621" t="str">
        <f ca="1"/>
        <v/>
      </c>
      <c r="K621" t="str">
        <f ca="1"/>
        <v>0</v>
      </c>
      <c r="L621" t="str">
        <f ca="1"/>
        <v>0</v>
      </c>
      <c r="M621" t="str">
        <f ca="1"/>
        <v>0</v>
      </c>
      <c r="X621" s="91" t="e">
        <f t="shared" ca="1" si="1577"/>
        <v>#N/A</v>
      </c>
      <c r="Y621" t="e">
        <f t="shared" ref="Y621:CJ624" ca="1" si="1590">$L621*$E$572</f>
        <v>#N/A</v>
      </c>
      <c r="Z621" t="e">
        <f t="shared" ca="1" si="1590"/>
        <v>#N/A</v>
      </c>
      <c r="AA621" t="e">
        <f t="shared" ca="1" si="1590"/>
        <v>#N/A</v>
      </c>
      <c r="AB621" t="e">
        <f t="shared" ca="1" si="1590"/>
        <v>#N/A</v>
      </c>
      <c r="AC621" t="e">
        <f t="shared" ca="1" si="1590"/>
        <v>#N/A</v>
      </c>
      <c r="AD621" t="e">
        <f t="shared" ca="1" si="1590"/>
        <v>#N/A</v>
      </c>
      <c r="AE621" t="e">
        <f t="shared" ca="1" si="1590"/>
        <v>#N/A</v>
      </c>
      <c r="AF621" t="e">
        <f t="shared" ca="1" si="1590"/>
        <v>#N/A</v>
      </c>
      <c r="AG621" t="e">
        <f t="shared" ca="1" si="1590"/>
        <v>#N/A</v>
      </c>
      <c r="AH621" t="e">
        <f t="shared" ca="1" si="1590"/>
        <v>#N/A</v>
      </c>
      <c r="AI621" t="e">
        <f t="shared" ca="1" si="1590"/>
        <v>#N/A</v>
      </c>
      <c r="AJ621" t="e">
        <f t="shared" ca="1" si="1590"/>
        <v>#N/A</v>
      </c>
      <c r="AK621" t="e">
        <f t="shared" ca="1" si="1590"/>
        <v>#N/A</v>
      </c>
      <c r="AL621" t="e">
        <f t="shared" ca="1" si="1590"/>
        <v>#N/A</v>
      </c>
      <c r="AM621" t="e">
        <f t="shared" ca="1" si="1590"/>
        <v>#N/A</v>
      </c>
      <c r="AN621" t="e">
        <f t="shared" ca="1" si="1590"/>
        <v>#N/A</v>
      </c>
      <c r="AO621" t="e">
        <f t="shared" ca="1" si="1590"/>
        <v>#N/A</v>
      </c>
      <c r="AP621" t="e">
        <f t="shared" ca="1" si="1590"/>
        <v>#N/A</v>
      </c>
      <c r="AQ621" t="e">
        <f t="shared" ca="1" si="1590"/>
        <v>#N/A</v>
      </c>
      <c r="AR621" t="e">
        <f t="shared" ca="1" si="1590"/>
        <v>#N/A</v>
      </c>
      <c r="AS621" t="e">
        <f t="shared" ca="1" si="1590"/>
        <v>#N/A</v>
      </c>
      <c r="AT621" t="e">
        <f t="shared" ca="1" si="1590"/>
        <v>#N/A</v>
      </c>
      <c r="AU621" t="e">
        <f t="shared" ca="1" si="1590"/>
        <v>#N/A</v>
      </c>
      <c r="AV621" t="e">
        <f t="shared" ca="1" si="1590"/>
        <v>#N/A</v>
      </c>
      <c r="AW621" t="e">
        <f t="shared" ca="1" si="1590"/>
        <v>#N/A</v>
      </c>
      <c r="AX621" t="e">
        <f t="shared" ca="1" si="1590"/>
        <v>#N/A</v>
      </c>
      <c r="AY621" t="e">
        <f t="shared" ca="1" si="1590"/>
        <v>#N/A</v>
      </c>
      <c r="AZ621" t="e">
        <f t="shared" ca="1" si="1590"/>
        <v>#N/A</v>
      </c>
      <c r="BA621" t="e">
        <f t="shared" ca="1" si="1590"/>
        <v>#N/A</v>
      </c>
      <c r="BB621" s="91" t="e">
        <f t="shared" ca="1" si="1590"/>
        <v>#N/A</v>
      </c>
      <c r="BC621" t="e">
        <f t="shared" ca="1" si="1590"/>
        <v>#N/A</v>
      </c>
      <c r="BD621" t="e">
        <f t="shared" ca="1" si="1590"/>
        <v>#N/A</v>
      </c>
      <c r="BE621" t="e">
        <f t="shared" ca="1" si="1590"/>
        <v>#N/A</v>
      </c>
      <c r="BF621" t="e">
        <f t="shared" ca="1" si="1590"/>
        <v>#N/A</v>
      </c>
      <c r="BG621" t="e">
        <f t="shared" ca="1" si="1590"/>
        <v>#N/A</v>
      </c>
      <c r="BH621" t="e">
        <f t="shared" ca="1" si="1590"/>
        <v>#N/A</v>
      </c>
      <c r="BI621" t="e">
        <f t="shared" ca="1" si="1590"/>
        <v>#N/A</v>
      </c>
      <c r="BJ621" t="e">
        <f t="shared" ca="1" si="1590"/>
        <v>#N/A</v>
      </c>
      <c r="BK621" t="e">
        <f t="shared" ca="1" si="1590"/>
        <v>#N/A</v>
      </c>
      <c r="BL621" t="e">
        <f t="shared" ca="1" si="1590"/>
        <v>#N/A</v>
      </c>
      <c r="BM621" t="e">
        <f t="shared" ca="1" si="1590"/>
        <v>#N/A</v>
      </c>
      <c r="BN621" t="e">
        <f t="shared" ca="1" si="1590"/>
        <v>#N/A</v>
      </c>
      <c r="BO621" t="e">
        <f t="shared" ca="1" si="1590"/>
        <v>#N/A</v>
      </c>
      <c r="BP621" t="e">
        <f t="shared" ca="1" si="1590"/>
        <v>#N/A</v>
      </c>
      <c r="BQ621" t="e">
        <f t="shared" ca="1" si="1590"/>
        <v>#N/A</v>
      </c>
      <c r="BR621" t="e">
        <f t="shared" ca="1" si="1590"/>
        <v>#N/A</v>
      </c>
      <c r="BS621" t="e">
        <f t="shared" ca="1" si="1590"/>
        <v>#N/A</v>
      </c>
      <c r="BT621" t="e">
        <f t="shared" ca="1" si="1590"/>
        <v>#N/A</v>
      </c>
      <c r="BU621" t="e">
        <f t="shared" ca="1" si="1590"/>
        <v>#N/A</v>
      </c>
      <c r="BV621" t="e">
        <f t="shared" ca="1" si="1590"/>
        <v>#N/A</v>
      </c>
      <c r="BW621" t="e">
        <f t="shared" ca="1" si="1590"/>
        <v>#N/A</v>
      </c>
      <c r="BX621" t="e">
        <f t="shared" ca="1" si="1590"/>
        <v>#N/A</v>
      </c>
      <c r="BY621" t="e">
        <f t="shared" ca="1" si="1590"/>
        <v>#N/A</v>
      </c>
      <c r="BZ621" t="e">
        <f t="shared" ca="1" si="1590"/>
        <v>#N/A</v>
      </c>
      <c r="CA621" t="e">
        <f t="shared" ca="1" si="1590"/>
        <v>#N/A</v>
      </c>
      <c r="CB621" t="e">
        <f t="shared" ca="1" si="1590"/>
        <v>#N/A</v>
      </c>
      <c r="CC621" t="e">
        <f t="shared" ca="1" si="1590"/>
        <v>#N/A</v>
      </c>
      <c r="CD621" t="e">
        <f t="shared" ca="1" si="1590"/>
        <v>#N/A</v>
      </c>
      <c r="CE621" t="e">
        <f t="shared" ca="1" si="1590"/>
        <v>#N/A</v>
      </c>
      <c r="CF621" s="91" t="e">
        <f t="shared" ca="1" si="1590"/>
        <v>#N/A</v>
      </c>
      <c r="CG621" t="e">
        <f t="shared" ca="1" si="1590"/>
        <v>#N/A</v>
      </c>
      <c r="CH621" t="e">
        <f t="shared" ca="1" si="1590"/>
        <v>#N/A</v>
      </c>
      <c r="CI621" t="e">
        <f t="shared" ca="1" si="1590"/>
        <v>#N/A</v>
      </c>
      <c r="CJ621" t="e">
        <f t="shared" ca="1" si="1590"/>
        <v>#N/A</v>
      </c>
      <c r="CK621" t="e">
        <f t="shared" ca="1" si="1589"/>
        <v>#N/A</v>
      </c>
      <c r="CL621" t="e">
        <f t="shared" ca="1" si="1589"/>
        <v>#N/A</v>
      </c>
      <c r="CM621" t="e">
        <f t="shared" ca="1" si="1589"/>
        <v>#N/A</v>
      </c>
      <c r="CN621" t="e">
        <f t="shared" ca="1" si="1589"/>
        <v>#N/A</v>
      </c>
      <c r="CO621" t="e">
        <f t="shared" ca="1" si="1589"/>
        <v>#N/A</v>
      </c>
      <c r="CP621" t="e">
        <f t="shared" ca="1" si="1589"/>
        <v>#N/A</v>
      </c>
      <c r="CQ621" t="e">
        <f t="shared" ca="1" si="1589"/>
        <v>#N/A</v>
      </c>
      <c r="CR621" t="e">
        <f t="shared" ca="1" si="1589"/>
        <v>#N/A</v>
      </c>
      <c r="CS621" t="e">
        <f t="shared" ca="1" si="1589"/>
        <v>#N/A</v>
      </c>
      <c r="CT621" t="e">
        <f t="shared" ca="1" si="1589"/>
        <v>#N/A</v>
      </c>
      <c r="CU621" t="e">
        <f t="shared" ca="1" si="1589"/>
        <v>#N/A</v>
      </c>
      <c r="CV621" t="e">
        <f t="shared" ca="1" si="1589"/>
        <v>#N/A</v>
      </c>
      <c r="CW621" t="e">
        <f t="shared" ca="1" si="1589"/>
        <v>#N/A</v>
      </c>
      <c r="CX621" t="e">
        <f t="shared" ca="1" si="1589"/>
        <v>#N/A</v>
      </c>
      <c r="CY621" t="e">
        <f t="shared" ca="1" si="1589"/>
        <v>#N/A</v>
      </c>
      <c r="CZ621" t="e">
        <f t="shared" ca="1" si="1589"/>
        <v>#N/A</v>
      </c>
      <c r="DA621" t="e">
        <f t="shared" ca="1" si="1589"/>
        <v>#N/A</v>
      </c>
      <c r="DB621" t="e">
        <f t="shared" ca="1" si="1589"/>
        <v>#N/A</v>
      </c>
      <c r="DC621" t="e">
        <f t="shared" ca="1" si="1589"/>
        <v>#N/A</v>
      </c>
      <c r="DD621" t="e">
        <f t="shared" ca="1" si="1589"/>
        <v>#N/A</v>
      </c>
      <c r="DE621" t="e">
        <f t="shared" ca="1" si="1589"/>
        <v>#N/A</v>
      </c>
      <c r="DF621" t="e">
        <f t="shared" ca="1" si="1589"/>
        <v>#N/A</v>
      </c>
      <c r="DG621" t="e">
        <f t="shared" ca="1" si="1589"/>
        <v>#N/A</v>
      </c>
      <c r="DH621" t="e">
        <f t="shared" ca="1" si="1589"/>
        <v>#N/A</v>
      </c>
      <c r="DI621" t="e">
        <f t="shared" ca="1" si="1589"/>
        <v>#N/A</v>
      </c>
      <c r="DJ621" s="91" t="e">
        <f t="shared" ca="1" si="1589"/>
        <v>#N/A</v>
      </c>
      <c r="DK621" t="e">
        <f t="shared" ca="1" si="1589"/>
        <v>#N/A</v>
      </c>
      <c r="DL621" t="e">
        <f t="shared" ca="1" si="1589"/>
        <v>#N/A</v>
      </c>
      <c r="DM621" t="e">
        <f t="shared" ca="1" si="1589"/>
        <v>#N/A</v>
      </c>
      <c r="DN621" t="e">
        <f t="shared" ca="1" si="1589"/>
        <v>#N/A</v>
      </c>
      <c r="DO621" t="e">
        <f t="shared" ca="1" si="1589"/>
        <v>#N/A</v>
      </c>
      <c r="DP621" t="e">
        <f t="shared" ca="1" si="1589"/>
        <v>#N/A</v>
      </c>
      <c r="DQ621" t="e">
        <f t="shared" ca="1" si="1589"/>
        <v>#N/A</v>
      </c>
      <c r="DR621" t="e">
        <f t="shared" ca="1" si="1589"/>
        <v>#N/A</v>
      </c>
      <c r="DS621" t="e">
        <f t="shared" ca="1" si="1589"/>
        <v>#N/A</v>
      </c>
      <c r="DT621" t="e">
        <f t="shared" ca="1" si="1589"/>
        <v>#N/A</v>
      </c>
      <c r="DU621" t="e">
        <f t="shared" ca="1" si="1589"/>
        <v>#N/A</v>
      </c>
      <c r="DV621" t="e">
        <f t="shared" ca="1" si="1589"/>
        <v>#N/A</v>
      </c>
      <c r="DW621" t="e">
        <f t="shared" ca="1" si="1589"/>
        <v>#N/A</v>
      </c>
      <c r="DX621" t="e">
        <f t="shared" ca="1" si="1589"/>
        <v>#N/A</v>
      </c>
      <c r="DY621" t="e">
        <f t="shared" ca="1" si="1589"/>
        <v>#N/A</v>
      </c>
      <c r="DZ621" t="e">
        <f t="shared" ca="1" si="1589"/>
        <v>#N/A</v>
      </c>
      <c r="EA621" t="e">
        <f t="shared" ca="1" si="1589"/>
        <v>#N/A</v>
      </c>
      <c r="EB621" t="e">
        <f t="shared" ca="1" si="1589"/>
        <v>#N/A</v>
      </c>
      <c r="EC621" t="e">
        <f t="shared" ca="1" si="1589"/>
        <v>#N/A</v>
      </c>
      <c r="ED621" t="e">
        <f t="shared" ca="1" si="1589"/>
        <v>#N/A</v>
      </c>
      <c r="EE621" t="e">
        <f t="shared" ca="1" si="1589"/>
        <v>#N/A</v>
      </c>
      <c r="EF621" t="e">
        <f t="shared" ca="1" si="1589"/>
        <v>#N/A</v>
      </c>
      <c r="EG621" t="e">
        <f t="shared" ca="1" si="1589"/>
        <v>#N/A</v>
      </c>
      <c r="EH621" t="e">
        <f t="shared" ca="1" si="1589"/>
        <v>#N/A</v>
      </c>
      <c r="EI621" t="e">
        <f t="shared" ca="1" si="1589"/>
        <v>#N/A</v>
      </c>
      <c r="EJ621" t="e">
        <f t="shared" ca="1" si="1589"/>
        <v>#N/A</v>
      </c>
      <c r="EK621" t="e">
        <f t="shared" ca="1" si="1589"/>
        <v>#N/A</v>
      </c>
      <c r="EL621" t="e">
        <f t="shared" ca="1" si="1589"/>
        <v>#N/A</v>
      </c>
      <c r="EM621" t="e">
        <f t="shared" ca="1" si="1589"/>
        <v>#N/A</v>
      </c>
      <c r="EN621" s="91" t="e">
        <f t="shared" ca="1" si="1589"/>
        <v>#N/A</v>
      </c>
    </row>
    <row r="622" spans="1:144">
      <c r="A622">
        <f ca="1"/>
        <v>0</v>
      </c>
      <c r="B622">
        <f ca="1"/>
        <v>0</v>
      </c>
      <c r="C622">
        <f ca="1"/>
        <v>0</v>
      </c>
      <c r="D622" t="str">
        <f ca="1"/>
        <v/>
      </c>
      <c r="E622">
        <f ca="1"/>
        <v>0</v>
      </c>
      <c r="F622">
        <f ca="1"/>
        <v>0</v>
      </c>
      <c r="G622">
        <f ca="1"/>
        <v>0</v>
      </c>
      <c r="H622" t="str">
        <f ca="1"/>
        <v/>
      </c>
      <c r="I622">
        <f ca="1"/>
        <v>0</v>
      </c>
      <c r="J622" t="str">
        <f ca="1"/>
        <v/>
      </c>
      <c r="K622" t="str">
        <f ca="1"/>
        <v>0</v>
      </c>
      <c r="L622" t="str">
        <f ca="1"/>
        <v>0</v>
      </c>
      <c r="M622" t="str">
        <f ca="1"/>
        <v>0</v>
      </c>
      <c r="X622" s="91" t="e">
        <f t="shared" ca="1" si="1577"/>
        <v>#N/A</v>
      </c>
      <c r="Y622" t="e">
        <f t="shared" ca="1" si="1590"/>
        <v>#N/A</v>
      </c>
      <c r="Z622" t="e">
        <f t="shared" ca="1" si="1590"/>
        <v>#N/A</v>
      </c>
      <c r="AA622" t="e">
        <f t="shared" ca="1" si="1590"/>
        <v>#N/A</v>
      </c>
      <c r="AB622" t="e">
        <f t="shared" ca="1" si="1590"/>
        <v>#N/A</v>
      </c>
      <c r="AC622" t="e">
        <f t="shared" ca="1" si="1590"/>
        <v>#N/A</v>
      </c>
      <c r="AD622" t="e">
        <f t="shared" ca="1" si="1590"/>
        <v>#N/A</v>
      </c>
      <c r="AE622" t="e">
        <f t="shared" ca="1" si="1590"/>
        <v>#N/A</v>
      </c>
      <c r="AF622" t="e">
        <f t="shared" ca="1" si="1590"/>
        <v>#N/A</v>
      </c>
      <c r="AG622" t="e">
        <f t="shared" ca="1" si="1590"/>
        <v>#N/A</v>
      </c>
      <c r="AH622" t="e">
        <f t="shared" ca="1" si="1590"/>
        <v>#N/A</v>
      </c>
      <c r="AI622" t="e">
        <f t="shared" ca="1" si="1590"/>
        <v>#N/A</v>
      </c>
      <c r="AJ622" t="e">
        <f t="shared" ca="1" si="1590"/>
        <v>#N/A</v>
      </c>
      <c r="AK622" t="e">
        <f t="shared" ca="1" si="1590"/>
        <v>#N/A</v>
      </c>
      <c r="AL622" t="e">
        <f t="shared" ca="1" si="1590"/>
        <v>#N/A</v>
      </c>
      <c r="AM622" t="e">
        <f t="shared" ca="1" si="1590"/>
        <v>#N/A</v>
      </c>
      <c r="AN622" t="e">
        <f t="shared" ca="1" si="1590"/>
        <v>#N/A</v>
      </c>
      <c r="AO622" t="e">
        <f t="shared" ca="1" si="1590"/>
        <v>#N/A</v>
      </c>
      <c r="AP622" t="e">
        <f t="shared" ca="1" si="1590"/>
        <v>#N/A</v>
      </c>
      <c r="AQ622" t="e">
        <f t="shared" ca="1" si="1590"/>
        <v>#N/A</v>
      </c>
      <c r="AR622" t="e">
        <f t="shared" ca="1" si="1590"/>
        <v>#N/A</v>
      </c>
      <c r="AS622" t="e">
        <f t="shared" ca="1" si="1590"/>
        <v>#N/A</v>
      </c>
      <c r="AT622" t="e">
        <f t="shared" ca="1" si="1590"/>
        <v>#N/A</v>
      </c>
      <c r="AU622" t="e">
        <f t="shared" ca="1" si="1590"/>
        <v>#N/A</v>
      </c>
      <c r="AV622" t="e">
        <f t="shared" ca="1" si="1590"/>
        <v>#N/A</v>
      </c>
      <c r="AW622" t="e">
        <f t="shared" ca="1" si="1590"/>
        <v>#N/A</v>
      </c>
      <c r="AX622" t="e">
        <f t="shared" ca="1" si="1590"/>
        <v>#N/A</v>
      </c>
      <c r="AY622" t="e">
        <f t="shared" ca="1" si="1590"/>
        <v>#N/A</v>
      </c>
      <c r="AZ622" t="e">
        <f t="shared" ca="1" si="1590"/>
        <v>#N/A</v>
      </c>
      <c r="BA622" t="e">
        <f t="shared" ca="1" si="1590"/>
        <v>#N/A</v>
      </c>
      <c r="BB622" s="91" t="e">
        <f t="shared" ca="1" si="1590"/>
        <v>#N/A</v>
      </c>
      <c r="BC622" t="e">
        <f t="shared" ca="1" si="1590"/>
        <v>#N/A</v>
      </c>
      <c r="BD622" t="e">
        <f t="shared" ca="1" si="1590"/>
        <v>#N/A</v>
      </c>
      <c r="BE622" t="e">
        <f t="shared" ca="1" si="1590"/>
        <v>#N/A</v>
      </c>
      <c r="BF622" t="e">
        <f t="shared" ca="1" si="1590"/>
        <v>#N/A</v>
      </c>
      <c r="BG622" t="e">
        <f t="shared" ca="1" si="1590"/>
        <v>#N/A</v>
      </c>
      <c r="BH622" t="e">
        <f t="shared" ca="1" si="1590"/>
        <v>#N/A</v>
      </c>
      <c r="BI622" t="e">
        <f t="shared" ca="1" si="1590"/>
        <v>#N/A</v>
      </c>
      <c r="BJ622" t="e">
        <f t="shared" ca="1" si="1590"/>
        <v>#N/A</v>
      </c>
      <c r="BK622" t="e">
        <f t="shared" ca="1" si="1590"/>
        <v>#N/A</v>
      </c>
      <c r="BL622" t="e">
        <f t="shared" ca="1" si="1590"/>
        <v>#N/A</v>
      </c>
      <c r="BM622" t="e">
        <f t="shared" ca="1" si="1590"/>
        <v>#N/A</v>
      </c>
      <c r="BN622" t="e">
        <f t="shared" ca="1" si="1590"/>
        <v>#N/A</v>
      </c>
      <c r="BO622" t="e">
        <f t="shared" ca="1" si="1590"/>
        <v>#N/A</v>
      </c>
      <c r="BP622" t="e">
        <f t="shared" ca="1" si="1590"/>
        <v>#N/A</v>
      </c>
      <c r="BQ622" t="e">
        <f t="shared" ca="1" si="1590"/>
        <v>#N/A</v>
      </c>
      <c r="BR622" t="e">
        <f t="shared" ca="1" si="1590"/>
        <v>#N/A</v>
      </c>
      <c r="BS622" t="e">
        <f t="shared" ca="1" si="1590"/>
        <v>#N/A</v>
      </c>
      <c r="BT622" t="e">
        <f t="shared" ca="1" si="1590"/>
        <v>#N/A</v>
      </c>
      <c r="BU622" t="e">
        <f t="shared" ca="1" si="1590"/>
        <v>#N/A</v>
      </c>
      <c r="BV622" t="e">
        <f t="shared" ca="1" si="1590"/>
        <v>#N/A</v>
      </c>
      <c r="BW622" t="e">
        <f t="shared" ca="1" si="1590"/>
        <v>#N/A</v>
      </c>
      <c r="BX622" t="e">
        <f t="shared" ca="1" si="1590"/>
        <v>#N/A</v>
      </c>
      <c r="BY622" t="e">
        <f t="shared" ca="1" si="1590"/>
        <v>#N/A</v>
      </c>
      <c r="BZ622" t="e">
        <f t="shared" ca="1" si="1590"/>
        <v>#N/A</v>
      </c>
      <c r="CA622" t="e">
        <f t="shared" ca="1" si="1590"/>
        <v>#N/A</v>
      </c>
      <c r="CB622" t="e">
        <f t="shared" ca="1" si="1590"/>
        <v>#N/A</v>
      </c>
      <c r="CC622" t="e">
        <f t="shared" ca="1" si="1590"/>
        <v>#N/A</v>
      </c>
      <c r="CD622" t="e">
        <f t="shared" ca="1" si="1590"/>
        <v>#N/A</v>
      </c>
      <c r="CE622" t="e">
        <f t="shared" ca="1" si="1590"/>
        <v>#N/A</v>
      </c>
      <c r="CF622" s="91" t="e">
        <f t="shared" ca="1" si="1590"/>
        <v>#N/A</v>
      </c>
      <c r="CG622" t="e">
        <f t="shared" ca="1" si="1590"/>
        <v>#N/A</v>
      </c>
      <c r="CH622" t="e">
        <f t="shared" ca="1" si="1590"/>
        <v>#N/A</v>
      </c>
      <c r="CI622" t="e">
        <f t="shared" ca="1" si="1590"/>
        <v>#N/A</v>
      </c>
      <c r="CJ622" t="e">
        <f t="shared" ca="1" si="1590"/>
        <v>#N/A</v>
      </c>
      <c r="CK622" t="e">
        <f t="shared" ca="1" si="1589"/>
        <v>#N/A</v>
      </c>
      <c r="CL622" t="e">
        <f t="shared" ca="1" si="1589"/>
        <v>#N/A</v>
      </c>
      <c r="CM622" t="e">
        <f t="shared" ca="1" si="1589"/>
        <v>#N/A</v>
      </c>
      <c r="CN622" t="e">
        <f t="shared" ca="1" si="1589"/>
        <v>#N/A</v>
      </c>
      <c r="CO622" t="e">
        <f t="shared" ca="1" si="1589"/>
        <v>#N/A</v>
      </c>
      <c r="CP622" t="e">
        <f t="shared" ca="1" si="1589"/>
        <v>#N/A</v>
      </c>
      <c r="CQ622" t="e">
        <f t="shared" ca="1" si="1589"/>
        <v>#N/A</v>
      </c>
      <c r="CR622" t="e">
        <f t="shared" ca="1" si="1589"/>
        <v>#N/A</v>
      </c>
      <c r="CS622" t="e">
        <f t="shared" ca="1" si="1589"/>
        <v>#N/A</v>
      </c>
      <c r="CT622" t="e">
        <f t="shared" ca="1" si="1589"/>
        <v>#N/A</v>
      </c>
      <c r="CU622" t="e">
        <f t="shared" ca="1" si="1589"/>
        <v>#N/A</v>
      </c>
      <c r="CV622" t="e">
        <f t="shared" ca="1" si="1589"/>
        <v>#N/A</v>
      </c>
      <c r="CW622" t="e">
        <f t="shared" ca="1" si="1589"/>
        <v>#N/A</v>
      </c>
      <c r="CX622" t="e">
        <f t="shared" ca="1" si="1589"/>
        <v>#N/A</v>
      </c>
      <c r="CY622" t="e">
        <f t="shared" ca="1" si="1589"/>
        <v>#N/A</v>
      </c>
      <c r="CZ622" t="e">
        <f t="shared" ca="1" si="1589"/>
        <v>#N/A</v>
      </c>
      <c r="DA622" t="e">
        <f t="shared" ca="1" si="1589"/>
        <v>#N/A</v>
      </c>
      <c r="DB622" t="e">
        <f t="shared" ca="1" si="1589"/>
        <v>#N/A</v>
      </c>
      <c r="DC622" t="e">
        <f t="shared" ca="1" si="1589"/>
        <v>#N/A</v>
      </c>
      <c r="DD622" t="e">
        <f t="shared" ca="1" si="1589"/>
        <v>#N/A</v>
      </c>
      <c r="DE622" t="e">
        <f t="shared" ca="1" si="1589"/>
        <v>#N/A</v>
      </c>
      <c r="DF622" t="e">
        <f t="shared" ca="1" si="1589"/>
        <v>#N/A</v>
      </c>
      <c r="DG622" t="e">
        <f t="shared" ca="1" si="1589"/>
        <v>#N/A</v>
      </c>
      <c r="DH622" t="e">
        <f t="shared" ca="1" si="1589"/>
        <v>#N/A</v>
      </c>
      <c r="DI622" t="e">
        <f t="shared" ca="1" si="1589"/>
        <v>#N/A</v>
      </c>
      <c r="DJ622" s="91" t="e">
        <f t="shared" ca="1" si="1589"/>
        <v>#N/A</v>
      </c>
      <c r="DK622" t="e">
        <f t="shared" ca="1" si="1589"/>
        <v>#N/A</v>
      </c>
      <c r="DL622" t="e">
        <f t="shared" ca="1" si="1589"/>
        <v>#N/A</v>
      </c>
      <c r="DM622" t="e">
        <f t="shared" ca="1" si="1589"/>
        <v>#N/A</v>
      </c>
      <c r="DN622" t="e">
        <f t="shared" ca="1" si="1589"/>
        <v>#N/A</v>
      </c>
      <c r="DO622" t="e">
        <f t="shared" ca="1" si="1589"/>
        <v>#N/A</v>
      </c>
      <c r="DP622" t="e">
        <f t="shared" ca="1" si="1589"/>
        <v>#N/A</v>
      </c>
      <c r="DQ622" t="e">
        <f t="shared" ca="1" si="1589"/>
        <v>#N/A</v>
      </c>
      <c r="DR622" t="e">
        <f t="shared" ca="1" si="1589"/>
        <v>#N/A</v>
      </c>
      <c r="DS622" t="e">
        <f t="shared" ca="1" si="1589"/>
        <v>#N/A</v>
      </c>
      <c r="DT622" t="e">
        <f t="shared" ca="1" si="1589"/>
        <v>#N/A</v>
      </c>
      <c r="DU622" t="e">
        <f t="shared" ca="1" si="1589"/>
        <v>#N/A</v>
      </c>
      <c r="DV622" t="e">
        <f t="shared" ca="1" si="1589"/>
        <v>#N/A</v>
      </c>
      <c r="DW622" t="e">
        <f t="shared" ca="1" si="1589"/>
        <v>#N/A</v>
      </c>
      <c r="DX622" t="e">
        <f t="shared" ca="1" si="1589"/>
        <v>#N/A</v>
      </c>
      <c r="DY622" t="e">
        <f t="shared" ca="1" si="1589"/>
        <v>#N/A</v>
      </c>
      <c r="DZ622" t="e">
        <f t="shared" ca="1" si="1589"/>
        <v>#N/A</v>
      </c>
      <c r="EA622" t="e">
        <f t="shared" ca="1" si="1589"/>
        <v>#N/A</v>
      </c>
      <c r="EB622" t="e">
        <f t="shared" ca="1" si="1589"/>
        <v>#N/A</v>
      </c>
      <c r="EC622" t="e">
        <f t="shared" ca="1" si="1589"/>
        <v>#N/A</v>
      </c>
      <c r="ED622" t="e">
        <f t="shared" ca="1" si="1589"/>
        <v>#N/A</v>
      </c>
      <c r="EE622" t="e">
        <f t="shared" ca="1" si="1589"/>
        <v>#N/A</v>
      </c>
      <c r="EF622" t="e">
        <f t="shared" ca="1" si="1589"/>
        <v>#N/A</v>
      </c>
      <c r="EG622" t="e">
        <f t="shared" ca="1" si="1589"/>
        <v>#N/A</v>
      </c>
      <c r="EH622" t="e">
        <f t="shared" ca="1" si="1589"/>
        <v>#N/A</v>
      </c>
      <c r="EI622" t="e">
        <f t="shared" ca="1" si="1589"/>
        <v>#N/A</v>
      </c>
      <c r="EJ622" t="e">
        <f t="shared" ca="1" si="1589"/>
        <v>#N/A</v>
      </c>
      <c r="EK622" t="e">
        <f t="shared" ca="1" si="1589"/>
        <v>#N/A</v>
      </c>
      <c r="EL622" t="e">
        <f t="shared" ca="1" si="1589"/>
        <v>#N/A</v>
      </c>
      <c r="EM622" t="e">
        <f t="shared" ca="1" si="1589"/>
        <v>#N/A</v>
      </c>
      <c r="EN622" s="91" t="e">
        <f t="shared" ca="1" si="1589"/>
        <v>#N/A</v>
      </c>
    </row>
    <row r="623" spans="1:144">
      <c r="A623">
        <f ca="1"/>
        <v>0</v>
      </c>
      <c r="B623">
        <f ca="1"/>
        <v>0</v>
      </c>
      <c r="C623">
        <f ca="1"/>
        <v>0</v>
      </c>
      <c r="D623" t="str">
        <f ca="1"/>
        <v/>
      </c>
      <c r="E623">
        <f ca="1"/>
        <v>0</v>
      </c>
      <c r="F623">
        <f ca="1"/>
        <v>0</v>
      </c>
      <c r="G623">
        <f ca="1"/>
        <v>0</v>
      </c>
      <c r="H623" t="str">
        <f ca="1"/>
        <v/>
      </c>
      <c r="I623">
        <f ca="1"/>
        <v>0</v>
      </c>
      <c r="J623" t="str">
        <f ca="1"/>
        <v/>
      </c>
      <c r="K623" t="str">
        <f ca="1"/>
        <v>0</v>
      </c>
      <c r="L623" t="str">
        <f ca="1"/>
        <v>0</v>
      </c>
      <c r="M623" t="str">
        <f ca="1"/>
        <v>0</v>
      </c>
      <c r="X623" s="91" t="e">
        <f t="shared" ca="1" si="1577"/>
        <v>#N/A</v>
      </c>
      <c r="Y623" t="e">
        <f t="shared" ca="1" si="1590"/>
        <v>#N/A</v>
      </c>
      <c r="Z623" t="e">
        <f t="shared" ca="1" si="1590"/>
        <v>#N/A</v>
      </c>
      <c r="AA623" t="e">
        <f t="shared" ca="1" si="1590"/>
        <v>#N/A</v>
      </c>
      <c r="AB623" t="e">
        <f t="shared" ca="1" si="1590"/>
        <v>#N/A</v>
      </c>
      <c r="AC623" t="e">
        <f t="shared" ca="1" si="1590"/>
        <v>#N/A</v>
      </c>
      <c r="AD623" t="e">
        <f t="shared" ca="1" si="1590"/>
        <v>#N/A</v>
      </c>
      <c r="AE623" t="e">
        <f t="shared" ca="1" si="1590"/>
        <v>#N/A</v>
      </c>
      <c r="AF623" t="e">
        <f t="shared" ca="1" si="1590"/>
        <v>#N/A</v>
      </c>
      <c r="AG623" t="e">
        <f t="shared" ca="1" si="1590"/>
        <v>#N/A</v>
      </c>
      <c r="AH623" t="e">
        <f t="shared" ca="1" si="1590"/>
        <v>#N/A</v>
      </c>
      <c r="AI623" t="e">
        <f t="shared" ca="1" si="1590"/>
        <v>#N/A</v>
      </c>
      <c r="AJ623" t="e">
        <f t="shared" ca="1" si="1590"/>
        <v>#N/A</v>
      </c>
      <c r="AK623" t="e">
        <f t="shared" ca="1" si="1590"/>
        <v>#N/A</v>
      </c>
      <c r="AL623" t="e">
        <f t="shared" ca="1" si="1590"/>
        <v>#N/A</v>
      </c>
      <c r="AM623" t="e">
        <f t="shared" ca="1" si="1590"/>
        <v>#N/A</v>
      </c>
      <c r="AN623" t="e">
        <f t="shared" ca="1" si="1590"/>
        <v>#N/A</v>
      </c>
      <c r="AO623" t="e">
        <f t="shared" ca="1" si="1590"/>
        <v>#N/A</v>
      </c>
      <c r="AP623" t="e">
        <f t="shared" ca="1" si="1590"/>
        <v>#N/A</v>
      </c>
      <c r="AQ623" t="e">
        <f t="shared" ca="1" si="1590"/>
        <v>#N/A</v>
      </c>
      <c r="AR623" t="e">
        <f t="shared" ca="1" si="1590"/>
        <v>#N/A</v>
      </c>
      <c r="AS623" t="e">
        <f t="shared" ca="1" si="1590"/>
        <v>#N/A</v>
      </c>
      <c r="AT623" t="e">
        <f t="shared" ca="1" si="1590"/>
        <v>#N/A</v>
      </c>
      <c r="AU623" t="e">
        <f t="shared" ca="1" si="1590"/>
        <v>#N/A</v>
      </c>
      <c r="AV623" t="e">
        <f t="shared" ca="1" si="1590"/>
        <v>#N/A</v>
      </c>
      <c r="AW623" t="e">
        <f t="shared" ca="1" si="1590"/>
        <v>#N/A</v>
      </c>
      <c r="AX623" t="e">
        <f t="shared" ca="1" si="1590"/>
        <v>#N/A</v>
      </c>
      <c r="AY623" t="e">
        <f t="shared" ca="1" si="1590"/>
        <v>#N/A</v>
      </c>
      <c r="AZ623" t="e">
        <f t="shared" ca="1" si="1590"/>
        <v>#N/A</v>
      </c>
      <c r="BA623" t="e">
        <f t="shared" ca="1" si="1590"/>
        <v>#N/A</v>
      </c>
      <c r="BB623" s="91" t="e">
        <f t="shared" ca="1" si="1590"/>
        <v>#N/A</v>
      </c>
      <c r="BC623" t="e">
        <f t="shared" ca="1" si="1590"/>
        <v>#N/A</v>
      </c>
      <c r="BD623" t="e">
        <f t="shared" ca="1" si="1590"/>
        <v>#N/A</v>
      </c>
      <c r="BE623" t="e">
        <f t="shared" ca="1" si="1590"/>
        <v>#N/A</v>
      </c>
      <c r="BF623" t="e">
        <f t="shared" ca="1" si="1590"/>
        <v>#N/A</v>
      </c>
      <c r="BG623" t="e">
        <f t="shared" ca="1" si="1590"/>
        <v>#N/A</v>
      </c>
      <c r="BH623" t="e">
        <f t="shared" ca="1" si="1590"/>
        <v>#N/A</v>
      </c>
      <c r="BI623" t="e">
        <f t="shared" ca="1" si="1590"/>
        <v>#N/A</v>
      </c>
      <c r="BJ623" t="e">
        <f t="shared" ca="1" si="1590"/>
        <v>#N/A</v>
      </c>
      <c r="BK623" t="e">
        <f t="shared" ca="1" si="1590"/>
        <v>#N/A</v>
      </c>
      <c r="BL623" t="e">
        <f t="shared" ca="1" si="1590"/>
        <v>#N/A</v>
      </c>
      <c r="BM623" t="e">
        <f t="shared" ca="1" si="1590"/>
        <v>#N/A</v>
      </c>
      <c r="BN623" t="e">
        <f t="shared" ca="1" si="1590"/>
        <v>#N/A</v>
      </c>
      <c r="BO623" t="e">
        <f t="shared" ca="1" si="1590"/>
        <v>#N/A</v>
      </c>
      <c r="BP623" t="e">
        <f t="shared" ca="1" si="1590"/>
        <v>#N/A</v>
      </c>
      <c r="BQ623" t="e">
        <f t="shared" ca="1" si="1590"/>
        <v>#N/A</v>
      </c>
      <c r="BR623" t="e">
        <f t="shared" ca="1" si="1590"/>
        <v>#N/A</v>
      </c>
      <c r="BS623" t="e">
        <f t="shared" ca="1" si="1590"/>
        <v>#N/A</v>
      </c>
      <c r="BT623" t="e">
        <f t="shared" ca="1" si="1590"/>
        <v>#N/A</v>
      </c>
      <c r="BU623" t="e">
        <f t="shared" ca="1" si="1590"/>
        <v>#N/A</v>
      </c>
      <c r="BV623" t="e">
        <f t="shared" ca="1" si="1590"/>
        <v>#N/A</v>
      </c>
      <c r="BW623" t="e">
        <f t="shared" ca="1" si="1590"/>
        <v>#N/A</v>
      </c>
      <c r="BX623" t="e">
        <f t="shared" ca="1" si="1590"/>
        <v>#N/A</v>
      </c>
      <c r="BY623" t="e">
        <f t="shared" ca="1" si="1590"/>
        <v>#N/A</v>
      </c>
      <c r="BZ623" t="e">
        <f t="shared" ca="1" si="1590"/>
        <v>#N/A</v>
      </c>
      <c r="CA623" t="e">
        <f t="shared" ca="1" si="1590"/>
        <v>#N/A</v>
      </c>
      <c r="CB623" t="e">
        <f t="shared" ca="1" si="1590"/>
        <v>#N/A</v>
      </c>
      <c r="CC623" t="e">
        <f t="shared" ca="1" si="1590"/>
        <v>#N/A</v>
      </c>
      <c r="CD623" t="e">
        <f t="shared" ca="1" si="1590"/>
        <v>#N/A</v>
      </c>
      <c r="CE623" t="e">
        <f t="shared" ca="1" si="1590"/>
        <v>#N/A</v>
      </c>
      <c r="CF623" s="91" t="e">
        <f t="shared" ca="1" si="1590"/>
        <v>#N/A</v>
      </c>
      <c r="CG623" t="e">
        <f t="shared" ca="1" si="1590"/>
        <v>#N/A</v>
      </c>
      <c r="CH623" t="e">
        <f t="shared" ca="1" si="1590"/>
        <v>#N/A</v>
      </c>
      <c r="CI623" t="e">
        <f t="shared" ca="1" si="1590"/>
        <v>#N/A</v>
      </c>
      <c r="CJ623" t="e">
        <f t="shared" ca="1" si="1590"/>
        <v>#N/A</v>
      </c>
      <c r="CK623" t="e">
        <f t="shared" ca="1" si="1589"/>
        <v>#N/A</v>
      </c>
      <c r="CL623" t="e">
        <f t="shared" ca="1" si="1589"/>
        <v>#N/A</v>
      </c>
      <c r="CM623" t="e">
        <f t="shared" ca="1" si="1589"/>
        <v>#N/A</v>
      </c>
      <c r="CN623" t="e">
        <f t="shared" ca="1" si="1589"/>
        <v>#N/A</v>
      </c>
      <c r="CO623" t="e">
        <f t="shared" ca="1" si="1589"/>
        <v>#N/A</v>
      </c>
      <c r="CP623" t="e">
        <f t="shared" ca="1" si="1589"/>
        <v>#N/A</v>
      </c>
      <c r="CQ623" t="e">
        <f t="shared" ca="1" si="1589"/>
        <v>#N/A</v>
      </c>
      <c r="CR623" t="e">
        <f t="shared" ca="1" si="1589"/>
        <v>#N/A</v>
      </c>
      <c r="CS623" t="e">
        <f t="shared" ca="1" si="1589"/>
        <v>#N/A</v>
      </c>
      <c r="CT623" t="e">
        <f t="shared" ca="1" si="1589"/>
        <v>#N/A</v>
      </c>
      <c r="CU623" t="e">
        <f t="shared" ca="1" si="1589"/>
        <v>#N/A</v>
      </c>
      <c r="CV623" t="e">
        <f t="shared" ca="1" si="1589"/>
        <v>#N/A</v>
      </c>
      <c r="CW623" t="e">
        <f t="shared" ca="1" si="1589"/>
        <v>#N/A</v>
      </c>
      <c r="CX623" t="e">
        <f t="shared" ca="1" si="1589"/>
        <v>#N/A</v>
      </c>
      <c r="CY623" t="e">
        <f t="shared" ca="1" si="1589"/>
        <v>#N/A</v>
      </c>
      <c r="CZ623" t="e">
        <f t="shared" ca="1" si="1589"/>
        <v>#N/A</v>
      </c>
      <c r="DA623" t="e">
        <f t="shared" ca="1" si="1589"/>
        <v>#N/A</v>
      </c>
      <c r="DB623" t="e">
        <f t="shared" ca="1" si="1589"/>
        <v>#N/A</v>
      </c>
      <c r="DC623" t="e">
        <f t="shared" ca="1" si="1589"/>
        <v>#N/A</v>
      </c>
      <c r="DD623" t="e">
        <f t="shared" ca="1" si="1589"/>
        <v>#N/A</v>
      </c>
      <c r="DE623" t="e">
        <f t="shared" ca="1" si="1589"/>
        <v>#N/A</v>
      </c>
      <c r="DF623" t="e">
        <f t="shared" ca="1" si="1589"/>
        <v>#N/A</v>
      </c>
      <c r="DG623" t="e">
        <f t="shared" ca="1" si="1589"/>
        <v>#N/A</v>
      </c>
      <c r="DH623" t="e">
        <f t="shared" ca="1" si="1589"/>
        <v>#N/A</v>
      </c>
      <c r="DI623" t="e">
        <f t="shared" ca="1" si="1589"/>
        <v>#N/A</v>
      </c>
      <c r="DJ623" s="91" t="e">
        <f t="shared" ca="1" si="1589"/>
        <v>#N/A</v>
      </c>
      <c r="DK623" t="e">
        <f t="shared" ca="1" si="1589"/>
        <v>#N/A</v>
      </c>
      <c r="DL623" t="e">
        <f t="shared" ca="1" si="1589"/>
        <v>#N/A</v>
      </c>
      <c r="DM623" t="e">
        <f t="shared" ca="1" si="1589"/>
        <v>#N/A</v>
      </c>
      <c r="DN623" t="e">
        <f t="shared" ca="1" si="1589"/>
        <v>#N/A</v>
      </c>
      <c r="DO623" t="e">
        <f t="shared" ca="1" si="1589"/>
        <v>#N/A</v>
      </c>
      <c r="DP623" t="e">
        <f t="shared" ca="1" si="1589"/>
        <v>#N/A</v>
      </c>
      <c r="DQ623" t="e">
        <f t="shared" ca="1" si="1589"/>
        <v>#N/A</v>
      </c>
      <c r="DR623" t="e">
        <f t="shared" ca="1" si="1589"/>
        <v>#N/A</v>
      </c>
      <c r="DS623" t="e">
        <f t="shared" ca="1" si="1589"/>
        <v>#N/A</v>
      </c>
      <c r="DT623" t="e">
        <f t="shared" ca="1" si="1589"/>
        <v>#N/A</v>
      </c>
      <c r="DU623" t="e">
        <f t="shared" ca="1" si="1589"/>
        <v>#N/A</v>
      </c>
      <c r="DV623" t="e">
        <f t="shared" ca="1" si="1589"/>
        <v>#N/A</v>
      </c>
      <c r="DW623" t="e">
        <f t="shared" ca="1" si="1589"/>
        <v>#N/A</v>
      </c>
      <c r="DX623" t="e">
        <f t="shared" ca="1" si="1589"/>
        <v>#N/A</v>
      </c>
      <c r="DY623" t="e">
        <f t="shared" ca="1" si="1589"/>
        <v>#N/A</v>
      </c>
      <c r="DZ623" t="e">
        <f t="shared" ca="1" si="1589"/>
        <v>#N/A</v>
      </c>
      <c r="EA623" t="e">
        <f t="shared" ca="1" si="1589"/>
        <v>#N/A</v>
      </c>
      <c r="EB623" t="e">
        <f t="shared" ca="1" si="1589"/>
        <v>#N/A</v>
      </c>
      <c r="EC623" t="e">
        <f t="shared" ca="1" si="1589"/>
        <v>#N/A</v>
      </c>
      <c r="ED623" t="e">
        <f t="shared" ca="1" si="1589"/>
        <v>#N/A</v>
      </c>
      <c r="EE623" t="e">
        <f t="shared" ca="1" si="1589"/>
        <v>#N/A</v>
      </c>
      <c r="EF623" t="e">
        <f t="shared" ca="1" si="1589"/>
        <v>#N/A</v>
      </c>
      <c r="EG623" t="e">
        <f t="shared" ca="1" si="1589"/>
        <v>#N/A</v>
      </c>
      <c r="EH623" t="e">
        <f t="shared" ca="1" si="1589"/>
        <v>#N/A</v>
      </c>
      <c r="EI623" t="e">
        <f t="shared" ca="1" si="1589"/>
        <v>#N/A</v>
      </c>
      <c r="EJ623" t="e">
        <f t="shared" ca="1" si="1589"/>
        <v>#N/A</v>
      </c>
      <c r="EK623" t="e">
        <f t="shared" ca="1" si="1589"/>
        <v>#N/A</v>
      </c>
      <c r="EL623" t="e">
        <f t="shared" ca="1" si="1589"/>
        <v>#N/A</v>
      </c>
      <c r="EM623" t="e">
        <f t="shared" ca="1" si="1589"/>
        <v>#N/A</v>
      </c>
      <c r="EN623" s="91" t="e">
        <f t="shared" ca="1" si="1589"/>
        <v>#N/A</v>
      </c>
    </row>
    <row r="624" spans="1:144">
      <c r="A624">
        <f ca="1"/>
        <v>0</v>
      </c>
      <c r="B624">
        <f ca="1"/>
        <v>0</v>
      </c>
      <c r="C624">
        <f ca="1"/>
        <v>0</v>
      </c>
      <c r="D624" t="str">
        <f ca="1"/>
        <v/>
      </c>
      <c r="E624">
        <f ca="1"/>
        <v>0</v>
      </c>
      <c r="F624">
        <f ca="1"/>
        <v>0</v>
      </c>
      <c r="G624">
        <f ca="1"/>
        <v>0</v>
      </c>
      <c r="H624" t="str">
        <f ca="1"/>
        <v/>
      </c>
      <c r="I624">
        <f ca="1"/>
        <v>0</v>
      </c>
      <c r="J624" t="str">
        <f ca="1"/>
        <v/>
      </c>
      <c r="K624" t="str">
        <f ca="1"/>
        <v>0</v>
      </c>
      <c r="L624" t="str">
        <f ca="1"/>
        <v>0</v>
      </c>
      <c r="M624" t="str">
        <f ca="1"/>
        <v>0</v>
      </c>
      <c r="X624" s="91" t="e">
        <f t="shared" ca="1" si="1577"/>
        <v>#N/A</v>
      </c>
      <c r="Y624" t="e">
        <f t="shared" ca="1" si="1590"/>
        <v>#N/A</v>
      </c>
      <c r="Z624" t="e">
        <f t="shared" ca="1" si="1590"/>
        <v>#N/A</v>
      </c>
      <c r="AA624" t="e">
        <f t="shared" ca="1" si="1590"/>
        <v>#N/A</v>
      </c>
      <c r="AB624" t="e">
        <f t="shared" ca="1" si="1590"/>
        <v>#N/A</v>
      </c>
      <c r="AC624" t="e">
        <f t="shared" ca="1" si="1590"/>
        <v>#N/A</v>
      </c>
      <c r="AD624" t="e">
        <f t="shared" ca="1" si="1590"/>
        <v>#N/A</v>
      </c>
      <c r="AE624" t="e">
        <f t="shared" ca="1" si="1590"/>
        <v>#N/A</v>
      </c>
      <c r="AF624" t="e">
        <f t="shared" ca="1" si="1590"/>
        <v>#N/A</v>
      </c>
      <c r="AG624" t="e">
        <f t="shared" ca="1" si="1590"/>
        <v>#N/A</v>
      </c>
      <c r="AH624" t="e">
        <f t="shared" ca="1" si="1590"/>
        <v>#N/A</v>
      </c>
      <c r="AI624" t="e">
        <f t="shared" ca="1" si="1590"/>
        <v>#N/A</v>
      </c>
      <c r="AJ624" t="e">
        <f t="shared" ca="1" si="1590"/>
        <v>#N/A</v>
      </c>
      <c r="AK624" t="e">
        <f t="shared" ca="1" si="1590"/>
        <v>#N/A</v>
      </c>
      <c r="AL624" t="e">
        <f t="shared" ca="1" si="1590"/>
        <v>#N/A</v>
      </c>
      <c r="AM624" t="e">
        <f t="shared" ca="1" si="1590"/>
        <v>#N/A</v>
      </c>
      <c r="AN624" t="e">
        <f t="shared" ca="1" si="1590"/>
        <v>#N/A</v>
      </c>
      <c r="AO624" t="e">
        <f t="shared" ca="1" si="1590"/>
        <v>#N/A</v>
      </c>
      <c r="AP624" t="e">
        <f t="shared" ca="1" si="1590"/>
        <v>#N/A</v>
      </c>
      <c r="AQ624" t="e">
        <f t="shared" ca="1" si="1590"/>
        <v>#N/A</v>
      </c>
      <c r="AR624" t="e">
        <f t="shared" ca="1" si="1590"/>
        <v>#N/A</v>
      </c>
      <c r="AS624" t="e">
        <f t="shared" ca="1" si="1590"/>
        <v>#N/A</v>
      </c>
      <c r="AT624" t="e">
        <f t="shared" ca="1" si="1590"/>
        <v>#N/A</v>
      </c>
      <c r="AU624" t="e">
        <f t="shared" ca="1" si="1590"/>
        <v>#N/A</v>
      </c>
      <c r="AV624" t="e">
        <f t="shared" ca="1" si="1590"/>
        <v>#N/A</v>
      </c>
      <c r="AW624" t="e">
        <f t="shared" ca="1" si="1590"/>
        <v>#N/A</v>
      </c>
      <c r="AX624" t="e">
        <f t="shared" ca="1" si="1590"/>
        <v>#N/A</v>
      </c>
      <c r="AY624" t="e">
        <f t="shared" ca="1" si="1590"/>
        <v>#N/A</v>
      </c>
      <c r="AZ624" t="e">
        <f t="shared" ca="1" si="1590"/>
        <v>#N/A</v>
      </c>
      <c r="BA624" t="e">
        <f t="shared" ca="1" si="1590"/>
        <v>#N/A</v>
      </c>
      <c r="BB624" s="91" t="e">
        <f t="shared" ca="1" si="1590"/>
        <v>#N/A</v>
      </c>
      <c r="BC624" t="e">
        <f t="shared" ca="1" si="1590"/>
        <v>#N/A</v>
      </c>
      <c r="BD624" t="e">
        <f t="shared" ca="1" si="1590"/>
        <v>#N/A</v>
      </c>
      <c r="BE624" t="e">
        <f t="shared" ca="1" si="1590"/>
        <v>#N/A</v>
      </c>
      <c r="BF624" t="e">
        <f t="shared" ca="1" si="1590"/>
        <v>#N/A</v>
      </c>
      <c r="BG624" t="e">
        <f t="shared" ca="1" si="1590"/>
        <v>#N/A</v>
      </c>
      <c r="BH624" t="e">
        <f t="shared" ca="1" si="1590"/>
        <v>#N/A</v>
      </c>
      <c r="BI624" t="e">
        <f t="shared" ca="1" si="1590"/>
        <v>#N/A</v>
      </c>
      <c r="BJ624" t="e">
        <f t="shared" ca="1" si="1590"/>
        <v>#N/A</v>
      </c>
      <c r="BK624" t="e">
        <f t="shared" ca="1" si="1590"/>
        <v>#N/A</v>
      </c>
      <c r="BL624" t="e">
        <f t="shared" ca="1" si="1590"/>
        <v>#N/A</v>
      </c>
      <c r="BM624" t="e">
        <f t="shared" ca="1" si="1590"/>
        <v>#N/A</v>
      </c>
      <c r="BN624" t="e">
        <f t="shared" ca="1" si="1590"/>
        <v>#N/A</v>
      </c>
      <c r="BO624" t="e">
        <f t="shared" ca="1" si="1590"/>
        <v>#N/A</v>
      </c>
      <c r="BP624" t="e">
        <f t="shared" ca="1" si="1590"/>
        <v>#N/A</v>
      </c>
      <c r="BQ624" t="e">
        <f t="shared" ca="1" si="1590"/>
        <v>#N/A</v>
      </c>
      <c r="BR624" t="e">
        <f t="shared" ca="1" si="1590"/>
        <v>#N/A</v>
      </c>
      <c r="BS624" t="e">
        <f t="shared" ca="1" si="1590"/>
        <v>#N/A</v>
      </c>
      <c r="BT624" t="e">
        <f t="shared" ca="1" si="1590"/>
        <v>#N/A</v>
      </c>
      <c r="BU624" t="e">
        <f t="shared" ca="1" si="1590"/>
        <v>#N/A</v>
      </c>
      <c r="BV624" t="e">
        <f t="shared" ca="1" si="1590"/>
        <v>#N/A</v>
      </c>
      <c r="BW624" t="e">
        <f t="shared" ca="1" si="1590"/>
        <v>#N/A</v>
      </c>
      <c r="BX624" t="e">
        <f t="shared" ca="1" si="1590"/>
        <v>#N/A</v>
      </c>
      <c r="BY624" t="e">
        <f t="shared" ca="1" si="1590"/>
        <v>#N/A</v>
      </c>
      <c r="BZ624" t="e">
        <f t="shared" ca="1" si="1590"/>
        <v>#N/A</v>
      </c>
      <c r="CA624" t="e">
        <f t="shared" ca="1" si="1590"/>
        <v>#N/A</v>
      </c>
      <c r="CB624" t="e">
        <f t="shared" ca="1" si="1590"/>
        <v>#N/A</v>
      </c>
      <c r="CC624" t="e">
        <f t="shared" ca="1" si="1590"/>
        <v>#N/A</v>
      </c>
      <c r="CD624" t="e">
        <f t="shared" ca="1" si="1590"/>
        <v>#N/A</v>
      </c>
      <c r="CE624" t="e">
        <f t="shared" ca="1" si="1590"/>
        <v>#N/A</v>
      </c>
      <c r="CF624" s="91" t="e">
        <f t="shared" ca="1" si="1590"/>
        <v>#N/A</v>
      </c>
      <c r="CG624" t="e">
        <f t="shared" ca="1" si="1590"/>
        <v>#N/A</v>
      </c>
      <c r="CH624" t="e">
        <f t="shared" ca="1" si="1590"/>
        <v>#N/A</v>
      </c>
      <c r="CI624" t="e">
        <f t="shared" ca="1" si="1590"/>
        <v>#N/A</v>
      </c>
      <c r="CJ624" t="e">
        <f t="shared" ref="CJ624:EN624" ca="1" si="1591">$L624*$E$572</f>
        <v>#N/A</v>
      </c>
      <c r="CK624" t="e">
        <f t="shared" ca="1" si="1591"/>
        <v>#N/A</v>
      </c>
      <c r="CL624" t="e">
        <f t="shared" ca="1" si="1591"/>
        <v>#N/A</v>
      </c>
      <c r="CM624" t="e">
        <f t="shared" ca="1" si="1591"/>
        <v>#N/A</v>
      </c>
      <c r="CN624" t="e">
        <f t="shared" ca="1" si="1591"/>
        <v>#N/A</v>
      </c>
      <c r="CO624" t="e">
        <f t="shared" ca="1" si="1591"/>
        <v>#N/A</v>
      </c>
      <c r="CP624" t="e">
        <f t="shared" ca="1" si="1591"/>
        <v>#N/A</v>
      </c>
      <c r="CQ624" t="e">
        <f t="shared" ca="1" si="1591"/>
        <v>#N/A</v>
      </c>
      <c r="CR624" t="e">
        <f t="shared" ca="1" si="1591"/>
        <v>#N/A</v>
      </c>
      <c r="CS624" t="e">
        <f t="shared" ca="1" si="1591"/>
        <v>#N/A</v>
      </c>
      <c r="CT624" t="e">
        <f t="shared" ca="1" si="1591"/>
        <v>#N/A</v>
      </c>
      <c r="CU624" t="e">
        <f t="shared" ca="1" si="1591"/>
        <v>#N/A</v>
      </c>
      <c r="CV624" t="e">
        <f t="shared" ca="1" si="1591"/>
        <v>#N/A</v>
      </c>
      <c r="CW624" t="e">
        <f t="shared" ca="1" si="1591"/>
        <v>#N/A</v>
      </c>
      <c r="CX624" t="e">
        <f t="shared" ca="1" si="1591"/>
        <v>#N/A</v>
      </c>
      <c r="CY624" t="e">
        <f t="shared" ca="1" si="1591"/>
        <v>#N/A</v>
      </c>
      <c r="CZ624" t="e">
        <f t="shared" ca="1" si="1591"/>
        <v>#N/A</v>
      </c>
      <c r="DA624" t="e">
        <f t="shared" ca="1" si="1591"/>
        <v>#N/A</v>
      </c>
      <c r="DB624" t="e">
        <f t="shared" ca="1" si="1591"/>
        <v>#N/A</v>
      </c>
      <c r="DC624" t="e">
        <f t="shared" ca="1" si="1591"/>
        <v>#N/A</v>
      </c>
      <c r="DD624" t="e">
        <f t="shared" ca="1" si="1591"/>
        <v>#N/A</v>
      </c>
      <c r="DE624" t="e">
        <f t="shared" ca="1" si="1591"/>
        <v>#N/A</v>
      </c>
      <c r="DF624" t="e">
        <f t="shared" ca="1" si="1591"/>
        <v>#N/A</v>
      </c>
      <c r="DG624" t="e">
        <f t="shared" ca="1" si="1591"/>
        <v>#N/A</v>
      </c>
      <c r="DH624" t="e">
        <f t="shared" ca="1" si="1591"/>
        <v>#N/A</v>
      </c>
      <c r="DI624" t="e">
        <f t="shared" ca="1" si="1591"/>
        <v>#N/A</v>
      </c>
      <c r="DJ624" s="91" t="e">
        <f t="shared" ca="1" si="1591"/>
        <v>#N/A</v>
      </c>
      <c r="DK624" t="e">
        <f t="shared" ca="1" si="1591"/>
        <v>#N/A</v>
      </c>
      <c r="DL624" t="e">
        <f t="shared" ca="1" si="1591"/>
        <v>#N/A</v>
      </c>
      <c r="DM624" t="e">
        <f t="shared" ca="1" si="1591"/>
        <v>#N/A</v>
      </c>
      <c r="DN624" t="e">
        <f t="shared" ca="1" si="1591"/>
        <v>#N/A</v>
      </c>
      <c r="DO624" t="e">
        <f t="shared" ca="1" si="1591"/>
        <v>#N/A</v>
      </c>
      <c r="DP624" t="e">
        <f t="shared" ca="1" si="1591"/>
        <v>#N/A</v>
      </c>
      <c r="DQ624" t="e">
        <f t="shared" ca="1" si="1591"/>
        <v>#N/A</v>
      </c>
      <c r="DR624" t="e">
        <f t="shared" ca="1" si="1591"/>
        <v>#N/A</v>
      </c>
      <c r="DS624" t="e">
        <f t="shared" ca="1" si="1591"/>
        <v>#N/A</v>
      </c>
      <c r="DT624" t="e">
        <f t="shared" ca="1" si="1591"/>
        <v>#N/A</v>
      </c>
      <c r="DU624" t="e">
        <f t="shared" ca="1" si="1591"/>
        <v>#N/A</v>
      </c>
      <c r="DV624" t="e">
        <f t="shared" ca="1" si="1591"/>
        <v>#N/A</v>
      </c>
      <c r="DW624" t="e">
        <f t="shared" ca="1" si="1591"/>
        <v>#N/A</v>
      </c>
      <c r="DX624" t="e">
        <f t="shared" ca="1" si="1591"/>
        <v>#N/A</v>
      </c>
      <c r="DY624" t="e">
        <f t="shared" ca="1" si="1591"/>
        <v>#N/A</v>
      </c>
      <c r="DZ624" t="e">
        <f t="shared" ca="1" si="1591"/>
        <v>#N/A</v>
      </c>
      <c r="EA624" t="e">
        <f t="shared" ca="1" si="1591"/>
        <v>#N/A</v>
      </c>
      <c r="EB624" t="e">
        <f t="shared" ca="1" si="1591"/>
        <v>#N/A</v>
      </c>
      <c r="EC624" t="e">
        <f t="shared" ca="1" si="1591"/>
        <v>#N/A</v>
      </c>
      <c r="ED624" t="e">
        <f t="shared" ca="1" si="1591"/>
        <v>#N/A</v>
      </c>
      <c r="EE624" t="e">
        <f t="shared" ca="1" si="1591"/>
        <v>#N/A</v>
      </c>
      <c r="EF624" t="e">
        <f t="shared" ca="1" si="1591"/>
        <v>#N/A</v>
      </c>
      <c r="EG624" t="e">
        <f t="shared" ca="1" si="1591"/>
        <v>#N/A</v>
      </c>
      <c r="EH624" t="e">
        <f t="shared" ca="1" si="1591"/>
        <v>#N/A</v>
      </c>
      <c r="EI624" t="e">
        <f t="shared" ca="1" si="1591"/>
        <v>#N/A</v>
      </c>
      <c r="EJ624" t="e">
        <f t="shared" ca="1" si="1591"/>
        <v>#N/A</v>
      </c>
      <c r="EK624" t="e">
        <f t="shared" ca="1" si="1591"/>
        <v>#N/A</v>
      </c>
      <c r="EL624" t="e">
        <f t="shared" ca="1" si="1591"/>
        <v>#N/A</v>
      </c>
      <c r="EM624" t="e">
        <f t="shared" ca="1" si="1591"/>
        <v>#N/A</v>
      </c>
      <c r="EN624" s="91" t="e">
        <f t="shared" ca="1" si="1591"/>
        <v>#N/A</v>
      </c>
    </row>
    <row r="626" spans="1:144" s="39" customFormat="1">
      <c r="A626" s="39" t="s">
        <v>296</v>
      </c>
      <c r="B626" s="39" t="s">
        <v>435</v>
      </c>
      <c r="E626" s="39" t="e">
        <f>VLOOKUP(Details_Subsector,Subsector_Information[],26,0)</f>
        <v>#N/A</v>
      </c>
    </row>
    <row r="628" spans="1:144" ht="30" customHeight="1">
      <c r="A628" t="str" cm="1">
        <f t="array" ref="A628:M628">Embodied_Input[#Headers]</f>
        <v>Building Aspect</v>
      </c>
      <c r="B628" t="str">
        <v>Building Element</v>
      </c>
      <c r="C628" t="str">
        <v>Material</v>
      </c>
      <c r="D628" t="str">
        <v>Existing fabric?</v>
      </c>
      <c r="E628" t="str">
        <v>Age if existing?</v>
      </c>
      <c r="F628" t="str">
        <v>Adjustment Factor (%)</v>
      </c>
      <c r="G628" t="str">
        <v>Component Life (years)</v>
      </c>
      <c r="H628" t="str">
        <v>Designed for disassembly?</v>
      </c>
      <c r="I628" t="str">
        <v>Estimated Quantity</v>
      </c>
      <c r="J628" t="str">
        <v>Units</v>
      </c>
      <c r="K628" t="str">
        <v>Self-weight (kN)</v>
      </c>
      <c r="L628" t="str">
        <v>A1 - A3</v>
      </c>
      <c r="M628" t="str">
        <v>A1 - A3 Biogenic</v>
      </c>
      <c r="X628" s="91" t="s">
        <v>441</v>
      </c>
      <c r="Y628" t="s">
        <v>442</v>
      </c>
      <c r="Z628" t="s">
        <v>443</v>
      </c>
      <c r="AA628" t="s">
        <v>444</v>
      </c>
      <c r="AB628" t="s">
        <v>445</v>
      </c>
      <c r="AC628" t="s">
        <v>446</v>
      </c>
      <c r="AD628" t="s">
        <v>447</v>
      </c>
      <c r="AE628" t="s">
        <v>448</v>
      </c>
      <c r="AF628" t="s">
        <v>449</v>
      </c>
      <c r="AG628" t="s">
        <v>450</v>
      </c>
      <c r="AH628" t="s">
        <v>451</v>
      </c>
      <c r="AI628" t="s">
        <v>452</v>
      </c>
      <c r="AJ628" t="s">
        <v>453</v>
      </c>
      <c r="AK628" t="s">
        <v>454</v>
      </c>
      <c r="AL628" t="s">
        <v>455</v>
      </c>
      <c r="AM628" t="s">
        <v>456</v>
      </c>
      <c r="AN628" t="s">
        <v>457</v>
      </c>
      <c r="AO628" t="s">
        <v>458</v>
      </c>
      <c r="AP628" t="s">
        <v>459</v>
      </c>
      <c r="AQ628" t="s">
        <v>460</v>
      </c>
      <c r="AR628" t="s">
        <v>461</v>
      </c>
      <c r="AS628" t="s">
        <v>462</v>
      </c>
      <c r="AT628" t="s">
        <v>463</v>
      </c>
      <c r="AU628" t="s">
        <v>464</v>
      </c>
      <c r="AV628" t="s">
        <v>465</v>
      </c>
      <c r="AW628" t="s">
        <v>466</v>
      </c>
      <c r="AX628" t="s">
        <v>467</v>
      </c>
      <c r="AY628" t="s">
        <v>468</v>
      </c>
      <c r="AZ628" t="s">
        <v>469</v>
      </c>
      <c r="BA628" t="s">
        <v>470</v>
      </c>
      <c r="BB628" s="91" t="s">
        <v>471</v>
      </c>
      <c r="BC628" t="s">
        <v>472</v>
      </c>
      <c r="BD628" t="s">
        <v>473</v>
      </c>
      <c r="BE628" t="s">
        <v>474</v>
      </c>
      <c r="BF628" t="s">
        <v>475</v>
      </c>
      <c r="BG628" t="s">
        <v>476</v>
      </c>
      <c r="BH628" t="s">
        <v>477</v>
      </c>
      <c r="BI628" t="s">
        <v>478</v>
      </c>
      <c r="BJ628" t="s">
        <v>479</v>
      </c>
      <c r="BK628" t="s">
        <v>480</v>
      </c>
      <c r="BL628" t="s">
        <v>481</v>
      </c>
      <c r="BM628" t="s">
        <v>482</v>
      </c>
      <c r="BN628" t="s">
        <v>483</v>
      </c>
      <c r="BO628" t="s">
        <v>484</v>
      </c>
      <c r="BP628" t="s">
        <v>485</v>
      </c>
      <c r="BQ628" t="s">
        <v>486</v>
      </c>
      <c r="BR628" t="s">
        <v>487</v>
      </c>
      <c r="BS628" t="s">
        <v>488</v>
      </c>
      <c r="BT628" t="s">
        <v>489</v>
      </c>
      <c r="BU628" t="s">
        <v>490</v>
      </c>
      <c r="BV628" t="s">
        <v>491</v>
      </c>
      <c r="BW628" t="s">
        <v>492</v>
      </c>
      <c r="BX628" t="s">
        <v>493</v>
      </c>
      <c r="BY628" t="s">
        <v>494</v>
      </c>
      <c r="BZ628" t="s">
        <v>495</v>
      </c>
      <c r="CA628" t="s">
        <v>496</v>
      </c>
      <c r="CB628" t="s">
        <v>497</v>
      </c>
      <c r="CC628" t="s">
        <v>498</v>
      </c>
      <c r="CD628" t="s">
        <v>499</v>
      </c>
      <c r="CE628" t="s">
        <v>500</v>
      </c>
      <c r="CF628" s="91" t="s">
        <v>501</v>
      </c>
      <c r="CG628" t="s">
        <v>502</v>
      </c>
      <c r="CH628" t="s">
        <v>503</v>
      </c>
      <c r="CI628" t="s">
        <v>504</v>
      </c>
      <c r="CJ628" t="s">
        <v>505</v>
      </c>
      <c r="CK628" t="s">
        <v>506</v>
      </c>
      <c r="CL628" t="s">
        <v>507</v>
      </c>
      <c r="CM628" t="s">
        <v>508</v>
      </c>
      <c r="CN628" t="s">
        <v>509</v>
      </c>
      <c r="CO628" t="s">
        <v>510</v>
      </c>
      <c r="CP628" t="s">
        <v>511</v>
      </c>
      <c r="CQ628" t="s">
        <v>512</v>
      </c>
      <c r="CR628" t="s">
        <v>513</v>
      </c>
      <c r="CS628" t="s">
        <v>514</v>
      </c>
      <c r="CT628" t="s">
        <v>515</v>
      </c>
      <c r="CU628" t="s">
        <v>516</v>
      </c>
      <c r="CV628" t="s">
        <v>517</v>
      </c>
      <c r="CW628" t="s">
        <v>518</v>
      </c>
      <c r="CX628" t="s">
        <v>519</v>
      </c>
      <c r="CY628" t="s">
        <v>520</v>
      </c>
      <c r="CZ628" t="s">
        <v>521</v>
      </c>
      <c r="DA628" t="s">
        <v>522</v>
      </c>
      <c r="DB628" t="s">
        <v>523</v>
      </c>
      <c r="DC628" t="s">
        <v>524</v>
      </c>
      <c r="DD628" t="s">
        <v>525</v>
      </c>
      <c r="DE628" t="s">
        <v>526</v>
      </c>
      <c r="DF628" t="s">
        <v>527</v>
      </c>
      <c r="DG628" t="s">
        <v>528</v>
      </c>
      <c r="DH628" t="s">
        <v>529</v>
      </c>
      <c r="DI628" t="s">
        <v>530</v>
      </c>
      <c r="DJ628" s="91" t="s">
        <v>531</v>
      </c>
      <c r="DK628" t="s">
        <v>532</v>
      </c>
      <c r="DL628" t="s">
        <v>533</v>
      </c>
      <c r="DM628" t="s">
        <v>534</v>
      </c>
      <c r="DN628" t="s">
        <v>535</v>
      </c>
      <c r="DO628" t="s">
        <v>536</v>
      </c>
      <c r="DP628" t="s">
        <v>537</v>
      </c>
      <c r="DQ628" t="s">
        <v>538</v>
      </c>
      <c r="DR628" t="s">
        <v>539</v>
      </c>
      <c r="DS628" t="s">
        <v>540</v>
      </c>
      <c r="DT628" t="s">
        <v>541</v>
      </c>
      <c r="DU628" t="s">
        <v>542</v>
      </c>
      <c r="DV628" t="s">
        <v>543</v>
      </c>
      <c r="DW628" t="s">
        <v>544</v>
      </c>
      <c r="DX628" t="s">
        <v>545</v>
      </c>
      <c r="DY628" t="s">
        <v>546</v>
      </c>
      <c r="DZ628" t="s">
        <v>547</v>
      </c>
      <c r="EA628" t="s">
        <v>548</v>
      </c>
      <c r="EB628" t="s">
        <v>549</v>
      </c>
      <c r="EC628" t="s">
        <v>550</v>
      </c>
      <c r="ED628" t="s">
        <v>551</v>
      </c>
      <c r="EE628" t="s">
        <v>552</v>
      </c>
      <c r="EF628" t="s">
        <v>553</v>
      </c>
      <c r="EG628" t="s">
        <v>554</v>
      </c>
      <c r="EH628" t="s">
        <v>555</v>
      </c>
      <c r="EI628" t="s">
        <v>556</v>
      </c>
      <c r="EJ628" t="s">
        <v>557</v>
      </c>
      <c r="EK628" t="s">
        <v>558</v>
      </c>
      <c r="EL628" t="s">
        <v>559</v>
      </c>
      <c r="EM628" t="s">
        <v>560</v>
      </c>
      <c r="EN628" s="91" t="s">
        <v>561</v>
      </c>
    </row>
    <row r="629" spans="1:144">
      <c r="A629" t="str" cm="1">
        <f t="array" aca="1" ref="A629:M678" ca="1">Embodied_Input[]</f>
        <v>Substructure</v>
      </c>
      <c r="B629" t="str">
        <f ca="1"/>
        <v>Piles</v>
      </c>
      <c r="C629">
        <f ca="1"/>
        <v>0</v>
      </c>
      <c r="D629" t="str">
        <f ca="1"/>
        <v/>
      </c>
      <c r="E629">
        <f ca="1"/>
        <v>0</v>
      </c>
      <c r="F629">
        <f ca="1"/>
        <v>0</v>
      </c>
      <c r="G629">
        <f ca="1"/>
        <v>0</v>
      </c>
      <c r="H629" t="str">
        <f ca="1"/>
        <v/>
      </c>
      <c r="I629">
        <f ca="1"/>
        <v>0</v>
      </c>
      <c r="J629" t="str">
        <f ca="1"/>
        <v/>
      </c>
      <c r="K629">
        <f ca="1"/>
        <v>0</v>
      </c>
      <c r="L629" t="str">
        <f ca="1"/>
        <v>0</v>
      </c>
      <c r="M629" t="str">
        <f ca="1"/>
        <v>0</v>
      </c>
      <c r="X629" s="91" t="e">
        <f t="shared" ref="X629:BC629" ca="1" si="1592">$L629*$E$626</f>
        <v>#N/A</v>
      </c>
      <c r="Y629" t="e">
        <f t="shared" ca="1" si="1592"/>
        <v>#N/A</v>
      </c>
      <c r="Z629" t="e">
        <f t="shared" ca="1" si="1592"/>
        <v>#N/A</v>
      </c>
      <c r="AA629" t="e">
        <f t="shared" ca="1" si="1592"/>
        <v>#N/A</v>
      </c>
      <c r="AB629" t="e">
        <f t="shared" ca="1" si="1592"/>
        <v>#N/A</v>
      </c>
      <c r="AC629" t="e">
        <f t="shared" ca="1" si="1592"/>
        <v>#N/A</v>
      </c>
      <c r="AD629" t="e">
        <f t="shared" ca="1" si="1592"/>
        <v>#N/A</v>
      </c>
      <c r="AE629" t="e">
        <f t="shared" ca="1" si="1592"/>
        <v>#N/A</v>
      </c>
      <c r="AF629" t="e">
        <f t="shared" ca="1" si="1592"/>
        <v>#N/A</v>
      </c>
      <c r="AG629" t="e">
        <f t="shared" ca="1" si="1592"/>
        <v>#N/A</v>
      </c>
      <c r="AH629" t="e">
        <f t="shared" ca="1" si="1592"/>
        <v>#N/A</v>
      </c>
      <c r="AI629" t="e">
        <f t="shared" ca="1" si="1592"/>
        <v>#N/A</v>
      </c>
      <c r="AJ629" t="e">
        <f t="shared" ca="1" si="1592"/>
        <v>#N/A</v>
      </c>
      <c r="AK629" t="e">
        <f t="shared" ca="1" si="1592"/>
        <v>#N/A</v>
      </c>
      <c r="AL629" t="e">
        <f t="shared" ca="1" si="1592"/>
        <v>#N/A</v>
      </c>
      <c r="AM629" t="e">
        <f t="shared" ca="1" si="1592"/>
        <v>#N/A</v>
      </c>
      <c r="AN629" t="e">
        <f t="shared" ca="1" si="1592"/>
        <v>#N/A</v>
      </c>
      <c r="AO629" t="e">
        <f t="shared" ca="1" si="1592"/>
        <v>#N/A</v>
      </c>
      <c r="AP629" t="e">
        <f t="shared" ca="1" si="1592"/>
        <v>#N/A</v>
      </c>
      <c r="AQ629" t="e">
        <f t="shared" ca="1" si="1592"/>
        <v>#N/A</v>
      </c>
      <c r="AR629" t="e">
        <f t="shared" ca="1" si="1592"/>
        <v>#N/A</v>
      </c>
      <c r="AS629" t="e">
        <f t="shared" ca="1" si="1592"/>
        <v>#N/A</v>
      </c>
      <c r="AT629" t="e">
        <f t="shared" ca="1" si="1592"/>
        <v>#N/A</v>
      </c>
      <c r="AU629" t="e">
        <f t="shared" ca="1" si="1592"/>
        <v>#N/A</v>
      </c>
      <c r="AV629" t="e">
        <f t="shared" ca="1" si="1592"/>
        <v>#N/A</v>
      </c>
      <c r="AW629" t="e">
        <f t="shared" ca="1" si="1592"/>
        <v>#N/A</v>
      </c>
      <c r="AX629" t="e">
        <f t="shared" ca="1" si="1592"/>
        <v>#N/A</v>
      </c>
      <c r="AY629" t="e">
        <f t="shared" ca="1" si="1592"/>
        <v>#N/A</v>
      </c>
      <c r="AZ629" t="e">
        <f t="shared" ca="1" si="1592"/>
        <v>#N/A</v>
      </c>
      <c r="BA629" t="e">
        <f t="shared" ca="1" si="1592"/>
        <v>#N/A</v>
      </c>
      <c r="BB629" s="91" t="e">
        <f t="shared" ca="1" si="1592"/>
        <v>#N/A</v>
      </c>
      <c r="BC629" t="e">
        <f t="shared" ca="1" si="1592"/>
        <v>#N/A</v>
      </c>
      <c r="BD629" t="e">
        <f t="shared" ref="BD629:CI629" ca="1" si="1593">$L629*$E$626</f>
        <v>#N/A</v>
      </c>
      <c r="BE629" t="e">
        <f t="shared" ca="1" si="1593"/>
        <v>#N/A</v>
      </c>
      <c r="BF629" t="e">
        <f t="shared" ca="1" si="1593"/>
        <v>#N/A</v>
      </c>
      <c r="BG629" t="e">
        <f t="shared" ca="1" si="1593"/>
        <v>#N/A</v>
      </c>
      <c r="BH629" t="e">
        <f t="shared" ca="1" si="1593"/>
        <v>#N/A</v>
      </c>
      <c r="BI629" t="e">
        <f t="shared" ca="1" si="1593"/>
        <v>#N/A</v>
      </c>
      <c r="BJ629" t="e">
        <f t="shared" ca="1" si="1593"/>
        <v>#N/A</v>
      </c>
      <c r="BK629" t="e">
        <f t="shared" ca="1" si="1593"/>
        <v>#N/A</v>
      </c>
      <c r="BL629" t="e">
        <f t="shared" ca="1" si="1593"/>
        <v>#N/A</v>
      </c>
      <c r="BM629" t="e">
        <f t="shared" ca="1" si="1593"/>
        <v>#N/A</v>
      </c>
      <c r="BN629" t="e">
        <f t="shared" ca="1" si="1593"/>
        <v>#N/A</v>
      </c>
      <c r="BO629" t="e">
        <f t="shared" ca="1" si="1593"/>
        <v>#N/A</v>
      </c>
      <c r="BP629" t="e">
        <f t="shared" ca="1" si="1593"/>
        <v>#N/A</v>
      </c>
      <c r="BQ629" t="e">
        <f t="shared" ca="1" si="1593"/>
        <v>#N/A</v>
      </c>
      <c r="BR629" t="e">
        <f t="shared" ca="1" si="1593"/>
        <v>#N/A</v>
      </c>
      <c r="BS629" t="e">
        <f t="shared" ca="1" si="1593"/>
        <v>#N/A</v>
      </c>
      <c r="BT629" t="e">
        <f t="shared" ca="1" si="1593"/>
        <v>#N/A</v>
      </c>
      <c r="BU629" t="e">
        <f t="shared" ca="1" si="1593"/>
        <v>#N/A</v>
      </c>
      <c r="BV629" t="e">
        <f t="shared" ca="1" si="1593"/>
        <v>#N/A</v>
      </c>
      <c r="BW629" t="e">
        <f t="shared" ca="1" si="1593"/>
        <v>#N/A</v>
      </c>
      <c r="BX629" t="e">
        <f t="shared" ca="1" si="1593"/>
        <v>#N/A</v>
      </c>
      <c r="BY629" t="e">
        <f t="shared" ca="1" si="1593"/>
        <v>#N/A</v>
      </c>
      <c r="BZ629" t="e">
        <f t="shared" ca="1" si="1593"/>
        <v>#N/A</v>
      </c>
      <c r="CA629" t="e">
        <f t="shared" ca="1" si="1593"/>
        <v>#N/A</v>
      </c>
      <c r="CB629" t="e">
        <f t="shared" ca="1" si="1593"/>
        <v>#N/A</v>
      </c>
      <c r="CC629" t="e">
        <f t="shared" ca="1" si="1593"/>
        <v>#N/A</v>
      </c>
      <c r="CD629" t="e">
        <f t="shared" ca="1" si="1593"/>
        <v>#N/A</v>
      </c>
      <c r="CE629" t="e">
        <f t="shared" ca="1" si="1593"/>
        <v>#N/A</v>
      </c>
      <c r="CF629" s="91" t="e">
        <f t="shared" ca="1" si="1593"/>
        <v>#N/A</v>
      </c>
      <c r="CG629" t="e">
        <f t="shared" ca="1" si="1593"/>
        <v>#N/A</v>
      </c>
      <c r="CH629" t="e">
        <f t="shared" ca="1" si="1593"/>
        <v>#N/A</v>
      </c>
      <c r="CI629" t="e">
        <f t="shared" ca="1" si="1593"/>
        <v>#N/A</v>
      </c>
      <c r="CJ629" t="e">
        <f t="shared" ref="CJ629:CY629" ca="1" si="1594">$L629*$E$626</f>
        <v>#N/A</v>
      </c>
      <c r="CK629" t="e">
        <f t="shared" ca="1" si="1594"/>
        <v>#N/A</v>
      </c>
      <c r="CL629" t="e">
        <f t="shared" ca="1" si="1594"/>
        <v>#N/A</v>
      </c>
      <c r="CM629" t="e">
        <f t="shared" ca="1" si="1594"/>
        <v>#N/A</v>
      </c>
      <c r="CN629" t="e">
        <f t="shared" ca="1" si="1594"/>
        <v>#N/A</v>
      </c>
      <c r="CO629" t="e">
        <f t="shared" ca="1" si="1594"/>
        <v>#N/A</v>
      </c>
      <c r="CP629" t="e">
        <f t="shared" ca="1" si="1594"/>
        <v>#N/A</v>
      </c>
      <c r="CQ629" t="e">
        <f t="shared" ca="1" si="1594"/>
        <v>#N/A</v>
      </c>
      <c r="CR629" t="e">
        <f t="shared" ca="1" si="1594"/>
        <v>#N/A</v>
      </c>
      <c r="CS629" t="e">
        <f t="shared" ca="1" si="1594"/>
        <v>#N/A</v>
      </c>
      <c r="CT629" t="e">
        <f t="shared" ca="1" si="1594"/>
        <v>#N/A</v>
      </c>
      <c r="CU629" t="e">
        <f t="shared" ca="1" si="1594"/>
        <v>#N/A</v>
      </c>
      <c r="CV629" t="e">
        <f t="shared" ca="1" si="1594"/>
        <v>#N/A</v>
      </c>
      <c r="CW629" t="e">
        <f t="shared" ca="1" si="1594"/>
        <v>#N/A</v>
      </c>
      <c r="CX629" t="e">
        <f t="shared" ca="1" si="1594"/>
        <v>#N/A</v>
      </c>
      <c r="CY629" t="e">
        <f t="shared" ca="1" si="1594"/>
        <v>#N/A</v>
      </c>
      <c r="CZ629" t="e">
        <f t="shared" ref="CZ629:EN632" ca="1" si="1595">$L629*$E$626</f>
        <v>#N/A</v>
      </c>
      <c r="DA629" t="e">
        <f t="shared" ca="1" si="1595"/>
        <v>#N/A</v>
      </c>
      <c r="DB629" t="e">
        <f t="shared" ca="1" si="1595"/>
        <v>#N/A</v>
      </c>
      <c r="DC629" t="e">
        <f t="shared" ca="1" si="1595"/>
        <v>#N/A</v>
      </c>
      <c r="DD629" t="e">
        <f t="shared" ca="1" si="1595"/>
        <v>#N/A</v>
      </c>
      <c r="DE629" t="e">
        <f t="shared" ca="1" si="1595"/>
        <v>#N/A</v>
      </c>
      <c r="DF629" t="e">
        <f t="shared" ca="1" si="1595"/>
        <v>#N/A</v>
      </c>
      <c r="DG629" t="e">
        <f t="shared" ca="1" si="1595"/>
        <v>#N/A</v>
      </c>
      <c r="DH629" t="e">
        <f t="shared" ca="1" si="1595"/>
        <v>#N/A</v>
      </c>
      <c r="DI629" t="e">
        <f t="shared" ca="1" si="1595"/>
        <v>#N/A</v>
      </c>
      <c r="DJ629" s="91" t="e">
        <f t="shared" ca="1" si="1595"/>
        <v>#N/A</v>
      </c>
      <c r="DK629" t="e">
        <f t="shared" ca="1" si="1595"/>
        <v>#N/A</v>
      </c>
      <c r="DL629" t="e">
        <f t="shared" ca="1" si="1595"/>
        <v>#N/A</v>
      </c>
      <c r="DM629" t="e">
        <f t="shared" ca="1" si="1595"/>
        <v>#N/A</v>
      </c>
      <c r="DN629" t="e">
        <f t="shared" ca="1" si="1595"/>
        <v>#N/A</v>
      </c>
      <c r="DO629" t="e">
        <f t="shared" ca="1" si="1595"/>
        <v>#N/A</v>
      </c>
      <c r="DP629" t="e">
        <f t="shared" ca="1" si="1595"/>
        <v>#N/A</v>
      </c>
      <c r="DQ629" t="e">
        <f t="shared" ca="1" si="1595"/>
        <v>#N/A</v>
      </c>
      <c r="DR629" t="e">
        <f t="shared" ca="1" si="1595"/>
        <v>#N/A</v>
      </c>
      <c r="DS629" t="e">
        <f t="shared" ca="1" si="1595"/>
        <v>#N/A</v>
      </c>
      <c r="DT629" t="e">
        <f t="shared" ca="1" si="1595"/>
        <v>#N/A</v>
      </c>
      <c r="DU629" t="e">
        <f t="shared" ca="1" si="1595"/>
        <v>#N/A</v>
      </c>
      <c r="DV629" t="e">
        <f t="shared" ca="1" si="1595"/>
        <v>#N/A</v>
      </c>
      <c r="DW629" t="e">
        <f t="shared" ca="1" si="1595"/>
        <v>#N/A</v>
      </c>
      <c r="DX629" t="e">
        <f t="shared" ca="1" si="1595"/>
        <v>#N/A</v>
      </c>
      <c r="DY629" t="e">
        <f t="shared" ca="1" si="1595"/>
        <v>#N/A</v>
      </c>
      <c r="DZ629" t="e">
        <f t="shared" ca="1" si="1595"/>
        <v>#N/A</v>
      </c>
      <c r="EA629" t="e">
        <f t="shared" ca="1" si="1595"/>
        <v>#N/A</v>
      </c>
      <c r="EB629" t="e">
        <f t="shared" ca="1" si="1595"/>
        <v>#N/A</v>
      </c>
      <c r="EC629" t="e">
        <f t="shared" ca="1" si="1595"/>
        <v>#N/A</v>
      </c>
      <c r="ED629" t="e">
        <f t="shared" ca="1" si="1595"/>
        <v>#N/A</v>
      </c>
      <c r="EE629" t="e">
        <f t="shared" ca="1" si="1595"/>
        <v>#N/A</v>
      </c>
      <c r="EF629" t="e">
        <f t="shared" ca="1" si="1595"/>
        <v>#N/A</v>
      </c>
      <c r="EG629" t="e">
        <f t="shared" ca="1" si="1595"/>
        <v>#N/A</v>
      </c>
      <c r="EH629" t="e">
        <f t="shared" ca="1" si="1595"/>
        <v>#N/A</v>
      </c>
      <c r="EI629" t="e">
        <f t="shared" ca="1" si="1595"/>
        <v>#N/A</v>
      </c>
      <c r="EJ629" t="e">
        <f t="shared" ca="1" si="1595"/>
        <v>#N/A</v>
      </c>
      <c r="EK629" t="e">
        <f t="shared" ca="1" si="1595"/>
        <v>#N/A</v>
      </c>
      <c r="EL629" t="e">
        <f t="shared" ca="1" si="1595"/>
        <v>#N/A</v>
      </c>
      <c r="EM629" t="e">
        <f t="shared" ca="1" si="1595"/>
        <v>#N/A</v>
      </c>
      <c r="EN629" s="91" t="e">
        <f t="shared" ca="1" si="1595"/>
        <v>#N/A</v>
      </c>
    </row>
    <row r="630" spans="1:144">
      <c r="A630" t="str">
        <f ca="1"/>
        <v>Substructure</v>
      </c>
      <c r="B630" t="str">
        <f ca="1"/>
        <v>Pile caps</v>
      </c>
      <c r="C630">
        <f ca="1"/>
        <v>0</v>
      </c>
      <c r="D630" t="str">
        <f ca="1"/>
        <v/>
      </c>
      <c r="E630">
        <f ca="1"/>
        <v>0</v>
      </c>
      <c r="F630">
        <f ca="1"/>
        <v>0</v>
      </c>
      <c r="G630">
        <f ca="1"/>
        <v>0</v>
      </c>
      <c r="H630" t="str">
        <f ca="1"/>
        <v/>
      </c>
      <c r="I630">
        <f ca="1"/>
        <v>0</v>
      </c>
      <c r="J630" t="str">
        <f ca="1"/>
        <v/>
      </c>
      <c r="K630" t="str">
        <f ca="1"/>
        <v>0</v>
      </c>
      <c r="L630" t="str">
        <f ca="1"/>
        <v>0</v>
      </c>
      <c r="M630" t="str">
        <f ca="1"/>
        <v>0</v>
      </c>
      <c r="X630" s="91" t="e">
        <f t="shared" ref="X630:X659" ca="1" si="1596">$L630*$E$626</f>
        <v>#N/A</v>
      </c>
      <c r="Y630" t="e">
        <f t="shared" ref="Y630:CJ633" ca="1" si="1597">$L630*$E$626</f>
        <v>#N/A</v>
      </c>
      <c r="Z630" t="e">
        <f t="shared" ca="1" si="1597"/>
        <v>#N/A</v>
      </c>
      <c r="AA630" t="e">
        <f t="shared" ca="1" si="1597"/>
        <v>#N/A</v>
      </c>
      <c r="AB630" t="e">
        <f t="shared" ca="1" si="1597"/>
        <v>#N/A</v>
      </c>
      <c r="AC630" t="e">
        <f t="shared" ca="1" si="1597"/>
        <v>#N/A</v>
      </c>
      <c r="AD630" t="e">
        <f t="shared" ca="1" si="1597"/>
        <v>#N/A</v>
      </c>
      <c r="AE630" t="e">
        <f t="shared" ca="1" si="1597"/>
        <v>#N/A</v>
      </c>
      <c r="AF630" t="e">
        <f t="shared" ca="1" si="1597"/>
        <v>#N/A</v>
      </c>
      <c r="AG630" t="e">
        <f t="shared" ca="1" si="1597"/>
        <v>#N/A</v>
      </c>
      <c r="AH630" t="e">
        <f t="shared" ca="1" si="1597"/>
        <v>#N/A</v>
      </c>
      <c r="AI630" t="e">
        <f t="shared" ca="1" si="1597"/>
        <v>#N/A</v>
      </c>
      <c r="AJ630" t="e">
        <f t="shared" ca="1" si="1597"/>
        <v>#N/A</v>
      </c>
      <c r="AK630" t="e">
        <f t="shared" ca="1" si="1597"/>
        <v>#N/A</v>
      </c>
      <c r="AL630" t="e">
        <f t="shared" ca="1" si="1597"/>
        <v>#N/A</v>
      </c>
      <c r="AM630" t="e">
        <f t="shared" ca="1" si="1597"/>
        <v>#N/A</v>
      </c>
      <c r="AN630" t="e">
        <f t="shared" ca="1" si="1597"/>
        <v>#N/A</v>
      </c>
      <c r="AO630" t="e">
        <f t="shared" ca="1" si="1597"/>
        <v>#N/A</v>
      </c>
      <c r="AP630" t="e">
        <f t="shared" ca="1" si="1597"/>
        <v>#N/A</v>
      </c>
      <c r="AQ630" t="e">
        <f t="shared" ca="1" si="1597"/>
        <v>#N/A</v>
      </c>
      <c r="AR630" t="e">
        <f t="shared" ca="1" si="1597"/>
        <v>#N/A</v>
      </c>
      <c r="AS630" t="e">
        <f t="shared" ca="1" si="1597"/>
        <v>#N/A</v>
      </c>
      <c r="AT630" t="e">
        <f t="shared" ca="1" si="1597"/>
        <v>#N/A</v>
      </c>
      <c r="AU630" t="e">
        <f t="shared" ca="1" si="1597"/>
        <v>#N/A</v>
      </c>
      <c r="AV630" t="e">
        <f t="shared" ca="1" si="1597"/>
        <v>#N/A</v>
      </c>
      <c r="AW630" t="e">
        <f t="shared" ca="1" si="1597"/>
        <v>#N/A</v>
      </c>
      <c r="AX630" t="e">
        <f t="shared" ca="1" si="1597"/>
        <v>#N/A</v>
      </c>
      <c r="AY630" t="e">
        <f t="shared" ca="1" si="1597"/>
        <v>#N/A</v>
      </c>
      <c r="AZ630" t="e">
        <f t="shared" ca="1" si="1597"/>
        <v>#N/A</v>
      </c>
      <c r="BA630" t="e">
        <f t="shared" ca="1" si="1597"/>
        <v>#N/A</v>
      </c>
      <c r="BB630" s="91" t="e">
        <f t="shared" ca="1" si="1597"/>
        <v>#N/A</v>
      </c>
      <c r="BC630" t="e">
        <f t="shared" ca="1" si="1597"/>
        <v>#N/A</v>
      </c>
      <c r="BD630" t="e">
        <f t="shared" ca="1" si="1597"/>
        <v>#N/A</v>
      </c>
      <c r="BE630" t="e">
        <f t="shared" ca="1" si="1597"/>
        <v>#N/A</v>
      </c>
      <c r="BF630" t="e">
        <f t="shared" ca="1" si="1597"/>
        <v>#N/A</v>
      </c>
      <c r="BG630" t="e">
        <f t="shared" ca="1" si="1597"/>
        <v>#N/A</v>
      </c>
      <c r="BH630" t="e">
        <f t="shared" ca="1" si="1597"/>
        <v>#N/A</v>
      </c>
      <c r="BI630" t="e">
        <f t="shared" ca="1" si="1597"/>
        <v>#N/A</v>
      </c>
      <c r="BJ630" t="e">
        <f t="shared" ca="1" si="1597"/>
        <v>#N/A</v>
      </c>
      <c r="BK630" t="e">
        <f t="shared" ca="1" si="1597"/>
        <v>#N/A</v>
      </c>
      <c r="BL630" t="e">
        <f t="shared" ca="1" si="1597"/>
        <v>#N/A</v>
      </c>
      <c r="BM630" t="e">
        <f t="shared" ca="1" si="1597"/>
        <v>#N/A</v>
      </c>
      <c r="BN630" t="e">
        <f t="shared" ca="1" si="1597"/>
        <v>#N/A</v>
      </c>
      <c r="BO630" t="e">
        <f t="shared" ca="1" si="1597"/>
        <v>#N/A</v>
      </c>
      <c r="BP630" t="e">
        <f t="shared" ca="1" si="1597"/>
        <v>#N/A</v>
      </c>
      <c r="BQ630" t="e">
        <f t="shared" ca="1" si="1597"/>
        <v>#N/A</v>
      </c>
      <c r="BR630" t="e">
        <f t="shared" ca="1" si="1597"/>
        <v>#N/A</v>
      </c>
      <c r="BS630" t="e">
        <f t="shared" ca="1" si="1597"/>
        <v>#N/A</v>
      </c>
      <c r="BT630" t="e">
        <f t="shared" ca="1" si="1597"/>
        <v>#N/A</v>
      </c>
      <c r="BU630" t="e">
        <f t="shared" ca="1" si="1597"/>
        <v>#N/A</v>
      </c>
      <c r="BV630" t="e">
        <f t="shared" ca="1" si="1597"/>
        <v>#N/A</v>
      </c>
      <c r="BW630" t="e">
        <f t="shared" ca="1" si="1597"/>
        <v>#N/A</v>
      </c>
      <c r="BX630" t="e">
        <f t="shared" ca="1" si="1597"/>
        <v>#N/A</v>
      </c>
      <c r="BY630" t="e">
        <f t="shared" ca="1" si="1597"/>
        <v>#N/A</v>
      </c>
      <c r="BZ630" t="e">
        <f t="shared" ca="1" si="1597"/>
        <v>#N/A</v>
      </c>
      <c r="CA630" t="e">
        <f t="shared" ca="1" si="1597"/>
        <v>#N/A</v>
      </c>
      <c r="CB630" t="e">
        <f t="shared" ca="1" si="1597"/>
        <v>#N/A</v>
      </c>
      <c r="CC630" t="e">
        <f t="shared" ca="1" si="1597"/>
        <v>#N/A</v>
      </c>
      <c r="CD630" t="e">
        <f t="shared" ca="1" si="1597"/>
        <v>#N/A</v>
      </c>
      <c r="CE630" t="e">
        <f t="shared" ca="1" si="1597"/>
        <v>#N/A</v>
      </c>
      <c r="CF630" s="91" t="e">
        <f t="shared" ca="1" si="1597"/>
        <v>#N/A</v>
      </c>
      <c r="CG630" t="e">
        <f t="shared" ca="1" si="1597"/>
        <v>#N/A</v>
      </c>
      <c r="CH630" t="e">
        <f t="shared" ca="1" si="1597"/>
        <v>#N/A</v>
      </c>
      <c r="CI630" t="e">
        <f t="shared" ca="1" si="1597"/>
        <v>#N/A</v>
      </c>
      <c r="CJ630" t="e">
        <f t="shared" ca="1" si="1597"/>
        <v>#N/A</v>
      </c>
      <c r="CK630" t="e">
        <f t="shared" ref="CK630:CY632" ca="1" si="1598">$L630*$E$626</f>
        <v>#N/A</v>
      </c>
      <c r="CL630" t="e">
        <f t="shared" ca="1" si="1598"/>
        <v>#N/A</v>
      </c>
      <c r="CM630" t="e">
        <f t="shared" ca="1" si="1598"/>
        <v>#N/A</v>
      </c>
      <c r="CN630" t="e">
        <f t="shared" ca="1" si="1598"/>
        <v>#N/A</v>
      </c>
      <c r="CO630" t="e">
        <f t="shared" ca="1" si="1598"/>
        <v>#N/A</v>
      </c>
      <c r="CP630" t="e">
        <f t="shared" ca="1" si="1598"/>
        <v>#N/A</v>
      </c>
      <c r="CQ630" t="e">
        <f t="shared" ca="1" si="1598"/>
        <v>#N/A</v>
      </c>
      <c r="CR630" t="e">
        <f t="shared" ca="1" si="1598"/>
        <v>#N/A</v>
      </c>
      <c r="CS630" t="e">
        <f t="shared" ca="1" si="1598"/>
        <v>#N/A</v>
      </c>
      <c r="CT630" t="e">
        <f t="shared" ca="1" si="1598"/>
        <v>#N/A</v>
      </c>
      <c r="CU630" t="e">
        <f t="shared" ca="1" si="1598"/>
        <v>#N/A</v>
      </c>
      <c r="CV630" t="e">
        <f t="shared" ca="1" si="1598"/>
        <v>#N/A</v>
      </c>
      <c r="CW630" t="e">
        <f t="shared" ca="1" si="1598"/>
        <v>#N/A</v>
      </c>
      <c r="CX630" t="e">
        <f t="shared" ca="1" si="1598"/>
        <v>#N/A</v>
      </c>
      <c r="CY630" t="e">
        <f t="shared" ca="1" si="1598"/>
        <v>#N/A</v>
      </c>
      <c r="CZ630" t="e">
        <f t="shared" ca="1" si="1595"/>
        <v>#N/A</v>
      </c>
      <c r="DA630" t="e">
        <f t="shared" ca="1" si="1595"/>
        <v>#N/A</v>
      </c>
      <c r="DB630" t="e">
        <f t="shared" ca="1" si="1595"/>
        <v>#N/A</v>
      </c>
      <c r="DC630" t="e">
        <f t="shared" ca="1" si="1595"/>
        <v>#N/A</v>
      </c>
      <c r="DD630" t="e">
        <f t="shared" ca="1" si="1595"/>
        <v>#N/A</v>
      </c>
      <c r="DE630" t="e">
        <f t="shared" ca="1" si="1595"/>
        <v>#N/A</v>
      </c>
      <c r="DF630" t="e">
        <f t="shared" ca="1" si="1595"/>
        <v>#N/A</v>
      </c>
      <c r="DG630" t="e">
        <f t="shared" ca="1" si="1595"/>
        <v>#N/A</v>
      </c>
      <c r="DH630" t="e">
        <f t="shared" ca="1" si="1595"/>
        <v>#N/A</v>
      </c>
      <c r="DI630" t="e">
        <f t="shared" ca="1" si="1595"/>
        <v>#N/A</v>
      </c>
      <c r="DJ630" s="91" t="e">
        <f t="shared" ca="1" si="1595"/>
        <v>#N/A</v>
      </c>
      <c r="DK630" t="e">
        <f t="shared" ca="1" si="1595"/>
        <v>#N/A</v>
      </c>
      <c r="DL630" t="e">
        <f t="shared" ca="1" si="1595"/>
        <v>#N/A</v>
      </c>
      <c r="DM630" t="e">
        <f t="shared" ca="1" si="1595"/>
        <v>#N/A</v>
      </c>
      <c r="DN630" t="e">
        <f t="shared" ca="1" si="1595"/>
        <v>#N/A</v>
      </c>
      <c r="DO630" t="e">
        <f t="shared" ca="1" si="1595"/>
        <v>#N/A</v>
      </c>
      <c r="DP630" t="e">
        <f t="shared" ca="1" si="1595"/>
        <v>#N/A</v>
      </c>
      <c r="DQ630" t="e">
        <f t="shared" ca="1" si="1595"/>
        <v>#N/A</v>
      </c>
      <c r="DR630" t="e">
        <f t="shared" ca="1" si="1595"/>
        <v>#N/A</v>
      </c>
      <c r="DS630" t="e">
        <f t="shared" ca="1" si="1595"/>
        <v>#N/A</v>
      </c>
      <c r="DT630" t="e">
        <f t="shared" ca="1" si="1595"/>
        <v>#N/A</v>
      </c>
      <c r="DU630" t="e">
        <f t="shared" ca="1" si="1595"/>
        <v>#N/A</v>
      </c>
      <c r="DV630" t="e">
        <f t="shared" ca="1" si="1595"/>
        <v>#N/A</v>
      </c>
      <c r="DW630" t="e">
        <f t="shared" ca="1" si="1595"/>
        <v>#N/A</v>
      </c>
      <c r="DX630" t="e">
        <f t="shared" ca="1" si="1595"/>
        <v>#N/A</v>
      </c>
      <c r="DY630" t="e">
        <f t="shared" ca="1" si="1595"/>
        <v>#N/A</v>
      </c>
      <c r="DZ630" t="e">
        <f t="shared" ca="1" si="1595"/>
        <v>#N/A</v>
      </c>
      <c r="EA630" t="e">
        <f t="shared" ca="1" si="1595"/>
        <v>#N/A</v>
      </c>
      <c r="EB630" t="e">
        <f t="shared" ca="1" si="1595"/>
        <v>#N/A</v>
      </c>
      <c r="EC630" t="e">
        <f t="shared" ca="1" si="1595"/>
        <v>#N/A</v>
      </c>
      <c r="ED630" t="e">
        <f t="shared" ca="1" si="1595"/>
        <v>#N/A</v>
      </c>
      <c r="EE630" t="e">
        <f t="shared" ca="1" si="1595"/>
        <v>#N/A</v>
      </c>
      <c r="EF630" t="e">
        <f t="shared" ca="1" si="1595"/>
        <v>#N/A</v>
      </c>
      <c r="EG630" t="e">
        <f t="shared" ca="1" si="1595"/>
        <v>#N/A</v>
      </c>
      <c r="EH630" t="e">
        <f t="shared" ca="1" si="1595"/>
        <v>#N/A</v>
      </c>
      <c r="EI630" t="e">
        <f t="shared" ca="1" si="1595"/>
        <v>#N/A</v>
      </c>
      <c r="EJ630" t="e">
        <f t="shared" ca="1" si="1595"/>
        <v>#N/A</v>
      </c>
      <c r="EK630" t="e">
        <f t="shared" ca="1" si="1595"/>
        <v>#N/A</v>
      </c>
      <c r="EL630" t="e">
        <f t="shared" ca="1" si="1595"/>
        <v>#N/A</v>
      </c>
      <c r="EM630" t="e">
        <f t="shared" ca="1" si="1595"/>
        <v>#N/A</v>
      </c>
      <c r="EN630" s="91" t="e">
        <f t="shared" ca="1" si="1595"/>
        <v>#N/A</v>
      </c>
    </row>
    <row r="631" spans="1:144">
      <c r="A631" t="str">
        <f ca="1"/>
        <v>Substructure</v>
      </c>
      <c r="B631" t="str">
        <f ca="1"/>
        <v>Capping beams</v>
      </c>
      <c r="C631">
        <f ca="1"/>
        <v>0</v>
      </c>
      <c r="D631" t="str">
        <f ca="1"/>
        <v/>
      </c>
      <c r="E631">
        <f ca="1"/>
        <v>0</v>
      </c>
      <c r="F631">
        <f ca="1"/>
        <v>0</v>
      </c>
      <c r="G631">
        <f ca="1"/>
        <v>0</v>
      </c>
      <c r="H631" t="str">
        <f ca="1"/>
        <v/>
      </c>
      <c r="I631">
        <f ca="1"/>
        <v>0</v>
      </c>
      <c r="J631" t="str">
        <f ca="1"/>
        <v/>
      </c>
      <c r="K631" t="str">
        <f ca="1"/>
        <v>0</v>
      </c>
      <c r="L631" t="str">
        <f ca="1"/>
        <v>0</v>
      </c>
      <c r="M631" t="str">
        <f ca="1"/>
        <v>0</v>
      </c>
      <c r="X631" s="91" t="e">
        <f t="shared" ca="1" si="1596"/>
        <v>#N/A</v>
      </c>
      <c r="Y631" t="e">
        <f t="shared" ca="1" si="1597"/>
        <v>#N/A</v>
      </c>
      <c r="Z631" t="e">
        <f t="shared" ca="1" si="1597"/>
        <v>#N/A</v>
      </c>
      <c r="AA631" t="e">
        <f t="shared" ca="1" si="1597"/>
        <v>#N/A</v>
      </c>
      <c r="AB631" t="e">
        <f t="shared" ca="1" si="1597"/>
        <v>#N/A</v>
      </c>
      <c r="AC631" t="e">
        <f t="shared" ca="1" si="1597"/>
        <v>#N/A</v>
      </c>
      <c r="AD631" t="e">
        <f t="shared" ca="1" si="1597"/>
        <v>#N/A</v>
      </c>
      <c r="AE631" t="e">
        <f t="shared" ca="1" si="1597"/>
        <v>#N/A</v>
      </c>
      <c r="AF631" t="e">
        <f t="shared" ca="1" si="1597"/>
        <v>#N/A</v>
      </c>
      <c r="AG631" t="e">
        <f t="shared" ca="1" si="1597"/>
        <v>#N/A</v>
      </c>
      <c r="AH631" t="e">
        <f t="shared" ca="1" si="1597"/>
        <v>#N/A</v>
      </c>
      <c r="AI631" t="e">
        <f t="shared" ca="1" si="1597"/>
        <v>#N/A</v>
      </c>
      <c r="AJ631" t="e">
        <f t="shared" ca="1" si="1597"/>
        <v>#N/A</v>
      </c>
      <c r="AK631" t="e">
        <f t="shared" ca="1" si="1597"/>
        <v>#N/A</v>
      </c>
      <c r="AL631" t="e">
        <f t="shared" ca="1" si="1597"/>
        <v>#N/A</v>
      </c>
      <c r="AM631" t="e">
        <f t="shared" ca="1" si="1597"/>
        <v>#N/A</v>
      </c>
      <c r="AN631" t="e">
        <f t="shared" ca="1" si="1597"/>
        <v>#N/A</v>
      </c>
      <c r="AO631" t="e">
        <f t="shared" ca="1" si="1597"/>
        <v>#N/A</v>
      </c>
      <c r="AP631" t="e">
        <f t="shared" ca="1" si="1597"/>
        <v>#N/A</v>
      </c>
      <c r="AQ631" t="e">
        <f t="shared" ca="1" si="1597"/>
        <v>#N/A</v>
      </c>
      <c r="AR631" t="e">
        <f t="shared" ca="1" si="1597"/>
        <v>#N/A</v>
      </c>
      <c r="AS631" t="e">
        <f t="shared" ca="1" si="1597"/>
        <v>#N/A</v>
      </c>
      <c r="AT631" t="e">
        <f t="shared" ca="1" si="1597"/>
        <v>#N/A</v>
      </c>
      <c r="AU631" t="e">
        <f t="shared" ca="1" si="1597"/>
        <v>#N/A</v>
      </c>
      <c r="AV631" t="e">
        <f t="shared" ca="1" si="1597"/>
        <v>#N/A</v>
      </c>
      <c r="AW631" t="e">
        <f t="shared" ca="1" si="1597"/>
        <v>#N/A</v>
      </c>
      <c r="AX631" t="e">
        <f t="shared" ca="1" si="1597"/>
        <v>#N/A</v>
      </c>
      <c r="AY631" t="e">
        <f t="shared" ca="1" si="1597"/>
        <v>#N/A</v>
      </c>
      <c r="AZ631" t="e">
        <f t="shared" ca="1" si="1597"/>
        <v>#N/A</v>
      </c>
      <c r="BA631" t="e">
        <f t="shared" ca="1" si="1597"/>
        <v>#N/A</v>
      </c>
      <c r="BB631" s="91" t="e">
        <f t="shared" ca="1" si="1597"/>
        <v>#N/A</v>
      </c>
      <c r="BC631" t="e">
        <f t="shared" ca="1" si="1597"/>
        <v>#N/A</v>
      </c>
      <c r="BD631" t="e">
        <f t="shared" ca="1" si="1597"/>
        <v>#N/A</v>
      </c>
      <c r="BE631" t="e">
        <f t="shared" ca="1" si="1597"/>
        <v>#N/A</v>
      </c>
      <c r="BF631" t="e">
        <f t="shared" ca="1" si="1597"/>
        <v>#N/A</v>
      </c>
      <c r="BG631" t="e">
        <f t="shared" ca="1" si="1597"/>
        <v>#N/A</v>
      </c>
      <c r="BH631" t="e">
        <f t="shared" ca="1" si="1597"/>
        <v>#N/A</v>
      </c>
      <c r="BI631" t="e">
        <f t="shared" ca="1" si="1597"/>
        <v>#N/A</v>
      </c>
      <c r="BJ631" t="e">
        <f t="shared" ca="1" si="1597"/>
        <v>#N/A</v>
      </c>
      <c r="BK631" t="e">
        <f t="shared" ca="1" si="1597"/>
        <v>#N/A</v>
      </c>
      <c r="BL631" t="e">
        <f t="shared" ca="1" si="1597"/>
        <v>#N/A</v>
      </c>
      <c r="BM631" t="e">
        <f t="shared" ca="1" si="1597"/>
        <v>#N/A</v>
      </c>
      <c r="BN631" t="e">
        <f t="shared" ca="1" si="1597"/>
        <v>#N/A</v>
      </c>
      <c r="BO631" t="e">
        <f t="shared" ca="1" si="1597"/>
        <v>#N/A</v>
      </c>
      <c r="BP631" t="e">
        <f t="shared" ca="1" si="1597"/>
        <v>#N/A</v>
      </c>
      <c r="BQ631" t="e">
        <f t="shared" ca="1" si="1597"/>
        <v>#N/A</v>
      </c>
      <c r="BR631" t="e">
        <f t="shared" ca="1" si="1597"/>
        <v>#N/A</v>
      </c>
      <c r="BS631" t="e">
        <f t="shared" ca="1" si="1597"/>
        <v>#N/A</v>
      </c>
      <c r="BT631" t="e">
        <f t="shared" ca="1" si="1597"/>
        <v>#N/A</v>
      </c>
      <c r="BU631" t="e">
        <f t="shared" ca="1" si="1597"/>
        <v>#N/A</v>
      </c>
      <c r="BV631" t="e">
        <f t="shared" ca="1" si="1597"/>
        <v>#N/A</v>
      </c>
      <c r="BW631" t="e">
        <f t="shared" ca="1" si="1597"/>
        <v>#N/A</v>
      </c>
      <c r="BX631" t="e">
        <f t="shared" ca="1" si="1597"/>
        <v>#N/A</v>
      </c>
      <c r="BY631" t="e">
        <f t="shared" ca="1" si="1597"/>
        <v>#N/A</v>
      </c>
      <c r="BZ631" t="e">
        <f t="shared" ca="1" si="1597"/>
        <v>#N/A</v>
      </c>
      <c r="CA631" t="e">
        <f t="shared" ca="1" si="1597"/>
        <v>#N/A</v>
      </c>
      <c r="CB631" t="e">
        <f t="shared" ca="1" si="1597"/>
        <v>#N/A</v>
      </c>
      <c r="CC631" t="e">
        <f t="shared" ca="1" si="1597"/>
        <v>#N/A</v>
      </c>
      <c r="CD631" t="e">
        <f t="shared" ca="1" si="1597"/>
        <v>#N/A</v>
      </c>
      <c r="CE631" t="e">
        <f t="shared" ca="1" si="1597"/>
        <v>#N/A</v>
      </c>
      <c r="CF631" s="91" t="e">
        <f t="shared" ca="1" si="1597"/>
        <v>#N/A</v>
      </c>
      <c r="CG631" t="e">
        <f t="shared" ca="1" si="1597"/>
        <v>#N/A</v>
      </c>
      <c r="CH631" t="e">
        <f t="shared" ca="1" si="1597"/>
        <v>#N/A</v>
      </c>
      <c r="CI631" t="e">
        <f t="shared" ca="1" si="1597"/>
        <v>#N/A</v>
      </c>
      <c r="CJ631" t="e">
        <f t="shared" ca="1" si="1597"/>
        <v>#N/A</v>
      </c>
      <c r="CK631" t="e">
        <f t="shared" ca="1" si="1598"/>
        <v>#N/A</v>
      </c>
      <c r="CL631" t="e">
        <f t="shared" ca="1" si="1598"/>
        <v>#N/A</v>
      </c>
      <c r="CM631" t="e">
        <f t="shared" ca="1" si="1598"/>
        <v>#N/A</v>
      </c>
      <c r="CN631" t="e">
        <f t="shared" ca="1" si="1598"/>
        <v>#N/A</v>
      </c>
      <c r="CO631" t="e">
        <f t="shared" ca="1" si="1598"/>
        <v>#N/A</v>
      </c>
      <c r="CP631" t="e">
        <f t="shared" ca="1" si="1598"/>
        <v>#N/A</v>
      </c>
      <c r="CQ631" t="e">
        <f t="shared" ca="1" si="1598"/>
        <v>#N/A</v>
      </c>
      <c r="CR631" t="e">
        <f t="shared" ca="1" si="1598"/>
        <v>#N/A</v>
      </c>
      <c r="CS631" t="e">
        <f t="shared" ca="1" si="1598"/>
        <v>#N/A</v>
      </c>
      <c r="CT631" t="e">
        <f t="shared" ca="1" si="1598"/>
        <v>#N/A</v>
      </c>
      <c r="CU631" t="e">
        <f t="shared" ca="1" si="1598"/>
        <v>#N/A</v>
      </c>
      <c r="CV631" t="e">
        <f t="shared" ca="1" si="1598"/>
        <v>#N/A</v>
      </c>
      <c r="CW631" t="e">
        <f t="shared" ca="1" si="1598"/>
        <v>#N/A</v>
      </c>
      <c r="CX631" t="e">
        <f t="shared" ca="1" si="1598"/>
        <v>#N/A</v>
      </c>
      <c r="CY631" t="e">
        <f t="shared" ca="1" si="1598"/>
        <v>#N/A</v>
      </c>
      <c r="CZ631" t="e">
        <f t="shared" ca="1" si="1595"/>
        <v>#N/A</v>
      </c>
      <c r="DA631" t="e">
        <f t="shared" ca="1" si="1595"/>
        <v>#N/A</v>
      </c>
      <c r="DB631" t="e">
        <f t="shared" ca="1" si="1595"/>
        <v>#N/A</v>
      </c>
      <c r="DC631" t="e">
        <f t="shared" ca="1" si="1595"/>
        <v>#N/A</v>
      </c>
      <c r="DD631" t="e">
        <f t="shared" ca="1" si="1595"/>
        <v>#N/A</v>
      </c>
      <c r="DE631" t="e">
        <f t="shared" ca="1" si="1595"/>
        <v>#N/A</v>
      </c>
      <c r="DF631" t="e">
        <f t="shared" ca="1" si="1595"/>
        <v>#N/A</v>
      </c>
      <c r="DG631" t="e">
        <f t="shared" ca="1" si="1595"/>
        <v>#N/A</v>
      </c>
      <c r="DH631" t="e">
        <f t="shared" ca="1" si="1595"/>
        <v>#N/A</v>
      </c>
      <c r="DI631" t="e">
        <f t="shared" ca="1" si="1595"/>
        <v>#N/A</v>
      </c>
      <c r="DJ631" s="91" t="e">
        <f t="shared" ca="1" si="1595"/>
        <v>#N/A</v>
      </c>
      <c r="DK631" t="e">
        <f t="shared" ca="1" si="1595"/>
        <v>#N/A</v>
      </c>
      <c r="DL631" t="e">
        <f t="shared" ca="1" si="1595"/>
        <v>#N/A</v>
      </c>
      <c r="DM631" t="e">
        <f t="shared" ca="1" si="1595"/>
        <v>#N/A</v>
      </c>
      <c r="DN631" t="e">
        <f t="shared" ca="1" si="1595"/>
        <v>#N/A</v>
      </c>
      <c r="DO631" t="e">
        <f t="shared" ca="1" si="1595"/>
        <v>#N/A</v>
      </c>
      <c r="DP631" t="e">
        <f t="shared" ca="1" si="1595"/>
        <v>#N/A</v>
      </c>
      <c r="DQ631" t="e">
        <f t="shared" ca="1" si="1595"/>
        <v>#N/A</v>
      </c>
      <c r="DR631" t="e">
        <f t="shared" ca="1" si="1595"/>
        <v>#N/A</v>
      </c>
      <c r="DS631" t="e">
        <f t="shared" ca="1" si="1595"/>
        <v>#N/A</v>
      </c>
      <c r="DT631" t="e">
        <f t="shared" ca="1" si="1595"/>
        <v>#N/A</v>
      </c>
      <c r="DU631" t="e">
        <f t="shared" ca="1" si="1595"/>
        <v>#N/A</v>
      </c>
      <c r="DV631" t="e">
        <f t="shared" ca="1" si="1595"/>
        <v>#N/A</v>
      </c>
      <c r="DW631" t="e">
        <f t="shared" ca="1" si="1595"/>
        <v>#N/A</v>
      </c>
      <c r="DX631" t="e">
        <f t="shared" ca="1" si="1595"/>
        <v>#N/A</v>
      </c>
      <c r="DY631" t="e">
        <f t="shared" ca="1" si="1595"/>
        <v>#N/A</v>
      </c>
      <c r="DZ631" t="e">
        <f t="shared" ca="1" si="1595"/>
        <v>#N/A</v>
      </c>
      <c r="EA631" t="e">
        <f t="shared" ca="1" si="1595"/>
        <v>#N/A</v>
      </c>
      <c r="EB631" t="e">
        <f t="shared" ca="1" si="1595"/>
        <v>#N/A</v>
      </c>
      <c r="EC631" t="e">
        <f t="shared" ca="1" si="1595"/>
        <v>#N/A</v>
      </c>
      <c r="ED631" t="e">
        <f t="shared" ca="1" si="1595"/>
        <v>#N/A</v>
      </c>
      <c r="EE631" t="e">
        <f t="shared" ca="1" si="1595"/>
        <v>#N/A</v>
      </c>
      <c r="EF631" t="e">
        <f t="shared" ca="1" si="1595"/>
        <v>#N/A</v>
      </c>
      <c r="EG631" t="e">
        <f t="shared" ca="1" si="1595"/>
        <v>#N/A</v>
      </c>
      <c r="EH631" t="e">
        <f t="shared" ca="1" si="1595"/>
        <v>#N/A</v>
      </c>
      <c r="EI631" t="e">
        <f t="shared" ca="1" si="1595"/>
        <v>#N/A</v>
      </c>
      <c r="EJ631" t="e">
        <f t="shared" ca="1" si="1595"/>
        <v>#N/A</v>
      </c>
      <c r="EK631" t="e">
        <f t="shared" ca="1" si="1595"/>
        <v>#N/A</v>
      </c>
      <c r="EL631" t="e">
        <f t="shared" ca="1" si="1595"/>
        <v>#N/A</v>
      </c>
      <c r="EM631" t="e">
        <f t="shared" ca="1" si="1595"/>
        <v>#N/A</v>
      </c>
      <c r="EN631" s="91" t="e">
        <f t="shared" ca="1" si="1595"/>
        <v>#N/A</v>
      </c>
    </row>
    <row r="632" spans="1:144">
      <c r="A632" t="str">
        <f ca="1"/>
        <v>Substructure</v>
      </c>
      <c r="B632" t="str">
        <f ca="1"/>
        <v>Raft</v>
      </c>
      <c r="C632">
        <f ca="1"/>
        <v>0</v>
      </c>
      <c r="D632" t="str">
        <f ca="1"/>
        <v/>
      </c>
      <c r="E632">
        <f ca="1"/>
        <v>0</v>
      </c>
      <c r="F632">
        <f ca="1"/>
        <v>0</v>
      </c>
      <c r="G632">
        <f ca="1"/>
        <v>0</v>
      </c>
      <c r="H632" t="str">
        <f ca="1"/>
        <v/>
      </c>
      <c r="I632">
        <f ca="1"/>
        <v>0</v>
      </c>
      <c r="J632" t="str">
        <f ca="1"/>
        <v/>
      </c>
      <c r="K632" t="str">
        <f ca="1"/>
        <v>0</v>
      </c>
      <c r="L632" t="str">
        <f ca="1"/>
        <v>0</v>
      </c>
      <c r="M632" t="str">
        <f ca="1"/>
        <v>0</v>
      </c>
      <c r="X632" s="91" t="e">
        <f t="shared" ca="1" si="1596"/>
        <v>#N/A</v>
      </c>
      <c r="Y632" t="e">
        <f t="shared" ca="1" si="1597"/>
        <v>#N/A</v>
      </c>
      <c r="Z632" t="e">
        <f t="shared" ca="1" si="1597"/>
        <v>#N/A</v>
      </c>
      <c r="AA632" t="e">
        <f t="shared" ca="1" si="1597"/>
        <v>#N/A</v>
      </c>
      <c r="AB632" t="e">
        <f t="shared" ca="1" si="1597"/>
        <v>#N/A</v>
      </c>
      <c r="AC632" t="e">
        <f t="shared" ca="1" si="1597"/>
        <v>#N/A</v>
      </c>
      <c r="AD632" t="e">
        <f t="shared" ca="1" si="1597"/>
        <v>#N/A</v>
      </c>
      <c r="AE632" t="e">
        <f t="shared" ca="1" si="1597"/>
        <v>#N/A</v>
      </c>
      <c r="AF632" t="e">
        <f t="shared" ca="1" si="1597"/>
        <v>#N/A</v>
      </c>
      <c r="AG632" t="e">
        <f t="shared" ca="1" si="1597"/>
        <v>#N/A</v>
      </c>
      <c r="AH632" t="e">
        <f t="shared" ca="1" si="1597"/>
        <v>#N/A</v>
      </c>
      <c r="AI632" t="e">
        <f t="shared" ca="1" si="1597"/>
        <v>#N/A</v>
      </c>
      <c r="AJ632" t="e">
        <f t="shared" ca="1" si="1597"/>
        <v>#N/A</v>
      </c>
      <c r="AK632" t="e">
        <f t="shared" ca="1" si="1597"/>
        <v>#N/A</v>
      </c>
      <c r="AL632" t="e">
        <f t="shared" ca="1" si="1597"/>
        <v>#N/A</v>
      </c>
      <c r="AM632" t="e">
        <f t="shared" ca="1" si="1597"/>
        <v>#N/A</v>
      </c>
      <c r="AN632" t="e">
        <f t="shared" ca="1" si="1597"/>
        <v>#N/A</v>
      </c>
      <c r="AO632" t="e">
        <f t="shared" ca="1" si="1597"/>
        <v>#N/A</v>
      </c>
      <c r="AP632" t="e">
        <f t="shared" ca="1" si="1597"/>
        <v>#N/A</v>
      </c>
      <c r="AQ632" t="e">
        <f t="shared" ca="1" si="1597"/>
        <v>#N/A</v>
      </c>
      <c r="AR632" t="e">
        <f t="shared" ca="1" si="1597"/>
        <v>#N/A</v>
      </c>
      <c r="AS632" t="e">
        <f t="shared" ca="1" si="1597"/>
        <v>#N/A</v>
      </c>
      <c r="AT632" t="e">
        <f t="shared" ca="1" si="1597"/>
        <v>#N/A</v>
      </c>
      <c r="AU632" t="e">
        <f t="shared" ca="1" si="1597"/>
        <v>#N/A</v>
      </c>
      <c r="AV632" t="e">
        <f t="shared" ca="1" si="1597"/>
        <v>#N/A</v>
      </c>
      <c r="AW632" t="e">
        <f t="shared" ca="1" si="1597"/>
        <v>#N/A</v>
      </c>
      <c r="AX632" t="e">
        <f t="shared" ca="1" si="1597"/>
        <v>#N/A</v>
      </c>
      <c r="AY632" t="e">
        <f t="shared" ca="1" si="1597"/>
        <v>#N/A</v>
      </c>
      <c r="AZ632" t="e">
        <f t="shared" ca="1" si="1597"/>
        <v>#N/A</v>
      </c>
      <c r="BA632" t="e">
        <f t="shared" ca="1" si="1597"/>
        <v>#N/A</v>
      </c>
      <c r="BB632" s="91" t="e">
        <f t="shared" ca="1" si="1597"/>
        <v>#N/A</v>
      </c>
      <c r="BC632" t="e">
        <f t="shared" ca="1" si="1597"/>
        <v>#N/A</v>
      </c>
      <c r="BD632" t="e">
        <f t="shared" ca="1" si="1597"/>
        <v>#N/A</v>
      </c>
      <c r="BE632" t="e">
        <f t="shared" ca="1" si="1597"/>
        <v>#N/A</v>
      </c>
      <c r="BF632" t="e">
        <f t="shared" ca="1" si="1597"/>
        <v>#N/A</v>
      </c>
      <c r="BG632" t="e">
        <f t="shared" ca="1" si="1597"/>
        <v>#N/A</v>
      </c>
      <c r="BH632" t="e">
        <f t="shared" ca="1" si="1597"/>
        <v>#N/A</v>
      </c>
      <c r="BI632" t="e">
        <f t="shared" ca="1" si="1597"/>
        <v>#N/A</v>
      </c>
      <c r="BJ632" t="e">
        <f t="shared" ca="1" si="1597"/>
        <v>#N/A</v>
      </c>
      <c r="BK632" t="e">
        <f t="shared" ca="1" si="1597"/>
        <v>#N/A</v>
      </c>
      <c r="BL632" t="e">
        <f t="shared" ca="1" si="1597"/>
        <v>#N/A</v>
      </c>
      <c r="BM632" t="e">
        <f t="shared" ca="1" si="1597"/>
        <v>#N/A</v>
      </c>
      <c r="BN632" t="e">
        <f t="shared" ca="1" si="1597"/>
        <v>#N/A</v>
      </c>
      <c r="BO632" t="e">
        <f t="shared" ca="1" si="1597"/>
        <v>#N/A</v>
      </c>
      <c r="BP632" t="e">
        <f t="shared" ca="1" si="1597"/>
        <v>#N/A</v>
      </c>
      <c r="BQ632" t="e">
        <f t="shared" ca="1" si="1597"/>
        <v>#N/A</v>
      </c>
      <c r="BR632" t="e">
        <f t="shared" ca="1" si="1597"/>
        <v>#N/A</v>
      </c>
      <c r="BS632" t="e">
        <f t="shared" ca="1" si="1597"/>
        <v>#N/A</v>
      </c>
      <c r="BT632" t="e">
        <f t="shared" ca="1" si="1597"/>
        <v>#N/A</v>
      </c>
      <c r="BU632" t="e">
        <f t="shared" ca="1" si="1597"/>
        <v>#N/A</v>
      </c>
      <c r="BV632" t="e">
        <f t="shared" ca="1" si="1597"/>
        <v>#N/A</v>
      </c>
      <c r="BW632" t="e">
        <f t="shared" ca="1" si="1597"/>
        <v>#N/A</v>
      </c>
      <c r="BX632" t="e">
        <f t="shared" ca="1" si="1597"/>
        <v>#N/A</v>
      </c>
      <c r="BY632" t="e">
        <f t="shared" ca="1" si="1597"/>
        <v>#N/A</v>
      </c>
      <c r="BZ632" t="e">
        <f t="shared" ca="1" si="1597"/>
        <v>#N/A</v>
      </c>
      <c r="CA632" t="e">
        <f t="shared" ca="1" si="1597"/>
        <v>#N/A</v>
      </c>
      <c r="CB632" t="e">
        <f t="shared" ca="1" si="1597"/>
        <v>#N/A</v>
      </c>
      <c r="CC632" t="e">
        <f t="shared" ca="1" si="1597"/>
        <v>#N/A</v>
      </c>
      <c r="CD632" t="e">
        <f t="shared" ca="1" si="1597"/>
        <v>#N/A</v>
      </c>
      <c r="CE632" t="e">
        <f t="shared" ca="1" si="1597"/>
        <v>#N/A</v>
      </c>
      <c r="CF632" s="91" t="e">
        <f t="shared" ca="1" si="1597"/>
        <v>#N/A</v>
      </c>
      <c r="CG632" t="e">
        <f t="shared" ca="1" si="1597"/>
        <v>#N/A</v>
      </c>
      <c r="CH632" t="e">
        <f t="shared" ca="1" si="1597"/>
        <v>#N/A</v>
      </c>
      <c r="CI632" t="e">
        <f t="shared" ca="1" si="1597"/>
        <v>#N/A</v>
      </c>
      <c r="CJ632" t="e">
        <f t="shared" ca="1" si="1597"/>
        <v>#N/A</v>
      </c>
      <c r="CK632" t="e">
        <f t="shared" ca="1" si="1598"/>
        <v>#N/A</v>
      </c>
      <c r="CL632" t="e">
        <f t="shared" ca="1" si="1598"/>
        <v>#N/A</v>
      </c>
      <c r="CM632" t="e">
        <f t="shared" ca="1" si="1598"/>
        <v>#N/A</v>
      </c>
      <c r="CN632" t="e">
        <f t="shared" ca="1" si="1598"/>
        <v>#N/A</v>
      </c>
      <c r="CO632" t="e">
        <f t="shared" ca="1" si="1598"/>
        <v>#N/A</v>
      </c>
      <c r="CP632" t="e">
        <f t="shared" ca="1" si="1598"/>
        <v>#N/A</v>
      </c>
      <c r="CQ632" t="e">
        <f t="shared" ca="1" si="1598"/>
        <v>#N/A</v>
      </c>
      <c r="CR632" t="e">
        <f t="shared" ca="1" si="1598"/>
        <v>#N/A</v>
      </c>
      <c r="CS632" t="e">
        <f t="shared" ca="1" si="1598"/>
        <v>#N/A</v>
      </c>
      <c r="CT632" t="e">
        <f t="shared" ca="1" si="1598"/>
        <v>#N/A</v>
      </c>
      <c r="CU632" t="e">
        <f t="shared" ca="1" si="1598"/>
        <v>#N/A</v>
      </c>
      <c r="CV632" t="e">
        <f t="shared" ca="1" si="1598"/>
        <v>#N/A</v>
      </c>
      <c r="CW632" t="e">
        <f t="shared" ca="1" si="1598"/>
        <v>#N/A</v>
      </c>
      <c r="CX632" t="e">
        <f t="shared" ca="1" si="1598"/>
        <v>#N/A</v>
      </c>
      <c r="CY632" t="e">
        <f t="shared" ca="1" si="1598"/>
        <v>#N/A</v>
      </c>
      <c r="CZ632" t="e">
        <f t="shared" ca="1" si="1595"/>
        <v>#N/A</v>
      </c>
      <c r="DA632" t="e">
        <f t="shared" ca="1" si="1595"/>
        <v>#N/A</v>
      </c>
      <c r="DB632" t="e">
        <f t="shared" ca="1" si="1595"/>
        <v>#N/A</v>
      </c>
      <c r="DC632" t="e">
        <f t="shared" ca="1" si="1595"/>
        <v>#N/A</v>
      </c>
      <c r="DD632" t="e">
        <f t="shared" ca="1" si="1595"/>
        <v>#N/A</v>
      </c>
      <c r="DE632" t="e">
        <f t="shared" ca="1" si="1595"/>
        <v>#N/A</v>
      </c>
      <c r="DF632" t="e">
        <f t="shared" ca="1" si="1595"/>
        <v>#N/A</v>
      </c>
      <c r="DG632" t="e">
        <f t="shared" ca="1" si="1595"/>
        <v>#N/A</v>
      </c>
      <c r="DH632" t="e">
        <f t="shared" ca="1" si="1595"/>
        <v>#N/A</v>
      </c>
      <c r="DI632" t="e">
        <f t="shared" ca="1" si="1595"/>
        <v>#N/A</v>
      </c>
      <c r="DJ632" s="91" t="e">
        <f t="shared" ca="1" si="1595"/>
        <v>#N/A</v>
      </c>
      <c r="DK632" t="e">
        <f t="shared" ca="1" si="1595"/>
        <v>#N/A</v>
      </c>
      <c r="DL632" t="e">
        <f t="shared" ca="1" si="1595"/>
        <v>#N/A</v>
      </c>
      <c r="DM632" t="e">
        <f t="shared" ca="1" si="1595"/>
        <v>#N/A</v>
      </c>
      <c r="DN632" t="e">
        <f t="shared" ca="1" si="1595"/>
        <v>#N/A</v>
      </c>
      <c r="DO632" t="e">
        <f t="shared" ca="1" si="1595"/>
        <v>#N/A</v>
      </c>
      <c r="DP632" t="e">
        <f t="shared" ca="1" si="1595"/>
        <v>#N/A</v>
      </c>
      <c r="DQ632" t="e">
        <f t="shared" ca="1" si="1595"/>
        <v>#N/A</v>
      </c>
      <c r="DR632" t="e">
        <f t="shared" ca="1" si="1595"/>
        <v>#N/A</v>
      </c>
      <c r="DS632" t="e">
        <f t="shared" ca="1" si="1595"/>
        <v>#N/A</v>
      </c>
      <c r="DT632" t="e">
        <f t="shared" ca="1" si="1595"/>
        <v>#N/A</v>
      </c>
      <c r="DU632" t="e">
        <f t="shared" ca="1" si="1595"/>
        <v>#N/A</v>
      </c>
      <c r="DV632" t="e">
        <f t="shared" ca="1" si="1595"/>
        <v>#N/A</v>
      </c>
      <c r="DW632" t="e">
        <f t="shared" ca="1" si="1595"/>
        <v>#N/A</v>
      </c>
      <c r="DX632" t="e">
        <f t="shared" ca="1" si="1595"/>
        <v>#N/A</v>
      </c>
      <c r="DY632" t="e">
        <f t="shared" ca="1" si="1595"/>
        <v>#N/A</v>
      </c>
      <c r="DZ632" t="e">
        <f t="shared" ca="1" si="1595"/>
        <v>#N/A</v>
      </c>
      <c r="EA632" t="e">
        <f t="shared" ca="1" si="1595"/>
        <v>#N/A</v>
      </c>
      <c r="EB632" t="e">
        <f t="shared" ca="1" si="1595"/>
        <v>#N/A</v>
      </c>
      <c r="EC632" t="e">
        <f t="shared" ca="1" si="1595"/>
        <v>#N/A</v>
      </c>
      <c r="ED632" t="e">
        <f t="shared" ca="1" si="1595"/>
        <v>#N/A</v>
      </c>
      <c r="EE632" t="e">
        <f t="shared" ca="1" si="1595"/>
        <v>#N/A</v>
      </c>
      <c r="EF632" t="e">
        <f t="shared" ca="1" si="1595"/>
        <v>#N/A</v>
      </c>
      <c r="EG632" t="e">
        <f t="shared" ca="1" si="1595"/>
        <v>#N/A</v>
      </c>
      <c r="EH632" t="e">
        <f t="shared" ca="1" si="1595"/>
        <v>#N/A</v>
      </c>
      <c r="EI632" t="e">
        <f t="shared" ca="1" si="1595"/>
        <v>#N/A</v>
      </c>
      <c r="EJ632" t="e">
        <f t="shared" ca="1" si="1595"/>
        <v>#N/A</v>
      </c>
      <c r="EK632" t="e">
        <f t="shared" ca="1" si="1595"/>
        <v>#N/A</v>
      </c>
      <c r="EL632" t="e">
        <f t="shared" ca="1" si="1595"/>
        <v>#N/A</v>
      </c>
      <c r="EM632" t="e">
        <f t="shared" ca="1" si="1595"/>
        <v>#N/A</v>
      </c>
      <c r="EN632" s="91" t="e">
        <f t="shared" ca="1" si="1595"/>
        <v>#N/A</v>
      </c>
    </row>
    <row r="633" spans="1:144">
      <c r="A633" t="str">
        <f ca="1"/>
        <v>Substructure</v>
      </c>
      <c r="B633" t="str">
        <f ca="1"/>
        <v>Basement walls</v>
      </c>
      <c r="C633">
        <f ca="1"/>
        <v>0</v>
      </c>
      <c r="D633" t="str">
        <f ca="1"/>
        <v/>
      </c>
      <c r="E633">
        <f ca="1"/>
        <v>0</v>
      </c>
      <c r="F633">
        <f ca="1"/>
        <v>0</v>
      </c>
      <c r="G633">
        <f ca="1"/>
        <v>0</v>
      </c>
      <c r="H633" t="str">
        <f ca="1"/>
        <v/>
      </c>
      <c r="I633">
        <f ca="1"/>
        <v>0</v>
      </c>
      <c r="J633" t="str">
        <f ca="1"/>
        <v/>
      </c>
      <c r="K633" t="str">
        <f ca="1"/>
        <v>0</v>
      </c>
      <c r="L633" t="str">
        <f ca="1"/>
        <v>0</v>
      </c>
      <c r="M633" t="str">
        <f ca="1"/>
        <v>0</v>
      </c>
      <c r="X633" s="91" t="e">
        <f t="shared" ca="1" si="1596"/>
        <v>#N/A</v>
      </c>
      <c r="Y633" t="e">
        <f t="shared" ca="1" si="1597"/>
        <v>#N/A</v>
      </c>
      <c r="Z633" t="e">
        <f t="shared" ca="1" si="1597"/>
        <v>#N/A</v>
      </c>
      <c r="AA633" t="e">
        <f t="shared" ca="1" si="1597"/>
        <v>#N/A</v>
      </c>
      <c r="AB633" t="e">
        <f t="shared" ca="1" si="1597"/>
        <v>#N/A</v>
      </c>
      <c r="AC633" t="e">
        <f t="shared" ca="1" si="1597"/>
        <v>#N/A</v>
      </c>
      <c r="AD633" t="e">
        <f t="shared" ca="1" si="1597"/>
        <v>#N/A</v>
      </c>
      <c r="AE633" t="e">
        <f t="shared" ca="1" si="1597"/>
        <v>#N/A</v>
      </c>
      <c r="AF633" t="e">
        <f t="shared" ca="1" si="1597"/>
        <v>#N/A</v>
      </c>
      <c r="AG633" t="e">
        <f t="shared" ca="1" si="1597"/>
        <v>#N/A</v>
      </c>
      <c r="AH633" t="e">
        <f t="shared" ca="1" si="1597"/>
        <v>#N/A</v>
      </c>
      <c r="AI633" t="e">
        <f t="shared" ca="1" si="1597"/>
        <v>#N/A</v>
      </c>
      <c r="AJ633" t="e">
        <f t="shared" ca="1" si="1597"/>
        <v>#N/A</v>
      </c>
      <c r="AK633" t="e">
        <f t="shared" ca="1" si="1597"/>
        <v>#N/A</v>
      </c>
      <c r="AL633" t="e">
        <f t="shared" ca="1" si="1597"/>
        <v>#N/A</v>
      </c>
      <c r="AM633" t="e">
        <f t="shared" ca="1" si="1597"/>
        <v>#N/A</v>
      </c>
      <c r="AN633" t="e">
        <f t="shared" ca="1" si="1597"/>
        <v>#N/A</v>
      </c>
      <c r="AO633" t="e">
        <f t="shared" ca="1" si="1597"/>
        <v>#N/A</v>
      </c>
      <c r="AP633" t="e">
        <f t="shared" ca="1" si="1597"/>
        <v>#N/A</v>
      </c>
      <c r="AQ633" t="e">
        <f t="shared" ca="1" si="1597"/>
        <v>#N/A</v>
      </c>
      <c r="AR633" t="e">
        <f t="shared" ca="1" si="1597"/>
        <v>#N/A</v>
      </c>
      <c r="AS633" t="e">
        <f t="shared" ca="1" si="1597"/>
        <v>#N/A</v>
      </c>
      <c r="AT633" t="e">
        <f t="shared" ca="1" si="1597"/>
        <v>#N/A</v>
      </c>
      <c r="AU633" t="e">
        <f t="shared" ca="1" si="1597"/>
        <v>#N/A</v>
      </c>
      <c r="AV633" t="e">
        <f t="shared" ca="1" si="1597"/>
        <v>#N/A</v>
      </c>
      <c r="AW633" t="e">
        <f t="shared" ca="1" si="1597"/>
        <v>#N/A</v>
      </c>
      <c r="AX633" t="e">
        <f t="shared" ca="1" si="1597"/>
        <v>#N/A</v>
      </c>
      <c r="AY633" t="e">
        <f t="shared" ca="1" si="1597"/>
        <v>#N/A</v>
      </c>
      <c r="AZ633" t="e">
        <f t="shared" ca="1" si="1597"/>
        <v>#N/A</v>
      </c>
      <c r="BA633" t="e">
        <f t="shared" ca="1" si="1597"/>
        <v>#N/A</v>
      </c>
      <c r="BB633" s="91" t="e">
        <f t="shared" ca="1" si="1597"/>
        <v>#N/A</v>
      </c>
      <c r="BC633" t="e">
        <f t="shared" ca="1" si="1597"/>
        <v>#N/A</v>
      </c>
      <c r="BD633" t="e">
        <f t="shared" ca="1" si="1597"/>
        <v>#N/A</v>
      </c>
      <c r="BE633" t="e">
        <f t="shared" ca="1" si="1597"/>
        <v>#N/A</v>
      </c>
      <c r="BF633" t="e">
        <f t="shared" ca="1" si="1597"/>
        <v>#N/A</v>
      </c>
      <c r="BG633" t="e">
        <f t="shared" ca="1" si="1597"/>
        <v>#N/A</v>
      </c>
      <c r="BH633" t="e">
        <f t="shared" ca="1" si="1597"/>
        <v>#N/A</v>
      </c>
      <c r="BI633" t="e">
        <f t="shared" ca="1" si="1597"/>
        <v>#N/A</v>
      </c>
      <c r="BJ633" t="e">
        <f t="shared" ca="1" si="1597"/>
        <v>#N/A</v>
      </c>
      <c r="BK633" t="e">
        <f t="shared" ca="1" si="1597"/>
        <v>#N/A</v>
      </c>
      <c r="BL633" t="e">
        <f t="shared" ca="1" si="1597"/>
        <v>#N/A</v>
      </c>
      <c r="BM633" t="e">
        <f t="shared" ca="1" si="1597"/>
        <v>#N/A</v>
      </c>
      <c r="BN633" t="e">
        <f t="shared" ca="1" si="1597"/>
        <v>#N/A</v>
      </c>
      <c r="BO633" t="e">
        <f t="shared" ca="1" si="1597"/>
        <v>#N/A</v>
      </c>
      <c r="BP633" t="e">
        <f t="shared" ca="1" si="1597"/>
        <v>#N/A</v>
      </c>
      <c r="BQ633" t="e">
        <f t="shared" ca="1" si="1597"/>
        <v>#N/A</v>
      </c>
      <c r="BR633" t="e">
        <f t="shared" ca="1" si="1597"/>
        <v>#N/A</v>
      </c>
      <c r="BS633" t="e">
        <f t="shared" ca="1" si="1597"/>
        <v>#N/A</v>
      </c>
      <c r="BT633" t="e">
        <f t="shared" ca="1" si="1597"/>
        <v>#N/A</v>
      </c>
      <c r="BU633" t="e">
        <f t="shared" ca="1" si="1597"/>
        <v>#N/A</v>
      </c>
      <c r="BV633" t="e">
        <f t="shared" ca="1" si="1597"/>
        <v>#N/A</v>
      </c>
      <c r="BW633" t="e">
        <f t="shared" ca="1" si="1597"/>
        <v>#N/A</v>
      </c>
      <c r="BX633" t="e">
        <f t="shared" ca="1" si="1597"/>
        <v>#N/A</v>
      </c>
      <c r="BY633" t="e">
        <f t="shared" ca="1" si="1597"/>
        <v>#N/A</v>
      </c>
      <c r="BZ633" t="e">
        <f t="shared" ca="1" si="1597"/>
        <v>#N/A</v>
      </c>
      <c r="CA633" t="e">
        <f t="shared" ca="1" si="1597"/>
        <v>#N/A</v>
      </c>
      <c r="CB633" t="e">
        <f t="shared" ca="1" si="1597"/>
        <v>#N/A</v>
      </c>
      <c r="CC633" t="e">
        <f t="shared" ca="1" si="1597"/>
        <v>#N/A</v>
      </c>
      <c r="CD633" t="e">
        <f t="shared" ca="1" si="1597"/>
        <v>#N/A</v>
      </c>
      <c r="CE633" t="e">
        <f t="shared" ca="1" si="1597"/>
        <v>#N/A</v>
      </c>
      <c r="CF633" s="91" t="e">
        <f t="shared" ca="1" si="1597"/>
        <v>#N/A</v>
      </c>
      <c r="CG633" t="e">
        <f t="shared" ca="1" si="1597"/>
        <v>#N/A</v>
      </c>
      <c r="CH633" t="e">
        <f t="shared" ca="1" si="1597"/>
        <v>#N/A</v>
      </c>
      <c r="CI633" t="e">
        <f t="shared" ca="1" si="1597"/>
        <v>#N/A</v>
      </c>
      <c r="CJ633" t="e">
        <f t="shared" ref="CJ633:EN636" ca="1" si="1599">$L633*$E$626</f>
        <v>#N/A</v>
      </c>
      <c r="CK633" t="e">
        <f t="shared" ca="1" si="1599"/>
        <v>#N/A</v>
      </c>
      <c r="CL633" t="e">
        <f t="shared" ca="1" si="1599"/>
        <v>#N/A</v>
      </c>
      <c r="CM633" t="e">
        <f t="shared" ca="1" si="1599"/>
        <v>#N/A</v>
      </c>
      <c r="CN633" t="e">
        <f t="shared" ca="1" si="1599"/>
        <v>#N/A</v>
      </c>
      <c r="CO633" t="e">
        <f t="shared" ca="1" si="1599"/>
        <v>#N/A</v>
      </c>
      <c r="CP633" t="e">
        <f t="shared" ca="1" si="1599"/>
        <v>#N/A</v>
      </c>
      <c r="CQ633" t="e">
        <f t="shared" ca="1" si="1599"/>
        <v>#N/A</v>
      </c>
      <c r="CR633" t="e">
        <f t="shared" ca="1" si="1599"/>
        <v>#N/A</v>
      </c>
      <c r="CS633" t="e">
        <f t="shared" ca="1" si="1599"/>
        <v>#N/A</v>
      </c>
      <c r="CT633" t="e">
        <f t="shared" ca="1" si="1599"/>
        <v>#N/A</v>
      </c>
      <c r="CU633" t="e">
        <f t="shared" ca="1" si="1599"/>
        <v>#N/A</v>
      </c>
      <c r="CV633" t="e">
        <f t="shared" ca="1" si="1599"/>
        <v>#N/A</v>
      </c>
      <c r="CW633" t="e">
        <f t="shared" ca="1" si="1599"/>
        <v>#N/A</v>
      </c>
      <c r="CX633" t="e">
        <f t="shared" ca="1" si="1599"/>
        <v>#N/A</v>
      </c>
      <c r="CY633" t="e">
        <f t="shared" ca="1" si="1599"/>
        <v>#N/A</v>
      </c>
      <c r="CZ633" t="e">
        <f t="shared" ca="1" si="1599"/>
        <v>#N/A</v>
      </c>
      <c r="DA633" t="e">
        <f t="shared" ca="1" si="1599"/>
        <v>#N/A</v>
      </c>
      <c r="DB633" t="e">
        <f t="shared" ca="1" si="1599"/>
        <v>#N/A</v>
      </c>
      <c r="DC633" t="e">
        <f t="shared" ca="1" si="1599"/>
        <v>#N/A</v>
      </c>
      <c r="DD633" t="e">
        <f t="shared" ca="1" si="1599"/>
        <v>#N/A</v>
      </c>
      <c r="DE633" t="e">
        <f t="shared" ca="1" si="1599"/>
        <v>#N/A</v>
      </c>
      <c r="DF633" t="e">
        <f t="shared" ca="1" si="1599"/>
        <v>#N/A</v>
      </c>
      <c r="DG633" t="e">
        <f t="shared" ca="1" si="1599"/>
        <v>#N/A</v>
      </c>
      <c r="DH633" t="e">
        <f t="shared" ca="1" si="1599"/>
        <v>#N/A</v>
      </c>
      <c r="DI633" t="e">
        <f t="shared" ca="1" si="1599"/>
        <v>#N/A</v>
      </c>
      <c r="DJ633" s="91" t="e">
        <f t="shared" ca="1" si="1599"/>
        <v>#N/A</v>
      </c>
      <c r="DK633" t="e">
        <f t="shared" ca="1" si="1599"/>
        <v>#N/A</v>
      </c>
      <c r="DL633" t="e">
        <f t="shared" ca="1" si="1599"/>
        <v>#N/A</v>
      </c>
      <c r="DM633" t="e">
        <f t="shared" ca="1" si="1599"/>
        <v>#N/A</v>
      </c>
      <c r="DN633" t="e">
        <f t="shared" ca="1" si="1599"/>
        <v>#N/A</v>
      </c>
      <c r="DO633" t="e">
        <f t="shared" ca="1" si="1599"/>
        <v>#N/A</v>
      </c>
      <c r="DP633" t="e">
        <f t="shared" ca="1" si="1599"/>
        <v>#N/A</v>
      </c>
      <c r="DQ633" t="e">
        <f t="shared" ca="1" si="1599"/>
        <v>#N/A</v>
      </c>
      <c r="DR633" t="e">
        <f t="shared" ca="1" si="1599"/>
        <v>#N/A</v>
      </c>
      <c r="DS633" t="e">
        <f t="shared" ca="1" si="1599"/>
        <v>#N/A</v>
      </c>
      <c r="DT633" t="e">
        <f t="shared" ca="1" si="1599"/>
        <v>#N/A</v>
      </c>
      <c r="DU633" t="e">
        <f t="shared" ca="1" si="1599"/>
        <v>#N/A</v>
      </c>
      <c r="DV633" t="e">
        <f t="shared" ca="1" si="1599"/>
        <v>#N/A</v>
      </c>
      <c r="DW633" t="e">
        <f t="shared" ca="1" si="1599"/>
        <v>#N/A</v>
      </c>
      <c r="DX633" t="e">
        <f t="shared" ca="1" si="1599"/>
        <v>#N/A</v>
      </c>
      <c r="DY633" t="e">
        <f t="shared" ca="1" si="1599"/>
        <v>#N/A</v>
      </c>
      <c r="DZ633" t="e">
        <f t="shared" ca="1" si="1599"/>
        <v>#N/A</v>
      </c>
      <c r="EA633" t="e">
        <f t="shared" ca="1" si="1599"/>
        <v>#N/A</v>
      </c>
      <c r="EB633" t="e">
        <f t="shared" ca="1" si="1599"/>
        <v>#N/A</v>
      </c>
      <c r="EC633" t="e">
        <f t="shared" ca="1" si="1599"/>
        <v>#N/A</v>
      </c>
      <c r="ED633" t="e">
        <f t="shared" ca="1" si="1599"/>
        <v>#N/A</v>
      </c>
      <c r="EE633" t="e">
        <f t="shared" ca="1" si="1599"/>
        <v>#N/A</v>
      </c>
      <c r="EF633" t="e">
        <f t="shared" ca="1" si="1599"/>
        <v>#N/A</v>
      </c>
      <c r="EG633" t="e">
        <f t="shared" ca="1" si="1599"/>
        <v>#N/A</v>
      </c>
      <c r="EH633" t="e">
        <f t="shared" ca="1" si="1599"/>
        <v>#N/A</v>
      </c>
      <c r="EI633" t="e">
        <f t="shared" ca="1" si="1599"/>
        <v>#N/A</v>
      </c>
      <c r="EJ633" t="e">
        <f t="shared" ca="1" si="1599"/>
        <v>#N/A</v>
      </c>
      <c r="EK633" t="e">
        <f t="shared" ca="1" si="1599"/>
        <v>#N/A</v>
      </c>
      <c r="EL633" t="e">
        <f t="shared" ca="1" si="1599"/>
        <v>#N/A</v>
      </c>
      <c r="EM633" t="e">
        <f t="shared" ca="1" si="1599"/>
        <v>#N/A</v>
      </c>
      <c r="EN633" s="91" t="e">
        <f t="shared" ca="1" si="1599"/>
        <v>#N/A</v>
      </c>
    </row>
    <row r="634" spans="1:144">
      <c r="A634" t="str">
        <f ca="1"/>
        <v>Substructure</v>
      </c>
      <c r="B634" t="str">
        <f ca="1"/>
        <v>Lowest floor slab</v>
      </c>
      <c r="C634">
        <f ca="1"/>
        <v>0</v>
      </c>
      <c r="D634" t="str">
        <f ca="1"/>
        <v/>
      </c>
      <c r="E634">
        <f ca="1"/>
        <v>0</v>
      </c>
      <c r="F634">
        <f ca="1"/>
        <v>0</v>
      </c>
      <c r="G634">
        <f ca="1"/>
        <v>0</v>
      </c>
      <c r="H634" t="str">
        <f ca="1"/>
        <v/>
      </c>
      <c r="I634">
        <f ca="1"/>
        <v>0</v>
      </c>
      <c r="J634" t="str">
        <f ca="1"/>
        <v/>
      </c>
      <c r="K634" t="str">
        <f ca="1"/>
        <v>0</v>
      </c>
      <c r="L634" t="str">
        <f ca="1"/>
        <v>0</v>
      </c>
      <c r="M634" t="str">
        <f ca="1"/>
        <v>0</v>
      </c>
      <c r="X634" s="91" t="e">
        <f t="shared" ca="1" si="1596"/>
        <v>#N/A</v>
      </c>
      <c r="Y634" t="e">
        <f t="shared" ref="Y634:CJ637" ca="1" si="1600">$L634*$E$626</f>
        <v>#N/A</v>
      </c>
      <c r="Z634" t="e">
        <f t="shared" ca="1" si="1600"/>
        <v>#N/A</v>
      </c>
      <c r="AA634" t="e">
        <f t="shared" ca="1" si="1600"/>
        <v>#N/A</v>
      </c>
      <c r="AB634" t="e">
        <f t="shared" ca="1" si="1600"/>
        <v>#N/A</v>
      </c>
      <c r="AC634" t="e">
        <f t="shared" ca="1" si="1600"/>
        <v>#N/A</v>
      </c>
      <c r="AD634" t="e">
        <f t="shared" ca="1" si="1600"/>
        <v>#N/A</v>
      </c>
      <c r="AE634" t="e">
        <f t="shared" ca="1" si="1600"/>
        <v>#N/A</v>
      </c>
      <c r="AF634" t="e">
        <f t="shared" ca="1" si="1600"/>
        <v>#N/A</v>
      </c>
      <c r="AG634" t="e">
        <f t="shared" ca="1" si="1600"/>
        <v>#N/A</v>
      </c>
      <c r="AH634" t="e">
        <f t="shared" ca="1" si="1600"/>
        <v>#N/A</v>
      </c>
      <c r="AI634" t="e">
        <f t="shared" ca="1" si="1600"/>
        <v>#N/A</v>
      </c>
      <c r="AJ634" t="e">
        <f t="shared" ca="1" si="1600"/>
        <v>#N/A</v>
      </c>
      <c r="AK634" t="e">
        <f t="shared" ca="1" si="1600"/>
        <v>#N/A</v>
      </c>
      <c r="AL634" t="e">
        <f t="shared" ca="1" si="1600"/>
        <v>#N/A</v>
      </c>
      <c r="AM634" t="e">
        <f t="shared" ca="1" si="1600"/>
        <v>#N/A</v>
      </c>
      <c r="AN634" t="e">
        <f t="shared" ca="1" si="1600"/>
        <v>#N/A</v>
      </c>
      <c r="AO634" t="e">
        <f t="shared" ca="1" si="1600"/>
        <v>#N/A</v>
      </c>
      <c r="AP634" t="e">
        <f t="shared" ca="1" si="1600"/>
        <v>#N/A</v>
      </c>
      <c r="AQ634" t="e">
        <f t="shared" ca="1" si="1600"/>
        <v>#N/A</v>
      </c>
      <c r="AR634" t="e">
        <f t="shared" ca="1" si="1600"/>
        <v>#N/A</v>
      </c>
      <c r="AS634" t="e">
        <f t="shared" ca="1" si="1600"/>
        <v>#N/A</v>
      </c>
      <c r="AT634" t="e">
        <f t="shared" ca="1" si="1600"/>
        <v>#N/A</v>
      </c>
      <c r="AU634" t="e">
        <f t="shared" ca="1" si="1600"/>
        <v>#N/A</v>
      </c>
      <c r="AV634" t="e">
        <f t="shared" ca="1" si="1600"/>
        <v>#N/A</v>
      </c>
      <c r="AW634" t="e">
        <f t="shared" ca="1" si="1600"/>
        <v>#N/A</v>
      </c>
      <c r="AX634" t="e">
        <f t="shared" ca="1" si="1600"/>
        <v>#N/A</v>
      </c>
      <c r="AY634" t="e">
        <f t="shared" ca="1" si="1600"/>
        <v>#N/A</v>
      </c>
      <c r="AZ634" t="e">
        <f t="shared" ca="1" si="1600"/>
        <v>#N/A</v>
      </c>
      <c r="BA634" t="e">
        <f t="shared" ca="1" si="1600"/>
        <v>#N/A</v>
      </c>
      <c r="BB634" s="91" t="e">
        <f t="shared" ca="1" si="1600"/>
        <v>#N/A</v>
      </c>
      <c r="BC634" t="e">
        <f t="shared" ca="1" si="1600"/>
        <v>#N/A</v>
      </c>
      <c r="BD634" t="e">
        <f t="shared" ca="1" si="1600"/>
        <v>#N/A</v>
      </c>
      <c r="BE634" t="e">
        <f t="shared" ca="1" si="1600"/>
        <v>#N/A</v>
      </c>
      <c r="BF634" t="e">
        <f t="shared" ca="1" si="1600"/>
        <v>#N/A</v>
      </c>
      <c r="BG634" t="e">
        <f t="shared" ca="1" si="1600"/>
        <v>#N/A</v>
      </c>
      <c r="BH634" t="e">
        <f t="shared" ca="1" si="1600"/>
        <v>#N/A</v>
      </c>
      <c r="BI634" t="e">
        <f t="shared" ca="1" si="1600"/>
        <v>#N/A</v>
      </c>
      <c r="BJ634" t="e">
        <f t="shared" ca="1" si="1600"/>
        <v>#N/A</v>
      </c>
      <c r="BK634" t="e">
        <f t="shared" ca="1" si="1600"/>
        <v>#N/A</v>
      </c>
      <c r="BL634" t="e">
        <f t="shared" ca="1" si="1600"/>
        <v>#N/A</v>
      </c>
      <c r="BM634" t="e">
        <f t="shared" ca="1" si="1600"/>
        <v>#N/A</v>
      </c>
      <c r="BN634" t="e">
        <f t="shared" ca="1" si="1600"/>
        <v>#N/A</v>
      </c>
      <c r="BO634" t="e">
        <f t="shared" ca="1" si="1600"/>
        <v>#N/A</v>
      </c>
      <c r="BP634" t="e">
        <f t="shared" ca="1" si="1600"/>
        <v>#N/A</v>
      </c>
      <c r="BQ634" t="e">
        <f t="shared" ca="1" si="1600"/>
        <v>#N/A</v>
      </c>
      <c r="BR634" t="e">
        <f t="shared" ca="1" si="1600"/>
        <v>#N/A</v>
      </c>
      <c r="BS634" t="e">
        <f t="shared" ca="1" si="1600"/>
        <v>#N/A</v>
      </c>
      <c r="BT634" t="e">
        <f t="shared" ca="1" si="1600"/>
        <v>#N/A</v>
      </c>
      <c r="BU634" t="e">
        <f t="shared" ca="1" si="1600"/>
        <v>#N/A</v>
      </c>
      <c r="BV634" t="e">
        <f t="shared" ca="1" si="1600"/>
        <v>#N/A</v>
      </c>
      <c r="BW634" t="e">
        <f t="shared" ca="1" si="1600"/>
        <v>#N/A</v>
      </c>
      <c r="BX634" t="e">
        <f t="shared" ca="1" si="1600"/>
        <v>#N/A</v>
      </c>
      <c r="BY634" t="e">
        <f t="shared" ca="1" si="1600"/>
        <v>#N/A</v>
      </c>
      <c r="BZ634" t="e">
        <f t="shared" ca="1" si="1600"/>
        <v>#N/A</v>
      </c>
      <c r="CA634" t="e">
        <f t="shared" ca="1" si="1600"/>
        <v>#N/A</v>
      </c>
      <c r="CB634" t="e">
        <f t="shared" ca="1" si="1600"/>
        <v>#N/A</v>
      </c>
      <c r="CC634" t="e">
        <f t="shared" ca="1" si="1600"/>
        <v>#N/A</v>
      </c>
      <c r="CD634" t="e">
        <f t="shared" ca="1" si="1600"/>
        <v>#N/A</v>
      </c>
      <c r="CE634" t="e">
        <f t="shared" ca="1" si="1600"/>
        <v>#N/A</v>
      </c>
      <c r="CF634" s="91" t="e">
        <f t="shared" ca="1" si="1600"/>
        <v>#N/A</v>
      </c>
      <c r="CG634" t="e">
        <f t="shared" ca="1" si="1600"/>
        <v>#N/A</v>
      </c>
      <c r="CH634" t="e">
        <f t="shared" ca="1" si="1600"/>
        <v>#N/A</v>
      </c>
      <c r="CI634" t="e">
        <f t="shared" ca="1" si="1600"/>
        <v>#N/A</v>
      </c>
      <c r="CJ634" t="e">
        <f t="shared" ca="1" si="1600"/>
        <v>#N/A</v>
      </c>
      <c r="CK634" t="e">
        <f t="shared" ca="1" si="1599"/>
        <v>#N/A</v>
      </c>
      <c r="CL634" t="e">
        <f t="shared" ca="1" si="1599"/>
        <v>#N/A</v>
      </c>
      <c r="CM634" t="e">
        <f t="shared" ca="1" si="1599"/>
        <v>#N/A</v>
      </c>
      <c r="CN634" t="e">
        <f t="shared" ca="1" si="1599"/>
        <v>#N/A</v>
      </c>
      <c r="CO634" t="e">
        <f t="shared" ca="1" si="1599"/>
        <v>#N/A</v>
      </c>
      <c r="CP634" t="e">
        <f t="shared" ca="1" si="1599"/>
        <v>#N/A</v>
      </c>
      <c r="CQ634" t="e">
        <f t="shared" ca="1" si="1599"/>
        <v>#N/A</v>
      </c>
      <c r="CR634" t="e">
        <f t="shared" ca="1" si="1599"/>
        <v>#N/A</v>
      </c>
      <c r="CS634" t="e">
        <f t="shared" ca="1" si="1599"/>
        <v>#N/A</v>
      </c>
      <c r="CT634" t="e">
        <f t="shared" ca="1" si="1599"/>
        <v>#N/A</v>
      </c>
      <c r="CU634" t="e">
        <f t="shared" ca="1" si="1599"/>
        <v>#N/A</v>
      </c>
      <c r="CV634" t="e">
        <f t="shared" ca="1" si="1599"/>
        <v>#N/A</v>
      </c>
      <c r="CW634" t="e">
        <f t="shared" ca="1" si="1599"/>
        <v>#N/A</v>
      </c>
      <c r="CX634" t="e">
        <f t="shared" ca="1" si="1599"/>
        <v>#N/A</v>
      </c>
      <c r="CY634" t="e">
        <f t="shared" ca="1" si="1599"/>
        <v>#N/A</v>
      </c>
      <c r="CZ634" t="e">
        <f t="shared" ca="1" si="1599"/>
        <v>#N/A</v>
      </c>
      <c r="DA634" t="e">
        <f t="shared" ca="1" si="1599"/>
        <v>#N/A</v>
      </c>
      <c r="DB634" t="e">
        <f t="shared" ca="1" si="1599"/>
        <v>#N/A</v>
      </c>
      <c r="DC634" t="e">
        <f t="shared" ca="1" si="1599"/>
        <v>#N/A</v>
      </c>
      <c r="DD634" t="e">
        <f t="shared" ca="1" si="1599"/>
        <v>#N/A</v>
      </c>
      <c r="DE634" t="e">
        <f t="shared" ca="1" si="1599"/>
        <v>#N/A</v>
      </c>
      <c r="DF634" t="e">
        <f t="shared" ca="1" si="1599"/>
        <v>#N/A</v>
      </c>
      <c r="DG634" t="e">
        <f t="shared" ca="1" si="1599"/>
        <v>#N/A</v>
      </c>
      <c r="DH634" t="e">
        <f t="shared" ca="1" si="1599"/>
        <v>#N/A</v>
      </c>
      <c r="DI634" t="e">
        <f t="shared" ca="1" si="1599"/>
        <v>#N/A</v>
      </c>
      <c r="DJ634" s="91" t="e">
        <f t="shared" ca="1" si="1599"/>
        <v>#N/A</v>
      </c>
      <c r="DK634" t="e">
        <f t="shared" ca="1" si="1599"/>
        <v>#N/A</v>
      </c>
      <c r="DL634" t="e">
        <f t="shared" ca="1" si="1599"/>
        <v>#N/A</v>
      </c>
      <c r="DM634" t="e">
        <f t="shared" ca="1" si="1599"/>
        <v>#N/A</v>
      </c>
      <c r="DN634" t="e">
        <f t="shared" ca="1" si="1599"/>
        <v>#N/A</v>
      </c>
      <c r="DO634" t="e">
        <f t="shared" ca="1" si="1599"/>
        <v>#N/A</v>
      </c>
      <c r="DP634" t="e">
        <f t="shared" ca="1" si="1599"/>
        <v>#N/A</v>
      </c>
      <c r="DQ634" t="e">
        <f t="shared" ca="1" si="1599"/>
        <v>#N/A</v>
      </c>
      <c r="DR634" t="e">
        <f t="shared" ca="1" si="1599"/>
        <v>#N/A</v>
      </c>
      <c r="DS634" t="e">
        <f t="shared" ca="1" si="1599"/>
        <v>#N/A</v>
      </c>
      <c r="DT634" t="e">
        <f t="shared" ca="1" si="1599"/>
        <v>#N/A</v>
      </c>
      <c r="DU634" t="e">
        <f t="shared" ca="1" si="1599"/>
        <v>#N/A</v>
      </c>
      <c r="DV634" t="e">
        <f t="shared" ca="1" si="1599"/>
        <v>#N/A</v>
      </c>
      <c r="DW634" t="e">
        <f t="shared" ca="1" si="1599"/>
        <v>#N/A</v>
      </c>
      <c r="DX634" t="e">
        <f t="shared" ca="1" si="1599"/>
        <v>#N/A</v>
      </c>
      <c r="DY634" t="e">
        <f t="shared" ca="1" si="1599"/>
        <v>#N/A</v>
      </c>
      <c r="DZ634" t="e">
        <f t="shared" ca="1" si="1599"/>
        <v>#N/A</v>
      </c>
      <c r="EA634" t="e">
        <f t="shared" ca="1" si="1599"/>
        <v>#N/A</v>
      </c>
      <c r="EB634" t="e">
        <f t="shared" ca="1" si="1599"/>
        <v>#N/A</v>
      </c>
      <c r="EC634" t="e">
        <f t="shared" ca="1" si="1599"/>
        <v>#N/A</v>
      </c>
      <c r="ED634" t="e">
        <f t="shared" ca="1" si="1599"/>
        <v>#N/A</v>
      </c>
      <c r="EE634" t="e">
        <f t="shared" ca="1" si="1599"/>
        <v>#N/A</v>
      </c>
      <c r="EF634" t="e">
        <f t="shared" ca="1" si="1599"/>
        <v>#N/A</v>
      </c>
      <c r="EG634" t="e">
        <f t="shared" ca="1" si="1599"/>
        <v>#N/A</v>
      </c>
      <c r="EH634" t="e">
        <f t="shared" ca="1" si="1599"/>
        <v>#N/A</v>
      </c>
      <c r="EI634" t="e">
        <f t="shared" ca="1" si="1599"/>
        <v>#N/A</v>
      </c>
      <c r="EJ634" t="e">
        <f t="shared" ca="1" si="1599"/>
        <v>#N/A</v>
      </c>
      <c r="EK634" t="e">
        <f t="shared" ca="1" si="1599"/>
        <v>#N/A</v>
      </c>
      <c r="EL634" t="e">
        <f t="shared" ca="1" si="1599"/>
        <v>#N/A</v>
      </c>
      <c r="EM634" t="e">
        <f t="shared" ca="1" si="1599"/>
        <v>#N/A</v>
      </c>
      <c r="EN634" s="91" t="e">
        <f t="shared" ca="1" si="1599"/>
        <v>#N/A</v>
      </c>
    </row>
    <row r="635" spans="1:144">
      <c r="A635" t="str">
        <f ca="1"/>
        <v>Substructure</v>
      </c>
      <c r="B635" t="str">
        <f ca="1"/>
        <v>Ground insulation</v>
      </c>
      <c r="C635">
        <f ca="1"/>
        <v>0</v>
      </c>
      <c r="D635" t="str">
        <f ca="1"/>
        <v/>
      </c>
      <c r="E635">
        <f ca="1"/>
        <v>0</v>
      </c>
      <c r="F635">
        <f ca="1"/>
        <v>0</v>
      </c>
      <c r="G635">
        <f ca="1"/>
        <v>0</v>
      </c>
      <c r="H635" t="str">
        <f ca="1"/>
        <v/>
      </c>
      <c r="I635">
        <f ca="1"/>
        <v>0</v>
      </c>
      <c r="J635" t="str">
        <f ca="1"/>
        <v/>
      </c>
      <c r="K635" t="str">
        <f ca="1"/>
        <v>0</v>
      </c>
      <c r="L635" t="str">
        <f ca="1"/>
        <v>0</v>
      </c>
      <c r="M635" t="str">
        <f ca="1"/>
        <v>0</v>
      </c>
      <c r="X635" s="91" t="e">
        <f t="shared" ca="1" si="1596"/>
        <v>#N/A</v>
      </c>
      <c r="Y635" t="e">
        <f t="shared" ca="1" si="1600"/>
        <v>#N/A</v>
      </c>
      <c r="Z635" t="e">
        <f t="shared" ca="1" si="1600"/>
        <v>#N/A</v>
      </c>
      <c r="AA635" t="e">
        <f t="shared" ca="1" si="1600"/>
        <v>#N/A</v>
      </c>
      <c r="AB635" t="e">
        <f t="shared" ca="1" si="1600"/>
        <v>#N/A</v>
      </c>
      <c r="AC635" t="e">
        <f t="shared" ca="1" si="1600"/>
        <v>#N/A</v>
      </c>
      <c r="AD635" t="e">
        <f t="shared" ca="1" si="1600"/>
        <v>#N/A</v>
      </c>
      <c r="AE635" t="e">
        <f t="shared" ca="1" si="1600"/>
        <v>#N/A</v>
      </c>
      <c r="AF635" t="e">
        <f t="shared" ca="1" si="1600"/>
        <v>#N/A</v>
      </c>
      <c r="AG635" t="e">
        <f t="shared" ca="1" si="1600"/>
        <v>#N/A</v>
      </c>
      <c r="AH635" t="e">
        <f t="shared" ca="1" si="1600"/>
        <v>#N/A</v>
      </c>
      <c r="AI635" t="e">
        <f t="shared" ca="1" si="1600"/>
        <v>#N/A</v>
      </c>
      <c r="AJ635" t="e">
        <f t="shared" ca="1" si="1600"/>
        <v>#N/A</v>
      </c>
      <c r="AK635" t="e">
        <f t="shared" ca="1" si="1600"/>
        <v>#N/A</v>
      </c>
      <c r="AL635" t="e">
        <f t="shared" ca="1" si="1600"/>
        <v>#N/A</v>
      </c>
      <c r="AM635" t="e">
        <f t="shared" ca="1" si="1600"/>
        <v>#N/A</v>
      </c>
      <c r="AN635" t="e">
        <f t="shared" ca="1" si="1600"/>
        <v>#N/A</v>
      </c>
      <c r="AO635" t="e">
        <f t="shared" ca="1" si="1600"/>
        <v>#N/A</v>
      </c>
      <c r="AP635" t="e">
        <f t="shared" ca="1" si="1600"/>
        <v>#N/A</v>
      </c>
      <c r="AQ635" t="e">
        <f t="shared" ca="1" si="1600"/>
        <v>#N/A</v>
      </c>
      <c r="AR635" t="e">
        <f t="shared" ca="1" si="1600"/>
        <v>#N/A</v>
      </c>
      <c r="AS635" t="e">
        <f t="shared" ca="1" si="1600"/>
        <v>#N/A</v>
      </c>
      <c r="AT635" t="e">
        <f t="shared" ca="1" si="1600"/>
        <v>#N/A</v>
      </c>
      <c r="AU635" t="e">
        <f t="shared" ca="1" si="1600"/>
        <v>#N/A</v>
      </c>
      <c r="AV635" t="e">
        <f t="shared" ca="1" si="1600"/>
        <v>#N/A</v>
      </c>
      <c r="AW635" t="e">
        <f t="shared" ca="1" si="1600"/>
        <v>#N/A</v>
      </c>
      <c r="AX635" t="e">
        <f t="shared" ca="1" si="1600"/>
        <v>#N/A</v>
      </c>
      <c r="AY635" t="e">
        <f t="shared" ca="1" si="1600"/>
        <v>#N/A</v>
      </c>
      <c r="AZ635" t="e">
        <f t="shared" ca="1" si="1600"/>
        <v>#N/A</v>
      </c>
      <c r="BA635" t="e">
        <f t="shared" ca="1" si="1600"/>
        <v>#N/A</v>
      </c>
      <c r="BB635" s="91" t="e">
        <f t="shared" ca="1" si="1600"/>
        <v>#N/A</v>
      </c>
      <c r="BC635" t="e">
        <f t="shared" ca="1" si="1600"/>
        <v>#N/A</v>
      </c>
      <c r="BD635" t="e">
        <f t="shared" ca="1" si="1600"/>
        <v>#N/A</v>
      </c>
      <c r="BE635" t="e">
        <f t="shared" ca="1" si="1600"/>
        <v>#N/A</v>
      </c>
      <c r="BF635" t="e">
        <f t="shared" ca="1" si="1600"/>
        <v>#N/A</v>
      </c>
      <c r="BG635" t="e">
        <f t="shared" ca="1" si="1600"/>
        <v>#N/A</v>
      </c>
      <c r="BH635" t="e">
        <f t="shared" ca="1" si="1600"/>
        <v>#N/A</v>
      </c>
      <c r="BI635" t="e">
        <f t="shared" ca="1" si="1600"/>
        <v>#N/A</v>
      </c>
      <c r="BJ635" t="e">
        <f t="shared" ca="1" si="1600"/>
        <v>#N/A</v>
      </c>
      <c r="BK635" t="e">
        <f t="shared" ca="1" si="1600"/>
        <v>#N/A</v>
      </c>
      <c r="BL635" t="e">
        <f t="shared" ca="1" si="1600"/>
        <v>#N/A</v>
      </c>
      <c r="BM635" t="e">
        <f t="shared" ca="1" si="1600"/>
        <v>#N/A</v>
      </c>
      <c r="BN635" t="e">
        <f t="shared" ca="1" si="1600"/>
        <v>#N/A</v>
      </c>
      <c r="BO635" t="e">
        <f t="shared" ca="1" si="1600"/>
        <v>#N/A</v>
      </c>
      <c r="BP635" t="e">
        <f t="shared" ca="1" si="1600"/>
        <v>#N/A</v>
      </c>
      <c r="BQ635" t="e">
        <f t="shared" ca="1" si="1600"/>
        <v>#N/A</v>
      </c>
      <c r="BR635" t="e">
        <f t="shared" ca="1" si="1600"/>
        <v>#N/A</v>
      </c>
      <c r="BS635" t="e">
        <f t="shared" ca="1" si="1600"/>
        <v>#N/A</v>
      </c>
      <c r="BT635" t="e">
        <f t="shared" ca="1" si="1600"/>
        <v>#N/A</v>
      </c>
      <c r="BU635" t="e">
        <f t="shared" ca="1" si="1600"/>
        <v>#N/A</v>
      </c>
      <c r="BV635" t="e">
        <f t="shared" ca="1" si="1600"/>
        <v>#N/A</v>
      </c>
      <c r="BW635" t="e">
        <f t="shared" ca="1" si="1600"/>
        <v>#N/A</v>
      </c>
      <c r="BX635" t="e">
        <f t="shared" ca="1" si="1600"/>
        <v>#N/A</v>
      </c>
      <c r="BY635" t="e">
        <f t="shared" ca="1" si="1600"/>
        <v>#N/A</v>
      </c>
      <c r="BZ635" t="e">
        <f t="shared" ca="1" si="1600"/>
        <v>#N/A</v>
      </c>
      <c r="CA635" t="e">
        <f t="shared" ca="1" si="1600"/>
        <v>#N/A</v>
      </c>
      <c r="CB635" t="e">
        <f t="shared" ca="1" si="1600"/>
        <v>#N/A</v>
      </c>
      <c r="CC635" t="e">
        <f t="shared" ca="1" si="1600"/>
        <v>#N/A</v>
      </c>
      <c r="CD635" t="e">
        <f t="shared" ca="1" si="1600"/>
        <v>#N/A</v>
      </c>
      <c r="CE635" t="e">
        <f t="shared" ca="1" si="1600"/>
        <v>#N/A</v>
      </c>
      <c r="CF635" s="91" t="e">
        <f t="shared" ca="1" si="1600"/>
        <v>#N/A</v>
      </c>
      <c r="CG635" t="e">
        <f t="shared" ca="1" si="1600"/>
        <v>#N/A</v>
      </c>
      <c r="CH635" t="e">
        <f t="shared" ca="1" si="1600"/>
        <v>#N/A</v>
      </c>
      <c r="CI635" t="e">
        <f t="shared" ca="1" si="1600"/>
        <v>#N/A</v>
      </c>
      <c r="CJ635" t="e">
        <f t="shared" ca="1" si="1600"/>
        <v>#N/A</v>
      </c>
      <c r="CK635" t="e">
        <f t="shared" ca="1" si="1599"/>
        <v>#N/A</v>
      </c>
      <c r="CL635" t="e">
        <f t="shared" ca="1" si="1599"/>
        <v>#N/A</v>
      </c>
      <c r="CM635" t="e">
        <f t="shared" ca="1" si="1599"/>
        <v>#N/A</v>
      </c>
      <c r="CN635" t="e">
        <f t="shared" ca="1" si="1599"/>
        <v>#N/A</v>
      </c>
      <c r="CO635" t="e">
        <f t="shared" ca="1" si="1599"/>
        <v>#N/A</v>
      </c>
      <c r="CP635" t="e">
        <f t="shared" ca="1" si="1599"/>
        <v>#N/A</v>
      </c>
      <c r="CQ635" t="e">
        <f t="shared" ca="1" si="1599"/>
        <v>#N/A</v>
      </c>
      <c r="CR635" t="e">
        <f t="shared" ca="1" si="1599"/>
        <v>#N/A</v>
      </c>
      <c r="CS635" t="e">
        <f t="shared" ca="1" si="1599"/>
        <v>#N/A</v>
      </c>
      <c r="CT635" t="e">
        <f t="shared" ca="1" si="1599"/>
        <v>#N/A</v>
      </c>
      <c r="CU635" t="e">
        <f t="shared" ca="1" si="1599"/>
        <v>#N/A</v>
      </c>
      <c r="CV635" t="e">
        <f t="shared" ca="1" si="1599"/>
        <v>#N/A</v>
      </c>
      <c r="CW635" t="e">
        <f t="shared" ca="1" si="1599"/>
        <v>#N/A</v>
      </c>
      <c r="CX635" t="e">
        <f t="shared" ca="1" si="1599"/>
        <v>#N/A</v>
      </c>
      <c r="CY635" t="e">
        <f t="shared" ca="1" si="1599"/>
        <v>#N/A</v>
      </c>
      <c r="CZ635" t="e">
        <f t="shared" ca="1" si="1599"/>
        <v>#N/A</v>
      </c>
      <c r="DA635" t="e">
        <f t="shared" ca="1" si="1599"/>
        <v>#N/A</v>
      </c>
      <c r="DB635" t="e">
        <f t="shared" ca="1" si="1599"/>
        <v>#N/A</v>
      </c>
      <c r="DC635" t="e">
        <f t="shared" ca="1" si="1599"/>
        <v>#N/A</v>
      </c>
      <c r="DD635" t="e">
        <f t="shared" ca="1" si="1599"/>
        <v>#N/A</v>
      </c>
      <c r="DE635" t="e">
        <f t="shared" ca="1" si="1599"/>
        <v>#N/A</v>
      </c>
      <c r="DF635" t="e">
        <f t="shared" ca="1" si="1599"/>
        <v>#N/A</v>
      </c>
      <c r="DG635" t="e">
        <f t="shared" ca="1" si="1599"/>
        <v>#N/A</v>
      </c>
      <c r="DH635" t="e">
        <f t="shared" ca="1" si="1599"/>
        <v>#N/A</v>
      </c>
      <c r="DI635" t="e">
        <f t="shared" ca="1" si="1599"/>
        <v>#N/A</v>
      </c>
      <c r="DJ635" s="91" t="e">
        <f t="shared" ca="1" si="1599"/>
        <v>#N/A</v>
      </c>
      <c r="DK635" t="e">
        <f t="shared" ca="1" si="1599"/>
        <v>#N/A</v>
      </c>
      <c r="DL635" t="e">
        <f t="shared" ca="1" si="1599"/>
        <v>#N/A</v>
      </c>
      <c r="DM635" t="e">
        <f t="shared" ca="1" si="1599"/>
        <v>#N/A</v>
      </c>
      <c r="DN635" t="e">
        <f t="shared" ca="1" si="1599"/>
        <v>#N/A</v>
      </c>
      <c r="DO635" t="e">
        <f t="shared" ca="1" si="1599"/>
        <v>#N/A</v>
      </c>
      <c r="DP635" t="e">
        <f t="shared" ca="1" si="1599"/>
        <v>#N/A</v>
      </c>
      <c r="DQ635" t="e">
        <f t="shared" ca="1" si="1599"/>
        <v>#N/A</v>
      </c>
      <c r="DR635" t="e">
        <f t="shared" ca="1" si="1599"/>
        <v>#N/A</v>
      </c>
      <c r="DS635" t="e">
        <f t="shared" ca="1" si="1599"/>
        <v>#N/A</v>
      </c>
      <c r="DT635" t="e">
        <f t="shared" ca="1" si="1599"/>
        <v>#N/A</v>
      </c>
      <c r="DU635" t="e">
        <f t="shared" ca="1" si="1599"/>
        <v>#N/A</v>
      </c>
      <c r="DV635" t="e">
        <f t="shared" ca="1" si="1599"/>
        <v>#N/A</v>
      </c>
      <c r="DW635" t="e">
        <f t="shared" ca="1" si="1599"/>
        <v>#N/A</v>
      </c>
      <c r="DX635" t="e">
        <f t="shared" ca="1" si="1599"/>
        <v>#N/A</v>
      </c>
      <c r="DY635" t="e">
        <f t="shared" ca="1" si="1599"/>
        <v>#N/A</v>
      </c>
      <c r="DZ635" t="e">
        <f t="shared" ca="1" si="1599"/>
        <v>#N/A</v>
      </c>
      <c r="EA635" t="e">
        <f t="shared" ca="1" si="1599"/>
        <v>#N/A</v>
      </c>
      <c r="EB635" t="e">
        <f t="shared" ca="1" si="1599"/>
        <v>#N/A</v>
      </c>
      <c r="EC635" t="e">
        <f t="shared" ca="1" si="1599"/>
        <v>#N/A</v>
      </c>
      <c r="ED635" t="e">
        <f t="shared" ca="1" si="1599"/>
        <v>#N/A</v>
      </c>
      <c r="EE635" t="e">
        <f t="shared" ca="1" si="1599"/>
        <v>#N/A</v>
      </c>
      <c r="EF635" t="e">
        <f t="shared" ca="1" si="1599"/>
        <v>#N/A</v>
      </c>
      <c r="EG635" t="e">
        <f t="shared" ca="1" si="1599"/>
        <v>#N/A</v>
      </c>
      <c r="EH635" t="e">
        <f t="shared" ca="1" si="1599"/>
        <v>#N/A</v>
      </c>
      <c r="EI635" t="e">
        <f t="shared" ca="1" si="1599"/>
        <v>#N/A</v>
      </c>
      <c r="EJ635" t="e">
        <f t="shared" ca="1" si="1599"/>
        <v>#N/A</v>
      </c>
      <c r="EK635" t="e">
        <f t="shared" ca="1" si="1599"/>
        <v>#N/A</v>
      </c>
      <c r="EL635" t="e">
        <f t="shared" ca="1" si="1599"/>
        <v>#N/A</v>
      </c>
      <c r="EM635" t="e">
        <f t="shared" ca="1" si="1599"/>
        <v>#N/A</v>
      </c>
      <c r="EN635" s="91" t="e">
        <f t="shared" ca="1" si="1599"/>
        <v>#N/A</v>
      </c>
    </row>
    <row r="636" spans="1:144">
      <c r="A636" t="str">
        <f ca="1"/>
        <v>Superstructure</v>
      </c>
      <c r="B636" t="str">
        <f ca="1"/>
        <v>Core structure</v>
      </c>
      <c r="C636">
        <f ca="1"/>
        <v>0</v>
      </c>
      <c r="D636" t="str">
        <f ca="1"/>
        <v/>
      </c>
      <c r="E636">
        <f ca="1"/>
        <v>0</v>
      </c>
      <c r="F636">
        <f ca="1"/>
        <v>0</v>
      </c>
      <c r="G636">
        <f ca="1"/>
        <v>0</v>
      </c>
      <c r="H636" t="str">
        <f ca="1"/>
        <v/>
      </c>
      <c r="I636">
        <f ca="1"/>
        <v>0</v>
      </c>
      <c r="J636" t="str">
        <f ca="1"/>
        <v/>
      </c>
      <c r="K636" t="str">
        <f ca="1"/>
        <v>0</v>
      </c>
      <c r="L636" t="str">
        <f ca="1"/>
        <v>0</v>
      </c>
      <c r="M636" t="str">
        <f ca="1"/>
        <v>0</v>
      </c>
      <c r="X636" s="91" t="e">
        <f t="shared" ca="1" si="1596"/>
        <v>#N/A</v>
      </c>
      <c r="Y636" t="e">
        <f t="shared" ca="1" si="1600"/>
        <v>#N/A</v>
      </c>
      <c r="Z636" t="e">
        <f t="shared" ca="1" si="1600"/>
        <v>#N/A</v>
      </c>
      <c r="AA636" t="e">
        <f t="shared" ca="1" si="1600"/>
        <v>#N/A</v>
      </c>
      <c r="AB636" t="e">
        <f t="shared" ca="1" si="1600"/>
        <v>#N/A</v>
      </c>
      <c r="AC636" t="e">
        <f t="shared" ca="1" si="1600"/>
        <v>#N/A</v>
      </c>
      <c r="AD636" t="e">
        <f t="shared" ca="1" si="1600"/>
        <v>#N/A</v>
      </c>
      <c r="AE636" t="e">
        <f t="shared" ca="1" si="1600"/>
        <v>#N/A</v>
      </c>
      <c r="AF636" t="e">
        <f t="shared" ca="1" si="1600"/>
        <v>#N/A</v>
      </c>
      <c r="AG636" t="e">
        <f t="shared" ca="1" si="1600"/>
        <v>#N/A</v>
      </c>
      <c r="AH636" t="e">
        <f t="shared" ca="1" si="1600"/>
        <v>#N/A</v>
      </c>
      <c r="AI636" t="e">
        <f t="shared" ca="1" si="1600"/>
        <v>#N/A</v>
      </c>
      <c r="AJ636" t="e">
        <f t="shared" ca="1" si="1600"/>
        <v>#N/A</v>
      </c>
      <c r="AK636" t="e">
        <f t="shared" ca="1" si="1600"/>
        <v>#N/A</v>
      </c>
      <c r="AL636" t="e">
        <f t="shared" ca="1" si="1600"/>
        <v>#N/A</v>
      </c>
      <c r="AM636" t="e">
        <f t="shared" ca="1" si="1600"/>
        <v>#N/A</v>
      </c>
      <c r="AN636" t="e">
        <f t="shared" ca="1" si="1600"/>
        <v>#N/A</v>
      </c>
      <c r="AO636" t="e">
        <f t="shared" ca="1" si="1600"/>
        <v>#N/A</v>
      </c>
      <c r="AP636" t="e">
        <f t="shared" ca="1" si="1600"/>
        <v>#N/A</v>
      </c>
      <c r="AQ636" t="e">
        <f t="shared" ca="1" si="1600"/>
        <v>#N/A</v>
      </c>
      <c r="AR636" t="e">
        <f t="shared" ca="1" si="1600"/>
        <v>#N/A</v>
      </c>
      <c r="AS636" t="e">
        <f t="shared" ca="1" si="1600"/>
        <v>#N/A</v>
      </c>
      <c r="AT636" t="e">
        <f t="shared" ca="1" si="1600"/>
        <v>#N/A</v>
      </c>
      <c r="AU636" t="e">
        <f t="shared" ca="1" si="1600"/>
        <v>#N/A</v>
      </c>
      <c r="AV636" t="e">
        <f t="shared" ca="1" si="1600"/>
        <v>#N/A</v>
      </c>
      <c r="AW636" t="e">
        <f t="shared" ca="1" si="1600"/>
        <v>#N/A</v>
      </c>
      <c r="AX636" t="e">
        <f t="shared" ca="1" si="1600"/>
        <v>#N/A</v>
      </c>
      <c r="AY636" t="e">
        <f t="shared" ca="1" si="1600"/>
        <v>#N/A</v>
      </c>
      <c r="AZ636" t="e">
        <f t="shared" ca="1" si="1600"/>
        <v>#N/A</v>
      </c>
      <c r="BA636" t="e">
        <f t="shared" ca="1" si="1600"/>
        <v>#N/A</v>
      </c>
      <c r="BB636" s="91" t="e">
        <f t="shared" ca="1" si="1600"/>
        <v>#N/A</v>
      </c>
      <c r="BC636" t="e">
        <f t="shared" ca="1" si="1600"/>
        <v>#N/A</v>
      </c>
      <c r="BD636" t="e">
        <f t="shared" ca="1" si="1600"/>
        <v>#N/A</v>
      </c>
      <c r="BE636" t="e">
        <f t="shared" ca="1" si="1600"/>
        <v>#N/A</v>
      </c>
      <c r="BF636" t="e">
        <f t="shared" ca="1" si="1600"/>
        <v>#N/A</v>
      </c>
      <c r="BG636" t="e">
        <f t="shared" ca="1" si="1600"/>
        <v>#N/A</v>
      </c>
      <c r="BH636" t="e">
        <f t="shared" ca="1" si="1600"/>
        <v>#N/A</v>
      </c>
      <c r="BI636" t="e">
        <f t="shared" ca="1" si="1600"/>
        <v>#N/A</v>
      </c>
      <c r="BJ636" t="e">
        <f t="shared" ca="1" si="1600"/>
        <v>#N/A</v>
      </c>
      <c r="BK636" t="e">
        <f t="shared" ca="1" si="1600"/>
        <v>#N/A</v>
      </c>
      <c r="BL636" t="e">
        <f t="shared" ca="1" si="1600"/>
        <v>#N/A</v>
      </c>
      <c r="BM636" t="e">
        <f t="shared" ca="1" si="1600"/>
        <v>#N/A</v>
      </c>
      <c r="BN636" t="e">
        <f t="shared" ca="1" si="1600"/>
        <v>#N/A</v>
      </c>
      <c r="BO636" t="e">
        <f t="shared" ca="1" si="1600"/>
        <v>#N/A</v>
      </c>
      <c r="BP636" t="e">
        <f t="shared" ca="1" si="1600"/>
        <v>#N/A</v>
      </c>
      <c r="BQ636" t="e">
        <f t="shared" ca="1" si="1600"/>
        <v>#N/A</v>
      </c>
      <c r="BR636" t="e">
        <f t="shared" ca="1" si="1600"/>
        <v>#N/A</v>
      </c>
      <c r="BS636" t="e">
        <f t="shared" ca="1" si="1600"/>
        <v>#N/A</v>
      </c>
      <c r="BT636" t="e">
        <f t="shared" ca="1" si="1600"/>
        <v>#N/A</v>
      </c>
      <c r="BU636" t="e">
        <f t="shared" ca="1" si="1600"/>
        <v>#N/A</v>
      </c>
      <c r="BV636" t="e">
        <f t="shared" ca="1" si="1600"/>
        <v>#N/A</v>
      </c>
      <c r="BW636" t="e">
        <f t="shared" ca="1" si="1600"/>
        <v>#N/A</v>
      </c>
      <c r="BX636" t="e">
        <f t="shared" ca="1" si="1600"/>
        <v>#N/A</v>
      </c>
      <c r="BY636" t="e">
        <f t="shared" ca="1" si="1600"/>
        <v>#N/A</v>
      </c>
      <c r="BZ636" t="e">
        <f t="shared" ca="1" si="1600"/>
        <v>#N/A</v>
      </c>
      <c r="CA636" t="e">
        <f t="shared" ca="1" si="1600"/>
        <v>#N/A</v>
      </c>
      <c r="CB636" t="e">
        <f t="shared" ca="1" si="1600"/>
        <v>#N/A</v>
      </c>
      <c r="CC636" t="e">
        <f t="shared" ca="1" si="1600"/>
        <v>#N/A</v>
      </c>
      <c r="CD636" t="e">
        <f t="shared" ca="1" si="1600"/>
        <v>#N/A</v>
      </c>
      <c r="CE636" t="e">
        <f t="shared" ca="1" si="1600"/>
        <v>#N/A</v>
      </c>
      <c r="CF636" s="91" t="e">
        <f t="shared" ca="1" si="1600"/>
        <v>#N/A</v>
      </c>
      <c r="CG636" t="e">
        <f t="shared" ca="1" si="1600"/>
        <v>#N/A</v>
      </c>
      <c r="CH636" t="e">
        <f t="shared" ca="1" si="1600"/>
        <v>#N/A</v>
      </c>
      <c r="CI636" t="e">
        <f t="shared" ca="1" si="1600"/>
        <v>#N/A</v>
      </c>
      <c r="CJ636" t="e">
        <f t="shared" ca="1" si="1600"/>
        <v>#N/A</v>
      </c>
      <c r="CK636" t="e">
        <f t="shared" ca="1" si="1599"/>
        <v>#N/A</v>
      </c>
      <c r="CL636" t="e">
        <f t="shared" ca="1" si="1599"/>
        <v>#N/A</v>
      </c>
      <c r="CM636" t="e">
        <f t="shared" ca="1" si="1599"/>
        <v>#N/A</v>
      </c>
      <c r="CN636" t="e">
        <f t="shared" ca="1" si="1599"/>
        <v>#N/A</v>
      </c>
      <c r="CO636" t="e">
        <f t="shared" ca="1" si="1599"/>
        <v>#N/A</v>
      </c>
      <c r="CP636" t="e">
        <f t="shared" ca="1" si="1599"/>
        <v>#N/A</v>
      </c>
      <c r="CQ636" t="e">
        <f t="shared" ca="1" si="1599"/>
        <v>#N/A</v>
      </c>
      <c r="CR636" t="e">
        <f t="shared" ca="1" si="1599"/>
        <v>#N/A</v>
      </c>
      <c r="CS636" t="e">
        <f t="shared" ca="1" si="1599"/>
        <v>#N/A</v>
      </c>
      <c r="CT636" t="e">
        <f t="shared" ca="1" si="1599"/>
        <v>#N/A</v>
      </c>
      <c r="CU636" t="e">
        <f t="shared" ca="1" si="1599"/>
        <v>#N/A</v>
      </c>
      <c r="CV636" t="e">
        <f t="shared" ca="1" si="1599"/>
        <v>#N/A</v>
      </c>
      <c r="CW636" t="e">
        <f t="shared" ca="1" si="1599"/>
        <v>#N/A</v>
      </c>
      <c r="CX636" t="e">
        <f t="shared" ca="1" si="1599"/>
        <v>#N/A</v>
      </c>
      <c r="CY636" t="e">
        <f t="shared" ca="1" si="1599"/>
        <v>#N/A</v>
      </c>
      <c r="CZ636" t="e">
        <f t="shared" ca="1" si="1599"/>
        <v>#N/A</v>
      </c>
      <c r="DA636" t="e">
        <f t="shared" ca="1" si="1599"/>
        <v>#N/A</v>
      </c>
      <c r="DB636" t="e">
        <f t="shared" ca="1" si="1599"/>
        <v>#N/A</v>
      </c>
      <c r="DC636" t="e">
        <f t="shared" ca="1" si="1599"/>
        <v>#N/A</v>
      </c>
      <c r="DD636" t="e">
        <f t="shared" ca="1" si="1599"/>
        <v>#N/A</v>
      </c>
      <c r="DE636" t="e">
        <f t="shared" ca="1" si="1599"/>
        <v>#N/A</v>
      </c>
      <c r="DF636" t="e">
        <f t="shared" ca="1" si="1599"/>
        <v>#N/A</v>
      </c>
      <c r="DG636" t="e">
        <f t="shared" ca="1" si="1599"/>
        <v>#N/A</v>
      </c>
      <c r="DH636" t="e">
        <f t="shared" ca="1" si="1599"/>
        <v>#N/A</v>
      </c>
      <c r="DI636" t="e">
        <f t="shared" ca="1" si="1599"/>
        <v>#N/A</v>
      </c>
      <c r="DJ636" s="91" t="e">
        <f t="shared" ca="1" si="1599"/>
        <v>#N/A</v>
      </c>
      <c r="DK636" t="e">
        <f t="shared" ca="1" si="1599"/>
        <v>#N/A</v>
      </c>
      <c r="DL636" t="e">
        <f t="shared" ca="1" si="1599"/>
        <v>#N/A</v>
      </c>
      <c r="DM636" t="e">
        <f t="shared" ca="1" si="1599"/>
        <v>#N/A</v>
      </c>
      <c r="DN636" t="e">
        <f t="shared" ca="1" si="1599"/>
        <v>#N/A</v>
      </c>
      <c r="DO636" t="e">
        <f t="shared" ca="1" si="1599"/>
        <v>#N/A</v>
      </c>
      <c r="DP636" t="e">
        <f t="shared" ca="1" si="1599"/>
        <v>#N/A</v>
      </c>
      <c r="DQ636" t="e">
        <f t="shared" ca="1" si="1599"/>
        <v>#N/A</v>
      </c>
      <c r="DR636" t="e">
        <f t="shared" ca="1" si="1599"/>
        <v>#N/A</v>
      </c>
      <c r="DS636" t="e">
        <f t="shared" ca="1" si="1599"/>
        <v>#N/A</v>
      </c>
      <c r="DT636" t="e">
        <f t="shared" ca="1" si="1599"/>
        <v>#N/A</v>
      </c>
      <c r="DU636" t="e">
        <f t="shared" ca="1" si="1599"/>
        <v>#N/A</v>
      </c>
      <c r="DV636" t="e">
        <f t="shared" ca="1" si="1599"/>
        <v>#N/A</v>
      </c>
      <c r="DW636" t="e">
        <f t="shared" ca="1" si="1599"/>
        <v>#N/A</v>
      </c>
      <c r="DX636" t="e">
        <f t="shared" ca="1" si="1599"/>
        <v>#N/A</v>
      </c>
      <c r="DY636" t="e">
        <f t="shared" ca="1" si="1599"/>
        <v>#N/A</v>
      </c>
      <c r="DZ636" t="e">
        <f t="shared" ca="1" si="1599"/>
        <v>#N/A</v>
      </c>
      <c r="EA636" t="e">
        <f t="shared" ca="1" si="1599"/>
        <v>#N/A</v>
      </c>
      <c r="EB636" t="e">
        <f t="shared" ca="1" si="1599"/>
        <v>#N/A</v>
      </c>
      <c r="EC636" t="e">
        <f t="shared" ca="1" si="1599"/>
        <v>#N/A</v>
      </c>
      <c r="ED636" t="e">
        <f t="shared" ca="1" si="1599"/>
        <v>#N/A</v>
      </c>
      <c r="EE636" t="e">
        <f t="shared" ca="1" si="1599"/>
        <v>#N/A</v>
      </c>
      <c r="EF636" t="e">
        <f t="shared" ca="1" si="1599"/>
        <v>#N/A</v>
      </c>
      <c r="EG636" t="e">
        <f t="shared" ca="1" si="1599"/>
        <v>#N/A</v>
      </c>
      <c r="EH636" t="e">
        <f t="shared" ca="1" si="1599"/>
        <v>#N/A</v>
      </c>
      <c r="EI636" t="e">
        <f t="shared" ca="1" si="1599"/>
        <v>#N/A</v>
      </c>
      <c r="EJ636" t="e">
        <f t="shared" ca="1" si="1599"/>
        <v>#N/A</v>
      </c>
      <c r="EK636" t="e">
        <f t="shared" ca="1" si="1599"/>
        <v>#N/A</v>
      </c>
      <c r="EL636" t="e">
        <f t="shared" ca="1" si="1599"/>
        <v>#N/A</v>
      </c>
      <c r="EM636" t="e">
        <f t="shared" ca="1" si="1599"/>
        <v>#N/A</v>
      </c>
      <c r="EN636" s="91" t="e">
        <f t="shared" ca="1" si="1599"/>
        <v>#N/A</v>
      </c>
    </row>
    <row r="637" spans="1:144">
      <c r="A637" t="str">
        <f ca="1"/>
        <v>Superstructure</v>
      </c>
      <c r="B637" t="str">
        <f ca="1"/>
        <v>Columns</v>
      </c>
      <c r="C637">
        <f ca="1"/>
        <v>0</v>
      </c>
      <c r="D637" t="str">
        <f ca="1"/>
        <v/>
      </c>
      <c r="E637">
        <f ca="1"/>
        <v>0</v>
      </c>
      <c r="F637">
        <f ca="1"/>
        <v>0</v>
      </c>
      <c r="G637">
        <f ca="1"/>
        <v>0</v>
      </c>
      <c r="H637" t="str">
        <f ca="1"/>
        <v/>
      </c>
      <c r="I637">
        <f ca="1"/>
        <v>0</v>
      </c>
      <c r="J637" t="str">
        <f ca="1"/>
        <v/>
      </c>
      <c r="K637" t="str">
        <f ca="1"/>
        <v>0</v>
      </c>
      <c r="L637" t="str">
        <f ca="1"/>
        <v>0</v>
      </c>
      <c r="M637" t="str">
        <f ca="1"/>
        <v>0</v>
      </c>
      <c r="X637" s="91" t="e">
        <f t="shared" ca="1" si="1596"/>
        <v>#N/A</v>
      </c>
      <c r="Y637" t="e">
        <f t="shared" ca="1" si="1600"/>
        <v>#N/A</v>
      </c>
      <c r="Z637" t="e">
        <f t="shared" ca="1" si="1600"/>
        <v>#N/A</v>
      </c>
      <c r="AA637" t="e">
        <f t="shared" ca="1" si="1600"/>
        <v>#N/A</v>
      </c>
      <c r="AB637" t="e">
        <f t="shared" ca="1" si="1600"/>
        <v>#N/A</v>
      </c>
      <c r="AC637" t="e">
        <f t="shared" ca="1" si="1600"/>
        <v>#N/A</v>
      </c>
      <c r="AD637" t="e">
        <f t="shared" ca="1" si="1600"/>
        <v>#N/A</v>
      </c>
      <c r="AE637" t="e">
        <f t="shared" ca="1" si="1600"/>
        <v>#N/A</v>
      </c>
      <c r="AF637" t="e">
        <f t="shared" ca="1" si="1600"/>
        <v>#N/A</v>
      </c>
      <c r="AG637" t="e">
        <f t="shared" ca="1" si="1600"/>
        <v>#N/A</v>
      </c>
      <c r="AH637" t="e">
        <f t="shared" ca="1" si="1600"/>
        <v>#N/A</v>
      </c>
      <c r="AI637" t="e">
        <f t="shared" ca="1" si="1600"/>
        <v>#N/A</v>
      </c>
      <c r="AJ637" t="e">
        <f t="shared" ca="1" si="1600"/>
        <v>#N/A</v>
      </c>
      <c r="AK637" t="e">
        <f t="shared" ca="1" si="1600"/>
        <v>#N/A</v>
      </c>
      <c r="AL637" t="e">
        <f t="shared" ca="1" si="1600"/>
        <v>#N/A</v>
      </c>
      <c r="AM637" t="e">
        <f t="shared" ca="1" si="1600"/>
        <v>#N/A</v>
      </c>
      <c r="AN637" t="e">
        <f t="shared" ca="1" si="1600"/>
        <v>#N/A</v>
      </c>
      <c r="AO637" t="e">
        <f t="shared" ca="1" si="1600"/>
        <v>#N/A</v>
      </c>
      <c r="AP637" t="e">
        <f t="shared" ca="1" si="1600"/>
        <v>#N/A</v>
      </c>
      <c r="AQ637" t="e">
        <f t="shared" ca="1" si="1600"/>
        <v>#N/A</v>
      </c>
      <c r="AR637" t="e">
        <f t="shared" ca="1" si="1600"/>
        <v>#N/A</v>
      </c>
      <c r="AS637" t="e">
        <f t="shared" ca="1" si="1600"/>
        <v>#N/A</v>
      </c>
      <c r="AT637" t="e">
        <f t="shared" ca="1" si="1600"/>
        <v>#N/A</v>
      </c>
      <c r="AU637" t="e">
        <f t="shared" ca="1" si="1600"/>
        <v>#N/A</v>
      </c>
      <c r="AV637" t="e">
        <f t="shared" ca="1" si="1600"/>
        <v>#N/A</v>
      </c>
      <c r="AW637" t="e">
        <f t="shared" ca="1" si="1600"/>
        <v>#N/A</v>
      </c>
      <c r="AX637" t="e">
        <f t="shared" ca="1" si="1600"/>
        <v>#N/A</v>
      </c>
      <c r="AY637" t="e">
        <f t="shared" ca="1" si="1600"/>
        <v>#N/A</v>
      </c>
      <c r="AZ637" t="e">
        <f t="shared" ca="1" si="1600"/>
        <v>#N/A</v>
      </c>
      <c r="BA637" t="e">
        <f t="shared" ca="1" si="1600"/>
        <v>#N/A</v>
      </c>
      <c r="BB637" s="91" t="e">
        <f t="shared" ca="1" si="1600"/>
        <v>#N/A</v>
      </c>
      <c r="BC637" t="e">
        <f t="shared" ca="1" si="1600"/>
        <v>#N/A</v>
      </c>
      <c r="BD637" t="e">
        <f t="shared" ca="1" si="1600"/>
        <v>#N/A</v>
      </c>
      <c r="BE637" t="e">
        <f t="shared" ca="1" si="1600"/>
        <v>#N/A</v>
      </c>
      <c r="BF637" t="e">
        <f t="shared" ca="1" si="1600"/>
        <v>#N/A</v>
      </c>
      <c r="BG637" t="e">
        <f t="shared" ca="1" si="1600"/>
        <v>#N/A</v>
      </c>
      <c r="BH637" t="e">
        <f t="shared" ca="1" si="1600"/>
        <v>#N/A</v>
      </c>
      <c r="BI637" t="e">
        <f t="shared" ca="1" si="1600"/>
        <v>#N/A</v>
      </c>
      <c r="BJ637" t="e">
        <f t="shared" ca="1" si="1600"/>
        <v>#N/A</v>
      </c>
      <c r="BK637" t="e">
        <f t="shared" ca="1" si="1600"/>
        <v>#N/A</v>
      </c>
      <c r="BL637" t="e">
        <f t="shared" ca="1" si="1600"/>
        <v>#N/A</v>
      </c>
      <c r="BM637" t="e">
        <f t="shared" ca="1" si="1600"/>
        <v>#N/A</v>
      </c>
      <c r="BN637" t="e">
        <f t="shared" ca="1" si="1600"/>
        <v>#N/A</v>
      </c>
      <c r="BO637" t="e">
        <f t="shared" ca="1" si="1600"/>
        <v>#N/A</v>
      </c>
      <c r="BP637" t="e">
        <f t="shared" ca="1" si="1600"/>
        <v>#N/A</v>
      </c>
      <c r="BQ637" t="e">
        <f t="shared" ca="1" si="1600"/>
        <v>#N/A</v>
      </c>
      <c r="BR637" t="e">
        <f t="shared" ca="1" si="1600"/>
        <v>#N/A</v>
      </c>
      <c r="BS637" t="e">
        <f t="shared" ca="1" si="1600"/>
        <v>#N/A</v>
      </c>
      <c r="BT637" t="e">
        <f t="shared" ca="1" si="1600"/>
        <v>#N/A</v>
      </c>
      <c r="BU637" t="e">
        <f t="shared" ca="1" si="1600"/>
        <v>#N/A</v>
      </c>
      <c r="BV637" t="e">
        <f t="shared" ca="1" si="1600"/>
        <v>#N/A</v>
      </c>
      <c r="BW637" t="e">
        <f t="shared" ca="1" si="1600"/>
        <v>#N/A</v>
      </c>
      <c r="BX637" t="e">
        <f t="shared" ca="1" si="1600"/>
        <v>#N/A</v>
      </c>
      <c r="BY637" t="e">
        <f t="shared" ca="1" si="1600"/>
        <v>#N/A</v>
      </c>
      <c r="BZ637" t="e">
        <f t="shared" ca="1" si="1600"/>
        <v>#N/A</v>
      </c>
      <c r="CA637" t="e">
        <f t="shared" ca="1" si="1600"/>
        <v>#N/A</v>
      </c>
      <c r="CB637" t="e">
        <f t="shared" ca="1" si="1600"/>
        <v>#N/A</v>
      </c>
      <c r="CC637" t="e">
        <f t="shared" ca="1" si="1600"/>
        <v>#N/A</v>
      </c>
      <c r="CD637" t="e">
        <f t="shared" ca="1" si="1600"/>
        <v>#N/A</v>
      </c>
      <c r="CE637" t="e">
        <f t="shared" ca="1" si="1600"/>
        <v>#N/A</v>
      </c>
      <c r="CF637" s="91" t="e">
        <f t="shared" ca="1" si="1600"/>
        <v>#N/A</v>
      </c>
      <c r="CG637" t="e">
        <f t="shared" ca="1" si="1600"/>
        <v>#N/A</v>
      </c>
      <c r="CH637" t="e">
        <f t="shared" ca="1" si="1600"/>
        <v>#N/A</v>
      </c>
      <c r="CI637" t="e">
        <f t="shared" ca="1" si="1600"/>
        <v>#N/A</v>
      </c>
      <c r="CJ637" t="e">
        <f t="shared" ref="CJ637:EN640" ca="1" si="1601">$L637*$E$626</f>
        <v>#N/A</v>
      </c>
      <c r="CK637" t="e">
        <f t="shared" ca="1" si="1601"/>
        <v>#N/A</v>
      </c>
      <c r="CL637" t="e">
        <f t="shared" ca="1" si="1601"/>
        <v>#N/A</v>
      </c>
      <c r="CM637" t="e">
        <f t="shared" ca="1" si="1601"/>
        <v>#N/A</v>
      </c>
      <c r="CN637" t="e">
        <f t="shared" ca="1" si="1601"/>
        <v>#N/A</v>
      </c>
      <c r="CO637" t="e">
        <f t="shared" ca="1" si="1601"/>
        <v>#N/A</v>
      </c>
      <c r="CP637" t="e">
        <f t="shared" ca="1" si="1601"/>
        <v>#N/A</v>
      </c>
      <c r="CQ637" t="e">
        <f t="shared" ca="1" si="1601"/>
        <v>#N/A</v>
      </c>
      <c r="CR637" t="e">
        <f t="shared" ca="1" si="1601"/>
        <v>#N/A</v>
      </c>
      <c r="CS637" t="e">
        <f t="shared" ca="1" si="1601"/>
        <v>#N/A</v>
      </c>
      <c r="CT637" t="e">
        <f t="shared" ca="1" si="1601"/>
        <v>#N/A</v>
      </c>
      <c r="CU637" t="e">
        <f t="shared" ca="1" si="1601"/>
        <v>#N/A</v>
      </c>
      <c r="CV637" t="e">
        <f t="shared" ca="1" si="1601"/>
        <v>#N/A</v>
      </c>
      <c r="CW637" t="e">
        <f t="shared" ca="1" si="1601"/>
        <v>#N/A</v>
      </c>
      <c r="CX637" t="e">
        <f t="shared" ca="1" si="1601"/>
        <v>#N/A</v>
      </c>
      <c r="CY637" t="e">
        <f t="shared" ca="1" si="1601"/>
        <v>#N/A</v>
      </c>
      <c r="CZ637" t="e">
        <f t="shared" ca="1" si="1601"/>
        <v>#N/A</v>
      </c>
      <c r="DA637" t="e">
        <f t="shared" ca="1" si="1601"/>
        <v>#N/A</v>
      </c>
      <c r="DB637" t="e">
        <f t="shared" ca="1" si="1601"/>
        <v>#N/A</v>
      </c>
      <c r="DC637" t="e">
        <f t="shared" ca="1" si="1601"/>
        <v>#N/A</v>
      </c>
      <c r="DD637" t="e">
        <f t="shared" ca="1" si="1601"/>
        <v>#N/A</v>
      </c>
      <c r="DE637" t="e">
        <f t="shared" ca="1" si="1601"/>
        <v>#N/A</v>
      </c>
      <c r="DF637" t="e">
        <f t="shared" ca="1" si="1601"/>
        <v>#N/A</v>
      </c>
      <c r="DG637" t="e">
        <f t="shared" ca="1" si="1601"/>
        <v>#N/A</v>
      </c>
      <c r="DH637" t="e">
        <f t="shared" ca="1" si="1601"/>
        <v>#N/A</v>
      </c>
      <c r="DI637" t="e">
        <f t="shared" ca="1" si="1601"/>
        <v>#N/A</v>
      </c>
      <c r="DJ637" s="91" t="e">
        <f t="shared" ca="1" si="1601"/>
        <v>#N/A</v>
      </c>
      <c r="DK637" t="e">
        <f t="shared" ca="1" si="1601"/>
        <v>#N/A</v>
      </c>
      <c r="DL637" t="e">
        <f t="shared" ca="1" si="1601"/>
        <v>#N/A</v>
      </c>
      <c r="DM637" t="e">
        <f t="shared" ca="1" si="1601"/>
        <v>#N/A</v>
      </c>
      <c r="DN637" t="e">
        <f t="shared" ca="1" si="1601"/>
        <v>#N/A</v>
      </c>
      <c r="DO637" t="e">
        <f t="shared" ca="1" si="1601"/>
        <v>#N/A</v>
      </c>
      <c r="DP637" t="e">
        <f t="shared" ca="1" si="1601"/>
        <v>#N/A</v>
      </c>
      <c r="DQ637" t="e">
        <f t="shared" ca="1" si="1601"/>
        <v>#N/A</v>
      </c>
      <c r="DR637" t="e">
        <f t="shared" ca="1" si="1601"/>
        <v>#N/A</v>
      </c>
      <c r="DS637" t="e">
        <f t="shared" ca="1" si="1601"/>
        <v>#N/A</v>
      </c>
      <c r="DT637" t="e">
        <f t="shared" ca="1" si="1601"/>
        <v>#N/A</v>
      </c>
      <c r="DU637" t="e">
        <f t="shared" ca="1" si="1601"/>
        <v>#N/A</v>
      </c>
      <c r="DV637" t="e">
        <f t="shared" ca="1" si="1601"/>
        <v>#N/A</v>
      </c>
      <c r="DW637" t="e">
        <f t="shared" ca="1" si="1601"/>
        <v>#N/A</v>
      </c>
      <c r="DX637" t="e">
        <f t="shared" ca="1" si="1601"/>
        <v>#N/A</v>
      </c>
      <c r="DY637" t="e">
        <f t="shared" ca="1" si="1601"/>
        <v>#N/A</v>
      </c>
      <c r="DZ637" t="e">
        <f t="shared" ca="1" si="1601"/>
        <v>#N/A</v>
      </c>
      <c r="EA637" t="e">
        <f t="shared" ca="1" si="1601"/>
        <v>#N/A</v>
      </c>
      <c r="EB637" t="e">
        <f t="shared" ca="1" si="1601"/>
        <v>#N/A</v>
      </c>
      <c r="EC637" t="e">
        <f t="shared" ca="1" si="1601"/>
        <v>#N/A</v>
      </c>
      <c r="ED637" t="e">
        <f t="shared" ca="1" si="1601"/>
        <v>#N/A</v>
      </c>
      <c r="EE637" t="e">
        <f t="shared" ca="1" si="1601"/>
        <v>#N/A</v>
      </c>
      <c r="EF637" t="e">
        <f t="shared" ca="1" si="1601"/>
        <v>#N/A</v>
      </c>
      <c r="EG637" t="e">
        <f t="shared" ca="1" si="1601"/>
        <v>#N/A</v>
      </c>
      <c r="EH637" t="e">
        <f t="shared" ca="1" si="1601"/>
        <v>#N/A</v>
      </c>
      <c r="EI637" t="e">
        <f t="shared" ca="1" si="1601"/>
        <v>#N/A</v>
      </c>
      <c r="EJ637" t="e">
        <f t="shared" ca="1" si="1601"/>
        <v>#N/A</v>
      </c>
      <c r="EK637" t="e">
        <f t="shared" ca="1" si="1601"/>
        <v>#N/A</v>
      </c>
      <c r="EL637" t="e">
        <f t="shared" ca="1" si="1601"/>
        <v>#N/A</v>
      </c>
      <c r="EM637" t="e">
        <f t="shared" ca="1" si="1601"/>
        <v>#N/A</v>
      </c>
      <c r="EN637" s="91" t="e">
        <f t="shared" ca="1" si="1601"/>
        <v>#N/A</v>
      </c>
    </row>
    <row r="638" spans="1:144">
      <c r="A638" t="str">
        <f ca="1"/>
        <v>Superstructure</v>
      </c>
      <c r="B638" t="str">
        <f ca="1"/>
        <v>Beams</v>
      </c>
      <c r="C638">
        <f ca="1"/>
        <v>0</v>
      </c>
      <c r="D638" t="str">
        <f ca="1"/>
        <v/>
      </c>
      <c r="E638">
        <f ca="1"/>
        <v>0</v>
      </c>
      <c r="F638">
        <f ca="1"/>
        <v>0</v>
      </c>
      <c r="G638">
        <f ca="1"/>
        <v>0</v>
      </c>
      <c r="H638" t="str">
        <f ca="1"/>
        <v/>
      </c>
      <c r="I638">
        <f ca="1"/>
        <v>0</v>
      </c>
      <c r="J638" t="str">
        <f ca="1"/>
        <v/>
      </c>
      <c r="K638" t="str">
        <f ca="1"/>
        <v>0</v>
      </c>
      <c r="L638" t="str">
        <f ca="1"/>
        <v>0</v>
      </c>
      <c r="M638" t="str">
        <f ca="1"/>
        <v>0</v>
      </c>
      <c r="X638" s="91" t="e">
        <f t="shared" ca="1" si="1596"/>
        <v>#N/A</v>
      </c>
      <c r="Y638" t="e">
        <f t="shared" ref="Y638:CJ641" ca="1" si="1602">$L638*$E$626</f>
        <v>#N/A</v>
      </c>
      <c r="Z638" t="e">
        <f t="shared" ca="1" si="1602"/>
        <v>#N/A</v>
      </c>
      <c r="AA638" t="e">
        <f t="shared" ca="1" si="1602"/>
        <v>#N/A</v>
      </c>
      <c r="AB638" t="e">
        <f t="shared" ca="1" si="1602"/>
        <v>#N/A</v>
      </c>
      <c r="AC638" t="e">
        <f t="shared" ca="1" si="1602"/>
        <v>#N/A</v>
      </c>
      <c r="AD638" t="e">
        <f t="shared" ca="1" si="1602"/>
        <v>#N/A</v>
      </c>
      <c r="AE638" t="e">
        <f t="shared" ca="1" si="1602"/>
        <v>#N/A</v>
      </c>
      <c r="AF638" t="e">
        <f t="shared" ca="1" si="1602"/>
        <v>#N/A</v>
      </c>
      <c r="AG638" t="e">
        <f t="shared" ca="1" si="1602"/>
        <v>#N/A</v>
      </c>
      <c r="AH638" t="e">
        <f t="shared" ca="1" si="1602"/>
        <v>#N/A</v>
      </c>
      <c r="AI638" t="e">
        <f t="shared" ca="1" si="1602"/>
        <v>#N/A</v>
      </c>
      <c r="AJ638" t="e">
        <f t="shared" ca="1" si="1602"/>
        <v>#N/A</v>
      </c>
      <c r="AK638" t="e">
        <f t="shared" ca="1" si="1602"/>
        <v>#N/A</v>
      </c>
      <c r="AL638" t="e">
        <f t="shared" ca="1" si="1602"/>
        <v>#N/A</v>
      </c>
      <c r="AM638" t="e">
        <f t="shared" ca="1" si="1602"/>
        <v>#N/A</v>
      </c>
      <c r="AN638" t="e">
        <f t="shared" ca="1" si="1602"/>
        <v>#N/A</v>
      </c>
      <c r="AO638" t="e">
        <f t="shared" ca="1" si="1602"/>
        <v>#N/A</v>
      </c>
      <c r="AP638" t="e">
        <f t="shared" ca="1" si="1602"/>
        <v>#N/A</v>
      </c>
      <c r="AQ638" t="e">
        <f t="shared" ca="1" si="1602"/>
        <v>#N/A</v>
      </c>
      <c r="AR638" t="e">
        <f t="shared" ca="1" si="1602"/>
        <v>#N/A</v>
      </c>
      <c r="AS638" t="e">
        <f t="shared" ca="1" si="1602"/>
        <v>#N/A</v>
      </c>
      <c r="AT638" t="e">
        <f t="shared" ca="1" si="1602"/>
        <v>#N/A</v>
      </c>
      <c r="AU638" t="e">
        <f t="shared" ca="1" si="1602"/>
        <v>#N/A</v>
      </c>
      <c r="AV638" t="e">
        <f t="shared" ca="1" si="1602"/>
        <v>#N/A</v>
      </c>
      <c r="AW638" t="e">
        <f t="shared" ca="1" si="1602"/>
        <v>#N/A</v>
      </c>
      <c r="AX638" t="e">
        <f t="shared" ca="1" si="1602"/>
        <v>#N/A</v>
      </c>
      <c r="AY638" t="e">
        <f t="shared" ca="1" si="1602"/>
        <v>#N/A</v>
      </c>
      <c r="AZ638" t="e">
        <f t="shared" ca="1" si="1602"/>
        <v>#N/A</v>
      </c>
      <c r="BA638" t="e">
        <f t="shared" ca="1" si="1602"/>
        <v>#N/A</v>
      </c>
      <c r="BB638" s="91" t="e">
        <f t="shared" ca="1" si="1602"/>
        <v>#N/A</v>
      </c>
      <c r="BC638" t="e">
        <f t="shared" ca="1" si="1602"/>
        <v>#N/A</v>
      </c>
      <c r="BD638" t="e">
        <f t="shared" ca="1" si="1602"/>
        <v>#N/A</v>
      </c>
      <c r="BE638" t="e">
        <f t="shared" ca="1" si="1602"/>
        <v>#N/A</v>
      </c>
      <c r="BF638" t="e">
        <f t="shared" ca="1" si="1602"/>
        <v>#N/A</v>
      </c>
      <c r="BG638" t="e">
        <f t="shared" ca="1" si="1602"/>
        <v>#N/A</v>
      </c>
      <c r="BH638" t="e">
        <f t="shared" ca="1" si="1602"/>
        <v>#N/A</v>
      </c>
      <c r="BI638" t="e">
        <f t="shared" ca="1" si="1602"/>
        <v>#N/A</v>
      </c>
      <c r="BJ638" t="e">
        <f t="shared" ca="1" si="1602"/>
        <v>#N/A</v>
      </c>
      <c r="BK638" t="e">
        <f t="shared" ca="1" si="1602"/>
        <v>#N/A</v>
      </c>
      <c r="BL638" t="e">
        <f t="shared" ca="1" si="1602"/>
        <v>#N/A</v>
      </c>
      <c r="BM638" t="e">
        <f t="shared" ca="1" si="1602"/>
        <v>#N/A</v>
      </c>
      <c r="BN638" t="e">
        <f t="shared" ca="1" si="1602"/>
        <v>#N/A</v>
      </c>
      <c r="BO638" t="e">
        <f t="shared" ca="1" si="1602"/>
        <v>#N/A</v>
      </c>
      <c r="BP638" t="e">
        <f t="shared" ca="1" si="1602"/>
        <v>#N/A</v>
      </c>
      <c r="BQ638" t="e">
        <f t="shared" ca="1" si="1602"/>
        <v>#N/A</v>
      </c>
      <c r="BR638" t="e">
        <f t="shared" ca="1" si="1602"/>
        <v>#N/A</v>
      </c>
      <c r="BS638" t="e">
        <f t="shared" ca="1" si="1602"/>
        <v>#N/A</v>
      </c>
      <c r="BT638" t="e">
        <f t="shared" ca="1" si="1602"/>
        <v>#N/A</v>
      </c>
      <c r="BU638" t="e">
        <f t="shared" ca="1" si="1602"/>
        <v>#N/A</v>
      </c>
      <c r="BV638" t="e">
        <f t="shared" ca="1" si="1602"/>
        <v>#N/A</v>
      </c>
      <c r="BW638" t="e">
        <f t="shared" ca="1" si="1602"/>
        <v>#N/A</v>
      </c>
      <c r="BX638" t="e">
        <f t="shared" ca="1" si="1602"/>
        <v>#N/A</v>
      </c>
      <c r="BY638" t="e">
        <f t="shared" ca="1" si="1602"/>
        <v>#N/A</v>
      </c>
      <c r="BZ638" t="e">
        <f t="shared" ca="1" si="1602"/>
        <v>#N/A</v>
      </c>
      <c r="CA638" t="e">
        <f t="shared" ca="1" si="1602"/>
        <v>#N/A</v>
      </c>
      <c r="CB638" t="e">
        <f t="shared" ca="1" si="1602"/>
        <v>#N/A</v>
      </c>
      <c r="CC638" t="e">
        <f t="shared" ca="1" si="1602"/>
        <v>#N/A</v>
      </c>
      <c r="CD638" t="e">
        <f t="shared" ca="1" si="1602"/>
        <v>#N/A</v>
      </c>
      <c r="CE638" t="e">
        <f t="shared" ca="1" si="1602"/>
        <v>#N/A</v>
      </c>
      <c r="CF638" s="91" t="e">
        <f t="shared" ca="1" si="1602"/>
        <v>#N/A</v>
      </c>
      <c r="CG638" t="e">
        <f t="shared" ca="1" si="1602"/>
        <v>#N/A</v>
      </c>
      <c r="CH638" t="e">
        <f t="shared" ca="1" si="1602"/>
        <v>#N/A</v>
      </c>
      <c r="CI638" t="e">
        <f t="shared" ca="1" si="1602"/>
        <v>#N/A</v>
      </c>
      <c r="CJ638" t="e">
        <f t="shared" ca="1" si="1602"/>
        <v>#N/A</v>
      </c>
      <c r="CK638" t="e">
        <f t="shared" ca="1" si="1601"/>
        <v>#N/A</v>
      </c>
      <c r="CL638" t="e">
        <f t="shared" ca="1" si="1601"/>
        <v>#N/A</v>
      </c>
      <c r="CM638" t="e">
        <f t="shared" ca="1" si="1601"/>
        <v>#N/A</v>
      </c>
      <c r="CN638" t="e">
        <f t="shared" ca="1" si="1601"/>
        <v>#N/A</v>
      </c>
      <c r="CO638" t="e">
        <f t="shared" ca="1" si="1601"/>
        <v>#N/A</v>
      </c>
      <c r="CP638" t="e">
        <f t="shared" ca="1" si="1601"/>
        <v>#N/A</v>
      </c>
      <c r="CQ638" t="e">
        <f t="shared" ca="1" si="1601"/>
        <v>#N/A</v>
      </c>
      <c r="CR638" t="e">
        <f t="shared" ca="1" si="1601"/>
        <v>#N/A</v>
      </c>
      <c r="CS638" t="e">
        <f t="shared" ca="1" si="1601"/>
        <v>#N/A</v>
      </c>
      <c r="CT638" t="e">
        <f t="shared" ca="1" si="1601"/>
        <v>#N/A</v>
      </c>
      <c r="CU638" t="e">
        <f t="shared" ca="1" si="1601"/>
        <v>#N/A</v>
      </c>
      <c r="CV638" t="e">
        <f t="shared" ca="1" si="1601"/>
        <v>#N/A</v>
      </c>
      <c r="CW638" t="e">
        <f t="shared" ca="1" si="1601"/>
        <v>#N/A</v>
      </c>
      <c r="CX638" t="e">
        <f t="shared" ca="1" si="1601"/>
        <v>#N/A</v>
      </c>
      <c r="CY638" t="e">
        <f t="shared" ca="1" si="1601"/>
        <v>#N/A</v>
      </c>
      <c r="CZ638" t="e">
        <f t="shared" ca="1" si="1601"/>
        <v>#N/A</v>
      </c>
      <c r="DA638" t="e">
        <f t="shared" ca="1" si="1601"/>
        <v>#N/A</v>
      </c>
      <c r="DB638" t="e">
        <f t="shared" ca="1" si="1601"/>
        <v>#N/A</v>
      </c>
      <c r="DC638" t="e">
        <f t="shared" ca="1" si="1601"/>
        <v>#N/A</v>
      </c>
      <c r="DD638" t="e">
        <f t="shared" ca="1" si="1601"/>
        <v>#N/A</v>
      </c>
      <c r="DE638" t="e">
        <f t="shared" ca="1" si="1601"/>
        <v>#N/A</v>
      </c>
      <c r="DF638" t="e">
        <f t="shared" ca="1" si="1601"/>
        <v>#N/A</v>
      </c>
      <c r="DG638" t="e">
        <f t="shared" ca="1" si="1601"/>
        <v>#N/A</v>
      </c>
      <c r="DH638" t="e">
        <f t="shared" ca="1" si="1601"/>
        <v>#N/A</v>
      </c>
      <c r="DI638" t="e">
        <f t="shared" ca="1" si="1601"/>
        <v>#N/A</v>
      </c>
      <c r="DJ638" s="91" t="e">
        <f t="shared" ca="1" si="1601"/>
        <v>#N/A</v>
      </c>
      <c r="DK638" t="e">
        <f t="shared" ca="1" si="1601"/>
        <v>#N/A</v>
      </c>
      <c r="DL638" t="e">
        <f t="shared" ca="1" si="1601"/>
        <v>#N/A</v>
      </c>
      <c r="DM638" t="e">
        <f t="shared" ca="1" si="1601"/>
        <v>#N/A</v>
      </c>
      <c r="DN638" t="e">
        <f t="shared" ca="1" si="1601"/>
        <v>#N/A</v>
      </c>
      <c r="DO638" t="e">
        <f t="shared" ca="1" si="1601"/>
        <v>#N/A</v>
      </c>
      <c r="DP638" t="e">
        <f t="shared" ca="1" si="1601"/>
        <v>#N/A</v>
      </c>
      <c r="DQ638" t="e">
        <f t="shared" ca="1" si="1601"/>
        <v>#N/A</v>
      </c>
      <c r="DR638" t="e">
        <f t="shared" ca="1" si="1601"/>
        <v>#N/A</v>
      </c>
      <c r="DS638" t="e">
        <f t="shared" ca="1" si="1601"/>
        <v>#N/A</v>
      </c>
      <c r="DT638" t="e">
        <f t="shared" ca="1" si="1601"/>
        <v>#N/A</v>
      </c>
      <c r="DU638" t="e">
        <f t="shared" ca="1" si="1601"/>
        <v>#N/A</v>
      </c>
      <c r="DV638" t="e">
        <f t="shared" ca="1" si="1601"/>
        <v>#N/A</v>
      </c>
      <c r="DW638" t="e">
        <f t="shared" ca="1" si="1601"/>
        <v>#N/A</v>
      </c>
      <c r="DX638" t="e">
        <f t="shared" ca="1" si="1601"/>
        <v>#N/A</v>
      </c>
      <c r="DY638" t="e">
        <f t="shared" ca="1" si="1601"/>
        <v>#N/A</v>
      </c>
      <c r="DZ638" t="e">
        <f t="shared" ca="1" si="1601"/>
        <v>#N/A</v>
      </c>
      <c r="EA638" t="e">
        <f t="shared" ca="1" si="1601"/>
        <v>#N/A</v>
      </c>
      <c r="EB638" t="e">
        <f t="shared" ca="1" si="1601"/>
        <v>#N/A</v>
      </c>
      <c r="EC638" t="e">
        <f t="shared" ca="1" si="1601"/>
        <v>#N/A</v>
      </c>
      <c r="ED638" t="e">
        <f t="shared" ca="1" si="1601"/>
        <v>#N/A</v>
      </c>
      <c r="EE638" t="e">
        <f t="shared" ca="1" si="1601"/>
        <v>#N/A</v>
      </c>
      <c r="EF638" t="e">
        <f t="shared" ca="1" si="1601"/>
        <v>#N/A</v>
      </c>
      <c r="EG638" t="e">
        <f t="shared" ca="1" si="1601"/>
        <v>#N/A</v>
      </c>
      <c r="EH638" t="e">
        <f t="shared" ca="1" si="1601"/>
        <v>#N/A</v>
      </c>
      <c r="EI638" t="e">
        <f t="shared" ca="1" si="1601"/>
        <v>#N/A</v>
      </c>
      <c r="EJ638" t="e">
        <f t="shared" ca="1" si="1601"/>
        <v>#N/A</v>
      </c>
      <c r="EK638" t="e">
        <f t="shared" ca="1" si="1601"/>
        <v>#N/A</v>
      </c>
      <c r="EL638" t="e">
        <f t="shared" ca="1" si="1601"/>
        <v>#N/A</v>
      </c>
      <c r="EM638" t="e">
        <f t="shared" ca="1" si="1601"/>
        <v>#N/A</v>
      </c>
      <c r="EN638" s="91" t="e">
        <f t="shared" ca="1" si="1601"/>
        <v>#N/A</v>
      </c>
    </row>
    <row r="639" spans="1:144">
      <c r="A639" t="str">
        <f ca="1"/>
        <v>Superstructure</v>
      </c>
      <c r="B639" t="str">
        <f ca="1"/>
        <v>Secondary beams</v>
      </c>
      <c r="C639">
        <f ca="1"/>
        <v>0</v>
      </c>
      <c r="D639" t="str">
        <f ca="1"/>
        <v/>
      </c>
      <c r="E639">
        <f ca="1"/>
        <v>0</v>
      </c>
      <c r="F639">
        <f ca="1"/>
        <v>0</v>
      </c>
      <c r="G639">
        <f ca="1"/>
        <v>0</v>
      </c>
      <c r="H639" t="str">
        <f ca="1"/>
        <v/>
      </c>
      <c r="I639">
        <f ca="1"/>
        <v>0</v>
      </c>
      <c r="J639" t="str">
        <f ca="1"/>
        <v/>
      </c>
      <c r="K639" t="str">
        <f ca="1"/>
        <v>0</v>
      </c>
      <c r="L639" t="str">
        <f ca="1"/>
        <v>0</v>
      </c>
      <c r="M639" t="str">
        <f ca="1"/>
        <v>0</v>
      </c>
      <c r="X639" s="91" t="e">
        <f t="shared" ca="1" si="1596"/>
        <v>#N/A</v>
      </c>
      <c r="Y639" t="e">
        <f t="shared" ca="1" si="1602"/>
        <v>#N/A</v>
      </c>
      <c r="Z639" t="e">
        <f t="shared" ca="1" si="1602"/>
        <v>#N/A</v>
      </c>
      <c r="AA639" t="e">
        <f t="shared" ca="1" si="1602"/>
        <v>#N/A</v>
      </c>
      <c r="AB639" t="e">
        <f t="shared" ca="1" si="1602"/>
        <v>#N/A</v>
      </c>
      <c r="AC639" t="e">
        <f t="shared" ca="1" si="1602"/>
        <v>#N/A</v>
      </c>
      <c r="AD639" t="e">
        <f t="shared" ca="1" si="1602"/>
        <v>#N/A</v>
      </c>
      <c r="AE639" t="e">
        <f t="shared" ca="1" si="1602"/>
        <v>#N/A</v>
      </c>
      <c r="AF639" t="e">
        <f t="shared" ca="1" si="1602"/>
        <v>#N/A</v>
      </c>
      <c r="AG639" t="e">
        <f t="shared" ca="1" si="1602"/>
        <v>#N/A</v>
      </c>
      <c r="AH639" t="e">
        <f t="shared" ca="1" si="1602"/>
        <v>#N/A</v>
      </c>
      <c r="AI639" t="e">
        <f t="shared" ca="1" si="1602"/>
        <v>#N/A</v>
      </c>
      <c r="AJ639" t="e">
        <f t="shared" ca="1" si="1602"/>
        <v>#N/A</v>
      </c>
      <c r="AK639" t="e">
        <f t="shared" ca="1" si="1602"/>
        <v>#N/A</v>
      </c>
      <c r="AL639" t="e">
        <f t="shared" ca="1" si="1602"/>
        <v>#N/A</v>
      </c>
      <c r="AM639" t="e">
        <f t="shared" ca="1" si="1602"/>
        <v>#N/A</v>
      </c>
      <c r="AN639" t="e">
        <f t="shared" ca="1" si="1602"/>
        <v>#N/A</v>
      </c>
      <c r="AO639" t="e">
        <f t="shared" ca="1" si="1602"/>
        <v>#N/A</v>
      </c>
      <c r="AP639" t="e">
        <f t="shared" ca="1" si="1602"/>
        <v>#N/A</v>
      </c>
      <c r="AQ639" t="e">
        <f t="shared" ca="1" si="1602"/>
        <v>#N/A</v>
      </c>
      <c r="AR639" t="e">
        <f t="shared" ca="1" si="1602"/>
        <v>#N/A</v>
      </c>
      <c r="AS639" t="e">
        <f t="shared" ca="1" si="1602"/>
        <v>#N/A</v>
      </c>
      <c r="AT639" t="e">
        <f t="shared" ca="1" si="1602"/>
        <v>#N/A</v>
      </c>
      <c r="AU639" t="e">
        <f t="shared" ca="1" si="1602"/>
        <v>#N/A</v>
      </c>
      <c r="AV639" t="e">
        <f t="shared" ca="1" si="1602"/>
        <v>#N/A</v>
      </c>
      <c r="AW639" t="e">
        <f t="shared" ca="1" si="1602"/>
        <v>#N/A</v>
      </c>
      <c r="AX639" t="e">
        <f t="shared" ca="1" si="1602"/>
        <v>#N/A</v>
      </c>
      <c r="AY639" t="e">
        <f t="shared" ca="1" si="1602"/>
        <v>#N/A</v>
      </c>
      <c r="AZ639" t="e">
        <f t="shared" ca="1" si="1602"/>
        <v>#N/A</v>
      </c>
      <c r="BA639" t="e">
        <f t="shared" ca="1" si="1602"/>
        <v>#N/A</v>
      </c>
      <c r="BB639" s="91" t="e">
        <f t="shared" ca="1" si="1602"/>
        <v>#N/A</v>
      </c>
      <c r="BC639" t="e">
        <f t="shared" ca="1" si="1602"/>
        <v>#N/A</v>
      </c>
      <c r="BD639" t="e">
        <f t="shared" ca="1" si="1602"/>
        <v>#N/A</v>
      </c>
      <c r="BE639" t="e">
        <f t="shared" ca="1" si="1602"/>
        <v>#N/A</v>
      </c>
      <c r="BF639" t="e">
        <f t="shared" ca="1" si="1602"/>
        <v>#N/A</v>
      </c>
      <c r="BG639" t="e">
        <f t="shared" ca="1" si="1602"/>
        <v>#N/A</v>
      </c>
      <c r="BH639" t="e">
        <f t="shared" ca="1" si="1602"/>
        <v>#N/A</v>
      </c>
      <c r="BI639" t="e">
        <f t="shared" ca="1" si="1602"/>
        <v>#N/A</v>
      </c>
      <c r="BJ639" t="e">
        <f t="shared" ca="1" si="1602"/>
        <v>#N/A</v>
      </c>
      <c r="BK639" t="e">
        <f t="shared" ca="1" si="1602"/>
        <v>#N/A</v>
      </c>
      <c r="BL639" t="e">
        <f t="shared" ca="1" si="1602"/>
        <v>#N/A</v>
      </c>
      <c r="BM639" t="e">
        <f t="shared" ca="1" si="1602"/>
        <v>#N/A</v>
      </c>
      <c r="BN639" t="e">
        <f t="shared" ca="1" si="1602"/>
        <v>#N/A</v>
      </c>
      <c r="BO639" t="e">
        <f t="shared" ca="1" si="1602"/>
        <v>#N/A</v>
      </c>
      <c r="BP639" t="e">
        <f t="shared" ca="1" si="1602"/>
        <v>#N/A</v>
      </c>
      <c r="BQ639" t="e">
        <f t="shared" ca="1" si="1602"/>
        <v>#N/A</v>
      </c>
      <c r="BR639" t="e">
        <f t="shared" ca="1" si="1602"/>
        <v>#N/A</v>
      </c>
      <c r="BS639" t="e">
        <f t="shared" ca="1" si="1602"/>
        <v>#N/A</v>
      </c>
      <c r="BT639" t="e">
        <f t="shared" ca="1" si="1602"/>
        <v>#N/A</v>
      </c>
      <c r="BU639" t="e">
        <f t="shared" ca="1" si="1602"/>
        <v>#N/A</v>
      </c>
      <c r="BV639" t="e">
        <f t="shared" ca="1" si="1602"/>
        <v>#N/A</v>
      </c>
      <c r="BW639" t="e">
        <f t="shared" ca="1" si="1602"/>
        <v>#N/A</v>
      </c>
      <c r="BX639" t="e">
        <f t="shared" ca="1" si="1602"/>
        <v>#N/A</v>
      </c>
      <c r="BY639" t="e">
        <f t="shared" ca="1" si="1602"/>
        <v>#N/A</v>
      </c>
      <c r="BZ639" t="e">
        <f t="shared" ca="1" si="1602"/>
        <v>#N/A</v>
      </c>
      <c r="CA639" t="e">
        <f t="shared" ca="1" si="1602"/>
        <v>#N/A</v>
      </c>
      <c r="CB639" t="e">
        <f t="shared" ca="1" si="1602"/>
        <v>#N/A</v>
      </c>
      <c r="CC639" t="e">
        <f t="shared" ca="1" si="1602"/>
        <v>#N/A</v>
      </c>
      <c r="CD639" t="e">
        <f t="shared" ca="1" si="1602"/>
        <v>#N/A</v>
      </c>
      <c r="CE639" t="e">
        <f t="shared" ca="1" si="1602"/>
        <v>#N/A</v>
      </c>
      <c r="CF639" s="91" t="e">
        <f t="shared" ca="1" si="1602"/>
        <v>#N/A</v>
      </c>
      <c r="CG639" t="e">
        <f t="shared" ca="1" si="1602"/>
        <v>#N/A</v>
      </c>
      <c r="CH639" t="e">
        <f t="shared" ca="1" si="1602"/>
        <v>#N/A</v>
      </c>
      <c r="CI639" t="e">
        <f t="shared" ca="1" si="1602"/>
        <v>#N/A</v>
      </c>
      <c r="CJ639" t="e">
        <f t="shared" ca="1" si="1602"/>
        <v>#N/A</v>
      </c>
      <c r="CK639" t="e">
        <f t="shared" ca="1" si="1601"/>
        <v>#N/A</v>
      </c>
      <c r="CL639" t="e">
        <f t="shared" ca="1" si="1601"/>
        <v>#N/A</v>
      </c>
      <c r="CM639" t="e">
        <f t="shared" ca="1" si="1601"/>
        <v>#N/A</v>
      </c>
      <c r="CN639" t="e">
        <f t="shared" ca="1" si="1601"/>
        <v>#N/A</v>
      </c>
      <c r="CO639" t="e">
        <f t="shared" ca="1" si="1601"/>
        <v>#N/A</v>
      </c>
      <c r="CP639" t="e">
        <f t="shared" ca="1" si="1601"/>
        <v>#N/A</v>
      </c>
      <c r="CQ639" t="e">
        <f t="shared" ca="1" si="1601"/>
        <v>#N/A</v>
      </c>
      <c r="CR639" t="e">
        <f t="shared" ca="1" si="1601"/>
        <v>#N/A</v>
      </c>
      <c r="CS639" t="e">
        <f t="shared" ca="1" si="1601"/>
        <v>#N/A</v>
      </c>
      <c r="CT639" t="e">
        <f t="shared" ca="1" si="1601"/>
        <v>#N/A</v>
      </c>
      <c r="CU639" t="e">
        <f t="shared" ca="1" si="1601"/>
        <v>#N/A</v>
      </c>
      <c r="CV639" t="e">
        <f t="shared" ca="1" si="1601"/>
        <v>#N/A</v>
      </c>
      <c r="CW639" t="e">
        <f t="shared" ca="1" si="1601"/>
        <v>#N/A</v>
      </c>
      <c r="CX639" t="e">
        <f t="shared" ca="1" si="1601"/>
        <v>#N/A</v>
      </c>
      <c r="CY639" t="e">
        <f t="shared" ca="1" si="1601"/>
        <v>#N/A</v>
      </c>
      <c r="CZ639" t="e">
        <f t="shared" ca="1" si="1601"/>
        <v>#N/A</v>
      </c>
      <c r="DA639" t="e">
        <f t="shared" ca="1" si="1601"/>
        <v>#N/A</v>
      </c>
      <c r="DB639" t="e">
        <f t="shared" ca="1" si="1601"/>
        <v>#N/A</v>
      </c>
      <c r="DC639" t="e">
        <f t="shared" ca="1" si="1601"/>
        <v>#N/A</v>
      </c>
      <c r="DD639" t="e">
        <f t="shared" ca="1" si="1601"/>
        <v>#N/A</v>
      </c>
      <c r="DE639" t="e">
        <f t="shared" ca="1" si="1601"/>
        <v>#N/A</v>
      </c>
      <c r="DF639" t="e">
        <f t="shared" ca="1" si="1601"/>
        <v>#N/A</v>
      </c>
      <c r="DG639" t="e">
        <f t="shared" ca="1" si="1601"/>
        <v>#N/A</v>
      </c>
      <c r="DH639" t="e">
        <f t="shared" ca="1" si="1601"/>
        <v>#N/A</v>
      </c>
      <c r="DI639" t="e">
        <f t="shared" ca="1" si="1601"/>
        <v>#N/A</v>
      </c>
      <c r="DJ639" s="91" t="e">
        <f t="shared" ca="1" si="1601"/>
        <v>#N/A</v>
      </c>
      <c r="DK639" t="e">
        <f t="shared" ca="1" si="1601"/>
        <v>#N/A</v>
      </c>
      <c r="DL639" t="e">
        <f t="shared" ca="1" si="1601"/>
        <v>#N/A</v>
      </c>
      <c r="DM639" t="e">
        <f t="shared" ca="1" si="1601"/>
        <v>#N/A</v>
      </c>
      <c r="DN639" t="e">
        <f t="shared" ca="1" si="1601"/>
        <v>#N/A</v>
      </c>
      <c r="DO639" t="e">
        <f t="shared" ca="1" si="1601"/>
        <v>#N/A</v>
      </c>
      <c r="DP639" t="e">
        <f t="shared" ca="1" si="1601"/>
        <v>#N/A</v>
      </c>
      <c r="DQ639" t="e">
        <f t="shared" ca="1" si="1601"/>
        <v>#N/A</v>
      </c>
      <c r="DR639" t="e">
        <f t="shared" ca="1" si="1601"/>
        <v>#N/A</v>
      </c>
      <c r="DS639" t="e">
        <f t="shared" ca="1" si="1601"/>
        <v>#N/A</v>
      </c>
      <c r="DT639" t="e">
        <f t="shared" ca="1" si="1601"/>
        <v>#N/A</v>
      </c>
      <c r="DU639" t="e">
        <f t="shared" ca="1" si="1601"/>
        <v>#N/A</v>
      </c>
      <c r="DV639" t="e">
        <f t="shared" ca="1" si="1601"/>
        <v>#N/A</v>
      </c>
      <c r="DW639" t="e">
        <f t="shared" ca="1" si="1601"/>
        <v>#N/A</v>
      </c>
      <c r="DX639" t="e">
        <f t="shared" ca="1" si="1601"/>
        <v>#N/A</v>
      </c>
      <c r="DY639" t="e">
        <f t="shared" ca="1" si="1601"/>
        <v>#N/A</v>
      </c>
      <c r="DZ639" t="e">
        <f t="shared" ca="1" si="1601"/>
        <v>#N/A</v>
      </c>
      <c r="EA639" t="e">
        <f t="shared" ca="1" si="1601"/>
        <v>#N/A</v>
      </c>
      <c r="EB639" t="e">
        <f t="shared" ca="1" si="1601"/>
        <v>#N/A</v>
      </c>
      <c r="EC639" t="e">
        <f t="shared" ca="1" si="1601"/>
        <v>#N/A</v>
      </c>
      <c r="ED639" t="e">
        <f t="shared" ca="1" si="1601"/>
        <v>#N/A</v>
      </c>
      <c r="EE639" t="e">
        <f t="shared" ca="1" si="1601"/>
        <v>#N/A</v>
      </c>
      <c r="EF639" t="e">
        <f t="shared" ca="1" si="1601"/>
        <v>#N/A</v>
      </c>
      <c r="EG639" t="e">
        <f t="shared" ca="1" si="1601"/>
        <v>#N/A</v>
      </c>
      <c r="EH639" t="e">
        <f t="shared" ca="1" si="1601"/>
        <v>#N/A</v>
      </c>
      <c r="EI639" t="e">
        <f t="shared" ca="1" si="1601"/>
        <v>#N/A</v>
      </c>
      <c r="EJ639" t="e">
        <f t="shared" ca="1" si="1601"/>
        <v>#N/A</v>
      </c>
      <c r="EK639" t="e">
        <f t="shared" ca="1" si="1601"/>
        <v>#N/A</v>
      </c>
      <c r="EL639" t="e">
        <f t="shared" ca="1" si="1601"/>
        <v>#N/A</v>
      </c>
      <c r="EM639" t="e">
        <f t="shared" ca="1" si="1601"/>
        <v>#N/A</v>
      </c>
      <c r="EN639" s="91" t="e">
        <f t="shared" ca="1" si="1601"/>
        <v>#N/A</v>
      </c>
    </row>
    <row r="640" spans="1:144">
      <c r="A640" t="str">
        <f ca="1"/>
        <v>Upper floors</v>
      </c>
      <c r="B640" t="str">
        <f ca="1"/>
        <v>Floor slab</v>
      </c>
      <c r="C640">
        <f ca="1"/>
        <v>0</v>
      </c>
      <c r="D640" t="str">
        <f ca="1"/>
        <v/>
      </c>
      <c r="E640">
        <f ca="1"/>
        <v>0</v>
      </c>
      <c r="F640">
        <f ca="1"/>
        <v>0</v>
      </c>
      <c r="G640">
        <f ca="1"/>
        <v>0</v>
      </c>
      <c r="H640" t="str">
        <f ca="1"/>
        <v/>
      </c>
      <c r="I640">
        <f ca="1"/>
        <v>0</v>
      </c>
      <c r="J640" t="str">
        <f ca="1"/>
        <v/>
      </c>
      <c r="K640" t="str">
        <f ca="1"/>
        <v>0</v>
      </c>
      <c r="L640" t="str">
        <f ca="1"/>
        <v>0</v>
      </c>
      <c r="M640" t="str">
        <f ca="1"/>
        <v>0</v>
      </c>
      <c r="X640" s="91" t="e">
        <f t="shared" ca="1" si="1596"/>
        <v>#N/A</v>
      </c>
      <c r="Y640" t="e">
        <f t="shared" ca="1" si="1602"/>
        <v>#N/A</v>
      </c>
      <c r="Z640" t="e">
        <f t="shared" ca="1" si="1602"/>
        <v>#N/A</v>
      </c>
      <c r="AA640" t="e">
        <f t="shared" ca="1" si="1602"/>
        <v>#N/A</v>
      </c>
      <c r="AB640" t="e">
        <f t="shared" ca="1" si="1602"/>
        <v>#N/A</v>
      </c>
      <c r="AC640" t="e">
        <f t="shared" ca="1" si="1602"/>
        <v>#N/A</v>
      </c>
      <c r="AD640" t="e">
        <f t="shared" ca="1" si="1602"/>
        <v>#N/A</v>
      </c>
      <c r="AE640" t="e">
        <f t="shared" ca="1" si="1602"/>
        <v>#N/A</v>
      </c>
      <c r="AF640" t="e">
        <f t="shared" ca="1" si="1602"/>
        <v>#N/A</v>
      </c>
      <c r="AG640" t="e">
        <f t="shared" ca="1" si="1602"/>
        <v>#N/A</v>
      </c>
      <c r="AH640" t="e">
        <f t="shared" ca="1" si="1602"/>
        <v>#N/A</v>
      </c>
      <c r="AI640" t="e">
        <f t="shared" ca="1" si="1602"/>
        <v>#N/A</v>
      </c>
      <c r="AJ640" t="e">
        <f t="shared" ca="1" si="1602"/>
        <v>#N/A</v>
      </c>
      <c r="AK640" t="e">
        <f t="shared" ca="1" si="1602"/>
        <v>#N/A</v>
      </c>
      <c r="AL640" t="e">
        <f t="shared" ca="1" si="1602"/>
        <v>#N/A</v>
      </c>
      <c r="AM640" t="e">
        <f t="shared" ca="1" si="1602"/>
        <v>#N/A</v>
      </c>
      <c r="AN640" t="e">
        <f t="shared" ca="1" si="1602"/>
        <v>#N/A</v>
      </c>
      <c r="AO640" t="e">
        <f t="shared" ca="1" si="1602"/>
        <v>#N/A</v>
      </c>
      <c r="AP640" t="e">
        <f t="shared" ca="1" si="1602"/>
        <v>#N/A</v>
      </c>
      <c r="AQ640" t="e">
        <f t="shared" ca="1" si="1602"/>
        <v>#N/A</v>
      </c>
      <c r="AR640" t="e">
        <f t="shared" ca="1" si="1602"/>
        <v>#N/A</v>
      </c>
      <c r="AS640" t="e">
        <f t="shared" ca="1" si="1602"/>
        <v>#N/A</v>
      </c>
      <c r="AT640" t="e">
        <f t="shared" ca="1" si="1602"/>
        <v>#N/A</v>
      </c>
      <c r="AU640" t="e">
        <f t="shared" ca="1" si="1602"/>
        <v>#N/A</v>
      </c>
      <c r="AV640" t="e">
        <f t="shared" ca="1" si="1602"/>
        <v>#N/A</v>
      </c>
      <c r="AW640" t="e">
        <f t="shared" ca="1" si="1602"/>
        <v>#N/A</v>
      </c>
      <c r="AX640" t="e">
        <f t="shared" ca="1" si="1602"/>
        <v>#N/A</v>
      </c>
      <c r="AY640" t="e">
        <f t="shared" ca="1" si="1602"/>
        <v>#N/A</v>
      </c>
      <c r="AZ640" t="e">
        <f t="shared" ca="1" si="1602"/>
        <v>#N/A</v>
      </c>
      <c r="BA640" t="e">
        <f t="shared" ca="1" si="1602"/>
        <v>#N/A</v>
      </c>
      <c r="BB640" s="91" t="e">
        <f t="shared" ca="1" si="1602"/>
        <v>#N/A</v>
      </c>
      <c r="BC640" t="e">
        <f t="shared" ca="1" si="1602"/>
        <v>#N/A</v>
      </c>
      <c r="BD640" t="e">
        <f t="shared" ca="1" si="1602"/>
        <v>#N/A</v>
      </c>
      <c r="BE640" t="e">
        <f t="shared" ca="1" si="1602"/>
        <v>#N/A</v>
      </c>
      <c r="BF640" t="e">
        <f t="shared" ca="1" si="1602"/>
        <v>#N/A</v>
      </c>
      <c r="BG640" t="e">
        <f t="shared" ca="1" si="1602"/>
        <v>#N/A</v>
      </c>
      <c r="BH640" t="e">
        <f t="shared" ca="1" si="1602"/>
        <v>#N/A</v>
      </c>
      <c r="BI640" t="e">
        <f t="shared" ca="1" si="1602"/>
        <v>#N/A</v>
      </c>
      <c r="BJ640" t="e">
        <f t="shared" ca="1" si="1602"/>
        <v>#N/A</v>
      </c>
      <c r="BK640" t="e">
        <f t="shared" ca="1" si="1602"/>
        <v>#N/A</v>
      </c>
      <c r="BL640" t="e">
        <f t="shared" ca="1" si="1602"/>
        <v>#N/A</v>
      </c>
      <c r="BM640" t="e">
        <f t="shared" ca="1" si="1602"/>
        <v>#N/A</v>
      </c>
      <c r="BN640" t="e">
        <f t="shared" ca="1" si="1602"/>
        <v>#N/A</v>
      </c>
      <c r="BO640" t="e">
        <f t="shared" ca="1" si="1602"/>
        <v>#N/A</v>
      </c>
      <c r="BP640" t="e">
        <f t="shared" ca="1" si="1602"/>
        <v>#N/A</v>
      </c>
      <c r="BQ640" t="e">
        <f t="shared" ca="1" si="1602"/>
        <v>#N/A</v>
      </c>
      <c r="BR640" t="e">
        <f t="shared" ca="1" si="1602"/>
        <v>#N/A</v>
      </c>
      <c r="BS640" t="e">
        <f t="shared" ca="1" si="1602"/>
        <v>#N/A</v>
      </c>
      <c r="BT640" t="e">
        <f t="shared" ca="1" si="1602"/>
        <v>#N/A</v>
      </c>
      <c r="BU640" t="e">
        <f t="shared" ca="1" si="1602"/>
        <v>#N/A</v>
      </c>
      <c r="BV640" t="e">
        <f t="shared" ca="1" si="1602"/>
        <v>#N/A</v>
      </c>
      <c r="BW640" t="e">
        <f t="shared" ca="1" si="1602"/>
        <v>#N/A</v>
      </c>
      <c r="BX640" t="e">
        <f t="shared" ca="1" si="1602"/>
        <v>#N/A</v>
      </c>
      <c r="BY640" t="e">
        <f t="shared" ca="1" si="1602"/>
        <v>#N/A</v>
      </c>
      <c r="BZ640" t="e">
        <f t="shared" ca="1" si="1602"/>
        <v>#N/A</v>
      </c>
      <c r="CA640" t="e">
        <f t="shared" ca="1" si="1602"/>
        <v>#N/A</v>
      </c>
      <c r="CB640" t="e">
        <f t="shared" ca="1" si="1602"/>
        <v>#N/A</v>
      </c>
      <c r="CC640" t="e">
        <f t="shared" ca="1" si="1602"/>
        <v>#N/A</v>
      </c>
      <c r="CD640" t="e">
        <f t="shared" ca="1" si="1602"/>
        <v>#N/A</v>
      </c>
      <c r="CE640" t="e">
        <f t="shared" ca="1" si="1602"/>
        <v>#N/A</v>
      </c>
      <c r="CF640" s="91" t="e">
        <f t="shared" ca="1" si="1602"/>
        <v>#N/A</v>
      </c>
      <c r="CG640" t="e">
        <f t="shared" ca="1" si="1602"/>
        <v>#N/A</v>
      </c>
      <c r="CH640" t="e">
        <f t="shared" ca="1" si="1602"/>
        <v>#N/A</v>
      </c>
      <c r="CI640" t="e">
        <f t="shared" ca="1" si="1602"/>
        <v>#N/A</v>
      </c>
      <c r="CJ640" t="e">
        <f t="shared" ca="1" si="1602"/>
        <v>#N/A</v>
      </c>
      <c r="CK640" t="e">
        <f t="shared" ca="1" si="1601"/>
        <v>#N/A</v>
      </c>
      <c r="CL640" t="e">
        <f t="shared" ca="1" si="1601"/>
        <v>#N/A</v>
      </c>
      <c r="CM640" t="e">
        <f t="shared" ca="1" si="1601"/>
        <v>#N/A</v>
      </c>
      <c r="CN640" t="e">
        <f t="shared" ca="1" si="1601"/>
        <v>#N/A</v>
      </c>
      <c r="CO640" t="e">
        <f t="shared" ca="1" si="1601"/>
        <v>#N/A</v>
      </c>
      <c r="CP640" t="e">
        <f t="shared" ca="1" si="1601"/>
        <v>#N/A</v>
      </c>
      <c r="CQ640" t="e">
        <f t="shared" ca="1" si="1601"/>
        <v>#N/A</v>
      </c>
      <c r="CR640" t="e">
        <f t="shared" ca="1" si="1601"/>
        <v>#N/A</v>
      </c>
      <c r="CS640" t="e">
        <f t="shared" ca="1" si="1601"/>
        <v>#N/A</v>
      </c>
      <c r="CT640" t="e">
        <f t="shared" ca="1" si="1601"/>
        <v>#N/A</v>
      </c>
      <c r="CU640" t="e">
        <f t="shared" ca="1" si="1601"/>
        <v>#N/A</v>
      </c>
      <c r="CV640" t="e">
        <f t="shared" ca="1" si="1601"/>
        <v>#N/A</v>
      </c>
      <c r="CW640" t="e">
        <f t="shared" ca="1" si="1601"/>
        <v>#N/A</v>
      </c>
      <c r="CX640" t="e">
        <f t="shared" ca="1" si="1601"/>
        <v>#N/A</v>
      </c>
      <c r="CY640" t="e">
        <f t="shared" ca="1" si="1601"/>
        <v>#N/A</v>
      </c>
      <c r="CZ640" t="e">
        <f t="shared" ca="1" si="1601"/>
        <v>#N/A</v>
      </c>
      <c r="DA640" t="e">
        <f t="shared" ca="1" si="1601"/>
        <v>#N/A</v>
      </c>
      <c r="DB640" t="e">
        <f t="shared" ca="1" si="1601"/>
        <v>#N/A</v>
      </c>
      <c r="DC640" t="e">
        <f t="shared" ca="1" si="1601"/>
        <v>#N/A</v>
      </c>
      <c r="DD640" t="e">
        <f t="shared" ca="1" si="1601"/>
        <v>#N/A</v>
      </c>
      <c r="DE640" t="e">
        <f t="shared" ca="1" si="1601"/>
        <v>#N/A</v>
      </c>
      <c r="DF640" t="e">
        <f t="shared" ca="1" si="1601"/>
        <v>#N/A</v>
      </c>
      <c r="DG640" t="e">
        <f t="shared" ca="1" si="1601"/>
        <v>#N/A</v>
      </c>
      <c r="DH640" t="e">
        <f t="shared" ca="1" si="1601"/>
        <v>#N/A</v>
      </c>
      <c r="DI640" t="e">
        <f t="shared" ca="1" si="1601"/>
        <v>#N/A</v>
      </c>
      <c r="DJ640" s="91" t="e">
        <f t="shared" ca="1" si="1601"/>
        <v>#N/A</v>
      </c>
      <c r="DK640" t="e">
        <f t="shared" ca="1" si="1601"/>
        <v>#N/A</v>
      </c>
      <c r="DL640" t="e">
        <f t="shared" ca="1" si="1601"/>
        <v>#N/A</v>
      </c>
      <c r="DM640" t="e">
        <f t="shared" ca="1" si="1601"/>
        <v>#N/A</v>
      </c>
      <c r="DN640" t="e">
        <f t="shared" ca="1" si="1601"/>
        <v>#N/A</v>
      </c>
      <c r="DO640" t="e">
        <f t="shared" ca="1" si="1601"/>
        <v>#N/A</v>
      </c>
      <c r="DP640" t="e">
        <f t="shared" ca="1" si="1601"/>
        <v>#N/A</v>
      </c>
      <c r="DQ640" t="e">
        <f t="shared" ca="1" si="1601"/>
        <v>#N/A</v>
      </c>
      <c r="DR640" t="e">
        <f t="shared" ca="1" si="1601"/>
        <v>#N/A</v>
      </c>
      <c r="DS640" t="e">
        <f t="shared" ca="1" si="1601"/>
        <v>#N/A</v>
      </c>
      <c r="DT640" t="e">
        <f t="shared" ca="1" si="1601"/>
        <v>#N/A</v>
      </c>
      <c r="DU640" t="e">
        <f t="shared" ca="1" si="1601"/>
        <v>#N/A</v>
      </c>
      <c r="DV640" t="e">
        <f t="shared" ca="1" si="1601"/>
        <v>#N/A</v>
      </c>
      <c r="DW640" t="e">
        <f t="shared" ca="1" si="1601"/>
        <v>#N/A</v>
      </c>
      <c r="DX640" t="e">
        <f t="shared" ca="1" si="1601"/>
        <v>#N/A</v>
      </c>
      <c r="DY640" t="e">
        <f t="shared" ca="1" si="1601"/>
        <v>#N/A</v>
      </c>
      <c r="DZ640" t="e">
        <f t="shared" ca="1" si="1601"/>
        <v>#N/A</v>
      </c>
      <c r="EA640" t="e">
        <f t="shared" ca="1" si="1601"/>
        <v>#N/A</v>
      </c>
      <c r="EB640" t="e">
        <f t="shared" ca="1" si="1601"/>
        <v>#N/A</v>
      </c>
      <c r="EC640" t="e">
        <f t="shared" ca="1" si="1601"/>
        <v>#N/A</v>
      </c>
      <c r="ED640" t="e">
        <f t="shared" ca="1" si="1601"/>
        <v>#N/A</v>
      </c>
      <c r="EE640" t="e">
        <f t="shared" ca="1" si="1601"/>
        <v>#N/A</v>
      </c>
      <c r="EF640" t="e">
        <f t="shared" ca="1" si="1601"/>
        <v>#N/A</v>
      </c>
      <c r="EG640" t="e">
        <f t="shared" ca="1" si="1601"/>
        <v>#N/A</v>
      </c>
      <c r="EH640" t="e">
        <f t="shared" ca="1" si="1601"/>
        <v>#N/A</v>
      </c>
      <c r="EI640" t="e">
        <f t="shared" ca="1" si="1601"/>
        <v>#N/A</v>
      </c>
      <c r="EJ640" t="e">
        <f t="shared" ca="1" si="1601"/>
        <v>#N/A</v>
      </c>
      <c r="EK640" t="e">
        <f t="shared" ca="1" si="1601"/>
        <v>#N/A</v>
      </c>
      <c r="EL640" t="e">
        <f t="shared" ca="1" si="1601"/>
        <v>#N/A</v>
      </c>
      <c r="EM640" t="e">
        <f t="shared" ca="1" si="1601"/>
        <v>#N/A</v>
      </c>
      <c r="EN640" s="91" t="e">
        <f t="shared" ca="1" si="1601"/>
        <v>#N/A</v>
      </c>
    </row>
    <row r="641" spans="1:144">
      <c r="A641" t="str">
        <f ca="1"/>
        <v>Upper floors</v>
      </c>
      <c r="B641" t="str">
        <f ca="1"/>
        <v>Joisted floors</v>
      </c>
      <c r="C641">
        <f ca="1"/>
        <v>0</v>
      </c>
      <c r="D641" t="str">
        <f ca="1"/>
        <v/>
      </c>
      <c r="E641">
        <f ca="1"/>
        <v>0</v>
      </c>
      <c r="F641">
        <f ca="1"/>
        <v>0</v>
      </c>
      <c r="G641">
        <f ca="1"/>
        <v>0</v>
      </c>
      <c r="H641" t="str">
        <f ca="1"/>
        <v/>
      </c>
      <c r="I641">
        <f ca="1"/>
        <v>0</v>
      </c>
      <c r="J641" t="str">
        <f ca="1"/>
        <v/>
      </c>
      <c r="K641" t="str">
        <f ca="1"/>
        <v>0</v>
      </c>
      <c r="L641" t="str">
        <f ca="1"/>
        <v>0</v>
      </c>
      <c r="M641" t="str">
        <f ca="1"/>
        <v>0</v>
      </c>
      <c r="X641" s="91" t="e">
        <f t="shared" ca="1" si="1596"/>
        <v>#N/A</v>
      </c>
      <c r="Y641" t="e">
        <f t="shared" ca="1" si="1602"/>
        <v>#N/A</v>
      </c>
      <c r="Z641" t="e">
        <f t="shared" ca="1" si="1602"/>
        <v>#N/A</v>
      </c>
      <c r="AA641" t="e">
        <f t="shared" ca="1" si="1602"/>
        <v>#N/A</v>
      </c>
      <c r="AB641" t="e">
        <f t="shared" ca="1" si="1602"/>
        <v>#N/A</v>
      </c>
      <c r="AC641" t="e">
        <f t="shared" ca="1" si="1602"/>
        <v>#N/A</v>
      </c>
      <c r="AD641" t="e">
        <f t="shared" ca="1" si="1602"/>
        <v>#N/A</v>
      </c>
      <c r="AE641" t="e">
        <f t="shared" ca="1" si="1602"/>
        <v>#N/A</v>
      </c>
      <c r="AF641" t="e">
        <f t="shared" ca="1" si="1602"/>
        <v>#N/A</v>
      </c>
      <c r="AG641" t="e">
        <f t="shared" ca="1" si="1602"/>
        <v>#N/A</v>
      </c>
      <c r="AH641" t="e">
        <f t="shared" ca="1" si="1602"/>
        <v>#N/A</v>
      </c>
      <c r="AI641" t="e">
        <f t="shared" ca="1" si="1602"/>
        <v>#N/A</v>
      </c>
      <c r="AJ641" t="e">
        <f t="shared" ca="1" si="1602"/>
        <v>#N/A</v>
      </c>
      <c r="AK641" t="e">
        <f t="shared" ca="1" si="1602"/>
        <v>#N/A</v>
      </c>
      <c r="AL641" t="e">
        <f t="shared" ca="1" si="1602"/>
        <v>#N/A</v>
      </c>
      <c r="AM641" t="e">
        <f t="shared" ca="1" si="1602"/>
        <v>#N/A</v>
      </c>
      <c r="AN641" t="e">
        <f t="shared" ca="1" si="1602"/>
        <v>#N/A</v>
      </c>
      <c r="AO641" t="e">
        <f t="shared" ca="1" si="1602"/>
        <v>#N/A</v>
      </c>
      <c r="AP641" t="e">
        <f t="shared" ca="1" si="1602"/>
        <v>#N/A</v>
      </c>
      <c r="AQ641" t="e">
        <f t="shared" ca="1" si="1602"/>
        <v>#N/A</v>
      </c>
      <c r="AR641" t="e">
        <f t="shared" ca="1" si="1602"/>
        <v>#N/A</v>
      </c>
      <c r="AS641" t="e">
        <f t="shared" ca="1" si="1602"/>
        <v>#N/A</v>
      </c>
      <c r="AT641" t="e">
        <f t="shared" ca="1" si="1602"/>
        <v>#N/A</v>
      </c>
      <c r="AU641" t="e">
        <f t="shared" ca="1" si="1602"/>
        <v>#N/A</v>
      </c>
      <c r="AV641" t="e">
        <f t="shared" ca="1" si="1602"/>
        <v>#N/A</v>
      </c>
      <c r="AW641" t="e">
        <f t="shared" ca="1" si="1602"/>
        <v>#N/A</v>
      </c>
      <c r="AX641" t="e">
        <f t="shared" ca="1" si="1602"/>
        <v>#N/A</v>
      </c>
      <c r="AY641" t="e">
        <f t="shared" ca="1" si="1602"/>
        <v>#N/A</v>
      </c>
      <c r="AZ641" t="e">
        <f t="shared" ca="1" si="1602"/>
        <v>#N/A</v>
      </c>
      <c r="BA641" t="e">
        <f t="shared" ca="1" si="1602"/>
        <v>#N/A</v>
      </c>
      <c r="BB641" s="91" t="e">
        <f t="shared" ca="1" si="1602"/>
        <v>#N/A</v>
      </c>
      <c r="BC641" t="e">
        <f t="shared" ca="1" si="1602"/>
        <v>#N/A</v>
      </c>
      <c r="BD641" t="e">
        <f t="shared" ca="1" si="1602"/>
        <v>#N/A</v>
      </c>
      <c r="BE641" t="e">
        <f t="shared" ca="1" si="1602"/>
        <v>#N/A</v>
      </c>
      <c r="BF641" t="e">
        <f t="shared" ca="1" si="1602"/>
        <v>#N/A</v>
      </c>
      <c r="BG641" t="e">
        <f t="shared" ca="1" si="1602"/>
        <v>#N/A</v>
      </c>
      <c r="BH641" t="e">
        <f t="shared" ca="1" si="1602"/>
        <v>#N/A</v>
      </c>
      <c r="BI641" t="e">
        <f t="shared" ca="1" si="1602"/>
        <v>#N/A</v>
      </c>
      <c r="BJ641" t="e">
        <f t="shared" ca="1" si="1602"/>
        <v>#N/A</v>
      </c>
      <c r="BK641" t="e">
        <f t="shared" ca="1" si="1602"/>
        <v>#N/A</v>
      </c>
      <c r="BL641" t="e">
        <f t="shared" ca="1" si="1602"/>
        <v>#N/A</v>
      </c>
      <c r="BM641" t="e">
        <f t="shared" ca="1" si="1602"/>
        <v>#N/A</v>
      </c>
      <c r="BN641" t="e">
        <f t="shared" ca="1" si="1602"/>
        <v>#N/A</v>
      </c>
      <c r="BO641" t="e">
        <f t="shared" ca="1" si="1602"/>
        <v>#N/A</v>
      </c>
      <c r="BP641" t="e">
        <f t="shared" ca="1" si="1602"/>
        <v>#N/A</v>
      </c>
      <c r="BQ641" t="e">
        <f t="shared" ca="1" si="1602"/>
        <v>#N/A</v>
      </c>
      <c r="BR641" t="e">
        <f t="shared" ca="1" si="1602"/>
        <v>#N/A</v>
      </c>
      <c r="BS641" t="e">
        <f t="shared" ca="1" si="1602"/>
        <v>#N/A</v>
      </c>
      <c r="BT641" t="e">
        <f t="shared" ca="1" si="1602"/>
        <v>#N/A</v>
      </c>
      <c r="BU641" t="e">
        <f t="shared" ca="1" si="1602"/>
        <v>#N/A</v>
      </c>
      <c r="BV641" t="e">
        <f t="shared" ca="1" si="1602"/>
        <v>#N/A</v>
      </c>
      <c r="BW641" t="e">
        <f t="shared" ca="1" si="1602"/>
        <v>#N/A</v>
      </c>
      <c r="BX641" t="e">
        <f t="shared" ca="1" si="1602"/>
        <v>#N/A</v>
      </c>
      <c r="BY641" t="e">
        <f t="shared" ca="1" si="1602"/>
        <v>#N/A</v>
      </c>
      <c r="BZ641" t="e">
        <f t="shared" ca="1" si="1602"/>
        <v>#N/A</v>
      </c>
      <c r="CA641" t="e">
        <f t="shared" ca="1" si="1602"/>
        <v>#N/A</v>
      </c>
      <c r="CB641" t="e">
        <f t="shared" ca="1" si="1602"/>
        <v>#N/A</v>
      </c>
      <c r="CC641" t="e">
        <f t="shared" ca="1" si="1602"/>
        <v>#N/A</v>
      </c>
      <c r="CD641" t="e">
        <f t="shared" ca="1" si="1602"/>
        <v>#N/A</v>
      </c>
      <c r="CE641" t="e">
        <f t="shared" ca="1" si="1602"/>
        <v>#N/A</v>
      </c>
      <c r="CF641" s="91" t="e">
        <f t="shared" ca="1" si="1602"/>
        <v>#N/A</v>
      </c>
      <c r="CG641" t="e">
        <f t="shared" ca="1" si="1602"/>
        <v>#N/A</v>
      </c>
      <c r="CH641" t="e">
        <f t="shared" ca="1" si="1602"/>
        <v>#N/A</v>
      </c>
      <c r="CI641" t="e">
        <f t="shared" ca="1" si="1602"/>
        <v>#N/A</v>
      </c>
      <c r="CJ641" t="e">
        <f t="shared" ref="CJ641:EN644" ca="1" si="1603">$L641*$E$626</f>
        <v>#N/A</v>
      </c>
      <c r="CK641" t="e">
        <f t="shared" ca="1" si="1603"/>
        <v>#N/A</v>
      </c>
      <c r="CL641" t="e">
        <f t="shared" ca="1" si="1603"/>
        <v>#N/A</v>
      </c>
      <c r="CM641" t="e">
        <f t="shared" ca="1" si="1603"/>
        <v>#N/A</v>
      </c>
      <c r="CN641" t="e">
        <f t="shared" ca="1" si="1603"/>
        <v>#N/A</v>
      </c>
      <c r="CO641" t="e">
        <f t="shared" ca="1" si="1603"/>
        <v>#N/A</v>
      </c>
      <c r="CP641" t="e">
        <f t="shared" ca="1" si="1603"/>
        <v>#N/A</v>
      </c>
      <c r="CQ641" t="e">
        <f t="shared" ca="1" si="1603"/>
        <v>#N/A</v>
      </c>
      <c r="CR641" t="e">
        <f t="shared" ca="1" si="1603"/>
        <v>#N/A</v>
      </c>
      <c r="CS641" t="e">
        <f t="shared" ca="1" si="1603"/>
        <v>#N/A</v>
      </c>
      <c r="CT641" t="e">
        <f t="shared" ca="1" si="1603"/>
        <v>#N/A</v>
      </c>
      <c r="CU641" t="e">
        <f t="shared" ca="1" si="1603"/>
        <v>#N/A</v>
      </c>
      <c r="CV641" t="e">
        <f t="shared" ca="1" si="1603"/>
        <v>#N/A</v>
      </c>
      <c r="CW641" t="e">
        <f t="shared" ca="1" si="1603"/>
        <v>#N/A</v>
      </c>
      <c r="CX641" t="e">
        <f t="shared" ca="1" si="1603"/>
        <v>#N/A</v>
      </c>
      <c r="CY641" t="e">
        <f t="shared" ca="1" si="1603"/>
        <v>#N/A</v>
      </c>
      <c r="CZ641" t="e">
        <f t="shared" ca="1" si="1603"/>
        <v>#N/A</v>
      </c>
      <c r="DA641" t="e">
        <f t="shared" ca="1" si="1603"/>
        <v>#N/A</v>
      </c>
      <c r="DB641" t="e">
        <f t="shared" ca="1" si="1603"/>
        <v>#N/A</v>
      </c>
      <c r="DC641" t="e">
        <f t="shared" ca="1" si="1603"/>
        <v>#N/A</v>
      </c>
      <c r="DD641" t="e">
        <f t="shared" ca="1" si="1603"/>
        <v>#N/A</v>
      </c>
      <c r="DE641" t="e">
        <f t="shared" ca="1" si="1603"/>
        <v>#N/A</v>
      </c>
      <c r="DF641" t="e">
        <f t="shared" ca="1" si="1603"/>
        <v>#N/A</v>
      </c>
      <c r="DG641" t="e">
        <f t="shared" ca="1" si="1603"/>
        <v>#N/A</v>
      </c>
      <c r="DH641" t="e">
        <f t="shared" ca="1" si="1603"/>
        <v>#N/A</v>
      </c>
      <c r="DI641" t="e">
        <f t="shared" ca="1" si="1603"/>
        <v>#N/A</v>
      </c>
      <c r="DJ641" s="91" t="e">
        <f t="shared" ca="1" si="1603"/>
        <v>#N/A</v>
      </c>
      <c r="DK641" t="e">
        <f t="shared" ca="1" si="1603"/>
        <v>#N/A</v>
      </c>
      <c r="DL641" t="e">
        <f t="shared" ca="1" si="1603"/>
        <v>#N/A</v>
      </c>
      <c r="DM641" t="e">
        <f t="shared" ca="1" si="1603"/>
        <v>#N/A</v>
      </c>
      <c r="DN641" t="e">
        <f t="shared" ca="1" si="1603"/>
        <v>#N/A</v>
      </c>
      <c r="DO641" t="e">
        <f t="shared" ca="1" si="1603"/>
        <v>#N/A</v>
      </c>
      <c r="DP641" t="e">
        <f t="shared" ca="1" si="1603"/>
        <v>#N/A</v>
      </c>
      <c r="DQ641" t="e">
        <f t="shared" ca="1" si="1603"/>
        <v>#N/A</v>
      </c>
      <c r="DR641" t="e">
        <f t="shared" ca="1" si="1603"/>
        <v>#N/A</v>
      </c>
      <c r="DS641" t="e">
        <f t="shared" ca="1" si="1603"/>
        <v>#N/A</v>
      </c>
      <c r="DT641" t="e">
        <f t="shared" ca="1" si="1603"/>
        <v>#N/A</v>
      </c>
      <c r="DU641" t="e">
        <f t="shared" ca="1" si="1603"/>
        <v>#N/A</v>
      </c>
      <c r="DV641" t="e">
        <f t="shared" ca="1" si="1603"/>
        <v>#N/A</v>
      </c>
      <c r="DW641" t="e">
        <f t="shared" ca="1" si="1603"/>
        <v>#N/A</v>
      </c>
      <c r="DX641" t="e">
        <f t="shared" ca="1" si="1603"/>
        <v>#N/A</v>
      </c>
      <c r="DY641" t="e">
        <f t="shared" ca="1" si="1603"/>
        <v>#N/A</v>
      </c>
      <c r="DZ641" t="e">
        <f t="shared" ca="1" si="1603"/>
        <v>#N/A</v>
      </c>
      <c r="EA641" t="e">
        <f t="shared" ca="1" si="1603"/>
        <v>#N/A</v>
      </c>
      <c r="EB641" t="e">
        <f t="shared" ca="1" si="1603"/>
        <v>#N/A</v>
      </c>
      <c r="EC641" t="e">
        <f t="shared" ca="1" si="1603"/>
        <v>#N/A</v>
      </c>
      <c r="ED641" t="e">
        <f t="shared" ca="1" si="1603"/>
        <v>#N/A</v>
      </c>
      <c r="EE641" t="e">
        <f t="shared" ca="1" si="1603"/>
        <v>#N/A</v>
      </c>
      <c r="EF641" t="e">
        <f t="shared" ca="1" si="1603"/>
        <v>#N/A</v>
      </c>
      <c r="EG641" t="e">
        <f t="shared" ca="1" si="1603"/>
        <v>#N/A</v>
      </c>
      <c r="EH641" t="e">
        <f t="shared" ca="1" si="1603"/>
        <v>#N/A</v>
      </c>
      <c r="EI641" t="e">
        <f t="shared" ca="1" si="1603"/>
        <v>#N/A</v>
      </c>
      <c r="EJ641" t="e">
        <f t="shared" ca="1" si="1603"/>
        <v>#N/A</v>
      </c>
      <c r="EK641" t="e">
        <f t="shared" ca="1" si="1603"/>
        <v>#N/A</v>
      </c>
      <c r="EL641" t="e">
        <f t="shared" ca="1" si="1603"/>
        <v>#N/A</v>
      </c>
      <c r="EM641" t="e">
        <f t="shared" ca="1" si="1603"/>
        <v>#N/A</v>
      </c>
      <c r="EN641" s="91" t="e">
        <f t="shared" ca="1" si="1603"/>
        <v>#N/A</v>
      </c>
    </row>
    <row r="642" spans="1:144">
      <c r="A642" t="str">
        <f ca="1"/>
        <v>Roof</v>
      </c>
      <c r="B642" t="str">
        <f ca="1"/>
        <v>Roof</v>
      </c>
      <c r="C642">
        <f ca="1"/>
        <v>0</v>
      </c>
      <c r="D642" t="str">
        <f ca="1"/>
        <v/>
      </c>
      <c r="E642">
        <f ca="1"/>
        <v>0</v>
      </c>
      <c r="F642">
        <f ca="1"/>
        <v>0</v>
      </c>
      <c r="G642">
        <f ca="1"/>
        <v>0</v>
      </c>
      <c r="H642" t="str">
        <f ca="1"/>
        <v/>
      </c>
      <c r="I642">
        <f ca="1"/>
        <v>0</v>
      </c>
      <c r="J642" t="str">
        <f ca="1"/>
        <v/>
      </c>
      <c r="K642" t="str">
        <f ca="1"/>
        <v>0</v>
      </c>
      <c r="L642" t="str">
        <f ca="1"/>
        <v>0</v>
      </c>
      <c r="M642" t="str">
        <f ca="1"/>
        <v>0</v>
      </c>
      <c r="X642" s="91" t="e">
        <f t="shared" ca="1" si="1596"/>
        <v>#N/A</v>
      </c>
      <c r="Y642" t="e">
        <f t="shared" ref="Y642:CJ645" ca="1" si="1604">$L642*$E$626</f>
        <v>#N/A</v>
      </c>
      <c r="Z642" t="e">
        <f t="shared" ca="1" si="1604"/>
        <v>#N/A</v>
      </c>
      <c r="AA642" t="e">
        <f t="shared" ca="1" si="1604"/>
        <v>#N/A</v>
      </c>
      <c r="AB642" t="e">
        <f t="shared" ca="1" si="1604"/>
        <v>#N/A</v>
      </c>
      <c r="AC642" t="e">
        <f t="shared" ca="1" si="1604"/>
        <v>#N/A</v>
      </c>
      <c r="AD642" t="e">
        <f t="shared" ca="1" si="1604"/>
        <v>#N/A</v>
      </c>
      <c r="AE642" t="e">
        <f t="shared" ca="1" si="1604"/>
        <v>#N/A</v>
      </c>
      <c r="AF642" t="e">
        <f t="shared" ca="1" si="1604"/>
        <v>#N/A</v>
      </c>
      <c r="AG642" t="e">
        <f t="shared" ca="1" si="1604"/>
        <v>#N/A</v>
      </c>
      <c r="AH642" t="e">
        <f t="shared" ca="1" si="1604"/>
        <v>#N/A</v>
      </c>
      <c r="AI642" t="e">
        <f t="shared" ca="1" si="1604"/>
        <v>#N/A</v>
      </c>
      <c r="AJ642" t="e">
        <f t="shared" ca="1" si="1604"/>
        <v>#N/A</v>
      </c>
      <c r="AK642" t="e">
        <f t="shared" ca="1" si="1604"/>
        <v>#N/A</v>
      </c>
      <c r="AL642" t="e">
        <f t="shared" ca="1" si="1604"/>
        <v>#N/A</v>
      </c>
      <c r="AM642" t="e">
        <f t="shared" ca="1" si="1604"/>
        <v>#N/A</v>
      </c>
      <c r="AN642" t="e">
        <f t="shared" ca="1" si="1604"/>
        <v>#N/A</v>
      </c>
      <c r="AO642" t="e">
        <f t="shared" ca="1" si="1604"/>
        <v>#N/A</v>
      </c>
      <c r="AP642" t="e">
        <f t="shared" ca="1" si="1604"/>
        <v>#N/A</v>
      </c>
      <c r="AQ642" t="e">
        <f t="shared" ca="1" si="1604"/>
        <v>#N/A</v>
      </c>
      <c r="AR642" t="e">
        <f t="shared" ca="1" si="1604"/>
        <v>#N/A</v>
      </c>
      <c r="AS642" t="e">
        <f t="shared" ca="1" si="1604"/>
        <v>#N/A</v>
      </c>
      <c r="AT642" t="e">
        <f t="shared" ca="1" si="1604"/>
        <v>#N/A</v>
      </c>
      <c r="AU642" t="e">
        <f t="shared" ca="1" si="1604"/>
        <v>#N/A</v>
      </c>
      <c r="AV642" t="e">
        <f t="shared" ca="1" si="1604"/>
        <v>#N/A</v>
      </c>
      <c r="AW642" t="e">
        <f t="shared" ca="1" si="1604"/>
        <v>#N/A</v>
      </c>
      <c r="AX642" t="e">
        <f t="shared" ca="1" si="1604"/>
        <v>#N/A</v>
      </c>
      <c r="AY642" t="e">
        <f t="shared" ca="1" si="1604"/>
        <v>#N/A</v>
      </c>
      <c r="AZ642" t="e">
        <f t="shared" ca="1" si="1604"/>
        <v>#N/A</v>
      </c>
      <c r="BA642" t="e">
        <f t="shared" ca="1" si="1604"/>
        <v>#N/A</v>
      </c>
      <c r="BB642" s="91" t="e">
        <f t="shared" ca="1" si="1604"/>
        <v>#N/A</v>
      </c>
      <c r="BC642" t="e">
        <f t="shared" ca="1" si="1604"/>
        <v>#N/A</v>
      </c>
      <c r="BD642" t="e">
        <f t="shared" ca="1" si="1604"/>
        <v>#N/A</v>
      </c>
      <c r="BE642" t="e">
        <f t="shared" ca="1" si="1604"/>
        <v>#N/A</v>
      </c>
      <c r="BF642" t="e">
        <f t="shared" ca="1" si="1604"/>
        <v>#N/A</v>
      </c>
      <c r="BG642" t="e">
        <f t="shared" ca="1" si="1604"/>
        <v>#N/A</v>
      </c>
      <c r="BH642" t="e">
        <f t="shared" ca="1" si="1604"/>
        <v>#N/A</v>
      </c>
      <c r="BI642" t="e">
        <f t="shared" ca="1" si="1604"/>
        <v>#N/A</v>
      </c>
      <c r="BJ642" t="e">
        <f t="shared" ca="1" si="1604"/>
        <v>#N/A</v>
      </c>
      <c r="BK642" t="e">
        <f t="shared" ca="1" si="1604"/>
        <v>#N/A</v>
      </c>
      <c r="BL642" t="e">
        <f t="shared" ca="1" si="1604"/>
        <v>#N/A</v>
      </c>
      <c r="BM642" t="e">
        <f t="shared" ca="1" si="1604"/>
        <v>#N/A</v>
      </c>
      <c r="BN642" t="e">
        <f t="shared" ca="1" si="1604"/>
        <v>#N/A</v>
      </c>
      <c r="BO642" t="e">
        <f t="shared" ca="1" si="1604"/>
        <v>#N/A</v>
      </c>
      <c r="BP642" t="e">
        <f t="shared" ca="1" si="1604"/>
        <v>#N/A</v>
      </c>
      <c r="BQ642" t="e">
        <f t="shared" ca="1" si="1604"/>
        <v>#N/A</v>
      </c>
      <c r="BR642" t="e">
        <f t="shared" ca="1" si="1604"/>
        <v>#N/A</v>
      </c>
      <c r="BS642" t="e">
        <f t="shared" ca="1" si="1604"/>
        <v>#N/A</v>
      </c>
      <c r="BT642" t="e">
        <f t="shared" ca="1" si="1604"/>
        <v>#N/A</v>
      </c>
      <c r="BU642" t="e">
        <f t="shared" ca="1" si="1604"/>
        <v>#N/A</v>
      </c>
      <c r="BV642" t="e">
        <f t="shared" ca="1" si="1604"/>
        <v>#N/A</v>
      </c>
      <c r="BW642" t="e">
        <f t="shared" ca="1" si="1604"/>
        <v>#N/A</v>
      </c>
      <c r="BX642" t="e">
        <f t="shared" ca="1" si="1604"/>
        <v>#N/A</v>
      </c>
      <c r="BY642" t="e">
        <f t="shared" ca="1" si="1604"/>
        <v>#N/A</v>
      </c>
      <c r="BZ642" t="e">
        <f t="shared" ca="1" si="1604"/>
        <v>#N/A</v>
      </c>
      <c r="CA642" t="e">
        <f t="shared" ca="1" si="1604"/>
        <v>#N/A</v>
      </c>
      <c r="CB642" t="e">
        <f t="shared" ca="1" si="1604"/>
        <v>#N/A</v>
      </c>
      <c r="CC642" t="e">
        <f t="shared" ca="1" si="1604"/>
        <v>#N/A</v>
      </c>
      <c r="CD642" t="e">
        <f t="shared" ca="1" si="1604"/>
        <v>#N/A</v>
      </c>
      <c r="CE642" t="e">
        <f t="shared" ca="1" si="1604"/>
        <v>#N/A</v>
      </c>
      <c r="CF642" s="91" t="e">
        <f t="shared" ca="1" si="1604"/>
        <v>#N/A</v>
      </c>
      <c r="CG642" t="e">
        <f t="shared" ca="1" si="1604"/>
        <v>#N/A</v>
      </c>
      <c r="CH642" t="e">
        <f t="shared" ca="1" si="1604"/>
        <v>#N/A</v>
      </c>
      <c r="CI642" t="e">
        <f t="shared" ca="1" si="1604"/>
        <v>#N/A</v>
      </c>
      <c r="CJ642" t="e">
        <f t="shared" ca="1" si="1604"/>
        <v>#N/A</v>
      </c>
      <c r="CK642" t="e">
        <f t="shared" ca="1" si="1603"/>
        <v>#N/A</v>
      </c>
      <c r="CL642" t="e">
        <f t="shared" ca="1" si="1603"/>
        <v>#N/A</v>
      </c>
      <c r="CM642" t="e">
        <f t="shared" ca="1" si="1603"/>
        <v>#N/A</v>
      </c>
      <c r="CN642" t="e">
        <f t="shared" ca="1" si="1603"/>
        <v>#N/A</v>
      </c>
      <c r="CO642" t="e">
        <f t="shared" ca="1" si="1603"/>
        <v>#N/A</v>
      </c>
      <c r="CP642" t="e">
        <f t="shared" ca="1" si="1603"/>
        <v>#N/A</v>
      </c>
      <c r="CQ642" t="e">
        <f t="shared" ca="1" si="1603"/>
        <v>#N/A</v>
      </c>
      <c r="CR642" t="e">
        <f t="shared" ca="1" si="1603"/>
        <v>#N/A</v>
      </c>
      <c r="CS642" t="e">
        <f t="shared" ca="1" si="1603"/>
        <v>#N/A</v>
      </c>
      <c r="CT642" t="e">
        <f t="shared" ca="1" si="1603"/>
        <v>#N/A</v>
      </c>
      <c r="CU642" t="e">
        <f t="shared" ca="1" si="1603"/>
        <v>#N/A</v>
      </c>
      <c r="CV642" t="e">
        <f t="shared" ca="1" si="1603"/>
        <v>#N/A</v>
      </c>
      <c r="CW642" t="e">
        <f t="shared" ca="1" si="1603"/>
        <v>#N/A</v>
      </c>
      <c r="CX642" t="e">
        <f t="shared" ca="1" si="1603"/>
        <v>#N/A</v>
      </c>
      <c r="CY642" t="e">
        <f t="shared" ca="1" si="1603"/>
        <v>#N/A</v>
      </c>
      <c r="CZ642" t="e">
        <f t="shared" ca="1" si="1603"/>
        <v>#N/A</v>
      </c>
      <c r="DA642" t="e">
        <f t="shared" ca="1" si="1603"/>
        <v>#N/A</v>
      </c>
      <c r="DB642" t="e">
        <f t="shared" ca="1" si="1603"/>
        <v>#N/A</v>
      </c>
      <c r="DC642" t="e">
        <f t="shared" ca="1" si="1603"/>
        <v>#N/A</v>
      </c>
      <c r="DD642" t="e">
        <f t="shared" ca="1" si="1603"/>
        <v>#N/A</v>
      </c>
      <c r="DE642" t="e">
        <f t="shared" ca="1" si="1603"/>
        <v>#N/A</v>
      </c>
      <c r="DF642" t="e">
        <f t="shared" ca="1" si="1603"/>
        <v>#N/A</v>
      </c>
      <c r="DG642" t="e">
        <f t="shared" ca="1" si="1603"/>
        <v>#N/A</v>
      </c>
      <c r="DH642" t="e">
        <f t="shared" ca="1" si="1603"/>
        <v>#N/A</v>
      </c>
      <c r="DI642" t="e">
        <f t="shared" ca="1" si="1603"/>
        <v>#N/A</v>
      </c>
      <c r="DJ642" s="91" t="e">
        <f t="shared" ca="1" si="1603"/>
        <v>#N/A</v>
      </c>
      <c r="DK642" t="e">
        <f t="shared" ca="1" si="1603"/>
        <v>#N/A</v>
      </c>
      <c r="DL642" t="e">
        <f t="shared" ca="1" si="1603"/>
        <v>#N/A</v>
      </c>
      <c r="DM642" t="e">
        <f t="shared" ca="1" si="1603"/>
        <v>#N/A</v>
      </c>
      <c r="DN642" t="e">
        <f t="shared" ca="1" si="1603"/>
        <v>#N/A</v>
      </c>
      <c r="DO642" t="e">
        <f t="shared" ca="1" si="1603"/>
        <v>#N/A</v>
      </c>
      <c r="DP642" t="e">
        <f t="shared" ca="1" si="1603"/>
        <v>#N/A</v>
      </c>
      <c r="DQ642" t="e">
        <f t="shared" ca="1" si="1603"/>
        <v>#N/A</v>
      </c>
      <c r="DR642" t="e">
        <f t="shared" ca="1" si="1603"/>
        <v>#N/A</v>
      </c>
      <c r="DS642" t="e">
        <f t="shared" ca="1" si="1603"/>
        <v>#N/A</v>
      </c>
      <c r="DT642" t="e">
        <f t="shared" ca="1" si="1603"/>
        <v>#N/A</v>
      </c>
      <c r="DU642" t="e">
        <f t="shared" ca="1" si="1603"/>
        <v>#N/A</v>
      </c>
      <c r="DV642" t="e">
        <f t="shared" ca="1" si="1603"/>
        <v>#N/A</v>
      </c>
      <c r="DW642" t="e">
        <f t="shared" ca="1" si="1603"/>
        <v>#N/A</v>
      </c>
      <c r="DX642" t="e">
        <f t="shared" ca="1" si="1603"/>
        <v>#N/A</v>
      </c>
      <c r="DY642" t="e">
        <f t="shared" ca="1" si="1603"/>
        <v>#N/A</v>
      </c>
      <c r="DZ642" t="e">
        <f t="shared" ca="1" si="1603"/>
        <v>#N/A</v>
      </c>
      <c r="EA642" t="e">
        <f t="shared" ca="1" si="1603"/>
        <v>#N/A</v>
      </c>
      <c r="EB642" t="e">
        <f t="shared" ca="1" si="1603"/>
        <v>#N/A</v>
      </c>
      <c r="EC642" t="e">
        <f t="shared" ca="1" si="1603"/>
        <v>#N/A</v>
      </c>
      <c r="ED642" t="e">
        <f t="shared" ca="1" si="1603"/>
        <v>#N/A</v>
      </c>
      <c r="EE642" t="e">
        <f t="shared" ca="1" si="1603"/>
        <v>#N/A</v>
      </c>
      <c r="EF642" t="e">
        <f t="shared" ca="1" si="1603"/>
        <v>#N/A</v>
      </c>
      <c r="EG642" t="e">
        <f t="shared" ca="1" si="1603"/>
        <v>#N/A</v>
      </c>
      <c r="EH642" t="e">
        <f t="shared" ca="1" si="1603"/>
        <v>#N/A</v>
      </c>
      <c r="EI642" t="e">
        <f t="shared" ca="1" si="1603"/>
        <v>#N/A</v>
      </c>
      <c r="EJ642" t="e">
        <f t="shared" ca="1" si="1603"/>
        <v>#N/A</v>
      </c>
      <c r="EK642" t="e">
        <f t="shared" ca="1" si="1603"/>
        <v>#N/A</v>
      </c>
      <c r="EL642" t="e">
        <f t="shared" ca="1" si="1603"/>
        <v>#N/A</v>
      </c>
      <c r="EM642" t="e">
        <f t="shared" ca="1" si="1603"/>
        <v>#N/A</v>
      </c>
      <c r="EN642" s="91" t="e">
        <f t="shared" ca="1" si="1603"/>
        <v>#N/A</v>
      </c>
    </row>
    <row r="643" spans="1:144">
      <c r="A643" t="str">
        <f ca="1"/>
        <v>Roof</v>
      </c>
      <c r="B643" t="str">
        <f ca="1"/>
        <v>Roof insulation</v>
      </c>
      <c r="C643">
        <f ca="1"/>
        <v>0</v>
      </c>
      <c r="D643" t="str">
        <f ca="1"/>
        <v/>
      </c>
      <c r="E643">
        <f ca="1"/>
        <v>0</v>
      </c>
      <c r="F643">
        <f ca="1"/>
        <v>0</v>
      </c>
      <c r="G643">
        <f ca="1"/>
        <v>0</v>
      </c>
      <c r="H643" t="str">
        <f ca="1"/>
        <v/>
      </c>
      <c r="I643">
        <f ca="1"/>
        <v>0</v>
      </c>
      <c r="J643" t="str">
        <f ca="1"/>
        <v/>
      </c>
      <c r="K643" t="str">
        <f ca="1"/>
        <v>0</v>
      </c>
      <c r="L643" t="str">
        <f ca="1"/>
        <v>0</v>
      </c>
      <c r="M643" t="str">
        <f ca="1"/>
        <v>0</v>
      </c>
      <c r="X643" s="91" t="e">
        <f t="shared" ca="1" si="1596"/>
        <v>#N/A</v>
      </c>
      <c r="Y643" t="e">
        <f t="shared" ca="1" si="1604"/>
        <v>#N/A</v>
      </c>
      <c r="Z643" t="e">
        <f t="shared" ca="1" si="1604"/>
        <v>#N/A</v>
      </c>
      <c r="AA643" t="e">
        <f t="shared" ca="1" si="1604"/>
        <v>#N/A</v>
      </c>
      <c r="AB643" t="e">
        <f t="shared" ca="1" si="1604"/>
        <v>#N/A</v>
      </c>
      <c r="AC643" t="e">
        <f t="shared" ca="1" si="1604"/>
        <v>#N/A</v>
      </c>
      <c r="AD643" t="e">
        <f t="shared" ca="1" si="1604"/>
        <v>#N/A</v>
      </c>
      <c r="AE643" t="e">
        <f t="shared" ca="1" si="1604"/>
        <v>#N/A</v>
      </c>
      <c r="AF643" t="e">
        <f t="shared" ca="1" si="1604"/>
        <v>#N/A</v>
      </c>
      <c r="AG643" t="e">
        <f t="shared" ca="1" si="1604"/>
        <v>#N/A</v>
      </c>
      <c r="AH643" t="e">
        <f t="shared" ca="1" si="1604"/>
        <v>#N/A</v>
      </c>
      <c r="AI643" t="e">
        <f t="shared" ca="1" si="1604"/>
        <v>#N/A</v>
      </c>
      <c r="AJ643" t="e">
        <f t="shared" ca="1" si="1604"/>
        <v>#N/A</v>
      </c>
      <c r="AK643" t="e">
        <f t="shared" ca="1" si="1604"/>
        <v>#N/A</v>
      </c>
      <c r="AL643" t="e">
        <f t="shared" ca="1" si="1604"/>
        <v>#N/A</v>
      </c>
      <c r="AM643" t="e">
        <f t="shared" ca="1" si="1604"/>
        <v>#N/A</v>
      </c>
      <c r="AN643" t="e">
        <f t="shared" ca="1" si="1604"/>
        <v>#N/A</v>
      </c>
      <c r="AO643" t="e">
        <f t="shared" ca="1" si="1604"/>
        <v>#N/A</v>
      </c>
      <c r="AP643" t="e">
        <f t="shared" ca="1" si="1604"/>
        <v>#N/A</v>
      </c>
      <c r="AQ643" t="e">
        <f t="shared" ca="1" si="1604"/>
        <v>#N/A</v>
      </c>
      <c r="AR643" t="e">
        <f t="shared" ca="1" si="1604"/>
        <v>#N/A</v>
      </c>
      <c r="AS643" t="e">
        <f t="shared" ca="1" si="1604"/>
        <v>#N/A</v>
      </c>
      <c r="AT643" t="e">
        <f t="shared" ca="1" si="1604"/>
        <v>#N/A</v>
      </c>
      <c r="AU643" t="e">
        <f t="shared" ca="1" si="1604"/>
        <v>#N/A</v>
      </c>
      <c r="AV643" t="e">
        <f t="shared" ca="1" si="1604"/>
        <v>#N/A</v>
      </c>
      <c r="AW643" t="e">
        <f t="shared" ca="1" si="1604"/>
        <v>#N/A</v>
      </c>
      <c r="AX643" t="e">
        <f t="shared" ca="1" si="1604"/>
        <v>#N/A</v>
      </c>
      <c r="AY643" t="e">
        <f t="shared" ca="1" si="1604"/>
        <v>#N/A</v>
      </c>
      <c r="AZ643" t="e">
        <f t="shared" ca="1" si="1604"/>
        <v>#N/A</v>
      </c>
      <c r="BA643" t="e">
        <f t="shared" ca="1" si="1604"/>
        <v>#N/A</v>
      </c>
      <c r="BB643" s="91" t="e">
        <f t="shared" ca="1" si="1604"/>
        <v>#N/A</v>
      </c>
      <c r="BC643" t="e">
        <f t="shared" ca="1" si="1604"/>
        <v>#N/A</v>
      </c>
      <c r="BD643" t="e">
        <f t="shared" ca="1" si="1604"/>
        <v>#N/A</v>
      </c>
      <c r="BE643" t="e">
        <f t="shared" ca="1" si="1604"/>
        <v>#N/A</v>
      </c>
      <c r="BF643" t="e">
        <f t="shared" ca="1" si="1604"/>
        <v>#N/A</v>
      </c>
      <c r="BG643" t="e">
        <f t="shared" ca="1" si="1604"/>
        <v>#N/A</v>
      </c>
      <c r="BH643" t="e">
        <f t="shared" ca="1" si="1604"/>
        <v>#N/A</v>
      </c>
      <c r="BI643" t="e">
        <f t="shared" ca="1" si="1604"/>
        <v>#N/A</v>
      </c>
      <c r="BJ643" t="e">
        <f t="shared" ca="1" si="1604"/>
        <v>#N/A</v>
      </c>
      <c r="BK643" t="e">
        <f t="shared" ca="1" si="1604"/>
        <v>#N/A</v>
      </c>
      <c r="BL643" t="e">
        <f t="shared" ca="1" si="1604"/>
        <v>#N/A</v>
      </c>
      <c r="BM643" t="e">
        <f t="shared" ca="1" si="1604"/>
        <v>#N/A</v>
      </c>
      <c r="BN643" t="e">
        <f t="shared" ca="1" si="1604"/>
        <v>#N/A</v>
      </c>
      <c r="BO643" t="e">
        <f t="shared" ca="1" si="1604"/>
        <v>#N/A</v>
      </c>
      <c r="BP643" t="e">
        <f t="shared" ca="1" si="1604"/>
        <v>#N/A</v>
      </c>
      <c r="BQ643" t="e">
        <f t="shared" ca="1" si="1604"/>
        <v>#N/A</v>
      </c>
      <c r="BR643" t="e">
        <f t="shared" ca="1" si="1604"/>
        <v>#N/A</v>
      </c>
      <c r="BS643" t="e">
        <f t="shared" ca="1" si="1604"/>
        <v>#N/A</v>
      </c>
      <c r="BT643" t="e">
        <f t="shared" ca="1" si="1604"/>
        <v>#N/A</v>
      </c>
      <c r="BU643" t="e">
        <f t="shared" ca="1" si="1604"/>
        <v>#N/A</v>
      </c>
      <c r="BV643" t="e">
        <f t="shared" ca="1" si="1604"/>
        <v>#N/A</v>
      </c>
      <c r="BW643" t="e">
        <f t="shared" ca="1" si="1604"/>
        <v>#N/A</v>
      </c>
      <c r="BX643" t="e">
        <f t="shared" ca="1" si="1604"/>
        <v>#N/A</v>
      </c>
      <c r="BY643" t="e">
        <f t="shared" ca="1" si="1604"/>
        <v>#N/A</v>
      </c>
      <c r="BZ643" t="e">
        <f t="shared" ca="1" si="1604"/>
        <v>#N/A</v>
      </c>
      <c r="CA643" t="e">
        <f t="shared" ca="1" si="1604"/>
        <v>#N/A</v>
      </c>
      <c r="CB643" t="e">
        <f t="shared" ca="1" si="1604"/>
        <v>#N/A</v>
      </c>
      <c r="CC643" t="e">
        <f t="shared" ca="1" si="1604"/>
        <v>#N/A</v>
      </c>
      <c r="CD643" t="e">
        <f t="shared" ca="1" si="1604"/>
        <v>#N/A</v>
      </c>
      <c r="CE643" t="e">
        <f t="shared" ca="1" si="1604"/>
        <v>#N/A</v>
      </c>
      <c r="CF643" s="91" t="e">
        <f t="shared" ca="1" si="1604"/>
        <v>#N/A</v>
      </c>
      <c r="CG643" t="e">
        <f t="shared" ca="1" si="1604"/>
        <v>#N/A</v>
      </c>
      <c r="CH643" t="e">
        <f t="shared" ca="1" si="1604"/>
        <v>#N/A</v>
      </c>
      <c r="CI643" t="e">
        <f t="shared" ca="1" si="1604"/>
        <v>#N/A</v>
      </c>
      <c r="CJ643" t="e">
        <f t="shared" ca="1" si="1604"/>
        <v>#N/A</v>
      </c>
      <c r="CK643" t="e">
        <f t="shared" ca="1" si="1603"/>
        <v>#N/A</v>
      </c>
      <c r="CL643" t="e">
        <f t="shared" ca="1" si="1603"/>
        <v>#N/A</v>
      </c>
      <c r="CM643" t="e">
        <f t="shared" ca="1" si="1603"/>
        <v>#N/A</v>
      </c>
      <c r="CN643" t="e">
        <f t="shared" ca="1" si="1603"/>
        <v>#N/A</v>
      </c>
      <c r="CO643" t="e">
        <f t="shared" ca="1" si="1603"/>
        <v>#N/A</v>
      </c>
      <c r="CP643" t="e">
        <f t="shared" ca="1" si="1603"/>
        <v>#N/A</v>
      </c>
      <c r="CQ643" t="e">
        <f t="shared" ca="1" si="1603"/>
        <v>#N/A</v>
      </c>
      <c r="CR643" t="e">
        <f t="shared" ca="1" si="1603"/>
        <v>#N/A</v>
      </c>
      <c r="CS643" t="e">
        <f t="shared" ca="1" si="1603"/>
        <v>#N/A</v>
      </c>
      <c r="CT643" t="e">
        <f t="shared" ca="1" si="1603"/>
        <v>#N/A</v>
      </c>
      <c r="CU643" t="e">
        <f t="shared" ca="1" si="1603"/>
        <v>#N/A</v>
      </c>
      <c r="CV643" t="e">
        <f t="shared" ca="1" si="1603"/>
        <v>#N/A</v>
      </c>
      <c r="CW643" t="e">
        <f t="shared" ca="1" si="1603"/>
        <v>#N/A</v>
      </c>
      <c r="CX643" t="e">
        <f t="shared" ca="1" si="1603"/>
        <v>#N/A</v>
      </c>
      <c r="CY643" t="e">
        <f t="shared" ca="1" si="1603"/>
        <v>#N/A</v>
      </c>
      <c r="CZ643" t="e">
        <f t="shared" ca="1" si="1603"/>
        <v>#N/A</v>
      </c>
      <c r="DA643" t="e">
        <f t="shared" ca="1" si="1603"/>
        <v>#N/A</v>
      </c>
      <c r="DB643" t="e">
        <f t="shared" ca="1" si="1603"/>
        <v>#N/A</v>
      </c>
      <c r="DC643" t="e">
        <f t="shared" ca="1" si="1603"/>
        <v>#N/A</v>
      </c>
      <c r="DD643" t="e">
        <f t="shared" ca="1" si="1603"/>
        <v>#N/A</v>
      </c>
      <c r="DE643" t="e">
        <f t="shared" ca="1" si="1603"/>
        <v>#N/A</v>
      </c>
      <c r="DF643" t="e">
        <f t="shared" ca="1" si="1603"/>
        <v>#N/A</v>
      </c>
      <c r="DG643" t="e">
        <f t="shared" ca="1" si="1603"/>
        <v>#N/A</v>
      </c>
      <c r="DH643" t="e">
        <f t="shared" ca="1" si="1603"/>
        <v>#N/A</v>
      </c>
      <c r="DI643" t="e">
        <f t="shared" ca="1" si="1603"/>
        <v>#N/A</v>
      </c>
      <c r="DJ643" s="91" t="e">
        <f t="shared" ca="1" si="1603"/>
        <v>#N/A</v>
      </c>
      <c r="DK643" t="e">
        <f t="shared" ca="1" si="1603"/>
        <v>#N/A</v>
      </c>
      <c r="DL643" t="e">
        <f t="shared" ca="1" si="1603"/>
        <v>#N/A</v>
      </c>
      <c r="DM643" t="e">
        <f t="shared" ca="1" si="1603"/>
        <v>#N/A</v>
      </c>
      <c r="DN643" t="e">
        <f t="shared" ca="1" si="1603"/>
        <v>#N/A</v>
      </c>
      <c r="DO643" t="e">
        <f t="shared" ca="1" si="1603"/>
        <v>#N/A</v>
      </c>
      <c r="DP643" t="e">
        <f t="shared" ca="1" si="1603"/>
        <v>#N/A</v>
      </c>
      <c r="DQ643" t="e">
        <f t="shared" ca="1" si="1603"/>
        <v>#N/A</v>
      </c>
      <c r="DR643" t="e">
        <f t="shared" ca="1" si="1603"/>
        <v>#N/A</v>
      </c>
      <c r="DS643" t="e">
        <f t="shared" ca="1" si="1603"/>
        <v>#N/A</v>
      </c>
      <c r="DT643" t="e">
        <f t="shared" ca="1" si="1603"/>
        <v>#N/A</v>
      </c>
      <c r="DU643" t="e">
        <f t="shared" ca="1" si="1603"/>
        <v>#N/A</v>
      </c>
      <c r="DV643" t="e">
        <f t="shared" ca="1" si="1603"/>
        <v>#N/A</v>
      </c>
      <c r="DW643" t="e">
        <f t="shared" ca="1" si="1603"/>
        <v>#N/A</v>
      </c>
      <c r="DX643" t="e">
        <f t="shared" ca="1" si="1603"/>
        <v>#N/A</v>
      </c>
      <c r="DY643" t="e">
        <f t="shared" ca="1" si="1603"/>
        <v>#N/A</v>
      </c>
      <c r="DZ643" t="e">
        <f t="shared" ca="1" si="1603"/>
        <v>#N/A</v>
      </c>
      <c r="EA643" t="e">
        <f t="shared" ca="1" si="1603"/>
        <v>#N/A</v>
      </c>
      <c r="EB643" t="e">
        <f t="shared" ca="1" si="1603"/>
        <v>#N/A</v>
      </c>
      <c r="EC643" t="e">
        <f t="shared" ca="1" si="1603"/>
        <v>#N/A</v>
      </c>
      <c r="ED643" t="e">
        <f t="shared" ca="1" si="1603"/>
        <v>#N/A</v>
      </c>
      <c r="EE643" t="e">
        <f t="shared" ca="1" si="1603"/>
        <v>#N/A</v>
      </c>
      <c r="EF643" t="e">
        <f t="shared" ca="1" si="1603"/>
        <v>#N/A</v>
      </c>
      <c r="EG643" t="e">
        <f t="shared" ca="1" si="1603"/>
        <v>#N/A</v>
      </c>
      <c r="EH643" t="e">
        <f t="shared" ca="1" si="1603"/>
        <v>#N/A</v>
      </c>
      <c r="EI643" t="e">
        <f t="shared" ca="1" si="1603"/>
        <v>#N/A</v>
      </c>
      <c r="EJ643" t="e">
        <f t="shared" ca="1" si="1603"/>
        <v>#N/A</v>
      </c>
      <c r="EK643" t="e">
        <f t="shared" ca="1" si="1603"/>
        <v>#N/A</v>
      </c>
      <c r="EL643" t="e">
        <f t="shared" ca="1" si="1603"/>
        <v>#N/A</v>
      </c>
      <c r="EM643" t="e">
        <f t="shared" ca="1" si="1603"/>
        <v>#N/A</v>
      </c>
      <c r="EN643" s="91" t="e">
        <f t="shared" ca="1" si="1603"/>
        <v>#N/A</v>
      </c>
    </row>
    <row r="644" spans="1:144">
      <c r="A644" t="str">
        <f ca="1"/>
        <v>Roof</v>
      </c>
      <c r="B644" t="str">
        <f ca="1"/>
        <v>Roof finishes</v>
      </c>
      <c r="C644">
        <f ca="1"/>
        <v>0</v>
      </c>
      <c r="D644" t="str">
        <f ca="1"/>
        <v/>
      </c>
      <c r="E644">
        <f ca="1"/>
        <v>0</v>
      </c>
      <c r="F644">
        <f ca="1"/>
        <v>0</v>
      </c>
      <c r="G644">
        <f ca="1"/>
        <v>0</v>
      </c>
      <c r="H644" t="str">
        <f ca="1"/>
        <v/>
      </c>
      <c r="I644">
        <f ca="1"/>
        <v>0</v>
      </c>
      <c r="J644" t="str">
        <f ca="1"/>
        <v/>
      </c>
      <c r="K644" t="str">
        <f ca="1"/>
        <v>0</v>
      </c>
      <c r="L644" t="str">
        <f ca="1"/>
        <v>0</v>
      </c>
      <c r="M644" t="str">
        <f ca="1"/>
        <v>0</v>
      </c>
      <c r="X644" s="91" t="e">
        <f t="shared" ca="1" si="1596"/>
        <v>#N/A</v>
      </c>
      <c r="Y644" t="e">
        <f t="shared" ca="1" si="1604"/>
        <v>#N/A</v>
      </c>
      <c r="Z644" t="e">
        <f t="shared" ca="1" si="1604"/>
        <v>#N/A</v>
      </c>
      <c r="AA644" t="e">
        <f t="shared" ca="1" si="1604"/>
        <v>#N/A</v>
      </c>
      <c r="AB644" t="e">
        <f t="shared" ca="1" si="1604"/>
        <v>#N/A</v>
      </c>
      <c r="AC644" t="e">
        <f t="shared" ca="1" si="1604"/>
        <v>#N/A</v>
      </c>
      <c r="AD644" t="e">
        <f t="shared" ca="1" si="1604"/>
        <v>#N/A</v>
      </c>
      <c r="AE644" t="e">
        <f t="shared" ca="1" si="1604"/>
        <v>#N/A</v>
      </c>
      <c r="AF644" t="e">
        <f t="shared" ca="1" si="1604"/>
        <v>#N/A</v>
      </c>
      <c r="AG644" t="e">
        <f t="shared" ca="1" si="1604"/>
        <v>#N/A</v>
      </c>
      <c r="AH644" t="e">
        <f t="shared" ca="1" si="1604"/>
        <v>#N/A</v>
      </c>
      <c r="AI644" t="e">
        <f t="shared" ca="1" si="1604"/>
        <v>#N/A</v>
      </c>
      <c r="AJ644" t="e">
        <f t="shared" ca="1" si="1604"/>
        <v>#N/A</v>
      </c>
      <c r="AK644" t="e">
        <f t="shared" ca="1" si="1604"/>
        <v>#N/A</v>
      </c>
      <c r="AL644" t="e">
        <f t="shared" ca="1" si="1604"/>
        <v>#N/A</v>
      </c>
      <c r="AM644" t="e">
        <f t="shared" ca="1" si="1604"/>
        <v>#N/A</v>
      </c>
      <c r="AN644" t="e">
        <f t="shared" ca="1" si="1604"/>
        <v>#N/A</v>
      </c>
      <c r="AO644" t="e">
        <f t="shared" ca="1" si="1604"/>
        <v>#N/A</v>
      </c>
      <c r="AP644" t="e">
        <f t="shared" ca="1" si="1604"/>
        <v>#N/A</v>
      </c>
      <c r="AQ644" t="e">
        <f t="shared" ca="1" si="1604"/>
        <v>#N/A</v>
      </c>
      <c r="AR644" t="e">
        <f t="shared" ca="1" si="1604"/>
        <v>#N/A</v>
      </c>
      <c r="AS644" t="e">
        <f t="shared" ca="1" si="1604"/>
        <v>#N/A</v>
      </c>
      <c r="AT644" t="e">
        <f t="shared" ca="1" si="1604"/>
        <v>#N/A</v>
      </c>
      <c r="AU644" t="e">
        <f t="shared" ca="1" si="1604"/>
        <v>#N/A</v>
      </c>
      <c r="AV644" t="e">
        <f t="shared" ca="1" si="1604"/>
        <v>#N/A</v>
      </c>
      <c r="AW644" t="e">
        <f t="shared" ca="1" si="1604"/>
        <v>#N/A</v>
      </c>
      <c r="AX644" t="e">
        <f t="shared" ca="1" si="1604"/>
        <v>#N/A</v>
      </c>
      <c r="AY644" t="e">
        <f t="shared" ca="1" si="1604"/>
        <v>#N/A</v>
      </c>
      <c r="AZ644" t="e">
        <f t="shared" ca="1" si="1604"/>
        <v>#N/A</v>
      </c>
      <c r="BA644" t="e">
        <f t="shared" ca="1" si="1604"/>
        <v>#N/A</v>
      </c>
      <c r="BB644" s="91" t="e">
        <f t="shared" ca="1" si="1604"/>
        <v>#N/A</v>
      </c>
      <c r="BC644" t="e">
        <f t="shared" ca="1" si="1604"/>
        <v>#N/A</v>
      </c>
      <c r="BD644" t="e">
        <f t="shared" ca="1" si="1604"/>
        <v>#N/A</v>
      </c>
      <c r="BE644" t="e">
        <f t="shared" ca="1" si="1604"/>
        <v>#N/A</v>
      </c>
      <c r="BF644" t="e">
        <f t="shared" ca="1" si="1604"/>
        <v>#N/A</v>
      </c>
      <c r="BG644" t="e">
        <f t="shared" ca="1" si="1604"/>
        <v>#N/A</v>
      </c>
      <c r="BH644" t="e">
        <f t="shared" ca="1" si="1604"/>
        <v>#N/A</v>
      </c>
      <c r="BI644" t="e">
        <f t="shared" ca="1" si="1604"/>
        <v>#N/A</v>
      </c>
      <c r="BJ644" t="e">
        <f t="shared" ca="1" si="1604"/>
        <v>#N/A</v>
      </c>
      <c r="BK644" t="e">
        <f t="shared" ca="1" si="1604"/>
        <v>#N/A</v>
      </c>
      <c r="BL644" t="e">
        <f t="shared" ca="1" si="1604"/>
        <v>#N/A</v>
      </c>
      <c r="BM644" t="e">
        <f t="shared" ca="1" si="1604"/>
        <v>#N/A</v>
      </c>
      <c r="BN644" t="e">
        <f t="shared" ca="1" si="1604"/>
        <v>#N/A</v>
      </c>
      <c r="BO644" t="e">
        <f t="shared" ca="1" si="1604"/>
        <v>#N/A</v>
      </c>
      <c r="BP644" t="e">
        <f t="shared" ca="1" si="1604"/>
        <v>#N/A</v>
      </c>
      <c r="BQ644" t="e">
        <f t="shared" ca="1" si="1604"/>
        <v>#N/A</v>
      </c>
      <c r="BR644" t="e">
        <f t="shared" ca="1" si="1604"/>
        <v>#N/A</v>
      </c>
      <c r="BS644" t="e">
        <f t="shared" ca="1" si="1604"/>
        <v>#N/A</v>
      </c>
      <c r="BT644" t="e">
        <f t="shared" ca="1" si="1604"/>
        <v>#N/A</v>
      </c>
      <c r="BU644" t="e">
        <f t="shared" ca="1" si="1604"/>
        <v>#N/A</v>
      </c>
      <c r="BV644" t="e">
        <f t="shared" ca="1" si="1604"/>
        <v>#N/A</v>
      </c>
      <c r="BW644" t="e">
        <f t="shared" ca="1" si="1604"/>
        <v>#N/A</v>
      </c>
      <c r="BX644" t="e">
        <f t="shared" ca="1" si="1604"/>
        <v>#N/A</v>
      </c>
      <c r="BY644" t="e">
        <f t="shared" ca="1" si="1604"/>
        <v>#N/A</v>
      </c>
      <c r="BZ644" t="e">
        <f t="shared" ca="1" si="1604"/>
        <v>#N/A</v>
      </c>
      <c r="CA644" t="e">
        <f t="shared" ca="1" si="1604"/>
        <v>#N/A</v>
      </c>
      <c r="CB644" t="e">
        <f t="shared" ca="1" si="1604"/>
        <v>#N/A</v>
      </c>
      <c r="CC644" t="e">
        <f t="shared" ca="1" si="1604"/>
        <v>#N/A</v>
      </c>
      <c r="CD644" t="e">
        <f t="shared" ca="1" si="1604"/>
        <v>#N/A</v>
      </c>
      <c r="CE644" t="e">
        <f t="shared" ca="1" si="1604"/>
        <v>#N/A</v>
      </c>
      <c r="CF644" s="91" t="e">
        <f t="shared" ca="1" si="1604"/>
        <v>#N/A</v>
      </c>
      <c r="CG644" t="e">
        <f t="shared" ca="1" si="1604"/>
        <v>#N/A</v>
      </c>
      <c r="CH644" t="e">
        <f t="shared" ca="1" si="1604"/>
        <v>#N/A</v>
      </c>
      <c r="CI644" t="e">
        <f t="shared" ca="1" si="1604"/>
        <v>#N/A</v>
      </c>
      <c r="CJ644" t="e">
        <f t="shared" ca="1" si="1604"/>
        <v>#N/A</v>
      </c>
      <c r="CK644" t="e">
        <f t="shared" ca="1" si="1603"/>
        <v>#N/A</v>
      </c>
      <c r="CL644" t="e">
        <f t="shared" ca="1" si="1603"/>
        <v>#N/A</v>
      </c>
      <c r="CM644" t="e">
        <f t="shared" ca="1" si="1603"/>
        <v>#N/A</v>
      </c>
      <c r="CN644" t="e">
        <f t="shared" ca="1" si="1603"/>
        <v>#N/A</v>
      </c>
      <c r="CO644" t="e">
        <f t="shared" ca="1" si="1603"/>
        <v>#N/A</v>
      </c>
      <c r="CP644" t="e">
        <f t="shared" ca="1" si="1603"/>
        <v>#N/A</v>
      </c>
      <c r="CQ644" t="e">
        <f t="shared" ca="1" si="1603"/>
        <v>#N/A</v>
      </c>
      <c r="CR644" t="e">
        <f t="shared" ca="1" si="1603"/>
        <v>#N/A</v>
      </c>
      <c r="CS644" t="e">
        <f t="shared" ca="1" si="1603"/>
        <v>#N/A</v>
      </c>
      <c r="CT644" t="e">
        <f t="shared" ca="1" si="1603"/>
        <v>#N/A</v>
      </c>
      <c r="CU644" t="e">
        <f t="shared" ca="1" si="1603"/>
        <v>#N/A</v>
      </c>
      <c r="CV644" t="e">
        <f t="shared" ca="1" si="1603"/>
        <v>#N/A</v>
      </c>
      <c r="CW644" t="e">
        <f t="shared" ca="1" si="1603"/>
        <v>#N/A</v>
      </c>
      <c r="CX644" t="e">
        <f t="shared" ca="1" si="1603"/>
        <v>#N/A</v>
      </c>
      <c r="CY644" t="e">
        <f t="shared" ca="1" si="1603"/>
        <v>#N/A</v>
      </c>
      <c r="CZ644" t="e">
        <f t="shared" ca="1" si="1603"/>
        <v>#N/A</v>
      </c>
      <c r="DA644" t="e">
        <f t="shared" ca="1" si="1603"/>
        <v>#N/A</v>
      </c>
      <c r="DB644" t="e">
        <f t="shared" ca="1" si="1603"/>
        <v>#N/A</v>
      </c>
      <c r="DC644" t="e">
        <f t="shared" ca="1" si="1603"/>
        <v>#N/A</v>
      </c>
      <c r="DD644" t="e">
        <f t="shared" ca="1" si="1603"/>
        <v>#N/A</v>
      </c>
      <c r="DE644" t="e">
        <f t="shared" ca="1" si="1603"/>
        <v>#N/A</v>
      </c>
      <c r="DF644" t="e">
        <f t="shared" ca="1" si="1603"/>
        <v>#N/A</v>
      </c>
      <c r="DG644" t="e">
        <f t="shared" ca="1" si="1603"/>
        <v>#N/A</v>
      </c>
      <c r="DH644" t="e">
        <f t="shared" ca="1" si="1603"/>
        <v>#N/A</v>
      </c>
      <c r="DI644" t="e">
        <f t="shared" ca="1" si="1603"/>
        <v>#N/A</v>
      </c>
      <c r="DJ644" s="91" t="e">
        <f t="shared" ca="1" si="1603"/>
        <v>#N/A</v>
      </c>
      <c r="DK644" t="e">
        <f t="shared" ca="1" si="1603"/>
        <v>#N/A</v>
      </c>
      <c r="DL644" t="e">
        <f t="shared" ca="1" si="1603"/>
        <v>#N/A</v>
      </c>
      <c r="DM644" t="e">
        <f t="shared" ca="1" si="1603"/>
        <v>#N/A</v>
      </c>
      <c r="DN644" t="e">
        <f t="shared" ca="1" si="1603"/>
        <v>#N/A</v>
      </c>
      <c r="DO644" t="e">
        <f t="shared" ca="1" si="1603"/>
        <v>#N/A</v>
      </c>
      <c r="DP644" t="e">
        <f t="shared" ca="1" si="1603"/>
        <v>#N/A</v>
      </c>
      <c r="DQ644" t="e">
        <f t="shared" ca="1" si="1603"/>
        <v>#N/A</v>
      </c>
      <c r="DR644" t="e">
        <f t="shared" ca="1" si="1603"/>
        <v>#N/A</v>
      </c>
      <c r="DS644" t="e">
        <f t="shared" ca="1" si="1603"/>
        <v>#N/A</v>
      </c>
      <c r="DT644" t="e">
        <f t="shared" ca="1" si="1603"/>
        <v>#N/A</v>
      </c>
      <c r="DU644" t="e">
        <f t="shared" ca="1" si="1603"/>
        <v>#N/A</v>
      </c>
      <c r="DV644" t="e">
        <f t="shared" ca="1" si="1603"/>
        <v>#N/A</v>
      </c>
      <c r="DW644" t="e">
        <f t="shared" ca="1" si="1603"/>
        <v>#N/A</v>
      </c>
      <c r="DX644" t="e">
        <f t="shared" ca="1" si="1603"/>
        <v>#N/A</v>
      </c>
      <c r="DY644" t="e">
        <f t="shared" ca="1" si="1603"/>
        <v>#N/A</v>
      </c>
      <c r="DZ644" t="e">
        <f t="shared" ca="1" si="1603"/>
        <v>#N/A</v>
      </c>
      <c r="EA644" t="e">
        <f t="shared" ca="1" si="1603"/>
        <v>#N/A</v>
      </c>
      <c r="EB644" t="e">
        <f t="shared" ca="1" si="1603"/>
        <v>#N/A</v>
      </c>
      <c r="EC644" t="e">
        <f t="shared" ca="1" si="1603"/>
        <v>#N/A</v>
      </c>
      <c r="ED644" t="e">
        <f t="shared" ca="1" si="1603"/>
        <v>#N/A</v>
      </c>
      <c r="EE644" t="e">
        <f t="shared" ca="1" si="1603"/>
        <v>#N/A</v>
      </c>
      <c r="EF644" t="e">
        <f t="shared" ca="1" si="1603"/>
        <v>#N/A</v>
      </c>
      <c r="EG644" t="e">
        <f t="shared" ca="1" si="1603"/>
        <v>#N/A</v>
      </c>
      <c r="EH644" t="e">
        <f t="shared" ca="1" si="1603"/>
        <v>#N/A</v>
      </c>
      <c r="EI644" t="e">
        <f t="shared" ca="1" si="1603"/>
        <v>#N/A</v>
      </c>
      <c r="EJ644" t="e">
        <f t="shared" ca="1" si="1603"/>
        <v>#N/A</v>
      </c>
      <c r="EK644" t="e">
        <f t="shared" ca="1" si="1603"/>
        <v>#N/A</v>
      </c>
      <c r="EL644" t="e">
        <f t="shared" ca="1" si="1603"/>
        <v>#N/A</v>
      </c>
      <c r="EM644" t="e">
        <f t="shared" ca="1" si="1603"/>
        <v>#N/A</v>
      </c>
      <c r="EN644" s="91" t="e">
        <f t="shared" ca="1" si="1603"/>
        <v>#N/A</v>
      </c>
    </row>
    <row r="645" spans="1:144">
      <c r="A645" t="str">
        <f ca="1"/>
        <v>External walls</v>
      </c>
      <c r="B645" t="str">
        <f ca="1"/>
        <v>Facade</v>
      </c>
      <c r="C645">
        <f ca="1"/>
        <v>0</v>
      </c>
      <c r="D645" t="str">
        <f ca="1"/>
        <v/>
      </c>
      <c r="E645">
        <f ca="1"/>
        <v>0</v>
      </c>
      <c r="F645">
        <f ca="1"/>
        <v>0</v>
      </c>
      <c r="G645">
        <f ca="1"/>
        <v>0</v>
      </c>
      <c r="H645" t="str">
        <f ca="1"/>
        <v/>
      </c>
      <c r="I645">
        <f ca="1"/>
        <v>0</v>
      </c>
      <c r="J645" t="str">
        <f ca="1"/>
        <v/>
      </c>
      <c r="K645" t="str">
        <f ca="1"/>
        <v>0</v>
      </c>
      <c r="L645" t="str">
        <f ca="1"/>
        <v>0</v>
      </c>
      <c r="M645" t="str">
        <f ca="1"/>
        <v>0</v>
      </c>
      <c r="X645" s="91" t="e">
        <f t="shared" ca="1" si="1596"/>
        <v>#N/A</v>
      </c>
      <c r="Y645" t="e">
        <f t="shared" ca="1" si="1604"/>
        <v>#N/A</v>
      </c>
      <c r="Z645" t="e">
        <f t="shared" ca="1" si="1604"/>
        <v>#N/A</v>
      </c>
      <c r="AA645" t="e">
        <f t="shared" ca="1" si="1604"/>
        <v>#N/A</v>
      </c>
      <c r="AB645" t="e">
        <f t="shared" ca="1" si="1604"/>
        <v>#N/A</v>
      </c>
      <c r="AC645" t="e">
        <f t="shared" ca="1" si="1604"/>
        <v>#N/A</v>
      </c>
      <c r="AD645" t="e">
        <f t="shared" ca="1" si="1604"/>
        <v>#N/A</v>
      </c>
      <c r="AE645" t="e">
        <f t="shared" ca="1" si="1604"/>
        <v>#N/A</v>
      </c>
      <c r="AF645" t="e">
        <f t="shared" ca="1" si="1604"/>
        <v>#N/A</v>
      </c>
      <c r="AG645" t="e">
        <f t="shared" ca="1" si="1604"/>
        <v>#N/A</v>
      </c>
      <c r="AH645" t="e">
        <f t="shared" ca="1" si="1604"/>
        <v>#N/A</v>
      </c>
      <c r="AI645" t="e">
        <f t="shared" ca="1" si="1604"/>
        <v>#N/A</v>
      </c>
      <c r="AJ645" t="e">
        <f t="shared" ca="1" si="1604"/>
        <v>#N/A</v>
      </c>
      <c r="AK645" t="e">
        <f t="shared" ca="1" si="1604"/>
        <v>#N/A</v>
      </c>
      <c r="AL645" t="e">
        <f t="shared" ca="1" si="1604"/>
        <v>#N/A</v>
      </c>
      <c r="AM645" t="e">
        <f t="shared" ca="1" si="1604"/>
        <v>#N/A</v>
      </c>
      <c r="AN645" t="e">
        <f t="shared" ca="1" si="1604"/>
        <v>#N/A</v>
      </c>
      <c r="AO645" t="e">
        <f t="shared" ca="1" si="1604"/>
        <v>#N/A</v>
      </c>
      <c r="AP645" t="e">
        <f t="shared" ca="1" si="1604"/>
        <v>#N/A</v>
      </c>
      <c r="AQ645" t="e">
        <f t="shared" ca="1" si="1604"/>
        <v>#N/A</v>
      </c>
      <c r="AR645" t="e">
        <f t="shared" ca="1" si="1604"/>
        <v>#N/A</v>
      </c>
      <c r="AS645" t="e">
        <f t="shared" ca="1" si="1604"/>
        <v>#N/A</v>
      </c>
      <c r="AT645" t="e">
        <f t="shared" ca="1" si="1604"/>
        <v>#N/A</v>
      </c>
      <c r="AU645" t="e">
        <f t="shared" ca="1" si="1604"/>
        <v>#N/A</v>
      </c>
      <c r="AV645" t="e">
        <f t="shared" ca="1" si="1604"/>
        <v>#N/A</v>
      </c>
      <c r="AW645" t="e">
        <f t="shared" ca="1" si="1604"/>
        <v>#N/A</v>
      </c>
      <c r="AX645" t="e">
        <f t="shared" ca="1" si="1604"/>
        <v>#N/A</v>
      </c>
      <c r="AY645" t="e">
        <f t="shared" ca="1" si="1604"/>
        <v>#N/A</v>
      </c>
      <c r="AZ645" t="e">
        <f t="shared" ca="1" si="1604"/>
        <v>#N/A</v>
      </c>
      <c r="BA645" t="e">
        <f t="shared" ca="1" si="1604"/>
        <v>#N/A</v>
      </c>
      <c r="BB645" s="91" t="e">
        <f t="shared" ca="1" si="1604"/>
        <v>#N/A</v>
      </c>
      <c r="BC645" t="e">
        <f t="shared" ca="1" si="1604"/>
        <v>#N/A</v>
      </c>
      <c r="BD645" t="e">
        <f t="shared" ca="1" si="1604"/>
        <v>#N/A</v>
      </c>
      <c r="BE645" t="e">
        <f t="shared" ca="1" si="1604"/>
        <v>#N/A</v>
      </c>
      <c r="BF645" t="e">
        <f t="shared" ca="1" si="1604"/>
        <v>#N/A</v>
      </c>
      <c r="BG645" t="e">
        <f t="shared" ca="1" si="1604"/>
        <v>#N/A</v>
      </c>
      <c r="BH645" t="e">
        <f t="shared" ca="1" si="1604"/>
        <v>#N/A</v>
      </c>
      <c r="BI645" t="e">
        <f t="shared" ca="1" si="1604"/>
        <v>#N/A</v>
      </c>
      <c r="BJ645" t="e">
        <f t="shared" ca="1" si="1604"/>
        <v>#N/A</v>
      </c>
      <c r="BK645" t="e">
        <f t="shared" ca="1" si="1604"/>
        <v>#N/A</v>
      </c>
      <c r="BL645" t="e">
        <f t="shared" ca="1" si="1604"/>
        <v>#N/A</v>
      </c>
      <c r="BM645" t="e">
        <f t="shared" ca="1" si="1604"/>
        <v>#N/A</v>
      </c>
      <c r="BN645" t="e">
        <f t="shared" ca="1" si="1604"/>
        <v>#N/A</v>
      </c>
      <c r="BO645" t="e">
        <f t="shared" ca="1" si="1604"/>
        <v>#N/A</v>
      </c>
      <c r="BP645" t="e">
        <f t="shared" ca="1" si="1604"/>
        <v>#N/A</v>
      </c>
      <c r="BQ645" t="e">
        <f t="shared" ca="1" si="1604"/>
        <v>#N/A</v>
      </c>
      <c r="BR645" t="e">
        <f t="shared" ca="1" si="1604"/>
        <v>#N/A</v>
      </c>
      <c r="BS645" t="e">
        <f t="shared" ca="1" si="1604"/>
        <v>#N/A</v>
      </c>
      <c r="BT645" t="e">
        <f t="shared" ca="1" si="1604"/>
        <v>#N/A</v>
      </c>
      <c r="BU645" t="e">
        <f t="shared" ca="1" si="1604"/>
        <v>#N/A</v>
      </c>
      <c r="BV645" t="e">
        <f t="shared" ca="1" si="1604"/>
        <v>#N/A</v>
      </c>
      <c r="BW645" t="e">
        <f t="shared" ca="1" si="1604"/>
        <v>#N/A</v>
      </c>
      <c r="BX645" t="e">
        <f t="shared" ca="1" si="1604"/>
        <v>#N/A</v>
      </c>
      <c r="BY645" t="e">
        <f t="shared" ca="1" si="1604"/>
        <v>#N/A</v>
      </c>
      <c r="BZ645" t="e">
        <f t="shared" ca="1" si="1604"/>
        <v>#N/A</v>
      </c>
      <c r="CA645" t="e">
        <f t="shared" ca="1" si="1604"/>
        <v>#N/A</v>
      </c>
      <c r="CB645" t="e">
        <f t="shared" ca="1" si="1604"/>
        <v>#N/A</v>
      </c>
      <c r="CC645" t="e">
        <f t="shared" ca="1" si="1604"/>
        <v>#N/A</v>
      </c>
      <c r="CD645" t="e">
        <f t="shared" ca="1" si="1604"/>
        <v>#N/A</v>
      </c>
      <c r="CE645" t="e">
        <f t="shared" ca="1" si="1604"/>
        <v>#N/A</v>
      </c>
      <c r="CF645" s="91" t="e">
        <f t="shared" ca="1" si="1604"/>
        <v>#N/A</v>
      </c>
      <c r="CG645" t="e">
        <f t="shared" ca="1" si="1604"/>
        <v>#N/A</v>
      </c>
      <c r="CH645" t="e">
        <f t="shared" ca="1" si="1604"/>
        <v>#N/A</v>
      </c>
      <c r="CI645" t="e">
        <f t="shared" ca="1" si="1604"/>
        <v>#N/A</v>
      </c>
      <c r="CJ645" t="e">
        <f t="shared" ref="CJ645:EN648" ca="1" si="1605">$L645*$E$626</f>
        <v>#N/A</v>
      </c>
      <c r="CK645" t="e">
        <f t="shared" ca="1" si="1605"/>
        <v>#N/A</v>
      </c>
      <c r="CL645" t="e">
        <f t="shared" ca="1" si="1605"/>
        <v>#N/A</v>
      </c>
      <c r="CM645" t="e">
        <f t="shared" ca="1" si="1605"/>
        <v>#N/A</v>
      </c>
      <c r="CN645" t="e">
        <f t="shared" ca="1" si="1605"/>
        <v>#N/A</v>
      </c>
      <c r="CO645" t="e">
        <f t="shared" ca="1" si="1605"/>
        <v>#N/A</v>
      </c>
      <c r="CP645" t="e">
        <f t="shared" ca="1" si="1605"/>
        <v>#N/A</v>
      </c>
      <c r="CQ645" t="e">
        <f t="shared" ca="1" si="1605"/>
        <v>#N/A</v>
      </c>
      <c r="CR645" t="e">
        <f t="shared" ca="1" si="1605"/>
        <v>#N/A</v>
      </c>
      <c r="CS645" t="e">
        <f t="shared" ca="1" si="1605"/>
        <v>#N/A</v>
      </c>
      <c r="CT645" t="e">
        <f t="shared" ca="1" si="1605"/>
        <v>#N/A</v>
      </c>
      <c r="CU645" t="e">
        <f t="shared" ca="1" si="1605"/>
        <v>#N/A</v>
      </c>
      <c r="CV645" t="e">
        <f t="shared" ca="1" si="1605"/>
        <v>#N/A</v>
      </c>
      <c r="CW645" t="e">
        <f t="shared" ca="1" si="1605"/>
        <v>#N/A</v>
      </c>
      <c r="CX645" t="e">
        <f t="shared" ca="1" si="1605"/>
        <v>#N/A</v>
      </c>
      <c r="CY645" t="e">
        <f t="shared" ca="1" si="1605"/>
        <v>#N/A</v>
      </c>
      <c r="CZ645" t="e">
        <f t="shared" ca="1" si="1605"/>
        <v>#N/A</v>
      </c>
      <c r="DA645" t="e">
        <f t="shared" ca="1" si="1605"/>
        <v>#N/A</v>
      </c>
      <c r="DB645" t="e">
        <f t="shared" ca="1" si="1605"/>
        <v>#N/A</v>
      </c>
      <c r="DC645" t="e">
        <f t="shared" ca="1" si="1605"/>
        <v>#N/A</v>
      </c>
      <c r="DD645" t="e">
        <f t="shared" ca="1" si="1605"/>
        <v>#N/A</v>
      </c>
      <c r="DE645" t="e">
        <f t="shared" ca="1" si="1605"/>
        <v>#N/A</v>
      </c>
      <c r="DF645" t="e">
        <f t="shared" ca="1" si="1605"/>
        <v>#N/A</v>
      </c>
      <c r="DG645" t="e">
        <f t="shared" ca="1" si="1605"/>
        <v>#N/A</v>
      </c>
      <c r="DH645" t="e">
        <f t="shared" ca="1" si="1605"/>
        <v>#N/A</v>
      </c>
      <c r="DI645" t="e">
        <f t="shared" ca="1" si="1605"/>
        <v>#N/A</v>
      </c>
      <c r="DJ645" s="91" t="e">
        <f t="shared" ca="1" si="1605"/>
        <v>#N/A</v>
      </c>
      <c r="DK645" t="e">
        <f t="shared" ca="1" si="1605"/>
        <v>#N/A</v>
      </c>
      <c r="DL645" t="e">
        <f t="shared" ca="1" si="1605"/>
        <v>#N/A</v>
      </c>
      <c r="DM645" t="e">
        <f t="shared" ca="1" si="1605"/>
        <v>#N/A</v>
      </c>
      <c r="DN645" t="e">
        <f t="shared" ca="1" si="1605"/>
        <v>#N/A</v>
      </c>
      <c r="DO645" t="e">
        <f t="shared" ca="1" si="1605"/>
        <v>#N/A</v>
      </c>
      <c r="DP645" t="e">
        <f t="shared" ca="1" si="1605"/>
        <v>#N/A</v>
      </c>
      <c r="DQ645" t="e">
        <f t="shared" ca="1" si="1605"/>
        <v>#N/A</v>
      </c>
      <c r="DR645" t="e">
        <f t="shared" ca="1" si="1605"/>
        <v>#N/A</v>
      </c>
      <c r="DS645" t="e">
        <f t="shared" ca="1" si="1605"/>
        <v>#N/A</v>
      </c>
      <c r="DT645" t="e">
        <f t="shared" ca="1" si="1605"/>
        <v>#N/A</v>
      </c>
      <c r="DU645" t="e">
        <f t="shared" ca="1" si="1605"/>
        <v>#N/A</v>
      </c>
      <c r="DV645" t="e">
        <f t="shared" ca="1" si="1605"/>
        <v>#N/A</v>
      </c>
      <c r="DW645" t="e">
        <f t="shared" ca="1" si="1605"/>
        <v>#N/A</v>
      </c>
      <c r="DX645" t="e">
        <f t="shared" ca="1" si="1605"/>
        <v>#N/A</v>
      </c>
      <c r="DY645" t="e">
        <f t="shared" ca="1" si="1605"/>
        <v>#N/A</v>
      </c>
      <c r="DZ645" t="e">
        <f t="shared" ca="1" si="1605"/>
        <v>#N/A</v>
      </c>
      <c r="EA645" t="e">
        <f t="shared" ca="1" si="1605"/>
        <v>#N/A</v>
      </c>
      <c r="EB645" t="e">
        <f t="shared" ca="1" si="1605"/>
        <v>#N/A</v>
      </c>
      <c r="EC645" t="e">
        <f t="shared" ca="1" si="1605"/>
        <v>#N/A</v>
      </c>
      <c r="ED645" t="e">
        <f t="shared" ca="1" si="1605"/>
        <v>#N/A</v>
      </c>
      <c r="EE645" t="e">
        <f t="shared" ca="1" si="1605"/>
        <v>#N/A</v>
      </c>
      <c r="EF645" t="e">
        <f t="shared" ca="1" si="1605"/>
        <v>#N/A</v>
      </c>
      <c r="EG645" t="e">
        <f t="shared" ca="1" si="1605"/>
        <v>#N/A</v>
      </c>
      <c r="EH645" t="e">
        <f t="shared" ca="1" si="1605"/>
        <v>#N/A</v>
      </c>
      <c r="EI645" t="e">
        <f t="shared" ca="1" si="1605"/>
        <v>#N/A</v>
      </c>
      <c r="EJ645" t="e">
        <f t="shared" ca="1" si="1605"/>
        <v>#N/A</v>
      </c>
      <c r="EK645" t="e">
        <f t="shared" ca="1" si="1605"/>
        <v>#N/A</v>
      </c>
      <c r="EL645" t="e">
        <f t="shared" ca="1" si="1605"/>
        <v>#N/A</v>
      </c>
      <c r="EM645" t="e">
        <f t="shared" ca="1" si="1605"/>
        <v>#N/A</v>
      </c>
      <c r="EN645" s="91" t="e">
        <f t="shared" ca="1" si="1605"/>
        <v>#N/A</v>
      </c>
    </row>
    <row r="646" spans="1:144">
      <c r="A646" t="str">
        <f ca="1"/>
        <v>External walls</v>
      </c>
      <c r="B646" t="str">
        <f ca="1"/>
        <v>Wall insulation</v>
      </c>
      <c r="C646">
        <f ca="1"/>
        <v>0</v>
      </c>
      <c r="D646" t="str">
        <f ca="1"/>
        <v/>
      </c>
      <c r="E646">
        <f ca="1"/>
        <v>0</v>
      </c>
      <c r="F646">
        <f ca="1"/>
        <v>0</v>
      </c>
      <c r="G646">
        <f ca="1"/>
        <v>0</v>
      </c>
      <c r="H646" t="str">
        <f ca="1"/>
        <v/>
      </c>
      <c r="I646">
        <f ca="1"/>
        <v>0</v>
      </c>
      <c r="J646" t="str">
        <f ca="1"/>
        <v/>
      </c>
      <c r="K646" t="str">
        <f ca="1"/>
        <v>0</v>
      </c>
      <c r="L646" t="str">
        <f ca="1"/>
        <v>0</v>
      </c>
      <c r="M646" t="str">
        <f ca="1"/>
        <v>0</v>
      </c>
      <c r="X646" s="91" t="e">
        <f t="shared" ca="1" si="1596"/>
        <v>#N/A</v>
      </c>
      <c r="Y646" t="e">
        <f t="shared" ref="Y646:CJ649" ca="1" si="1606">$L646*$E$626</f>
        <v>#N/A</v>
      </c>
      <c r="Z646" t="e">
        <f t="shared" ca="1" si="1606"/>
        <v>#N/A</v>
      </c>
      <c r="AA646" t="e">
        <f t="shared" ca="1" si="1606"/>
        <v>#N/A</v>
      </c>
      <c r="AB646" t="e">
        <f t="shared" ca="1" si="1606"/>
        <v>#N/A</v>
      </c>
      <c r="AC646" t="e">
        <f t="shared" ca="1" si="1606"/>
        <v>#N/A</v>
      </c>
      <c r="AD646" t="e">
        <f t="shared" ca="1" si="1606"/>
        <v>#N/A</v>
      </c>
      <c r="AE646" t="e">
        <f t="shared" ca="1" si="1606"/>
        <v>#N/A</v>
      </c>
      <c r="AF646" t="e">
        <f t="shared" ca="1" si="1606"/>
        <v>#N/A</v>
      </c>
      <c r="AG646" t="e">
        <f t="shared" ca="1" si="1606"/>
        <v>#N/A</v>
      </c>
      <c r="AH646" t="e">
        <f t="shared" ca="1" si="1606"/>
        <v>#N/A</v>
      </c>
      <c r="AI646" t="e">
        <f t="shared" ca="1" si="1606"/>
        <v>#N/A</v>
      </c>
      <c r="AJ646" t="e">
        <f t="shared" ca="1" si="1606"/>
        <v>#N/A</v>
      </c>
      <c r="AK646" t="e">
        <f t="shared" ca="1" si="1606"/>
        <v>#N/A</v>
      </c>
      <c r="AL646" t="e">
        <f t="shared" ca="1" si="1606"/>
        <v>#N/A</v>
      </c>
      <c r="AM646" t="e">
        <f t="shared" ca="1" si="1606"/>
        <v>#N/A</v>
      </c>
      <c r="AN646" t="e">
        <f t="shared" ca="1" si="1606"/>
        <v>#N/A</v>
      </c>
      <c r="AO646" t="e">
        <f t="shared" ca="1" si="1606"/>
        <v>#N/A</v>
      </c>
      <c r="AP646" t="e">
        <f t="shared" ca="1" si="1606"/>
        <v>#N/A</v>
      </c>
      <c r="AQ646" t="e">
        <f t="shared" ca="1" si="1606"/>
        <v>#N/A</v>
      </c>
      <c r="AR646" t="e">
        <f t="shared" ca="1" si="1606"/>
        <v>#N/A</v>
      </c>
      <c r="AS646" t="e">
        <f t="shared" ca="1" si="1606"/>
        <v>#N/A</v>
      </c>
      <c r="AT646" t="e">
        <f t="shared" ca="1" si="1606"/>
        <v>#N/A</v>
      </c>
      <c r="AU646" t="e">
        <f t="shared" ca="1" si="1606"/>
        <v>#N/A</v>
      </c>
      <c r="AV646" t="e">
        <f t="shared" ca="1" si="1606"/>
        <v>#N/A</v>
      </c>
      <c r="AW646" t="e">
        <f t="shared" ca="1" si="1606"/>
        <v>#N/A</v>
      </c>
      <c r="AX646" t="e">
        <f t="shared" ca="1" si="1606"/>
        <v>#N/A</v>
      </c>
      <c r="AY646" t="e">
        <f t="shared" ca="1" si="1606"/>
        <v>#N/A</v>
      </c>
      <c r="AZ646" t="e">
        <f t="shared" ca="1" si="1606"/>
        <v>#N/A</v>
      </c>
      <c r="BA646" t="e">
        <f t="shared" ca="1" si="1606"/>
        <v>#N/A</v>
      </c>
      <c r="BB646" s="91" t="e">
        <f t="shared" ca="1" si="1606"/>
        <v>#N/A</v>
      </c>
      <c r="BC646" t="e">
        <f t="shared" ca="1" si="1606"/>
        <v>#N/A</v>
      </c>
      <c r="BD646" t="e">
        <f t="shared" ca="1" si="1606"/>
        <v>#N/A</v>
      </c>
      <c r="BE646" t="e">
        <f t="shared" ca="1" si="1606"/>
        <v>#N/A</v>
      </c>
      <c r="BF646" t="e">
        <f t="shared" ca="1" si="1606"/>
        <v>#N/A</v>
      </c>
      <c r="BG646" t="e">
        <f t="shared" ca="1" si="1606"/>
        <v>#N/A</v>
      </c>
      <c r="BH646" t="e">
        <f t="shared" ca="1" si="1606"/>
        <v>#N/A</v>
      </c>
      <c r="BI646" t="e">
        <f t="shared" ca="1" si="1606"/>
        <v>#N/A</v>
      </c>
      <c r="BJ646" t="e">
        <f t="shared" ca="1" si="1606"/>
        <v>#N/A</v>
      </c>
      <c r="BK646" t="e">
        <f t="shared" ca="1" si="1606"/>
        <v>#N/A</v>
      </c>
      <c r="BL646" t="e">
        <f t="shared" ca="1" si="1606"/>
        <v>#N/A</v>
      </c>
      <c r="BM646" t="e">
        <f t="shared" ca="1" si="1606"/>
        <v>#N/A</v>
      </c>
      <c r="BN646" t="e">
        <f t="shared" ca="1" si="1606"/>
        <v>#N/A</v>
      </c>
      <c r="BO646" t="e">
        <f t="shared" ca="1" si="1606"/>
        <v>#N/A</v>
      </c>
      <c r="BP646" t="e">
        <f t="shared" ca="1" si="1606"/>
        <v>#N/A</v>
      </c>
      <c r="BQ646" t="e">
        <f t="shared" ca="1" si="1606"/>
        <v>#N/A</v>
      </c>
      <c r="BR646" t="e">
        <f t="shared" ca="1" si="1606"/>
        <v>#N/A</v>
      </c>
      <c r="BS646" t="e">
        <f t="shared" ca="1" si="1606"/>
        <v>#N/A</v>
      </c>
      <c r="BT646" t="e">
        <f t="shared" ca="1" si="1606"/>
        <v>#N/A</v>
      </c>
      <c r="BU646" t="e">
        <f t="shared" ca="1" si="1606"/>
        <v>#N/A</v>
      </c>
      <c r="BV646" t="e">
        <f t="shared" ca="1" si="1606"/>
        <v>#N/A</v>
      </c>
      <c r="BW646" t="e">
        <f t="shared" ca="1" si="1606"/>
        <v>#N/A</v>
      </c>
      <c r="BX646" t="e">
        <f t="shared" ca="1" si="1606"/>
        <v>#N/A</v>
      </c>
      <c r="BY646" t="e">
        <f t="shared" ca="1" si="1606"/>
        <v>#N/A</v>
      </c>
      <c r="BZ646" t="e">
        <f t="shared" ca="1" si="1606"/>
        <v>#N/A</v>
      </c>
      <c r="CA646" t="e">
        <f t="shared" ca="1" si="1606"/>
        <v>#N/A</v>
      </c>
      <c r="CB646" t="e">
        <f t="shared" ca="1" si="1606"/>
        <v>#N/A</v>
      </c>
      <c r="CC646" t="e">
        <f t="shared" ca="1" si="1606"/>
        <v>#N/A</v>
      </c>
      <c r="CD646" t="e">
        <f t="shared" ca="1" si="1606"/>
        <v>#N/A</v>
      </c>
      <c r="CE646" t="e">
        <f t="shared" ca="1" si="1606"/>
        <v>#N/A</v>
      </c>
      <c r="CF646" s="91" t="e">
        <f t="shared" ca="1" si="1606"/>
        <v>#N/A</v>
      </c>
      <c r="CG646" t="e">
        <f t="shared" ca="1" si="1606"/>
        <v>#N/A</v>
      </c>
      <c r="CH646" t="e">
        <f t="shared" ca="1" si="1606"/>
        <v>#N/A</v>
      </c>
      <c r="CI646" t="e">
        <f t="shared" ca="1" si="1606"/>
        <v>#N/A</v>
      </c>
      <c r="CJ646" t="e">
        <f t="shared" ca="1" si="1606"/>
        <v>#N/A</v>
      </c>
      <c r="CK646" t="e">
        <f t="shared" ca="1" si="1605"/>
        <v>#N/A</v>
      </c>
      <c r="CL646" t="e">
        <f t="shared" ca="1" si="1605"/>
        <v>#N/A</v>
      </c>
      <c r="CM646" t="e">
        <f t="shared" ca="1" si="1605"/>
        <v>#N/A</v>
      </c>
      <c r="CN646" t="e">
        <f t="shared" ca="1" si="1605"/>
        <v>#N/A</v>
      </c>
      <c r="CO646" t="e">
        <f t="shared" ca="1" si="1605"/>
        <v>#N/A</v>
      </c>
      <c r="CP646" t="e">
        <f t="shared" ca="1" si="1605"/>
        <v>#N/A</v>
      </c>
      <c r="CQ646" t="e">
        <f t="shared" ca="1" si="1605"/>
        <v>#N/A</v>
      </c>
      <c r="CR646" t="e">
        <f t="shared" ca="1" si="1605"/>
        <v>#N/A</v>
      </c>
      <c r="CS646" t="e">
        <f t="shared" ca="1" si="1605"/>
        <v>#N/A</v>
      </c>
      <c r="CT646" t="e">
        <f t="shared" ca="1" si="1605"/>
        <v>#N/A</v>
      </c>
      <c r="CU646" t="e">
        <f t="shared" ca="1" si="1605"/>
        <v>#N/A</v>
      </c>
      <c r="CV646" t="e">
        <f t="shared" ca="1" si="1605"/>
        <v>#N/A</v>
      </c>
      <c r="CW646" t="e">
        <f t="shared" ca="1" si="1605"/>
        <v>#N/A</v>
      </c>
      <c r="CX646" t="e">
        <f t="shared" ca="1" si="1605"/>
        <v>#N/A</v>
      </c>
      <c r="CY646" t="e">
        <f t="shared" ca="1" si="1605"/>
        <v>#N/A</v>
      </c>
      <c r="CZ646" t="e">
        <f t="shared" ca="1" si="1605"/>
        <v>#N/A</v>
      </c>
      <c r="DA646" t="e">
        <f t="shared" ca="1" si="1605"/>
        <v>#N/A</v>
      </c>
      <c r="DB646" t="e">
        <f t="shared" ca="1" si="1605"/>
        <v>#N/A</v>
      </c>
      <c r="DC646" t="e">
        <f t="shared" ca="1" si="1605"/>
        <v>#N/A</v>
      </c>
      <c r="DD646" t="e">
        <f t="shared" ca="1" si="1605"/>
        <v>#N/A</v>
      </c>
      <c r="DE646" t="e">
        <f t="shared" ca="1" si="1605"/>
        <v>#N/A</v>
      </c>
      <c r="DF646" t="e">
        <f t="shared" ca="1" si="1605"/>
        <v>#N/A</v>
      </c>
      <c r="DG646" t="e">
        <f t="shared" ca="1" si="1605"/>
        <v>#N/A</v>
      </c>
      <c r="DH646" t="e">
        <f t="shared" ca="1" si="1605"/>
        <v>#N/A</v>
      </c>
      <c r="DI646" t="e">
        <f t="shared" ca="1" si="1605"/>
        <v>#N/A</v>
      </c>
      <c r="DJ646" s="91" t="e">
        <f t="shared" ca="1" si="1605"/>
        <v>#N/A</v>
      </c>
      <c r="DK646" t="e">
        <f t="shared" ca="1" si="1605"/>
        <v>#N/A</v>
      </c>
      <c r="DL646" t="e">
        <f t="shared" ca="1" si="1605"/>
        <v>#N/A</v>
      </c>
      <c r="DM646" t="e">
        <f t="shared" ca="1" si="1605"/>
        <v>#N/A</v>
      </c>
      <c r="DN646" t="e">
        <f t="shared" ca="1" si="1605"/>
        <v>#N/A</v>
      </c>
      <c r="DO646" t="e">
        <f t="shared" ca="1" si="1605"/>
        <v>#N/A</v>
      </c>
      <c r="DP646" t="e">
        <f t="shared" ca="1" si="1605"/>
        <v>#N/A</v>
      </c>
      <c r="DQ646" t="e">
        <f t="shared" ca="1" si="1605"/>
        <v>#N/A</v>
      </c>
      <c r="DR646" t="e">
        <f t="shared" ca="1" si="1605"/>
        <v>#N/A</v>
      </c>
      <c r="DS646" t="e">
        <f t="shared" ca="1" si="1605"/>
        <v>#N/A</v>
      </c>
      <c r="DT646" t="e">
        <f t="shared" ca="1" si="1605"/>
        <v>#N/A</v>
      </c>
      <c r="DU646" t="e">
        <f t="shared" ca="1" si="1605"/>
        <v>#N/A</v>
      </c>
      <c r="DV646" t="e">
        <f t="shared" ca="1" si="1605"/>
        <v>#N/A</v>
      </c>
      <c r="DW646" t="e">
        <f t="shared" ca="1" si="1605"/>
        <v>#N/A</v>
      </c>
      <c r="DX646" t="e">
        <f t="shared" ca="1" si="1605"/>
        <v>#N/A</v>
      </c>
      <c r="DY646" t="e">
        <f t="shared" ca="1" si="1605"/>
        <v>#N/A</v>
      </c>
      <c r="DZ646" t="e">
        <f t="shared" ca="1" si="1605"/>
        <v>#N/A</v>
      </c>
      <c r="EA646" t="e">
        <f t="shared" ca="1" si="1605"/>
        <v>#N/A</v>
      </c>
      <c r="EB646" t="e">
        <f t="shared" ca="1" si="1605"/>
        <v>#N/A</v>
      </c>
      <c r="EC646" t="e">
        <f t="shared" ca="1" si="1605"/>
        <v>#N/A</v>
      </c>
      <c r="ED646" t="e">
        <f t="shared" ca="1" si="1605"/>
        <v>#N/A</v>
      </c>
      <c r="EE646" t="e">
        <f t="shared" ca="1" si="1605"/>
        <v>#N/A</v>
      </c>
      <c r="EF646" t="e">
        <f t="shared" ca="1" si="1605"/>
        <v>#N/A</v>
      </c>
      <c r="EG646" t="e">
        <f t="shared" ca="1" si="1605"/>
        <v>#N/A</v>
      </c>
      <c r="EH646" t="e">
        <f t="shared" ca="1" si="1605"/>
        <v>#N/A</v>
      </c>
      <c r="EI646" t="e">
        <f t="shared" ca="1" si="1605"/>
        <v>#N/A</v>
      </c>
      <c r="EJ646" t="e">
        <f t="shared" ca="1" si="1605"/>
        <v>#N/A</v>
      </c>
      <c r="EK646" t="e">
        <f t="shared" ca="1" si="1605"/>
        <v>#N/A</v>
      </c>
      <c r="EL646" t="e">
        <f t="shared" ca="1" si="1605"/>
        <v>#N/A</v>
      </c>
      <c r="EM646" t="e">
        <f t="shared" ca="1" si="1605"/>
        <v>#N/A</v>
      </c>
      <c r="EN646" s="91" t="e">
        <f t="shared" ca="1" si="1605"/>
        <v>#N/A</v>
      </c>
    </row>
    <row r="647" spans="1:144">
      <c r="A647" t="str">
        <f ca="1"/>
        <v>Windows</v>
      </c>
      <c r="B647" t="str">
        <f ca="1"/>
        <v>Glazing</v>
      </c>
      <c r="C647">
        <f ca="1"/>
        <v>0</v>
      </c>
      <c r="D647" t="str">
        <f ca="1"/>
        <v/>
      </c>
      <c r="E647">
        <f ca="1"/>
        <v>0</v>
      </c>
      <c r="F647">
        <f ca="1"/>
        <v>0</v>
      </c>
      <c r="G647">
        <f ca="1"/>
        <v>0</v>
      </c>
      <c r="H647" t="str">
        <f ca="1"/>
        <v/>
      </c>
      <c r="I647">
        <f ca="1"/>
        <v>0</v>
      </c>
      <c r="J647" t="str">
        <f ca="1"/>
        <v/>
      </c>
      <c r="K647" t="str">
        <f ca="1"/>
        <v>0</v>
      </c>
      <c r="L647" t="str">
        <f ca="1"/>
        <v>0</v>
      </c>
      <c r="M647" t="str">
        <f ca="1"/>
        <v>0</v>
      </c>
      <c r="X647" s="91" t="e">
        <f t="shared" ca="1" si="1596"/>
        <v>#N/A</v>
      </c>
      <c r="Y647" t="e">
        <f t="shared" ca="1" si="1606"/>
        <v>#N/A</v>
      </c>
      <c r="Z647" t="e">
        <f t="shared" ca="1" si="1606"/>
        <v>#N/A</v>
      </c>
      <c r="AA647" t="e">
        <f t="shared" ca="1" si="1606"/>
        <v>#N/A</v>
      </c>
      <c r="AB647" t="e">
        <f t="shared" ca="1" si="1606"/>
        <v>#N/A</v>
      </c>
      <c r="AC647" t="e">
        <f t="shared" ca="1" si="1606"/>
        <v>#N/A</v>
      </c>
      <c r="AD647" t="e">
        <f t="shared" ca="1" si="1606"/>
        <v>#N/A</v>
      </c>
      <c r="AE647" t="e">
        <f t="shared" ca="1" si="1606"/>
        <v>#N/A</v>
      </c>
      <c r="AF647" t="e">
        <f t="shared" ca="1" si="1606"/>
        <v>#N/A</v>
      </c>
      <c r="AG647" t="e">
        <f t="shared" ca="1" si="1606"/>
        <v>#N/A</v>
      </c>
      <c r="AH647" t="e">
        <f t="shared" ca="1" si="1606"/>
        <v>#N/A</v>
      </c>
      <c r="AI647" t="e">
        <f t="shared" ca="1" si="1606"/>
        <v>#N/A</v>
      </c>
      <c r="AJ647" t="e">
        <f t="shared" ca="1" si="1606"/>
        <v>#N/A</v>
      </c>
      <c r="AK647" t="e">
        <f t="shared" ca="1" si="1606"/>
        <v>#N/A</v>
      </c>
      <c r="AL647" t="e">
        <f t="shared" ca="1" si="1606"/>
        <v>#N/A</v>
      </c>
      <c r="AM647" t="e">
        <f t="shared" ca="1" si="1606"/>
        <v>#N/A</v>
      </c>
      <c r="AN647" t="e">
        <f t="shared" ca="1" si="1606"/>
        <v>#N/A</v>
      </c>
      <c r="AO647" t="e">
        <f t="shared" ca="1" si="1606"/>
        <v>#N/A</v>
      </c>
      <c r="AP647" t="e">
        <f t="shared" ca="1" si="1606"/>
        <v>#N/A</v>
      </c>
      <c r="AQ647" t="e">
        <f t="shared" ca="1" si="1606"/>
        <v>#N/A</v>
      </c>
      <c r="AR647" t="e">
        <f t="shared" ca="1" si="1606"/>
        <v>#N/A</v>
      </c>
      <c r="AS647" t="e">
        <f t="shared" ca="1" si="1606"/>
        <v>#N/A</v>
      </c>
      <c r="AT647" t="e">
        <f t="shared" ca="1" si="1606"/>
        <v>#N/A</v>
      </c>
      <c r="AU647" t="e">
        <f t="shared" ca="1" si="1606"/>
        <v>#N/A</v>
      </c>
      <c r="AV647" t="e">
        <f t="shared" ca="1" si="1606"/>
        <v>#N/A</v>
      </c>
      <c r="AW647" t="e">
        <f t="shared" ca="1" si="1606"/>
        <v>#N/A</v>
      </c>
      <c r="AX647" t="e">
        <f t="shared" ca="1" si="1606"/>
        <v>#N/A</v>
      </c>
      <c r="AY647" t="e">
        <f t="shared" ca="1" si="1606"/>
        <v>#N/A</v>
      </c>
      <c r="AZ647" t="e">
        <f t="shared" ca="1" si="1606"/>
        <v>#N/A</v>
      </c>
      <c r="BA647" t="e">
        <f t="shared" ca="1" si="1606"/>
        <v>#N/A</v>
      </c>
      <c r="BB647" s="91" t="e">
        <f t="shared" ca="1" si="1606"/>
        <v>#N/A</v>
      </c>
      <c r="BC647" t="e">
        <f t="shared" ca="1" si="1606"/>
        <v>#N/A</v>
      </c>
      <c r="BD647" t="e">
        <f t="shared" ca="1" si="1606"/>
        <v>#N/A</v>
      </c>
      <c r="BE647" t="e">
        <f t="shared" ca="1" si="1606"/>
        <v>#N/A</v>
      </c>
      <c r="BF647" t="e">
        <f t="shared" ca="1" si="1606"/>
        <v>#N/A</v>
      </c>
      <c r="BG647" t="e">
        <f t="shared" ca="1" si="1606"/>
        <v>#N/A</v>
      </c>
      <c r="BH647" t="e">
        <f t="shared" ca="1" si="1606"/>
        <v>#N/A</v>
      </c>
      <c r="BI647" t="e">
        <f t="shared" ca="1" si="1606"/>
        <v>#N/A</v>
      </c>
      <c r="BJ647" t="e">
        <f t="shared" ca="1" si="1606"/>
        <v>#N/A</v>
      </c>
      <c r="BK647" t="e">
        <f t="shared" ca="1" si="1606"/>
        <v>#N/A</v>
      </c>
      <c r="BL647" t="e">
        <f t="shared" ca="1" si="1606"/>
        <v>#N/A</v>
      </c>
      <c r="BM647" t="e">
        <f t="shared" ca="1" si="1606"/>
        <v>#N/A</v>
      </c>
      <c r="BN647" t="e">
        <f t="shared" ca="1" si="1606"/>
        <v>#N/A</v>
      </c>
      <c r="BO647" t="e">
        <f t="shared" ca="1" si="1606"/>
        <v>#N/A</v>
      </c>
      <c r="BP647" t="e">
        <f t="shared" ca="1" si="1606"/>
        <v>#N/A</v>
      </c>
      <c r="BQ647" t="e">
        <f t="shared" ca="1" si="1606"/>
        <v>#N/A</v>
      </c>
      <c r="BR647" t="e">
        <f t="shared" ca="1" si="1606"/>
        <v>#N/A</v>
      </c>
      <c r="BS647" t="e">
        <f t="shared" ca="1" si="1606"/>
        <v>#N/A</v>
      </c>
      <c r="BT647" t="e">
        <f t="shared" ca="1" si="1606"/>
        <v>#N/A</v>
      </c>
      <c r="BU647" t="e">
        <f t="shared" ca="1" si="1606"/>
        <v>#N/A</v>
      </c>
      <c r="BV647" t="e">
        <f t="shared" ca="1" si="1606"/>
        <v>#N/A</v>
      </c>
      <c r="BW647" t="e">
        <f t="shared" ca="1" si="1606"/>
        <v>#N/A</v>
      </c>
      <c r="BX647" t="e">
        <f t="shared" ca="1" si="1606"/>
        <v>#N/A</v>
      </c>
      <c r="BY647" t="e">
        <f t="shared" ca="1" si="1606"/>
        <v>#N/A</v>
      </c>
      <c r="BZ647" t="e">
        <f t="shared" ca="1" si="1606"/>
        <v>#N/A</v>
      </c>
      <c r="CA647" t="e">
        <f t="shared" ca="1" si="1606"/>
        <v>#N/A</v>
      </c>
      <c r="CB647" t="e">
        <f t="shared" ca="1" si="1606"/>
        <v>#N/A</v>
      </c>
      <c r="CC647" t="e">
        <f t="shared" ca="1" si="1606"/>
        <v>#N/A</v>
      </c>
      <c r="CD647" t="e">
        <f t="shared" ca="1" si="1606"/>
        <v>#N/A</v>
      </c>
      <c r="CE647" t="e">
        <f t="shared" ca="1" si="1606"/>
        <v>#N/A</v>
      </c>
      <c r="CF647" s="91" t="e">
        <f t="shared" ca="1" si="1606"/>
        <v>#N/A</v>
      </c>
      <c r="CG647" t="e">
        <f t="shared" ca="1" si="1606"/>
        <v>#N/A</v>
      </c>
      <c r="CH647" t="e">
        <f t="shared" ca="1" si="1606"/>
        <v>#N/A</v>
      </c>
      <c r="CI647" t="e">
        <f t="shared" ca="1" si="1606"/>
        <v>#N/A</v>
      </c>
      <c r="CJ647" t="e">
        <f t="shared" ca="1" si="1606"/>
        <v>#N/A</v>
      </c>
      <c r="CK647" t="e">
        <f t="shared" ca="1" si="1605"/>
        <v>#N/A</v>
      </c>
      <c r="CL647" t="e">
        <f t="shared" ca="1" si="1605"/>
        <v>#N/A</v>
      </c>
      <c r="CM647" t="e">
        <f t="shared" ca="1" si="1605"/>
        <v>#N/A</v>
      </c>
      <c r="CN647" t="e">
        <f t="shared" ca="1" si="1605"/>
        <v>#N/A</v>
      </c>
      <c r="CO647" t="e">
        <f t="shared" ca="1" si="1605"/>
        <v>#N/A</v>
      </c>
      <c r="CP647" t="e">
        <f t="shared" ca="1" si="1605"/>
        <v>#N/A</v>
      </c>
      <c r="CQ647" t="e">
        <f t="shared" ca="1" si="1605"/>
        <v>#N/A</v>
      </c>
      <c r="CR647" t="e">
        <f t="shared" ca="1" si="1605"/>
        <v>#N/A</v>
      </c>
      <c r="CS647" t="e">
        <f t="shared" ca="1" si="1605"/>
        <v>#N/A</v>
      </c>
      <c r="CT647" t="e">
        <f t="shared" ca="1" si="1605"/>
        <v>#N/A</v>
      </c>
      <c r="CU647" t="e">
        <f t="shared" ca="1" si="1605"/>
        <v>#N/A</v>
      </c>
      <c r="CV647" t="e">
        <f t="shared" ca="1" si="1605"/>
        <v>#N/A</v>
      </c>
      <c r="CW647" t="e">
        <f t="shared" ca="1" si="1605"/>
        <v>#N/A</v>
      </c>
      <c r="CX647" t="e">
        <f t="shared" ca="1" si="1605"/>
        <v>#N/A</v>
      </c>
      <c r="CY647" t="e">
        <f t="shared" ca="1" si="1605"/>
        <v>#N/A</v>
      </c>
      <c r="CZ647" t="e">
        <f t="shared" ca="1" si="1605"/>
        <v>#N/A</v>
      </c>
      <c r="DA647" t="e">
        <f t="shared" ca="1" si="1605"/>
        <v>#N/A</v>
      </c>
      <c r="DB647" t="e">
        <f t="shared" ca="1" si="1605"/>
        <v>#N/A</v>
      </c>
      <c r="DC647" t="e">
        <f t="shared" ca="1" si="1605"/>
        <v>#N/A</v>
      </c>
      <c r="DD647" t="e">
        <f t="shared" ca="1" si="1605"/>
        <v>#N/A</v>
      </c>
      <c r="DE647" t="e">
        <f t="shared" ca="1" si="1605"/>
        <v>#N/A</v>
      </c>
      <c r="DF647" t="e">
        <f t="shared" ca="1" si="1605"/>
        <v>#N/A</v>
      </c>
      <c r="DG647" t="e">
        <f t="shared" ca="1" si="1605"/>
        <v>#N/A</v>
      </c>
      <c r="DH647" t="e">
        <f t="shared" ca="1" si="1605"/>
        <v>#N/A</v>
      </c>
      <c r="DI647" t="e">
        <f t="shared" ca="1" si="1605"/>
        <v>#N/A</v>
      </c>
      <c r="DJ647" s="91" t="e">
        <f t="shared" ca="1" si="1605"/>
        <v>#N/A</v>
      </c>
      <c r="DK647" t="e">
        <f t="shared" ca="1" si="1605"/>
        <v>#N/A</v>
      </c>
      <c r="DL647" t="e">
        <f t="shared" ca="1" si="1605"/>
        <v>#N/A</v>
      </c>
      <c r="DM647" t="e">
        <f t="shared" ca="1" si="1605"/>
        <v>#N/A</v>
      </c>
      <c r="DN647" t="e">
        <f t="shared" ca="1" si="1605"/>
        <v>#N/A</v>
      </c>
      <c r="DO647" t="e">
        <f t="shared" ca="1" si="1605"/>
        <v>#N/A</v>
      </c>
      <c r="DP647" t="e">
        <f t="shared" ca="1" si="1605"/>
        <v>#N/A</v>
      </c>
      <c r="DQ647" t="e">
        <f t="shared" ca="1" si="1605"/>
        <v>#N/A</v>
      </c>
      <c r="DR647" t="e">
        <f t="shared" ca="1" si="1605"/>
        <v>#N/A</v>
      </c>
      <c r="DS647" t="e">
        <f t="shared" ca="1" si="1605"/>
        <v>#N/A</v>
      </c>
      <c r="DT647" t="e">
        <f t="shared" ca="1" si="1605"/>
        <v>#N/A</v>
      </c>
      <c r="DU647" t="e">
        <f t="shared" ca="1" si="1605"/>
        <v>#N/A</v>
      </c>
      <c r="DV647" t="e">
        <f t="shared" ca="1" si="1605"/>
        <v>#N/A</v>
      </c>
      <c r="DW647" t="e">
        <f t="shared" ca="1" si="1605"/>
        <v>#N/A</v>
      </c>
      <c r="DX647" t="e">
        <f t="shared" ca="1" si="1605"/>
        <v>#N/A</v>
      </c>
      <c r="DY647" t="e">
        <f t="shared" ca="1" si="1605"/>
        <v>#N/A</v>
      </c>
      <c r="DZ647" t="e">
        <f t="shared" ca="1" si="1605"/>
        <v>#N/A</v>
      </c>
      <c r="EA647" t="e">
        <f t="shared" ca="1" si="1605"/>
        <v>#N/A</v>
      </c>
      <c r="EB647" t="e">
        <f t="shared" ca="1" si="1605"/>
        <v>#N/A</v>
      </c>
      <c r="EC647" t="e">
        <f t="shared" ca="1" si="1605"/>
        <v>#N/A</v>
      </c>
      <c r="ED647" t="e">
        <f t="shared" ca="1" si="1605"/>
        <v>#N/A</v>
      </c>
      <c r="EE647" t="e">
        <f t="shared" ca="1" si="1605"/>
        <v>#N/A</v>
      </c>
      <c r="EF647" t="e">
        <f t="shared" ca="1" si="1605"/>
        <v>#N/A</v>
      </c>
      <c r="EG647" t="e">
        <f t="shared" ca="1" si="1605"/>
        <v>#N/A</v>
      </c>
      <c r="EH647" t="e">
        <f t="shared" ca="1" si="1605"/>
        <v>#N/A</v>
      </c>
      <c r="EI647" t="e">
        <f t="shared" ca="1" si="1605"/>
        <v>#N/A</v>
      </c>
      <c r="EJ647" t="e">
        <f t="shared" ca="1" si="1605"/>
        <v>#N/A</v>
      </c>
      <c r="EK647" t="e">
        <f t="shared" ca="1" si="1605"/>
        <v>#N/A</v>
      </c>
      <c r="EL647" t="e">
        <f t="shared" ca="1" si="1605"/>
        <v>#N/A</v>
      </c>
      <c r="EM647" t="e">
        <f t="shared" ca="1" si="1605"/>
        <v>#N/A</v>
      </c>
      <c r="EN647" s="91" t="e">
        <f t="shared" ca="1" si="1605"/>
        <v>#N/A</v>
      </c>
    </row>
    <row r="648" spans="1:144">
      <c r="A648" t="str">
        <f ca="1"/>
        <v>Windows</v>
      </c>
      <c r="B648" t="str">
        <f ca="1"/>
        <v>Window frames</v>
      </c>
      <c r="C648">
        <f ca="1"/>
        <v>0</v>
      </c>
      <c r="D648" t="str">
        <f ca="1"/>
        <v/>
      </c>
      <c r="E648">
        <f ca="1"/>
        <v>0</v>
      </c>
      <c r="F648">
        <f ca="1"/>
        <v>0</v>
      </c>
      <c r="G648">
        <f ca="1"/>
        <v>0</v>
      </c>
      <c r="H648" t="str">
        <f ca="1"/>
        <v/>
      </c>
      <c r="I648">
        <f ca="1"/>
        <v>0</v>
      </c>
      <c r="J648" t="str">
        <f ca="1"/>
        <v/>
      </c>
      <c r="K648" t="str">
        <f ca="1"/>
        <v>0</v>
      </c>
      <c r="L648" t="str">
        <f ca="1"/>
        <v>0</v>
      </c>
      <c r="M648" t="str">
        <f ca="1"/>
        <v>0</v>
      </c>
      <c r="X648" s="91" t="e">
        <f t="shared" ca="1" si="1596"/>
        <v>#N/A</v>
      </c>
      <c r="Y648" t="e">
        <f t="shared" ca="1" si="1606"/>
        <v>#N/A</v>
      </c>
      <c r="Z648" t="e">
        <f t="shared" ca="1" si="1606"/>
        <v>#N/A</v>
      </c>
      <c r="AA648" t="e">
        <f t="shared" ca="1" si="1606"/>
        <v>#N/A</v>
      </c>
      <c r="AB648" t="e">
        <f t="shared" ca="1" si="1606"/>
        <v>#N/A</v>
      </c>
      <c r="AC648" t="e">
        <f t="shared" ca="1" si="1606"/>
        <v>#N/A</v>
      </c>
      <c r="AD648" t="e">
        <f t="shared" ca="1" si="1606"/>
        <v>#N/A</v>
      </c>
      <c r="AE648" t="e">
        <f t="shared" ca="1" si="1606"/>
        <v>#N/A</v>
      </c>
      <c r="AF648" t="e">
        <f t="shared" ca="1" si="1606"/>
        <v>#N/A</v>
      </c>
      <c r="AG648" t="e">
        <f t="shared" ca="1" si="1606"/>
        <v>#N/A</v>
      </c>
      <c r="AH648" t="e">
        <f t="shared" ca="1" si="1606"/>
        <v>#N/A</v>
      </c>
      <c r="AI648" t="e">
        <f t="shared" ca="1" si="1606"/>
        <v>#N/A</v>
      </c>
      <c r="AJ648" t="e">
        <f t="shared" ca="1" si="1606"/>
        <v>#N/A</v>
      </c>
      <c r="AK648" t="e">
        <f t="shared" ca="1" si="1606"/>
        <v>#N/A</v>
      </c>
      <c r="AL648" t="e">
        <f t="shared" ca="1" si="1606"/>
        <v>#N/A</v>
      </c>
      <c r="AM648" t="e">
        <f t="shared" ca="1" si="1606"/>
        <v>#N/A</v>
      </c>
      <c r="AN648" t="e">
        <f t="shared" ca="1" si="1606"/>
        <v>#N/A</v>
      </c>
      <c r="AO648" t="e">
        <f t="shared" ca="1" si="1606"/>
        <v>#N/A</v>
      </c>
      <c r="AP648" t="e">
        <f t="shared" ca="1" si="1606"/>
        <v>#N/A</v>
      </c>
      <c r="AQ648" t="e">
        <f t="shared" ca="1" si="1606"/>
        <v>#N/A</v>
      </c>
      <c r="AR648" t="e">
        <f t="shared" ca="1" si="1606"/>
        <v>#N/A</v>
      </c>
      <c r="AS648" t="e">
        <f t="shared" ca="1" si="1606"/>
        <v>#N/A</v>
      </c>
      <c r="AT648" t="e">
        <f t="shared" ca="1" si="1606"/>
        <v>#N/A</v>
      </c>
      <c r="AU648" t="e">
        <f t="shared" ca="1" si="1606"/>
        <v>#N/A</v>
      </c>
      <c r="AV648" t="e">
        <f t="shared" ca="1" si="1606"/>
        <v>#N/A</v>
      </c>
      <c r="AW648" t="e">
        <f t="shared" ca="1" si="1606"/>
        <v>#N/A</v>
      </c>
      <c r="AX648" t="e">
        <f t="shared" ca="1" si="1606"/>
        <v>#N/A</v>
      </c>
      <c r="AY648" t="e">
        <f t="shared" ca="1" si="1606"/>
        <v>#N/A</v>
      </c>
      <c r="AZ648" t="e">
        <f t="shared" ca="1" si="1606"/>
        <v>#N/A</v>
      </c>
      <c r="BA648" t="e">
        <f t="shared" ca="1" si="1606"/>
        <v>#N/A</v>
      </c>
      <c r="BB648" s="91" t="e">
        <f t="shared" ca="1" si="1606"/>
        <v>#N/A</v>
      </c>
      <c r="BC648" t="e">
        <f t="shared" ca="1" si="1606"/>
        <v>#N/A</v>
      </c>
      <c r="BD648" t="e">
        <f t="shared" ca="1" si="1606"/>
        <v>#N/A</v>
      </c>
      <c r="BE648" t="e">
        <f t="shared" ca="1" si="1606"/>
        <v>#N/A</v>
      </c>
      <c r="BF648" t="e">
        <f t="shared" ca="1" si="1606"/>
        <v>#N/A</v>
      </c>
      <c r="BG648" t="e">
        <f t="shared" ca="1" si="1606"/>
        <v>#N/A</v>
      </c>
      <c r="BH648" t="e">
        <f t="shared" ca="1" si="1606"/>
        <v>#N/A</v>
      </c>
      <c r="BI648" t="e">
        <f t="shared" ca="1" si="1606"/>
        <v>#N/A</v>
      </c>
      <c r="BJ648" t="e">
        <f t="shared" ca="1" si="1606"/>
        <v>#N/A</v>
      </c>
      <c r="BK648" t="e">
        <f t="shared" ca="1" si="1606"/>
        <v>#N/A</v>
      </c>
      <c r="BL648" t="e">
        <f t="shared" ca="1" si="1606"/>
        <v>#N/A</v>
      </c>
      <c r="BM648" t="e">
        <f t="shared" ca="1" si="1606"/>
        <v>#N/A</v>
      </c>
      <c r="BN648" t="e">
        <f t="shared" ca="1" si="1606"/>
        <v>#N/A</v>
      </c>
      <c r="BO648" t="e">
        <f t="shared" ca="1" si="1606"/>
        <v>#N/A</v>
      </c>
      <c r="BP648" t="e">
        <f t="shared" ca="1" si="1606"/>
        <v>#N/A</v>
      </c>
      <c r="BQ648" t="e">
        <f t="shared" ca="1" si="1606"/>
        <v>#N/A</v>
      </c>
      <c r="BR648" t="e">
        <f t="shared" ca="1" si="1606"/>
        <v>#N/A</v>
      </c>
      <c r="BS648" t="e">
        <f t="shared" ca="1" si="1606"/>
        <v>#N/A</v>
      </c>
      <c r="BT648" t="e">
        <f t="shared" ca="1" si="1606"/>
        <v>#N/A</v>
      </c>
      <c r="BU648" t="e">
        <f t="shared" ca="1" si="1606"/>
        <v>#N/A</v>
      </c>
      <c r="BV648" t="e">
        <f t="shared" ca="1" si="1606"/>
        <v>#N/A</v>
      </c>
      <c r="BW648" t="e">
        <f t="shared" ca="1" si="1606"/>
        <v>#N/A</v>
      </c>
      <c r="BX648" t="e">
        <f t="shared" ca="1" si="1606"/>
        <v>#N/A</v>
      </c>
      <c r="BY648" t="e">
        <f t="shared" ca="1" si="1606"/>
        <v>#N/A</v>
      </c>
      <c r="BZ648" t="e">
        <f t="shared" ca="1" si="1606"/>
        <v>#N/A</v>
      </c>
      <c r="CA648" t="e">
        <f t="shared" ca="1" si="1606"/>
        <v>#N/A</v>
      </c>
      <c r="CB648" t="e">
        <f t="shared" ca="1" si="1606"/>
        <v>#N/A</v>
      </c>
      <c r="CC648" t="e">
        <f t="shared" ca="1" si="1606"/>
        <v>#N/A</v>
      </c>
      <c r="CD648" t="e">
        <f t="shared" ca="1" si="1606"/>
        <v>#N/A</v>
      </c>
      <c r="CE648" t="e">
        <f t="shared" ca="1" si="1606"/>
        <v>#N/A</v>
      </c>
      <c r="CF648" s="91" t="e">
        <f t="shared" ca="1" si="1606"/>
        <v>#N/A</v>
      </c>
      <c r="CG648" t="e">
        <f t="shared" ca="1" si="1606"/>
        <v>#N/A</v>
      </c>
      <c r="CH648" t="e">
        <f t="shared" ca="1" si="1606"/>
        <v>#N/A</v>
      </c>
      <c r="CI648" t="e">
        <f t="shared" ca="1" si="1606"/>
        <v>#N/A</v>
      </c>
      <c r="CJ648" t="e">
        <f t="shared" ca="1" si="1606"/>
        <v>#N/A</v>
      </c>
      <c r="CK648" t="e">
        <f t="shared" ca="1" si="1605"/>
        <v>#N/A</v>
      </c>
      <c r="CL648" t="e">
        <f t="shared" ca="1" si="1605"/>
        <v>#N/A</v>
      </c>
      <c r="CM648" t="e">
        <f t="shared" ca="1" si="1605"/>
        <v>#N/A</v>
      </c>
      <c r="CN648" t="e">
        <f t="shared" ca="1" si="1605"/>
        <v>#N/A</v>
      </c>
      <c r="CO648" t="e">
        <f t="shared" ca="1" si="1605"/>
        <v>#N/A</v>
      </c>
      <c r="CP648" t="e">
        <f t="shared" ca="1" si="1605"/>
        <v>#N/A</v>
      </c>
      <c r="CQ648" t="e">
        <f t="shared" ca="1" si="1605"/>
        <v>#N/A</v>
      </c>
      <c r="CR648" t="e">
        <f t="shared" ca="1" si="1605"/>
        <v>#N/A</v>
      </c>
      <c r="CS648" t="e">
        <f t="shared" ca="1" si="1605"/>
        <v>#N/A</v>
      </c>
      <c r="CT648" t="e">
        <f t="shared" ca="1" si="1605"/>
        <v>#N/A</v>
      </c>
      <c r="CU648" t="e">
        <f t="shared" ca="1" si="1605"/>
        <v>#N/A</v>
      </c>
      <c r="CV648" t="e">
        <f t="shared" ca="1" si="1605"/>
        <v>#N/A</v>
      </c>
      <c r="CW648" t="e">
        <f t="shared" ca="1" si="1605"/>
        <v>#N/A</v>
      </c>
      <c r="CX648" t="e">
        <f t="shared" ca="1" si="1605"/>
        <v>#N/A</v>
      </c>
      <c r="CY648" t="e">
        <f t="shared" ca="1" si="1605"/>
        <v>#N/A</v>
      </c>
      <c r="CZ648" t="e">
        <f t="shared" ca="1" si="1605"/>
        <v>#N/A</v>
      </c>
      <c r="DA648" t="e">
        <f t="shared" ca="1" si="1605"/>
        <v>#N/A</v>
      </c>
      <c r="DB648" t="e">
        <f t="shared" ca="1" si="1605"/>
        <v>#N/A</v>
      </c>
      <c r="DC648" t="e">
        <f t="shared" ca="1" si="1605"/>
        <v>#N/A</v>
      </c>
      <c r="DD648" t="e">
        <f t="shared" ca="1" si="1605"/>
        <v>#N/A</v>
      </c>
      <c r="DE648" t="e">
        <f t="shared" ca="1" si="1605"/>
        <v>#N/A</v>
      </c>
      <c r="DF648" t="e">
        <f t="shared" ca="1" si="1605"/>
        <v>#N/A</v>
      </c>
      <c r="DG648" t="e">
        <f t="shared" ca="1" si="1605"/>
        <v>#N/A</v>
      </c>
      <c r="DH648" t="e">
        <f t="shared" ca="1" si="1605"/>
        <v>#N/A</v>
      </c>
      <c r="DI648" t="e">
        <f t="shared" ca="1" si="1605"/>
        <v>#N/A</v>
      </c>
      <c r="DJ648" s="91" t="e">
        <f t="shared" ca="1" si="1605"/>
        <v>#N/A</v>
      </c>
      <c r="DK648" t="e">
        <f t="shared" ca="1" si="1605"/>
        <v>#N/A</v>
      </c>
      <c r="DL648" t="e">
        <f t="shared" ca="1" si="1605"/>
        <v>#N/A</v>
      </c>
      <c r="DM648" t="e">
        <f t="shared" ca="1" si="1605"/>
        <v>#N/A</v>
      </c>
      <c r="DN648" t="e">
        <f t="shared" ca="1" si="1605"/>
        <v>#N/A</v>
      </c>
      <c r="DO648" t="e">
        <f t="shared" ca="1" si="1605"/>
        <v>#N/A</v>
      </c>
      <c r="DP648" t="e">
        <f t="shared" ca="1" si="1605"/>
        <v>#N/A</v>
      </c>
      <c r="DQ648" t="e">
        <f t="shared" ca="1" si="1605"/>
        <v>#N/A</v>
      </c>
      <c r="DR648" t="e">
        <f t="shared" ca="1" si="1605"/>
        <v>#N/A</v>
      </c>
      <c r="DS648" t="e">
        <f t="shared" ca="1" si="1605"/>
        <v>#N/A</v>
      </c>
      <c r="DT648" t="e">
        <f t="shared" ca="1" si="1605"/>
        <v>#N/A</v>
      </c>
      <c r="DU648" t="e">
        <f t="shared" ca="1" si="1605"/>
        <v>#N/A</v>
      </c>
      <c r="DV648" t="e">
        <f t="shared" ca="1" si="1605"/>
        <v>#N/A</v>
      </c>
      <c r="DW648" t="e">
        <f t="shared" ca="1" si="1605"/>
        <v>#N/A</v>
      </c>
      <c r="DX648" t="e">
        <f t="shared" ca="1" si="1605"/>
        <v>#N/A</v>
      </c>
      <c r="DY648" t="e">
        <f t="shared" ca="1" si="1605"/>
        <v>#N/A</v>
      </c>
      <c r="DZ648" t="e">
        <f t="shared" ca="1" si="1605"/>
        <v>#N/A</v>
      </c>
      <c r="EA648" t="e">
        <f t="shared" ca="1" si="1605"/>
        <v>#N/A</v>
      </c>
      <c r="EB648" t="e">
        <f t="shared" ca="1" si="1605"/>
        <v>#N/A</v>
      </c>
      <c r="EC648" t="e">
        <f t="shared" ca="1" si="1605"/>
        <v>#N/A</v>
      </c>
      <c r="ED648" t="e">
        <f t="shared" ca="1" si="1605"/>
        <v>#N/A</v>
      </c>
      <c r="EE648" t="e">
        <f t="shared" ca="1" si="1605"/>
        <v>#N/A</v>
      </c>
      <c r="EF648" t="e">
        <f t="shared" ca="1" si="1605"/>
        <v>#N/A</v>
      </c>
      <c r="EG648" t="e">
        <f t="shared" ca="1" si="1605"/>
        <v>#N/A</v>
      </c>
      <c r="EH648" t="e">
        <f t="shared" ca="1" si="1605"/>
        <v>#N/A</v>
      </c>
      <c r="EI648" t="e">
        <f t="shared" ca="1" si="1605"/>
        <v>#N/A</v>
      </c>
      <c r="EJ648" t="e">
        <f t="shared" ca="1" si="1605"/>
        <v>#N/A</v>
      </c>
      <c r="EK648" t="e">
        <f t="shared" ca="1" si="1605"/>
        <v>#N/A</v>
      </c>
      <c r="EL648" t="e">
        <f t="shared" ca="1" si="1605"/>
        <v>#N/A</v>
      </c>
      <c r="EM648" t="e">
        <f t="shared" ca="1" si="1605"/>
        <v>#N/A</v>
      </c>
      <c r="EN648" s="91" t="e">
        <f t="shared" ca="1" si="1605"/>
        <v>#N/A</v>
      </c>
    </row>
    <row r="649" spans="1:144">
      <c r="A649" t="str">
        <f ca="1"/>
        <v>Internal walls</v>
      </c>
      <c r="B649" t="str">
        <f ca="1"/>
        <v>Partitions</v>
      </c>
      <c r="C649">
        <f ca="1"/>
        <v>0</v>
      </c>
      <c r="D649" t="str">
        <f ca="1"/>
        <v/>
      </c>
      <c r="E649">
        <f ca="1"/>
        <v>0</v>
      </c>
      <c r="F649">
        <f ca="1"/>
        <v>0</v>
      </c>
      <c r="G649">
        <f ca="1"/>
        <v>0</v>
      </c>
      <c r="H649" t="str">
        <f ca="1"/>
        <v/>
      </c>
      <c r="I649">
        <f ca="1"/>
        <v>0</v>
      </c>
      <c r="J649" t="str">
        <f ca="1"/>
        <v/>
      </c>
      <c r="K649" t="str">
        <f ca="1"/>
        <v>0</v>
      </c>
      <c r="L649" t="str">
        <f ca="1"/>
        <v>0</v>
      </c>
      <c r="M649" t="str">
        <f ca="1"/>
        <v>0</v>
      </c>
      <c r="X649" s="91" t="e">
        <f t="shared" ca="1" si="1596"/>
        <v>#N/A</v>
      </c>
      <c r="Y649" t="e">
        <f t="shared" ca="1" si="1606"/>
        <v>#N/A</v>
      </c>
      <c r="Z649" t="e">
        <f t="shared" ca="1" si="1606"/>
        <v>#N/A</v>
      </c>
      <c r="AA649" t="e">
        <f t="shared" ca="1" si="1606"/>
        <v>#N/A</v>
      </c>
      <c r="AB649" t="e">
        <f t="shared" ca="1" si="1606"/>
        <v>#N/A</v>
      </c>
      <c r="AC649" t="e">
        <f t="shared" ca="1" si="1606"/>
        <v>#N/A</v>
      </c>
      <c r="AD649" t="e">
        <f t="shared" ca="1" si="1606"/>
        <v>#N/A</v>
      </c>
      <c r="AE649" t="e">
        <f t="shared" ca="1" si="1606"/>
        <v>#N/A</v>
      </c>
      <c r="AF649" t="e">
        <f t="shared" ca="1" si="1606"/>
        <v>#N/A</v>
      </c>
      <c r="AG649" t="e">
        <f t="shared" ca="1" si="1606"/>
        <v>#N/A</v>
      </c>
      <c r="AH649" t="e">
        <f t="shared" ca="1" si="1606"/>
        <v>#N/A</v>
      </c>
      <c r="AI649" t="e">
        <f t="shared" ca="1" si="1606"/>
        <v>#N/A</v>
      </c>
      <c r="AJ649" t="e">
        <f t="shared" ca="1" si="1606"/>
        <v>#N/A</v>
      </c>
      <c r="AK649" t="e">
        <f t="shared" ca="1" si="1606"/>
        <v>#N/A</v>
      </c>
      <c r="AL649" t="e">
        <f t="shared" ca="1" si="1606"/>
        <v>#N/A</v>
      </c>
      <c r="AM649" t="e">
        <f t="shared" ca="1" si="1606"/>
        <v>#N/A</v>
      </c>
      <c r="AN649" t="e">
        <f t="shared" ca="1" si="1606"/>
        <v>#N/A</v>
      </c>
      <c r="AO649" t="e">
        <f t="shared" ca="1" si="1606"/>
        <v>#N/A</v>
      </c>
      <c r="AP649" t="e">
        <f t="shared" ca="1" si="1606"/>
        <v>#N/A</v>
      </c>
      <c r="AQ649" t="e">
        <f t="shared" ca="1" si="1606"/>
        <v>#N/A</v>
      </c>
      <c r="AR649" t="e">
        <f t="shared" ca="1" si="1606"/>
        <v>#N/A</v>
      </c>
      <c r="AS649" t="e">
        <f t="shared" ca="1" si="1606"/>
        <v>#N/A</v>
      </c>
      <c r="AT649" t="e">
        <f t="shared" ca="1" si="1606"/>
        <v>#N/A</v>
      </c>
      <c r="AU649" t="e">
        <f t="shared" ca="1" si="1606"/>
        <v>#N/A</v>
      </c>
      <c r="AV649" t="e">
        <f t="shared" ca="1" si="1606"/>
        <v>#N/A</v>
      </c>
      <c r="AW649" t="e">
        <f t="shared" ca="1" si="1606"/>
        <v>#N/A</v>
      </c>
      <c r="AX649" t="e">
        <f t="shared" ca="1" si="1606"/>
        <v>#N/A</v>
      </c>
      <c r="AY649" t="e">
        <f t="shared" ca="1" si="1606"/>
        <v>#N/A</v>
      </c>
      <c r="AZ649" t="e">
        <f t="shared" ca="1" si="1606"/>
        <v>#N/A</v>
      </c>
      <c r="BA649" t="e">
        <f t="shared" ca="1" si="1606"/>
        <v>#N/A</v>
      </c>
      <c r="BB649" s="91" t="e">
        <f t="shared" ca="1" si="1606"/>
        <v>#N/A</v>
      </c>
      <c r="BC649" t="e">
        <f t="shared" ca="1" si="1606"/>
        <v>#N/A</v>
      </c>
      <c r="BD649" t="e">
        <f t="shared" ca="1" si="1606"/>
        <v>#N/A</v>
      </c>
      <c r="BE649" t="e">
        <f t="shared" ca="1" si="1606"/>
        <v>#N/A</v>
      </c>
      <c r="BF649" t="e">
        <f t="shared" ca="1" si="1606"/>
        <v>#N/A</v>
      </c>
      <c r="BG649" t="e">
        <f t="shared" ca="1" si="1606"/>
        <v>#N/A</v>
      </c>
      <c r="BH649" t="e">
        <f t="shared" ca="1" si="1606"/>
        <v>#N/A</v>
      </c>
      <c r="BI649" t="e">
        <f t="shared" ca="1" si="1606"/>
        <v>#N/A</v>
      </c>
      <c r="BJ649" t="e">
        <f t="shared" ca="1" si="1606"/>
        <v>#N/A</v>
      </c>
      <c r="BK649" t="e">
        <f t="shared" ca="1" si="1606"/>
        <v>#N/A</v>
      </c>
      <c r="BL649" t="e">
        <f t="shared" ca="1" si="1606"/>
        <v>#N/A</v>
      </c>
      <c r="BM649" t="e">
        <f t="shared" ca="1" si="1606"/>
        <v>#N/A</v>
      </c>
      <c r="BN649" t="e">
        <f t="shared" ca="1" si="1606"/>
        <v>#N/A</v>
      </c>
      <c r="BO649" t="e">
        <f t="shared" ca="1" si="1606"/>
        <v>#N/A</v>
      </c>
      <c r="BP649" t="e">
        <f t="shared" ca="1" si="1606"/>
        <v>#N/A</v>
      </c>
      <c r="BQ649" t="e">
        <f t="shared" ca="1" si="1606"/>
        <v>#N/A</v>
      </c>
      <c r="BR649" t="e">
        <f t="shared" ca="1" si="1606"/>
        <v>#N/A</v>
      </c>
      <c r="BS649" t="e">
        <f t="shared" ca="1" si="1606"/>
        <v>#N/A</v>
      </c>
      <c r="BT649" t="e">
        <f t="shared" ca="1" si="1606"/>
        <v>#N/A</v>
      </c>
      <c r="BU649" t="e">
        <f t="shared" ca="1" si="1606"/>
        <v>#N/A</v>
      </c>
      <c r="BV649" t="e">
        <f t="shared" ca="1" si="1606"/>
        <v>#N/A</v>
      </c>
      <c r="BW649" t="e">
        <f t="shared" ca="1" si="1606"/>
        <v>#N/A</v>
      </c>
      <c r="BX649" t="e">
        <f t="shared" ca="1" si="1606"/>
        <v>#N/A</v>
      </c>
      <c r="BY649" t="e">
        <f t="shared" ca="1" si="1606"/>
        <v>#N/A</v>
      </c>
      <c r="BZ649" t="e">
        <f t="shared" ca="1" si="1606"/>
        <v>#N/A</v>
      </c>
      <c r="CA649" t="e">
        <f t="shared" ca="1" si="1606"/>
        <v>#N/A</v>
      </c>
      <c r="CB649" t="e">
        <f t="shared" ca="1" si="1606"/>
        <v>#N/A</v>
      </c>
      <c r="CC649" t="e">
        <f t="shared" ca="1" si="1606"/>
        <v>#N/A</v>
      </c>
      <c r="CD649" t="e">
        <f t="shared" ca="1" si="1606"/>
        <v>#N/A</v>
      </c>
      <c r="CE649" t="e">
        <f t="shared" ca="1" si="1606"/>
        <v>#N/A</v>
      </c>
      <c r="CF649" s="91" t="e">
        <f t="shared" ca="1" si="1606"/>
        <v>#N/A</v>
      </c>
      <c r="CG649" t="e">
        <f t="shared" ca="1" si="1606"/>
        <v>#N/A</v>
      </c>
      <c r="CH649" t="e">
        <f t="shared" ca="1" si="1606"/>
        <v>#N/A</v>
      </c>
      <c r="CI649" t="e">
        <f t="shared" ca="1" si="1606"/>
        <v>#N/A</v>
      </c>
      <c r="CJ649" t="e">
        <f t="shared" ref="CJ649:EN652" ca="1" si="1607">$L649*$E$626</f>
        <v>#N/A</v>
      </c>
      <c r="CK649" t="e">
        <f t="shared" ca="1" si="1607"/>
        <v>#N/A</v>
      </c>
      <c r="CL649" t="e">
        <f t="shared" ca="1" si="1607"/>
        <v>#N/A</v>
      </c>
      <c r="CM649" t="e">
        <f t="shared" ca="1" si="1607"/>
        <v>#N/A</v>
      </c>
      <c r="CN649" t="e">
        <f t="shared" ca="1" si="1607"/>
        <v>#N/A</v>
      </c>
      <c r="CO649" t="e">
        <f t="shared" ca="1" si="1607"/>
        <v>#N/A</v>
      </c>
      <c r="CP649" t="e">
        <f t="shared" ca="1" si="1607"/>
        <v>#N/A</v>
      </c>
      <c r="CQ649" t="e">
        <f t="shared" ca="1" si="1607"/>
        <v>#N/A</v>
      </c>
      <c r="CR649" t="e">
        <f t="shared" ca="1" si="1607"/>
        <v>#N/A</v>
      </c>
      <c r="CS649" t="e">
        <f t="shared" ca="1" si="1607"/>
        <v>#N/A</v>
      </c>
      <c r="CT649" t="e">
        <f t="shared" ca="1" si="1607"/>
        <v>#N/A</v>
      </c>
      <c r="CU649" t="e">
        <f t="shared" ca="1" si="1607"/>
        <v>#N/A</v>
      </c>
      <c r="CV649" t="e">
        <f t="shared" ca="1" si="1607"/>
        <v>#N/A</v>
      </c>
      <c r="CW649" t="e">
        <f t="shared" ca="1" si="1607"/>
        <v>#N/A</v>
      </c>
      <c r="CX649" t="e">
        <f t="shared" ca="1" si="1607"/>
        <v>#N/A</v>
      </c>
      <c r="CY649" t="e">
        <f t="shared" ca="1" si="1607"/>
        <v>#N/A</v>
      </c>
      <c r="CZ649" t="e">
        <f t="shared" ca="1" si="1607"/>
        <v>#N/A</v>
      </c>
      <c r="DA649" t="e">
        <f t="shared" ca="1" si="1607"/>
        <v>#N/A</v>
      </c>
      <c r="DB649" t="e">
        <f t="shared" ca="1" si="1607"/>
        <v>#N/A</v>
      </c>
      <c r="DC649" t="e">
        <f t="shared" ca="1" si="1607"/>
        <v>#N/A</v>
      </c>
      <c r="DD649" t="e">
        <f t="shared" ca="1" si="1607"/>
        <v>#N/A</v>
      </c>
      <c r="DE649" t="e">
        <f t="shared" ca="1" si="1607"/>
        <v>#N/A</v>
      </c>
      <c r="DF649" t="e">
        <f t="shared" ca="1" si="1607"/>
        <v>#N/A</v>
      </c>
      <c r="DG649" t="e">
        <f t="shared" ca="1" si="1607"/>
        <v>#N/A</v>
      </c>
      <c r="DH649" t="e">
        <f t="shared" ca="1" si="1607"/>
        <v>#N/A</v>
      </c>
      <c r="DI649" t="e">
        <f t="shared" ca="1" si="1607"/>
        <v>#N/A</v>
      </c>
      <c r="DJ649" s="91" t="e">
        <f t="shared" ca="1" si="1607"/>
        <v>#N/A</v>
      </c>
      <c r="DK649" t="e">
        <f t="shared" ca="1" si="1607"/>
        <v>#N/A</v>
      </c>
      <c r="DL649" t="e">
        <f t="shared" ca="1" si="1607"/>
        <v>#N/A</v>
      </c>
      <c r="DM649" t="e">
        <f t="shared" ca="1" si="1607"/>
        <v>#N/A</v>
      </c>
      <c r="DN649" t="e">
        <f t="shared" ca="1" si="1607"/>
        <v>#N/A</v>
      </c>
      <c r="DO649" t="e">
        <f t="shared" ca="1" si="1607"/>
        <v>#N/A</v>
      </c>
      <c r="DP649" t="e">
        <f t="shared" ca="1" si="1607"/>
        <v>#N/A</v>
      </c>
      <c r="DQ649" t="e">
        <f t="shared" ca="1" si="1607"/>
        <v>#N/A</v>
      </c>
      <c r="DR649" t="e">
        <f t="shared" ca="1" si="1607"/>
        <v>#N/A</v>
      </c>
      <c r="DS649" t="e">
        <f t="shared" ca="1" si="1607"/>
        <v>#N/A</v>
      </c>
      <c r="DT649" t="e">
        <f t="shared" ca="1" si="1607"/>
        <v>#N/A</v>
      </c>
      <c r="DU649" t="e">
        <f t="shared" ca="1" si="1607"/>
        <v>#N/A</v>
      </c>
      <c r="DV649" t="e">
        <f t="shared" ca="1" si="1607"/>
        <v>#N/A</v>
      </c>
      <c r="DW649" t="e">
        <f t="shared" ca="1" si="1607"/>
        <v>#N/A</v>
      </c>
      <c r="DX649" t="e">
        <f t="shared" ca="1" si="1607"/>
        <v>#N/A</v>
      </c>
      <c r="DY649" t="e">
        <f t="shared" ca="1" si="1607"/>
        <v>#N/A</v>
      </c>
      <c r="DZ649" t="e">
        <f t="shared" ca="1" si="1607"/>
        <v>#N/A</v>
      </c>
      <c r="EA649" t="e">
        <f t="shared" ca="1" si="1607"/>
        <v>#N/A</v>
      </c>
      <c r="EB649" t="e">
        <f t="shared" ca="1" si="1607"/>
        <v>#N/A</v>
      </c>
      <c r="EC649" t="e">
        <f t="shared" ca="1" si="1607"/>
        <v>#N/A</v>
      </c>
      <c r="ED649" t="e">
        <f t="shared" ca="1" si="1607"/>
        <v>#N/A</v>
      </c>
      <c r="EE649" t="e">
        <f t="shared" ca="1" si="1607"/>
        <v>#N/A</v>
      </c>
      <c r="EF649" t="e">
        <f t="shared" ca="1" si="1607"/>
        <v>#N/A</v>
      </c>
      <c r="EG649" t="e">
        <f t="shared" ca="1" si="1607"/>
        <v>#N/A</v>
      </c>
      <c r="EH649" t="e">
        <f t="shared" ca="1" si="1607"/>
        <v>#N/A</v>
      </c>
      <c r="EI649" t="e">
        <f t="shared" ca="1" si="1607"/>
        <v>#N/A</v>
      </c>
      <c r="EJ649" t="e">
        <f t="shared" ca="1" si="1607"/>
        <v>#N/A</v>
      </c>
      <c r="EK649" t="e">
        <f t="shared" ca="1" si="1607"/>
        <v>#N/A</v>
      </c>
      <c r="EL649" t="e">
        <f t="shared" ca="1" si="1607"/>
        <v>#N/A</v>
      </c>
      <c r="EM649" t="e">
        <f t="shared" ca="1" si="1607"/>
        <v>#N/A</v>
      </c>
      <c r="EN649" s="91" t="e">
        <f t="shared" ca="1" si="1607"/>
        <v>#N/A</v>
      </c>
    </row>
    <row r="650" spans="1:144">
      <c r="A650" t="str">
        <f ca="1"/>
        <v>Internal finishes</v>
      </c>
      <c r="B650" t="str">
        <f ca="1"/>
        <v>Ceilings</v>
      </c>
      <c r="C650">
        <f ca="1"/>
        <v>0</v>
      </c>
      <c r="D650" t="str">
        <f ca="1"/>
        <v/>
      </c>
      <c r="E650">
        <f ca="1"/>
        <v>0</v>
      </c>
      <c r="F650">
        <f ca="1"/>
        <v>0</v>
      </c>
      <c r="G650">
        <f ca="1"/>
        <v>0</v>
      </c>
      <c r="H650" t="str">
        <f ca="1"/>
        <v/>
      </c>
      <c r="I650">
        <f ca="1"/>
        <v>0</v>
      </c>
      <c r="J650" t="str">
        <f ca="1"/>
        <v/>
      </c>
      <c r="K650" t="str">
        <f ca="1"/>
        <v>0</v>
      </c>
      <c r="L650" t="str">
        <f ca="1"/>
        <v>0</v>
      </c>
      <c r="M650" t="str">
        <f ca="1"/>
        <v>0</v>
      </c>
      <c r="X650" s="91" t="e">
        <f t="shared" ca="1" si="1596"/>
        <v>#N/A</v>
      </c>
      <c r="Y650" t="e">
        <f t="shared" ref="Y650:CJ653" ca="1" si="1608">$L650*$E$626</f>
        <v>#N/A</v>
      </c>
      <c r="Z650" t="e">
        <f t="shared" ca="1" si="1608"/>
        <v>#N/A</v>
      </c>
      <c r="AA650" t="e">
        <f t="shared" ca="1" si="1608"/>
        <v>#N/A</v>
      </c>
      <c r="AB650" t="e">
        <f t="shared" ca="1" si="1608"/>
        <v>#N/A</v>
      </c>
      <c r="AC650" t="e">
        <f t="shared" ca="1" si="1608"/>
        <v>#N/A</v>
      </c>
      <c r="AD650" t="e">
        <f t="shared" ca="1" si="1608"/>
        <v>#N/A</v>
      </c>
      <c r="AE650" t="e">
        <f t="shared" ca="1" si="1608"/>
        <v>#N/A</v>
      </c>
      <c r="AF650" t="e">
        <f t="shared" ca="1" si="1608"/>
        <v>#N/A</v>
      </c>
      <c r="AG650" t="e">
        <f t="shared" ca="1" si="1608"/>
        <v>#N/A</v>
      </c>
      <c r="AH650" t="e">
        <f t="shared" ca="1" si="1608"/>
        <v>#N/A</v>
      </c>
      <c r="AI650" t="e">
        <f t="shared" ca="1" si="1608"/>
        <v>#N/A</v>
      </c>
      <c r="AJ650" t="e">
        <f t="shared" ca="1" si="1608"/>
        <v>#N/A</v>
      </c>
      <c r="AK650" t="e">
        <f t="shared" ca="1" si="1608"/>
        <v>#N/A</v>
      </c>
      <c r="AL650" t="e">
        <f t="shared" ca="1" si="1608"/>
        <v>#N/A</v>
      </c>
      <c r="AM650" t="e">
        <f t="shared" ca="1" si="1608"/>
        <v>#N/A</v>
      </c>
      <c r="AN650" t="e">
        <f t="shared" ca="1" si="1608"/>
        <v>#N/A</v>
      </c>
      <c r="AO650" t="e">
        <f t="shared" ca="1" si="1608"/>
        <v>#N/A</v>
      </c>
      <c r="AP650" t="e">
        <f t="shared" ca="1" si="1608"/>
        <v>#N/A</v>
      </c>
      <c r="AQ650" t="e">
        <f t="shared" ca="1" si="1608"/>
        <v>#N/A</v>
      </c>
      <c r="AR650" t="e">
        <f t="shared" ca="1" si="1608"/>
        <v>#N/A</v>
      </c>
      <c r="AS650" t="e">
        <f t="shared" ca="1" si="1608"/>
        <v>#N/A</v>
      </c>
      <c r="AT650" t="e">
        <f t="shared" ca="1" si="1608"/>
        <v>#N/A</v>
      </c>
      <c r="AU650" t="e">
        <f t="shared" ca="1" si="1608"/>
        <v>#N/A</v>
      </c>
      <c r="AV650" t="e">
        <f t="shared" ca="1" si="1608"/>
        <v>#N/A</v>
      </c>
      <c r="AW650" t="e">
        <f t="shared" ca="1" si="1608"/>
        <v>#N/A</v>
      </c>
      <c r="AX650" t="e">
        <f t="shared" ca="1" si="1608"/>
        <v>#N/A</v>
      </c>
      <c r="AY650" t="e">
        <f t="shared" ca="1" si="1608"/>
        <v>#N/A</v>
      </c>
      <c r="AZ650" t="e">
        <f t="shared" ca="1" si="1608"/>
        <v>#N/A</v>
      </c>
      <c r="BA650" t="e">
        <f t="shared" ca="1" si="1608"/>
        <v>#N/A</v>
      </c>
      <c r="BB650" s="91" t="e">
        <f t="shared" ca="1" si="1608"/>
        <v>#N/A</v>
      </c>
      <c r="BC650" t="e">
        <f t="shared" ca="1" si="1608"/>
        <v>#N/A</v>
      </c>
      <c r="BD650" t="e">
        <f t="shared" ca="1" si="1608"/>
        <v>#N/A</v>
      </c>
      <c r="BE650" t="e">
        <f t="shared" ca="1" si="1608"/>
        <v>#N/A</v>
      </c>
      <c r="BF650" t="e">
        <f t="shared" ca="1" si="1608"/>
        <v>#N/A</v>
      </c>
      <c r="BG650" t="e">
        <f t="shared" ca="1" si="1608"/>
        <v>#N/A</v>
      </c>
      <c r="BH650" t="e">
        <f t="shared" ca="1" si="1608"/>
        <v>#N/A</v>
      </c>
      <c r="BI650" t="e">
        <f t="shared" ca="1" si="1608"/>
        <v>#N/A</v>
      </c>
      <c r="BJ650" t="e">
        <f t="shared" ca="1" si="1608"/>
        <v>#N/A</v>
      </c>
      <c r="BK650" t="e">
        <f t="shared" ca="1" si="1608"/>
        <v>#N/A</v>
      </c>
      <c r="BL650" t="e">
        <f t="shared" ca="1" si="1608"/>
        <v>#N/A</v>
      </c>
      <c r="BM650" t="e">
        <f t="shared" ca="1" si="1608"/>
        <v>#N/A</v>
      </c>
      <c r="BN650" t="e">
        <f t="shared" ca="1" si="1608"/>
        <v>#N/A</v>
      </c>
      <c r="BO650" t="e">
        <f t="shared" ca="1" si="1608"/>
        <v>#N/A</v>
      </c>
      <c r="BP650" t="e">
        <f t="shared" ca="1" si="1608"/>
        <v>#N/A</v>
      </c>
      <c r="BQ650" t="e">
        <f t="shared" ca="1" si="1608"/>
        <v>#N/A</v>
      </c>
      <c r="BR650" t="e">
        <f t="shared" ca="1" si="1608"/>
        <v>#N/A</v>
      </c>
      <c r="BS650" t="e">
        <f t="shared" ca="1" si="1608"/>
        <v>#N/A</v>
      </c>
      <c r="BT650" t="e">
        <f t="shared" ca="1" si="1608"/>
        <v>#N/A</v>
      </c>
      <c r="BU650" t="e">
        <f t="shared" ca="1" si="1608"/>
        <v>#N/A</v>
      </c>
      <c r="BV650" t="e">
        <f t="shared" ca="1" si="1608"/>
        <v>#N/A</v>
      </c>
      <c r="BW650" t="e">
        <f t="shared" ca="1" si="1608"/>
        <v>#N/A</v>
      </c>
      <c r="BX650" t="e">
        <f t="shared" ca="1" si="1608"/>
        <v>#N/A</v>
      </c>
      <c r="BY650" t="e">
        <f t="shared" ca="1" si="1608"/>
        <v>#N/A</v>
      </c>
      <c r="BZ650" t="e">
        <f t="shared" ca="1" si="1608"/>
        <v>#N/A</v>
      </c>
      <c r="CA650" t="e">
        <f t="shared" ca="1" si="1608"/>
        <v>#N/A</v>
      </c>
      <c r="CB650" t="e">
        <f t="shared" ca="1" si="1608"/>
        <v>#N/A</v>
      </c>
      <c r="CC650" t="e">
        <f t="shared" ca="1" si="1608"/>
        <v>#N/A</v>
      </c>
      <c r="CD650" t="e">
        <f t="shared" ca="1" si="1608"/>
        <v>#N/A</v>
      </c>
      <c r="CE650" t="e">
        <f t="shared" ca="1" si="1608"/>
        <v>#N/A</v>
      </c>
      <c r="CF650" s="91" t="e">
        <f t="shared" ca="1" si="1608"/>
        <v>#N/A</v>
      </c>
      <c r="CG650" t="e">
        <f t="shared" ca="1" si="1608"/>
        <v>#N/A</v>
      </c>
      <c r="CH650" t="e">
        <f t="shared" ca="1" si="1608"/>
        <v>#N/A</v>
      </c>
      <c r="CI650" t="e">
        <f t="shared" ca="1" si="1608"/>
        <v>#N/A</v>
      </c>
      <c r="CJ650" t="e">
        <f t="shared" ca="1" si="1608"/>
        <v>#N/A</v>
      </c>
      <c r="CK650" t="e">
        <f t="shared" ca="1" si="1607"/>
        <v>#N/A</v>
      </c>
      <c r="CL650" t="e">
        <f t="shared" ca="1" si="1607"/>
        <v>#N/A</v>
      </c>
      <c r="CM650" t="e">
        <f t="shared" ca="1" si="1607"/>
        <v>#N/A</v>
      </c>
      <c r="CN650" t="e">
        <f t="shared" ca="1" si="1607"/>
        <v>#N/A</v>
      </c>
      <c r="CO650" t="e">
        <f t="shared" ca="1" si="1607"/>
        <v>#N/A</v>
      </c>
      <c r="CP650" t="e">
        <f t="shared" ca="1" si="1607"/>
        <v>#N/A</v>
      </c>
      <c r="CQ650" t="e">
        <f t="shared" ca="1" si="1607"/>
        <v>#N/A</v>
      </c>
      <c r="CR650" t="e">
        <f t="shared" ca="1" si="1607"/>
        <v>#N/A</v>
      </c>
      <c r="CS650" t="e">
        <f t="shared" ca="1" si="1607"/>
        <v>#N/A</v>
      </c>
      <c r="CT650" t="e">
        <f t="shared" ca="1" si="1607"/>
        <v>#N/A</v>
      </c>
      <c r="CU650" t="e">
        <f t="shared" ca="1" si="1607"/>
        <v>#N/A</v>
      </c>
      <c r="CV650" t="e">
        <f t="shared" ca="1" si="1607"/>
        <v>#N/A</v>
      </c>
      <c r="CW650" t="e">
        <f t="shared" ca="1" si="1607"/>
        <v>#N/A</v>
      </c>
      <c r="CX650" t="e">
        <f t="shared" ca="1" si="1607"/>
        <v>#N/A</v>
      </c>
      <c r="CY650" t="e">
        <f t="shared" ca="1" si="1607"/>
        <v>#N/A</v>
      </c>
      <c r="CZ650" t="e">
        <f t="shared" ca="1" si="1607"/>
        <v>#N/A</v>
      </c>
      <c r="DA650" t="e">
        <f t="shared" ca="1" si="1607"/>
        <v>#N/A</v>
      </c>
      <c r="DB650" t="e">
        <f t="shared" ca="1" si="1607"/>
        <v>#N/A</v>
      </c>
      <c r="DC650" t="e">
        <f t="shared" ca="1" si="1607"/>
        <v>#N/A</v>
      </c>
      <c r="DD650" t="e">
        <f t="shared" ca="1" si="1607"/>
        <v>#N/A</v>
      </c>
      <c r="DE650" t="e">
        <f t="shared" ca="1" si="1607"/>
        <v>#N/A</v>
      </c>
      <c r="DF650" t="e">
        <f t="shared" ca="1" si="1607"/>
        <v>#N/A</v>
      </c>
      <c r="DG650" t="e">
        <f t="shared" ca="1" si="1607"/>
        <v>#N/A</v>
      </c>
      <c r="DH650" t="e">
        <f t="shared" ca="1" si="1607"/>
        <v>#N/A</v>
      </c>
      <c r="DI650" t="e">
        <f t="shared" ca="1" si="1607"/>
        <v>#N/A</v>
      </c>
      <c r="DJ650" s="91" t="e">
        <f t="shared" ca="1" si="1607"/>
        <v>#N/A</v>
      </c>
      <c r="DK650" t="e">
        <f t="shared" ca="1" si="1607"/>
        <v>#N/A</v>
      </c>
      <c r="DL650" t="e">
        <f t="shared" ca="1" si="1607"/>
        <v>#N/A</v>
      </c>
      <c r="DM650" t="e">
        <f t="shared" ca="1" si="1607"/>
        <v>#N/A</v>
      </c>
      <c r="DN650" t="e">
        <f t="shared" ca="1" si="1607"/>
        <v>#N/A</v>
      </c>
      <c r="DO650" t="e">
        <f t="shared" ca="1" si="1607"/>
        <v>#N/A</v>
      </c>
      <c r="DP650" t="e">
        <f t="shared" ca="1" si="1607"/>
        <v>#N/A</v>
      </c>
      <c r="DQ650" t="e">
        <f t="shared" ca="1" si="1607"/>
        <v>#N/A</v>
      </c>
      <c r="DR650" t="e">
        <f t="shared" ca="1" si="1607"/>
        <v>#N/A</v>
      </c>
      <c r="DS650" t="e">
        <f t="shared" ca="1" si="1607"/>
        <v>#N/A</v>
      </c>
      <c r="DT650" t="e">
        <f t="shared" ca="1" si="1607"/>
        <v>#N/A</v>
      </c>
      <c r="DU650" t="e">
        <f t="shared" ca="1" si="1607"/>
        <v>#N/A</v>
      </c>
      <c r="DV650" t="e">
        <f t="shared" ca="1" si="1607"/>
        <v>#N/A</v>
      </c>
      <c r="DW650" t="e">
        <f t="shared" ca="1" si="1607"/>
        <v>#N/A</v>
      </c>
      <c r="DX650" t="e">
        <f t="shared" ca="1" si="1607"/>
        <v>#N/A</v>
      </c>
      <c r="DY650" t="e">
        <f t="shared" ca="1" si="1607"/>
        <v>#N/A</v>
      </c>
      <c r="DZ650" t="e">
        <f t="shared" ca="1" si="1607"/>
        <v>#N/A</v>
      </c>
      <c r="EA650" t="e">
        <f t="shared" ca="1" si="1607"/>
        <v>#N/A</v>
      </c>
      <c r="EB650" t="e">
        <f t="shared" ca="1" si="1607"/>
        <v>#N/A</v>
      </c>
      <c r="EC650" t="e">
        <f t="shared" ca="1" si="1607"/>
        <v>#N/A</v>
      </c>
      <c r="ED650" t="e">
        <f t="shared" ca="1" si="1607"/>
        <v>#N/A</v>
      </c>
      <c r="EE650" t="e">
        <f t="shared" ca="1" si="1607"/>
        <v>#N/A</v>
      </c>
      <c r="EF650" t="e">
        <f t="shared" ca="1" si="1607"/>
        <v>#N/A</v>
      </c>
      <c r="EG650" t="e">
        <f t="shared" ca="1" si="1607"/>
        <v>#N/A</v>
      </c>
      <c r="EH650" t="e">
        <f t="shared" ca="1" si="1607"/>
        <v>#N/A</v>
      </c>
      <c r="EI650" t="e">
        <f t="shared" ca="1" si="1607"/>
        <v>#N/A</v>
      </c>
      <c r="EJ650" t="e">
        <f t="shared" ca="1" si="1607"/>
        <v>#N/A</v>
      </c>
      <c r="EK650" t="e">
        <f t="shared" ca="1" si="1607"/>
        <v>#N/A</v>
      </c>
      <c r="EL650" t="e">
        <f t="shared" ca="1" si="1607"/>
        <v>#N/A</v>
      </c>
      <c r="EM650" t="e">
        <f t="shared" ca="1" si="1607"/>
        <v>#N/A</v>
      </c>
      <c r="EN650" s="91" t="e">
        <f t="shared" ca="1" si="1607"/>
        <v>#N/A</v>
      </c>
    </row>
    <row r="651" spans="1:144">
      <c r="A651" t="str">
        <f ca="1"/>
        <v>Internal finishes</v>
      </c>
      <c r="B651" t="str">
        <f ca="1"/>
        <v>Floors</v>
      </c>
      <c r="C651">
        <f ca="1"/>
        <v>0</v>
      </c>
      <c r="D651" t="str">
        <f ca="1"/>
        <v/>
      </c>
      <c r="E651">
        <f ca="1"/>
        <v>0</v>
      </c>
      <c r="F651">
        <f ca="1"/>
        <v>0</v>
      </c>
      <c r="G651">
        <f ca="1"/>
        <v>0</v>
      </c>
      <c r="H651" t="str">
        <f ca="1"/>
        <v/>
      </c>
      <c r="I651">
        <f ca="1"/>
        <v>0</v>
      </c>
      <c r="J651" t="str">
        <f ca="1"/>
        <v/>
      </c>
      <c r="K651" t="str">
        <f ca="1"/>
        <v>0</v>
      </c>
      <c r="L651" t="str">
        <f ca="1"/>
        <v>0</v>
      </c>
      <c r="M651" t="str">
        <f ca="1"/>
        <v>0</v>
      </c>
      <c r="X651" s="91" t="e">
        <f t="shared" ca="1" si="1596"/>
        <v>#N/A</v>
      </c>
      <c r="Y651" t="e">
        <f t="shared" ca="1" si="1608"/>
        <v>#N/A</v>
      </c>
      <c r="Z651" t="e">
        <f t="shared" ca="1" si="1608"/>
        <v>#N/A</v>
      </c>
      <c r="AA651" t="e">
        <f t="shared" ca="1" si="1608"/>
        <v>#N/A</v>
      </c>
      <c r="AB651" t="e">
        <f t="shared" ca="1" si="1608"/>
        <v>#N/A</v>
      </c>
      <c r="AC651" t="e">
        <f t="shared" ca="1" si="1608"/>
        <v>#N/A</v>
      </c>
      <c r="AD651" t="e">
        <f t="shared" ca="1" si="1608"/>
        <v>#N/A</v>
      </c>
      <c r="AE651" t="e">
        <f t="shared" ca="1" si="1608"/>
        <v>#N/A</v>
      </c>
      <c r="AF651" t="e">
        <f t="shared" ca="1" si="1608"/>
        <v>#N/A</v>
      </c>
      <c r="AG651" t="e">
        <f t="shared" ca="1" si="1608"/>
        <v>#N/A</v>
      </c>
      <c r="AH651" t="e">
        <f t="shared" ca="1" si="1608"/>
        <v>#N/A</v>
      </c>
      <c r="AI651" t="e">
        <f t="shared" ca="1" si="1608"/>
        <v>#N/A</v>
      </c>
      <c r="AJ651" t="e">
        <f t="shared" ca="1" si="1608"/>
        <v>#N/A</v>
      </c>
      <c r="AK651" t="e">
        <f t="shared" ca="1" si="1608"/>
        <v>#N/A</v>
      </c>
      <c r="AL651" t="e">
        <f t="shared" ca="1" si="1608"/>
        <v>#N/A</v>
      </c>
      <c r="AM651" t="e">
        <f t="shared" ca="1" si="1608"/>
        <v>#N/A</v>
      </c>
      <c r="AN651" t="e">
        <f t="shared" ca="1" si="1608"/>
        <v>#N/A</v>
      </c>
      <c r="AO651" t="e">
        <f t="shared" ca="1" si="1608"/>
        <v>#N/A</v>
      </c>
      <c r="AP651" t="e">
        <f t="shared" ca="1" si="1608"/>
        <v>#N/A</v>
      </c>
      <c r="AQ651" t="e">
        <f t="shared" ca="1" si="1608"/>
        <v>#N/A</v>
      </c>
      <c r="AR651" t="e">
        <f t="shared" ca="1" si="1608"/>
        <v>#N/A</v>
      </c>
      <c r="AS651" t="e">
        <f t="shared" ca="1" si="1608"/>
        <v>#N/A</v>
      </c>
      <c r="AT651" t="e">
        <f t="shared" ca="1" si="1608"/>
        <v>#N/A</v>
      </c>
      <c r="AU651" t="e">
        <f t="shared" ca="1" si="1608"/>
        <v>#N/A</v>
      </c>
      <c r="AV651" t="e">
        <f t="shared" ca="1" si="1608"/>
        <v>#N/A</v>
      </c>
      <c r="AW651" t="e">
        <f t="shared" ca="1" si="1608"/>
        <v>#N/A</v>
      </c>
      <c r="AX651" t="e">
        <f t="shared" ca="1" si="1608"/>
        <v>#N/A</v>
      </c>
      <c r="AY651" t="e">
        <f t="shared" ca="1" si="1608"/>
        <v>#N/A</v>
      </c>
      <c r="AZ651" t="e">
        <f t="shared" ca="1" si="1608"/>
        <v>#N/A</v>
      </c>
      <c r="BA651" t="e">
        <f t="shared" ca="1" si="1608"/>
        <v>#N/A</v>
      </c>
      <c r="BB651" s="91" t="e">
        <f t="shared" ca="1" si="1608"/>
        <v>#N/A</v>
      </c>
      <c r="BC651" t="e">
        <f t="shared" ca="1" si="1608"/>
        <v>#N/A</v>
      </c>
      <c r="BD651" t="e">
        <f t="shared" ca="1" si="1608"/>
        <v>#N/A</v>
      </c>
      <c r="BE651" t="e">
        <f t="shared" ca="1" si="1608"/>
        <v>#N/A</v>
      </c>
      <c r="BF651" t="e">
        <f t="shared" ca="1" si="1608"/>
        <v>#N/A</v>
      </c>
      <c r="BG651" t="e">
        <f t="shared" ca="1" si="1608"/>
        <v>#N/A</v>
      </c>
      <c r="BH651" t="e">
        <f t="shared" ca="1" si="1608"/>
        <v>#N/A</v>
      </c>
      <c r="BI651" t="e">
        <f t="shared" ca="1" si="1608"/>
        <v>#N/A</v>
      </c>
      <c r="BJ651" t="e">
        <f t="shared" ca="1" si="1608"/>
        <v>#N/A</v>
      </c>
      <c r="BK651" t="e">
        <f t="shared" ca="1" si="1608"/>
        <v>#N/A</v>
      </c>
      <c r="BL651" t="e">
        <f t="shared" ca="1" si="1608"/>
        <v>#N/A</v>
      </c>
      <c r="BM651" t="e">
        <f t="shared" ca="1" si="1608"/>
        <v>#N/A</v>
      </c>
      <c r="BN651" t="e">
        <f t="shared" ca="1" si="1608"/>
        <v>#N/A</v>
      </c>
      <c r="BO651" t="e">
        <f t="shared" ca="1" si="1608"/>
        <v>#N/A</v>
      </c>
      <c r="BP651" t="e">
        <f t="shared" ca="1" si="1608"/>
        <v>#N/A</v>
      </c>
      <c r="BQ651" t="e">
        <f t="shared" ca="1" si="1608"/>
        <v>#N/A</v>
      </c>
      <c r="BR651" t="e">
        <f t="shared" ca="1" si="1608"/>
        <v>#N/A</v>
      </c>
      <c r="BS651" t="e">
        <f t="shared" ca="1" si="1608"/>
        <v>#N/A</v>
      </c>
      <c r="BT651" t="e">
        <f t="shared" ca="1" si="1608"/>
        <v>#N/A</v>
      </c>
      <c r="BU651" t="e">
        <f t="shared" ca="1" si="1608"/>
        <v>#N/A</v>
      </c>
      <c r="BV651" t="e">
        <f t="shared" ca="1" si="1608"/>
        <v>#N/A</v>
      </c>
      <c r="BW651" t="e">
        <f t="shared" ca="1" si="1608"/>
        <v>#N/A</v>
      </c>
      <c r="BX651" t="e">
        <f t="shared" ca="1" si="1608"/>
        <v>#N/A</v>
      </c>
      <c r="BY651" t="e">
        <f t="shared" ca="1" si="1608"/>
        <v>#N/A</v>
      </c>
      <c r="BZ651" t="e">
        <f t="shared" ca="1" si="1608"/>
        <v>#N/A</v>
      </c>
      <c r="CA651" t="e">
        <f t="shared" ca="1" si="1608"/>
        <v>#N/A</v>
      </c>
      <c r="CB651" t="e">
        <f t="shared" ca="1" si="1608"/>
        <v>#N/A</v>
      </c>
      <c r="CC651" t="e">
        <f t="shared" ca="1" si="1608"/>
        <v>#N/A</v>
      </c>
      <c r="CD651" t="e">
        <f t="shared" ca="1" si="1608"/>
        <v>#N/A</v>
      </c>
      <c r="CE651" t="e">
        <f t="shared" ca="1" si="1608"/>
        <v>#N/A</v>
      </c>
      <c r="CF651" s="91" t="e">
        <f t="shared" ca="1" si="1608"/>
        <v>#N/A</v>
      </c>
      <c r="CG651" t="e">
        <f t="shared" ca="1" si="1608"/>
        <v>#N/A</v>
      </c>
      <c r="CH651" t="e">
        <f t="shared" ca="1" si="1608"/>
        <v>#N/A</v>
      </c>
      <c r="CI651" t="e">
        <f t="shared" ca="1" si="1608"/>
        <v>#N/A</v>
      </c>
      <c r="CJ651" t="e">
        <f t="shared" ca="1" si="1608"/>
        <v>#N/A</v>
      </c>
      <c r="CK651" t="e">
        <f t="shared" ca="1" si="1607"/>
        <v>#N/A</v>
      </c>
      <c r="CL651" t="e">
        <f t="shared" ca="1" si="1607"/>
        <v>#N/A</v>
      </c>
      <c r="CM651" t="e">
        <f t="shared" ca="1" si="1607"/>
        <v>#N/A</v>
      </c>
      <c r="CN651" t="e">
        <f t="shared" ca="1" si="1607"/>
        <v>#N/A</v>
      </c>
      <c r="CO651" t="e">
        <f t="shared" ca="1" si="1607"/>
        <v>#N/A</v>
      </c>
      <c r="CP651" t="e">
        <f t="shared" ca="1" si="1607"/>
        <v>#N/A</v>
      </c>
      <c r="CQ651" t="e">
        <f t="shared" ca="1" si="1607"/>
        <v>#N/A</v>
      </c>
      <c r="CR651" t="e">
        <f t="shared" ca="1" si="1607"/>
        <v>#N/A</v>
      </c>
      <c r="CS651" t="e">
        <f t="shared" ca="1" si="1607"/>
        <v>#N/A</v>
      </c>
      <c r="CT651" t="e">
        <f t="shared" ca="1" si="1607"/>
        <v>#N/A</v>
      </c>
      <c r="CU651" t="e">
        <f t="shared" ca="1" si="1607"/>
        <v>#N/A</v>
      </c>
      <c r="CV651" t="e">
        <f t="shared" ca="1" si="1607"/>
        <v>#N/A</v>
      </c>
      <c r="CW651" t="e">
        <f t="shared" ca="1" si="1607"/>
        <v>#N/A</v>
      </c>
      <c r="CX651" t="e">
        <f t="shared" ca="1" si="1607"/>
        <v>#N/A</v>
      </c>
      <c r="CY651" t="e">
        <f t="shared" ca="1" si="1607"/>
        <v>#N/A</v>
      </c>
      <c r="CZ651" t="e">
        <f t="shared" ca="1" si="1607"/>
        <v>#N/A</v>
      </c>
      <c r="DA651" t="e">
        <f t="shared" ca="1" si="1607"/>
        <v>#N/A</v>
      </c>
      <c r="DB651" t="e">
        <f t="shared" ca="1" si="1607"/>
        <v>#N/A</v>
      </c>
      <c r="DC651" t="e">
        <f t="shared" ca="1" si="1607"/>
        <v>#N/A</v>
      </c>
      <c r="DD651" t="e">
        <f t="shared" ca="1" si="1607"/>
        <v>#N/A</v>
      </c>
      <c r="DE651" t="e">
        <f t="shared" ca="1" si="1607"/>
        <v>#N/A</v>
      </c>
      <c r="DF651" t="e">
        <f t="shared" ca="1" si="1607"/>
        <v>#N/A</v>
      </c>
      <c r="DG651" t="e">
        <f t="shared" ca="1" si="1607"/>
        <v>#N/A</v>
      </c>
      <c r="DH651" t="e">
        <f t="shared" ca="1" si="1607"/>
        <v>#N/A</v>
      </c>
      <c r="DI651" t="e">
        <f t="shared" ca="1" si="1607"/>
        <v>#N/A</v>
      </c>
      <c r="DJ651" s="91" t="e">
        <f t="shared" ca="1" si="1607"/>
        <v>#N/A</v>
      </c>
      <c r="DK651" t="e">
        <f t="shared" ca="1" si="1607"/>
        <v>#N/A</v>
      </c>
      <c r="DL651" t="e">
        <f t="shared" ca="1" si="1607"/>
        <v>#N/A</v>
      </c>
      <c r="DM651" t="e">
        <f t="shared" ca="1" si="1607"/>
        <v>#N/A</v>
      </c>
      <c r="DN651" t="e">
        <f t="shared" ca="1" si="1607"/>
        <v>#N/A</v>
      </c>
      <c r="DO651" t="e">
        <f t="shared" ca="1" si="1607"/>
        <v>#N/A</v>
      </c>
      <c r="DP651" t="e">
        <f t="shared" ca="1" si="1607"/>
        <v>#N/A</v>
      </c>
      <c r="DQ651" t="e">
        <f t="shared" ca="1" si="1607"/>
        <v>#N/A</v>
      </c>
      <c r="DR651" t="e">
        <f t="shared" ca="1" si="1607"/>
        <v>#N/A</v>
      </c>
      <c r="DS651" t="e">
        <f t="shared" ca="1" si="1607"/>
        <v>#N/A</v>
      </c>
      <c r="DT651" t="e">
        <f t="shared" ca="1" si="1607"/>
        <v>#N/A</v>
      </c>
      <c r="DU651" t="e">
        <f t="shared" ca="1" si="1607"/>
        <v>#N/A</v>
      </c>
      <c r="DV651" t="e">
        <f t="shared" ca="1" si="1607"/>
        <v>#N/A</v>
      </c>
      <c r="DW651" t="e">
        <f t="shared" ca="1" si="1607"/>
        <v>#N/A</v>
      </c>
      <c r="DX651" t="e">
        <f t="shared" ca="1" si="1607"/>
        <v>#N/A</v>
      </c>
      <c r="DY651" t="e">
        <f t="shared" ca="1" si="1607"/>
        <v>#N/A</v>
      </c>
      <c r="DZ651" t="e">
        <f t="shared" ca="1" si="1607"/>
        <v>#N/A</v>
      </c>
      <c r="EA651" t="e">
        <f t="shared" ca="1" si="1607"/>
        <v>#N/A</v>
      </c>
      <c r="EB651" t="e">
        <f t="shared" ca="1" si="1607"/>
        <v>#N/A</v>
      </c>
      <c r="EC651" t="e">
        <f t="shared" ca="1" si="1607"/>
        <v>#N/A</v>
      </c>
      <c r="ED651" t="e">
        <f t="shared" ca="1" si="1607"/>
        <v>#N/A</v>
      </c>
      <c r="EE651" t="e">
        <f t="shared" ca="1" si="1607"/>
        <v>#N/A</v>
      </c>
      <c r="EF651" t="e">
        <f t="shared" ca="1" si="1607"/>
        <v>#N/A</v>
      </c>
      <c r="EG651" t="e">
        <f t="shared" ca="1" si="1607"/>
        <v>#N/A</v>
      </c>
      <c r="EH651" t="e">
        <f t="shared" ca="1" si="1607"/>
        <v>#N/A</v>
      </c>
      <c r="EI651" t="e">
        <f t="shared" ca="1" si="1607"/>
        <v>#N/A</v>
      </c>
      <c r="EJ651" t="e">
        <f t="shared" ca="1" si="1607"/>
        <v>#N/A</v>
      </c>
      <c r="EK651" t="e">
        <f t="shared" ca="1" si="1607"/>
        <v>#N/A</v>
      </c>
      <c r="EL651" t="e">
        <f t="shared" ca="1" si="1607"/>
        <v>#N/A</v>
      </c>
      <c r="EM651" t="e">
        <f t="shared" ca="1" si="1607"/>
        <v>#N/A</v>
      </c>
      <c r="EN651" s="91" t="e">
        <f t="shared" ca="1" si="1607"/>
        <v>#N/A</v>
      </c>
    </row>
    <row r="652" spans="1:144">
      <c r="A652" t="str">
        <f ca="1"/>
        <v>Services</v>
      </c>
      <c r="B652" t="str">
        <f ca="1"/>
        <v>Services</v>
      </c>
      <c r="C652">
        <f ca="1"/>
        <v>0</v>
      </c>
      <c r="D652" t="str">
        <f ca="1"/>
        <v/>
      </c>
      <c r="E652">
        <f ca="1"/>
        <v>0</v>
      </c>
      <c r="F652">
        <f ca="1"/>
        <v>0</v>
      </c>
      <c r="G652">
        <f ca="1"/>
        <v>0</v>
      </c>
      <c r="H652" t="str">
        <f ca="1"/>
        <v/>
      </c>
      <c r="I652">
        <f ca="1"/>
        <v>0</v>
      </c>
      <c r="J652" t="str">
        <f ca="1"/>
        <v/>
      </c>
      <c r="K652" t="str">
        <f ca="1"/>
        <v>0</v>
      </c>
      <c r="L652" t="str">
        <f ca="1"/>
        <v>0</v>
      </c>
      <c r="M652" t="str">
        <f ca="1"/>
        <v>0</v>
      </c>
      <c r="X652" s="91" t="e">
        <f t="shared" ca="1" si="1596"/>
        <v>#N/A</v>
      </c>
      <c r="Y652" t="e">
        <f t="shared" ca="1" si="1608"/>
        <v>#N/A</v>
      </c>
      <c r="Z652" t="e">
        <f t="shared" ca="1" si="1608"/>
        <v>#N/A</v>
      </c>
      <c r="AA652" t="e">
        <f t="shared" ca="1" si="1608"/>
        <v>#N/A</v>
      </c>
      <c r="AB652" t="e">
        <f t="shared" ca="1" si="1608"/>
        <v>#N/A</v>
      </c>
      <c r="AC652" t="e">
        <f t="shared" ca="1" si="1608"/>
        <v>#N/A</v>
      </c>
      <c r="AD652" t="e">
        <f t="shared" ca="1" si="1608"/>
        <v>#N/A</v>
      </c>
      <c r="AE652" t="e">
        <f t="shared" ca="1" si="1608"/>
        <v>#N/A</v>
      </c>
      <c r="AF652" t="e">
        <f t="shared" ca="1" si="1608"/>
        <v>#N/A</v>
      </c>
      <c r="AG652" t="e">
        <f t="shared" ca="1" si="1608"/>
        <v>#N/A</v>
      </c>
      <c r="AH652" t="e">
        <f t="shared" ca="1" si="1608"/>
        <v>#N/A</v>
      </c>
      <c r="AI652" t="e">
        <f t="shared" ca="1" si="1608"/>
        <v>#N/A</v>
      </c>
      <c r="AJ652" t="e">
        <f t="shared" ca="1" si="1608"/>
        <v>#N/A</v>
      </c>
      <c r="AK652" t="e">
        <f t="shared" ca="1" si="1608"/>
        <v>#N/A</v>
      </c>
      <c r="AL652" t="e">
        <f t="shared" ca="1" si="1608"/>
        <v>#N/A</v>
      </c>
      <c r="AM652" t="e">
        <f t="shared" ca="1" si="1608"/>
        <v>#N/A</v>
      </c>
      <c r="AN652" t="e">
        <f t="shared" ca="1" si="1608"/>
        <v>#N/A</v>
      </c>
      <c r="AO652" t="e">
        <f t="shared" ca="1" si="1608"/>
        <v>#N/A</v>
      </c>
      <c r="AP652" t="e">
        <f t="shared" ca="1" si="1608"/>
        <v>#N/A</v>
      </c>
      <c r="AQ652" t="e">
        <f t="shared" ca="1" si="1608"/>
        <v>#N/A</v>
      </c>
      <c r="AR652" t="e">
        <f t="shared" ca="1" si="1608"/>
        <v>#N/A</v>
      </c>
      <c r="AS652" t="e">
        <f t="shared" ca="1" si="1608"/>
        <v>#N/A</v>
      </c>
      <c r="AT652" t="e">
        <f t="shared" ca="1" si="1608"/>
        <v>#N/A</v>
      </c>
      <c r="AU652" t="e">
        <f t="shared" ca="1" si="1608"/>
        <v>#N/A</v>
      </c>
      <c r="AV652" t="e">
        <f t="shared" ca="1" si="1608"/>
        <v>#N/A</v>
      </c>
      <c r="AW652" t="e">
        <f t="shared" ca="1" si="1608"/>
        <v>#N/A</v>
      </c>
      <c r="AX652" t="e">
        <f t="shared" ca="1" si="1608"/>
        <v>#N/A</v>
      </c>
      <c r="AY652" t="e">
        <f t="shared" ca="1" si="1608"/>
        <v>#N/A</v>
      </c>
      <c r="AZ652" t="e">
        <f t="shared" ca="1" si="1608"/>
        <v>#N/A</v>
      </c>
      <c r="BA652" t="e">
        <f t="shared" ca="1" si="1608"/>
        <v>#N/A</v>
      </c>
      <c r="BB652" s="91" t="e">
        <f t="shared" ca="1" si="1608"/>
        <v>#N/A</v>
      </c>
      <c r="BC652" t="e">
        <f t="shared" ca="1" si="1608"/>
        <v>#N/A</v>
      </c>
      <c r="BD652" t="e">
        <f t="shared" ca="1" si="1608"/>
        <v>#N/A</v>
      </c>
      <c r="BE652" t="e">
        <f t="shared" ca="1" si="1608"/>
        <v>#N/A</v>
      </c>
      <c r="BF652" t="e">
        <f t="shared" ca="1" si="1608"/>
        <v>#N/A</v>
      </c>
      <c r="BG652" t="e">
        <f t="shared" ca="1" si="1608"/>
        <v>#N/A</v>
      </c>
      <c r="BH652" t="e">
        <f t="shared" ca="1" si="1608"/>
        <v>#N/A</v>
      </c>
      <c r="BI652" t="e">
        <f t="shared" ca="1" si="1608"/>
        <v>#N/A</v>
      </c>
      <c r="BJ652" t="e">
        <f t="shared" ca="1" si="1608"/>
        <v>#N/A</v>
      </c>
      <c r="BK652" t="e">
        <f t="shared" ca="1" si="1608"/>
        <v>#N/A</v>
      </c>
      <c r="BL652" t="e">
        <f t="shared" ca="1" si="1608"/>
        <v>#N/A</v>
      </c>
      <c r="BM652" t="e">
        <f t="shared" ca="1" si="1608"/>
        <v>#N/A</v>
      </c>
      <c r="BN652" t="e">
        <f t="shared" ca="1" si="1608"/>
        <v>#N/A</v>
      </c>
      <c r="BO652" t="e">
        <f t="shared" ca="1" si="1608"/>
        <v>#N/A</v>
      </c>
      <c r="BP652" t="e">
        <f t="shared" ca="1" si="1608"/>
        <v>#N/A</v>
      </c>
      <c r="BQ652" t="e">
        <f t="shared" ca="1" si="1608"/>
        <v>#N/A</v>
      </c>
      <c r="BR652" t="e">
        <f t="shared" ca="1" si="1608"/>
        <v>#N/A</v>
      </c>
      <c r="BS652" t="e">
        <f t="shared" ca="1" si="1608"/>
        <v>#N/A</v>
      </c>
      <c r="BT652" t="e">
        <f t="shared" ca="1" si="1608"/>
        <v>#N/A</v>
      </c>
      <c r="BU652" t="e">
        <f t="shared" ca="1" si="1608"/>
        <v>#N/A</v>
      </c>
      <c r="BV652" t="e">
        <f t="shared" ca="1" si="1608"/>
        <v>#N/A</v>
      </c>
      <c r="BW652" t="e">
        <f t="shared" ca="1" si="1608"/>
        <v>#N/A</v>
      </c>
      <c r="BX652" t="e">
        <f t="shared" ca="1" si="1608"/>
        <v>#N/A</v>
      </c>
      <c r="BY652" t="e">
        <f t="shared" ca="1" si="1608"/>
        <v>#N/A</v>
      </c>
      <c r="BZ652" t="e">
        <f t="shared" ca="1" si="1608"/>
        <v>#N/A</v>
      </c>
      <c r="CA652" t="e">
        <f t="shared" ca="1" si="1608"/>
        <v>#N/A</v>
      </c>
      <c r="CB652" t="e">
        <f t="shared" ca="1" si="1608"/>
        <v>#N/A</v>
      </c>
      <c r="CC652" t="e">
        <f t="shared" ca="1" si="1608"/>
        <v>#N/A</v>
      </c>
      <c r="CD652" t="e">
        <f t="shared" ca="1" si="1608"/>
        <v>#N/A</v>
      </c>
      <c r="CE652" t="e">
        <f t="shared" ca="1" si="1608"/>
        <v>#N/A</v>
      </c>
      <c r="CF652" s="91" t="e">
        <f t="shared" ca="1" si="1608"/>
        <v>#N/A</v>
      </c>
      <c r="CG652" t="e">
        <f t="shared" ca="1" si="1608"/>
        <v>#N/A</v>
      </c>
      <c r="CH652" t="e">
        <f t="shared" ca="1" si="1608"/>
        <v>#N/A</v>
      </c>
      <c r="CI652" t="e">
        <f t="shared" ca="1" si="1608"/>
        <v>#N/A</v>
      </c>
      <c r="CJ652" t="e">
        <f t="shared" ca="1" si="1608"/>
        <v>#N/A</v>
      </c>
      <c r="CK652" t="e">
        <f t="shared" ca="1" si="1607"/>
        <v>#N/A</v>
      </c>
      <c r="CL652" t="e">
        <f t="shared" ca="1" si="1607"/>
        <v>#N/A</v>
      </c>
      <c r="CM652" t="e">
        <f t="shared" ca="1" si="1607"/>
        <v>#N/A</v>
      </c>
      <c r="CN652" t="e">
        <f t="shared" ca="1" si="1607"/>
        <v>#N/A</v>
      </c>
      <c r="CO652" t="e">
        <f t="shared" ca="1" si="1607"/>
        <v>#N/A</v>
      </c>
      <c r="CP652" t="e">
        <f t="shared" ca="1" si="1607"/>
        <v>#N/A</v>
      </c>
      <c r="CQ652" t="e">
        <f t="shared" ca="1" si="1607"/>
        <v>#N/A</v>
      </c>
      <c r="CR652" t="e">
        <f t="shared" ca="1" si="1607"/>
        <v>#N/A</v>
      </c>
      <c r="CS652" t="e">
        <f t="shared" ca="1" si="1607"/>
        <v>#N/A</v>
      </c>
      <c r="CT652" t="e">
        <f t="shared" ca="1" si="1607"/>
        <v>#N/A</v>
      </c>
      <c r="CU652" t="e">
        <f t="shared" ca="1" si="1607"/>
        <v>#N/A</v>
      </c>
      <c r="CV652" t="e">
        <f t="shared" ca="1" si="1607"/>
        <v>#N/A</v>
      </c>
      <c r="CW652" t="e">
        <f t="shared" ca="1" si="1607"/>
        <v>#N/A</v>
      </c>
      <c r="CX652" t="e">
        <f t="shared" ca="1" si="1607"/>
        <v>#N/A</v>
      </c>
      <c r="CY652" t="e">
        <f t="shared" ca="1" si="1607"/>
        <v>#N/A</v>
      </c>
      <c r="CZ652" t="e">
        <f t="shared" ca="1" si="1607"/>
        <v>#N/A</v>
      </c>
      <c r="DA652" t="e">
        <f t="shared" ca="1" si="1607"/>
        <v>#N/A</v>
      </c>
      <c r="DB652" t="e">
        <f t="shared" ca="1" si="1607"/>
        <v>#N/A</v>
      </c>
      <c r="DC652" t="e">
        <f t="shared" ca="1" si="1607"/>
        <v>#N/A</v>
      </c>
      <c r="DD652" t="e">
        <f t="shared" ca="1" si="1607"/>
        <v>#N/A</v>
      </c>
      <c r="DE652" t="e">
        <f t="shared" ca="1" si="1607"/>
        <v>#N/A</v>
      </c>
      <c r="DF652" t="e">
        <f t="shared" ca="1" si="1607"/>
        <v>#N/A</v>
      </c>
      <c r="DG652" t="e">
        <f t="shared" ca="1" si="1607"/>
        <v>#N/A</v>
      </c>
      <c r="DH652" t="e">
        <f t="shared" ca="1" si="1607"/>
        <v>#N/A</v>
      </c>
      <c r="DI652" t="e">
        <f t="shared" ca="1" si="1607"/>
        <v>#N/A</v>
      </c>
      <c r="DJ652" s="91" t="e">
        <f t="shared" ca="1" si="1607"/>
        <v>#N/A</v>
      </c>
      <c r="DK652" t="e">
        <f t="shared" ca="1" si="1607"/>
        <v>#N/A</v>
      </c>
      <c r="DL652" t="e">
        <f t="shared" ca="1" si="1607"/>
        <v>#N/A</v>
      </c>
      <c r="DM652" t="e">
        <f t="shared" ca="1" si="1607"/>
        <v>#N/A</v>
      </c>
      <c r="DN652" t="e">
        <f t="shared" ca="1" si="1607"/>
        <v>#N/A</v>
      </c>
      <c r="DO652" t="e">
        <f t="shared" ca="1" si="1607"/>
        <v>#N/A</v>
      </c>
      <c r="DP652" t="e">
        <f t="shared" ca="1" si="1607"/>
        <v>#N/A</v>
      </c>
      <c r="DQ652" t="e">
        <f t="shared" ca="1" si="1607"/>
        <v>#N/A</v>
      </c>
      <c r="DR652" t="e">
        <f t="shared" ca="1" si="1607"/>
        <v>#N/A</v>
      </c>
      <c r="DS652" t="e">
        <f t="shared" ca="1" si="1607"/>
        <v>#N/A</v>
      </c>
      <c r="DT652" t="e">
        <f t="shared" ca="1" si="1607"/>
        <v>#N/A</v>
      </c>
      <c r="DU652" t="e">
        <f t="shared" ca="1" si="1607"/>
        <v>#N/A</v>
      </c>
      <c r="DV652" t="e">
        <f t="shared" ca="1" si="1607"/>
        <v>#N/A</v>
      </c>
      <c r="DW652" t="e">
        <f t="shared" ca="1" si="1607"/>
        <v>#N/A</v>
      </c>
      <c r="DX652" t="e">
        <f t="shared" ca="1" si="1607"/>
        <v>#N/A</v>
      </c>
      <c r="DY652" t="e">
        <f t="shared" ca="1" si="1607"/>
        <v>#N/A</v>
      </c>
      <c r="DZ652" t="e">
        <f t="shared" ca="1" si="1607"/>
        <v>#N/A</v>
      </c>
      <c r="EA652" t="e">
        <f t="shared" ca="1" si="1607"/>
        <v>#N/A</v>
      </c>
      <c r="EB652" t="e">
        <f t="shared" ca="1" si="1607"/>
        <v>#N/A</v>
      </c>
      <c r="EC652" t="e">
        <f t="shared" ca="1" si="1607"/>
        <v>#N/A</v>
      </c>
      <c r="ED652" t="e">
        <f t="shared" ca="1" si="1607"/>
        <v>#N/A</v>
      </c>
      <c r="EE652" t="e">
        <f t="shared" ca="1" si="1607"/>
        <v>#N/A</v>
      </c>
      <c r="EF652" t="e">
        <f t="shared" ca="1" si="1607"/>
        <v>#N/A</v>
      </c>
      <c r="EG652" t="e">
        <f t="shared" ca="1" si="1607"/>
        <v>#N/A</v>
      </c>
      <c r="EH652" t="e">
        <f t="shared" ca="1" si="1607"/>
        <v>#N/A</v>
      </c>
      <c r="EI652" t="e">
        <f t="shared" ca="1" si="1607"/>
        <v>#N/A</v>
      </c>
      <c r="EJ652" t="e">
        <f t="shared" ca="1" si="1607"/>
        <v>#N/A</v>
      </c>
      <c r="EK652" t="e">
        <f t="shared" ca="1" si="1607"/>
        <v>#N/A</v>
      </c>
      <c r="EL652" t="e">
        <f t="shared" ca="1" si="1607"/>
        <v>#N/A</v>
      </c>
      <c r="EM652" t="e">
        <f t="shared" ca="1" si="1607"/>
        <v>#N/A</v>
      </c>
      <c r="EN652" s="91" t="e">
        <f t="shared" ca="1" si="1607"/>
        <v>#N/A</v>
      </c>
    </row>
    <row r="653" spans="1:144">
      <c r="A653">
        <f ca="1"/>
        <v>0</v>
      </c>
      <c r="B653">
        <f ca="1"/>
        <v>0</v>
      </c>
      <c r="C653">
        <f ca="1"/>
        <v>0</v>
      </c>
      <c r="D653" t="str">
        <f ca="1"/>
        <v/>
      </c>
      <c r="E653">
        <f ca="1"/>
        <v>0</v>
      </c>
      <c r="F653">
        <f ca="1"/>
        <v>0</v>
      </c>
      <c r="G653">
        <f ca="1"/>
        <v>0</v>
      </c>
      <c r="H653" t="str">
        <f ca="1"/>
        <v/>
      </c>
      <c r="I653">
        <f ca="1"/>
        <v>0</v>
      </c>
      <c r="J653" t="str">
        <f ca="1"/>
        <v/>
      </c>
      <c r="K653" t="str">
        <f ca="1"/>
        <v>0</v>
      </c>
      <c r="L653" t="str">
        <f ca="1"/>
        <v>0</v>
      </c>
      <c r="M653" t="str">
        <f ca="1"/>
        <v>0</v>
      </c>
      <c r="X653" s="91" t="e">
        <f t="shared" ca="1" si="1596"/>
        <v>#N/A</v>
      </c>
      <c r="Y653" t="e">
        <f t="shared" ca="1" si="1608"/>
        <v>#N/A</v>
      </c>
      <c r="Z653" t="e">
        <f t="shared" ca="1" si="1608"/>
        <v>#N/A</v>
      </c>
      <c r="AA653" t="e">
        <f t="shared" ca="1" si="1608"/>
        <v>#N/A</v>
      </c>
      <c r="AB653" t="e">
        <f t="shared" ca="1" si="1608"/>
        <v>#N/A</v>
      </c>
      <c r="AC653" t="e">
        <f t="shared" ca="1" si="1608"/>
        <v>#N/A</v>
      </c>
      <c r="AD653" t="e">
        <f t="shared" ca="1" si="1608"/>
        <v>#N/A</v>
      </c>
      <c r="AE653" t="e">
        <f t="shared" ca="1" si="1608"/>
        <v>#N/A</v>
      </c>
      <c r="AF653" t="e">
        <f t="shared" ca="1" si="1608"/>
        <v>#N/A</v>
      </c>
      <c r="AG653" t="e">
        <f t="shared" ca="1" si="1608"/>
        <v>#N/A</v>
      </c>
      <c r="AH653" t="e">
        <f t="shared" ca="1" si="1608"/>
        <v>#N/A</v>
      </c>
      <c r="AI653" t="e">
        <f t="shared" ca="1" si="1608"/>
        <v>#N/A</v>
      </c>
      <c r="AJ653" t="e">
        <f t="shared" ca="1" si="1608"/>
        <v>#N/A</v>
      </c>
      <c r="AK653" t="e">
        <f t="shared" ca="1" si="1608"/>
        <v>#N/A</v>
      </c>
      <c r="AL653" t="e">
        <f t="shared" ca="1" si="1608"/>
        <v>#N/A</v>
      </c>
      <c r="AM653" t="e">
        <f t="shared" ca="1" si="1608"/>
        <v>#N/A</v>
      </c>
      <c r="AN653" t="e">
        <f t="shared" ca="1" si="1608"/>
        <v>#N/A</v>
      </c>
      <c r="AO653" t="e">
        <f t="shared" ca="1" si="1608"/>
        <v>#N/A</v>
      </c>
      <c r="AP653" t="e">
        <f t="shared" ca="1" si="1608"/>
        <v>#N/A</v>
      </c>
      <c r="AQ653" t="e">
        <f t="shared" ca="1" si="1608"/>
        <v>#N/A</v>
      </c>
      <c r="AR653" t="e">
        <f t="shared" ca="1" si="1608"/>
        <v>#N/A</v>
      </c>
      <c r="AS653" t="e">
        <f t="shared" ca="1" si="1608"/>
        <v>#N/A</v>
      </c>
      <c r="AT653" t="e">
        <f t="shared" ca="1" si="1608"/>
        <v>#N/A</v>
      </c>
      <c r="AU653" t="e">
        <f t="shared" ca="1" si="1608"/>
        <v>#N/A</v>
      </c>
      <c r="AV653" t="e">
        <f t="shared" ca="1" si="1608"/>
        <v>#N/A</v>
      </c>
      <c r="AW653" t="e">
        <f t="shared" ca="1" si="1608"/>
        <v>#N/A</v>
      </c>
      <c r="AX653" t="e">
        <f t="shared" ca="1" si="1608"/>
        <v>#N/A</v>
      </c>
      <c r="AY653" t="e">
        <f t="shared" ca="1" si="1608"/>
        <v>#N/A</v>
      </c>
      <c r="AZ653" t="e">
        <f t="shared" ca="1" si="1608"/>
        <v>#N/A</v>
      </c>
      <c r="BA653" t="e">
        <f t="shared" ca="1" si="1608"/>
        <v>#N/A</v>
      </c>
      <c r="BB653" s="91" t="e">
        <f t="shared" ca="1" si="1608"/>
        <v>#N/A</v>
      </c>
      <c r="BC653" t="e">
        <f t="shared" ca="1" si="1608"/>
        <v>#N/A</v>
      </c>
      <c r="BD653" t="e">
        <f t="shared" ca="1" si="1608"/>
        <v>#N/A</v>
      </c>
      <c r="BE653" t="e">
        <f t="shared" ca="1" si="1608"/>
        <v>#N/A</v>
      </c>
      <c r="BF653" t="e">
        <f t="shared" ca="1" si="1608"/>
        <v>#N/A</v>
      </c>
      <c r="BG653" t="e">
        <f t="shared" ca="1" si="1608"/>
        <v>#N/A</v>
      </c>
      <c r="BH653" t="e">
        <f t="shared" ca="1" si="1608"/>
        <v>#N/A</v>
      </c>
      <c r="BI653" t="e">
        <f t="shared" ca="1" si="1608"/>
        <v>#N/A</v>
      </c>
      <c r="BJ653" t="e">
        <f t="shared" ca="1" si="1608"/>
        <v>#N/A</v>
      </c>
      <c r="BK653" t="e">
        <f t="shared" ca="1" si="1608"/>
        <v>#N/A</v>
      </c>
      <c r="BL653" t="e">
        <f t="shared" ca="1" si="1608"/>
        <v>#N/A</v>
      </c>
      <c r="BM653" t="e">
        <f t="shared" ca="1" si="1608"/>
        <v>#N/A</v>
      </c>
      <c r="BN653" t="e">
        <f t="shared" ca="1" si="1608"/>
        <v>#N/A</v>
      </c>
      <c r="BO653" t="e">
        <f t="shared" ca="1" si="1608"/>
        <v>#N/A</v>
      </c>
      <c r="BP653" t="e">
        <f t="shared" ca="1" si="1608"/>
        <v>#N/A</v>
      </c>
      <c r="BQ653" t="e">
        <f t="shared" ca="1" si="1608"/>
        <v>#N/A</v>
      </c>
      <c r="BR653" t="e">
        <f t="shared" ca="1" si="1608"/>
        <v>#N/A</v>
      </c>
      <c r="BS653" t="e">
        <f t="shared" ca="1" si="1608"/>
        <v>#N/A</v>
      </c>
      <c r="BT653" t="e">
        <f t="shared" ca="1" si="1608"/>
        <v>#N/A</v>
      </c>
      <c r="BU653" t="e">
        <f t="shared" ca="1" si="1608"/>
        <v>#N/A</v>
      </c>
      <c r="BV653" t="e">
        <f t="shared" ca="1" si="1608"/>
        <v>#N/A</v>
      </c>
      <c r="BW653" t="e">
        <f t="shared" ca="1" si="1608"/>
        <v>#N/A</v>
      </c>
      <c r="BX653" t="e">
        <f t="shared" ca="1" si="1608"/>
        <v>#N/A</v>
      </c>
      <c r="BY653" t="e">
        <f t="shared" ca="1" si="1608"/>
        <v>#N/A</v>
      </c>
      <c r="BZ653" t="e">
        <f t="shared" ca="1" si="1608"/>
        <v>#N/A</v>
      </c>
      <c r="CA653" t="e">
        <f t="shared" ca="1" si="1608"/>
        <v>#N/A</v>
      </c>
      <c r="CB653" t="e">
        <f t="shared" ca="1" si="1608"/>
        <v>#N/A</v>
      </c>
      <c r="CC653" t="e">
        <f t="shared" ca="1" si="1608"/>
        <v>#N/A</v>
      </c>
      <c r="CD653" t="e">
        <f t="shared" ca="1" si="1608"/>
        <v>#N/A</v>
      </c>
      <c r="CE653" t="e">
        <f t="shared" ca="1" si="1608"/>
        <v>#N/A</v>
      </c>
      <c r="CF653" s="91" t="e">
        <f t="shared" ca="1" si="1608"/>
        <v>#N/A</v>
      </c>
      <c r="CG653" t="e">
        <f t="shared" ca="1" si="1608"/>
        <v>#N/A</v>
      </c>
      <c r="CH653" t="e">
        <f t="shared" ca="1" si="1608"/>
        <v>#N/A</v>
      </c>
      <c r="CI653" t="e">
        <f t="shared" ca="1" si="1608"/>
        <v>#N/A</v>
      </c>
      <c r="CJ653" t="e">
        <f t="shared" ref="CJ653:EN656" ca="1" si="1609">$L653*$E$626</f>
        <v>#N/A</v>
      </c>
      <c r="CK653" t="e">
        <f t="shared" ca="1" si="1609"/>
        <v>#N/A</v>
      </c>
      <c r="CL653" t="e">
        <f t="shared" ca="1" si="1609"/>
        <v>#N/A</v>
      </c>
      <c r="CM653" t="e">
        <f t="shared" ca="1" si="1609"/>
        <v>#N/A</v>
      </c>
      <c r="CN653" t="e">
        <f t="shared" ca="1" si="1609"/>
        <v>#N/A</v>
      </c>
      <c r="CO653" t="e">
        <f t="shared" ca="1" si="1609"/>
        <v>#N/A</v>
      </c>
      <c r="CP653" t="e">
        <f t="shared" ca="1" si="1609"/>
        <v>#N/A</v>
      </c>
      <c r="CQ653" t="e">
        <f t="shared" ca="1" si="1609"/>
        <v>#N/A</v>
      </c>
      <c r="CR653" t="e">
        <f t="shared" ca="1" si="1609"/>
        <v>#N/A</v>
      </c>
      <c r="CS653" t="e">
        <f t="shared" ca="1" si="1609"/>
        <v>#N/A</v>
      </c>
      <c r="CT653" t="e">
        <f t="shared" ca="1" si="1609"/>
        <v>#N/A</v>
      </c>
      <c r="CU653" t="e">
        <f t="shared" ca="1" si="1609"/>
        <v>#N/A</v>
      </c>
      <c r="CV653" t="e">
        <f t="shared" ca="1" si="1609"/>
        <v>#N/A</v>
      </c>
      <c r="CW653" t="e">
        <f t="shared" ca="1" si="1609"/>
        <v>#N/A</v>
      </c>
      <c r="CX653" t="e">
        <f t="shared" ca="1" si="1609"/>
        <v>#N/A</v>
      </c>
      <c r="CY653" t="e">
        <f t="shared" ca="1" si="1609"/>
        <v>#N/A</v>
      </c>
      <c r="CZ653" t="e">
        <f t="shared" ca="1" si="1609"/>
        <v>#N/A</v>
      </c>
      <c r="DA653" t="e">
        <f t="shared" ca="1" si="1609"/>
        <v>#N/A</v>
      </c>
      <c r="DB653" t="e">
        <f t="shared" ca="1" si="1609"/>
        <v>#N/A</v>
      </c>
      <c r="DC653" t="e">
        <f t="shared" ca="1" si="1609"/>
        <v>#N/A</v>
      </c>
      <c r="DD653" t="e">
        <f t="shared" ca="1" si="1609"/>
        <v>#N/A</v>
      </c>
      <c r="DE653" t="e">
        <f t="shared" ca="1" si="1609"/>
        <v>#N/A</v>
      </c>
      <c r="DF653" t="e">
        <f t="shared" ca="1" si="1609"/>
        <v>#N/A</v>
      </c>
      <c r="DG653" t="e">
        <f t="shared" ca="1" si="1609"/>
        <v>#N/A</v>
      </c>
      <c r="DH653" t="e">
        <f t="shared" ca="1" si="1609"/>
        <v>#N/A</v>
      </c>
      <c r="DI653" t="e">
        <f t="shared" ca="1" si="1609"/>
        <v>#N/A</v>
      </c>
      <c r="DJ653" s="91" t="e">
        <f t="shared" ca="1" si="1609"/>
        <v>#N/A</v>
      </c>
      <c r="DK653" t="e">
        <f t="shared" ca="1" si="1609"/>
        <v>#N/A</v>
      </c>
      <c r="DL653" t="e">
        <f t="shared" ca="1" si="1609"/>
        <v>#N/A</v>
      </c>
      <c r="DM653" t="e">
        <f t="shared" ca="1" si="1609"/>
        <v>#N/A</v>
      </c>
      <c r="DN653" t="e">
        <f t="shared" ca="1" si="1609"/>
        <v>#N/A</v>
      </c>
      <c r="DO653" t="e">
        <f t="shared" ca="1" si="1609"/>
        <v>#N/A</v>
      </c>
      <c r="DP653" t="e">
        <f t="shared" ca="1" si="1609"/>
        <v>#N/A</v>
      </c>
      <c r="DQ653" t="e">
        <f t="shared" ca="1" si="1609"/>
        <v>#N/A</v>
      </c>
      <c r="DR653" t="e">
        <f t="shared" ca="1" si="1609"/>
        <v>#N/A</v>
      </c>
      <c r="DS653" t="e">
        <f t="shared" ca="1" si="1609"/>
        <v>#N/A</v>
      </c>
      <c r="DT653" t="e">
        <f t="shared" ca="1" si="1609"/>
        <v>#N/A</v>
      </c>
      <c r="DU653" t="e">
        <f t="shared" ca="1" si="1609"/>
        <v>#N/A</v>
      </c>
      <c r="DV653" t="e">
        <f t="shared" ca="1" si="1609"/>
        <v>#N/A</v>
      </c>
      <c r="DW653" t="e">
        <f t="shared" ca="1" si="1609"/>
        <v>#N/A</v>
      </c>
      <c r="DX653" t="e">
        <f t="shared" ca="1" si="1609"/>
        <v>#N/A</v>
      </c>
      <c r="DY653" t="e">
        <f t="shared" ca="1" si="1609"/>
        <v>#N/A</v>
      </c>
      <c r="DZ653" t="e">
        <f t="shared" ca="1" si="1609"/>
        <v>#N/A</v>
      </c>
      <c r="EA653" t="e">
        <f t="shared" ca="1" si="1609"/>
        <v>#N/A</v>
      </c>
      <c r="EB653" t="e">
        <f t="shared" ca="1" si="1609"/>
        <v>#N/A</v>
      </c>
      <c r="EC653" t="e">
        <f t="shared" ca="1" si="1609"/>
        <v>#N/A</v>
      </c>
      <c r="ED653" t="e">
        <f t="shared" ca="1" si="1609"/>
        <v>#N/A</v>
      </c>
      <c r="EE653" t="e">
        <f t="shared" ca="1" si="1609"/>
        <v>#N/A</v>
      </c>
      <c r="EF653" t="e">
        <f t="shared" ca="1" si="1609"/>
        <v>#N/A</v>
      </c>
      <c r="EG653" t="e">
        <f t="shared" ca="1" si="1609"/>
        <v>#N/A</v>
      </c>
      <c r="EH653" t="e">
        <f t="shared" ca="1" si="1609"/>
        <v>#N/A</v>
      </c>
      <c r="EI653" t="e">
        <f t="shared" ca="1" si="1609"/>
        <v>#N/A</v>
      </c>
      <c r="EJ653" t="e">
        <f t="shared" ca="1" si="1609"/>
        <v>#N/A</v>
      </c>
      <c r="EK653" t="e">
        <f t="shared" ca="1" si="1609"/>
        <v>#N/A</v>
      </c>
      <c r="EL653" t="e">
        <f t="shared" ca="1" si="1609"/>
        <v>#N/A</v>
      </c>
      <c r="EM653" t="e">
        <f t="shared" ca="1" si="1609"/>
        <v>#N/A</v>
      </c>
      <c r="EN653" s="91" t="e">
        <f t="shared" ca="1" si="1609"/>
        <v>#N/A</v>
      </c>
    </row>
    <row r="654" spans="1:144">
      <c r="A654">
        <f ca="1"/>
        <v>0</v>
      </c>
      <c r="B654">
        <f ca="1"/>
        <v>0</v>
      </c>
      <c r="C654">
        <f ca="1"/>
        <v>0</v>
      </c>
      <c r="D654" t="str">
        <f ca="1"/>
        <v/>
      </c>
      <c r="E654">
        <f ca="1"/>
        <v>0</v>
      </c>
      <c r="F654">
        <f ca="1"/>
        <v>0</v>
      </c>
      <c r="G654">
        <f ca="1"/>
        <v>0</v>
      </c>
      <c r="H654" t="str">
        <f ca="1"/>
        <v/>
      </c>
      <c r="I654">
        <f ca="1"/>
        <v>0</v>
      </c>
      <c r="J654" t="str">
        <f ca="1"/>
        <v/>
      </c>
      <c r="K654" t="str">
        <f ca="1"/>
        <v>0</v>
      </c>
      <c r="L654" t="str">
        <f ca="1"/>
        <v>0</v>
      </c>
      <c r="M654" t="str">
        <f ca="1"/>
        <v>0</v>
      </c>
      <c r="X654" s="91" t="e">
        <f t="shared" ca="1" si="1596"/>
        <v>#N/A</v>
      </c>
      <c r="Y654" t="e">
        <f t="shared" ref="Y654:CJ657" ca="1" si="1610">$L654*$E$626</f>
        <v>#N/A</v>
      </c>
      <c r="Z654" t="e">
        <f t="shared" ca="1" si="1610"/>
        <v>#N/A</v>
      </c>
      <c r="AA654" t="e">
        <f t="shared" ca="1" si="1610"/>
        <v>#N/A</v>
      </c>
      <c r="AB654" t="e">
        <f t="shared" ca="1" si="1610"/>
        <v>#N/A</v>
      </c>
      <c r="AC654" t="e">
        <f t="shared" ca="1" si="1610"/>
        <v>#N/A</v>
      </c>
      <c r="AD654" t="e">
        <f t="shared" ca="1" si="1610"/>
        <v>#N/A</v>
      </c>
      <c r="AE654" t="e">
        <f t="shared" ca="1" si="1610"/>
        <v>#N/A</v>
      </c>
      <c r="AF654" t="e">
        <f t="shared" ca="1" si="1610"/>
        <v>#N/A</v>
      </c>
      <c r="AG654" t="e">
        <f t="shared" ca="1" si="1610"/>
        <v>#N/A</v>
      </c>
      <c r="AH654" t="e">
        <f t="shared" ca="1" si="1610"/>
        <v>#N/A</v>
      </c>
      <c r="AI654" t="e">
        <f t="shared" ca="1" si="1610"/>
        <v>#N/A</v>
      </c>
      <c r="AJ654" t="e">
        <f t="shared" ca="1" si="1610"/>
        <v>#N/A</v>
      </c>
      <c r="AK654" t="e">
        <f t="shared" ca="1" si="1610"/>
        <v>#N/A</v>
      </c>
      <c r="AL654" t="e">
        <f t="shared" ca="1" si="1610"/>
        <v>#N/A</v>
      </c>
      <c r="AM654" t="e">
        <f t="shared" ca="1" si="1610"/>
        <v>#N/A</v>
      </c>
      <c r="AN654" t="e">
        <f t="shared" ca="1" si="1610"/>
        <v>#N/A</v>
      </c>
      <c r="AO654" t="e">
        <f t="shared" ca="1" si="1610"/>
        <v>#N/A</v>
      </c>
      <c r="AP654" t="e">
        <f t="shared" ca="1" si="1610"/>
        <v>#N/A</v>
      </c>
      <c r="AQ654" t="e">
        <f t="shared" ca="1" si="1610"/>
        <v>#N/A</v>
      </c>
      <c r="AR654" t="e">
        <f t="shared" ca="1" si="1610"/>
        <v>#N/A</v>
      </c>
      <c r="AS654" t="e">
        <f t="shared" ca="1" si="1610"/>
        <v>#N/A</v>
      </c>
      <c r="AT654" t="e">
        <f t="shared" ca="1" si="1610"/>
        <v>#N/A</v>
      </c>
      <c r="AU654" t="e">
        <f t="shared" ca="1" si="1610"/>
        <v>#N/A</v>
      </c>
      <c r="AV654" t="e">
        <f t="shared" ca="1" si="1610"/>
        <v>#N/A</v>
      </c>
      <c r="AW654" t="e">
        <f t="shared" ca="1" si="1610"/>
        <v>#N/A</v>
      </c>
      <c r="AX654" t="e">
        <f t="shared" ca="1" si="1610"/>
        <v>#N/A</v>
      </c>
      <c r="AY654" t="e">
        <f t="shared" ca="1" si="1610"/>
        <v>#N/A</v>
      </c>
      <c r="AZ654" t="e">
        <f t="shared" ca="1" si="1610"/>
        <v>#N/A</v>
      </c>
      <c r="BA654" t="e">
        <f t="shared" ca="1" si="1610"/>
        <v>#N/A</v>
      </c>
      <c r="BB654" s="91" t="e">
        <f t="shared" ca="1" si="1610"/>
        <v>#N/A</v>
      </c>
      <c r="BC654" t="e">
        <f t="shared" ca="1" si="1610"/>
        <v>#N/A</v>
      </c>
      <c r="BD654" t="e">
        <f t="shared" ca="1" si="1610"/>
        <v>#N/A</v>
      </c>
      <c r="BE654" t="e">
        <f t="shared" ca="1" si="1610"/>
        <v>#N/A</v>
      </c>
      <c r="BF654" t="e">
        <f t="shared" ca="1" si="1610"/>
        <v>#N/A</v>
      </c>
      <c r="BG654" t="e">
        <f t="shared" ca="1" si="1610"/>
        <v>#N/A</v>
      </c>
      <c r="BH654" t="e">
        <f t="shared" ca="1" si="1610"/>
        <v>#N/A</v>
      </c>
      <c r="BI654" t="e">
        <f t="shared" ca="1" si="1610"/>
        <v>#N/A</v>
      </c>
      <c r="BJ654" t="e">
        <f t="shared" ca="1" si="1610"/>
        <v>#N/A</v>
      </c>
      <c r="BK654" t="e">
        <f t="shared" ca="1" si="1610"/>
        <v>#N/A</v>
      </c>
      <c r="BL654" t="e">
        <f t="shared" ca="1" si="1610"/>
        <v>#N/A</v>
      </c>
      <c r="BM654" t="e">
        <f t="shared" ca="1" si="1610"/>
        <v>#N/A</v>
      </c>
      <c r="BN654" t="e">
        <f t="shared" ca="1" si="1610"/>
        <v>#N/A</v>
      </c>
      <c r="BO654" t="e">
        <f t="shared" ca="1" si="1610"/>
        <v>#N/A</v>
      </c>
      <c r="BP654" t="e">
        <f t="shared" ca="1" si="1610"/>
        <v>#N/A</v>
      </c>
      <c r="BQ654" t="e">
        <f t="shared" ca="1" si="1610"/>
        <v>#N/A</v>
      </c>
      <c r="BR654" t="e">
        <f t="shared" ca="1" si="1610"/>
        <v>#N/A</v>
      </c>
      <c r="BS654" t="e">
        <f t="shared" ca="1" si="1610"/>
        <v>#N/A</v>
      </c>
      <c r="BT654" t="e">
        <f t="shared" ca="1" si="1610"/>
        <v>#N/A</v>
      </c>
      <c r="BU654" t="e">
        <f t="shared" ca="1" si="1610"/>
        <v>#N/A</v>
      </c>
      <c r="BV654" t="e">
        <f t="shared" ca="1" si="1610"/>
        <v>#N/A</v>
      </c>
      <c r="BW654" t="e">
        <f t="shared" ca="1" si="1610"/>
        <v>#N/A</v>
      </c>
      <c r="BX654" t="e">
        <f t="shared" ca="1" si="1610"/>
        <v>#N/A</v>
      </c>
      <c r="BY654" t="e">
        <f t="shared" ca="1" si="1610"/>
        <v>#N/A</v>
      </c>
      <c r="BZ654" t="e">
        <f t="shared" ca="1" si="1610"/>
        <v>#N/A</v>
      </c>
      <c r="CA654" t="e">
        <f t="shared" ca="1" si="1610"/>
        <v>#N/A</v>
      </c>
      <c r="CB654" t="e">
        <f t="shared" ca="1" si="1610"/>
        <v>#N/A</v>
      </c>
      <c r="CC654" t="e">
        <f t="shared" ca="1" si="1610"/>
        <v>#N/A</v>
      </c>
      <c r="CD654" t="e">
        <f t="shared" ca="1" si="1610"/>
        <v>#N/A</v>
      </c>
      <c r="CE654" t="e">
        <f t="shared" ca="1" si="1610"/>
        <v>#N/A</v>
      </c>
      <c r="CF654" s="91" t="e">
        <f t="shared" ca="1" si="1610"/>
        <v>#N/A</v>
      </c>
      <c r="CG654" t="e">
        <f t="shared" ca="1" si="1610"/>
        <v>#N/A</v>
      </c>
      <c r="CH654" t="e">
        <f t="shared" ca="1" si="1610"/>
        <v>#N/A</v>
      </c>
      <c r="CI654" t="e">
        <f t="shared" ca="1" si="1610"/>
        <v>#N/A</v>
      </c>
      <c r="CJ654" t="e">
        <f t="shared" ca="1" si="1610"/>
        <v>#N/A</v>
      </c>
      <c r="CK654" t="e">
        <f t="shared" ca="1" si="1609"/>
        <v>#N/A</v>
      </c>
      <c r="CL654" t="e">
        <f t="shared" ca="1" si="1609"/>
        <v>#N/A</v>
      </c>
      <c r="CM654" t="e">
        <f t="shared" ca="1" si="1609"/>
        <v>#N/A</v>
      </c>
      <c r="CN654" t="e">
        <f t="shared" ca="1" si="1609"/>
        <v>#N/A</v>
      </c>
      <c r="CO654" t="e">
        <f t="shared" ca="1" si="1609"/>
        <v>#N/A</v>
      </c>
      <c r="CP654" t="e">
        <f t="shared" ca="1" si="1609"/>
        <v>#N/A</v>
      </c>
      <c r="CQ654" t="e">
        <f t="shared" ca="1" si="1609"/>
        <v>#N/A</v>
      </c>
      <c r="CR654" t="e">
        <f t="shared" ca="1" si="1609"/>
        <v>#N/A</v>
      </c>
      <c r="CS654" t="e">
        <f t="shared" ca="1" si="1609"/>
        <v>#N/A</v>
      </c>
      <c r="CT654" t="e">
        <f t="shared" ca="1" si="1609"/>
        <v>#N/A</v>
      </c>
      <c r="CU654" t="e">
        <f t="shared" ca="1" si="1609"/>
        <v>#N/A</v>
      </c>
      <c r="CV654" t="e">
        <f t="shared" ca="1" si="1609"/>
        <v>#N/A</v>
      </c>
      <c r="CW654" t="e">
        <f t="shared" ca="1" si="1609"/>
        <v>#N/A</v>
      </c>
      <c r="CX654" t="e">
        <f t="shared" ca="1" si="1609"/>
        <v>#N/A</v>
      </c>
      <c r="CY654" t="e">
        <f t="shared" ca="1" si="1609"/>
        <v>#N/A</v>
      </c>
      <c r="CZ654" t="e">
        <f t="shared" ca="1" si="1609"/>
        <v>#N/A</v>
      </c>
      <c r="DA654" t="e">
        <f t="shared" ca="1" si="1609"/>
        <v>#N/A</v>
      </c>
      <c r="DB654" t="e">
        <f t="shared" ca="1" si="1609"/>
        <v>#N/A</v>
      </c>
      <c r="DC654" t="e">
        <f t="shared" ca="1" si="1609"/>
        <v>#N/A</v>
      </c>
      <c r="DD654" t="e">
        <f t="shared" ca="1" si="1609"/>
        <v>#N/A</v>
      </c>
      <c r="DE654" t="e">
        <f t="shared" ca="1" si="1609"/>
        <v>#N/A</v>
      </c>
      <c r="DF654" t="e">
        <f t="shared" ca="1" si="1609"/>
        <v>#N/A</v>
      </c>
      <c r="DG654" t="e">
        <f t="shared" ca="1" si="1609"/>
        <v>#N/A</v>
      </c>
      <c r="DH654" t="e">
        <f t="shared" ca="1" si="1609"/>
        <v>#N/A</v>
      </c>
      <c r="DI654" t="e">
        <f t="shared" ca="1" si="1609"/>
        <v>#N/A</v>
      </c>
      <c r="DJ654" s="91" t="e">
        <f t="shared" ca="1" si="1609"/>
        <v>#N/A</v>
      </c>
      <c r="DK654" t="e">
        <f t="shared" ca="1" si="1609"/>
        <v>#N/A</v>
      </c>
      <c r="DL654" t="e">
        <f t="shared" ca="1" si="1609"/>
        <v>#N/A</v>
      </c>
      <c r="DM654" t="e">
        <f t="shared" ca="1" si="1609"/>
        <v>#N/A</v>
      </c>
      <c r="DN654" t="e">
        <f t="shared" ca="1" si="1609"/>
        <v>#N/A</v>
      </c>
      <c r="DO654" t="e">
        <f t="shared" ca="1" si="1609"/>
        <v>#N/A</v>
      </c>
      <c r="DP654" t="e">
        <f t="shared" ca="1" si="1609"/>
        <v>#N/A</v>
      </c>
      <c r="DQ654" t="e">
        <f t="shared" ca="1" si="1609"/>
        <v>#N/A</v>
      </c>
      <c r="DR654" t="e">
        <f t="shared" ca="1" si="1609"/>
        <v>#N/A</v>
      </c>
      <c r="DS654" t="e">
        <f t="shared" ca="1" si="1609"/>
        <v>#N/A</v>
      </c>
      <c r="DT654" t="e">
        <f t="shared" ca="1" si="1609"/>
        <v>#N/A</v>
      </c>
      <c r="DU654" t="e">
        <f t="shared" ca="1" si="1609"/>
        <v>#N/A</v>
      </c>
      <c r="DV654" t="e">
        <f t="shared" ca="1" si="1609"/>
        <v>#N/A</v>
      </c>
      <c r="DW654" t="e">
        <f t="shared" ca="1" si="1609"/>
        <v>#N/A</v>
      </c>
      <c r="DX654" t="e">
        <f t="shared" ca="1" si="1609"/>
        <v>#N/A</v>
      </c>
      <c r="DY654" t="e">
        <f t="shared" ca="1" si="1609"/>
        <v>#N/A</v>
      </c>
      <c r="DZ654" t="e">
        <f t="shared" ca="1" si="1609"/>
        <v>#N/A</v>
      </c>
      <c r="EA654" t="e">
        <f t="shared" ca="1" si="1609"/>
        <v>#N/A</v>
      </c>
      <c r="EB654" t="e">
        <f t="shared" ca="1" si="1609"/>
        <v>#N/A</v>
      </c>
      <c r="EC654" t="e">
        <f t="shared" ca="1" si="1609"/>
        <v>#N/A</v>
      </c>
      <c r="ED654" t="e">
        <f t="shared" ca="1" si="1609"/>
        <v>#N/A</v>
      </c>
      <c r="EE654" t="e">
        <f t="shared" ca="1" si="1609"/>
        <v>#N/A</v>
      </c>
      <c r="EF654" t="e">
        <f t="shared" ca="1" si="1609"/>
        <v>#N/A</v>
      </c>
      <c r="EG654" t="e">
        <f t="shared" ca="1" si="1609"/>
        <v>#N/A</v>
      </c>
      <c r="EH654" t="e">
        <f t="shared" ca="1" si="1609"/>
        <v>#N/A</v>
      </c>
      <c r="EI654" t="e">
        <f t="shared" ca="1" si="1609"/>
        <v>#N/A</v>
      </c>
      <c r="EJ654" t="e">
        <f t="shared" ca="1" si="1609"/>
        <v>#N/A</v>
      </c>
      <c r="EK654" t="e">
        <f t="shared" ca="1" si="1609"/>
        <v>#N/A</v>
      </c>
      <c r="EL654" t="e">
        <f t="shared" ca="1" si="1609"/>
        <v>#N/A</v>
      </c>
      <c r="EM654" t="e">
        <f t="shared" ca="1" si="1609"/>
        <v>#N/A</v>
      </c>
      <c r="EN654" s="91" t="e">
        <f t="shared" ca="1" si="1609"/>
        <v>#N/A</v>
      </c>
    </row>
    <row r="655" spans="1:144">
      <c r="A655">
        <f ca="1"/>
        <v>0</v>
      </c>
      <c r="B655">
        <f ca="1"/>
        <v>0</v>
      </c>
      <c r="C655">
        <f ca="1"/>
        <v>0</v>
      </c>
      <c r="D655" t="str">
        <f ca="1"/>
        <v/>
      </c>
      <c r="E655">
        <f ca="1"/>
        <v>0</v>
      </c>
      <c r="F655">
        <f ca="1"/>
        <v>0</v>
      </c>
      <c r="G655">
        <f ca="1"/>
        <v>0</v>
      </c>
      <c r="H655" t="str">
        <f ca="1"/>
        <v/>
      </c>
      <c r="I655">
        <f ca="1"/>
        <v>0</v>
      </c>
      <c r="J655" t="str">
        <f ca="1"/>
        <v/>
      </c>
      <c r="K655" t="str">
        <f ca="1"/>
        <v>0</v>
      </c>
      <c r="L655" t="str">
        <f ca="1"/>
        <v>0</v>
      </c>
      <c r="M655" t="str">
        <f ca="1"/>
        <v>0</v>
      </c>
      <c r="X655" s="91" t="e">
        <f t="shared" ca="1" si="1596"/>
        <v>#N/A</v>
      </c>
      <c r="Y655" t="e">
        <f t="shared" ca="1" si="1610"/>
        <v>#N/A</v>
      </c>
      <c r="Z655" t="e">
        <f t="shared" ca="1" si="1610"/>
        <v>#N/A</v>
      </c>
      <c r="AA655" t="e">
        <f t="shared" ca="1" si="1610"/>
        <v>#N/A</v>
      </c>
      <c r="AB655" t="e">
        <f t="shared" ca="1" si="1610"/>
        <v>#N/A</v>
      </c>
      <c r="AC655" t="e">
        <f t="shared" ca="1" si="1610"/>
        <v>#N/A</v>
      </c>
      <c r="AD655" t="e">
        <f t="shared" ca="1" si="1610"/>
        <v>#N/A</v>
      </c>
      <c r="AE655" t="e">
        <f t="shared" ca="1" si="1610"/>
        <v>#N/A</v>
      </c>
      <c r="AF655" t="e">
        <f t="shared" ca="1" si="1610"/>
        <v>#N/A</v>
      </c>
      <c r="AG655" t="e">
        <f t="shared" ca="1" si="1610"/>
        <v>#N/A</v>
      </c>
      <c r="AH655" t="e">
        <f t="shared" ca="1" si="1610"/>
        <v>#N/A</v>
      </c>
      <c r="AI655" t="e">
        <f t="shared" ca="1" si="1610"/>
        <v>#N/A</v>
      </c>
      <c r="AJ655" t="e">
        <f t="shared" ca="1" si="1610"/>
        <v>#N/A</v>
      </c>
      <c r="AK655" t="e">
        <f t="shared" ca="1" si="1610"/>
        <v>#N/A</v>
      </c>
      <c r="AL655" t="e">
        <f t="shared" ca="1" si="1610"/>
        <v>#N/A</v>
      </c>
      <c r="AM655" t="e">
        <f t="shared" ca="1" si="1610"/>
        <v>#N/A</v>
      </c>
      <c r="AN655" t="e">
        <f t="shared" ca="1" si="1610"/>
        <v>#N/A</v>
      </c>
      <c r="AO655" t="e">
        <f t="shared" ca="1" si="1610"/>
        <v>#N/A</v>
      </c>
      <c r="AP655" t="e">
        <f t="shared" ca="1" si="1610"/>
        <v>#N/A</v>
      </c>
      <c r="AQ655" t="e">
        <f t="shared" ca="1" si="1610"/>
        <v>#N/A</v>
      </c>
      <c r="AR655" t="e">
        <f t="shared" ca="1" si="1610"/>
        <v>#N/A</v>
      </c>
      <c r="AS655" t="e">
        <f t="shared" ca="1" si="1610"/>
        <v>#N/A</v>
      </c>
      <c r="AT655" t="e">
        <f t="shared" ca="1" si="1610"/>
        <v>#N/A</v>
      </c>
      <c r="AU655" t="e">
        <f t="shared" ca="1" si="1610"/>
        <v>#N/A</v>
      </c>
      <c r="AV655" t="e">
        <f t="shared" ca="1" si="1610"/>
        <v>#N/A</v>
      </c>
      <c r="AW655" t="e">
        <f t="shared" ca="1" si="1610"/>
        <v>#N/A</v>
      </c>
      <c r="AX655" t="e">
        <f t="shared" ca="1" si="1610"/>
        <v>#N/A</v>
      </c>
      <c r="AY655" t="e">
        <f t="shared" ca="1" si="1610"/>
        <v>#N/A</v>
      </c>
      <c r="AZ655" t="e">
        <f t="shared" ca="1" si="1610"/>
        <v>#N/A</v>
      </c>
      <c r="BA655" t="e">
        <f t="shared" ca="1" si="1610"/>
        <v>#N/A</v>
      </c>
      <c r="BB655" s="91" t="e">
        <f t="shared" ca="1" si="1610"/>
        <v>#N/A</v>
      </c>
      <c r="BC655" t="e">
        <f t="shared" ca="1" si="1610"/>
        <v>#N/A</v>
      </c>
      <c r="BD655" t="e">
        <f t="shared" ca="1" si="1610"/>
        <v>#N/A</v>
      </c>
      <c r="BE655" t="e">
        <f t="shared" ca="1" si="1610"/>
        <v>#N/A</v>
      </c>
      <c r="BF655" t="e">
        <f t="shared" ca="1" si="1610"/>
        <v>#N/A</v>
      </c>
      <c r="BG655" t="e">
        <f t="shared" ca="1" si="1610"/>
        <v>#N/A</v>
      </c>
      <c r="BH655" t="e">
        <f t="shared" ca="1" si="1610"/>
        <v>#N/A</v>
      </c>
      <c r="BI655" t="e">
        <f t="shared" ca="1" si="1610"/>
        <v>#N/A</v>
      </c>
      <c r="BJ655" t="e">
        <f t="shared" ca="1" si="1610"/>
        <v>#N/A</v>
      </c>
      <c r="BK655" t="e">
        <f t="shared" ca="1" si="1610"/>
        <v>#N/A</v>
      </c>
      <c r="BL655" t="e">
        <f t="shared" ca="1" si="1610"/>
        <v>#N/A</v>
      </c>
      <c r="BM655" t="e">
        <f t="shared" ca="1" si="1610"/>
        <v>#N/A</v>
      </c>
      <c r="BN655" t="e">
        <f t="shared" ca="1" si="1610"/>
        <v>#N/A</v>
      </c>
      <c r="BO655" t="e">
        <f t="shared" ca="1" si="1610"/>
        <v>#N/A</v>
      </c>
      <c r="BP655" t="e">
        <f t="shared" ca="1" si="1610"/>
        <v>#N/A</v>
      </c>
      <c r="BQ655" t="e">
        <f t="shared" ca="1" si="1610"/>
        <v>#N/A</v>
      </c>
      <c r="BR655" t="e">
        <f t="shared" ca="1" si="1610"/>
        <v>#N/A</v>
      </c>
      <c r="BS655" t="e">
        <f t="shared" ca="1" si="1610"/>
        <v>#N/A</v>
      </c>
      <c r="BT655" t="e">
        <f t="shared" ca="1" si="1610"/>
        <v>#N/A</v>
      </c>
      <c r="BU655" t="e">
        <f t="shared" ca="1" si="1610"/>
        <v>#N/A</v>
      </c>
      <c r="BV655" t="e">
        <f t="shared" ca="1" si="1610"/>
        <v>#N/A</v>
      </c>
      <c r="BW655" t="e">
        <f t="shared" ca="1" si="1610"/>
        <v>#N/A</v>
      </c>
      <c r="BX655" t="e">
        <f t="shared" ca="1" si="1610"/>
        <v>#N/A</v>
      </c>
      <c r="BY655" t="e">
        <f t="shared" ca="1" si="1610"/>
        <v>#N/A</v>
      </c>
      <c r="BZ655" t="e">
        <f t="shared" ca="1" si="1610"/>
        <v>#N/A</v>
      </c>
      <c r="CA655" t="e">
        <f t="shared" ca="1" si="1610"/>
        <v>#N/A</v>
      </c>
      <c r="CB655" t="e">
        <f t="shared" ca="1" si="1610"/>
        <v>#N/A</v>
      </c>
      <c r="CC655" t="e">
        <f t="shared" ca="1" si="1610"/>
        <v>#N/A</v>
      </c>
      <c r="CD655" t="e">
        <f t="shared" ca="1" si="1610"/>
        <v>#N/A</v>
      </c>
      <c r="CE655" t="e">
        <f t="shared" ca="1" si="1610"/>
        <v>#N/A</v>
      </c>
      <c r="CF655" s="91" t="e">
        <f t="shared" ca="1" si="1610"/>
        <v>#N/A</v>
      </c>
      <c r="CG655" t="e">
        <f t="shared" ca="1" si="1610"/>
        <v>#N/A</v>
      </c>
      <c r="CH655" t="e">
        <f t="shared" ca="1" si="1610"/>
        <v>#N/A</v>
      </c>
      <c r="CI655" t="e">
        <f t="shared" ca="1" si="1610"/>
        <v>#N/A</v>
      </c>
      <c r="CJ655" t="e">
        <f t="shared" ca="1" si="1610"/>
        <v>#N/A</v>
      </c>
      <c r="CK655" t="e">
        <f t="shared" ca="1" si="1609"/>
        <v>#N/A</v>
      </c>
      <c r="CL655" t="e">
        <f t="shared" ca="1" si="1609"/>
        <v>#N/A</v>
      </c>
      <c r="CM655" t="e">
        <f t="shared" ca="1" si="1609"/>
        <v>#N/A</v>
      </c>
      <c r="CN655" t="e">
        <f t="shared" ca="1" si="1609"/>
        <v>#N/A</v>
      </c>
      <c r="CO655" t="e">
        <f t="shared" ca="1" si="1609"/>
        <v>#N/A</v>
      </c>
      <c r="CP655" t="e">
        <f t="shared" ca="1" si="1609"/>
        <v>#N/A</v>
      </c>
      <c r="CQ655" t="e">
        <f t="shared" ca="1" si="1609"/>
        <v>#N/A</v>
      </c>
      <c r="CR655" t="e">
        <f t="shared" ca="1" si="1609"/>
        <v>#N/A</v>
      </c>
      <c r="CS655" t="e">
        <f t="shared" ca="1" si="1609"/>
        <v>#N/A</v>
      </c>
      <c r="CT655" t="e">
        <f t="shared" ca="1" si="1609"/>
        <v>#N/A</v>
      </c>
      <c r="CU655" t="e">
        <f t="shared" ca="1" si="1609"/>
        <v>#N/A</v>
      </c>
      <c r="CV655" t="e">
        <f t="shared" ca="1" si="1609"/>
        <v>#N/A</v>
      </c>
      <c r="CW655" t="e">
        <f t="shared" ca="1" si="1609"/>
        <v>#N/A</v>
      </c>
      <c r="CX655" t="e">
        <f t="shared" ca="1" si="1609"/>
        <v>#N/A</v>
      </c>
      <c r="CY655" t="e">
        <f t="shared" ca="1" si="1609"/>
        <v>#N/A</v>
      </c>
      <c r="CZ655" t="e">
        <f t="shared" ca="1" si="1609"/>
        <v>#N/A</v>
      </c>
      <c r="DA655" t="e">
        <f t="shared" ca="1" si="1609"/>
        <v>#N/A</v>
      </c>
      <c r="DB655" t="e">
        <f t="shared" ca="1" si="1609"/>
        <v>#N/A</v>
      </c>
      <c r="DC655" t="e">
        <f t="shared" ca="1" si="1609"/>
        <v>#N/A</v>
      </c>
      <c r="DD655" t="e">
        <f t="shared" ca="1" si="1609"/>
        <v>#N/A</v>
      </c>
      <c r="DE655" t="e">
        <f t="shared" ca="1" si="1609"/>
        <v>#N/A</v>
      </c>
      <c r="DF655" t="e">
        <f t="shared" ca="1" si="1609"/>
        <v>#N/A</v>
      </c>
      <c r="DG655" t="e">
        <f t="shared" ca="1" si="1609"/>
        <v>#N/A</v>
      </c>
      <c r="DH655" t="e">
        <f t="shared" ca="1" si="1609"/>
        <v>#N/A</v>
      </c>
      <c r="DI655" t="e">
        <f t="shared" ca="1" si="1609"/>
        <v>#N/A</v>
      </c>
      <c r="DJ655" s="91" t="e">
        <f t="shared" ca="1" si="1609"/>
        <v>#N/A</v>
      </c>
      <c r="DK655" t="e">
        <f t="shared" ca="1" si="1609"/>
        <v>#N/A</v>
      </c>
      <c r="DL655" t="e">
        <f t="shared" ca="1" si="1609"/>
        <v>#N/A</v>
      </c>
      <c r="DM655" t="e">
        <f t="shared" ca="1" si="1609"/>
        <v>#N/A</v>
      </c>
      <c r="DN655" t="e">
        <f t="shared" ca="1" si="1609"/>
        <v>#N/A</v>
      </c>
      <c r="DO655" t="e">
        <f t="shared" ca="1" si="1609"/>
        <v>#N/A</v>
      </c>
      <c r="DP655" t="e">
        <f t="shared" ca="1" si="1609"/>
        <v>#N/A</v>
      </c>
      <c r="DQ655" t="e">
        <f t="shared" ca="1" si="1609"/>
        <v>#N/A</v>
      </c>
      <c r="DR655" t="e">
        <f t="shared" ca="1" si="1609"/>
        <v>#N/A</v>
      </c>
      <c r="DS655" t="e">
        <f t="shared" ca="1" si="1609"/>
        <v>#N/A</v>
      </c>
      <c r="DT655" t="e">
        <f t="shared" ca="1" si="1609"/>
        <v>#N/A</v>
      </c>
      <c r="DU655" t="e">
        <f t="shared" ca="1" si="1609"/>
        <v>#N/A</v>
      </c>
      <c r="DV655" t="e">
        <f t="shared" ca="1" si="1609"/>
        <v>#N/A</v>
      </c>
      <c r="DW655" t="e">
        <f t="shared" ca="1" si="1609"/>
        <v>#N/A</v>
      </c>
      <c r="DX655" t="e">
        <f t="shared" ca="1" si="1609"/>
        <v>#N/A</v>
      </c>
      <c r="DY655" t="e">
        <f t="shared" ca="1" si="1609"/>
        <v>#N/A</v>
      </c>
      <c r="DZ655" t="e">
        <f t="shared" ca="1" si="1609"/>
        <v>#N/A</v>
      </c>
      <c r="EA655" t="e">
        <f t="shared" ca="1" si="1609"/>
        <v>#N/A</v>
      </c>
      <c r="EB655" t="e">
        <f t="shared" ca="1" si="1609"/>
        <v>#N/A</v>
      </c>
      <c r="EC655" t="e">
        <f t="shared" ca="1" si="1609"/>
        <v>#N/A</v>
      </c>
      <c r="ED655" t="e">
        <f t="shared" ca="1" si="1609"/>
        <v>#N/A</v>
      </c>
      <c r="EE655" t="e">
        <f t="shared" ca="1" si="1609"/>
        <v>#N/A</v>
      </c>
      <c r="EF655" t="e">
        <f t="shared" ca="1" si="1609"/>
        <v>#N/A</v>
      </c>
      <c r="EG655" t="e">
        <f t="shared" ca="1" si="1609"/>
        <v>#N/A</v>
      </c>
      <c r="EH655" t="e">
        <f t="shared" ca="1" si="1609"/>
        <v>#N/A</v>
      </c>
      <c r="EI655" t="e">
        <f t="shared" ca="1" si="1609"/>
        <v>#N/A</v>
      </c>
      <c r="EJ655" t="e">
        <f t="shared" ca="1" si="1609"/>
        <v>#N/A</v>
      </c>
      <c r="EK655" t="e">
        <f t="shared" ca="1" si="1609"/>
        <v>#N/A</v>
      </c>
      <c r="EL655" t="e">
        <f t="shared" ca="1" si="1609"/>
        <v>#N/A</v>
      </c>
      <c r="EM655" t="e">
        <f t="shared" ca="1" si="1609"/>
        <v>#N/A</v>
      </c>
      <c r="EN655" s="91" t="e">
        <f t="shared" ca="1" si="1609"/>
        <v>#N/A</v>
      </c>
    </row>
    <row r="656" spans="1:144">
      <c r="A656">
        <f ca="1"/>
        <v>0</v>
      </c>
      <c r="B656">
        <f ca="1"/>
        <v>0</v>
      </c>
      <c r="C656">
        <f ca="1"/>
        <v>0</v>
      </c>
      <c r="D656" t="str">
        <f ca="1"/>
        <v/>
      </c>
      <c r="E656">
        <f ca="1"/>
        <v>0</v>
      </c>
      <c r="F656">
        <f ca="1"/>
        <v>0</v>
      </c>
      <c r="G656">
        <f ca="1"/>
        <v>0</v>
      </c>
      <c r="H656" t="str">
        <f ca="1"/>
        <v/>
      </c>
      <c r="I656">
        <f ca="1"/>
        <v>0</v>
      </c>
      <c r="J656" t="str">
        <f ca="1"/>
        <v/>
      </c>
      <c r="K656" t="str">
        <f ca="1"/>
        <v>0</v>
      </c>
      <c r="L656" t="str">
        <f ca="1"/>
        <v>0</v>
      </c>
      <c r="M656" t="str">
        <f ca="1"/>
        <v>0</v>
      </c>
      <c r="X656" s="91" t="e">
        <f t="shared" ca="1" si="1596"/>
        <v>#N/A</v>
      </c>
      <c r="Y656" t="e">
        <f t="shared" ca="1" si="1610"/>
        <v>#N/A</v>
      </c>
      <c r="Z656" t="e">
        <f t="shared" ca="1" si="1610"/>
        <v>#N/A</v>
      </c>
      <c r="AA656" t="e">
        <f t="shared" ca="1" si="1610"/>
        <v>#N/A</v>
      </c>
      <c r="AB656" t="e">
        <f t="shared" ca="1" si="1610"/>
        <v>#N/A</v>
      </c>
      <c r="AC656" t="e">
        <f t="shared" ca="1" si="1610"/>
        <v>#N/A</v>
      </c>
      <c r="AD656" t="e">
        <f t="shared" ca="1" si="1610"/>
        <v>#N/A</v>
      </c>
      <c r="AE656" t="e">
        <f t="shared" ca="1" si="1610"/>
        <v>#N/A</v>
      </c>
      <c r="AF656" t="e">
        <f t="shared" ca="1" si="1610"/>
        <v>#N/A</v>
      </c>
      <c r="AG656" t="e">
        <f t="shared" ca="1" si="1610"/>
        <v>#N/A</v>
      </c>
      <c r="AH656" t="e">
        <f t="shared" ca="1" si="1610"/>
        <v>#N/A</v>
      </c>
      <c r="AI656" t="e">
        <f t="shared" ca="1" si="1610"/>
        <v>#N/A</v>
      </c>
      <c r="AJ656" t="e">
        <f t="shared" ca="1" si="1610"/>
        <v>#N/A</v>
      </c>
      <c r="AK656" t="e">
        <f t="shared" ca="1" si="1610"/>
        <v>#N/A</v>
      </c>
      <c r="AL656" t="e">
        <f t="shared" ca="1" si="1610"/>
        <v>#N/A</v>
      </c>
      <c r="AM656" t="e">
        <f t="shared" ca="1" si="1610"/>
        <v>#N/A</v>
      </c>
      <c r="AN656" t="e">
        <f t="shared" ca="1" si="1610"/>
        <v>#N/A</v>
      </c>
      <c r="AO656" t="e">
        <f t="shared" ca="1" si="1610"/>
        <v>#N/A</v>
      </c>
      <c r="AP656" t="e">
        <f t="shared" ca="1" si="1610"/>
        <v>#N/A</v>
      </c>
      <c r="AQ656" t="e">
        <f t="shared" ca="1" si="1610"/>
        <v>#N/A</v>
      </c>
      <c r="AR656" t="e">
        <f t="shared" ca="1" si="1610"/>
        <v>#N/A</v>
      </c>
      <c r="AS656" t="e">
        <f t="shared" ca="1" si="1610"/>
        <v>#N/A</v>
      </c>
      <c r="AT656" t="e">
        <f t="shared" ca="1" si="1610"/>
        <v>#N/A</v>
      </c>
      <c r="AU656" t="e">
        <f t="shared" ca="1" si="1610"/>
        <v>#N/A</v>
      </c>
      <c r="AV656" t="e">
        <f t="shared" ca="1" si="1610"/>
        <v>#N/A</v>
      </c>
      <c r="AW656" t="e">
        <f t="shared" ca="1" si="1610"/>
        <v>#N/A</v>
      </c>
      <c r="AX656" t="e">
        <f t="shared" ca="1" si="1610"/>
        <v>#N/A</v>
      </c>
      <c r="AY656" t="e">
        <f t="shared" ca="1" si="1610"/>
        <v>#N/A</v>
      </c>
      <c r="AZ656" t="e">
        <f t="shared" ca="1" si="1610"/>
        <v>#N/A</v>
      </c>
      <c r="BA656" t="e">
        <f t="shared" ca="1" si="1610"/>
        <v>#N/A</v>
      </c>
      <c r="BB656" s="91" t="e">
        <f t="shared" ca="1" si="1610"/>
        <v>#N/A</v>
      </c>
      <c r="BC656" t="e">
        <f t="shared" ca="1" si="1610"/>
        <v>#N/A</v>
      </c>
      <c r="BD656" t="e">
        <f t="shared" ca="1" si="1610"/>
        <v>#N/A</v>
      </c>
      <c r="BE656" t="e">
        <f t="shared" ca="1" si="1610"/>
        <v>#N/A</v>
      </c>
      <c r="BF656" t="e">
        <f t="shared" ca="1" si="1610"/>
        <v>#N/A</v>
      </c>
      <c r="BG656" t="e">
        <f t="shared" ca="1" si="1610"/>
        <v>#N/A</v>
      </c>
      <c r="BH656" t="e">
        <f t="shared" ca="1" si="1610"/>
        <v>#N/A</v>
      </c>
      <c r="BI656" t="e">
        <f t="shared" ca="1" si="1610"/>
        <v>#N/A</v>
      </c>
      <c r="BJ656" t="e">
        <f t="shared" ca="1" si="1610"/>
        <v>#N/A</v>
      </c>
      <c r="BK656" t="e">
        <f t="shared" ca="1" si="1610"/>
        <v>#N/A</v>
      </c>
      <c r="BL656" t="e">
        <f t="shared" ca="1" si="1610"/>
        <v>#N/A</v>
      </c>
      <c r="BM656" t="e">
        <f t="shared" ca="1" si="1610"/>
        <v>#N/A</v>
      </c>
      <c r="BN656" t="e">
        <f t="shared" ca="1" si="1610"/>
        <v>#N/A</v>
      </c>
      <c r="BO656" t="e">
        <f t="shared" ca="1" si="1610"/>
        <v>#N/A</v>
      </c>
      <c r="BP656" t="e">
        <f t="shared" ca="1" si="1610"/>
        <v>#N/A</v>
      </c>
      <c r="BQ656" t="e">
        <f t="shared" ca="1" si="1610"/>
        <v>#N/A</v>
      </c>
      <c r="BR656" t="e">
        <f t="shared" ca="1" si="1610"/>
        <v>#N/A</v>
      </c>
      <c r="BS656" t="e">
        <f t="shared" ca="1" si="1610"/>
        <v>#N/A</v>
      </c>
      <c r="BT656" t="e">
        <f t="shared" ca="1" si="1610"/>
        <v>#N/A</v>
      </c>
      <c r="BU656" t="e">
        <f t="shared" ca="1" si="1610"/>
        <v>#N/A</v>
      </c>
      <c r="BV656" t="e">
        <f t="shared" ca="1" si="1610"/>
        <v>#N/A</v>
      </c>
      <c r="BW656" t="e">
        <f t="shared" ca="1" si="1610"/>
        <v>#N/A</v>
      </c>
      <c r="BX656" t="e">
        <f t="shared" ca="1" si="1610"/>
        <v>#N/A</v>
      </c>
      <c r="BY656" t="e">
        <f t="shared" ca="1" si="1610"/>
        <v>#N/A</v>
      </c>
      <c r="BZ656" t="e">
        <f t="shared" ca="1" si="1610"/>
        <v>#N/A</v>
      </c>
      <c r="CA656" t="e">
        <f t="shared" ca="1" si="1610"/>
        <v>#N/A</v>
      </c>
      <c r="CB656" t="e">
        <f t="shared" ca="1" si="1610"/>
        <v>#N/A</v>
      </c>
      <c r="CC656" t="e">
        <f t="shared" ca="1" si="1610"/>
        <v>#N/A</v>
      </c>
      <c r="CD656" t="e">
        <f t="shared" ca="1" si="1610"/>
        <v>#N/A</v>
      </c>
      <c r="CE656" t="e">
        <f t="shared" ca="1" si="1610"/>
        <v>#N/A</v>
      </c>
      <c r="CF656" s="91" t="e">
        <f t="shared" ca="1" si="1610"/>
        <v>#N/A</v>
      </c>
      <c r="CG656" t="e">
        <f t="shared" ca="1" si="1610"/>
        <v>#N/A</v>
      </c>
      <c r="CH656" t="e">
        <f t="shared" ca="1" si="1610"/>
        <v>#N/A</v>
      </c>
      <c r="CI656" t="e">
        <f t="shared" ca="1" si="1610"/>
        <v>#N/A</v>
      </c>
      <c r="CJ656" t="e">
        <f t="shared" ca="1" si="1610"/>
        <v>#N/A</v>
      </c>
      <c r="CK656" t="e">
        <f t="shared" ca="1" si="1609"/>
        <v>#N/A</v>
      </c>
      <c r="CL656" t="e">
        <f t="shared" ca="1" si="1609"/>
        <v>#N/A</v>
      </c>
      <c r="CM656" t="e">
        <f t="shared" ca="1" si="1609"/>
        <v>#N/A</v>
      </c>
      <c r="CN656" t="e">
        <f t="shared" ca="1" si="1609"/>
        <v>#N/A</v>
      </c>
      <c r="CO656" t="e">
        <f t="shared" ca="1" si="1609"/>
        <v>#N/A</v>
      </c>
      <c r="CP656" t="e">
        <f t="shared" ca="1" si="1609"/>
        <v>#N/A</v>
      </c>
      <c r="CQ656" t="e">
        <f t="shared" ca="1" si="1609"/>
        <v>#N/A</v>
      </c>
      <c r="CR656" t="e">
        <f t="shared" ca="1" si="1609"/>
        <v>#N/A</v>
      </c>
      <c r="CS656" t="e">
        <f t="shared" ca="1" si="1609"/>
        <v>#N/A</v>
      </c>
      <c r="CT656" t="e">
        <f t="shared" ca="1" si="1609"/>
        <v>#N/A</v>
      </c>
      <c r="CU656" t="e">
        <f t="shared" ca="1" si="1609"/>
        <v>#N/A</v>
      </c>
      <c r="CV656" t="e">
        <f t="shared" ca="1" si="1609"/>
        <v>#N/A</v>
      </c>
      <c r="CW656" t="e">
        <f t="shared" ca="1" si="1609"/>
        <v>#N/A</v>
      </c>
      <c r="CX656" t="e">
        <f t="shared" ca="1" si="1609"/>
        <v>#N/A</v>
      </c>
      <c r="CY656" t="e">
        <f t="shared" ca="1" si="1609"/>
        <v>#N/A</v>
      </c>
      <c r="CZ656" t="e">
        <f t="shared" ca="1" si="1609"/>
        <v>#N/A</v>
      </c>
      <c r="DA656" t="e">
        <f t="shared" ca="1" si="1609"/>
        <v>#N/A</v>
      </c>
      <c r="DB656" t="e">
        <f t="shared" ca="1" si="1609"/>
        <v>#N/A</v>
      </c>
      <c r="DC656" t="e">
        <f t="shared" ca="1" si="1609"/>
        <v>#N/A</v>
      </c>
      <c r="DD656" t="e">
        <f t="shared" ca="1" si="1609"/>
        <v>#N/A</v>
      </c>
      <c r="DE656" t="e">
        <f t="shared" ca="1" si="1609"/>
        <v>#N/A</v>
      </c>
      <c r="DF656" t="e">
        <f t="shared" ca="1" si="1609"/>
        <v>#N/A</v>
      </c>
      <c r="DG656" t="e">
        <f t="shared" ca="1" si="1609"/>
        <v>#N/A</v>
      </c>
      <c r="DH656" t="e">
        <f t="shared" ca="1" si="1609"/>
        <v>#N/A</v>
      </c>
      <c r="DI656" t="e">
        <f t="shared" ca="1" si="1609"/>
        <v>#N/A</v>
      </c>
      <c r="DJ656" s="91" t="e">
        <f t="shared" ca="1" si="1609"/>
        <v>#N/A</v>
      </c>
      <c r="DK656" t="e">
        <f t="shared" ca="1" si="1609"/>
        <v>#N/A</v>
      </c>
      <c r="DL656" t="e">
        <f t="shared" ca="1" si="1609"/>
        <v>#N/A</v>
      </c>
      <c r="DM656" t="e">
        <f t="shared" ca="1" si="1609"/>
        <v>#N/A</v>
      </c>
      <c r="DN656" t="e">
        <f t="shared" ca="1" si="1609"/>
        <v>#N/A</v>
      </c>
      <c r="DO656" t="e">
        <f t="shared" ca="1" si="1609"/>
        <v>#N/A</v>
      </c>
      <c r="DP656" t="e">
        <f t="shared" ca="1" si="1609"/>
        <v>#N/A</v>
      </c>
      <c r="DQ656" t="e">
        <f t="shared" ca="1" si="1609"/>
        <v>#N/A</v>
      </c>
      <c r="DR656" t="e">
        <f t="shared" ca="1" si="1609"/>
        <v>#N/A</v>
      </c>
      <c r="DS656" t="e">
        <f t="shared" ca="1" si="1609"/>
        <v>#N/A</v>
      </c>
      <c r="DT656" t="e">
        <f t="shared" ca="1" si="1609"/>
        <v>#N/A</v>
      </c>
      <c r="DU656" t="e">
        <f t="shared" ca="1" si="1609"/>
        <v>#N/A</v>
      </c>
      <c r="DV656" t="e">
        <f t="shared" ca="1" si="1609"/>
        <v>#N/A</v>
      </c>
      <c r="DW656" t="e">
        <f t="shared" ca="1" si="1609"/>
        <v>#N/A</v>
      </c>
      <c r="DX656" t="e">
        <f t="shared" ca="1" si="1609"/>
        <v>#N/A</v>
      </c>
      <c r="DY656" t="e">
        <f t="shared" ca="1" si="1609"/>
        <v>#N/A</v>
      </c>
      <c r="DZ656" t="e">
        <f t="shared" ca="1" si="1609"/>
        <v>#N/A</v>
      </c>
      <c r="EA656" t="e">
        <f t="shared" ca="1" si="1609"/>
        <v>#N/A</v>
      </c>
      <c r="EB656" t="e">
        <f t="shared" ca="1" si="1609"/>
        <v>#N/A</v>
      </c>
      <c r="EC656" t="e">
        <f t="shared" ca="1" si="1609"/>
        <v>#N/A</v>
      </c>
      <c r="ED656" t="e">
        <f t="shared" ca="1" si="1609"/>
        <v>#N/A</v>
      </c>
      <c r="EE656" t="e">
        <f t="shared" ca="1" si="1609"/>
        <v>#N/A</v>
      </c>
      <c r="EF656" t="e">
        <f t="shared" ca="1" si="1609"/>
        <v>#N/A</v>
      </c>
      <c r="EG656" t="e">
        <f t="shared" ca="1" si="1609"/>
        <v>#N/A</v>
      </c>
      <c r="EH656" t="e">
        <f t="shared" ca="1" si="1609"/>
        <v>#N/A</v>
      </c>
      <c r="EI656" t="e">
        <f t="shared" ca="1" si="1609"/>
        <v>#N/A</v>
      </c>
      <c r="EJ656" t="e">
        <f t="shared" ca="1" si="1609"/>
        <v>#N/A</v>
      </c>
      <c r="EK656" t="e">
        <f t="shared" ca="1" si="1609"/>
        <v>#N/A</v>
      </c>
      <c r="EL656" t="e">
        <f t="shared" ca="1" si="1609"/>
        <v>#N/A</v>
      </c>
      <c r="EM656" t="e">
        <f t="shared" ca="1" si="1609"/>
        <v>#N/A</v>
      </c>
      <c r="EN656" s="91" t="e">
        <f t="shared" ca="1" si="1609"/>
        <v>#N/A</v>
      </c>
    </row>
    <row r="657" spans="1:144">
      <c r="A657">
        <f ca="1"/>
        <v>0</v>
      </c>
      <c r="B657">
        <f ca="1"/>
        <v>0</v>
      </c>
      <c r="C657">
        <f ca="1"/>
        <v>0</v>
      </c>
      <c r="D657" t="str">
        <f ca="1"/>
        <v/>
      </c>
      <c r="E657">
        <f ca="1"/>
        <v>0</v>
      </c>
      <c r="F657">
        <f ca="1"/>
        <v>0</v>
      </c>
      <c r="G657">
        <f ca="1"/>
        <v>0</v>
      </c>
      <c r="H657" t="str">
        <f ca="1"/>
        <v/>
      </c>
      <c r="I657">
        <f ca="1"/>
        <v>0</v>
      </c>
      <c r="J657" t="str">
        <f ca="1"/>
        <v/>
      </c>
      <c r="K657" t="str">
        <f ca="1"/>
        <v>0</v>
      </c>
      <c r="L657" t="str">
        <f ca="1"/>
        <v>0</v>
      </c>
      <c r="M657" t="str">
        <f ca="1"/>
        <v>0</v>
      </c>
      <c r="X657" s="91" t="e">
        <f t="shared" ca="1" si="1596"/>
        <v>#N/A</v>
      </c>
      <c r="Y657" t="e">
        <f t="shared" ca="1" si="1610"/>
        <v>#N/A</v>
      </c>
      <c r="Z657" t="e">
        <f t="shared" ca="1" si="1610"/>
        <v>#N/A</v>
      </c>
      <c r="AA657" t="e">
        <f t="shared" ca="1" si="1610"/>
        <v>#N/A</v>
      </c>
      <c r="AB657" t="e">
        <f t="shared" ca="1" si="1610"/>
        <v>#N/A</v>
      </c>
      <c r="AC657" t="e">
        <f t="shared" ca="1" si="1610"/>
        <v>#N/A</v>
      </c>
      <c r="AD657" t="e">
        <f t="shared" ca="1" si="1610"/>
        <v>#N/A</v>
      </c>
      <c r="AE657" t="e">
        <f t="shared" ca="1" si="1610"/>
        <v>#N/A</v>
      </c>
      <c r="AF657" t="e">
        <f t="shared" ca="1" si="1610"/>
        <v>#N/A</v>
      </c>
      <c r="AG657" t="e">
        <f t="shared" ca="1" si="1610"/>
        <v>#N/A</v>
      </c>
      <c r="AH657" t="e">
        <f t="shared" ca="1" si="1610"/>
        <v>#N/A</v>
      </c>
      <c r="AI657" t="e">
        <f t="shared" ca="1" si="1610"/>
        <v>#N/A</v>
      </c>
      <c r="AJ657" t="e">
        <f t="shared" ca="1" si="1610"/>
        <v>#N/A</v>
      </c>
      <c r="AK657" t="e">
        <f t="shared" ca="1" si="1610"/>
        <v>#N/A</v>
      </c>
      <c r="AL657" t="e">
        <f t="shared" ca="1" si="1610"/>
        <v>#N/A</v>
      </c>
      <c r="AM657" t="e">
        <f t="shared" ca="1" si="1610"/>
        <v>#N/A</v>
      </c>
      <c r="AN657" t="e">
        <f t="shared" ca="1" si="1610"/>
        <v>#N/A</v>
      </c>
      <c r="AO657" t="e">
        <f t="shared" ca="1" si="1610"/>
        <v>#N/A</v>
      </c>
      <c r="AP657" t="e">
        <f t="shared" ca="1" si="1610"/>
        <v>#N/A</v>
      </c>
      <c r="AQ657" t="e">
        <f t="shared" ca="1" si="1610"/>
        <v>#N/A</v>
      </c>
      <c r="AR657" t="e">
        <f t="shared" ca="1" si="1610"/>
        <v>#N/A</v>
      </c>
      <c r="AS657" t="e">
        <f t="shared" ca="1" si="1610"/>
        <v>#N/A</v>
      </c>
      <c r="AT657" t="e">
        <f t="shared" ca="1" si="1610"/>
        <v>#N/A</v>
      </c>
      <c r="AU657" t="e">
        <f t="shared" ca="1" si="1610"/>
        <v>#N/A</v>
      </c>
      <c r="AV657" t="e">
        <f t="shared" ca="1" si="1610"/>
        <v>#N/A</v>
      </c>
      <c r="AW657" t="e">
        <f t="shared" ca="1" si="1610"/>
        <v>#N/A</v>
      </c>
      <c r="AX657" t="e">
        <f t="shared" ca="1" si="1610"/>
        <v>#N/A</v>
      </c>
      <c r="AY657" t="e">
        <f t="shared" ca="1" si="1610"/>
        <v>#N/A</v>
      </c>
      <c r="AZ657" t="e">
        <f t="shared" ca="1" si="1610"/>
        <v>#N/A</v>
      </c>
      <c r="BA657" t="e">
        <f t="shared" ca="1" si="1610"/>
        <v>#N/A</v>
      </c>
      <c r="BB657" s="91" t="e">
        <f t="shared" ca="1" si="1610"/>
        <v>#N/A</v>
      </c>
      <c r="BC657" t="e">
        <f t="shared" ca="1" si="1610"/>
        <v>#N/A</v>
      </c>
      <c r="BD657" t="e">
        <f t="shared" ca="1" si="1610"/>
        <v>#N/A</v>
      </c>
      <c r="BE657" t="e">
        <f t="shared" ca="1" si="1610"/>
        <v>#N/A</v>
      </c>
      <c r="BF657" t="e">
        <f t="shared" ca="1" si="1610"/>
        <v>#N/A</v>
      </c>
      <c r="BG657" t="e">
        <f t="shared" ca="1" si="1610"/>
        <v>#N/A</v>
      </c>
      <c r="BH657" t="e">
        <f t="shared" ca="1" si="1610"/>
        <v>#N/A</v>
      </c>
      <c r="BI657" t="e">
        <f t="shared" ca="1" si="1610"/>
        <v>#N/A</v>
      </c>
      <c r="BJ657" t="e">
        <f t="shared" ca="1" si="1610"/>
        <v>#N/A</v>
      </c>
      <c r="BK657" t="e">
        <f t="shared" ca="1" si="1610"/>
        <v>#N/A</v>
      </c>
      <c r="BL657" t="e">
        <f t="shared" ca="1" si="1610"/>
        <v>#N/A</v>
      </c>
      <c r="BM657" t="e">
        <f t="shared" ca="1" si="1610"/>
        <v>#N/A</v>
      </c>
      <c r="BN657" t="e">
        <f t="shared" ca="1" si="1610"/>
        <v>#N/A</v>
      </c>
      <c r="BO657" t="e">
        <f t="shared" ca="1" si="1610"/>
        <v>#N/A</v>
      </c>
      <c r="BP657" t="e">
        <f t="shared" ca="1" si="1610"/>
        <v>#N/A</v>
      </c>
      <c r="BQ657" t="e">
        <f t="shared" ca="1" si="1610"/>
        <v>#N/A</v>
      </c>
      <c r="BR657" t="e">
        <f t="shared" ca="1" si="1610"/>
        <v>#N/A</v>
      </c>
      <c r="BS657" t="e">
        <f t="shared" ca="1" si="1610"/>
        <v>#N/A</v>
      </c>
      <c r="BT657" t="e">
        <f t="shared" ca="1" si="1610"/>
        <v>#N/A</v>
      </c>
      <c r="BU657" t="e">
        <f t="shared" ca="1" si="1610"/>
        <v>#N/A</v>
      </c>
      <c r="BV657" t="e">
        <f t="shared" ca="1" si="1610"/>
        <v>#N/A</v>
      </c>
      <c r="BW657" t="e">
        <f t="shared" ca="1" si="1610"/>
        <v>#N/A</v>
      </c>
      <c r="BX657" t="e">
        <f t="shared" ca="1" si="1610"/>
        <v>#N/A</v>
      </c>
      <c r="BY657" t="e">
        <f t="shared" ca="1" si="1610"/>
        <v>#N/A</v>
      </c>
      <c r="BZ657" t="e">
        <f t="shared" ca="1" si="1610"/>
        <v>#N/A</v>
      </c>
      <c r="CA657" t="e">
        <f t="shared" ca="1" si="1610"/>
        <v>#N/A</v>
      </c>
      <c r="CB657" t="e">
        <f t="shared" ca="1" si="1610"/>
        <v>#N/A</v>
      </c>
      <c r="CC657" t="e">
        <f t="shared" ca="1" si="1610"/>
        <v>#N/A</v>
      </c>
      <c r="CD657" t="e">
        <f t="shared" ca="1" si="1610"/>
        <v>#N/A</v>
      </c>
      <c r="CE657" t="e">
        <f t="shared" ca="1" si="1610"/>
        <v>#N/A</v>
      </c>
      <c r="CF657" s="91" t="e">
        <f t="shared" ca="1" si="1610"/>
        <v>#N/A</v>
      </c>
      <c r="CG657" t="e">
        <f t="shared" ca="1" si="1610"/>
        <v>#N/A</v>
      </c>
      <c r="CH657" t="e">
        <f t="shared" ca="1" si="1610"/>
        <v>#N/A</v>
      </c>
      <c r="CI657" t="e">
        <f t="shared" ca="1" si="1610"/>
        <v>#N/A</v>
      </c>
      <c r="CJ657" t="e">
        <f t="shared" ref="CJ657:CS659" ca="1" si="1611">$L657*$E$626</f>
        <v>#N/A</v>
      </c>
      <c r="CK657" t="e">
        <f t="shared" ca="1" si="1611"/>
        <v>#N/A</v>
      </c>
      <c r="CL657" t="e">
        <f t="shared" ca="1" si="1611"/>
        <v>#N/A</v>
      </c>
      <c r="CM657" t="e">
        <f t="shared" ca="1" si="1611"/>
        <v>#N/A</v>
      </c>
      <c r="CN657" t="e">
        <f t="shared" ca="1" si="1611"/>
        <v>#N/A</v>
      </c>
      <c r="CO657" t="e">
        <f t="shared" ca="1" si="1611"/>
        <v>#N/A</v>
      </c>
      <c r="CP657" t="e">
        <f t="shared" ca="1" si="1611"/>
        <v>#N/A</v>
      </c>
      <c r="CQ657" t="e">
        <f t="shared" ca="1" si="1611"/>
        <v>#N/A</v>
      </c>
      <c r="CR657" t="e">
        <f t="shared" ca="1" si="1611"/>
        <v>#N/A</v>
      </c>
      <c r="CS657" t="e">
        <f t="shared" ca="1" si="1611"/>
        <v>#N/A</v>
      </c>
      <c r="CT657" t="e">
        <f t="shared" ref="CT657:DC659" ca="1" si="1612">$L657*$E$626</f>
        <v>#N/A</v>
      </c>
      <c r="CU657" t="e">
        <f t="shared" ca="1" si="1612"/>
        <v>#N/A</v>
      </c>
      <c r="CV657" t="e">
        <f t="shared" ca="1" si="1612"/>
        <v>#N/A</v>
      </c>
      <c r="CW657" t="e">
        <f t="shared" ca="1" si="1612"/>
        <v>#N/A</v>
      </c>
      <c r="CX657" t="e">
        <f t="shared" ca="1" si="1612"/>
        <v>#N/A</v>
      </c>
      <c r="CY657" t="e">
        <f t="shared" ca="1" si="1612"/>
        <v>#N/A</v>
      </c>
      <c r="CZ657" t="e">
        <f t="shared" ca="1" si="1612"/>
        <v>#N/A</v>
      </c>
      <c r="DA657" t="e">
        <f t="shared" ca="1" si="1612"/>
        <v>#N/A</v>
      </c>
      <c r="DB657" t="e">
        <f t="shared" ca="1" si="1612"/>
        <v>#N/A</v>
      </c>
      <c r="DC657" t="e">
        <f t="shared" ca="1" si="1612"/>
        <v>#N/A</v>
      </c>
      <c r="DD657" t="e">
        <f t="shared" ref="DD657:DM659" ca="1" si="1613">$L657*$E$626</f>
        <v>#N/A</v>
      </c>
      <c r="DE657" t="e">
        <f t="shared" ca="1" si="1613"/>
        <v>#N/A</v>
      </c>
      <c r="DF657" t="e">
        <f t="shared" ca="1" si="1613"/>
        <v>#N/A</v>
      </c>
      <c r="DG657" t="e">
        <f t="shared" ca="1" si="1613"/>
        <v>#N/A</v>
      </c>
      <c r="DH657" t="e">
        <f t="shared" ca="1" si="1613"/>
        <v>#N/A</v>
      </c>
      <c r="DI657" t="e">
        <f t="shared" ca="1" si="1613"/>
        <v>#N/A</v>
      </c>
      <c r="DJ657" s="91" t="e">
        <f t="shared" ca="1" si="1613"/>
        <v>#N/A</v>
      </c>
      <c r="DK657" t="e">
        <f t="shared" ca="1" si="1613"/>
        <v>#N/A</v>
      </c>
      <c r="DL657" t="e">
        <f t="shared" ca="1" si="1613"/>
        <v>#N/A</v>
      </c>
      <c r="DM657" t="e">
        <f t="shared" ca="1" si="1613"/>
        <v>#N/A</v>
      </c>
      <c r="DN657" t="e">
        <f t="shared" ref="DN657:DW659" ca="1" si="1614">$L657*$E$626</f>
        <v>#N/A</v>
      </c>
      <c r="DO657" t="e">
        <f t="shared" ca="1" si="1614"/>
        <v>#N/A</v>
      </c>
      <c r="DP657" t="e">
        <f t="shared" ca="1" si="1614"/>
        <v>#N/A</v>
      </c>
      <c r="DQ657" t="e">
        <f t="shared" ca="1" si="1614"/>
        <v>#N/A</v>
      </c>
      <c r="DR657" t="e">
        <f t="shared" ca="1" si="1614"/>
        <v>#N/A</v>
      </c>
      <c r="DS657" t="e">
        <f t="shared" ca="1" si="1614"/>
        <v>#N/A</v>
      </c>
      <c r="DT657" t="e">
        <f t="shared" ca="1" si="1614"/>
        <v>#N/A</v>
      </c>
      <c r="DU657" t="e">
        <f t="shared" ca="1" si="1614"/>
        <v>#N/A</v>
      </c>
      <c r="DV657" t="e">
        <f t="shared" ca="1" si="1614"/>
        <v>#N/A</v>
      </c>
      <c r="DW657" t="e">
        <f t="shared" ca="1" si="1614"/>
        <v>#N/A</v>
      </c>
      <c r="DX657" t="e">
        <f t="shared" ref="DX657:EG659" ca="1" si="1615">$L657*$E$626</f>
        <v>#N/A</v>
      </c>
      <c r="DY657" t="e">
        <f t="shared" ca="1" si="1615"/>
        <v>#N/A</v>
      </c>
      <c r="DZ657" t="e">
        <f t="shared" ca="1" si="1615"/>
        <v>#N/A</v>
      </c>
      <c r="EA657" t="e">
        <f t="shared" ca="1" si="1615"/>
        <v>#N/A</v>
      </c>
      <c r="EB657" t="e">
        <f t="shared" ca="1" si="1615"/>
        <v>#N/A</v>
      </c>
      <c r="EC657" t="e">
        <f t="shared" ca="1" si="1615"/>
        <v>#N/A</v>
      </c>
      <c r="ED657" t="e">
        <f t="shared" ca="1" si="1615"/>
        <v>#N/A</v>
      </c>
      <c r="EE657" t="e">
        <f t="shared" ca="1" si="1615"/>
        <v>#N/A</v>
      </c>
      <c r="EF657" t="e">
        <f t="shared" ca="1" si="1615"/>
        <v>#N/A</v>
      </c>
      <c r="EG657" t="e">
        <f t="shared" ca="1" si="1615"/>
        <v>#N/A</v>
      </c>
      <c r="EH657" t="e">
        <f t="shared" ref="EH657:EN659" ca="1" si="1616">$L657*$E$626</f>
        <v>#N/A</v>
      </c>
      <c r="EI657" t="e">
        <f t="shared" ca="1" si="1616"/>
        <v>#N/A</v>
      </c>
      <c r="EJ657" t="e">
        <f t="shared" ca="1" si="1616"/>
        <v>#N/A</v>
      </c>
      <c r="EK657" t="e">
        <f t="shared" ca="1" si="1616"/>
        <v>#N/A</v>
      </c>
      <c r="EL657" t="e">
        <f t="shared" ca="1" si="1616"/>
        <v>#N/A</v>
      </c>
      <c r="EM657" t="e">
        <f t="shared" ca="1" si="1616"/>
        <v>#N/A</v>
      </c>
      <c r="EN657" s="91" t="e">
        <f t="shared" ca="1" si="1616"/>
        <v>#N/A</v>
      </c>
    </row>
    <row r="658" spans="1:144">
      <c r="A658">
        <f ca="1"/>
        <v>0</v>
      </c>
      <c r="B658">
        <f ca="1"/>
        <v>0</v>
      </c>
      <c r="C658">
        <f ca="1"/>
        <v>0</v>
      </c>
      <c r="D658" t="str">
        <f ca="1"/>
        <v/>
      </c>
      <c r="E658">
        <f ca="1"/>
        <v>0</v>
      </c>
      <c r="F658">
        <f ca="1"/>
        <v>0</v>
      </c>
      <c r="G658">
        <f ca="1"/>
        <v>0</v>
      </c>
      <c r="H658" t="str">
        <f ca="1"/>
        <v/>
      </c>
      <c r="I658">
        <f ca="1"/>
        <v>0</v>
      </c>
      <c r="J658" t="str">
        <f ca="1"/>
        <v/>
      </c>
      <c r="K658" t="str">
        <f ca="1"/>
        <v>0</v>
      </c>
      <c r="L658" t="str">
        <f ca="1"/>
        <v>0</v>
      </c>
      <c r="M658" t="str">
        <f ca="1"/>
        <v>0</v>
      </c>
      <c r="X658" s="91" t="e">
        <f t="shared" ca="1" si="1596"/>
        <v>#N/A</v>
      </c>
      <c r="Y658" t="e">
        <f t="shared" ref="Y658:AH659" ca="1" si="1617">$L658*$E$626</f>
        <v>#N/A</v>
      </c>
      <c r="Z658" t="e">
        <f t="shared" ca="1" si="1617"/>
        <v>#N/A</v>
      </c>
      <c r="AA658" t="e">
        <f t="shared" ca="1" si="1617"/>
        <v>#N/A</v>
      </c>
      <c r="AB658" t="e">
        <f t="shared" ca="1" si="1617"/>
        <v>#N/A</v>
      </c>
      <c r="AC658" t="e">
        <f t="shared" ca="1" si="1617"/>
        <v>#N/A</v>
      </c>
      <c r="AD658" t="e">
        <f t="shared" ca="1" si="1617"/>
        <v>#N/A</v>
      </c>
      <c r="AE658" t="e">
        <f t="shared" ca="1" si="1617"/>
        <v>#N/A</v>
      </c>
      <c r="AF658" t="e">
        <f t="shared" ca="1" si="1617"/>
        <v>#N/A</v>
      </c>
      <c r="AG658" t="e">
        <f t="shared" ca="1" si="1617"/>
        <v>#N/A</v>
      </c>
      <c r="AH658" t="e">
        <f t="shared" ca="1" si="1617"/>
        <v>#N/A</v>
      </c>
      <c r="AI658" t="e">
        <f t="shared" ref="AI658:AR659" ca="1" si="1618">$L658*$E$626</f>
        <v>#N/A</v>
      </c>
      <c r="AJ658" t="e">
        <f t="shared" ca="1" si="1618"/>
        <v>#N/A</v>
      </c>
      <c r="AK658" t="e">
        <f t="shared" ca="1" si="1618"/>
        <v>#N/A</v>
      </c>
      <c r="AL658" t="e">
        <f t="shared" ca="1" si="1618"/>
        <v>#N/A</v>
      </c>
      <c r="AM658" t="e">
        <f t="shared" ca="1" si="1618"/>
        <v>#N/A</v>
      </c>
      <c r="AN658" t="e">
        <f t="shared" ca="1" si="1618"/>
        <v>#N/A</v>
      </c>
      <c r="AO658" t="e">
        <f t="shared" ca="1" si="1618"/>
        <v>#N/A</v>
      </c>
      <c r="AP658" t="e">
        <f t="shared" ca="1" si="1618"/>
        <v>#N/A</v>
      </c>
      <c r="AQ658" t="e">
        <f t="shared" ca="1" si="1618"/>
        <v>#N/A</v>
      </c>
      <c r="AR658" t="e">
        <f t="shared" ca="1" si="1618"/>
        <v>#N/A</v>
      </c>
      <c r="AS658" t="e">
        <f t="shared" ref="AS658:BB659" ca="1" si="1619">$L658*$E$626</f>
        <v>#N/A</v>
      </c>
      <c r="AT658" t="e">
        <f t="shared" ca="1" si="1619"/>
        <v>#N/A</v>
      </c>
      <c r="AU658" t="e">
        <f t="shared" ca="1" si="1619"/>
        <v>#N/A</v>
      </c>
      <c r="AV658" t="e">
        <f t="shared" ca="1" si="1619"/>
        <v>#N/A</v>
      </c>
      <c r="AW658" t="e">
        <f t="shared" ca="1" si="1619"/>
        <v>#N/A</v>
      </c>
      <c r="AX658" t="e">
        <f t="shared" ca="1" si="1619"/>
        <v>#N/A</v>
      </c>
      <c r="AY658" t="e">
        <f t="shared" ca="1" si="1619"/>
        <v>#N/A</v>
      </c>
      <c r="AZ658" t="e">
        <f t="shared" ca="1" si="1619"/>
        <v>#N/A</v>
      </c>
      <c r="BA658" t="e">
        <f t="shared" ca="1" si="1619"/>
        <v>#N/A</v>
      </c>
      <c r="BB658" s="91" t="e">
        <f t="shared" ca="1" si="1619"/>
        <v>#N/A</v>
      </c>
      <c r="BC658" t="e">
        <f t="shared" ref="BC658:BL659" ca="1" si="1620">$L658*$E$626</f>
        <v>#N/A</v>
      </c>
      <c r="BD658" t="e">
        <f t="shared" ca="1" si="1620"/>
        <v>#N/A</v>
      </c>
      <c r="BE658" t="e">
        <f t="shared" ca="1" si="1620"/>
        <v>#N/A</v>
      </c>
      <c r="BF658" t="e">
        <f t="shared" ca="1" si="1620"/>
        <v>#N/A</v>
      </c>
      <c r="BG658" t="e">
        <f t="shared" ca="1" si="1620"/>
        <v>#N/A</v>
      </c>
      <c r="BH658" t="e">
        <f t="shared" ca="1" si="1620"/>
        <v>#N/A</v>
      </c>
      <c r="BI658" t="e">
        <f t="shared" ca="1" si="1620"/>
        <v>#N/A</v>
      </c>
      <c r="BJ658" t="e">
        <f t="shared" ca="1" si="1620"/>
        <v>#N/A</v>
      </c>
      <c r="BK658" t="e">
        <f t="shared" ca="1" si="1620"/>
        <v>#N/A</v>
      </c>
      <c r="BL658" t="e">
        <f t="shared" ca="1" si="1620"/>
        <v>#N/A</v>
      </c>
      <c r="BM658" t="e">
        <f t="shared" ref="BM658:BV659" ca="1" si="1621">$L658*$E$626</f>
        <v>#N/A</v>
      </c>
      <c r="BN658" t="e">
        <f t="shared" ca="1" si="1621"/>
        <v>#N/A</v>
      </c>
      <c r="BO658" t="e">
        <f t="shared" ca="1" si="1621"/>
        <v>#N/A</v>
      </c>
      <c r="BP658" t="e">
        <f t="shared" ca="1" si="1621"/>
        <v>#N/A</v>
      </c>
      <c r="BQ658" t="e">
        <f t="shared" ca="1" si="1621"/>
        <v>#N/A</v>
      </c>
      <c r="BR658" t="e">
        <f t="shared" ca="1" si="1621"/>
        <v>#N/A</v>
      </c>
      <c r="BS658" t="e">
        <f t="shared" ca="1" si="1621"/>
        <v>#N/A</v>
      </c>
      <c r="BT658" t="e">
        <f t="shared" ca="1" si="1621"/>
        <v>#N/A</v>
      </c>
      <c r="BU658" t="e">
        <f t="shared" ca="1" si="1621"/>
        <v>#N/A</v>
      </c>
      <c r="BV658" t="e">
        <f t="shared" ca="1" si="1621"/>
        <v>#N/A</v>
      </c>
      <c r="BW658" t="e">
        <f t="shared" ref="BW658:CI659" ca="1" si="1622">$L658*$E$626</f>
        <v>#N/A</v>
      </c>
      <c r="BX658" t="e">
        <f t="shared" ca="1" si="1622"/>
        <v>#N/A</v>
      </c>
      <c r="BY658" t="e">
        <f t="shared" ca="1" si="1622"/>
        <v>#N/A</v>
      </c>
      <c r="BZ658" t="e">
        <f t="shared" ca="1" si="1622"/>
        <v>#N/A</v>
      </c>
      <c r="CA658" t="e">
        <f t="shared" ca="1" si="1622"/>
        <v>#N/A</v>
      </c>
      <c r="CB658" t="e">
        <f t="shared" ca="1" si="1622"/>
        <v>#N/A</v>
      </c>
      <c r="CC658" t="e">
        <f t="shared" ca="1" si="1622"/>
        <v>#N/A</v>
      </c>
      <c r="CD658" t="e">
        <f t="shared" ca="1" si="1622"/>
        <v>#N/A</v>
      </c>
      <c r="CE658" t="e">
        <f t="shared" ca="1" si="1622"/>
        <v>#N/A</v>
      </c>
      <c r="CF658" s="91" t="e">
        <f t="shared" ca="1" si="1622"/>
        <v>#N/A</v>
      </c>
      <c r="CG658" t="e">
        <f t="shared" ca="1" si="1622"/>
        <v>#N/A</v>
      </c>
      <c r="CH658" t="e">
        <f t="shared" ca="1" si="1622"/>
        <v>#N/A</v>
      </c>
      <c r="CI658" t="e">
        <f t="shared" ca="1" si="1622"/>
        <v>#N/A</v>
      </c>
      <c r="CJ658" t="e">
        <f t="shared" ca="1" si="1611"/>
        <v>#N/A</v>
      </c>
      <c r="CK658" t="e">
        <f t="shared" ca="1" si="1611"/>
        <v>#N/A</v>
      </c>
      <c r="CL658" t="e">
        <f t="shared" ca="1" si="1611"/>
        <v>#N/A</v>
      </c>
      <c r="CM658" t="e">
        <f t="shared" ca="1" si="1611"/>
        <v>#N/A</v>
      </c>
      <c r="CN658" t="e">
        <f t="shared" ca="1" si="1611"/>
        <v>#N/A</v>
      </c>
      <c r="CO658" t="e">
        <f t="shared" ca="1" si="1611"/>
        <v>#N/A</v>
      </c>
      <c r="CP658" t="e">
        <f t="shared" ca="1" si="1611"/>
        <v>#N/A</v>
      </c>
      <c r="CQ658" t="e">
        <f t="shared" ca="1" si="1611"/>
        <v>#N/A</v>
      </c>
      <c r="CR658" t="e">
        <f t="shared" ca="1" si="1611"/>
        <v>#N/A</v>
      </c>
      <c r="CS658" t="e">
        <f t="shared" ca="1" si="1611"/>
        <v>#N/A</v>
      </c>
      <c r="CT658" t="e">
        <f t="shared" ca="1" si="1612"/>
        <v>#N/A</v>
      </c>
      <c r="CU658" t="e">
        <f t="shared" ca="1" si="1612"/>
        <v>#N/A</v>
      </c>
      <c r="CV658" t="e">
        <f t="shared" ca="1" si="1612"/>
        <v>#N/A</v>
      </c>
      <c r="CW658" t="e">
        <f t="shared" ca="1" si="1612"/>
        <v>#N/A</v>
      </c>
      <c r="CX658" t="e">
        <f t="shared" ca="1" si="1612"/>
        <v>#N/A</v>
      </c>
      <c r="CY658" t="e">
        <f t="shared" ca="1" si="1612"/>
        <v>#N/A</v>
      </c>
      <c r="CZ658" t="e">
        <f t="shared" ca="1" si="1612"/>
        <v>#N/A</v>
      </c>
      <c r="DA658" t="e">
        <f t="shared" ca="1" si="1612"/>
        <v>#N/A</v>
      </c>
      <c r="DB658" t="e">
        <f t="shared" ca="1" si="1612"/>
        <v>#N/A</v>
      </c>
      <c r="DC658" t="e">
        <f t="shared" ca="1" si="1612"/>
        <v>#N/A</v>
      </c>
      <c r="DD658" t="e">
        <f t="shared" ca="1" si="1613"/>
        <v>#N/A</v>
      </c>
      <c r="DE658" t="e">
        <f t="shared" ca="1" si="1613"/>
        <v>#N/A</v>
      </c>
      <c r="DF658" t="e">
        <f t="shared" ca="1" si="1613"/>
        <v>#N/A</v>
      </c>
      <c r="DG658" t="e">
        <f t="shared" ca="1" si="1613"/>
        <v>#N/A</v>
      </c>
      <c r="DH658" t="e">
        <f t="shared" ca="1" si="1613"/>
        <v>#N/A</v>
      </c>
      <c r="DI658" t="e">
        <f t="shared" ca="1" si="1613"/>
        <v>#N/A</v>
      </c>
      <c r="DJ658" s="91" t="e">
        <f t="shared" ca="1" si="1613"/>
        <v>#N/A</v>
      </c>
      <c r="DK658" t="e">
        <f t="shared" ca="1" si="1613"/>
        <v>#N/A</v>
      </c>
      <c r="DL658" t="e">
        <f t="shared" ca="1" si="1613"/>
        <v>#N/A</v>
      </c>
      <c r="DM658" t="e">
        <f t="shared" ca="1" si="1613"/>
        <v>#N/A</v>
      </c>
      <c r="DN658" t="e">
        <f t="shared" ca="1" si="1614"/>
        <v>#N/A</v>
      </c>
      <c r="DO658" t="e">
        <f t="shared" ca="1" si="1614"/>
        <v>#N/A</v>
      </c>
      <c r="DP658" t="e">
        <f t="shared" ca="1" si="1614"/>
        <v>#N/A</v>
      </c>
      <c r="DQ658" t="e">
        <f t="shared" ca="1" si="1614"/>
        <v>#N/A</v>
      </c>
      <c r="DR658" t="e">
        <f t="shared" ca="1" si="1614"/>
        <v>#N/A</v>
      </c>
      <c r="DS658" t="e">
        <f t="shared" ca="1" si="1614"/>
        <v>#N/A</v>
      </c>
      <c r="DT658" t="e">
        <f t="shared" ca="1" si="1614"/>
        <v>#N/A</v>
      </c>
      <c r="DU658" t="e">
        <f t="shared" ca="1" si="1614"/>
        <v>#N/A</v>
      </c>
      <c r="DV658" t="e">
        <f t="shared" ca="1" si="1614"/>
        <v>#N/A</v>
      </c>
      <c r="DW658" t="e">
        <f t="shared" ca="1" si="1614"/>
        <v>#N/A</v>
      </c>
      <c r="DX658" t="e">
        <f t="shared" ca="1" si="1615"/>
        <v>#N/A</v>
      </c>
      <c r="DY658" t="e">
        <f t="shared" ca="1" si="1615"/>
        <v>#N/A</v>
      </c>
      <c r="DZ658" t="e">
        <f t="shared" ca="1" si="1615"/>
        <v>#N/A</v>
      </c>
      <c r="EA658" t="e">
        <f t="shared" ca="1" si="1615"/>
        <v>#N/A</v>
      </c>
      <c r="EB658" t="e">
        <f t="shared" ca="1" si="1615"/>
        <v>#N/A</v>
      </c>
      <c r="EC658" t="e">
        <f t="shared" ca="1" si="1615"/>
        <v>#N/A</v>
      </c>
      <c r="ED658" t="e">
        <f t="shared" ca="1" si="1615"/>
        <v>#N/A</v>
      </c>
      <c r="EE658" t="e">
        <f t="shared" ca="1" si="1615"/>
        <v>#N/A</v>
      </c>
      <c r="EF658" t="e">
        <f t="shared" ca="1" si="1615"/>
        <v>#N/A</v>
      </c>
      <c r="EG658" t="e">
        <f t="shared" ca="1" si="1615"/>
        <v>#N/A</v>
      </c>
      <c r="EH658" t="e">
        <f t="shared" ca="1" si="1616"/>
        <v>#N/A</v>
      </c>
      <c r="EI658" t="e">
        <f t="shared" ca="1" si="1616"/>
        <v>#N/A</v>
      </c>
      <c r="EJ658" t="e">
        <f t="shared" ca="1" si="1616"/>
        <v>#N/A</v>
      </c>
      <c r="EK658" t="e">
        <f t="shared" ca="1" si="1616"/>
        <v>#N/A</v>
      </c>
      <c r="EL658" t="e">
        <f t="shared" ca="1" si="1616"/>
        <v>#N/A</v>
      </c>
      <c r="EM658" t="e">
        <f t="shared" ca="1" si="1616"/>
        <v>#N/A</v>
      </c>
      <c r="EN658" s="91" t="e">
        <f t="shared" ca="1" si="1616"/>
        <v>#N/A</v>
      </c>
    </row>
    <row r="659" spans="1:144">
      <c r="A659">
        <f ca="1"/>
        <v>0</v>
      </c>
      <c r="B659">
        <f ca="1"/>
        <v>0</v>
      </c>
      <c r="C659">
        <f ca="1"/>
        <v>0</v>
      </c>
      <c r="D659" t="str">
        <f ca="1"/>
        <v/>
      </c>
      <c r="E659">
        <f ca="1"/>
        <v>0</v>
      </c>
      <c r="F659">
        <f ca="1"/>
        <v>0</v>
      </c>
      <c r="G659">
        <f ca="1"/>
        <v>0</v>
      </c>
      <c r="H659" t="str">
        <f ca="1"/>
        <v/>
      </c>
      <c r="I659">
        <f ca="1"/>
        <v>0</v>
      </c>
      <c r="J659" t="str">
        <f ca="1"/>
        <v/>
      </c>
      <c r="K659" t="str">
        <f ca="1"/>
        <v>0</v>
      </c>
      <c r="L659" t="str">
        <f ca="1"/>
        <v>0</v>
      </c>
      <c r="M659" t="str">
        <f ca="1"/>
        <v>0</v>
      </c>
      <c r="X659" s="91" t="e">
        <f t="shared" ca="1" si="1596"/>
        <v>#N/A</v>
      </c>
      <c r="Y659" t="e">
        <f t="shared" ca="1" si="1617"/>
        <v>#N/A</v>
      </c>
      <c r="Z659" t="e">
        <f t="shared" ca="1" si="1617"/>
        <v>#N/A</v>
      </c>
      <c r="AA659" t="e">
        <f t="shared" ca="1" si="1617"/>
        <v>#N/A</v>
      </c>
      <c r="AB659" t="e">
        <f t="shared" ca="1" si="1617"/>
        <v>#N/A</v>
      </c>
      <c r="AC659" t="e">
        <f t="shared" ca="1" si="1617"/>
        <v>#N/A</v>
      </c>
      <c r="AD659" t="e">
        <f t="shared" ca="1" si="1617"/>
        <v>#N/A</v>
      </c>
      <c r="AE659" t="e">
        <f t="shared" ca="1" si="1617"/>
        <v>#N/A</v>
      </c>
      <c r="AF659" t="e">
        <f t="shared" ca="1" si="1617"/>
        <v>#N/A</v>
      </c>
      <c r="AG659" t="e">
        <f t="shared" ca="1" si="1617"/>
        <v>#N/A</v>
      </c>
      <c r="AH659" t="e">
        <f t="shared" ca="1" si="1617"/>
        <v>#N/A</v>
      </c>
      <c r="AI659" t="e">
        <f t="shared" ca="1" si="1618"/>
        <v>#N/A</v>
      </c>
      <c r="AJ659" t="e">
        <f t="shared" ca="1" si="1618"/>
        <v>#N/A</v>
      </c>
      <c r="AK659" t="e">
        <f t="shared" ca="1" si="1618"/>
        <v>#N/A</v>
      </c>
      <c r="AL659" t="e">
        <f t="shared" ca="1" si="1618"/>
        <v>#N/A</v>
      </c>
      <c r="AM659" t="e">
        <f t="shared" ca="1" si="1618"/>
        <v>#N/A</v>
      </c>
      <c r="AN659" t="e">
        <f t="shared" ca="1" si="1618"/>
        <v>#N/A</v>
      </c>
      <c r="AO659" t="e">
        <f t="shared" ca="1" si="1618"/>
        <v>#N/A</v>
      </c>
      <c r="AP659" t="e">
        <f t="shared" ca="1" si="1618"/>
        <v>#N/A</v>
      </c>
      <c r="AQ659" t="e">
        <f t="shared" ca="1" si="1618"/>
        <v>#N/A</v>
      </c>
      <c r="AR659" t="e">
        <f t="shared" ca="1" si="1618"/>
        <v>#N/A</v>
      </c>
      <c r="AS659" t="e">
        <f t="shared" ca="1" si="1619"/>
        <v>#N/A</v>
      </c>
      <c r="AT659" t="e">
        <f t="shared" ca="1" si="1619"/>
        <v>#N/A</v>
      </c>
      <c r="AU659" t="e">
        <f t="shared" ca="1" si="1619"/>
        <v>#N/A</v>
      </c>
      <c r="AV659" t="e">
        <f t="shared" ca="1" si="1619"/>
        <v>#N/A</v>
      </c>
      <c r="AW659" t="e">
        <f t="shared" ca="1" si="1619"/>
        <v>#N/A</v>
      </c>
      <c r="AX659" t="e">
        <f t="shared" ca="1" si="1619"/>
        <v>#N/A</v>
      </c>
      <c r="AY659" t="e">
        <f t="shared" ca="1" si="1619"/>
        <v>#N/A</v>
      </c>
      <c r="AZ659" t="e">
        <f t="shared" ca="1" si="1619"/>
        <v>#N/A</v>
      </c>
      <c r="BA659" t="e">
        <f t="shared" ca="1" si="1619"/>
        <v>#N/A</v>
      </c>
      <c r="BB659" s="91" t="e">
        <f t="shared" ca="1" si="1619"/>
        <v>#N/A</v>
      </c>
      <c r="BC659" t="e">
        <f t="shared" ca="1" si="1620"/>
        <v>#N/A</v>
      </c>
      <c r="BD659" t="e">
        <f t="shared" ca="1" si="1620"/>
        <v>#N/A</v>
      </c>
      <c r="BE659" t="e">
        <f t="shared" ca="1" si="1620"/>
        <v>#N/A</v>
      </c>
      <c r="BF659" t="e">
        <f t="shared" ca="1" si="1620"/>
        <v>#N/A</v>
      </c>
      <c r="BG659" t="e">
        <f t="shared" ca="1" si="1620"/>
        <v>#N/A</v>
      </c>
      <c r="BH659" t="e">
        <f t="shared" ca="1" si="1620"/>
        <v>#N/A</v>
      </c>
      <c r="BI659" t="e">
        <f t="shared" ca="1" si="1620"/>
        <v>#N/A</v>
      </c>
      <c r="BJ659" t="e">
        <f t="shared" ca="1" si="1620"/>
        <v>#N/A</v>
      </c>
      <c r="BK659" t="e">
        <f t="shared" ca="1" si="1620"/>
        <v>#N/A</v>
      </c>
      <c r="BL659" t="e">
        <f t="shared" ca="1" si="1620"/>
        <v>#N/A</v>
      </c>
      <c r="BM659" t="e">
        <f t="shared" ca="1" si="1621"/>
        <v>#N/A</v>
      </c>
      <c r="BN659" t="e">
        <f t="shared" ca="1" si="1621"/>
        <v>#N/A</v>
      </c>
      <c r="BO659" t="e">
        <f t="shared" ca="1" si="1621"/>
        <v>#N/A</v>
      </c>
      <c r="BP659" t="e">
        <f t="shared" ca="1" si="1621"/>
        <v>#N/A</v>
      </c>
      <c r="BQ659" t="e">
        <f t="shared" ca="1" si="1621"/>
        <v>#N/A</v>
      </c>
      <c r="BR659" t="e">
        <f t="shared" ca="1" si="1621"/>
        <v>#N/A</v>
      </c>
      <c r="BS659" t="e">
        <f t="shared" ca="1" si="1621"/>
        <v>#N/A</v>
      </c>
      <c r="BT659" t="e">
        <f t="shared" ca="1" si="1621"/>
        <v>#N/A</v>
      </c>
      <c r="BU659" t="e">
        <f t="shared" ca="1" si="1621"/>
        <v>#N/A</v>
      </c>
      <c r="BV659" t="e">
        <f t="shared" ca="1" si="1621"/>
        <v>#N/A</v>
      </c>
      <c r="BW659" t="e">
        <f t="shared" ca="1" si="1622"/>
        <v>#N/A</v>
      </c>
      <c r="BX659" t="e">
        <f t="shared" ca="1" si="1622"/>
        <v>#N/A</v>
      </c>
      <c r="BY659" t="e">
        <f t="shared" ca="1" si="1622"/>
        <v>#N/A</v>
      </c>
      <c r="BZ659" t="e">
        <f t="shared" ca="1" si="1622"/>
        <v>#N/A</v>
      </c>
      <c r="CA659" t="e">
        <f t="shared" ca="1" si="1622"/>
        <v>#N/A</v>
      </c>
      <c r="CB659" t="e">
        <f t="shared" ca="1" si="1622"/>
        <v>#N/A</v>
      </c>
      <c r="CC659" t="e">
        <f t="shared" ca="1" si="1622"/>
        <v>#N/A</v>
      </c>
      <c r="CD659" t="e">
        <f t="shared" ca="1" si="1622"/>
        <v>#N/A</v>
      </c>
      <c r="CE659" t="e">
        <f t="shared" ca="1" si="1622"/>
        <v>#N/A</v>
      </c>
      <c r="CF659" s="91" t="e">
        <f t="shared" ca="1" si="1622"/>
        <v>#N/A</v>
      </c>
      <c r="CG659" t="e">
        <f t="shared" ca="1" si="1622"/>
        <v>#N/A</v>
      </c>
      <c r="CH659" t="e">
        <f t="shared" ca="1" si="1622"/>
        <v>#N/A</v>
      </c>
      <c r="CI659" t="e">
        <f t="shared" ca="1" si="1622"/>
        <v>#N/A</v>
      </c>
      <c r="CJ659" t="e">
        <f t="shared" ca="1" si="1611"/>
        <v>#N/A</v>
      </c>
      <c r="CK659" t="e">
        <f t="shared" ca="1" si="1611"/>
        <v>#N/A</v>
      </c>
      <c r="CL659" t="e">
        <f t="shared" ca="1" si="1611"/>
        <v>#N/A</v>
      </c>
      <c r="CM659" t="e">
        <f t="shared" ca="1" si="1611"/>
        <v>#N/A</v>
      </c>
      <c r="CN659" t="e">
        <f t="shared" ca="1" si="1611"/>
        <v>#N/A</v>
      </c>
      <c r="CO659" t="e">
        <f t="shared" ca="1" si="1611"/>
        <v>#N/A</v>
      </c>
      <c r="CP659" t="e">
        <f t="shared" ca="1" si="1611"/>
        <v>#N/A</v>
      </c>
      <c r="CQ659" t="e">
        <f t="shared" ca="1" si="1611"/>
        <v>#N/A</v>
      </c>
      <c r="CR659" t="e">
        <f t="shared" ca="1" si="1611"/>
        <v>#N/A</v>
      </c>
      <c r="CS659" t="e">
        <f t="shared" ca="1" si="1611"/>
        <v>#N/A</v>
      </c>
      <c r="CT659" t="e">
        <f t="shared" ca="1" si="1612"/>
        <v>#N/A</v>
      </c>
      <c r="CU659" t="e">
        <f t="shared" ca="1" si="1612"/>
        <v>#N/A</v>
      </c>
      <c r="CV659" t="e">
        <f t="shared" ca="1" si="1612"/>
        <v>#N/A</v>
      </c>
      <c r="CW659" t="e">
        <f t="shared" ca="1" si="1612"/>
        <v>#N/A</v>
      </c>
      <c r="CX659" t="e">
        <f t="shared" ca="1" si="1612"/>
        <v>#N/A</v>
      </c>
      <c r="CY659" t="e">
        <f t="shared" ca="1" si="1612"/>
        <v>#N/A</v>
      </c>
      <c r="CZ659" t="e">
        <f t="shared" ca="1" si="1612"/>
        <v>#N/A</v>
      </c>
      <c r="DA659" t="e">
        <f t="shared" ca="1" si="1612"/>
        <v>#N/A</v>
      </c>
      <c r="DB659" t="e">
        <f t="shared" ca="1" si="1612"/>
        <v>#N/A</v>
      </c>
      <c r="DC659" t="e">
        <f t="shared" ca="1" si="1612"/>
        <v>#N/A</v>
      </c>
      <c r="DD659" t="e">
        <f t="shared" ca="1" si="1613"/>
        <v>#N/A</v>
      </c>
      <c r="DE659" t="e">
        <f t="shared" ca="1" si="1613"/>
        <v>#N/A</v>
      </c>
      <c r="DF659" t="e">
        <f t="shared" ca="1" si="1613"/>
        <v>#N/A</v>
      </c>
      <c r="DG659" t="e">
        <f t="shared" ca="1" si="1613"/>
        <v>#N/A</v>
      </c>
      <c r="DH659" t="e">
        <f t="shared" ca="1" si="1613"/>
        <v>#N/A</v>
      </c>
      <c r="DI659" t="e">
        <f t="shared" ca="1" si="1613"/>
        <v>#N/A</v>
      </c>
      <c r="DJ659" s="91" t="e">
        <f t="shared" ca="1" si="1613"/>
        <v>#N/A</v>
      </c>
      <c r="DK659" t="e">
        <f t="shared" ca="1" si="1613"/>
        <v>#N/A</v>
      </c>
      <c r="DL659" t="e">
        <f t="shared" ca="1" si="1613"/>
        <v>#N/A</v>
      </c>
      <c r="DM659" t="e">
        <f t="shared" ca="1" si="1613"/>
        <v>#N/A</v>
      </c>
      <c r="DN659" t="e">
        <f t="shared" ca="1" si="1614"/>
        <v>#N/A</v>
      </c>
      <c r="DO659" t="e">
        <f t="shared" ca="1" si="1614"/>
        <v>#N/A</v>
      </c>
      <c r="DP659" t="e">
        <f t="shared" ca="1" si="1614"/>
        <v>#N/A</v>
      </c>
      <c r="DQ659" t="e">
        <f t="shared" ca="1" si="1614"/>
        <v>#N/A</v>
      </c>
      <c r="DR659" t="e">
        <f t="shared" ca="1" si="1614"/>
        <v>#N/A</v>
      </c>
      <c r="DS659" t="e">
        <f t="shared" ca="1" si="1614"/>
        <v>#N/A</v>
      </c>
      <c r="DT659" t="e">
        <f t="shared" ca="1" si="1614"/>
        <v>#N/A</v>
      </c>
      <c r="DU659" t="e">
        <f t="shared" ca="1" si="1614"/>
        <v>#N/A</v>
      </c>
      <c r="DV659" t="e">
        <f t="shared" ca="1" si="1614"/>
        <v>#N/A</v>
      </c>
      <c r="DW659" t="e">
        <f t="shared" ca="1" si="1614"/>
        <v>#N/A</v>
      </c>
      <c r="DX659" t="e">
        <f t="shared" ca="1" si="1615"/>
        <v>#N/A</v>
      </c>
      <c r="DY659" t="e">
        <f t="shared" ca="1" si="1615"/>
        <v>#N/A</v>
      </c>
      <c r="DZ659" t="e">
        <f t="shared" ca="1" si="1615"/>
        <v>#N/A</v>
      </c>
      <c r="EA659" t="e">
        <f t="shared" ca="1" si="1615"/>
        <v>#N/A</v>
      </c>
      <c r="EB659" t="e">
        <f t="shared" ca="1" si="1615"/>
        <v>#N/A</v>
      </c>
      <c r="EC659" t="e">
        <f t="shared" ca="1" si="1615"/>
        <v>#N/A</v>
      </c>
      <c r="ED659" t="e">
        <f t="shared" ca="1" si="1615"/>
        <v>#N/A</v>
      </c>
      <c r="EE659" t="e">
        <f t="shared" ca="1" si="1615"/>
        <v>#N/A</v>
      </c>
      <c r="EF659" t="e">
        <f t="shared" ca="1" si="1615"/>
        <v>#N/A</v>
      </c>
      <c r="EG659" t="e">
        <f t="shared" ca="1" si="1615"/>
        <v>#N/A</v>
      </c>
      <c r="EH659" t="e">
        <f t="shared" ca="1" si="1616"/>
        <v>#N/A</v>
      </c>
      <c r="EI659" t="e">
        <f t="shared" ca="1" si="1616"/>
        <v>#N/A</v>
      </c>
      <c r="EJ659" t="e">
        <f t="shared" ca="1" si="1616"/>
        <v>#N/A</v>
      </c>
      <c r="EK659" t="e">
        <f t="shared" ca="1" si="1616"/>
        <v>#N/A</v>
      </c>
      <c r="EL659" t="e">
        <f t="shared" ca="1" si="1616"/>
        <v>#N/A</v>
      </c>
      <c r="EM659" t="e">
        <f t="shared" ca="1" si="1616"/>
        <v>#N/A</v>
      </c>
      <c r="EN659" s="91" t="e">
        <f t="shared" ca="1" si="1616"/>
        <v>#N/A</v>
      </c>
    </row>
    <row r="660" spans="1:144">
      <c r="A660">
        <f ca="1"/>
        <v>0</v>
      </c>
      <c r="B660">
        <f ca="1"/>
        <v>0</v>
      </c>
      <c r="C660">
        <f ca="1"/>
        <v>0</v>
      </c>
      <c r="D660" t="str">
        <f ca="1"/>
        <v/>
      </c>
      <c r="E660">
        <f ca="1"/>
        <v>0</v>
      </c>
      <c r="F660">
        <f ca="1"/>
        <v>0</v>
      </c>
      <c r="G660">
        <f ca="1"/>
        <v>0</v>
      </c>
      <c r="H660" t="str">
        <f ca="1"/>
        <v/>
      </c>
      <c r="I660">
        <f ca="1"/>
        <v>0</v>
      </c>
      <c r="J660" t="str">
        <f ca="1"/>
        <v/>
      </c>
      <c r="K660" t="str">
        <f ca="1"/>
        <v>0</v>
      </c>
      <c r="L660" t="str">
        <f ca="1"/>
        <v>0</v>
      </c>
      <c r="M660" t="str">
        <f ca="1"/>
        <v>0</v>
      </c>
      <c r="X660" s="91" t="e">
        <f t="shared" ref="X660:X668" ca="1" si="1623">$L660*$E$626</f>
        <v>#N/A</v>
      </c>
      <c r="Y660" t="e">
        <f t="shared" ref="Y660:Y668" ca="1" si="1624">$L660*$E$626</f>
        <v>#N/A</v>
      </c>
      <c r="Z660" t="e">
        <f t="shared" ref="Z660:Z668" ca="1" si="1625">$L660*$E$626</f>
        <v>#N/A</v>
      </c>
      <c r="AA660" t="e">
        <f t="shared" ref="AA660:AA668" ca="1" si="1626">$L660*$E$626</f>
        <v>#N/A</v>
      </c>
      <c r="AB660" t="e">
        <f t="shared" ref="AB660:AB668" ca="1" si="1627">$L660*$E$626</f>
        <v>#N/A</v>
      </c>
      <c r="AC660" t="e">
        <f t="shared" ref="AC660:AC668" ca="1" si="1628">$L660*$E$626</f>
        <v>#N/A</v>
      </c>
      <c r="AD660" t="e">
        <f t="shared" ref="AD660:AD668" ca="1" si="1629">$L660*$E$626</f>
        <v>#N/A</v>
      </c>
      <c r="AE660" t="e">
        <f t="shared" ref="AE660:AE668" ca="1" si="1630">$L660*$E$626</f>
        <v>#N/A</v>
      </c>
      <c r="AF660" t="e">
        <f t="shared" ref="AF660:AF668" ca="1" si="1631">$L660*$E$626</f>
        <v>#N/A</v>
      </c>
      <c r="AG660" t="e">
        <f t="shared" ref="AG660:AG668" ca="1" si="1632">$L660*$E$626</f>
        <v>#N/A</v>
      </c>
      <c r="AH660" t="e">
        <f t="shared" ref="AH660:AH668" ca="1" si="1633">$L660*$E$626</f>
        <v>#N/A</v>
      </c>
      <c r="AI660" t="e">
        <f t="shared" ref="AI660:AI668" ca="1" si="1634">$L660*$E$626</f>
        <v>#N/A</v>
      </c>
      <c r="AJ660" t="e">
        <f t="shared" ref="AJ660:AJ668" ca="1" si="1635">$L660*$E$626</f>
        <v>#N/A</v>
      </c>
      <c r="AK660" t="e">
        <f t="shared" ref="AK660:AK668" ca="1" si="1636">$L660*$E$626</f>
        <v>#N/A</v>
      </c>
      <c r="AL660" t="e">
        <f t="shared" ref="AL660:AL668" ca="1" si="1637">$L660*$E$626</f>
        <v>#N/A</v>
      </c>
      <c r="AM660" t="e">
        <f t="shared" ref="AM660:AM668" ca="1" si="1638">$L660*$E$626</f>
        <v>#N/A</v>
      </c>
      <c r="AN660" t="e">
        <f t="shared" ref="AN660:AN668" ca="1" si="1639">$L660*$E$626</f>
        <v>#N/A</v>
      </c>
      <c r="AO660" t="e">
        <f t="shared" ref="AO660:AO668" ca="1" si="1640">$L660*$E$626</f>
        <v>#N/A</v>
      </c>
      <c r="AP660" t="e">
        <f t="shared" ref="AP660:AP668" ca="1" si="1641">$L660*$E$626</f>
        <v>#N/A</v>
      </c>
      <c r="AQ660" t="e">
        <f t="shared" ref="AQ660:AQ668" ca="1" si="1642">$L660*$E$626</f>
        <v>#N/A</v>
      </c>
      <c r="AR660" t="e">
        <f t="shared" ref="AR660:AR668" ca="1" si="1643">$L660*$E$626</f>
        <v>#N/A</v>
      </c>
      <c r="AS660" t="e">
        <f t="shared" ref="AS660:AS668" ca="1" si="1644">$L660*$E$626</f>
        <v>#N/A</v>
      </c>
      <c r="AT660" t="e">
        <f t="shared" ref="AT660:AT668" ca="1" si="1645">$L660*$E$626</f>
        <v>#N/A</v>
      </c>
      <c r="AU660" t="e">
        <f t="shared" ref="AU660:AU668" ca="1" si="1646">$L660*$E$626</f>
        <v>#N/A</v>
      </c>
      <c r="AV660" t="e">
        <f t="shared" ref="AV660:AV668" ca="1" si="1647">$L660*$E$626</f>
        <v>#N/A</v>
      </c>
      <c r="AW660" t="e">
        <f t="shared" ref="AW660:AW668" ca="1" si="1648">$L660*$E$626</f>
        <v>#N/A</v>
      </c>
      <c r="AX660" t="e">
        <f t="shared" ref="AX660:AX668" ca="1" si="1649">$L660*$E$626</f>
        <v>#N/A</v>
      </c>
      <c r="AY660" t="e">
        <f t="shared" ref="AY660:AY668" ca="1" si="1650">$L660*$E$626</f>
        <v>#N/A</v>
      </c>
      <c r="AZ660" t="e">
        <f t="shared" ref="AZ660:AZ668" ca="1" si="1651">$L660*$E$626</f>
        <v>#N/A</v>
      </c>
      <c r="BA660" t="e">
        <f t="shared" ref="BA660:BA668" ca="1" si="1652">$L660*$E$626</f>
        <v>#N/A</v>
      </c>
      <c r="BB660" s="91" t="e">
        <f t="shared" ref="BB660:BB668" ca="1" si="1653">$L660*$E$626</f>
        <v>#N/A</v>
      </c>
      <c r="BC660" t="e">
        <f t="shared" ref="BC660:BC668" ca="1" si="1654">$L660*$E$626</f>
        <v>#N/A</v>
      </c>
      <c r="BD660" t="e">
        <f t="shared" ref="BD660:BD668" ca="1" si="1655">$L660*$E$626</f>
        <v>#N/A</v>
      </c>
      <c r="BE660" t="e">
        <f t="shared" ref="BE660:BE668" ca="1" si="1656">$L660*$E$626</f>
        <v>#N/A</v>
      </c>
      <c r="BF660" t="e">
        <f t="shared" ref="BF660:BF668" ca="1" si="1657">$L660*$E$626</f>
        <v>#N/A</v>
      </c>
      <c r="BG660" t="e">
        <f t="shared" ref="BG660:BG668" ca="1" si="1658">$L660*$E$626</f>
        <v>#N/A</v>
      </c>
      <c r="BH660" t="e">
        <f t="shared" ref="BH660:BH668" ca="1" si="1659">$L660*$E$626</f>
        <v>#N/A</v>
      </c>
      <c r="BI660" t="e">
        <f t="shared" ref="BI660:BI668" ca="1" si="1660">$L660*$E$626</f>
        <v>#N/A</v>
      </c>
      <c r="BJ660" t="e">
        <f t="shared" ref="BJ660:BJ668" ca="1" si="1661">$L660*$E$626</f>
        <v>#N/A</v>
      </c>
      <c r="BK660" t="e">
        <f t="shared" ref="BK660:BK668" ca="1" si="1662">$L660*$E$626</f>
        <v>#N/A</v>
      </c>
      <c r="BL660" t="e">
        <f t="shared" ref="BL660:BL668" ca="1" si="1663">$L660*$E$626</f>
        <v>#N/A</v>
      </c>
      <c r="BM660" t="e">
        <f t="shared" ref="BM660:BM668" ca="1" si="1664">$L660*$E$626</f>
        <v>#N/A</v>
      </c>
      <c r="BN660" t="e">
        <f t="shared" ref="BN660:BN668" ca="1" si="1665">$L660*$E$626</f>
        <v>#N/A</v>
      </c>
      <c r="BO660" t="e">
        <f t="shared" ref="BO660:BO668" ca="1" si="1666">$L660*$E$626</f>
        <v>#N/A</v>
      </c>
      <c r="BP660" t="e">
        <f t="shared" ref="BP660:BP668" ca="1" si="1667">$L660*$E$626</f>
        <v>#N/A</v>
      </c>
      <c r="BQ660" t="e">
        <f t="shared" ref="BQ660:BQ668" ca="1" si="1668">$L660*$E$626</f>
        <v>#N/A</v>
      </c>
      <c r="BR660" t="e">
        <f t="shared" ref="BR660:BR668" ca="1" si="1669">$L660*$E$626</f>
        <v>#N/A</v>
      </c>
      <c r="BS660" t="e">
        <f t="shared" ref="BS660:BS668" ca="1" si="1670">$L660*$E$626</f>
        <v>#N/A</v>
      </c>
      <c r="BT660" t="e">
        <f t="shared" ref="BT660:BT668" ca="1" si="1671">$L660*$E$626</f>
        <v>#N/A</v>
      </c>
      <c r="BU660" t="e">
        <f t="shared" ref="BU660:BU668" ca="1" si="1672">$L660*$E$626</f>
        <v>#N/A</v>
      </c>
      <c r="BV660" t="e">
        <f t="shared" ref="BV660:BV668" ca="1" si="1673">$L660*$E$626</f>
        <v>#N/A</v>
      </c>
      <c r="BW660" t="e">
        <f t="shared" ref="BW660:BW668" ca="1" si="1674">$L660*$E$626</f>
        <v>#N/A</v>
      </c>
      <c r="BX660" t="e">
        <f t="shared" ref="BX660:BX668" ca="1" si="1675">$L660*$E$626</f>
        <v>#N/A</v>
      </c>
      <c r="BY660" t="e">
        <f t="shared" ref="BY660:BY668" ca="1" si="1676">$L660*$E$626</f>
        <v>#N/A</v>
      </c>
      <c r="BZ660" t="e">
        <f t="shared" ref="BZ660:BZ668" ca="1" si="1677">$L660*$E$626</f>
        <v>#N/A</v>
      </c>
      <c r="CA660" t="e">
        <f t="shared" ref="CA660:CA668" ca="1" si="1678">$L660*$E$626</f>
        <v>#N/A</v>
      </c>
      <c r="CB660" t="e">
        <f t="shared" ref="CB660:CB668" ca="1" si="1679">$L660*$E$626</f>
        <v>#N/A</v>
      </c>
      <c r="CC660" t="e">
        <f t="shared" ref="CC660:CC668" ca="1" si="1680">$L660*$E$626</f>
        <v>#N/A</v>
      </c>
      <c r="CD660" t="e">
        <f t="shared" ref="CD660:CD668" ca="1" si="1681">$L660*$E$626</f>
        <v>#N/A</v>
      </c>
      <c r="CE660" t="e">
        <f t="shared" ref="CE660:CE668" ca="1" si="1682">$L660*$E$626</f>
        <v>#N/A</v>
      </c>
      <c r="CF660" s="91" t="e">
        <f t="shared" ref="CF660:CF668" ca="1" si="1683">$L660*$E$626</f>
        <v>#N/A</v>
      </c>
      <c r="CG660" t="e">
        <f t="shared" ref="CG660:CG668" ca="1" si="1684">$L660*$E$626</f>
        <v>#N/A</v>
      </c>
      <c r="CH660" t="e">
        <f t="shared" ref="CH660:CH668" ca="1" si="1685">$L660*$E$626</f>
        <v>#N/A</v>
      </c>
      <c r="CI660" t="e">
        <f t="shared" ref="CI660:CI668" ca="1" si="1686">$L660*$E$626</f>
        <v>#N/A</v>
      </c>
      <c r="CJ660" t="e">
        <f t="shared" ref="CJ660:CJ668" ca="1" si="1687">$L660*$E$626</f>
        <v>#N/A</v>
      </c>
      <c r="CK660" t="e">
        <f t="shared" ref="CK660:CK668" ca="1" si="1688">$L660*$E$626</f>
        <v>#N/A</v>
      </c>
      <c r="CL660" t="e">
        <f t="shared" ref="CL660:CL668" ca="1" si="1689">$L660*$E$626</f>
        <v>#N/A</v>
      </c>
      <c r="CM660" t="e">
        <f t="shared" ref="CM660:CM668" ca="1" si="1690">$L660*$E$626</f>
        <v>#N/A</v>
      </c>
      <c r="CN660" t="e">
        <f t="shared" ref="CN660:CN668" ca="1" si="1691">$L660*$E$626</f>
        <v>#N/A</v>
      </c>
      <c r="CO660" t="e">
        <f t="shared" ref="CO660:CO668" ca="1" si="1692">$L660*$E$626</f>
        <v>#N/A</v>
      </c>
      <c r="CP660" t="e">
        <f t="shared" ref="CP660:CP668" ca="1" si="1693">$L660*$E$626</f>
        <v>#N/A</v>
      </c>
      <c r="CQ660" t="e">
        <f t="shared" ref="CQ660:CQ668" ca="1" si="1694">$L660*$E$626</f>
        <v>#N/A</v>
      </c>
      <c r="CR660" t="e">
        <f t="shared" ref="CR660:CR668" ca="1" si="1695">$L660*$E$626</f>
        <v>#N/A</v>
      </c>
      <c r="CS660" t="e">
        <f t="shared" ref="CS660:CS668" ca="1" si="1696">$L660*$E$626</f>
        <v>#N/A</v>
      </c>
      <c r="CT660" t="e">
        <f t="shared" ref="CT660:CT668" ca="1" si="1697">$L660*$E$626</f>
        <v>#N/A</v>
      </c>
      <c r="CU660" t="e">
        <f t="shared" ref="CU660:CU668" ca="1" si="1698">$L660*$E$626</f>
        <v>#N/A</v>
      </c>
      <c r="CV660" t="e">
        <f t="shared" ref="CV660:CV668" ca="1" si="1699">$L660*$E$626</f>
        <v>#N/A</v>
      </c>
      <c r="CW660" t="e">
        <f t="shared" ref="CW660:CW668" ca="1" si="1700">$L660*$E$626</f>
        <v>#N/A</v>
      </c>
      <c r="CX660" t="e">
        <f t="shared" ref="CX660:CX668" ca="1" si="1701">$L660*$E$626</f>
        <v>#N/A</v>
      </c>
      <c r="CY660" t="e">
        <f t="shared" ref="CY660:CY668" ca="1" si="1702">$L660*$E$626</f>
        <v>#N/A</v>
      </c>
      <c r="CZ660" t="e">
        <f t="shared" ref="CZ660:CZ668" ca="1" si="1703">$L660*$E$626</f>
        <v>#N/A</v>
      </c>
      <c r="DA660" t="e">
        <f t="shared" ref="DA660:DA668" ca="1" si="1704">$L660*$E$626</f>
        <v>#N/A</v>
      </c>
      <c r="DB660" t="e">
        <f t="shared" ref="DB660:DB668" ca="1" si="1705">$L660*$E$626</f>
        <v>#N/A</v>
      </c>
      <c r="DC660" t="e">
        <f t="shared" ref="DC660:DC668" ca="1" si="1706">$L660*$E$626</f>
        <v>#N/A</v>
      </c>
      <c r="DD660" t="e">
        <f t="shared" ref="DD660:DD668" ca="1" si="1707">$L660*$E$626</f>
        <v>#N/A</v>
      </c>
      <c r="DE660" t="e">
        <f t="shared" ref="DE660:DE668" ca="1" si="1708">$L660*$E$626</f>
        <v>#N/A</v>
      </c>
      <c r="DF660" t="e">
        <f t="shared" ref="DF660:DF668" ca="1" si="1709">$L660*$E$626</f>
        <v>#N/A</v>
      </c>
      <c r="DG660" t="e">
        <f t="shared" ref="DG660:DG668" ca="1" si="1710">$L660*$E$626</f>
        <v>#N/A</v>
      </c>
      <c r="DH660" t="e">
        <f t="shared" ref="DH660:DH668" ca="1" si="1711">$L660*$E$626</f>
        <v>#N/A</v>
      </c>
      <c r="DI660" t="e">
        <f t="shared" ref="DI660:DI668" ca="1" si="1712">$L660*$E$626</f>
        <v>#N/A</v>
      </c>
      <c r="DJ660" s="91" t="e">
        <f t="shared" ref="DJ660:DJ668" ca="1" si="1713">$L660*$E$626</f>
        <v>#N/A</v>
      </c>
      <c r="DK660" t="e">
        <f t="shared" ref="DK660:DK668" ca="1" si="1714">$L660*$E$626</f>
        <v>#N/A</v>
      </c>
      <c r="DL660" t="e">
        <f t="shared" ref="DL660:DL668" ca="1" si="1715">$L660*$E$626</f>
        <v>#N/A</v>
      </c>
      <c r="DM660" t="e">
        <f t="shared" ref="DM660:DM668" ca="1" si="1716">$L660*$E$626</f>
        <v>#N/A</v>
      </c>
      <c r="DN660" t="e">
        <f t="shared" ref="DN660:DN668" ca="1" si="1717">$L660*$E$626</f>
        <v>#N/A</v>
      </c>
      <c r="DO660" t="e">
        <f t="shared" ref="DO660:DO668" ca="1" si="1718">$L660*$E$626</f>
        <v>#N/A</v>
      </c>
      <c r="DP660" t="e">
        <f t="shared" ref="DP660:DP668" ca="1" si="1719">$L660*$E$626</f>
        <v>#N/A</v>
      </c>
      <c r="DQ660" t="e">
        <f t="shared" ref="DQ660:DQ668" ca="1" si="1720">$L660*$E$626</f>
        <v>#N/A</v>
      </c>
      <c r="DR660" t="e">
        <f t="shared" ref="DR660:DR668" ca="1" si="1721">$L660*$E$626</f>
        <v>#N/A</v>
      </c>
      <c r="DS660" t="e">
        <f t="shared" ref="DS660:DS668" ca="1" si="1722">$L660*$E$626</f>
        <v>#N/A</v>
      </c>
      <c r="DT660" t="e">
        <f t="shared" ref="DT660:DT668" ca="1" si="1723">$L660*$E$626</f>
        <v>#N/A</v>
      </c>
      <c r="DU660" t="e">
        <f t="shared" ref="DU660:DU668" ca="1" si="1724">$L660*$E$626</f>
        <v>#N/A</v>
      </c>
      <c r="DV660" t="e">
        <f t="shared" ref="DV660:DV668" ca="1" si="1725">$L660*$E$626</f>
        <v>#N/A</v>
      </c>
      <c r="DW660" t="e">
        <f t="shared" ref="DW660:DW668" ca="1" si="1726">$L660*$E$626</f>
        <v>#N/A</v>
      </c>
      <c r="DX660" t="e">
        <f t="shared" ref="DX660:DX668" ca="1" si="1727">$L660*$E$626</f>
        <v>#N/A</v>
      </c>
      <c r="DY660" t="e">
        <f t="shared" ref="DY660:DY668" ca="1" si="1728">$L660*$E$626</f>
        <v>#N/A</v>
      </c>
      <c r="DZ660" t="e">
        <f t="shared" ref="DZ660:DZ668" ca="1" si="1729">$L660*$E$626</f>
        <v>#N/A</v>
      </c>
      <c r="EA660" t="e">
        <f t="shared" ref="EA660:EA668" ca="1" si="1730">$L660*$E$626</f>
        <v>#N/A</v>
      </c>
      <c r="EB660" t="e">
        <f t="shared" ref="EB660:EB668" ca="1" si="1731">$L660*$E$626</f>
        <v>#N/A</v>
      </c>
      <c r="EC660" t="e">
        <f t="shared" ref="EC660:EC668" ca="1" si="1732">$L660*$E$626</f>
        <v>#N/A</v>
      </c>
      <c r="ED660" t="e">
        <f t="shared" ref="ED660:ED668" ca="1" si="1733">$L660*$E$626</f>
        <v>#N/A</v>
      </c>
      <c r="EE660" t="e">
        <f t="shared" ref="EE660:EE668" ca="1" si="1734">$L660*$E$626</f>
        <v>#N/A</v>
      </c>
      <c r="EF660" t="e">
        <f t="shared" ref="EF660:EF668" ca="1" si="1735">$L660*$E$626</f>
        <v>#N/A</v>
      </c>
      <c r="EG660" t="e">
        <f t="shared" ref="EG660:EG668" ca="1" si="1736">$L660*$E$626</f>
        <v>#N/A</v>
      </c>
      <c r="EH660" t="e">
        <f t="shared" ref="EH660:EH668" ca="1" si="1737">$L660*$E$626</f>
        <v>#N/A</v>
      </c>
      <c r="EI660" t="e">
        <f t="shared" ref="EI660:EI668" ca="1" si="1738">$L660*$E$626</f>
        <v>#N/A</v>
      </c>
      <c r="EJ660" t="e">
        <f t="shared" ref="EJ660:EJ668" ca="1" si="1739">$L660*$E$626</f>
        <v>#N/A</v>
      </c>
      <c r="EK660" t="e">
        <f t="shared" ref="EK660:EK668" ca="1" si="1740">$L660*$E$626</f>
        <v>#N/A</v>
      </c>
      <c r="EL660" t="e">
        <f t="shared" ref="EL660:EL668" ca="1" si="1741">$L660*$E$626</f>
        <v>#N/A</v>
      </c>
      <c r="EM660" t="e">
        <f t="shared" ref="EM660:EM668" ca="1" si="1742">$L660*$E$626</f>
        <v>#N/A</v>
      </c>
      <c r="EN660" s="91" t="e">
        <f t="shared" ref="EN660:EN668" ca="1" si="1743">$L660*$E$626</f>
        <v>#N/A</v>
      </c>
    </row>
    <row r="661" spans="1:144">
      <c r="A661">
        <f ca="1"/>
        <v>0</v>
      </c>
      <c r="B661">
        <f ca="1"/>
        <v>0</v>
      </c>
      <c r="C661">
        <f ca="1"/>
        <v>0</v>
      </c>
      <c r="D661" t="str">
        <f ca="1"/>
        <v/>
      </c>
      <c r="E661">
        <f ca="1"/>
        <v>0</v>
      </c>
      <c r="F661">
        <f ca="1"/>
        <v>0</v>
      </c>
      <c r="G661">
        <f ca="1"/>
        <v>0</v>
      </c>
      <c r="H661" t="str">
        <f ca="1"/>
        <v/>
      </c>
      <c r="I661">
        <f ca="1"/>
        <v>0</v>
      </c>
      <c r="J661" t="str">
        <f ca="1"/>
        <v/>
      </c>
      <c r="K661" t="str">
        <f ca="1"/>
        <v>0</v>
      </c>
      <c r="L661" t="str">
        <f ca="1"/>
        <v>0</v>
      </c>
      <c r="M661" t="str">
        <f ca="1"/>
        <v>0</v>
      </c>
      <c r="X661" s="91" t="e">
        <f t="shared" ca="1" si="1623"/>
        <v>#N/A</v>
      </c>
      <c r="Y661" t="e">
        <f t="shared" ca="1" si="1624"/>
        <v>#N/A</v>
      </c>
      <c r="Z661" t="e">
        <f t="shared" ca="1" si="1625"/>
        <v>#N/A</v>
      </c>
      <c r="AA661" t="e">
        <f t="shared" ca="1" si="1626"/>
        <v>#N/A</v>
      </c>
      <c r="AB661" t="e">
        <f t="shared" ca="1" si="1627"/>
        <v>#N/A</v>
      </c>
      <c r="AC661" t="e">
        <f t="shared" ca="1" si="1628"/>
        <v>#N/A</v>
      </c>
      <c r="AD661" t="e">
        <f t="shared" ca="1" si="1629"/>
        <v>#N/A</v>
      </c>
      <c r="AE661" t="e">
        <f t="shared" ca="1" si="1630"/>
        <v>#N/A</v>
      </c>
      <c r="AF661" t="e">
        <f t="shared" ca="1" si="1631"/>
        <v>#N/A</v>
      </c>
      <c r="AG661" t="e">
        <f t="shared" ca="1" si="1632"/>
        <v>#N/A</v>
      </c>
      <c r="AH661" t="e">
        <f t="shared" ca="1" si="1633"/>
        <v>#N/A</v>
      </c>
      <c r="AI661" t="e">
        <f t="shared" ca="1" si="1634"/>
        <v>#N/A</v>
      </c>
      <c r="AJ661" t="e">
        <f t="shared" ca="1" si="1635"/>
        <v>#N/A</v>
      </c>
      <c r="AK661" t="e">
        <f t="shared" ca="1" si="1636"/>
        <v>#N/A</v>
      </c>
      <c r="AL661" t="e">
        <f t="shared" ca="1" si="1637"/>
        <v>#N/A</v>
      </c>
      <c r="AM661" t="e">
        <f t="shared" ca="1" si="1638"/>
        <v>#N/A</v>
      </c>
      <c r="AN661" t="e">
        <f t="shared" ca="1" si="1639"/>
        <v>#N/A</v>
      </c>
      <c r="AO661" t="e">
        <f t="shared" ca="1" si="1640"/>
        <v>#N/A</v>
      </c>
      <c r="AP661" t="e">
        <f t="shared" ca="1" si="1641"/>
        <v>#N/A</v>
      </c>
      <c r="AQ661" t="e">
        <f t="shared" ca="1" si="1642"/>
        <v>#N/A</v>
      </c>
      <c r="AR661" t="e">
        <f t="shared" ca="1" si="1643"/>
        <v>#N/A</v>
      </c>
      <c r="AS661" t="e">
        <f t="shared" ca="1" si="1644"/>
        <v>#N/A</v>
      </c>
      <c r="AT661" t="e">
        <f t="shared" ca="1" si="1645"/>
        <v>#N/A</v>
      </c>
      <c r="AU661" t="e">
        <f t="shared" ca="1" si="1646"/>
        <v>#N/A</v>
      </c>
      <c r="AV661" t="e">
        <f t="shared" ca="1" si="1647"/>
        <v>#N/A</v>
      </c>
      <c r="AW661" t="e">
        <f t="shared" ca="1" si="1648"/>
        <v>#N/A</v>
      </c>
      <c r="AX661" t="e">
        <f t="shared" ca="1" si="1649"/>
        <v>#N/A</v>
      </c>
      <c r="AY661" t="e">
        <f t="shared" ca="1" si="1650"/>
        <v>#N/A</v>
      </c>
      <c r="AZ661" t="e">
        <f t="shared" ca="1" si="1651"/>
        <v>#N/A</v>
      </c>
      <c r="BA661" t="e">
        <f t="shared" ca="1" si="1652"/>
        <v>#N/A</v>
      </c>
      <c r="BB661" s="91" t="e">
        <f t="shared" ca="1" si="1653"/>
        <v>#N/A</v>
      </c>
      <c r="BC661" t="e">
        <f t="shared" ca="1" si="1654"/>
        <v>#N/A</v>
      </c>
      <c r="BD661" t="e">
        <f t="shared" ca="1" si="1655"/>
        <v>#N/A</v>
      </c>
      <c r="BE661" t="e">
        <f t="shared" ca="1" si="1656"/>
        <v>#N/A</v>
      </c>
      <c r="BF661" t="e">
        <f t="shared" ca="1" si="1657"/>
        <v>#N/A</v>
      </c>
      <c r="BG661" t="e">
        <f t="shared" ca="1" si="1658"/>
        <v>#N/A</v>
      </c>
      <c r="BH661" t="e">
        <f t="shared" ca="1" si="1659"/>
        <v>#N/A</v>
      </c>
      <c r="BI661" t="e">
        <f t="shared" ca="1" si="1660"/>
        <v>#N/A</v>
      </c>
      <c r="BJ661" t="e">
        <f t="shared" ca="1" si="1661"/>
        <v>#N/A</v>
      </c>
      <c r="BK661" t="e">
        <f t="shared" ca="1" si="1662"/>
        <v>#N/A</v>
      </c>
      <c r="BL661" t="e">
        <f t="shared" ca="1" si="1663"/>
        <v>#N/A</v>
      </c>
      <c r="BM661" t="e">
        <f t="shared" ca="1" si="1664"/>
        <v>#N/A</v>
      </c>
      <c r="BN661" t="e">
        <f t="shared" ca="1" si="1665"/>
        <v>#N/A</v>
      </c>
      <c r="BO661" t="e">
        <f t="shared" ca="1" si="1666"/>
        <v>#N/A</v>
      </c>
      <c r="BP661" t="e">
        <f t="shared" ca="1" si="1667"/>
        <v>#N/A</v>
      </c>
      <c r="BQ661" t="e">
        <f t="shared" ca="1" si="1668"/>
        <v>#N/A</v>
      </c>
      <c r="BR661" t="e">
        <f t="shared" ca="1" si="1669"/>
        <v>#N/A</v>
      </c>
      <c r="BS661" t="e">
        <f t="shared" ca="1" si="1670"/>
        <v>#N/A</v>
      </c>
      <c r="BT661" t="e">
        <f t="shared" ca="1" si="1671"/>
        <v>#N/A</v>
      </c>
      <c r="BU661" t="e">
        <f t="shared" ca="1" si="1672"/>
        <v>#N/A</v>
      </c>
      <c r="BV661" t="e">
        <f t="shared" ca="1" si="1673"/>
        <v>#N/A</v>
      </c>
      <c r="BW661" t="e">
        <f t="shared" ca="1" si="1674"/>
        <v>#N/A</v>
      </c>
      <c r="BX661" t="e">
        <f t="shared" ca="1" si="1675"/>
        <v>#N/A</v>
      </c>
      <c r="BY661" t="e">
        <f t="shared" ca="1" si="1676"/>
        <v>#N/A</v>
      </c>
      <c r="BZ661" t="e">
        <f t="shared" ca="1" si="1677"/>
        <v>#N/A</v>
      </c>
      <c r="CA661" t="e">
        <f t="shared" ca="1" si="1678"/>
        <v>#N/A</v>
      </c>
      <c r="CB661" t="e">
        <f t="shared" ca="1" si="1679"/>
        <v>#N/A</v>
      </c>
      <c r="CC661" t="e">
        <f t="shared" ca="1" si="1680"/>
        <v>#N/A</v>
      </c>
      <c r="CD661" t="e">
        <f t="shared" ca="1" si="1681"/>
        <v>#N/A</v>
      </c>
      <c r="CE661" t="e">
        <f t="shared" ca="1" si="1682"/>
        <v>#N/A</v>
      </c>
      <c r="CF661" s="91" t="e">
        <f t="shared" ca="1" si="1683"/>
        <v>#N/A</v>
      </c>
      <c r="CG661" t="e">
        <f t="shared" ca="1" si="1684"/>
        <v>#N/A</v>
      </c>
      <c r="CH661" t="e">
        <f t="shared" ca="1" si="1685"/>
        <v>#N/A</v>
      </c>
      <c r="CI661" t="e">
        <f t="shared" ca="1" si="1686"/>
        <v>#N/A</v>
      </c>
      <c r="CJ661" t="e">
        <f t="shared" ca="1" si="1687"/>
        <v>#N/A</v>
      </c>
      <c r="CK661" t="e">
        <f t="shared" ca="1" si="1688"/>
        <v>#N/A</v>
      </c>
      <c r="CL661" t="e">
        <f t="shared" ca="1" si="1689"/>
        <v>#N/A</v>
      </c>
      <c r="CM661" t="e">
        <f t="shared" ca="1" si="1690"/>
        <v>#N/A</v>
      </c>
      <c r="CN661" t="e">
        <f t="shared" ca="1" si="1691"/>
        <v>#N/A</v>
      </c>
      <c r="CO661" t="e">
        <f t="shared" ca="1" si="1692"/>
        <v>#N/A</v>
      </c>
      <c r="CP661" t="e">
        <f t="shared" ca="1" si="1693"/>
        <v>#N/A</v>
      </c>
      <c r="CQ661" t="e">
        <f t="shared" ca="1" si="1694"/>
        <v>#N/A</v>
      </c>
      <c r="CR661" t="e">
        <f t="shared" ca="1" si="1695"/>
        <v>#N/A</v>
      </c>
      <c r="CS661" t="e">
        <f t="shared" ca="1" si="1696"/>
        <v>#N/A</v>
      </c>
      <c r="CT661" t="e">
        <f t="shared" ca="1" si="1697"/>
        <v>#N/A</v>
      </c>
      <c r="CU661" t="e">
        <f t="shared" ca="1" si="1698"/>
        <v>#N/A</v>
      </c>
      <c r="CV661" t="e">
        <f t="shared" ca="1" si="1699"/>
        <v>#N/A</v>
      </c>
      <c r="CW661" t="e">
        <f t="shared" ca="1" si="1700"/>
        <v>#N/A</v>
      </c>
      <c r="CX661" t="e">
        <f t="shared" ca="1" si="1701"/>
        <v>#N/A</v>
      </c>
      <c r="CY661" t="e">
        <f t="shared" ca="1" si="1702"/>
        <v>#N/A</v>
      </c>
      <c r="CZ661" t="e">
        <f t="shared" ca="1" si="1703"/>
        <v>#N/A</v>
      </c>
      <c r="DA661" t="e">
        <f t="shared" ca="1" si="1704"/>
        <v>#N/A</v>
      </c>
      <c r="DB661" t="e">
        <f t="shared" ca="1" si="1705"/>
        <v>#N/A</v>
      </c>
      <c r="DC661" t="e">
        <f t="shared" ca="1" si="1706"/>
        <v>#N/A</v>
      </c>
      <c r="DD661" t="e">
        <f t="shared" ca="1" si="1707"/>
        <v>#N/A</v>
      </c>
      <c r="DE661" t="e">
        <f t="shared" ca="1" si="1708"/>
        <v>#N/A</v>
      </c>
      <c r="DF661" t="e">
        <f t="shared" ca="1" si="1709"/>
        <v>#N/A</v>
      </c>
      <c r="DG661" t="e">
        <f t="shared" ca="1" si="1710"/>
        <v>#N/A</v>
      </c>
      <c r="DH661" t="e">
        <f t="shared" ca="1" si="1711"/>
        <v>#N/A</v>
      </c>
      <c r="DI661" t="e">
        <f t="shared" ca="1" si="1712"/>
        <v>#N/A</v>
      </c>
      <c r="DJ661" s="91" t="e">
        <f t="shared" ca="1" si="1713"/>
        <v>#N/A</v>
      </c>
      <c r="DK661" t="e">
        <f t="shared" ca="1" si="1714"/>
        <v>#N/A</v>
      </c>
      <c r="DL661" t="e">
        <f t="shared" ca="1" si="1715"/>
        <v>#N/A</v>
      </c>
      <c r="DM661" t="e">
        <f t="shared" ca="1" si="1716"/>
        <v>#N/A</v>
      </c>
      <c r="DN661" t="e">
        <f t="shared" ca="1" si="1717"/>
        <v>#N/A</v>
      </c>
      <c r="DO661" t="e">
        <f t="shared" ca="1" si="1718"/>
        <v>#N/A</v>
      </c>
      <c r="DP661" t="e">
        <f t="shared" ca="1" si="1719"/>
        <v>#N/A</v>
      </c>
      <c r="DQ661" t="e">
        <f t="shared" ca="1" si="1720"/>
        <v>#N/A</v>
      </c>
      <c r="DR661" t="e">
        <f t="shared" ca="1" si="1721"/>
        <v>#N/A</v>
      </c>
      <c r="DS661" t="e">
        <f t="shared" ca="1" si="1722"/>
        <v>#N/A</v>
      </c>
      <c r="DT661" t="e">
        <f t="shared" ca="1" si="1723"/>
        <v>#N/A</v>
      </c>
      <c r="DU661" t="e">
        <f t="shared" ca="1" si="1724"/>
        <v>#N/A</v>
      </c>
      <c r="DV661" t="e">
        <f t="shared" ca="1" si="1725"/>
        <v>#N/A</v>
      </c>
      <c r="DW661" t="e">
        <f t="shared" ca="1" si="1726"/>
        <v>#N/A</v>
      </c>
      <c r="DX661" t="e">
        <f t="shared" ca="1" si="1727"/>
        <v>#N/A</v>
      </c>
      <c r="DY661" t="e">
        <f t="shared" ca="1" si="1728"/>
        <v>#N/A</v>
      </c>
      <c r="DZ661" t="e">
        <f t="shared" ca="1" si="1729"/>
        <v>#N/A</v>
      </c>
      <c r="EA661" t="e">
        <f t="shared" ca="1" si="1730"/>
        <v>#N/A</v>
      </c>
      <c r="EB661" t="e">
        <f t="shared" ca="1" si="1731"/>
        <v>#N/A</v>
      </c>
      <c r="EC661" t="e">
        <f t="shared" ca="1" si="1732"/>
        <v>#N/A</v>
      </c>
      <c r="ED661" t="e">
        <f t="shared" ca="1" si="1733"/>
        <v>#N/A</v>
      </c>
      <c r="EE661" t="e">
        <f t="shared" ca="1" si="1734"/>
        <v>#N/A</v>
      </c>
      <c r="EF661" t="e">
        <f t="shared" ca="1" si="1735"/>
        <v>#N/A</v>
      </c>
      <c r="EG661" t="e">
        <f t="shared" ca="1" si="1736"/>
        <v>#N/A</v>
      </c>
      <c r="EH661" t="e">
        <f t="shared" ca="1" si="1737"/>
        <v>#N/A</v>
      </c>
      <c r="EI661" t="e">
        <f t="shared" ca="1" si="1738"/>
        <v>#N/A</v>
      </c>
      <c r="EJ661" t="e">
        <f t="shared" ca="1" si="1739"/>
        <v>#N/A</v>
      </c>
      <c r="EK661" t="e">
        <f t="shared" ca="1" si="1740"/>
        <v>#N/A</v>
      </c>
      <c r="EL661" t="e">
        <f t="shared" ca="1" si="1741"/>
        <v>#N/A</v>
      </c>
      <c r="EM661" t="e">
        <f t="shared" ca="1" si="1742"/>
        <v>#N/A</v>
      </c>
      <c r="EN661" s="91" t="e">
        <f t="shared" ca="1" si="1743"/>
        <v>#N/A</v>
      </c>
    </row>
    <row r="662" spans="1:144">
      <c r="A662">
        <f ca="1"/>
        <v>0</v>
      </c>
      <c r="B662">
        <f ca="1"/>
        <v>0</v>
      </c>
      <c r="C662">
        <f ca="1"/>
        <v>0</v>
      </c>
      <c r="D662" t="str">
        <f ca="1"/>
        <v/>
      </c>
      <c r="E662">
        <f ca="1"/>
        <v>0</v>
      </c>
      <c r="F662">
        <f ca="1"/>
        <v>0</v>
      </c>
      <c r="G662">
        <f ca="1"/>
        <v>0</v>
      </c>
      <c r="H662" t="str">
        <f ca="1"/>
        <v/>
      </c>
      <c r="I662">
        <f ca="1"/>
        <v>0</v>
      </c>
      <c r="J662" t="str">
        <f ca="1"/>
        <v/>
      </c>
      <c r="K662" t="str">
        <f ca="1"/>
        <v>0</v>
      </c>
      <c r="L662" t="str">
        <f ca="1"/>
        <v>0</v>
      </c>
      <c r="M662" t="str">
        <f ca="1"/>
        <v>0</v>
      </c>
      <c r="X662" s="91" t="e">
        <f t="shared" ca="1" si="1623"/>
        <v>#N/A</v>
      </c>
      <c r="Y662" t="e">
        <f t="shared" ca="1" si="1624"/>
        <v>#N/A</v>
      </c>
      <c r="Z662" t="e">
        <f t="shared" ca="1" si="1625"/>
        <v>#N/A</v>
      </c>
      <c r="AA662" t="e">
        <f t="shared" ca="1" si="1626"/>
        <v>#N/A</v>
      </c>
      <c r="AB662" t="e">
        <f t="shared" ca="1" si="1627"/>
        <v>#N/A</v>
      </c>
      <c r="AC662" t="e">
        <f t="shared" ca="1" si="1628"/>
        <v>#N/A</v>
      </c>
      <c r="AD662" t="e">
        <f t="shared" ca="1" si="1629"/>
        <v>#N/A</v>
      </c>
      <c r="AE662" t="e">
        <f t="shared" ca="1" si="1630"/>
        <v>#N/A</v>
      </c>
      <c r="AF662" t="e">
        <f t="shared" ca="1" si="1631"/>
        <v>#N/A</v>
      </c>
      <c r="AG662" t="e">
        <f t="shared" ca="1" si="1632"/>
        <v>#N/A</v>
      </c>
      <c r="AH662" t="e">
        <f t="shared" ca="1" si="1633"/>
        <v>#N/A</v>
      </c>
      <c r="AI662" t="e">
        <f t="shared" ca="1" si="1634"/>
        <v>#N/A</v>
      </c>
      <c r="AJ662" t="e">
        <f t="shared" ca="1" si="1635"/>
        <v>#N/A</v>
      </c>
      <c r="AK662" t="e">
        <f t="shared" ca="1" si="1636"/>
        <v>#N/A</v>
      </c>
      <c r="AL662" t="e">
        <f t="shared" ca="1" si="1637"/>
        <v>#N/A</v>
      </c>
      <c r="AM662" t="e">
        <f t="shared" ca="1" si="1638"/>
        <v>#N/A</v>
      </c>
      <c r="AN662" t="e">
        <f t="shared" ca="1" si="1639"/>
        <v>#N/A</v>
      </c>
      <c r="AO662" t="e">
        <f t="shared" ca="1" si="1640"/>
        <v>#N/A</v>
      </c>
      <c r="AP662" t="e">
        <f t="shared" ca="1" si="1641"/>
        <v>#N/A</v>
      </c>
      <c r="AQ662" t="e">
        <f t="shared" ca="1" si="1642"/>
        <v>#N/A</v>
      </c>
      <c r="AR662" t="e">
        <f t="shared" ca="1" si="1643"/>
        <v>#N/A</v>
      </c>
      <c r="AS662" t="e">
        <f t="shared" ca="1" si="1644"/>
        <v>#N/A</v>
      </c>
      <c r="AT662" t="e">
        <f t="shared" ca="1" si="1645"/>
        <v>#N/A</v>
      </c>
      <c r="AU662" t="e">
        <f t="shared" ca="1" si="1646"/>
        <v>#N/A</v>
      </c>
      <c r="AV662" t="e">
        <f t="shared" ca="1" si="1647"/>
        <v>#N/A</v>
      </c>
      <c r="AW662" t="e">
        <f t="shared" ca="1" si="1648"/>
        <v>#N/A</v>
      </c>
      <c r="AX662" t="e">
        <f t="shared" ca="1" si="1649"/>
        <v>#N/A</v>
      </c>
      <c r="AY662" t="e">
        <f t="shared" ca="1" si="1650"/>
        <v>#N/A</v>
      </c>
      <c r="AZ662" t="e">
        <f t="shared" ca="1" si="1651"/>
        <v>#N/A</v>
      </c>
      <c r="BA662" t="e">
        <f t="shared" ca="1" si="1652"/>
        <v>#N/A</v>
      </c>
      <c r="BB662" s="91" t="e">
        <f t="shared" ca="1" si="1653"/>
        <v>#N/A</v>
      </c>
      <c r="BC662" t="e">
        <f t="shared" ca="1" si="1654"/>
        <v>#N/A</v>
      </c>
      <c r="BD662" t="e">
        <f t="shared" ca="1" si="1655"/>
        <v>#N/A</v>
      </c>
      <c r="BE662" t="e">
        <f t="shared" ca="1" si="1656"/>
        <v>#N/A</v>
      </c>
      <c r="BF662" t="e">
        <f t="shared" ca="1" si="1657"/>
        <v>#N/A</v>
      </c>
      <c r="BG662" t="e">
        <f t="shared" ca="1" si="1658"/>
        <v>#N/A</v>
      </c>
      <c r="BH662" t="e">
        <f t="shared" ca="1" si="1659"/>
        <v>#N/A</v>
      </c>
      <c r="BI662" t="e">
        <f t="shared" ca="1" si="1660"/>
        <v>#N/A</v>
      </c>
      <c r="BJ662" t="e">
        <f t="shared" ca="1" si="1661"/>
        <v>#N/A</v>
      </c>
      <c r="BK662" t="e">
        <f t="shared" ca="1" si="1662"/>
        <v>#N/A</v>
      </c>
      <c r="BL662" t="e">
        <f t="shared" ca="1" si="1663"/>
        <v>#N/A</v>
      </c>
      <c r="BM662" t="e">
        <f t="shared" ca="1" si="1664"/>
        <v>#N/A</v>
      </c>
      <c r="BN662" t="e">
        <f t="shared" ca="1" si="1665"/>
        <v>#N/A</v>
      </c>
      <c r="BO662" t="e">
        <f t="shared" ca="1" si="1666"/>
        <v>#N/A</v>
      </c>
      <c r="BP662" t="e">
        <f t="shared" ca="1" si="1667"/>
        <v>#N/A</v>
      </c>
      <c r="BQ662" t="e">
        <f t="shared" ca="1" si="1668"/>
        <v>#N/A</v>
      </c>
      <c r="BR662" t="e">
        <f t="shared" ca="1" si="1669"/>
        <v>#N/A</v>
      </c>
      <c r="BS662" t="e">
        <f t="shared" ca="1" si="1670"/>
        <v>#N/A</v>
      </c>
      <c r="BT662" t="e">
        <f t="shared" ca="1" si="1671"/>
        <v>#N/A</v>
      </c>
      <c r="BU662" t="e">
        <f t="shared" ca="1" si="1672"/>
        <v>#N/A</v>
      </c>
      <c r="BV662" t="e">
        <f t="shared" ca="1" si="1673"/>
        <v>#N/A</v>
      </c>
      <c r="BW662" t="e">
        <f t="shared" ca="1" si="1674"/>
        <v>#N/A</v>
      </c>
      <c r="BX662" t="e">
        <f t="shared" ca="1" si="1675"/>
        <v>#N/A</v>
      </c>
      <c r="BY662" t="e">
        <f t="shared" ca="1" si="1676"/>
        <v>#N/A</v>
      </c>
      <c r="BZ662" t="e">
        <f t="shared" ca="1" si="1677"/>
        <v>#N/A</v>
      </c>
      <c r="CA662" t="e">
        <f t="shared" ca="1" si="1678"/>
        <v>#N/A</v>
      </c>
      <c r="CB662" t="e">
        <f t="shared" ca="1" si="1679"/>
        <v>#N/A</v>
      </c>
      <c r="CC662" t="e">
        <f t="shared" ca="1" si="1680"/>
        <v>#N/A</v>
      </c>
      <c r="CD662" t="e">
        <f t="shared" ca="1" si="1681"/>
        <v>#N/A</v>
      </c>
      <c r="CE662" t="e">
        <f t="shared" ca="1" si="1682"/>
        <v>#N/A</v>
      </c>
      <c r="CF662" s="91" t="e">
        <f t="shared" ca="1" si="1683"/>
        <v>#N/A</v>
      </c>
      <c r="CG662" t="e">
        <f t="shared" ca="1" si="1684"/>
        <v>#N/A</v>
      </c>
      <c r="CH662" t="e">
        <f t="shared" ca="1" si="1685"/>
        <v>#N/A</v>
      </c>
      <c r="CI662" t="e">
        <f t="shared" ca="1" si="1686"/>
        <v>#N/A</v>
      </c>
      <c r="CJ662" t="e">
        <f t="shared" ca="1" si="1687"/>
        <v>#N/A</v>
      </c>
      <c r="CK662" t="e">
        <f t="shared" ca="1" si="1688"/>
        <v>#N/A</v>
      </c>
      <c r="CL662" t="e">
        <f t="shared" ca="1" si="1689"/>
        <v>#N/A</v>
      </c>
      <c r="CM662" t="e">
        <f t="shared" ca="1" si="1690"/>
        <v>#N/A</v>
      </c>
      <c r="CN662" t="e">
        <f t="shared" ca="1" si="1691"/>
        <v>#N/A</v>
      </c>
      <c r="CO662" t="e">
        <f t="shared" ca="1" si="1692"/>
        <v>#N/A</v>
      </c>
      <c r="CP662" t="e">
        <f t="shared" ca="1" si="1693"/>
        <v>#N/A</v>
      </c>
      <c r="CQ662" t="e">
        <f t="shared" ca="1" si="1694"/>
        <v>#N/A</v>
      </c>
      <c r="CR662" t="e">
        <f t="shared" ca="1" si="1695"/>
        <v>#N/A</v>
      </c>
      <c r="CS662" t="e">
        <f t="shared" ca="1" si="1696"/>
        <v>#N/A</v>
      </c>
      <c r="CT662" t="e">
        <f t="shared" ca="1" si="1697"/>
        <v>#N/A</v>
      </c>
      <c r="CU662" t="e">
        <f t="shared" ca="1" si="1698"/>
        <v>#N/A</v>
      </c>
      <c r="CV662" t="e">
        <f t="shared" ca="1" si="1699"/>
        <v>#N/A</v>
      </c>
      <c r="CW662" t="e">
        <f t="shared" ca="1" si="1700"/>
        <v>#N/A</v>
      </c>
      <c r="CX662" t="e">
        <f t="shared" ca="1" si="1701"/>
        <v>#N/A</v>
      </c>
      <c r="CY662" t="e">
        <f t="shared" ca="1" si="1702"/>
        <v>#N/A</v>
      </c>
      <c r="CZ662" t="e">
        <f t="shared" ca="1" si="1703"/>
        <v>#N/A</v>
      </c>
      <c r="DA662" t="e">
        <f t="shared" ca="1" si="1704"/>
        <v>#N/A</v>
      </c>
      <c r="DB662" t="e">
        <f t="shared" ca="1" si="1705"/>
        <v>#N/A</v>
      </c>
      <c r="DC662" t="e">
        <f t="shared" ca="1" si="1706"/>
        <v>#N/A</v>
      </c>
      <c r="DD662" t="e">
        <f t="shared" ca="1" si="1707"/>
        <v>#N/A</v>
      </c>
      <c r="DE662" t="e">
        <f t="shared" ca="1" si="1708"/>
        <v>#N/A</v>
      </c>
      <c r="DF662" t="e">
        <f t="shared" ca="1" si="1709"/>
        <v>#N/A</v>
      </c>
      <c r="DG662" t="e">
        <f t="shared" ca="1" si="1710"/>
        <v>#N/A</v>
      </c>
      <c r="DH662" t="e">
        <f t="shared" ca="1" si="1711"/>
        <v>#N/A</v>
      </c>
      <c r="DI662" t="e">
        <f t="shared" ca="1" si="1712"/>
        <v>#N/A</v>
      </c>
      <c r="DJ662" s="91" t="e">
        <f t="shared" ca="1" si="1713"/>
        <v>#N/A</v>
      </c>
      <c r="DK662" t="e">
        <f t="shared" ca="1" si="1714"/>
        <v>#N/A</v>
      </c>
      <c r="DL662" t="e">
        <f t="shared" ca="1" si="1715"/>
        <v>#N/A</v>
      </c>
      <c r="DM662" t="e">
        <f t="shared" ca="1" si="1716"/>
        <v>#N/A</v>
      </c>
      <c r="DN662" t="e">
        <f t="shared" ca="1" si="1717"/>
        <v>#N/A</v>
      </c>
      <c r="DO662" t="e">
        <f t="shared" ca="1" si="1718"/>
        <v>#N/A</v>
      </c>
      <c r="DP662" t="e">
        <f t="shared" ca="1" si="1719"/>
        <v>#N/A</v>
      </c>
      <c r="DQ662" t="e">
        <f t="shared" ca="1" si="1720"/>
        <v>#N/A</v>
      </c>
      <c r="DR662" t="e">
        <f t="shared" ca="1" si="1721"/>
        <v>#N/A</v>
      </c>
      <c r="DS662" t="e">
        <f t="shared" ca="1" si="1722"/>
        <v>#N/A</v>
      </c>
      <c r="DT662" t="e">
        <f t="shared" ca="1" si="1723"/>
        <v>#N/A</v>
      </c>
      <c r="DU662" t="e">
        <f t="shared" ca="1" si="1724"/>
        <v>#N/A</v>
      </c>
      <c r="DV662" t="e">
        <f t="shared" ca="1" si="1725"/>
        <v>#N/A</v>
      </c>
      <c r="DW662" t="e">
        <f t="shared" ca="1" si="1726"/>
        <v>#N/A</v>
      </c>
      <c r="DX662" t="e">
        <f t="shared" ca="1" si="1727"/>
        <v>#N/A</v>
      </c>
      <c r="DY662" t="e">
        <f t="shared" ca="1" si="1728"/>
        <v>#N/A</v>
      </c>
      <c r="DZ662" t="e">
        <f t="shared" ca="1" si="1729"/>
        <v>#N/A</v>
      </c>
      <c r="EA662" t="e">
        <f t="shared" ca="1" si="1730"/>
        <v>#N/A</v>
      </c>
      <c r="EB662" t="e">
        <f t="shared" ca="1" si="1731"/>
        <v>#N/A</v>
      </c>
      <c r="EC662" t="e">
        <f t="shared" ca="1" si="1732"/>
        <v>#N/A</v>
      </c>
      <c r="ED662" t="e">
        <f t="shared" ca="1" si="1733"/>
        <v>#N/A</v>
      </c>
      <c r="EE662" t="e">
        <f t="shared" ca="1" si="1734"/>
        <v>#N/A</v>
      </c>
      <c r="EF662" t="e">
        <f t="shared" ca="1" si="1735"/>
        <v>#N/A</v>
      </c>
      <c r="EG662" t="e">
        <f t="shared" ca="1" si="1736"/>
        <v>#N/A</v>
      </c>
      <c r="EH662" t="e">
        <f t="shared" ca="1" si="1737"/>
        <v>#N/A</v>
      </c>
      <c r="EI662" t="e">
        <f t="shared" ca="1" si="1738"/>
        <v>#N/A</v>
      </c>
      <c r="EJ662" t="e">
        <f t="shared" ca="1" si="1739"/>
        <v>#N/A</v>
      </c>
      <c r="EK662" t="e">
        <f t="shared" ca="1" si="1740"/>
        <v>#N/A</v>
      </c>
      <c r="EL662" t="e">
        <f t="shared" ca="1" si="1741"/>
        <v>#N/A</v>
      </c>
      <c r="EM662" t="e">
        <f t="shared" ca="1" si="1742"/>
        <v>#N/A</v>
      </c>
      <c r="EN662" s="91" t="e">
        <f t="shared" ca="1" si="1743"/>
        <v>#N/A</v>
      </c>
    </row>
    <row r="663" spans="1:144">
      <c r="A663">
        <f ca="1"/>
        <v>0</v>
      </c>
      <c r="B663">
        <f ca="1"/>
        <v>0</v>
      </c>
      <c r="C663">
        <f ca="1"/>
        <v>0</v>
      </c>
      <c r="D663" t="str">
        <f ca="1"/>
        <v/>
      </c>
      <c r="E663">
        <f ca="1"/>
        <v>0</v>
      </c>
      <c r="F663">
        <f ca="1"/>
        <v>0</v>
      </c>
      <c r="G663">
        <f ca="1"/>
        <v>0</v>
      </c>
      <c r="H663" t="str">
        <f ca="1"/>
        <v/>
      </c>
      <c r="I663">
        <f ca="1"/>
        <v>0</v>
      </c>
      <c r="J663" t="str">
        <f ca="1"/>
        <v/>
      </c>
      <c r="K663" t="str">
        <f ca="1"/>
        <v>0</v>
      </c>
      <c r="L663" t="str">
        <f ca="1"/>
        <v>0</v>
      </c>
      <c r="M663" t="str">
        <f ca="1"/>
        <v>0</v>
      </c>
      <c r="X663" s="91" t="e">
        <f t="shared" ca="1" si="1623"/>
        <v>#N/A</v>
      </c>
      <c r="Y663" t="e">
        <f t="shared" ca="1" si="1624"/>
        <v>#N/A</v>
      </c>
      <c r="Z663" t="e">
        <f t="shared" ca="1" si="1625"/>
        <v>#N/A</v>
      </c>
      <c r="AA663" t="e">
        <f t="shared" ca="1" si="1626"/>
        <v>#N/A</v>
      </c>
      <c r="AB663" t="e">
        <f t="shared" ca="1" si="1627"/>
        <v>#N/A</v>
      </c>
      <c r="AC663" t="e">
        <f t="shared" ca="1" si="1628"/>
        <v>#N/A</v>
      </c>
      <c r="AD663" t="e">
        <f t="shared" ca="1" si="1629"/>
        <v>#N/A</v>
      </c>
      <c r="AE663" t="e">
        <f t="shared" ca="1" si="1630"/>
        <v>#N/A</v>
      </c>
      <c r="AF663" t="e">
        <f t="shared" ca="1" si="1631"/>
        <v>#N/A</v>
      </c>
      <c r="AG663" t="e">
        <f t="shared" ca="1" si="1632"/>
        <v>#N/A</v>
      </c>
      <c r="AH663" t="e">
        <f t="shared" ca="1" si="1633"/>
        <v>#N/A</v>
      </c>
      <c r="AI663" t="e">
        <f t="shared" ca="1" si="1634"/>
        <v>#N/A</v>
      </c>
      <c r="AJ663" t="e">
        <f t="shared" ca="1" si="1635"/>
        <v>#N/A</v>
      </c>
      <c r="AK663" t="e">
        <f t="shared" ca="1" si="1636"/>
        <v>#N/A</v>
      </c>
      <c r="AL663" t="e">
        <f t="shared" ca="1" si="1637"/>
        <v>#N/A</v>
      </c>
      <c r="AM663" t="e">
        <f t="shared" ca="1" si="1638"/>
        <v>#N/A</v>
      </c>
      <c r="AN663" t="e">
        <f t="shared" ca="1" si="1639"/>
        <v>#N/A</v>
      </c>
      <c r="AO663" t="e">
        <f t="shared" ca="1" si="1640"/>
        <v>#N/A</v>
      </c>
      <c r="AP663" t="e">
        <f t="shared" ca="1" si="1641"/>
        <v>#N/A</v>
      </c>
      <c r="AQ663" t="e">
        <f t="shared" ca="1" si="1642"/>
        <v>#N/A</v>
      </c>
      <c r="AR663" t="e">
        <f t="shared" ca="1" si="1643"/>
        <v>#N/A</v>
      </c>
      <c r="AS663" t="e">
        <f t="shared" ca="1" si="1644"/>
        <v>#N/A</v>
      </c>
      <c r="AT663" t="e">
        <f t="shared" ca="1" si="1645"/>
        <v>#N/A</v>
      </c>
      <c r="AU663" t="e">
        <f t="shared" ca="1" si="1646"/>
        <v>#N/A</v>
      </c>
      <c r="AV663" t="e">
        <f t="shared" ca="1" si="1647"/>
        <v>#N/A</v>
      </c>
      <c r="AW663" t="e">
        <f t="shared" ca="1" si="1648"/>
        <v>#N/A</v>
      </c>
      <c r="AX663" t="e">
        <f t="shared" ca="1" si="1649"/>
        <v>#N/A</v>
      </c>
      <c r="AY663" t="e">
        <f t="shared" ca="1" si="1650"/>
        <v>#N/A</v>
      </c>
      <c r="AZ663" t="e">
        <f t="shared" ca="1" si="1651"/>
        <v>#N/A</v>
      </c>
      <c r="BA663" t="e">
        <f t="shared" ca="1" si="1652"/>
        <v>#N/A</v>
      </c>
      <c r="BB663" s="91" t="e">
        <f t="shared" ca="1" si="1653"/>
        <v>#N/A</v>
      </c>
      <c r="BC663" t="e">
        <f t="shared" ca="1" si="1654"/>
        <v>#N/A</v>
      </c>
      <c r="BD663" t="e">
        <f t="shared" ca="1" si="1655"/>
        <v>#N/A</v>
      </c>
      <c r="BE663" t="e">
        <f t="shared" ca="1" si="1656"/>
        <v>#N/A</v>
      </c>
      <c r="BF663" t="e">
        <f t="shared" ca="1" si="1657"/>
        <v>#N/A</v>
      </c>
      <c r="BG663" t="e">
        <f t="shared" ca="1" si="1658"/>
        <v>#N/A</v>
      </c>
      <c r="BH663" t="e">
        <f t="shared" ca="1" si="1659"/>
        <v>#N/A</v>
      </c>
      <c r="BI663" t="e">
        <f t="shared" ca="1" si="1660"/>
        <v>#N/A</v>
      </c>
      <c r="BJ663" t="e">
        <f t="shared" ca="1" si="1661"/>
        <v>#N/A</v>
      </c>
      <c r="BK663" t="e">
        <f t="shared" ca="1" si="1662"/>
        <v>#N/A</v>
      </c>
      <c r="BL663" t="e">
        <f t="shared" ca="1" si="1663"/>
        <v>#N/A</v>
      </c>
      <c r="BM663" t="e">
        <f t="shared" ca="1" si="1664"/>
        <v>#N/A</v>
      </c>
      <c r="BN663" t="e">
        <f t="shared" ca="1" si="1665"/>
        <v>#N/A</v>
      </c>
      <c r="BO663" t="e">
        <f t="shared" ca="1" si="1666"/>
        <v>#N/A</v>
      </c>
      <c r="BP663" t="e">
        <f t="shared" ca="1" si="1667"/>
        <v>#N/A</v>
      </c>
      <c r="BQ663" t="e">
        <f t="shared" ca="1" si="1668"/>
        <v>#N/A</v>
      </c>
      <c r="BR663" t="e">
        <f t="shared" ca="1" si="1669"/>
        <v>#N/A</v>
      </c>
      <c r="BS663" t="e">
        <f t="shared" ca="1" si="1670"/>
        <v>#N/A</v>
      </c>
      <c r="BT663" t="e">
        <f t="shared" ca="1" si="1671"/>
        <v>#N/A</v>
      </c>
      <c r="BU663" t="e">
        <f t="shared" ca="1" si="1672"/>
        <v>#N/A</v>
      </c>
      <c r="BV663" t="e">
        <f t="shared" ca="1" si="1673"/>
        <v>#N/A</v>
      </c>
      <c r="BW663" t="e">
        <f t="shared" ca="1" si="1674"/>
        <v>#N/A</v>
      </c>
      <c r="BX663" t="e">
        <f t="shared" ca="1" si="1675"/>
        <v>#N/A</v>
      </c>
      <c r="BY663" t="e">
        <f t="shared" ca="1" si="1676"/>
        <v>#N/A</v>
      </c>
      <c r="BZ663" t="e">
        <f t="shared" ca="1" si="1677"/>
        <v>#N/A</v>
      </c>
      <c r="CA663" t="e">
        <f t="shared" ca="1" si="1678"/>
        <v>#N/A</v>
      </c>
      <c r="CB663" t="e">
        <f t="shared" ca="1" si="1679"/>
        <v>#N/A</v>
      </c>
      <c r="CC663" t="e">
        <f t="shared" ca="1" si="1680"/>
        <v>#N/A</v>
      </c>
      <c r="CD663" t="e">
        <f t="shared" ca="1" si="1681"/>
        <v>#N/A</v>
      </c>
      <c r="CE663" t="e">
        <f t="shared" ca="1" si="1682"/>
        <v>#N/A</v>
      </c>
      <c r="CF663" s="91" t="e">
        <f t="shared" ca="1" si="1683"/>
        <v>#N/A</v>
      </c>
      <c r="CG663" t="e">
        <f t="shared" ca="1" si="1684"/>
        <v>#N/A</v>
      </c>
      <c r="CH663" t="e">
        <f t="shared" ca="1" si="1685"/>
        <v>#N/A</v>
      </c>
      <c r="CI663" t="e">
        <f t="shared" ca="1" si="1686"/>
        <v>#N/A</v>
      </c>
      <c r="CJ663" t="e">
        <f t="shared" ca="1" si="1687"/>
        <v>#N/A</v>
      </c>
      <c r="CK663" t="e">
        <f t="shared" ca="1" si="1688"/>
        <v>#N/A</v>
      </c>
      <c r="CL663" t="e">
        <f t="shared" ca="1" si="1689"/>
        <v>#N/A</v>
      </c>
      <c r="CM663" t="e">
        <f t="shared" ca="1" si="1690"/>
        <v>#N/A</v>
      </c>
      <c r="CN663" t="e">
        <f t="shared" ca="1" si="1691"/>
        <v>#N/A</v>
      </c>
      <c r="CO663" t="e">
        <f t="shared" ca="1" si="1692"/>
        <v>#N/A</v>
      </c>
      <c r="CP663" t="e">
        <f t="shared" ca="1" si="1693"/>
        <v>#N/A</v>
      </c>
      <c r="CQ663" t="e">
        <f t="shared" ca="1" si="1694"/>
        <v>#N/A</v>
      </c>
      <c r="CR663" t="e">
        <f t="shared" ca="1" si="1695"/>
        <v>#N/A</v>
      </c>
      <c r="CS663" t="e">
        <f t="shared" ca="1" si="1696"/>
        <v>#N/A</v>
      </c>
      <c r="CT663" t="e">
        <f t="shared" ca="1" si="1697"/>
        <v>#N/A</v>
      </c>
      <c r="CU663" t="e">
        <f t="shared" ca="1" si="1698"/>
        <v>#N/A</v>
      </c>
      <c r="CV663" t="e">
        <f t="shared" ca="1" si="1699"/>
        <v>#N/A</v>
      </c>
      <c r="CW663" t="e">
        <f t="shared" ca="1" si="1700"/>
        <v>#N/A</v>
      </c>
      <c r="CX663" t="e">
        <f t="shared" ca="1" si="1701"/>
        <v>#N/A</v>
      </c>
      <c r="CY663" t="e">
        <f t="shared" ca="1" si="1702"/>
        <v>#N/A</v>
      </c>
      <c r="CZ663" t="e">
        <f t="shared" ca="1" si="1703"/>
        <v>#N/A</v>
      </c>
      <c r="DA663" t="e">
        <f t="shared" ca="1" si="1704"/>
        <v>#N/A</v>
      </c>
      <c r="DB663" t="e">
        <f t="shared" ca="1" si="1705"/>
        <v>#N/A</v>
      </c>
      <c r="DC663" t="e">
        <f t="shared" ca="1" si="1706"/>
        <v>#N/A</v>
      </c>
      <c r="DD663" t="e">
        <f t="shared" ca="1" si="1707"/>
        <v>#N/A</v>
      </c>
      <c r="DE663" t="e">
        <f t="shared" ca="1" si="1708"/>
        <v>#N/A</v>
      </c>
      <c r="DF663" t="e">
        <f t="shared" ca="1" si="1709"/>
        <v>#N/A</v>
      </c>
      <c r="DG663" t="e">
        <f t="shared" ca="1" si="1710"/>
        <v>#N/A</v>
      </c>
      <c r="DH663" t="e">
        <f t="shared" ca="1" si="1711"/>
        <v>#N/A</v>
      </c>
      <c r="DI663" t="e">
        <f t="shared" ca="1" si="1712"/>
        <v>#N/A</v>
      </c>
      <c r="DJ663" s="91" t="e">
        <f t="shared" ca="1" si="1713"/>
        <v>#N/A</v>
      </c>
      <c r="DK663" t="e">
        <f t="shared" ca="1" si="1714"/>
        <v>#N/A</v>
      </c>
      <c r="DL663" t="e">
        <f t="shared" ca="1" si="1715"/>
        <v>#N/A</v>
      </c>
      <c r="DM663" t="e">
        <f t="shared" ca="1" si="1716"/>
        <v>#N/A</v>
      </c>
      <c r="DN663" t="e">
        <f t="shared" ca="1" si="1717"/>
        <v>#N/A</v>
      </c>
      <c r="DO663" t="e">
        <f t="shared" ca="1" si="1718"/>
        <v>#N/A</v>
      </c>
      <c r="DP663" t="e">
        <f t="shared" ca="1" si="1719"/>
        <v>#N/A</v>
      </c>
      <c r="DQ663" t="e">
        <f t="shared" ca="1" si="1720"/>
        <v>#N/A</v>
      </c>
      <c r="DR663" t="e">
        <f t="shared" ca="1" si="1721"/>
        <v>#N/A</v>
      </c>
      <c r="DS663" t="e">
        <f t="shared" ca="1" si="1722"/>
        <v>#N/A</v>
      </c>
      <c r="DT663" t="e">
        <f t="shared" ca="1" si="1723"/>
        <v>#N/A</v>
      </c>
      <c r="DU663" t="e">
        <f t="shared" ca="1" si="1724"/>
        <v>#N/A</v>
      </c>
      <c r="DV663" t="e">
        <f t="shared" ca="1" si="1725"/>
        <v>#N/A</v>
      </c>
      <c r="DW663" t="e">
        <f t="shared" ca="1" si="1726"/>
        <v>#N/A</v>
      </c>
      <c r="DX663" t="e">
        <f t="shared" ca="1" si="1727"/>
        <v>#N/A</v>
      </c>
      <c r="DY663" t="e">
        <f t="shared" ca="1" si="1728"/>
        <v>#N/A</v>
      </c>
      <c r="DZ663" t="e">
        <f t="shared" ca="1" si="1729"/>
        <v>#N/A</v>
      </c>
      <c r="EA663" t="e">
        <f t="shared" ca="1" si="1730"/>
        <v>#N/A</v>
      </c>
      <c r="EB663" t="e">
        <f t="shared" ca="1" si="1731"/>
        <v>#N/A</v>
      </c>
      <c r="EC663" t="e">
        <f t="shared" ca="1" si="1732"/>
        <v>#N/A</v>
      </c>
      <c r="ED663" t="e">
        <f t="shared" ca="1" si="1733"/>
        <v>#N/A</v>
      </c>
      <c r="EE663" t="e">
        <f t="shared" ca="1" si="1734"/>
        <v>#N/A</v>
      </c>
      <c r="EF663" t="e">
        <f t="shared" ca="1" si="1735"/>
        <v>#N/A</v>
      </c>
      <c r="EG663" t="e">
        <f t="shared" ca="1" si="1736"/>
        <v>#N/A</v>
      </c>
      <c r="EH663" t="e">
        <f t="shared" ca="1" si="1737"/>
        <v>#N/A</v>
      </c>
      <c r="EI663" t="e">
        <f t="shared" ca="1" si="1738"/>
        <v>#N/A</v>
      </c>
      <c r="EJ663" t="e">
        <f t="shared" ca="1" si="1739"/>
        <v>#N/A</v>
      </c>
      <c r="EK663" t="e">
        <f t="shared" ca="1" si="1740"/>
        <v>#N/A</v>
      </c>
      <c r="EL663" t="e">
        <f t="shared" ca="1" si="1741"/>
        <v>#N/A</v>
      </c>
      <c r="EM663" t="e">
        <f t="shared" ca="1" si="1742"/>
        <v>#N/A</v>
      </c>
      <c r="EN663" s="91" t="e">
        <f t="shared" ca="1" si="1743"/>
        <v>#N/A</v>
      </c>
    </row>
    <row r="664" spans="1:144">
      <c r="A664">
        <f ca="1"/>
        <v>0</v>
      </c>
      <c r="B664">
        <f ca="1"/>
        <v>0</v>
      </c>
      <c r="C664">
        <f ca="1"/>
        <v>0</v>
      </c>
      <c r="D664" t="str">
        <f ca="1"/>
        <v/>
      </c>
      <c r="E664">
        <f ca="1"/>
        <v>0</v>
      </c>
      <c r="F664">
        <f ca="1"/>
        <v>0</v>
      </c>
      <c r="G664">
        <f ca="1"/>
        <v>0</v>
      </c>
      <c r="H664" t="str">
        <f ca="1"/>
        <v/>
      </c>
      <c r="I664">
        <f ca="1"/>
        <v>0</v>
      </c>
      <c r="J664" t="str">
        <f ca="1"/>
        <v/>
      </c>
      <c r="K664" t="str">
        <f ca="1"/>
        <v>0</v>
      </c>
      <c r="L664" t="str">
        <f ca="1"/>
        <v>0</v>
      </c>
      <c r="M664" t="str">
        <f ca="1"/>
        <v>0</v>
      </c>
      <c r="X664" s="91" t="e">
        <f t="shared" ca="1" si="1623"/>
        <v>#N/A</v>
      </c>
      <c r="Y664" t="e">
        <f t="shared" ca="1" si="1624"/>
        <v>#N/A</v>
      </c>
      <c r="Z664" t="e">
        <f t="shared" ca="1" si="1625"/>
        <v>#N/A</v>
      </c>
      <c r="AA664" t="e">
        <f t="shared" ca="1" si="1626"/>
        <v>#N/A</v>
      </c>
      <c r="AB664" t="e">
        <f t="shared" ca="1" si="1627"/>
        <v>#N/A</v>
      </c>
      <c r="AC664" t="e">
        <f t="shared" ca="1" si="1628"/>
        <v>#N/A</v>
      </c>
      <c r="AD664" t="e">
        <f t="shared" ca="1" si="1629"/>
        <v>#N/A</v>
      </c>
      <c r="AE664" t="e">
        <f t="shared" ca="1" si="1630"/>
        <v>#N/A</v>
      </c>
      <c r="AF664" t="e">
        <f t="shared" ca="1" si="1631"/>
        <v>#N/A</v>
      </c>
      <c r="AG664" t="e">
        <f t="shared" ca="1" si="1632"/>
        <v>#N/A</v>
      </c>
      <c r="AH664" t="e">
        <f t="shared" ca="1" si="1633"/>
        <v>#N/A</v>
      </c>
      <c r="AI664" t="e">
        <f t="shared" ca="1" si="1634"/>
        <v>#N/A</v>
      </c>
      <c r="AJ664" t="e">
        <f t="shared" ca="1" si="1635"/>
        <v>#N/A</v>
      </c>
      <c r="AK664" t="e">
        <f t="shared" ca="1" si="1636"/>
        <v>#N/A</v>
      </c>
      <c r="AL664" t="e">
        <f t="shared" ca="1" si="1637"/>
        <v>#N/A</v>
      </c>
      <c r="AM664" t="e">
        <f t="shared" ca="1" si="1638"/>
        <v>#N/A</v>
      </c>
      <c r="AN664" t="e">
        <f t="shared" ca="1" si="1639"/>
        <v>#N/A</v>
      </c>
      <c r="AO664" t="e">
        <f t="shared" ca="1" si="1640"/>
        <v>#N/A</v>
      </c>
      <c r="AP664" t="e">
        <f t="shared" ca="1" si="1641"/>
        <v>#N/A</v>
      </c>
      <c r="AQ664" t="e">
        <f t="shared" ca="1" si="1642"/>
        <v>#N/A</v>
      </c>
      <c r="AR664" t="e">
        <f t="shared" ca="1" si="1643"/>
        <v>#N/A</v>
      </c>
      <c r="AS664" t="e">
        <f t="shared" ca="1" si="1644"/>
        <v>#N/A</v>
      </c>
      <c r="AT664" t="e">
        <f t="shared" ca="1" si="1645"/>
        <v>#N/A</v>
      </c>
      <c r="AU664" t="e">
        <f t="shared" ca="1" si="1646"/>
        <v>#N/A</v>
      </c>
      <c r="AV664" t="e">
        <f t="shared" ca="1" si="1647"/>
        <v>#N/A</v>
      </c>
      <c r="AW664" t="e">
        <f t="shared" ca="1" si="1648"/>
        <v>#N/A</v>
      </c>
      <c r="AX664" t="e">
        <f t="shared" ca="1" si="1649"/>
        <v>#N/A</v>
      </c>
      <c r="AY664" t="e">
        <f t="shared" ca="1" si="1650"/>
        <v>#N/A</v>
      </c>
      <c r="AZ664" t="e">
        <f t="shared" ca="1" si="1651"/>
        <v>#N/A</v>
      </c>
      <c r="BA664" t="e">
        <f t="shared" ca="1" si="1652"/>
        <v>#N/A</v>
      </c>
      <c r="BB664" s="91" t="e">
        <f t="shared" ca="1" si="1653"/>
        <v>#N/A</v>
      </c>
      <c r="BC664" t="e">
        <f t="shared" ca="1" si="1654"/>
        <v>#N/A</v>
      </c>
      <c r="BD664" t="e">
        <f t="shared" ca="1" si="1655"/>
        <v>#N/A</v>
      </c>
      <c r="BE664" t="e">
        <f t="shared" ca="1" si="1656"/>
        <v>#N/A</v>
      </c>
      <c r="BF664" t="e">
        <f t="shared" ca="1" si="1657"/>
        <v>#N/A</v>
      </c>
      <c r="BG664" t="e">
        <f t="shared" ca="1" si="1658"/>
        <v>#N/A</v>
      </c>
      <c r="BH664" t="e">
        <f t="shared" ca="1" si="1659"/>
        <v>#N/A</v>
      </c>
      <c r="BI664" t="e">
        <f t="shared" ca="1" si="1660"/>
        <v>#N/A</v>
      </c>
      <c r="BJ664" t="e">
        <f t="shared" ca="1" si="1661"/>
        <v>#N/A</v>
      </c>
      <c r="BK664" t="e">
        <f t="shared" ca="1" si="1662"/>
        <v>#N/A</v>
      </c>
      <c r="BL664" t="e">
        <f t="shared" ca="1" si="1663"/>
        <v>#N/A</v>
      </c>
      <c r="BM664" t="e">
        <f t="shared" ca="1" si="1664"/>
        <v>#N/A</v>
      </c>
      <c r="BN664" t="e">
        <f t="shared" ca="1" si="1665"/>
        <v>#N/A</v>
      </c>
      <c r="BO664" t="e">
        <f t="shared" ca="1" si="1666"/>
        <v>#N/A</v>
      </c>
      <c r="BP664" t="e">
        <f t="shared" ca="1" si="1667"/>
        <v>#N/A</v>
      </c>
      <c r="BQ664" t="e">
        <f t="shared" ca="1" si="1668"/>
        <v>#N/A</v>
      </c>
      <c r="BR664" t="e">
        <f t="shared" ca="1" si="1669"/>
        <v>#N/A</v>
      </c>
      <c r="BS664" t="e">
        <f t="shared" ca="1" si="1670"/>
        <v>#N/A</v>
      </c>
      <c r="BT664" t="e">
        <f t="shared" ca="1" si="1671"/>
        <v>#N/A</v>
      </c>
      <c r="BU664" t="e">
        <f t="shared" ca="1" si="1672"/>
        <v>#N/A</v>
      </c>
      <c r="BV664" t="e">
        <f t="shared" ca="1" si="1673"/>
        <v>#N/A</v>
      </c>
      <c r="BW664" t="e">
        <f t="shared" ca="1" si="1674"/>
        <v>#N/A</v>
      </c>
      <c r="BX664" t="e">
        <f t="shared" ca="1" si="1675"/>
        <v>#N/A</v>
      </c>
      <c r="BY664" t="e">
        <f t="shared" ca="1" si="1676"/>
        <v>#N/A</v>
      </c>
      <c r="BZ664" t="e">
        <f t="shared" ca="1" si="1677"/>
        <v>#N/A</v>
      </c>
      <c r="CA664" t="e">
        <f t="shared" ca="1" si="1678"/>
        <v>#N/A</v>
      </c>
      <c r="CB664" t="e">
        <f t="shared" ca="1" si="1679"/>
        <v>#N/A</v>
      </c>
      <c r="CC664" t="e">
        <f t="shared" ca="1" si="1680"/>
        <v>#N/A</v>
      </c>
      <c r="CD664" t="e">
        <f t="shared" ca="1" si="1681"/>
        <v>#N/A</v>
      </c>
      <c r="CE664" t="e">
        <f t="shared" ca="1" si="1682"/>
        <v>#N/A</v>
      </c>
      <c r="CF664" s="91" t="e">
        <f t="shared" ca="1" si="1683"/>
        <v>#N/A</v>
      </c>
      <c r="CG664" t="e">
        <f t="shared" ca="1" si="1684"/>
        <v>#N/A</v>
      </c>
      <c r="CH664" t="e">
        <f t="shared" ca="1" si="1685"/>
        <v>#N/A</v>
      </c>
      <c r="CI664" t="e">
        <f t="shared" ca="1" si="1686"/>
        <v>#N/A</v>
      </c>
      <c r="CJ664" t="e">
        <f t="shared" ca="1" si="1687"/>
        <v>#N/A</v>
      </c>
      <c r="CK664" t="e">
        <f t="shared" ca="1" si="1688"/>
        <v>#N/A</v>
      </c>
      <c r="CL664" t="e">
        <f t="shared" ca="1" si="1689"/>
        <v>#N/A</v>
      </c>
      <c r="CM664" t="e">
        <f t="shared" ca="1" si="1690"/>
        <v>#N/A</v>
      </c>
      <c r="CN664" t="e">
        <f t="shared" ca="1" si="1691"/>
        <v>#N/A</v>
      </c>
      <c r="CO664" t="e">
        <f t="shared" ca="1" si="1692"/>
        <v>#N/A</v>
      </c>
      <c r="CP664" t="e">
        <f t="shared" ca="1" si="1693"/>
        <v>#N/A</v>
      </c>
      <c r="CQ664" t="e">
        <f t="shared" ca="1" si="1694"/>
        <v>#N/A</v>
      </c>
      <c r="CR664" t="e">
        <f t="shared" ca="1" si="1695"/>
        <v>#N/A</v>
      </c>
      <c r="CS664" t="e">
        <f t="shared" ca="1" si="1696"/>
        <v>#N/A</v>
      </c>
      <c r="CT664" t="e">
        <f t="shared" ca="1" si="1697"/>
        <v>#N/A</v>
      </c>
      <c r="CU664" t="e">
        <f t="shared" ca="1" si="1698"/>
        <v>#N/A</v>
      </c>
      <c r="CV664" t="e">
        <f t="shared" ca="1" si="1699"/>
        <v>#N/A</v>
      </c>
      <c r="CW664" t="e">
        <f t="shared" ca="1" si="1700"/>
        <v>#N/A</v>
      </c>
      <c r="CX664" t="e">
        <f t="shared" ca="1" si="1701"/>
        <v>#N/A</v>
      </c>
      <c r="CY664" t="e">
        <f t="shared" ca="1" si="1702"/>
        <v>#N/A</v>
      </c>
      <c r="CZ664" t="e">
        <f t="shared" ca="1" si="1703"/>
        <v>#N/A</v>
      </c>
      <c r="DA664" t="e">
        <f t="shared" ca="1" si="1704"/>
        <v>#N/A</v>
      </c>
      <c r="DB664" t="e">
        <f t="shared" ca="1" si="1705"/>
        <v>#N/A</v>
      </c>
      <c r="DC664" t="e">
        <f t="shared" ca="1" si="1706"/>
        <v>#N/A</v>
      </c>
      <c r="DD664" t="e">
        <f t="shared" ca="1" si="1707"/>
        <v>#N/A</v>
      </c>
      <c r="DE664" t="e">
        <f t="shared" ca="1" si="1708"/>
        <v>#N/A</v>
      </c>
      <c r="DF664" t="e">
        <f t="shared" ca="1" si="1709"/>
        <v>#N/A</v>
      </c>
      <c r="DG664" t="e">
        <f t="shared" ca="1" si="1710"/>
        <v>#N/A</v>
      </c>
      <c r="DH664" t="e">
        <f t="shared" ca="1" si="1711"/>
        <v>#N/A</v>
      </c>
      <c r="DI664" t="e">
        <f t="shared" ca="1" si="1712"/>
        <v>#N/A</v>
      </c>
      <c r="DJ664" s="91" t="e">
        <f t="shared" ca="1" si="1713"/>
        <v>#N/A</v>
      </c>
      <c r="DK664" t="e">
        <f t="shared" ca="1" si="1714"/>
        <v>#N/A</v>
      </c>
      <c r="DL664" t="e">
        <f t="shared" ca="1" si="1715"/>
        <v>#N/A</v>
      </c>
      <c r="DM664" t="e">
        <f t="shared" ca="1" si="1716"/>
        <v>#N/A</v>
      </c>
      <c r="DN664" t="e">
        <f t="shared" ca="1" si="1717"/>
        <v>#N/A</v>
      </c>
      <c r="DO664" t="e">
        <f t="shared" ca="1" si="1718"/>
        <v>#N/A</v>
      </c>
      <c r="DP664" t="e">
        <f t="shared" ca="1" si="1719"/>
        <v>#N/A</v>
      </c>
      <c r="DQ664" t="e">
        <f t="shared" ca="1" si="1720"/>
        <v>#N/A</v>
      </c>
      <c r="DR664" t="e">
        <f t="shared" ca="1" si="1721"/>
        <v>#N/A</v>
      </c>
      <c r="DS664" t="e">
        <f t="shared" ca="1" si="1722"/>
        <v>#N/A</v>
      </c>
      <c r="DT664" t="e">
        <f t="shared" ca="1" si="1723"/>
        <v>#N/A</v>
      </c>
      <c r="DU664" t="e">
        <f t="shared" ca="1" si="1724"/>
        <v>#N/A</v>
      </c>
      <c r="DV664" t="e">
        <f t="shared" ca="1" si="1725"/>
        <v>#N/A</v>
      </c>
      <c r="DW664" t="e">
        <f t="shared" ca="1" si="1726"/>
        <v>#N/A</v>
      </c>
      <c r="DX664" t="e">
        <f t="shared" ca="1" si="1727"/>
        <v>#N/A</v>
      </c>
      <c r="DY664" t="e">
        <f t="shared" ca="1" si="1728"/>
        <v>#N/A</v>
      </c>
      <c r="DZ664" t="e">
        <f t="shared" ca="1" si="1729"/>
        <v>#N/A</v>
      </c>
      <c r="EA664" t="e">
        <f t="shared" ca="1" si="1730"/>
        <v>#N/A</v>
      </c>
      <c r="EB664" t="e">
        <f t="shared" ca="1" si="1731"/>
        <v>#N/A</v>
      </c>
      <c r="EC664" t="e">
        <f t="shared" ca="1" si="1732"/>
        <v>#N/A</v>
      </c>
      <c r="ED664" t="e">
        <f t="shared" ca="1" si="1733"/>
        <v>#N/A</v>
      </c>
      <c r="EE664" t="e">
        <f t="shared" ca="1" si="1734"/>
        <v>#N/A</v>
      </c>
      <c r="EF664" t="e">
        <f t="shared" ca="1" si="1735"/>
        <v>#N/A</v>
      </c>
      <c r="EG664" t="e">
        <f t="shared" ca="1" si="1736"/>
        <v>#N/A</v>
      </c>
      <c r="EH664" t="e">
        <f t="shared" ca="1" si="1737"/>
        <v>#N/A</v>
      </c>
      <c r="EI664" t="e">
        <f t="shared" ca="1" si="1738"/>
        <v>#N/A</v>
      </c>
      <c r="EJ664" t="e">
        <f t="shared" ca="1" si="1739"/>
        <v>#N/A</v>
      </c>
      <c r="EK664" t="e">
        <f t="shared" ca="1" si="1740"/>
        <v>#N/A</v>
      </c>
      <c r="EL664" t="e">
        <f t="shared" ca="1" si="1741"/>
        <v>#N/A</v>
      </c>
      <c r="EM664" t="e">
        <f t="shared" ca="1" si="1742"/>
        <v>#N/A</v>
      </c>
      <c r="EN664" s="91" t="e">
        <f t="shared" ca="1" si="1743"/>
        <v>#N/A</v>
      </c>
    </row>
    <row r="665" spans="1:144">
      <c r="A665">
        <f ca="1"/>
        <v>0</v>
      </c>
      <c r="B665">
        <f ca="1"/>
        <v>0</v>
      </c>
      <c r="C665">
        <f ca="1"/>
        <v>0</v>
      </c>
      <c r="D665" t="str">
        <f ca="1"/>
        <v/>
      </c>
      <c r="E665">
        <f ca="1"/>
        <v>0</v>
      </c>
      <c r="F665">
        <f ca="1"/>
        <v>0</v>
      </c>
      <c r="G665">
        <f ca="1"/>
        <v>0</v>
      </c>
      <c r="H665" t="str">
        <f ca="1"/>
        <v/>
      </c>
      <c r="I665">
        <f ca="1"/>
        <v>0</v>
      </c>
      <c r="J665" t="str">
        <f ca="1"/>
        <v/>
      </c>
      <c r="K665" t="str">
        <f ca="1"/>
        <v>0</v>
      </c>
      <c r="L665" t="str">
        <f ca="1"/>
        <v>0</v>
      </c>
      <c r="M665" t="str">
        <f ca="1"/>
        <v>0</v>
      </c>
      <c r="X665" s="91" t="e">
        <f t="shared" ca="1" si="1623"/>
        <v>#N/A</v>
      </c>
      <c r="Y665" t="e">
        <f t="shared" ca="1" si="1624"/>
        <v>#N/A</v>
      </c>
      <c r="Z665" t="e">
        <f t="shared" ca="1" si="1625"/>
        <v>#N/A</v>
      </c>
      <c r="AA665" t="e">
        <f t="shared" ca="1" si="1626"/>
        <v>#N/A</v>
      </c>
      <c r="AB665" t="e">
        <f t="shared" ca="1" si="1627"/>
        <v>#N/A</v>
      </c>
      <c r="AC665" t="e">
        <f t="shared" ca="1" si="1628"/>
        <v>#N/A</v>
      </c>
      <c r="AD665" t="e">
        <f t="shared" ca="1" si="1629"/>
        <v>#N/A</v>
      </c>
      <c r="AE665" t="e">
        <f t="shared" ca="1" si="1630"/>
        <v>#N/A</v>
      </c>
      <c r="AF665" t="e">
        <f t="shared" ca="1" si="1631"/>
        <v>#N/A</v>
      </c>
      <c r="AG665" t="e">
        <f t="shared" ca="1" si="1632"/>
        <v>#N/A</v>
      </c>
      <c r="AH665" t="e">
        <f t="shared" ca="1" si="1633"/>
        <v>#N/A</v>
      </c>
      <c r="AI665" t="e">
        <f t="shared" ca="1" si="1634"/>
        <v>#N/A</v>
      </c>
      <c r="AJ665" t="e">
        <f t="shared" ca="1" si="1635"/>
        <v>#N/A</v>
      </c>
      <c r="AK665" t="e">
        <f t="shared" ca="1" si="1636"/>
        <v>#N/A</v>
      </c>
      <c r="AL665" t="e">
        <f t="shared" ca="1" si="1637"/>
        <v>#N/A</v>
      </c>
      <c r="AM665" t="e">
        <f t="shared" ca="1" si="1638"/>
        <v>#N/A</v>
      </c>
      <c r="AN665" t="e">
        <f t="shared" ca="1" si="1639"/>
        <v>#N/A</v>
      </c>
      <c r="AO665" t="e">
        <f t="shared" ca="1" si="1640"/>
        <v>#N/A</v>
      </c>
      <c r="AP665" t="e">
        <f t="shared" ca="1" si="1641"/>
        <v>#N/A</v>
      </c>
      <c r="AQ665" t="e">
        <f t="shared" ca="1" si="1642"/>
        <v>#N/A</v>
      </c>
      <c r="AR665" t="e">
        <f t="shared" ca="1" si="1643"/>
        <v>#N/A</v>
      </c>
      <c r="AS665" t="e">
        <f t="shared" ca="1" si="1644"/>
        <v>#N/A</v>
      </c>
      <c r="AT665" t="e">
        <f t="shared" ca="1" si="1645"/>
        <v>#N/A</v>
      </c>
      <c r="AU665" t="e">
        <f t="shared" ca="1" si="1646"/>
        <v>#N/A</v>
      </c>
      <c r="AV665" t="e">
        <f t="shared" ca="1" si="1647"/>
        <v>#N/A</v>
      </c>
      <c r="AW665" t="e">
        <f t="shared" ca="1" si="1648"/>
        <v>#N/A</v>
      </c>
      <c r="AX665" t="e">
        <f t="shared" ca="1" si="1649"/>
        <v>#N/A</v>
      </c>
      <c r="AY665" t="e">
        <f t="shared" ca="1" si="1650"/>
        <v>#N/A</v>
      </c>
      <c r="AZ665" t="e">
        <f t="shared" ca="1" si="1651"/>
        <v>#N/A</v>
      </c>
      <c r="BA665" t="e">
        <f t="shared" ca="1" si="1652"/>
        <v>#N/A</v>
      </c>
      <c r="BB665" s="91" t="e">
        <f t="shared" ca="1" si="1653"/>
        <v>#N/A</v>
      </c>
      <c r="BC665" t="e">
        <f t="shared" ca="1" si="1654"/>
        <v>#N/A</v>
      </c>
      <c r="BD665" t="e">
        <f t="shared" ca="1" si="1655"/>
        <v>#N/A</v>
      </c>
      <c r="BE665" t="e">
        <f t="shared" ca="1" si="1656"/>
        <v>#N/A</v>
      </c>
      <c r="BF665" t="e">
        <f t="shared" ca="1" si="1657"/>
        <v>#N/A</v>
      </c>
      <c r="BG665" t="e">
        <f t="shared" ca="1" si="1658"/>
        <v>#N/A</v>
      </c>
      <c r="BH665" t="e">
        <f t="shared" ca="1" si="1659"/>
        <v>#N/A</v>
      </c>
      <c r="BI665" t="e">
        <f t="shared" ca="1" si="1660"/>
        <v>#N/A</v>
      </c>
      <c r="BJ665" t="e">
        <f t="shared" ca="1" si="1661"/>
        <v>#N/A</v>
      </c>
      <c r="BK665" t="e">
        <f t="shared" ca="1" si="1662"/>
        <v>#N/A</v>
      </c>
      <c r="BL665" t="e">
        <f t="shared" ca="1" si="1663"/>
        <v>#N/A</v>
      </c>
      <c r="BM665" t="e">
        <f t="shared" ca="1" si="1664"/>
        <v>#N/A</v>
      </c>
      <c r="BN665" t="e">
        <f t="shared" ca="1" si="1665"/>
        <v>#N/A</v>
      </c>
      <c r="BO665" t="e">
        <f t="shared" ca="1" si="1666"/>
        <v>#N/A</v>
      </c>
      <c r="BP665" t="e">
        <f t="shared" ca="1" si="1667"/>
        <v>#N/A</v>
      </c>
      <c r="BQ665" t="e">
        <f t="shared" ca="1" si="1668"/>
        <v>#N/A</v>
      </c>
      <c r="BR665" t="e">
        <f t="shared" ca="1" si="1669"/>
        <v>#N/A</v>
      </c>
      <c r="BS665" t="e">
        <f t="shared" ca="1" si="1670"/>
        <v>#N/A</v>
      </c>
      <c r="BT665" t="e">
        <f t="shared" ca="1" si="1671"/>
        <v>#N/A</v>
      </c>
      <c r="BU665" t="e">
        <f t="shared" ca="1" si="1672"/>
        <v>#N/A</v>
      </c>
      <c r="BV665" t="e">
        <f t="shared" ca="1" si="1673"/>
        <v>#N/A</v>
      </c>
      <c r="BW665" t="e">
        <f t="shared" ca="1" si="1674"/>
        <v>#N/A</v>
      </c>
      <c r="BX665" t="e">
        <f t="shared" ca="1" si="1675"/>
        <v>#N/A</v>
      </c>
      <c r="BY665" t="e">
        <f t="shared" ca="1" si="1676"/>
        <v>#N/A</v>
      </c>
      <c r="BZ665" t="e">
        <f t="shared" ca="1" si="1677"/>
        <v>#N/A</v>
      </c>
      <c r="CA665" t="e">
        <f t="shared" ca="1" si="1678"/>
        <v>#N/A</v>
      </c>
      <c r="CB665" t="e">
        <f t="shared" ca="1" si="1679"/>
        <v>#N/A</v>
      </c>
      <c r="CC665" t="e">
        <f t="shared" ca="1" si="1680"/>
        <v>#N/A</v>
      </c>
      <c r="CD665" t="e">
        <f t="shared" ca="1" si="1681"/>
        <v>#N/A</v>
      </c>
      <c r="CE665" t="e">
        <f t="shared" ca="1" si="1682"/>
        <v>#N/A</v>
      </c>
      <c r="CF665" s="91" t="e">
        <f t="shared" ca="1" si="1683"/>
        <v>#N/A</v>
      </c>
      <c r="CG665" t="e">
        <f t="shared" ca="1" si="1684"/>
        <v>#N/A</v>
      </c>
      <c r="CH665" t="e">
        <f t="shared" ca="1" si="1685"/>
        <v>#N/A</v>
      </c>
      <c r="CI665" t="e">
        <f t="shared" ca="1" si="1686"/>
        <v>#N/A</v>
      </c>
      <c r="CJ665" t="e">
        <f t="shared" ca="1" si="1687"/>
        <v>#N/A</v>
      </c>
      <c r="CK665" t="e">
        <f t="shared" ca="1" si="1688"/>
        <v>#N/A</v>
      </c>
      <c r="CL665" t="e">
        <f t="shared" ca="1" si="1689"/>
        <v>#N/A</v>
      </c>
      <c r="CM665" t="e">
        <f t="shared" ca="1" si="1690"/>
        <v>#N/A</v>
      </c>
      <c r="CN665" t="e">
        <f t="shared" ca="1" si="1691"/>
        <v>#N/A</v>
      </c>
      <c r="CO665" t="e">
        <f t="shared" ca="1" si="1692"/>
        <v>#N/A</v>
      </c>
      <c r="CP665" t="e">
        <f t="shared" ca="1" si="1693"/>
        <v>#N/A</v>
      </c>
      <c r="CQ665" t="e">
        <f t="shared" ca="1" si="1694"/>
        <v>#N/A</v>
      </c>
      <c r="CR665" t="e">
        <f t="shared" ca="1" si="1695"/>
        <v>#N/A</v>
      </c>
      <c r="CS665" t="e">
        <f t="shared" ca="1" si="1696"/>
        <v>#N/A</v>
      </c>
      <c r="CT665" t="e">
        <f t="shared" ca="1" si="1697"/>
        <v>#N/A</v>
      </c>
      <c r="CU665" t="e">
        <f t="shared" ca="1" si="1698"/>
        <v>#N/A</v>
      </c>
      <c r="CV665" t="e">
        <f t="shared" ca="1" si="1699"/>
        <v>#N/A</v>
      </c>
      <c r="CW665" t="e">
        <f t="shared" ca="1" si="1700"/>
        <v>#N/A</v>
      </c>
      <c r="CX665" t="e">
        <f t="shared" ca="1" si="1701"/>
        <v>#N/A</v>
      </c>
      <c r="CY665" t="e">
        <f t="shared" ca="1" si="1702"/>
        <v>#N/A</v>
      </c>
      <c r="CZ665" t="e">
        <f t="shared" ca="1" si="1703"/>
        <v>#N/A</v>
      </c>
      <c r="DA665" t="e">
        <f t="shared" ca="1" si="1704"/>
        <v>#N/A</v>
      </c>
      <c r="DB665" t="e">
        <f t="shared" ca="1" si="1705"/>
        <v>#N/A</v>
      </c>
      <c r="DC665" t="e">
        <f t="shared" ca="1" si="1706"/>
        <v>#N/A</v>
      </c>
      <c r="DD665" t="e">
        <f t="shared" ca="1" si="1707"/>
        <v>#N/A</v>
      </c>
      <c r="DE665" t="e">
        <f t="shared" ca="1" si="1708"/>
        <v>#N/A</v>
      </c>
      <c r="DF665" t="e">
        <f t="shared" ca="1" si="1709"/>
        <v>#N/A</v>
      </c>
      <c r="DG665" t="e">
        <f t="shared" ca="1" si="1710"/>
        <v>#N/A</v>
      </c>
      <c r="DH665" t="e">
        <f t="shared" ca="1" si="1711"/>
        <v>#N/A</v>
      </c>
      <c r="DI665" t="e">
        <f t="shared" ca="1" si="1712"/>
        <v>#N/A</v>
      </c>
      <c r="DJ665" s="91" t="e">
        <f t="shared" ca="1" si="1713"/>
        <v>#N/A</v>
      </c>
      <c r="DK665" t="e">
        <f t="shared" ca="1" si="1714"/>
        <v>#N/A</v>
      </c>
      <c r="DL665" t="e">
        <f t="shared" ca="1" si="1715"/>
        <v>#N/A</v>
      </c>
      <c r="DM665" t="e">
        <f t="shared" ca="1" si="1716"/>
        <v>#N/A</v>
      </c>
      <c r="DN665" t="e">
        <f t="shared" ca="1" si="1717"/>
        <v>#N/A</v>
      </c>
      <c r="DO665" t="e">
        <f t="shared" ca="1" si="1718"/>
        <v>#N/A</v>
      </c>
      <c r="DP665" t="e">
        <f t="shared" ca="1" si="1719"/>
        <v>#N/A</v>
      </c>
      <c r="DQ665" t="e">
        <f t="shared" ca="1" si="1720"/>
        <v>#N/A</v>
      </c>
      <c r="DR665" t="e">
        <f t="shared" ca="1" si="1721"/>
        <v>#N/A</v>
      </c>
      <c r="DS665" t="e">
        <f t="shared" ca="1" si="1722"/>
        <v>#N/A</v>
      </c>
      <c r="DT665" t="e">
        <f t="shared" ca="1" si="1723"/>
        <v>#N/A</v>
      </c>
      <c r="DU665" t="e">
        <f t="shared" ca="1" si="1724"/>
        <v>#N/A</v>
      </c>
      <c r="DV665" t="e">
        <f t="shared" ca="1" si="1725"/>
        <v>#N/A</v>
      </c>
      <c r="DW665" t="e">
        <f t="shared" ca="1" si="1726"/>
        <v>#N/A</v>
      </c>
      <c r="DX665" t="e">
        <f t="shared" ca="1" si="1727"/>
        <v>#N/A</v>
      </c>
      <c r="DY665" t="e">
        <f t="shared" ca="1" si="1728"/>
        <v>#N/A</v>
      </c>
      <c r="DZ665" t="e">
        <f t="shared" ca="1" si="1729"/>
        <v>#N/A</v>
      </c>
      <c r="EA665" t="e">
        <f t="shared" ca="1" si="1730"/>
        <v>#N/A</v>
      </c>
      <c r="EB665" t="e">
        <f t="shared" ca="1" si="1731"/>
        <v>#N/A</v>
      </c>
      <c r="EC665" t="e">
        <f t="shared" ca="1" si="1732"/>
        <v>#N/A</v>
      </c>
      <c r="ED665" t="e">
        <f t="shared" ca="1" si="1733"/>
        <v>#N/A</v>
      </c>
      <c r="EE665" t="e">
        <f t="shared" ca="1" si="1734"/>
        <v>#N/A</v>
      </c>
      <c r="EF665" t="e">
        <f t="shared" ca="1" si="1735"/>
        <v>#N/A</v>
      </c>
      <c r="EG665" t="e">
        <f t="shared" ca="1" si="1736"/>
        <v>#N/A</v>
      </c>
      <c r="EH665" t="e">
        <f t="shared" ca="1" si="1737"/>
        <v>#N/A</v>
      </c>
      <c r="EI665" t="e">
        <f t="shared" ca="1" si="1738"/>
        <v>#N/A</v>
      </c>
      <c r="EJ665" t="e">
        <f t="shared" ca="1" si="1739"/>
        <v>#N/A</v>
      </c>
      <c r="EK665" t="e">
        <f t="shared" ca="1" si="1740"/>
        <v>#N/A</v>
      </c>
      <c r="EL665" t="e">
        <f t="shared" ca="1" si="1741"/>
        <v>#N/A</v>
      </c>
      <c r="EM665" t="e">
        <f t="shared" ca="1" si="1742"/>
        <v>#N/A</v>
      </c>
      <c r="EN665" s="91" t="e">
        <f t="shared" ca="1" si="1743"/>
        <v>#N/A</v>
      </c>
    </row>
    <row r="666" spans="1:144">
      <c r="A666">
        <f ca="1"/>
        <v>0</v>
      </c>
      <c r="B666">
        <f ca="1"/>
        <v>0</v>
      </c>
      <c r="C666">
        <f ca="1"/>
        <v>0</v>
      </c>
      <c r="D666" t="str">
        <f ca="1"/>
        <v/>
      </c>
      <c r="E666">
        <f ca="1"/>
        <v>0</v>
      </c>
      <c r="F666">
        <f ca="1"/>
        <v>0</v>
      </c>
      <c r="G666">
        <f ca="1"/>
        <v>0</v>
      </c>
      <c r="H666" t="str">
        <f ca="1"/>
        <v/>
      </c>
      <c r="I666">
        <f ca="1"/>
        <v>0</v>
      </c>
      <c r="J666" t="str">
        <f ca="1"/>
        <v/>
      </c>
      <c r="K666" t="str">
        <f ca="1"/>
        <v>0</v>
      </c>
      <c r="L666" t="str">
        <f ca="1"/>
        <v>0</v>
      </c>
      <c r="M666" t="str">
        <f ca="1"/>
        <v>0</v>
      </c>
      <c r="X666" s="91" t="e">
        <f t="shared" ca="1" si="1623"/>
        <v>#N/A</v>
      </c>
      <c r="Y666" t="e">
        <f t="shared" ca="1" si="1624"/>
        <v>#N/A</v>
      </c>
      <c r="Z666" t="e">
        <f t="shared" ca="1" si="1625"/>
        <v>#N/A</v>
      </c>
      <c r="AA666" t="e">
        <f t="shared" ca="1" si="1626"/>
        <v>#N/A</v>
      </c>
      <c r="AB666" t="e">
        <f t="shared" ca="1" si="1627"/>
        <v>#N/A</v>
      </c>
      <c r="AC666" t="e">
        <f t="shared" ca="1" si="1628"/>
        <v>#N/A</v>
      </c>
      <c r="AD666" t="e">
        <f t="shared" ca="1" si="1629"/>
        <v>#N/A</v>
      </c>
      <c r="AE666" t="e">
        <f t="shared" ca="1" si="1630"/>
        <v>#N/A</v>
      </c>
      <c r="AF666" t="e">
        <f t="shared" ca="1" si="1631"/>
        <v>#N/A</v>
      </c>
      <c r="AG666" t="e">
        <f t="shared" ca="1" si="1632"/>
        <v>#N/A</v>
      </c>
      <c r="AH666" t="e">
        <f t="shared" ca="1" si="1633"/>
        <v>#N/A</v>
      </c>
      <c r="AI666" t="e">
        <f t="shared" ca="1" si="1634"/>
        <v>#N/A</v>
      </c>
      <c r="AJ666" t="e">
        <f t="shared" ca="1" si="1635"/>
        <v>#N/A</v>
      </c>
      <c r="AK666" t="e">
        <f t="shared" ca="1" si="1636"/>
        <v>#N/A</v>
      </c>
      <c r="AL666" t="e">
        <f t="shared" ca="1" si="1637"/>
        <v>#N/A</v>
      </c>
      <c r="AM666" t="e">
        <f t="shared" ca="1" si="1638"/>
        <v>#N/A</v>
      </c>
      <c r="AN666" t="e">
        <f t="shared" ca="1" si="1639"/>
        <v>#N/A</v>
      </c>
      <c r="AO666" t="e">
        <f t="shared" ca="1" si="1640"/>
        <v>#N/A</v>
      </c>
      <c r="AP666" t="e">
        <f t="shared" ca="1" si="1641"/>
        <v>#N/A</v>
      </c>
      <c r="AQ666" t="e">
        <f t="shared" ca="1" si="1642"/>
        <v>#N/A</v>
      </c>
      <c r="AR666" t="e">
        <f t="shared" ca="1" si="1643"/>
        <v>#N/A</v>
      </c>
      <c r="AS666" t="e">
        <f t="shared" ca="1" si="1644"/>
        <v>#N/A</v>
      </c>
      <c r="AT666" t="e">
        <f t="shared" ca="1" si="1645"/>
        <v>#N/A</v>
      </c>
      <c r="AU666" t="e">
        <f t="shared" ca="1" si="1646"/>
        <v>#N/A</v>
      </c>
      <c r="AV666" t="e">
        <f t="shared" ca="1" si="1647"/>
        <v>#N/A</v>
      </c>
      <c r="AW666" t="e">
        <f t="shared" ca="1" si="1648"/>
        <v>#N/A</v>
      </c>
      <c r="AX666" t="e">
        <f t="shared" ca="1" si="1649"/>
        <v>#N/A</v>
      </c>
      <c r="AY666" t="e">
        <f t="shared" ca="1" si="1650"/>
        <v>#N/A</v>
      </c>
      <c r="AZ666" t="e">
        <f t="shared" ca="1" si="1651"/>
        <v>#N/A</v>
      </c>
      <c r="BA666" t="e">
        <f t="shared" ca="1" si="1652"/>
        <v>#N/A</v>
      </c>
      <c r="BB666" s="91" t="e">
        <f t="shared" ca="1" si="1653"/>
        <v>#N/A</v>
      </c>
      <c r="BC666" t="e">
        <f t="shared" ca="1" si="1654"/>
        <v>#N/A</v>
      </c>
      <c r="BD666" t="e">
        <f t="shared" ca="1" si="1655"/>
        <v>#N/A</v>
      </c>
      <c r="BE666" t="e">
        <f t="shared" ca="1" si="1656"/>
        <v>#N/A</v>
      </c>
      <c r="BF666" t="e">
        <f t="shared" ca="1" si="1657"/>
        <v>#N/A</v>
      </c>
      <c r="BG666" t="e">
        <f t="shared" ca="1" si="1658"/>
        <v>#N/A</v>
      </c>
      <c r="BH666" t="e">
        <f t="shared" ca="1" si="1659"/>
        <v>#N/A</v>
      </c>
      <c r="BI666" t="e">
        <f t="shared" ca="1" si="1660"/>
        <v>#N/A</v>
      </c>
      <c r="BJ666" t="e">
        <f t="shared" ca="1" si="1661"/>
        <v>#N/A</v>
      </c>
      <c r="BK666" t="e">
        <f t="shared" ca="1" si="1662"/>
        <v>#N/A</v>
      </c>
      <c r="BL666" t="e">
        <f t="shared" ca="1" si="1663"/>
        <v>#N/A</v>
      </c>
      <c r="BM666" t="e">
        <f t="shared" ca="1" si="1664"/>
        <v>#N/A</v>
      </c>
      <c r="BN666" t="e">
        <f t="shared" ca="1" si="1665"/>
        <v>#N/A</v>
      </c>
      <c r="BO666" t="e">
        <f t="shared" ca="1" si="1666"/>
        <v>#N/A</v>
      </c>
      <c r="BP666" t="e">
        <f t="shared" ca="1" si="1667"/>
        <v>#N/A</v>
      </c>
      <c r="BQ666" t="e">
        <f t="shared" ca="1" si="1668"/>
        <v>#N/A</v>
      </c>
      <c r="BR666" t="e">
        <f t="shared" ca="1" si="1669"/>
        <v>#N/A</v>
      </c>
      <c r="BS666" t="e">
        <f t="shared" ca="1" si="1670"/>
        <v>#N/A</v>
      </c>
      <c r="BT666" t="e">
        <f t="shared" ca="1" si="1671"/>
        <v>#N/A</v>
      </c>
      <c r="BU666" t="e">
        <f t="shared" ca="1" si="1672"/>
        <v>#N/A</v>
      </c>
      <c r="BV666" t="e">
        <f t="shared" ca="1" si="1673"/>
        <v>#N/A</v>
      </c>
      <c r="BW666" t="e">
        <f t="shared" ca="1" si="1674"/>
        <v>#N/A</v>
      </c>
      <c r="BX666" t="e">
        <f t="shared" ca="1" si="1675"/>
        <v>#N/A</v>
      </c>
      <c r="BY666" t="e">
        <f t="shared" ca="1" si="1676"/>
        <v>#N/A</v>
      </c>
      <c r="BZ666" t="e">
        <f t="shared" ca="1" si="1677"/>
        <v>#N/A</v>
      </c>
      <c r="CA666" t="e">
        <f t="shared" ca="1" si="1678"/>
        <v>#N/A</v>
      </c>
      <c r="CB666" t="e">
        <f t="shared" ca="1" si="1679"/>
        <v>#N/A</v>
      </c>
      <c r="CC666" t="e">
        <f t="shared" ca="1" si="1680"/>
        <v>#N/A</v>
      </c>
      <c r="CD666" t="e">
        <f t="shared" ca="1" si="1681"/>
        <v>#N/A</v>
      </c>
      <c r="CE666" t="e">
        <f t="shared" ca="1" si="1682"/>
        <v>#N/A</v>
      </c>
      <c r="CF666" s="91" t="e">
        <f t="shared" ca="1" si="1683"/>
        <v>#N/A</v>
      </c>
      <c r="CG666" t="e">
        <f t="shared" ca="1" si="1684"/>
        <v>#N/A</v>
      </c>
      <c r="CH666" t="e">
        <f t="shared" ca="1" si="1685"/>
        <v>#N/A</v>
      </c>
      <c r="CI666" t="e">
        <f t="shared" ca="1" si="1686"/>
        <v>#N/A</v>
      </c>
      <c r="CJ666" t="e">
        <f t="shared" ca="1" si="1687"/>
        <v>#N/A</v>
      </c>
      <c r="CK666" t="e">
        <f t="shared" ca="1" si="1688"/>
        <v>#N/A</v>
      </c>
      <c r="CL666" t="e">
        <f t="shared" ca="1" si="1689"/>
        <v>#N/A</v>
      </c>
      <c r="CM666" t="e">
        <f t="shared" ca="1" si="1690"/>
        <v>#N/A</v>
      </c>
      <c r="CN666" t="e">
        <f t="shared" ca="1" si="1691"/>
        <v>#N/A</v>
      </c>
      <c r="CO666" t="e">
        <f t="shared" ca="1" si="1692"/>
        <v>#N/A</v>
      </c>
      <c r="CP666" t="e">
        <f t="shared" ca="1" si="1693"/>
        <v>#N/A</v>
      </c>
      <c r="CQ666" t="e">
        <f t="shared" ca="1" si="1694"/>
        <v>#N/A</v>
      </c>
      <c r="CR666" t="e">
        <f t="shared" ca="1" si="1695"/>
        <v>#N/A</v>
      </c>
      <c r="CS666" t="e">
        <f t="shared" ca="1" si="1696"/>
        <v>#N/A</v>
      </c>
      <c r="CT666" t="e">
        <f t="shared" ca="1" si="1697"/>
        <v>#N/A</v>
      </c>
      <c r="CU666" t="e">
        <f t="shared" ca="1" si="1698"/>
        <v>#N/A</v>
      </c>
      <c r="CV666" t="e">
        <f t="shared" ca="1" si="1699"/>
        <v>#N/A</v>
      </c>
      <c r="CW666" t="e">
        <f t="shared" ca="1" si="1700"/>
        <v>#N/A</v>
      </c>
      <c r="CX666" t="e">
        <f t="shared" ca="1" si="1701"/>
        <v>#N/A</v>
      </c>
      <c r="CY666" t="e">
        <f t="shared" ca="1" si="1702"/>
        <v>#N/A</v>
      </c>
      <c r="CZ666" t="e">
        <f t="shared" ca="1" si="1703"/>
        <v>#N/A</v>
      </c>
      <c r="DA666" t="e">
        <f t="shared" ca="1" si="1704"/>
        <v>#N/A</v>
      </c>
      <c r="DB666" t="e">
        <f t="shared" ca="1" si="1705"/>
        <v>#N/A</v>
      </c>
      <c r="DC666" t="e">
        <f t="shared" ca="1" si="1706"/>
        <v>#N/A</v>
      </c>
      <c r="DD666" t="e">
        <f t="shared" ca="1" si="1707"/>
        <v>#N/A</v>
      </c>
      <c r="DE666" t="e">
        <f t="shared" ca="1" si="1708"/>
        <v>#N/A</v>
      </c>
      <c r="DF666" t="e">
        <f t="shared" ca="1" si="1709"/>
        <v>#N/A</v>
      </c>
      <c r="DG666" t="e">
        <f t="shared" ca="1" si="1710"/>
        <v>#N/A</v>
      </c>
      <c r="DH666" t="e">
        <f t="shared" ca="1" si="1711"/>
        <v>#N/A</v>
      </c>
      <c r="DI666" t="e">
        <f t="shared" ca="1" si="1712"/>
        <v>#N/A</v>
      </c>
      <c r="DJ666" s="91" t="e">
        <f t="shared" ca="1" si="1713"/>
        <v>#N/A</v>
      </c>
      <c r="DK666" t="e">
        <f t="shared" ca="1" si="1714"/>
        <v>#N/A</v>
      </c>
      <c r="DL666" t="e">
        <f t="shared" ca="1" si="1715"/>
        <v>#N/A</v>
      </c>
      <c r="DM666" t="e">
        <f t="shared" ca="1" si="1716"/>
        <v>#N/A</v>
      </c>
      <c r="DN666" t="e">
        <f t="shared" ca="1" si="1717"/>
        <v>#N/A</v>
      </c>
      <c r="DO666" t="e">
        <f t="shared" ca="1" si="1718"/>
        <v>#N/A</v>
      </c>
      <c r="DP666" t="e">
        <f t="shared" ca="1" si="1719"/>
        <v>#N/A</v>
      </c>
      <c r="DQ666" t="e">
        <f t="shared" ca="1" si="1720"/>
        <v>#N/A</v>
      </c>
      <c r="DR666" t="e">
        <f t="shared" ca="1" si="1721"/>
        <v>#N/A</v>
      </c>
      <c r="DS666" t="e">
        <f t="shared" ca="1" si="1722"/>
        <v>#N/A</v>
      </c>
      <c r="DT666" t="e">
        <f t="shared" ca="1" si="1723"/>
        <v>#N/A</v>
      </c>
      <c r="DU666" t="e">
        <f t="shared" ca="1" si="1724"/>
        <v>#N/A</v>
      </c>
      <c r="DV666" t="e">
        <f t="shared" ca="1" si="1725"/>
        <v>#N/A</v>
      </c>
      <c r="DW666" t="e">
        <f t="shared" ca="1" si="1726"/>
        <v>#N/A</v>
      </c>
      <c r="DX666" t="e">
        <f t="shared" ca="1" si="1727"/>
        <v>#N/A</v>
      </c>
      <c r="DY666" t="e">
        <f t="shared" ca="1" si="1728"/>
        <v>#N/A</v>
      </c>
      <c r="DZ666" t="e">
        <f t="shared" ca="1" si="1729"/>
        <v>#N/A</v>
      </c>
      <c r="EA666" t="e">
        <f t="shared" ca="1" si="1730"/>
        <v>#N/A</v>
      </c>
      <c r="EB666" t="e">
        <f t="shared" ca="1" si="1731"/>
        <v>#N/A</v>
      </c>
      <c r="EC666" t="e">
        <f t="shared" ca="1" si="1732"/>
        <v>#N/A</v>
      </c>
      <c r="ED666" t="e">
        <f t="shared" ca="1" si="1733"/>
        <v>#N/A</v>
      </c>
      <c r="EE666" t="e">
        <f t="shared" ca="1" si="1734"/>
        <v>#N/A</v>
      </c>
      <c r="EF666" t="e">
        <f t="shared" ca="1" si="1735"/>
        <v>#N/A</v>
      </c>
      <c r="EG666" t="e">
        <f t="shared" ca="1" si="1736"/>
        <v>#N/A</v>
      </c>
      <c r="EH666" t="e">
        <f t="shared" ca="1" si="1737"/>
        <v>#N/A</v>
      </c>
      <c r="EI666" t="e">
        <f t="shared" ca="1" si="1738"/>
        <v>#N/A</v>
      </c>
      <c r="EJ666" t="e">
        <f t="shared" ca="1" si="1739"/>
        <v>#N/A</v>
      </c>
      <c r="EK666" t="e">
        <f t="shared" ca="1" si="1740"/>
        <v>#N/A</v>
      </c>
      <c r="EL666" t="e">
        <f t="shared" ca="1" si="1741"/>
        <v>#N/A</v>
      </c>
      <c r="EM666" t="e">
        <f t="shared" ca="1" si="1742"/>
        <v>#N/A</v>
      </c>
      <c r="EN666" s="91" t="e">
        <f t="shared" ca="1" si="1743"/>
        <v>#N/A</v>
      </c>
    </row>
    <row r="667" spans="1:144">
      <c r="A667">
        <f ca="1"/>
        <v>0</v>
      </c>
      <c r="B667">
        <f ca="1"/>
        <v>0</v>
      </c>
      <c r="C667">
        <f ca="1"/>
        <v>0</v>
      </c>
      <c r="D667" t="str">
        <f ca="1"/>
        <v/>
      </c>
      <c r="E667">
        <f ca="1"/>
        <v>0</v>
      </c>
      <c r="F667">
        <f ca="1"/>
        <v>0</v>
      </c>
      <c r="G667">
        <f ca="1"/>
        <v>0</v>
      </c>
      <c r="H667" t="str">
        <f ca="1"/>
        <v/>
      </c>
      <c r="I667">
        <f ca="1"/>
        <v>0</v>
      </c>
      <c r="J667" t="str">
        <f ca="1"/>
        <v/>
      </c>
      <c r="K667" t="str">
        <f ca="1"/>
        <v>0</v>
      </c>
      <c r="L667" t="str">
        <f ca="1"/>
        <v>0</v>
      </c>
      <c r="M667" t="str">
        <f ca="1"/>
        <v>0</v>
      </c>
      <c r="X667" s="91" t="e">
        <f t="shared" ca="1" si="1623"/>
        <v>#N/A</v>
      </c>
      <c r="Y667" t="e">
        <f t="shared" ca="1" si="1624"/>
        <v>#N/A</v>
      </c>
      <c r="Z667" t="e">
        <f t="shared" ca="1" si="1625"/>
        <v>#N/A</v>
      </c>
      <c r="AA667" t="e">
        <f t="shared" ca="1" si="1626"/>
        <v>#N/A</v>
      </c>
      <c r="AB667" t="e">
        <f t="shared" ca="1" si="1627"/>
        <v>#N/A</v>
      </c>
      <c r="AC667" t="e">
        <f t="shared" ca="1" si="1628"/>
        <v>#N/A</v>
      </c>
      <c r="AD667" t="e">
        <f t="shared" ca="1" si="1629"/>
        <v>#N/A</v>
      </c>
      <c r="AE667" t="e">
        <f t="shared" ca="1" si="1630"/>
        <v>#N/A</v>
      </c>
      <c r="AF667" t="e">
        <f t="shared" ca="1" si="1631"/>
        <v>#N/A</v>
      </c>
      <c r="AG667" t="e">
        <f t="shared" ca="1" si="1632"/>
        <v>#N/A</v>
      </c>
      <c r="AH667" t="e">
        <f t="shared" ca="1" si="1633"/>
        <v>#N/A</v>
      </c>
      <c r="AI667" t="e">
        <f t="shared" ca="1" si="1634"/>
        <v>#N/A</v>
      </c>
      <c r="AJ667" t="e">
        <f t="shared" ca="1" si="1635"/>
        <v>#N/A</v>
      </c>
      <c r="AK667" t="e">
        <f t="shared" ca="1" si="1636"/>
        <v>#N/A</v>
      </c>
      <c r="AL667" t="e">
        <f t="shared" ca="1" si="1637"/>
        <v>#N/A</v>
      </c>
      <c r="AM667" t="e">
        <f t="shared" ca="1" si="1638"/>
        <v>#N/A</v>
      </c>
      <c r="AN667" t="e">
        <f t="shared" ca="1" si="1639"/>
        <v>#N/A</v>
      </c>
      <c r="AO667" t="e">
        <f t="shared" ca="1" si="1640"/>
        <v>#N/A</v>
      </c>
      <c r="AP667" t="e">
        <f t="shared" ca="1" si="1641"/>
        <v>#N/A</v>
      </c>
      <c r="AQ667" t="e">
        <f t="shared" ca="1" si="1642"/>
        <v>#N/A</v>
      </c>
      <c r="AR667" t="e">
        <f t="shared" ca="1" si="1643"/>
        <v>#N/A</v>
      </c>
      <c r="AS667" t="e">
        <f t="shared" ca="1" si="1644"/>
        <v>#N/A</v>
      </c>
      <c r="AT667" t="e">
        <f t="shared" ca="1" si="1645"/>
        <v>#N/A</v>
      </c>
      <c r="AU667" t="e">
        <f t="shared" ca="1" si="1646"/>
        <v>#N/A</v>
      </c>
      <c r="AV667" t="e">
        <f t="shared" ca="1" si="1647"/>
        <v>#N/A</v>
      </c>
      <c r="AW667" t="e">
        <f t="shared" ca="1" si="1648"/>
        <v>#N/A</v>
      </c>
      <c r="AX667" t="e">
        <f t="shared" ca="1" si="1649"/>
        <v>#N/A</v>
      </c>
      <c r="AY667" t="e">
        <f t="shared" ca="1" si="1650"/>
        <v>#N/A</v>
      </c>
      <c r="AZ667" t="e">
        <f t="shared" ca="1" si="1651"/>
        <v>#N/A</v>
      </c>
      <c r="BA667" t="e">
        <f t="shared" ca="1" si="1652"/>
        <v>#N/A</v>
      </c>
      <c r="BB667" s="91" t="e">
        <f t="shared" ca="1" si="1653"/>
        <v>#N/A</v>
      </c>
      <c r="BC667" t="e">
        <f t="shared" ca="1" si="1654"/>
        <v>#N/A</v>
      </c>
      <c r="BD667" t="e">
        <f t="shared" ca="1" si="1655"/>
        <v>#N/A</v>
      </c>
      <c r="BE667" t="e">
        <f t="shared" ca="1" si="1656"/>
        <v>#N/A</v>
      </c>
      <c r="BF667" t="e">
        <f t="shared" ca="1" si="1657"/>
        <v>#N/A</v>
      </c>
      <c r="BG667" t="e">
        <f t="shared" ca="1" si="1658"/>
        <v>#N/A</v>
      </c>
      <c r="BH667" t="e">
        <f t="shared" ca="1" si="1659"/>
        <v>#N/A</v>
      </c>
      <c r="BI667" t="e">
        <f t="shared" ca="1" si="1660"/>
        <v>#N/A</v>
      </c>
      <c r="BJ667" t="e">
        <f t="shared" ca="1" si="1661"/>
        <v>#N/A</v>
      </c>
      <c r="BK667" t="e">
        <f t="shared" ca="1" si="1662"/>
        <v>#N/A</v>
      </c>
      <c r="BL667" t="e">
        <f t="shared" ca="1" si="1663"/>
        <v>#N/A</v>
      </c>
      <c r="BM667" t="e">
        <f t="shared" ca="1" si="1664"/>
        <v>#N/A</v>
      </c>
      <c r="BN667" t="e">
        <f t="shared" ca="1" si="1665"/>
        <v>#N/A</v>
      </c>
      <c r="BO667" t="e">
        <f t="shared" ca="1" si="1666"/>
        <v>#N/A</v>
      </c>
      <c r="BP667" t="e">
        <f t="shared" ca="1" si="1667"/>
        <v>#N/A</v>
      </c>
      <c r="BQ667" t="e">
        <f t="shared" ca="1" si="1668"/>
        <v>#N/A</v>
      </c>
      <c r="BR667" t="e">
        <f t="shared" ca="1" si="1669"/>
        <v>#N/A</v>
      </c>
      <c r="BS667" t="e">
        <f t="shared" ca="1" si="1670"/>
        <v>#N/A</v>
      </c>
      <c r="BT667" t="e">
        <f t="shared" ca="1" si="1671"/>
        <v>#N/A</v>
      </c>
      <c r="BU667" t="e">
        <f t="shared" ca="1" si="1672"/>
        <v>#N/A</v>
      </c>
      <c r="BV667" t="e">
        <f t="shared" ca="1" si="1673"/>
        <v>#N/A</v>
      </c>
      <c r="BW667" t="e">
        <f t="shared" ca="1" si="1674"/>
        <v>#N/A</v>
      </c>
      <c r="BX667" t="e">
        <f t="shared" ca="1" si="1675"/>
        <v>#N/A</v>
      </c>
      <c r="BY667" t="e">
        <f t="shared" ca="1" si="1676"/>
        <v>#N/A</v>
      </c>
      <c r="BZ667" t="e">
        <f t="shared" ca="1" si="1677"/>
        <v>#N/A</v>
      </c>
      <c r="CA667" t="e">
        <f t="shared" ca="1" si="1678"/>
        <v>#N/A</v>
      </c>
      <c r="CB667" t="e">
        <f t="shared" ca="1" si="1679"/>
        <v>#N/A</v>
      </c>
      <c r="CC667" t="e">
        <f t="shared" ca="1" si="1680"/>
        <v>#N/A</v>
      </c>
      <c r="CD667" t="e">
        <f t="shared" ca="1" si="1681"/>
        <v>#N/A</v>
      </c>
      <c r="CE667" t="e">
        <f t="shared" ca="1" si="1682"/>
        <v>#N/A</v>
      </c>
      <c r="CF667" s="91" t="e">
        <f t="shared" ca="1" si="1683"/>
        <v>#N/A</v>
      </c>
      <c r="CG667" t="e">
        <f t="shared" ca="1" si="1684"/>
        <v>#N/A</v>
      </c>
      <c r="CH667" t="e">
        <f t="shared" ca="1" si="1685"/>
        <v>#N/A</v>
      </c>
      <c r="CI667" t="e">
        <f t="shared" ca="1" si="1686"/>
        <v>#N/A</v>
      </c>
      <c r="CJ667" t="e">
        <f t="shared" ca="1" si="1687"/>
        <v>#N/A</v>
      </c>
      <c r="CK667" t="e">
        <f t="shared" ca="1" si="1688"/>
        <v>#N/A</v>
      </c>
      <c r="CL667" t="e">
        <f t="shared" ca="1" si="1689"/>
        <v>#N/A</v>
      </c>
      <c r="CM667" t="e">
        <f t="shared" ca="1" si="1690"/>
        <v>#N/A</v>
      </c>
      <c r="CN667" t="e">
        <f t="shared" ca="1" si="1691"/>
        <v>#N/A</v>
      </c>
      <c r="CO667" t="e">
        <f t="shared" ca="1" si="1692"/>
        <v>#N/A</v>
      </c>
      <c r="CP667" t="e">
        <f t="shared" ca="1" si="1693"/>
        <v>#N/A</v>
      </c>
      <c r="CQ667" t="e">
        <f t="shared" ca="1" si="1694"/>
        <v>#N/A</v>
      </c>
      <c r="CR667" t="e">
        <f t="shared" ca="1" si="1695"/>
        <v>#N/A</v>
      </c>
      <c r="CS667" t="e">
        <f t="shared" ca="1" si="1696"/>
        <v>#N/A</v>
      </c>
      <c r="CT667" t="e">
        <f t="shared" ca="1" si="1697"/>
        <v>#N/A</v>
      </c>
      <c r="CU667" t="e">
        <f t="shared" ca="1" si="1698"/>
        <v>#N/A</v>
      </c>
      <c r="CV667" t="e">
        <f t="shared" ca="1" si="1699"/>
        <v>#N/A</v>
      </c>
      <c r="CW667" t="e">
        <f t="shared" ca="1" si="1700"/>
        <v>#N/A</v>
      </c>
      <c r="CX667" t="e">
        <f t="shared" ca="1" si="1701"/>
        <v>#N/A</v>
      </c>
      <c r="CY667" t="e">
        <f t="shared" ca="1" si="1702"/>
        <v>#N/A</v>
      </c>
      <c r="CZ667" t="e">
        <f t="shared" ca="1" si="1703"/>
        <v>#N/A</v>
      </c>
      <c r="DA667" t="e">
        <f t="shared" ca="1" si="1704"/>
        <v>#N/A</v>
      </c>
      <c r="DB667" t="e">
        <f t="shared" ca="1" si="1705"/>
        <v>#N/A</v>
      </c>
      <c r="DC667" t="e">
        <f t="shared" ca="1" si="1706"/>
        <v>#N/A</v>
      </c>
      <c r="DD667" t="e">
        <f t="shared" ca="1" si="1707"/>
        <v>#N/A</v>
      </c>
      <c r="DE667" t="e">
        <f t="shared" ca="1" si="1708"/>
        <v>#N/A</v>
      </c>
      <c r="DF667" t="e">
        <f t="shared" ca="1" si="1709"/>
        <v>#N/A</v>
      </c>
      <c r="DG667" t="e">
        <f t="shared" ca="1" si="1710"/>
        <v>#N/A</v>
      </c>
      <c r="DH667" t="e">
        <f t="shared" ca="1" si="1711"/>
        <v>#N/A</v>
      </c>
      <c r="DI667" t="e">
        <f t="shared" ca="1" si="1712"/>
        <v>#N/A</v>
      </c>
      <c r="DJ667" s="91" t="e">
        <f t="shared" ca="1" si="1713"/>
        <v>#N/A</v>
      </c>
      <c r="DK667" t="e">
        <f t="shared" ca="1" si="1714"/>
        <v>#N/A</v>
      </c>
      <c r="DL667" t="e">
        <f t="shared" ca="1" si="1715"/>
        <v>#N/A</v>
      </c>
      <c r="DM667" t="e">
        <f t="shared" ca="1" si="1716"/>
        <v>#N/A</v>
      </c>
      <c r="DN667" t="e">
        <f t="shared" ca="1" si="1717"/>
        <v>#N/A</v>
      </c>
      <c r="DO667" t="e">
        <f t="shared" ca="1" si="1718"/>
        <v>#N/A</v>
      </c>
      <c r="DP667" t="e">
        <f t="shared" ca="1" si="1719"/>
        <v>#N/A</v>
      </c>
      <c r="DQ667" t="e">
        <f t="shared" ca="1" si="1720"/>
        <v>#N/A</v>
      </c>
      <c r="DR667" t="e">
        <f t="shared" ca="1" si="1721"/>
        <v>#N/A</v>
      </c>
      <c r="DS667" t="e">
        <f t="shared" ca="1" si="1722"/>
        <v>#N/A</v>
      </c>
      <c r="DT667" t="e">
        <f t="shared" ca="1" si="1723"/>
        <v>#N/A</v>
      </c>
      <c r="DU667" t="e">
        <f t="shared" ca="1" si="1724"/>
        <v>#N/A</v>
      </c>
      <c r="DV667" t="e">
        <f t="shared" ca="1" si="1725"/>
        <v>#N/A</v>
      </c>
      <c r="DW667" t="e">
        <f t="shared" ca="1" si="1726"/>
        <v>#N/A</v>
      </c>
      <c r="DX667" t="e">
        <f t="shared" ca="1" si="1727"/>
        <v>#N/A</v>
      </c>
      <c r="DY667" t="e">
        <f t="shared" ca="1" si="1728"/>
        <v>#N/A</v>
      </c>
      <c r="DZ667" t="e">
        <f t="shared" ca="1" si="1729"/>
        <v>#N/A</v>
      </c>
      <c r="EA667" t="e">
        <f t="shared" ca="1" si="1730"/>
        <v>#N/A</v>
      </c>
      <c r="EB667" t="e">
        <f t="shared" ca="1" si="1731"/>
        <v>#N/A</v>
      </c>
      <c r="EC667" t="e">
        <f t="shared" ca="1" si="1732"/>
        <v>#N/A</v>
      </c>
      <c r="ED667" t="e">
        <f t="shared" ca="1" si="1733"/>
        <v>#N/A</v>
      </c>
      <c r="EE667" t="e">
        <f t="shared" ca="1" si="1734"/>
        <v>#N/A</v>
      </c>
      <c r="EF667" t="e">
        <f t="shared" ca="1" si="1735"/>
        <v>#N/A</v>
      </c>
      <c r="EG667" t="e">
        <f t="shared" ca="1" si="1736"/>
        <v>#N/A</v>
      </c>
      <c r="EH667" t="e">
        <f t="shared" ca="1" si="1737"/>
        <v>#N/A</v>
      </c>
      <c r="EI667" t="e">
        <f t="shared" ca="1" si="1738"/>
        <v>#N/A</v>
      </c>
      <c r="EJ667" t="e">
        <f t="shared" ca="1" si="1739"/>
        <v>#N/A</v>
      </c>
      <c r="EK667" t="e">
        <f t="shared" ca="1" si="1740"/>
        <v>#N/A</v>
      </c>
      <c r="EL667" t="e">
        <f t="shared" ca="1" si="1741"/>
        <v>#N/A</v>
      </c>
      <c r="EM667" t="e">
        <f t="shared" ca="1" si="1742"/>
        <v>#N/A</v>
      </c>
      <c r="EN667" s="91" t="e">
        <f t="shared" ca="1" si="1743"/>
        <v>#N/A</v>
      </c>
    </row>
    <row r="668" spans="1:144">
      <c r="A668">
        <f ca="1"/>
        <v>0</v>
      </c>
      <c r="B668">
        <f ca="1"/>
        <v>0</v>
      </c>
      <c r="C668">
        <f ca="1"/>
        <v>0</v>
      </c>
      <c r="D668" t="str">
        <f ca="1"/>
        <v/>
      </c>
      <c r="E668">
        <f ca="1"/>
        <v>0</v>
      </c>
      <c r="F668">
        <f ca="1"/>
        <v>0</v>
      </c>
      <c r="G668">
        <f ca="1"/>
        <v>0</v>
      </c>
      <c r="H668" t="str">
        <f ca="1"/>
        <v/>
      </c>
      <c r="I668">
        <f ca="1"/>
        <v>0</v>
      </c>
      <c r="J668" t="str">
        <f ca="1"/>
        <v/>
      </c>
      <c r="K668" t="str">
        <f ca="1"/>
        <v>0</v>
      </c>
      <c r="L668" t="str">
        <f ca="1"/>
        <v>0</v>
      </c>
      <c r="M668" t="str">
        <f ca="1"/>
        <v>0</v>
      </c>
      <c r="X668" s="91" t="e">
        <f t="shared" ca="1" si="1623"/>
        <v>#N/A</v>
      </c>
      <c r="Y668" t="e">
        <f t="shared" ca="1" si="1624"/>
        <v>#N/A</v>
      </c>
      <c r="Z668" t="e">
        <f t="shared" ca="1" si="1625"/>
        <v>#N/A</v>
      </c>
      <c r="AA668" t="e">
        <f t="shared" ca="1" si="1626"/>
        <v>#N/A</v>
      </c>
      <c r="AB668" t="e">
        <f t="shared" ca="1" si="1627"/>
        <v>#N/A</v>
      </c>
      <c r="AC668" t="e">
        <f t="shared" ca="1" si="1628"/>
        <v>#N/A</v>
      </c>
      <c r="AD668" t="e">
        <f t="shared" ca="1" si="1629"/>
        <v>#N/A</v>
      </c>
      <c r="AE668" t="e">
        <f t="shared" ca="1" si="1630"/>
        <v>#N/A</v>
      </c>
      <c r="AF668" t="e">
        <f t="shared" ca="1" si="1631"/>
        <v>#N/A</v>
      </c>
      <c r="AG668" t="e">
        <f t="shared" ca="1" si="1632"/>
        <v>#N/A</v>
      </c>
      <c r="AH668" t="e">
        <f t="shared" ca="1" si="1633"/>
        <v>#N/A</v>
      </c>
      <c r="AI668" t="e">
        <f t="shared" ca="1" si="1634"/>
        <v>#N/A</v>
      </c>
      <c r="AJ668" t="e">
        <f t="shared" ca="1" si="1635"/>
        <v>#N/A</v>
      </c>
      <c r="AK668" t="e">
        <f t="shared" ca="1" si="1636"/>
        <v>#N/A</v>
      </c>
      <c r="AL668" t="e">
        <f t="shared" ca="1" si="1637"/>
        <v>#N/A</v>
      </c>
      <c r="AM668" t="e">
        <f t="shared" ca="1" si="1638"/>
        <v>#N/A</v>
      </c>
      <c r="AN668" t="e">
        <f t="shared" ca="1" si="1639"/>
        <v>#N/A</v>
      </c>
      <c r="AO668" t="e">
        <f t="shared" ca="1" si="1640"/>
        <v>#N/A</v>
      </c>
      <c r="AP668" t="e">
        <f t="shared" ca="1" si="1641"/>
        <v>#N/A</v>
      </c>
      <c r="AQ668" t="e">
        <f t="shared" ca="1" si="1642"/>
        <v>#N/A</v>
      </c>
      <c r="AR668" t="e">
        <f t="shared" ca="1" si="1643"/>
        <v>#N/A</v>
      </c>
      <c r="AS668" t="e">
        <f t="shared" ca="1" si="1644"/>
        <v>#N/A</v>
      </c>
      <c r="AT668" t="e">
        <f t="shared" ca="1" si="1645"/>
        <v>#N/A</v>
      </c>
      <c r="AU668" t="e">
        <f t="shared" ca="1" si="1646"/>
        <v>#N/A</v>
      </c>
      <c r="AV668" t="e">
        <f t="shared" ca="1" si="1647"/>
        <v>#N/A</v>
      </c>
      <c r="AW668" t="e">
        <f t="shared" ca="1" si="1648"/>
        <v>#N/A</v>
      </c>
      <c r="AX668" t="e">
        <f t="shared" ca="1" si="1649"/>
        <v>#N/A</v>
      </c>
      <c r="AY668" t="e">
        <f t="shared" ca="1" si="1650"/>
        <v>#N/A</v>
      </c>
      <c r="AZ668" t="e">
        <f t="shared" ca="1" si="1651"/>
        <v>#N/A</v>
      </c>
      <c r="BA668" t="e">
        <f t="shared" ca="1" si="1652"/>
        <v>#N/A</v>
      </c>
      <c r="BB668" s="91" t="e">
        <f t="shared" ca="1" si="1653"/>
        <v>#N/A</v>
      </c>
      <c r="BC668" t="e">
        <f t="shared" ca="1" si="1654"/>
        <v>#N/A</v>
      </c>
      <c r="BD668" t="e">
        <f t="shared" ca="1" si="1655"/>
        <v>#N/A</v>
      </c>
      <c r="BE668" t="e">
        <f t="shared" ca="1" si="1656"/>
        <v>#N/A</v>
      </c>
      <c r="BF668" t="e">
        <f t="shared" ca="1" si="1657"/>
        <v>#N/A</v>
      </c>
      <c r="BG668" t="e">
        <f t="shared" ca="1" si="1658"/>
        <v>#N/A</v>
      </c>
      <c r="BH668" t="e">
        <f t="shared" ca="1" si="1659"/>
        <v>#N/A</v>
      </c>
      <c r="BI668" t="e">
        <f t="shared" ca="1" si="1660"/>
        <v>#N/A</v>
      </c>
      <c r="BJ668" t="e">
        <f t="shared" ca="1" si="1661"/>
        <v>#N/A</v>
      </c>
      <c r="BK668" t="e">
        <f t="shared" ca="1" si="1662"/>
        <v>#N/A</v>
      </c>
      <c r="BL668" t="e">
        <f t="shared" ca="1" si="1663"/>
        <v>#N/A</v>
      </c>
      <c r="BM668" t="e">
        <f t="shared" ca="1" si="1664"/>
        <v>#N/A</v>
      </c>
      <c r="BN668" t="e">
        <f t="shared" ca="1" si="1665"/>
        <v>#N/A</v>
      </c>
      <c r="BO668" t="e">
        <f t="shared" ca="1" si="1666"/>
        <v>#N/A</v>
      </c>
      <c r="BP668" t="e">
        <f t="shared" ca="1" si="1667"/>
        <v>#N/A</v>
      </c>
      <c r="BQ668" t="e">
        <f t="shared" ca="1" si="1668"/>
        <v>#N/A</v>
      </c>
      <c r="BR668" t="e">
        <f t="shared" ca="1" si="1669"/>
        <v>#N/A</v>
      </c>
      <c r="BS668" t="e">
        <f t="shared" ca="1" si="1670"/>
        <v>#N/A</v>
      </c>
      <c r="BT668" t="e">
        <f t="shared" ca="1" si="1671"/>
        <v>#N/A</v>
      </c>
      <c r="BU668" t="e">
        <f t="shared" ca="1" si="1672"/>
        <v>#N/A</v>
      </c>
      <c r="BV668" t="e">
        <f t="shared" ca="1" si="1673"/>
        <v>#N/A</v>
      </c>
      <c r="BW668" t="e">
        <f t="shared" ca="1" si="1674"/>
        <v>#N/A</v>
      </c>
      <c r="BX668" t="e">
        <f t="shared" ca="1" si="1675"/>
        <v>#N/A</v>
      </c>
      <c r="BY668" t="e">
        <f t="shared" ca="1" si="1676"/>
        <v>#N/A</v>
      </c>
      <c r="BZ668" t="e">
        <f t="shared" ca="1" si="1677"/>
        <v>#N/A</v>
      </c>
      <c r="CA668" t="e">
        <f t="shared" ca="1" si="1678"/>
        <v>#N/A</v>
      </c>
      <c r="CB668" t="e">
        <f t="shared" ca="1" si="1679"/>
        <v>#N/A</v>
      </c>
      <c r="CC668" t="e">
        <f t="shared" ca="1" si="1680"/>
        <v>#N/A</v>
      </c>
      <c r="CD668" t="e">
        <f t="shared" ca="1" si="1681"/>
        <v>#N/A</v>
      </c>
      <c r="CE668" t="e">
        <f t="shared" ca="1" si="1682"/>
        <v>#N/A</v>
      </c>
      <c r="CF668" s="91" t="e">
        <f t="shared" ca="1" si="1683"/>
        <v>#N/A</v>
      </c>
      <c r="CG668" t="e">
        <f t="shared" ca="1" si="1684"/>
        <v>#N/A</v>
      </c>
      <c r="CH668" t="e">
        <f t="shared" ca="1" si="1685"/>
        <v>#N/A</v>
      </c>
      <c r="CI668" t="e">
        <f t="shared" ca="1" si="1686"/>
        <v>#N/A</v>
      </c>
      <c r="CJ668" t="e">
        <f t="shared" ca="1" si="1687"/>
        <v>#N/A</v>
      </c>
      <c r="CK668" t="e">
        <f t="shared" ca="1" si="1688"/>
        <v>#N/A</v>
      </c>
      <c r="CL668" t="e">
        <f t="shared" ca="1" si="1689"/>
        <v>#N/A</v>
      </c>
      <c r="CM668" t="e">
        <f t="shared" ca="1" si="1690"/>
        <v>#N/A</v>
      </c>
      <c r="CN668" t="e">
        <f t="shared" ca="1" si="1691"/>
        <v>#N/A</v>
      </c>
      <c r="CO668" t="e">
        <f t="shared" ca="1" si="1692"/>
        <v>#N/A</v>
      </c>
      <c r="CP668" t="e">
        <f t="shared" ca="1" si="1693"/>
        <v>#N/A</v>
      </c>
      <c r="CQ668" t="e">
        <f t="shared" ca="1" si="1694"/>
        <v>#N/A</v>
      </c>
      <c r="CR668" t="e">
        <f t="shared" ca="1" si="1695"/>
        <v>#N/A</v>
      </c>
      <c r="CS668" t="e">
        <f t="shared" ca="1" si="1696"/>
        <v>#N/A</v>
      </c>
      <c r="CT668" t="e">
        <f t="shared" ca="1" si="1697"/>
        <v>#N/A</v>
      </c>
      <c r="CU668" t="e">
        <f t="shared" ca="1" si="1698"/>
        <v>#N/A</v>
      </c>
      <c r="CV668" t="e">
        <f t="shared" ca="1" si="1699"/>
        <v>#N/A</v>
      </c>
      <c r="CW668" t="e">
        <f t="shared" ca="1" si="1700"/>
        <v>#N/A</v>
      </c>
      <c r="CX668" t="e">
        <f t="shared" ca="1" si="1701"/>
        <v>#N/A</v>
      </c>
      <c r="CY668" t="e">
        <f t="shared" ca="1" si="1702"/>
        <v>#N/A</v>
      </c>
      <c r="CZ668" t="e">
        <f t="shared" ca="1" si="1703"/>
        <v>#N/A</v>
      </c>
      <c r="DA668" t="e">
        <f t="shared" ca="1" si="1704"/>
        <v>#N/A</v>
      </c>
      <c r="DB668" t="e">
        <f t="shared" ca="1" si="1705"/>
        <v>#N/A</v>
      </c>
      <c r="DC668" t="e">
        <f t="shared" ca="1" si="1706"/>
        <v>#N/A</v>
      </c>
      <c r="DD668" t="e">
        <f t="shared" ca="1" si="1707"/>
        <v>#N/A</v>
      </c>
      <c r="DE668" t="e">
        <f t="shared" ca="1" si="1708"/>
        <v>#N/A</v>
      </c>
      <c r="DF668" t="e">
        <f t="shared" ca="1" si="1709"/>
        <v>#N/A</v>
      </c>
      <c r="DG668" t="e">
        <f t="shared" ca="1" si="1710"/>
        <v>#N/A</v>
      </c>
      <c r="DH668" t="e">
        <f t="shared" ca="1" si="1711"/>
        <v>#N/A</v>
      </c>
      <c r="DI668" t="e">
        <f t="shared" ca="1" si="1712"/>
        <v>#N/A</v>
      </c>
      <c r="DJ668" s="91" t="e">
        <f t="shared" ca="1" si="1713"/>
        <v>#N/A</v>
      </c>
      <c r="DK668" t="e">
        <f t="shared" ca="1" si="1714"/>
        <v>#N/A</v>
      </c>
      <c r="DL668" t="e">
        <f t="shared" ca="1" si="1715"/>
        <v>#N/A</v>
      </c>
      <c r="DM668" t="e">
        <f t="shared" ca="1" si="1716"/>
        <v>#N/A</v>
      </c>
      <c r="DN668" t="e">
        <f t="shared" ca="1" si="1717"/>
        <v>#N/A</v>
      </c>
      <c r="DO668" t="e">
        <f t="shared" ca="1" si="1718"/>
        <v>#N/A</v>
      </c>
      <c r="DP668" t="e">
        <f t="shared" ca="1" si="1719"/>
        <v>#N/A</v>
      </c>
      <c r="DQ668" t="e">
        <f t="shared" ca="1" si="1720"/>
        <v>#N/A</v>
      </c>
      <c r="DR668" t="e">
        <f t="shared" ca="1" si="1721"/>
        <v>#N/A</v>
      </c>
      <c r="DS668" t="e">
        <f t="shared" ca="1" si="1722"/>
        <v>#N/A</v>
      </c>
      <c r="DT668" t="e">
        <f t="shared" ca="1" si="1723"/>
        <v>#N/A</v>
      </c>
      <c r="DU668" t="e">
        <f t="shared" ca="1" si="1724"/>
        <v>#N/A</v>
      </c>
      <c r="DV668" t="e">
        <f t="shared" ca="1" si="1725"/>
        <v>#N/A</v>
      </c>
      <c r="DW668" t="e">
        <f t="shared" ca="1" si="1726"/>
        <v>#N/A</v>
      </c>
      <c r="DX668" t="e">
        <f t="shared" ca="1" si="1727"/>
        <v>#N/A</v>
      </c>
      <c r="DY668" t="e">
        <f t="shared" ca="1" si="1728"/>
        <v>#N/A</v>
      </c>
      <c r="DZ668" t="e">
        <f t="shared" ca="1" si="1729"/>
        <v>#N/A</v>
      </c>
      <c r="EA668" t="e">
        <f t="shared" ca="1" si="1730"/>
        <v>#N/A</v>
      </c>
      <c r="EB668" t="e">
        <f t="shared" ca="1" si="1731"/>
        <v>#N/A</v>
      </c>
      <c r="EC668" t="e">
        <f t="shared" ca="1" si="1732"/>
        <v>#N/A</v>
      </c>
      <c r="ED668" t="e">
        <f t="shared" ca="1" si="1733"/>
        <v>#N/A</v>
      </c>
      <c r="EE668" t="e">
        <f t="shared" ca="1" si="1734"/>
        <v>#N/A</v>
      </c>
      <c r="EF668" t="e">
        <f t="shared" ca="1" si="1735"/>
        <v>#N/A</v>
      </c>
      <c r="EG668" t="e">
        <f t="shared" ca="1" si="1736"/>
        <v>#N/A</v>
      </c>
      <c r="EH668" t="e">
        <f t="shared" ca="1" si="1737"/>
        <v>#N/A</v>
      </c>
      <c r="EI668" t="e">
        <f t="shared" ca="1" si="1738"/>
        <v>#N/A</v>
      </c>
      <c r="EJ668" t="e">
        <f t="shared" ca="1" si="1739"/>
        <v>#N/A</v>
      </c>
      <c r="EK668" t="e">
        <f t="shared" ca="1" si="1740"/>
        <v>#N/A</v>
      </c>
      <c r="EL668" t="e">
        <f t="shared" ca="1" si="1741"/>
        <v>#N/A</v>
      </c>
      <c r="EM668" t="e">
        <f t="shared" ca="1" si="1742"/>
        <v>#N/A</v>
      </c>
      <c r="EN668" s="91" t="e">
        <f t="shared" ca="1" si="1743"/>
        <v>#N/A</v>
      </c>
    </row>
    <row r="669" spans="1:144">
      <c r="A669">
        <f ca="1"/>
        <v>0</v>
      </c>
      <c r="B669">
        <f ca="1"/>
        <v>0</v>
      </c>
      <c r="C669">
        <f ca="1"/>
        <v>0</v>
      </c>
      <c r="D669" t="str">
        <f ca="1"/>
        <v/>
      </c>
      <c r="E669">
        <f ca="1"/>
        <v>0</v>
      </c>
      <c r="F669">
        <f ca="1"/>
        <v>0</v>
      </c>
      <c r="G669">
        <f ca="1"/>
        <v>0</v>
      </c>
      <c r="H669" t="str">
        <f ca="1"/>
        <v/>
      </c>
      <c r="I669">
        <f ca="1"/>
        <v>0</v>
      </c>
      <c r="J669" t="str">
        <f ca="1"/>
        <v/>
      </c>
      <c r="K669" t="str">
        <f ca="1"/>
        <v>0</v>
      </c>
      <c r="L669" t="str">
        <f ca="1"/>
        <v>0</v>
      </c>
      <c r="M669" t="str">
        <f ca="1"/>
        <v>0</v>
      </c>
      <c r="X669" s="91" t="e">
        <f t="shared" ref="X669:BC669" ca="1" si="1744">$L669*$E$626</f>
        <v>#N/A</v>
      </c>
      <c r="Y669" t="e">
        <f t="shared" ca="1" si="1744"/>
        <v>#N/A</v>
      </c>
      <c r="Z669" t="e">
        <f t="shared" ca="1" si="1744"/>
        <v>#N/A</v>
      </c>
      <c r="AA669" t="e">
        <f t="shared" ca="1" si="1744"/>
        <v>#N/A</v>
      </c>
      <c r="AB669" t="e">
        <f t="shared" ca="1" si="1744"/>
        <v>#N/A</v>
      </c>
      <c r="AC669" t="e">
        <f t="shared" ca="1" si="1744"/>
        <v>#N/A</v>
      </c>
      <c r="AD669" t="e">
        <f t="shared" ca="1" si="1744"/>
        <v>#N/A</v>
      </c>
      <c r="AE669" t="e">
        <f t="shared" ca="1" si="1744"/>
        <v>#N/A</v>
      </c>
      <c r="AF669" t="e">
        <f t="shared" ca="1" si="1744"/>
        <v>#N/A</v>
      </c>
      <c r="AG669" t="e">
        <f t="shared" ca="1" si="1744"/>
        <v>#N/A</v>
      </c>
      <c r="AH669" t="e">
        <f t="shared" ca="1" si="1744"/>
        <v>#N/A</v>
      </c>
      <c r="AI669" t="e">
        <f t="shared" ca="1" si="1744"/>
        <v>#N/A</v>
      </c>
      <c r="AJ669" t="e">
        <f t="shared" ca="1" si="1744"/>
        <v>#N/A</v>
      </c>
      <c r="AK669" t="e">
        <f t="shared" ca="1" si="1744"/>
        <v>#N/A</v>
      </c>
      <c r="AL669" t="e">
        <f t="shared" ca="1" si="1744"/>
        <v>#N/A</v>
      </c>
      <c r="AM669" t="e">
        <f t="shared" ca="1" si="1744"/>
        <v>#N/A</v>
      </c>
      <c r="AN669" t="e">
        <f t="shared" ca="1" si="1744"/>
        <v>#N/A</v>
      </c>
      <c r="AO669" t="e">
        <f t="shared" ca="1" si="1744"/>
        <v>#N/A</v>
      </c>
      <c r="AP669" t="e">
        <f t="shared" ca="1" si="1744"/>
        <v>#N/A</v>
      </c>
      <c r="AQ669" t="e">
        <f t="shared" ca="1" si="1744"/>
        <v>#N/A</v>
      </c>
      <c r="AR669" t="e">
        <f t="shared" ca="1" si="1744"/>
        <v>#N/A</v>
      </c>
      <c r="AS669" t="e">
        <f t="shared" ca="1" si="1744"/>
        <v>#N/A</v>
      </c>
      <c r="AT669" t="e">
        <f t="shared" ca="1" si="1744"/>
        <v>#N/A</v>
      </c>
      <c r="AU669" t="e">
        <f t="shared" ca="1" si="1744"/>
        <v>#N/A</v>
      </c>
      <c r="AV669" t="e">
        <f t="shared" ca="1" si="1744"/>
        <v>#N/A</v>
      </c>
      <c r="AW669" t="e">
        <f t="shared" ca="1" si="1744"/>
        <v>#N/A</v>
      </c>
      <c r="AX669" t="e">
        <f t="shared" ca="1" si="1744"/>
        <v>#N/A</v>
      </c>
      <c r="AY669" t="e">
        <f t="shared" ca="1" si="1744"/>
        <v>#N/A</v>
      </c>
      <c r="AZ669" t="e">
        <f t="shared" ca="1" si="1744"/>
        <v>#N/A</v>
      </c>
      <c r="BA669" t="e">
        <f t="shared" ca="1" si="1744"/>
        <v>#N/A</v>
      </c>
      <c r="BB669" s="91" t="e">
        <f t="shared" ca="1" si="1744"/>
        <v>#N/A</v>
      </c>
      <c r="BC669" t="e">
        <f t="shared" ca="1" si="1744"/>
        <v>#N/A</v>
      </c>
      <c r="BD669" t="e">
        <f t="shared" ref="BD669:CI669" ca="1" si="1745">$L669*$E$626</f>
        <v>#N/A</v>
      </c>
      <c r="BE669" t="e">
        <f t="shared" ca="1" si="1745"/>
        <v>#N/A</v>
      </c>
      <c r="BF669" t="e">
        <f t="shared" ca="1" si="1745"/>
        <v>#N/A</v>
      </c>
      <c r="BG669" t="e">
        <f t="shared" ca="1" si="1745"/>
        <v>#N/A</v>
      </c>
      <c r="BH669" t="e">
        <f t="shared" ca="1" si="1745"/>
        <v>#N/A</v>
      </c>
      <c r="BI669" t="e">
        <f t="shared" ca="1" si="1745"/>
        <v>#N/A</v>
      </c>
      <c r="BJ669" t="e">
        <f t="shared" ca="1" si="1745"/>
        <v>#N/A</v>
      </c>
      <c r="BK669" t="e">
        <f t="shared" ca="1" si="1745"/>
        <v>#N/A</v>
      </c>
      <c r="BL669" t="e">
        <f t="shared" ca="1" si="1745"/>
        <v>#N/A</v>
      </c>
      <c r="BM669" t="e">
        <f t="shared" ca="1" si="1745"/>
        <v>#N/A</v>
      </c>
      <c r="BN669" t="e">
        <f t="shared" ca="1" si="1745"/>
        <v>#N/A</v>
      </c>
      <c r="BO669" t="e">
        <f t="shared" ca="1" si="1745"/>
        <v>#N/A</v>
      </c>
      <c r="BP669" t="e">
        <f t="shared" ca="1" si="1745"/>
        <v>#N/A</v>
      </c>
      <c r="BQ669" t="e">
        <f t="shared" ca="1" si="1745"/>
        <v>#N/A</v>
      </c>
      <c r="BR669" t="e">
        <f t="shared" ca="1" si="1745"/>
        <v>#N/A</v>
      </c>
      <c r="BS669" t="e">
        <f t="shared" ca="1" si="1745"/>
        <v>#N/A</v>
      </c>
      <c r="BT669" t="e">
        <f t="shared" ca="1" si="1745"/>
        <v>#N/A</v>
      </c>
      <c r="BU669" t="e">
        <f t="shared" ca="1" si="1745"/>
        <v>#N/A</v>
      </c>
      <c r="BV669" t="e">
        <f t="shared" ca="1" si="1745"/>
        <v>#N/A</v>
      </c>
      <c r="BW669" t="e">
        <f t="shared" ca="1" si="1745"/>
        <v>#N/A</v>
      </c>
      <c r="BX669" t="e">
        <f t="shared" ca="1" si="1745"/>
        <v>#N/A</v>
      </c>
      <c r="BY669" t="e">
        <f t="shared" ca="1" si="1745"/>
        <v>#N/A</v>
      </c>
      <c r="BZ669" t="e">
        <f t="shared" ca="1" si="1745"/>
        <v>#N/A</v>
      </c>
      <c r="CA669" t="e">
        <f t="shared" ca="1" si="1745"/>
        <v>#N/A</v>
      </c>
      <c r="CB669" t="e">
        <f t="shared" ca="1" si="1745"/>
        <v>#N/A</v>
      </c>
      <c r="CC669" t="e">
        <f t="shared" ca="1" si="1745"/>
        <v>#N/A</v>
      </c>
      <c r="CD669" t="e">
        <f t="shared" ca="1" si="1745"/>
        <v>#N/A</v>
      </c>
      <c r="CE669" t="e">
        <f t="shared" ca="1" si="1745"/>
        <v>#N/A</v>
      </c>
      <c r="CF669" s="91" t="e">
        <f t="shared" ca="1" si="1745"/>
        <v>#N/A</v>
      </c>
      <c r="CG669" t="e">
        <f t="shared" ca="1" si="1745"/>
        <v>#N/A</v>
      </c>
      <c r="CH669" t="e">
        <f t="shared" ca="1" si="1745"/>
        <v>#N/A</v>
      </c>
      <c r="CI669" t="e">
        <f t="shared" ca="1" si="1745"/>
        <v>#N/A</v>
      </c>
      <c r="CJ669" t="e">
        <f t="shared" ref="CJ669:DO669" ca="1" si="1746">$L669*$E$626</f>
        <v>#N/A</v>
      </c>
      <c r="CK669" t="e">
        <f t="shared" ca="1" si="1746"/>
        <v>#N/A</v>
      </c>
      <c r="CL669" t="e">
        <f t="shared" ca="1" si="1746"/>
        <v>#N/A</v>
      </c>
      <c r="CM669" t="e">
        <f t="shared" ca="1" si="1746"/>
        <v>#N/A</v>
      </c>
      <c r="CN669" t="e">
        <f t="shared" ca="1" si="1746"/>
        <v>#N/A</v>
      </c>
      <c r="CO669" t="e">
        <f t="shared" ca="1" si="1746"/>
        <v>#N/A</v>
      </c>
      <c r="CP669" t="e">
        <f t="shared" ca="1" si="1746"/>
        <v>#N/A</v>
      </c>
      <c r="CQ669" t="e">
        <f t="shared" ca="1" si="1746"/>
        <v>#N/A</v>
      </c>
      <c r="CR669" t="e">
        <f t="shared" ca="1" si="1746"/>
        <v>#N/A</v>
      </c>
      <c r="CS669" t="e">
        <f t="shared" ca="1" si="1746"/>
        <v>#N/A</v>
      </c>
      <c r="CT669" t="e">
        <f t="shared" ca="1" si="1746"/>
        <v>#N/A</v>
      </c>
      <c r="CU669" t="e">
        <f t="shared" ca="1" si="1746"/>
        <v>#N/A</v>
      </c>
      <c r="CV669" t="e">
        <f t="shared" ca="1" si="1746"/>
        <v>#N/A</v>
      </c>
      <c r="CW669" t="e">
        <f t="shared" ca="1" si="1746"/>
        <v>#N/A</v>
      </c>
      <c r="CX669" t="e">
        <f t="shared" ca="1" si="1746"/>
        <v>#N/A</v>
      </c>
      <c r="CY669" t="e">
        <f t="shared" ca="1" si="1746"/>
        <v>#N/A</v>
      </c>
      <c r="CZ669" t="e">
        <f t="shared" ca="1" si="1746"/>
        <v>#N/A</v>
      </c>
      <c r="DA669" t="e">
        <f t="shared" ca="1" si="1746"/>
        <v>#N/A</v>
      </c>
      <c r="DB669" t="e">
        <f t="shared" ca="1" si="1746"/>
        <v>#N/A</v>
      </c>
      <c r="DC669" t="e">
        <f t="shared" ca="1" si="1746"/>
        <v>#N/A</v>
      </c>
      <c r="DD669" t="e">
        <f t="shared" ca="1" si="1746"/>
        <v>#N/A</v>
      </c>
      <c r="DE669" t="e">
        <f t="shared" ca="1" si="1746"/>
        <v>#N/A</v>
      </c>
      <c r="DF669" t="e">
        <f t="shared" ca="1" si="1746"/>
        <v>#N/A</v>
      </c>
      <c r="DG669" t="e">
        <f t="shared" ca="1" si="1746"/>
        <v>#N/A</v>
      </c>
      <c r="DH669" t="e">
        <f t="shared" ca="1" si="1746"/>
        <v>#N/A</v>
      </c>
      <c r="DI669" t="e">
        <f t="shared" ca="1" si="1746"/>
        <v>#N/A</v>
      </c>
      <c r="DJ669" s="91" t="e">
        <f t="shared" ca="1" si="1746"/>
        <v>#N/A</v>
      </c>
      <c r="DK669" t="e">
        <f t="shared" ca="1" si="1746"/>
        <v>#N/A</v>
      </c>
      <c r="DL669" t="e">
        <f t="shared" ca="1" si="1746"/>
        <v>#N/A</v>
      </c>
      <c r="DM669" t="e">
        <f t="shared" ca="1" si="1746"/>
        <v>#N/A</v>
      </c>
      <c r="DN669" t="e">
        <f t="shared" ca="1" si="1746"/>
        <v>#N/A</v>
      </c>
      <c r="DO669" t="e">
        <f t="shared" ca="1" si="1746"/>
        <v>#N/A</v>
      </c>
      <c r="DP669" t="e">
        <f t="shared" ref="DP669:EN669" ca="1" si="1747">$L669*$E$626</f>
        <v>#N/A</v>
      </c>
      <c r="DQ669" t="e">
        <f t="shared" ca="1" si="1747"/>
        <v>#N/A</v>
      </c>
      <c r="DR669" t="e">
        <f t="shared" ca="1" si="1747"/>
        <v>#N/A</v>
      </c>
      <c r="DS669" t="e">
        <f t="shared" ca="1" si="1747"/>
        <v>#N/A</v>
      </c>
      <c r="DT669" t="e">
        <f t="shared" ca="1" si="1747"/>
        <v>#N/A</v>
      </c>
      <c r="DU669" t="e">
        <f t="shared" ca="1" si="1747"/>
        <v>#N/A</v>
      </c>
      <c r="DV669" t="e">
        <f t="shared" ca="1" si="1747"/>
        <v>#N/A</v>
      </c>
      <c r="DW669" t="e">
        <f t="shared" ca="1" si="1747"/>
        <v>#N/A</v>
      </c>
      <c r="DX669" t="e">
        <f t="shared" ca="1" si="1747"/>
        <v>#N/A</v>
      </c>
      <c r="DY669" t="e">
        <f t="shared" ca="1" si="1747"/>
        <v>#N/A</v>
      </c>
      <c r="DZ669" t="e">
        <f t="shared" ca="1" si="1747"/>
        <v>#N/A</v>
      </c>
      <c r="EA669" t="e">
        <f t="shared" ca="1" si="1747"/>
        <v>#N/A</v>
      </c>
      <c r="EB669" t="e">
        <f t="shared" ca="1" si="1747"/>
        <v>#N/A</v>
      </c>
      <c r="EC669" t="e">
        <f t="shared" ca="1" si="1747"/>
        <v>#N/A</v>
      </c>
      <c r="ED669" t="e">
        <f t="shared" ca="1" si="1747"/>
        <v>#N/A</v>
      </c>
      <c r="EE669" t="e">
        <f t="shared" ca="1" si="1747"/>
        <v>#N/A</v>
      </c>
      <c r="EF669" t="e">
        <f t="shared" ca="1" si="1747"/>
        <v>#N/A</v>
      </c>
      <c r="EG669" t="e">
        <f t="shared" ca="1" si="1747"/>
        <v>#N/A</v>
      </c>
      <c r="EH669" t="e">
        <f t="shared" ca="1" si="1747"/>
        <v>#N/A</v>
      </c>
      <c r="EI669" t="e">
        <f t="shared" ca="1" si="1747"/>
        <v>#N/A</v>
      </c>
      <c r="EJ669" t="e">
        <f t="shared" ca="1" si="1747"/>
        <v>#N/A</v>
      </c>
      <c r="EK669" t="e">
        <f t="shared" ca="1" si="1747"/>
        <v>#N/A</v>
      </c>
      <c r="EL669" t="e">
        <f t="shared" ca="1" si="1747"/>
        <v>#N/A</v>
      </c>
      <c r="EM669" t="e">
        <f t="shared" ca="1" si="1747"/>
        <v>#N/A</v>
      </c>
      <c r="EN669" s="91" t="e">
        <f t="shared" ca="1" si="1747"/>
        <v>#N/A</v>
      </c>
    </row>
    <row r="670" spans="1:144">
      <c r="A670">
        <f ca="1"/>
        <v>0</v>
      </c>
      <c r="B670">
        <f ca="1"/>
        <v>0</v>
      </c>
      <c r="C670">
        <f ca="1"/>
        <v>0</v>
      </c>
      <c r="D670" t="str">
        <f ca="1"/>
        <v/>
      </c>
      <c r="E670">
        <f ca="1"/>
        <v>0</v>
      </c>
      <c r="F670">
        <f ca="1"/>
        <v>0</v>
      </c>
      <c r="G670">
        <f ca="1"/>
        <v>0</v>
      </c>
      <c r="H670" t="str">
        <f ca="1"/>
        <v/>
      </c>
      <c r="I670">
        <f ca="1"/>
        <v>0</v>
      </c>
      <c r="J670" t="str">
        <f ca="1"/>
        <v/>
      </c>
      <c r="K670" t="str">
        <f ca="1"/>
        <v>0</v>
      </c>
      <c r="L670" t="str">
        <f ca="1"/>
        <v>0</v>
      </c>
      <c r="M670" t="str">
        <f ca="1"/>
        <v>0</v>
      </c>
      <c r="X670" s="91" t="e">
        <f t="shared" ref="X670:BC670" ca="1" si="1748">$L670*$E$626</f>
        <v>#N/A</v>
      </c>
      <c r="Y670" t="e">
        <f t="shared" ca="1" si="1748"/>
        <v>#N/A</v>
      </c>
      <c r="Z670" t="e">
        <f t="shared" ca="1" si="1748"/>
        <v>#N/A</v>
      </c>
      <c r="AA670" t="e">
        <f t="shared" ca="1" si="1748"/>
        <v>#N/A</v>
      </c>
      <c r="AB670" t="e">
        <f t="shared" ca="1" si="1748"/>
        <v>#N/A</v>
      </c>
      <c r="AC670" t="e">
        <f t="shared" ca="1" si="1748"/>
        <v>#N/A</v>
      </c>
      <c r="AD670" t="e">
        <f t="shared" ca="1" si="1748"/>
        <v>#N/A</v>
      </c>
      <c r="AE670" t="e">
        <f t="shared" ca="1" si="1748"/>
        <v>#N/A</v>
      </c>
      <c r="AF670" t="e">
        <f t="shared" ca="1" si="1748"/>
        <v>#N/A</v>
      </c>
      <c r="AG670" t="e">
        <f t="shared" ca="1" si="1748"/>
        <v>#N/A</v>
      </c>
      <c r="AH670" t="e">
        <f t="shared" ca="1" si="1748"/>
        <v>#N/A</v>
      </c>
      <c r="AI670" t="e">
        <f t="shared" ca="1" si="1748"/>
        <v>#N/A</v>
      </c>
      <c r="AJ670" t="e">
        <f t="shared" ca="1" si="1748"/>
        <v>#N/A</v>
      </c>
      <c r="AK670" t="e">
        <f t="shared" ca="1" si="1748"/>
        <v>#N/A</v>
      </c>
      <c r="AL670" t="e">
        <f t="shared" ca="1" si="1748"/>
        <v>#N/A</v>
      </c>
      <c r="AM670" t="e">
        <f t="shared" ca="1" si="1748"/>
        <v>#N/A</v>
      </c>
      <c r="AN670" t="e">
        <f t="shared" ca="1" si="1748"/>
        <v>#N/A</v>
      </c>
      <c r="AO670" t="e">
        <f t="shared" ca="1" si="1748"/>
        <v>#N/A</v>
      </c>
      <c r="AP670" t="e">
        <f t="shared" ca="1" si="1748"/>
        <v>#N/A</v>
      </c>
      <c r="AQ670" t="e">
        <f t="shared" ca="1" si="1748"/>
        <v>#N/A</v>
      </c>
      <c r="AR670" t="e">
        <f t="shared" ca="1" si="1748"/>
        <v>#N/A</v>
      </c>
      <c r="AS670" t="e">
        <f t="shared" ca="1" si="1748"/>
        <v>#N/A</v>
      </c>
      <c r="AT670" t="e">
        <f t="shared" ca="1" si="1748"/>
        <v>#N/A</v>
      </c>
      <c r="AU670" t="e">
        <f t="shared" ca="1" si="1748"/>
        <v>#N/A</v>
      </c>
      <c r="AV670" t="e">
        <f t="shared" ca="1" si="1748"/>
        <v>#N/A</v>
      </c>
      <c r="AW670" t="e">
        <f t="shared" ca="1" si="1748"/>
        <v>#N/A</v>
      </c>
      <c r="AX670" t="e">
        <f t="shared" ca="1" si="1748"/>
        <v>#N/A</v>
      </c>
      <c r="AY670" t="e">
        <f t="shared" ca="1" si="1748"/>
        <v>#N/A</v>
      </c>
      <c r="AZ670" t="e">
        <f t="shared" ca="1" si="1748"/>
        <v>#N/A</v>
      </c>
      <c r="BA670" t="e">
        <f t="shared" ca="1" si="1748"/>
        <v>#N/A</v>
      </c>
      <c r="BB670" s="91" t="e">
        <f t="shared" ca="1" si="1748"/>
        <v>#N/A</v>
      </c>
      <c r="BC670" t="e">
        <f t="shared" ca="1" si="1748"/>
        <v>#N/A</v>
      </c>
      <c r="BD670" t="e">
        <f t="shared" ref="BD670:CI670" ca="1" si="1749">$L670*$E$626</f>
        <v>#N/A</v>
      </c>
      <c r="BE670" t="e">
        <f t="shared" ca="1" si="1749"/>
        <v>#N/A</v>
      </c>
      <c r="BF670" t="e">
        <f t="shared" ca="1" si="1749"/>
        <v>#N/A</v>
      </c>
      <c r="BG670" t="e">
        <f t="shared" ca="1" si="1749"/>
        <v>#N/A</v>
      </c>
      <c r="BH670" t="e">
        <f t="shared" ca="1" si="1749"/>
        <v>#N/A</v>
      </c>
      <c r="BI670" t="e">
        <f t="shared" ca="1" si="1749"/>
        <v>#N/A</v>
      </c>
      <c r="BJ670" t="e">
        <f t="shared" ca="1" si="1749"/>
        <v>#N/A</v>
      </c>
      <c r="BK670" t="e">
        <f t="shared" ca="1" si="1749"/>
        <v>#N/A</v>
      </c>
      <c r="BL670" t="e">
        <f t="shared" ca="1" si="1749"/>
        <v>#N/A</v>
      </c>
      <c r="BM670" t="e">
        <f t="shared" ca="1" si="1749"/>
        <v>#N/A</v>
      </c>
      <c r="BN670" t="e">
        <f t="shared" ca="1" si="1749"/>
        <v>#N/A</v>
      </c>
      <c r="BO670" t="e">
        <f t="shared" ca="1" si="1749"/>
        <v>#N/A</v>
      </c>
      <c r="BP670" t="e">
        <f t="shared" ca="1" si="1749"/>
        <v>#N/A</v>
      </c>
      <c r="BQ670" t="e">
        <f t="shared" ca="1" si="1749"/>
        <v>#N/A</v>
      </c>
      <c r="BR670" t="e">
        <f t="shared" ca="1" si="1749"/>
        <v>#N/A</v>
      </c>
      <c r="BS670" t="e">
        <f t="shared" ca="1" si="1749"/>
        <v>#N/A</v>
      </c>
      <c r="BT670" t="e">
        <f t="shared" ca="1" si="1749"/>
        <v>#N/A</v>
      </c>
      <c r="BU670" t="e">
        <f t="shared" ca="1" si="1749"/>
        <v>#N/A</v>
      </c>
      <c r="BV670" t="e">
        <f t="shared" ca="1" si="1749"/>
        <v>#N/A</v>
      </c>
      <c r="BW670" t="e">
        <f t="shared" ca="1" si="1749"/>
        <v>#N/A</v>
      </c>
      <c r="BX670" t="e">
        <f t="shared" ca="1" si="1749"/>
        <v>#N/A</v>
      </c>
      <c r="BY670" t="e">
        <f t="shared" ca="1" si="1749"/>
        <v>#N/A</v>
      </c>
      <c r="BZ670" t="e">
        <f t="shared" ca="1" si="1749"/>
        <v>#N/A</v>
      </c>
      <c r="CA670" t="e">
        <f t="shared" ca="1" si="1749"/>
        <v>#N/A</v>
      </c>
      <c r="CB670" t="e">
        <f t="shared" ca="1" si="1749"/>
        <v>#N/A</v>
      </c>
      <c r="CC670" t="e">
        <f t="shared" ca="1" si="1749"/>
        <v>#N/A</v>
      </c>
      <c r="CD670" t="e">
        <f t="shared" ca="1" si="1749"/>
        <v>#N/A</v>
      </c>
      <c r="CE670" t="e">
        <f t="shared" ca="1" si="1749"/>
        <v>#N/A</v>
      </c>
      <c r="CF670" s="91" t="e">
        <f t="shared" ca="1" si="1749"/>
        <v>#N/A</v>
      </c>
      <c r="CG670" t="e">
        <f t="shared" ca="1" si="1749"/>
        <v>#N/A</v>
      </c>
      <c r="CH670" t="e">
        <f t="shared" ca="1" si="1749"/>
        <v>#N/A</v>
      </c>
      <c r="CI670" t="e">
        <f t="shared" ca="1" si="1749"/>
        <v>#N/A</v>
      </c>
      <c r="CJ670" t="e">
        <f t="shared" ref="CJ670:EN673" ca="1" si="1750">$L670*$E$626</f>
        <v>#N/A</v>
      </c>
      <c r="CK670" t="e">
        <f t="shared" ca="1" si="1750"/>
        <v>#N/A</v>
      </c>
      <c r="CL670" t="e">
        <f t="shared" ca="1" si="1750"/>
        <v>#N/A</v>
      </c>
      <c r="CM670" t="e">
        <f t="shared" ca="1" si="1750"/>
        <v>#N/A</v>
      </c>
      <c r="CN670" t="e">
        <f t="shared" ca="1" si="1750"/>
        <v>#N/A</v>
      </c>
      <c r="CO670" t="e">
        <f t="shared" ca="1" si="1750"/>
        <v>#N/A</v>
      </c>
      <c r="CP670" t="e">
        <f t="shared" ca="1" si="1750"/>
        <v>#N/A</v>
      </c>
      <c r="CQ670" t="e">
        <f t="shared" ca="1" si="1750"/>
        <v>#N/A</v>
      </c>
      <c r="CR670" t="e">
        <f t="shared" ca="1" si="1750"/>
        <v>#N/A</v>
      </c>
      <c r="CS670" t="e">
        <f t="shared" ca="1" si="1750"/>
        <v>#N/A</v>
      </c>
      <c r="CT670" t="e">
        <f t="shared" ca="1" si="1750"/>
        <v>#N/A</v>
      </c>
      <c r="CU670" t="e">
        <f t="shared" ca="1" si="1750"/>
        <v>#N/A</v>
      </c>
      <c r="CV670" t="e">
        <f t="shared" ca="1" si="1750"/>
        <v>#N/A</v>
      </c>
      <c r="CW670" t="e">
        <f t="shared" ca="1" si="1750"/>
        <v>#N/A</v>
      </c>
      <c r="CX670" t="e">
        <f t="shared" ca="1" si="1750"/>
        <v>#N/A</v>
      </c>
      <c r="CY670" t="e">
        <f t="shared" ca="1" si="1750"/>
        <v>#N/A</v>
      </c>
      <c r="CZ670" t="e">
        <f t="shared" ca="1" si="1750"/>
        <v>#N/A</v>
      </c>
      <c r="DA670" t="e">
        <f t="shared" ca="1" si="1750"/>
        <v>#N/A</v>
      </c>
      <c r="DB670" t="e">
        <f t="shared" ca="1" si="1750"/>
        <v>#N/A</v>
      </c>
      <c r="DC670" t="e">
        <f t="shared" ca="1" si="1750"/>
        <v>#N/A</v>
      </c>
      <c r="DD670" t="e">
        <f t="shared" ca="1" si="1750"/>
        <v>#N/A</v>
      </c>
      <c r="DE670" t="e">
        <f t="shared" ca="1" si="1750"/>
        <v>#N/A</v>
      </c>
      <c r="DF670" t="e">
        <f t="shared" ca="1" si="1750"/>
        <v>#N/A</v>
      </c>
      <c r="DG670" t="e">
        <f t="shared" ca="1" si="1750"/>
        <v>#N/A</v>
      </c>
      <c r="DH670" t="e">
        <f t="shared" ca="1" si="1750"/>
        <v>#N/A</v>
      </c>
      <c r="DI670" t="e">
        <f t="shared" ca="1" si="1750"/>
        <v>#N/A</v>
      </c>
      <c r="DJ670" s="91" t="e">
        <f t="shared" ca="1" si="1750"/>
        <v>#N/A</v>
      </c>
      <c r="DK670" t="e">
        <f t="shared" ca="1" si="1750"/>
        <v>#N/A</v>
      </c>
      <c r="DL670" t="e">
        <f t="shared" ca="1" si="1750"/>
        <v>#N/A</v>
      </c>
      <c r="DM670" t="e">
        <f t="shared" ca="1" si="1750"/>
        <v>#N/A</v>
      </c>
      <c r="DN670" t="e">
        <f t="shared" ca="1" si="1750"/>
        <v>#N/A</v>
      </c>
      <c r="DO670" t="e">
        <f t="shared" ca="1" si="1750"/>
        <v>#N/A</v>
      </c>
      <c r="DP670" t="e">
        <f t="shared" ca="1" si="1750"/>
        <v>#N/A</v>
      </c>
      <c r="DQ670" t="e">
        <f t="shared" ca="1" si="1750"/>
        <v>#N/A</v>
      </c>
      <c r="DR670" t="e">
        <f t="shared" ca="1" si="1750"/>
        <v>#N/A</v>
      </c>
      <c r="DS670" t="e">
        <f t="shared" ca="1" si="1750"/>
        <v>#N/A</v>
      </c>
      <c r="DT670" t="e">
        <f t="shared" ca="1" si="1750"/>
        <v>#N/A</v>
      </c>
      <c r="DU670" t="e">
        <f t="shared" ca="1" si="1750"/>
        <v>#N/A</v>
      </c>
      <c r="DV670" t="e">
        <f t="shared" ca="1" si="1750"/>
        <v>#N/A</v>
      </c>
      <c r="DW670" t="e">
        <f t="shared" ca="1" si="1750"/>
        <v>#N/A</v>
      </c>
      <c r="DX670" t="e">
        <f t="shared" ca="1" si="1750"/>
        <v>#N/A</v>
      </c>
      <c r="DY670" t="e">
        <f t="shared" ca="1" si="1750"/>
        <v>#N/A</v>
      </c>
      <c r="DZ670" t="e">
        <f t="shared" ca="1" si="1750"/>
        <v>#N/A</v>
      </c>
      <c r="EA670" t="e">
        <f t="shared" ca="1" si="1750"/>
        <v>#N/A</v>
      </c>
      <c r="EB670" t="e">
        <f t="shared" ca="1" si="1750"/>
        <v>#N/A</v>
      </c>
      <c r="EC670" t="e">
        <f t="shared" ca="1" si="1750"/>
        <v>#N/A</v>
      </c>
      <c r="ED670" t="e">
        <f t="shared" ca="1" si="1750"/>
        <v>#N/A</v>
      </c>
      <c r="EE670" t="e">
        <f t="shared" ca="1" si="1750"/>
        <v>#N/A</v>
      </c>
      <c r="EF670" t="e">
        <f t="shared" ca="1" si="1750"/>
        <v>#N/A</v>
      </c>
      <c r="EG670" t="e">
        <f t="shared" ca="1" si="1750"/>
        <v>#N/A</v>
      </c>
      <c r="EH670" t="e">
        <f t="shared" ca="1" si="1750"/>
        <v>#N/A</v>
      </c>
      <c r="EI670" t="e">
        <f t="shared" ca="1" si="1750"/>
        <v>#N/A</v>
      </c>
      <c r="EJ670" t="e">
        <f t="shared" ca="1" si="1750"/>
        <v>#N/A</v>
      </c>
      <c r="EK670" t="e">
        <f t="shared" ca="1" si="1750"/>
        <v>#N/A</v>
      </c>
      <c r="EL670" t="e">
        <f t="shared" ca="1" si="1750"/>
        <v>#N/A</v>
      </c>
      <c r="EM670" t="e">
        <f t="shared" ca="1" si="1750"/>
        <v>#N/A</v>
      </c>
      <c r="EN670" s="91" t="e">
        <f t="shared" ca="1" si="1750"/>
        <v>#N/A</v>
      </c>
    </row>
    <row r="671" spans="1:144">
      <c r="A671">
        <f ca="1"/>
        <v>0</v>
      </c>
      <c r="B671">
        <f ca="1"/>
        <v>0</v>
      </c>
      <c r="C671">
        <f ca="1"/>
        <v>0</v>
      </c>
      <c r="D671" t="str">
        <f ca="1"/>
        <v/>
      </c>
      <c r="E671">
        <f ca="1"/>
        <v>0</v>
      </c>
      <c r="F671">
        <f ca="1"/>
        <v>0</v>
      </c>
      <c r="G671">
        <f ca="1"/>
        <v>0</v>
      </c>
      <c r="H671" t="str">
        <f ca="1"/>
        <v/>
      </c>
      <c r="I671">
        <f ca="1"/>
        <v>0</v>
      </c>
      <c r="J671" t="str">
        <f ca="1"/>
        <v/>
      </c>
      <c r="K671" t="str">
        <f ca="1"/>
        <v>0</v>
      </c>
      <c r="L671" t="str">
        <f ca="1"/>
        <v>0</v>
      </c>
      <c r="M671" t="str">
        <f ca="1"/>
        <v>0</v>
      </c>
      <c r="X671" s="91" t="e">
        <f t="shared" ref="X671:X678" ca="1" si="1751">$L671*$E$626</f>
        <v>#N/A</v>
      </c>
      <c r="Y671" t="e">
        <f t="shared" ref="Y671:CJ674" ca="1" si="1752">$L671*$E$626</f>
        <v>#N/A</v>
      </c>
      <c r="Z671" t="e">
        <f t="shared" ca="1" si="1752"/>
        <v>#N/A</v>
      </c>
      <c r="AA671" t="e">
        <f t="shared" ca="1" si="1752"/>
        <v>#N/A</v>
      </c>
      <c r="AB671" t="e">
        <f t="shared" ca="1" si="1752"/>
        <v>#N/A</v>
      </c>
      <c r="AC671" t="e">
        <f t="shared" ca="1" si="1752"/>
        <v>#N/A</v>
      </c>
      <c r="AD671" t="e">
        <f t="shared" ca="1" si="1752"/>
        <v>#N/A</v>
      </c>
      <c r="AE671" t="e">
        <f t="shared" ca="1" si="1752"/>
        <v>#N/A</v>
      </c>
      <c r="AF671" t="e">
        <f t="shared" ca="1" si="1752"/>
        <v>#N/A</v>
      </c>
      <c r="AG671" t="e">
        <f t="shared" ca="1" si="1752"/>
        <v>#N/A</v>
      </c>
      <c r="AH671" t="e">
        <f t="shared" ca="1" si="1752"/>
        <v>#N/A</v>
      </c>
      <c r="AI671" t="e">
        <f t="shared" ca="1" si="1752"/>
        <v>#N/A</v>
      </c>
      <c r="AJ671" t="e">
        <f t="shared" ca="1" si="1752"/>
        <v>#N/A</v>
      </c>
      <c r="AK671" t="e">
        <f t="shared" ca="1" si="1752"/>
        <v>#N/A</v>
      </c>
      <c r="AL671" t="e">
        <f t="shared" ca="1" si="1752"/>
        <v>#N/A</v>
      </c>
      <c r="AM671" t="e">
        <f t="shared" ca="1" si="1752"/>
        <v>#N/A</v>
      </c>
      <c r="AN671" t="e">
        <f t="shared" ca="1" si="1752"/>
        <v>#N/A</v>
      </c>
      <c r="AO671" t="e">
        <f t="shared" ca="1" si="1752"/>
        <v>#N/A</v>
      </c>
      <c r="AP671" t="e">
        <f t="shared" ca="1" si="1752"/>
        <v>#N/A</v>
      </c>
      <c r="AQ671" t="e">
        <f t="shared" ca="1" si="1752"/>
        <v>#N/A</v>
      </c>
      <c r="AR671" t="e">
        <f t="shared" ca="1" si="1752"/>
        <v>#N/A</v>
      </c>
      <c r="AS671" t="e">
        <f t="shared" ca="1" si="1752"/>
        <v>#N/A</v>
      </c>
      <c r="AT671" t="e">
        <f t="shared" ca="1" si="1752"/>
        <v>#N/A</v>
      </c>
      <c r="AU671" t="e">
        <f t="shared" ca="1" si="1752"/>
        <v>#N/A</v>
      </c>
      <c r="AV671" t="e">
        <f t="shared" ca="1" si="1752"/>
        <v>#N/A</v>
      </c>
      <c r="AW671" t="e">
        <f t="shared" ca="1" si="1752"/>
        <v>#N/A</v>
      </c>
      <c r="AX671" t="e">
        <f t="shared" ca="1" si="1752"/>
        <v>#N/A</v>
      </c>
      <c r="AY671" t="e">
        <f t="shared" ca="1" si="1752"/>
        <v>#N/A</v>
      </c>
      <c r="AZ671" t="e">
        <f t="shared" ca="1" si="1752"/>
        <v>#N/A</v>
      </c>
      <c r="BA671" t="e">
        <f t="shared" ca="1" si="1752"/>
        <v>#N/A</v>
      </c>
      <c r="BB671" s="91" t="e">
        <f t="shared" ca="1" si="1752"/>
        <v>#N/A</v>
      </c>
      <c r="BC671" t="e">
        <f t="shared" ca="1" si="1752"/>
        <v>#N/A</v>
      </c>
      <c r="BD671" t="e">
        <f t="shared" ca="1" si="1752"/>
        <v>#N/A</v>
      </c>
      <c r="BE671" t="e">
        <f t="shared" ca="1" si="1752"/>
        <v>#N/A</v>
      </c>
      <c r="BF671" t="e">
        <f t="shared" ca="1" si="1752"/>
        <v>#N/A</v>
      </c>
      <c r="BG671" t="e">
        <f t="shared" ca="1" si="1752"/>
        <v>#N/A</v>
      </c>
      <c r="BH671" t="e">
        <f t="shared" ca="1" si="1752"/>
        <v>#N/A</v>
      </c>
      <c r="BI671" t="e">
        <f t="shared" ca="1" si="1752"/>
        <v>#N/A</v>
      </c>
      <c r="BJ671" t="e">
        <f t="shared" ca="1" si="1752"/>
        <v>#N/A</v>
      </c>
      <c r="BK671" t="e">
        <f t="shared" ca="1" si="1752"/>
        <v>#N/A</v>
      </c>
      <c r="BL671" t="e">
        <f t="shared" ca="1" si="1752"/>
        <v>#N/A</v>
      </c>
      <c r="BM671" t="e">
        <f t="shared" ca="1" si="1752"/>
        <v>#N/A</v>
      </c>
      <c r="BN671" t="e">
        <f t="shared" ca="1" si="1752"/>
        <v>#N/A</v>
      </c>
      <c r="BO671" t="e">
        <f t="shared" ca="1" si="1752"/>
        <v>#N/A</v>
      </c>
      <c r="BP671" t="e">
        <f t="shared" ca="1" si="1752"/>
        <v>#N/A</v>
      </c>
      <c r="BQ671" t="e">
        <f t="shared" ca="1" si="1752"/>
        <v>#N/A</v>
      </c>
      <c r="BR671" t="e">
        <f t="shared" ca="1" si="1752"/>
        <v>#N/A</v>
      </c>
      <c r="BS671" t="e">
        <f t="shared" ca="1" si="1752"/>
        <v>#N/A</v>
      </c>
      <c r="BT671" t="e">
        <f t="shared" ca="1" si="1752"/>
        <v>#N/A</v>
      </c>
      <c r="BU671" t="e">
        <f t="shared" ca="1" si="1752"/>
        <v>#N/A</v>
      </c>
      <c r="BV671" t="e">
        <f t="shared" ca="1" si="1752"/>
        <v>#N/A</v>
      </c>
      <c r="BW671" t="e">
        <f t="shared" ca="1" si="1752"/>
        <v>#N/A</v>
      </c>
      <c r="BX671" t="e">
        <f t="shared" ca="1" si="1752"/>
        <v>#N/A</v>
      </c>
      <c r="BY671" t="e">
        <f t="shared" ca="1" si="1752"/>
        <v>#N/A</v>
      </c>
      <c r="BZ671" t="e">
        <f t="shared" ca="1" si="1752"/>
        <v>#N/A</v>
      </c>
      <c r="CA671" t="e">
        <f t="shared" ca="1" si="1752"/>
        <v>#N/A</v>
      </c>
      <c r="CB671" t="e">
        <f t="shared" ca="1" si="1752"/>
        <v>#N/A</v>
      </c>
      <c r="CC671" t="e">
        <f t="shared" ca="1" si="1752"/>
        <v>#N/A</v>
      </c>
      <c r="CD671" t="e">
        <f t="shared" ca="1" si="1752"/>
        <v>#N/A</v>
      </c>
      <c r="CE671" t="e">
        <f t="shared" ca="1" si="1752"/>
        <v>#N/A</v>
      </c>
      <c r="CF671" s="91" t="e">
        <f t="shared" ca="1" si="1752"/>
        <v>#N/A</v>
      </c>
      <c r="CG671" t="e">
        <f t="shared" ca="1" si="1752"/>
        <v>#N/A</v>
      </c>
      <c r="CH671" t="e">
        <f t="shared" ca="1" si="1752"/>
        <v>#N/A</v>
      </c>
      <c r="CI671" t="e">
        <f t="shared" ca="1" si="1752"/>
        <v>#N/A</v>
      </c>
      <c r="CJ671" t="e">
        <f t="shared" ca="1" si="1752"/>
        <v>#N/A</v>
      </c>
      <c r="CK671" t="e">
        <f t="shared" ca="1" si="1750"/>
        <v>#N/A</v>
      </c>
      <c r="CL671" t="e">
        <f t="shared" ca="1" si="1750"/>
        <v>#N/A</v>
      </c>
      <c r="CM671" t="e">
        <f t="shared" ca="1" si="1750"/>
        <v>#N/A</v>
      </c>
      <c r="CN671" t="e">
        <f t="shared" ca="1" si="1750"/>
        <v>#N/A</v>
      </c>
      <c r="CO671" t="e">
        <f t="shared" ca="1" si="1750"/>
        <v>#N/A</v>
      </c>
      <c r="CP671" t="e">
        <f t="shared" ca="1" si="1750"/>
        <v>#N/A</v>
      </c>
      <c r="CQ671" t="e">
        <f t="shared" ca="1" si="1750"/>
        <v>#N/A</v>
      </c>
      <c r="CR671" t="e">
        <f t="shared" ca="1" si="1750"/>
        <v>#N/A</v>
      </c>
      <c r="CS671" t="e">
        <f t="shared" ca="1" si="1750"/>
        <v>#N/A</v>
      </c>
      <c r="CT671" t="e">
        <f t="shared" ca="1" si="1750"/>
        <v>#N/A</v>
      </c>
      <c r="CU671" t="e">
        <f t="shared" ca="1" si="1750"/>
        <v>#N/A</v>
      </c>
      <c r="CV671" t="e">
        <f t="shared" ca="1" si="1750"/>
        <v>#N/A</v>
      </c>
      <c r="CW671" t="e">
        <f t="shared" ca="1" si="1750"/>
        <v>#N/A</v>
      </c>
      <c r="CX671" t="e">
        <f t="shared" ca="1" si="1750"/>
        <v>#N/A</v>
      </c>
      <c r="CY671" t="e">
        <f t="shared" ca="1" si="1750"/>
        <v>#N/A</v>
      </c>
      <c r="CZ671" t="e">
        <f t="shared" ca="1" si="1750"/>
        <v>#N/A</v>
      </c>
      <c r="DA671" t="e">
        <f t="shared" ca="1" si="1750"/>
        <v>#N/A</v>
      </c>
      <c r="DB671" t="e">
        <f t="shared" ca="1" si="1750"/>
        <v>#N/A</v>
      </c>
      <c r="DC671" t="e">
        <f t="shared" ca="1" si="1750"/>
        <v>#N/A</v>
      </c>
      <c r="DD671" t="e">
        <f t="shared" ca="1" si="1750"/>
        <v>#N/A</v>
      </c>
      <c r="DE671" t="e">
        <f t="shared" ca="1" si="1750"/>
        <v>#N/A</v>
      </c>
      <c r="DF671" t="e">
        <f t="shared" ca="1" si="1750"/>
        <v>#N/A</v>
      </c>
      <c r="DG671" t="e">
        <f t="shared" ca="1" si="1750"/>
        <v>#N/A</v>
      </c>
      <c r="DH671" t="e">
        <f t="shared" ca="1" si="1750"/>
        <v>#N/A</v>
      </c>
      <c r="DI671" t="e">
        <f t="shared" ca="1" si="1750"/>
        <v>#N/A</v>
      </c>
      <c r="DJ671" s="91" t="e">
        <f t="shared" ca="1" si="1750"/>
        <v>#N/A</v>
      </c>
      <c r="DK671" t="e">
        <f t="shared" ca="1" si="1750"/>
        <v>#N/A</v>
      </c>
      <c r="DL671" t="e">
        <f t="shared" ca="1" si="1750"/>
        <v>#N/A</v>
      </c>
      <c r="DM671" t="e">
        <f t="shared" ca="1" si="1750"/>
        <v>#N/A</v>
      </c>
      <c r="DN671" t="e">
        <f t="shared" ca="1" si="1750"/>
        <v>#N/A</v>
      </c>
      <c r="DO671" t="e">
        <f t="shared" ca="1" si="1750"/>
        <v>#N/A</v>
      </c>
      <c r="DP671" t="e">
        <f t="shared" ca="1" si="1750"/>
        <v>#N/A</v>
      </c>
      <c r="DQ671" t="e">
        <f t="shared" ca="1" si="1750"/>
        <v>#N/A</v>
      </c>
      <c r="DR671" t="e">
        <f t="shared" ca="1" si="1750"/>
        <v>#N/A</v>
      </c>
      <c r="DS671" t="e">
        <f t="shared" ca="1" si="1750"/>
        <v>#N/A</v>
      </c>
      <c r="DT671" t="e">
        <f t="shared" ca="1" si="1750"/>
        <v>#N/A</v>
      </c>
      <c r="DU671" t="e">
        <f t="shared" ca="1" si="1750"/>
        <v>#N/A</v>
      </c>
      <c r="DV671" t="e">
        <f t="shared" ca="1" si="1750"/>
        <v>#N/A</v>
      </c>
      <c r="DW671" t="e">
        <f t="shared" ca="1" si="1750"/>
        <v>#N/A</v>
      </c>
      <c r="DX671" t="e">
        <f t="shared" ca="1" si="1750"/>
        <v>#N/A</v>
      </c>
      <c r="DY671" t="e">
        <f t="shared" ca="1" si="1750"/>
        <v>#N/A</v>
      </c>
      <c r="DZ671" t="e">
        <f t="shared" ca="1" si="1750"/>
        <v>#N/A</v>
      </c>
      <c r="EA671" t="e">
        <f t="shared" ca="1" si="1750"/>
        <v>#N/A</v>
      </c>
      <c r="EB671" t="e">
        <f t="shared" ca="1" si="1750"/>
        <v>#N/A</v>
      </c>
      <c r="EC671" t="e">
        <f t="shared" ca="1" si="1750"/>
        <v>#N/A</v>
      </c>
      <c r="ED671" t="e">
        <f t="shared" ca="1" si="1750"/>
        <v>#N/A</v>
      </c>
      <c r="EE671" t="e">
        <f t="shared" ca="1" si="1750"/>
        <v>#N/A</v>
      </c>
      <c r="EF671" t="e">
        <f t="shared" ca="1" si="1750"/>
        <v>#N/A</v>
      </c>
      <c r="EG671" t="e">
        <f t="shared" ca="1" si="1750"/>
        <v>#N/A</v>
      </c>
      <c r="EH671" t="e">
        <f t="shared" ca="1" si="1750"/>
        <v>#N/A</v>
      </c>
      <c r="EI671" t="e">
        <f t="shared" ca="1" si="1750"/>
        <v>#N/A</v>
      </c>
      <c r="EJ671" t="e">
        <f t="shared" ca="1" si="1750"/>
        <v>#N/A</v>
      </c>
      <c r="EK671" t="e">
        <f t="shared" ca="1" si="1750"/>
        <v>#N/A</v>
      </c>
      <c r="EL671" t="e">
        <f t="shared" ca="1" si="1750"/>
        <v>#N/A</v>
      </c>
      <c r="EM671" t="e">
        <f t="shared" ca="1" si="1750"/>
        <v>#N/A</v>
      </c>
      <c r="EN671" s="91" t="e">
        <f t="shared" ca="1" si="1750"/>
        <v>#N/A</v>
      </c>
    </row>
    <row r="672" spans="1:144">
      <c r="A672">
        <f ca="1"/>
        <v>0</v>
      </c>
      <c r="B672">
        <f ca="1"/>
        <v>0</v>
      </c>
      <c r="C672">
        <f ca="1"/>
        <v>0</v>
      </c>
      <c r="D672" t="str">
        <f ca="1"/>
        <v/>
      </c>
      <c r="E672">
        <f ca="1"/>
        <v>0</v>
      </c>
      <c r="F672">
        <f ca="1"/>
        <v>0</v>
      </c>
      <c r="G672">
        <f ca="1"/>
        <v>0</v>
      </c>
      <c r="H672" t="str">
        <f ca="1"/>
        <v/>
      </c>
      <c r="I672">
        <f ca="1"/>
        <v>0</v>
      </c>
      <c r="J672" t="str">
        <f ca="1"/>
        <v/>
      </c>
      <c r="K672" t="str">
        <f ca="1"/>
        <v>0</v>
      </c>
      <c r="L672" t="str">
        <f ca="1"/>
        <v>0</v>
      </c>
      <c r="M672" t="str">
        <f ca="1"/>
        <v>0</v>
      </c>
      <c r="X672" s="91" t="e">
        <f t="shared" ca="1" si="1751"/>
        <v>#N/A</v>
      </c>
      <c r="Y672" t="e">
        <f t="shared" ca="1" si="1752"/>
        <v>#N/A</v>
      </c>
      <c r="Z672" t="e">
        <f t="shared" ca="1" si="1752"/>
        <v>#N/A</v>
      </c>
      <c r="AA672" t="e">
        <f t="shared" ca="1" si="1752"/>
        <v>#N/A</v>
      </c>
      <c r="AB672" t="e">
        <f t="shared" ca="1" si="1752"/>
        <v>#N/A</v>
      </c>
      <c r="AC672" t="e">
        <f t="shared" ca="1" si="1752"/>
        <v>#N/A</v>
      </c>
      <c r="AD672" t="e">
        <f t="shared" ca="1" si="1752"/>
        <v>#N/A</v>
      </c>
      <c r="AE672" t="e">
        <f t="shared" ca="1" si="1752"/>
        <v>#N/A</v>
      </c>
      <c r="AF672" t="e">
        <f t="shared" ca="1" si="1752"/>
        <v>#N/A</v>
      </c>
      <c r="AG672" t="e">
        <f t="shared" ca="1" si="1752"/>
        <v>#N/A</v>
      </c>
      <c r="AH672" t="e">
        <f t="shared" ca="1" si="1752"/>
        <v>#N/A</v>
      </c>
      <c r="AI672" t="e">
        <f t="shared" ca="1" si="1752"/>
        <v>#N/A</v>
      </c>
      <c r="AJ672" t="e">
        <f t="shared" ca="1" si="1752"/>
        <v>#N/A</v>
      </c>
      <c r="AK672" t="e">
        <f t="shared" ca="1" si="1752"/>
        <v>#N/A</v>
      </c>
      <c r="AL672" t="e">
        <f t="shared" ca="1" si="1752"/>
        <v>#N/A</v>
      </c>
      <c r="AM672" t="e">
        <f t="shared" ca="1" si="1752"/>
        <v>#N/A</v>
      </c>
      <c r="AN672" t="e">
        <f t="shared" ca="1" si="1752"/>
        <v>#N/A</v>
      </c>
      <c r="AO672" t="e">
        <f t="shared" ca="1" si="1752"/>
        <v>#N/A</v>
      </c>
      <c r="AP672" t="e">
        <f t="shared" ca="1" si="1752"/>
        <v>#N/A</v>
      </c>
      <c r="AQ672" t="e">
        <f t="shared" ca="1" si="1752"/>
        <v>#N/A</v>
      </c>
      <c r="AR672" t="e">
        <f t="shared" ca="1" si="1752"/>
        <v>#N/A</v>
      </c>
      <c r="AS672" t="e">
        <f t="shared" ca="1" si="1752"/>
        <v>#N/A</v>
      </c>
      <c r="AT672" t="e">
        <f t="shared" ca="1" si="1752"/>
        <v>#N/A</v>
      </c>
      <c r="AU672" t="e">
        <f t="shared" ca="1" si="1752"/>
        <v>#N/A</v>
      </c>
      <c r="AV672" t="e">
        <f t="shared" ca="1" si="1752"/>
        <v>#N/A</v>
      </c>
      <c r="AW672" t="e">
        <f t="shared" ca="1" si="1752"/>
        <v>#N/A</v>
      </c>
      <c r="AX672" t="e">
        <f t="shared" ca="1" si="1752"/>
        <v>#N/A</v>
      </c>
      <c r="AY672" t="e">
        <f t="shared" ca="1" si="1752"/>
        <v>#N/A</v>
      </c>
      <c r="AZ672" t="e">
        <f t="shared" ca="1" si="1752"/>
        <v>#N/A</v>
      </c>
      <c r="BA672" t="e">
        <f t="shared" ca="1" si="1752"/>
        <v>#N/A</v>
      </c>
      <c r="BB672" s="91" t="e">
        <f t="shared" ca="1" si="1752"/>
        <v>#N/A</v>
      </c>
      <c r="BC672" t="e">
        <f t="shared" ca="1" si="1752"/>
        <v>#N/A</v>
      </c>
      <c r="BD672" t="e">
        <f t="shared" ca="1" si="1752"/>
        <v>#N/A</v>
      </c>
      <c r="BE672" t="e">
        <f t="shared" ca="1" si="1752"/>
        <v>#N/A</v>
      </c>
      <c r="BF672" t="e">
        <f t="shared" ca="1" si="1752"/>
        <v>#N/A</v>
      </c>
      <c r="BG672" t="e">
        <f t="shared" ca="1" si="1752"/>
        <v>#N/A</v>
      </c>
      <c r="BH672" t="e">
        <f t="shared" ca="1" si="1752"/>
        <v>#N/A</v>
      </c>
      <c r="BI672" t="e">
        <f t="shared" ca="1" si="1752"/>
        <v>#N/A</v>
      </c>
      <c r="BJ672" t="e">
        <f t="shared" ca="1" si="1752"/>
        <v>#N/A</v>
      </c>
      <c r="BK672" t="e">
        <f t="shared" ca="1" si="1752"/>
        <v>#N/A</v>
      </c>
      <c r="BL672" t="e">
        <f t="shared" ca="1" si="1752"/>
        <v>#N/A</v>
      </c>
      <c r="BM672" t="e">
        <f t="shared" ca="1" si="1752"/>
        <v>#N/A</v>
      </c>
      <c r="BN672" t="e">
        <f t="shared" ca="1" si="1752"/>
        <v>#N/A</v>
      </c>
      <c r="BO672" t="e">
        <f t="shared" ca="1" si="1752"/>
        <v>#N/A</v>
      </c>
      <c r="BP672" t="e">
        <f t="shared" ca="1" si="1752"/>
        <v>#N/A</v>
      </c>
      <c r="BQ672" t="e">
        <f t="shared" ca="1" si="1752"/>
        <v>#N/A</v>
      </c>
      <c r="BR672" t="e">
        <f t="shared" ca="1" si="1752"/>
        <v>#N/A</v>
      </c>
      <c r="BS672" t="e">
        <f t="shared" ca="1" si="1752"/>
        <v>#N/A</v>
      </c>
      <c r="BT672" t="e">
        <f t="shared" ca="1" si="1752"/>
        <v>#N/A</v>
      </c>
      <c r="BU672" t="e">
        <f t="shared" ca="1" si="1752"/>
        <v>#N/A</v>
      </c>
      <c r="BV672" t="e">
        <f t="shared" ca="1" si="1752"/>
        <v>#N/A</v>
      </c>
      <c r="BW672" t="e">
        <f t="shared" ca="1" si="1752"/>
        <v>#N/A</v>
      </c>
      <c r="BX672" t="e">
        <f t="shared" ca="1" si="1752"/>
        <v>#N/A</v>
      </c>
      <c r="BY672" t="e">
        <f t="shared" ca="1" si="1752"/>
        <v>#N/A</v>
      </c>
      <c r="BZ672" t="e">
        <f t="shared" ca="1" si="1752"/>
        <v>#N/A</v>
      </c>
      <c r="CA672" t="e">
        <f t="shared" ca="1" si="1752"/>
        <v>#N/A</v>
      </c>
      <c r="CB672" t="e">
        <f t="shared" ca="1" si="1752"/>
        <v>#N/A</v>
      </c>
      <c r="CC672" t="e">
        <f t="shared" ca="1" si="1752"/>
        <v>#N/A</v>
      </c>
      <c r="CD672" t="e">
        <f t="shared" ca="1" si="1752"/>
        <v>#N/A</v>
      </c>
      <c r="CE672" t="e">
        <f t="shared" ca="1" si="1752"/>
        <v>#N/A</v>
      </c>
      <c r="CF672" s="91" t="e">
        <f t="shared" ca="1" si="1752"/>
        <v>#N/A</v>
      </c>
      <c r="CG672" t="e">
        <f t="shared" ca="1" si="1752"/>
        <v>#N/A</v>
      </c>
      <c r="CH672" t="e">
        <f t="shared" ca="1" si="1752"/>
        <v>#N/A</v>
      </c>
      <c r="CI672" t="e">
        <f t="shared" ca="1" si="1752"/>
        <v>#N/A</v>
      </c>
      <c r="CJ672" t="e">
        <f t="shared" ca="1" si="1752"/>
        <v>#N/A</v>
      </c>
      <c r="CK672" t="e">
        <f t="shared" ca="1" si="1750"/>
        <v>#N/A</v>
      </c>
      <c r="CL672" t="e">
        <f t="shared" ca="1" si="1750"/>
        <v>#N/A</v>
      </c>
      <c r="CM672" t="e">
        <f t="shared" ca="1" si="1750"/>
        <v>#N/A</v>
      </c>
      <c r="CN672" t="e">
        <f t="shared" ca="1" si="1750"/>
        <v>#N/A</v>
      </c>
      <c r="CO672" t="e">
        <f t="shared" ca="1" si="1750"/>
        <v>#N/A</v>
      </c>
      <c r="CP672" t="e">
        <f t="shared" ca="1" si="1750"/>
        <v>#N/A</v>
      </c>
      <c r="CQ672" t="e">
        <f t="shared" ca="1" si="1750"/>
        <v>#N/A</v>
      </c>
      <c r="CR672" t="e">
        <f t="shared" ca="1" si="1750"/>
        <v>#N/A</v>
      </c>
      <c r="CS672" t="e">
        <f t="shared" ca="1" si="1750"/>
        <v>#N/A</v>
      </c>
      <c r="CT672" t="e">
        <f t="shared" ca="1" si="1750"/>
        <v>#N/A</v>
      </c>
      <c r="CU672" t="e">
        <f t="shared" ca="1" si="1750"/>
        <v>#N/A</v>
      </c>
      <c r="CV672" t="e">
        <f t="shared" ca="1" si="1750"/>
        <v>#N/A</v>
      </c>
      <c r="CW672" t="e">
        <f t="shared" ca="1" si="1750"/>
        <v>#N/A</v>
      </c>
      <c r="CX672" t="e">
        <f t="shared" ca="1" si="1750"/>
        <v>#N/A</v>
      </c>
      <c r="CY672" t="e">
        <f t="shared" ca="1" si="1750"/>
        <v>#N/A</v>
      </c>
      <c r="CZ672" t="e">
        <f t="shared" ca="1" si="1750"/>
        <v>#N/A</v>
      </c>
      <c r="DA672" t="e">
        <f t="shared" ca="1" si="1750"/>
        <v>#N/A</v>
      </c>
      <c r="DB672" t="e">
        <f t="shared" ca="1" si="1750"/>
        <v>#N/A</v>
      </c>
      <c r="DC672" t="e">
        <f t="shared" ca="1" si="1750"/>
        <v>#N/A</v>
      </c>
      <c r="DD672" t="e">
        <f t="shared" ca="1" si="1750"/>
        <v>#N/A</v>
      </c>
      <c r="DE672" t="e">
        <f t="shared" ca="1" si="1750"/>
        <v>#N/A</v>
      </c>
      <c r="DF672" t="e">
        <f t="shared" ca="1" si="1750"/>
        <v>#N/A</v>
      </c>
      <c r="DG672" t="e">
        <f t="shared" ca="1" si="1750"/>
        <v>#N/A</v>
      </c>
      <c r="DH672" t="e">
        <f t="shared" ca="1" si="1750"/>
        <v>#N/A</v>
      </c>
      <c r="DI672" t="e">
        <f t="shared" ca="1" si="1750"/>
        <v>#N/A</v>
      </c>
      <c r="DJ672" s="91" t="e">
        <f t="shared" ca="1" si="1750"/>
        <v>#N/A</v>
      </c>
      <c r="DK672" t="e">
        <f t="shared" ca="1" si="1750"/>
        <v>#N/A</v>
      </c>
      <c r="DL672" t="e">
        <f t="shared" ca="1" si="1750"/>
        <v>#N/A</v>
      </c>
      <c r="DM672" t="e">
        <f t="shared" ca="1" si="1750"/>
        <v>#N/A</v>
      </c>
      <c r="DN672" t="e">
        <f t="shared" ca="1" si="1750"/>
        <v>#N/A</v>
      </c>
      <c r="DO672" t="e">
        <f t="shared" ca="1" si="1750"/>
        <v>#N/A</v>
      </c>
      <c r="DP672" t="e">
        <f t="shared" ca="1" si="1750"/>
        <v>#N/A</v>
      </c>
      <c r="DQ672" t="e">
        <f t="shared" ca="1" si="1750"/>
        <v>#N/A</v>
      </c>
      <c r="DR672" t="e">
        <f t="shared" ca="1" si="1750"/>
        <v>#N/A</v>
      </c>
      <c r="DS672" t="e">
        <f t="shared" ca="1" si="1750"/>
        <v>#N/A</v>
      </c>
      <c r="DT672" t="e">
        <f t="shared" ca="1" si="1750"/>
        <v>#N/A</v>
      </c>
      <c r="DU672" t="e">
        <f t="shared" ca="1" si="1750"/>
        <v>#N/A</v>
      </c>
      <c r="DV672" t="e">
        <f t="shared" ca="1" si="1750"/>
        <v>#N/A</v>
      </c>
      <c r="DW672" t="e">
        <f t="shared" ca="1" si="1750"/>
        <v>#N/A</v>
      </c>
      <c r="DX672" t="e">
        <f t="shared" ca="1" si="1750"/>
        <v>#N/A</v>
      </c>
      <c r="DY672" t="e">
        <f t="shared" ca="1" si="1750"/>
        <v>#N/A</v>
      </c>
      <c r="DZ672" t="e">
        <f t="shared" ca="1" si="1750"/>
        <v>#N/A</v>
      </c>
      <c r="EA672" t="e">
        <f t="shared" ca="1" si="1750"/>
        <v>#N/A</v>
      </c>
      <c r="EB672" t="e">
        <f t="shared" ca="1" si="1750"/>
        <v>#N/A</v>
      </c>
      <c r="EC672" t="e">
        <f t="shared" ca="1" si="1750"/>
        <v>#N/A</v>
      </c>
      <c r="ED672" t="e">
        <f t="shared" ca="1" si="1750"/>
        <v>#N/A</v>
      </c>
      <c r="EE672" t="e">
        <f t="shared" ca="1" si="1750"/>
        <v>#N/A</v>
      </c>
      <c r="EF672" t="e">
        <f t="shared" ca="1" si="1750"/>
        <v>#N/A</v>
      </c>
      <c r="EG672" t="e">
        <f t="shared" ca="1" si="1750"/>
        <v>#N/A</v>
      </c>
      <c r="EH672" t="e">
        <f t="shared" ca="1" si="1750"/>
        <v>#N/A</v>
      </c>
      <c r="EI672" t="e">
        <f t="shared" ca="1" si="1750"/>
        <v>#N/A</v>
      </c>
      <c r="EJ672" t="e">
        <f t="shared" ca="1" si="1750"/>
        <v>#N/A</v>
      </c>
      <c r="EK672" t="e">
        <f t="shared" ca="1" si="1750"/>
        <v>#N/A</v>
      </c>
      <c r="EL672" t="e">
        <f t="shared" ca="1" si="1750"/>
        <v>#N/A</v>
      </c>
      <c r="EM672" t="e">
        <f t="shared" ca="1" si="1750"/>
        <v>#N/A</v>
      </c>
      <c r="EN672" s="91" t="e">
        <f t="shared" ca="1" si="1750"/>
        <v>#N/A</v>
      </c>
    </row>
    <row r="673" spans="1:144">
      <c r="A673">
        <f ca="1"/>
        <v>0</v>
      </c>
      <c r="B673">
        <f ca="1"/>
        <v>0</v>
      </c>
      <c r="C673">
        <f ca="1"/>
        <v>0</v>
      </c>
      <c r="D673" t="str">
        <f ca="1"/>
        <v/>
      </c>
      <c r="E673">
        <f ca="1"/>
        <v>0</v>
      </c>
      <c r="F673">
        <f ca="1"/>
        <v>0</v>
      </c>
      <c r="G673">
        <f ca="1"/>
        <v>0</v>
      </c>
      <c r="H673" t="str">
        <f ca="1"/>
        <v/>
      </c>
      <c r="I673">
        <f ca="1"/>
        <v>0</v>
      </c>
      <c r="J673" t="str">
        <f ca="1"/>
        <v/>
      </c>
      <c r="K673" t="str">
        <f ca="1"/>
        <v>0</v>
      </c>
      <c r="L673" t="str">
        <f ca="1"/>
        <v>0</v>
      </c>
      <c r="M673" t="str">
        <f ca="1"/>
        <v>0</v>
      </c>
      <c r="X673" s="91" t="e">
        <f t="shared" ca="1" si="1751"/>
        <v>#N/A</v>
      </c>
      <c r="Y673" t="e">
        <f t="shared" ca="1" si="1752"/>
        <v>#N/A</v>
      </c>
      <c r="Z673" t="e">
        <f t="shared" ca="1" si="1752"/>
        <v>#N/A</v>
      </c>
      <c r="AA673" t="e">
        <f t="shared" ca="1" si="1752"/>
        <v>#N/A</v>
      </c>
      <c r="AB673" t="e">
        <f t="shared" ca="1" si="1752"/>
        <v>#N/A</v>
      </c>
      <c r="AC673" t="e">
        <f t="shared" ca="1" si="1752"/>
        <v>#N/A</v>
      </c>
      <c r="AD673" t="e">
        <f t="shared" ca="1" si="1752"/>
        <v>#N/A</v>
      </c>
      <c r="AE673" t="e">
        <f t="shared" ca="1" si="1752"/>
        <v>#N/A</v>
      </c>
      <c r="AF673" t="e">
        <f t="shared" ca="1" si="1752"/>
        <v>#N/A</v>
      </c>
      <c r="AG673" t="e">
        <f t="shared" ca="1" si="1752"/>
        <v>#N/A</v>
      </c>
      <c r="AH673" t="e">
        <f t="shared" ca="1" si="1752"/>
        <v>#N/A</v>
      </c>
      <c r="AI673" t="e">
        <f t="shared" ca="1" si="1752"/>
        <v>#N/A</v>
      </c>
      <c r="AJ673" t="e">
        <f t="shared" ca="1" si="1752"/>
        <v>#N/A</v>
      </c>
      <c r="AK673" t="e">
        <f t="shared" ca="1" si="1752"/>
        <v>#N/A</v>
      </c>
      <c r="AL673" t="e">
        <f t="shared" ca="1" si="1752"/>
        <v>#N/A</v>
      </c>
      <c r="AM673" t="e">
        <f t="shared" ca="1" si="1752"/>
        <v>#N/A</v>
      </c>
      <c r="AN673" t="e">
        <f t="shared" ca="1" si="1752"/>
        <v>#N/A</v>
      </c>
      <c r="AO673" t="e">
        <f t="shared" ca="1" si="1752"/>
        <v>#N/A</v>
      </c>
      <c r="AP673" t="e">
        <f t="shared" ca="1" si="1752"/>
        <v>#N/A</v>
      </c>
      <c r="AQ673" t="e">
        <f t="shared" ca="1" si="1752"/>
        <v>#N/A</v>
      </c>
      <c r="AR673" t="e">
        <f t="shared" ca="1" si="1752"/>
        <v>#N/A</v>
      </c>
      <c r="AS673" t="e">
        <f t="shared" ca="1" si="1752"/>
        <v>#N/A</v>
      </c>
      <c r="AT673" t="e">
        <f t="shared" ca="1" si="1752"/>
        <v>#N/A</v>
      </c>
      <c r="AU673" t="e">
        <f t="shared" ca="1" si="1752"/>
        <v>#N/A</v>
      </c>
      <c r="AV673" t="e">
        <f t="shared" ca="1" si="1752"/>
        <v>#N/A</v>
      </c>
      <c r="AW673" t="e">
        <f t="shared" ca="1" si="1752"/>
        <v>#N/A</v>
      </c>
      <c r="AX673" t="e">
        <f t="shared" ca="1" si="1752"/>
        <v>#N/A</v>
      </c>
      <c r="AY673" t="e">
        <f t="shared" ca="1" si="1752"/>
        <v>#N/A</v>
      </c>
      <c r="AZ673" t="e">
        <f t="shared" ca="1" si="1752"/>
        <v>#N/A</v>
      </c>
      <c r="BA673" t="e">
        <f t="shared" ca="1" si="1752"/>
        <v>#N/A</v>
      </c>
      <c r="BB673" s="91" t="e">
        <f t="shared" ca="1" si="1752"/>
        <v>#N/A</v>
      </c>
      <c r="BC673" t="e">
        <f t="shared" ca="1" si="1752"/>
        <v>#N/A</v>
      </c>
      <c r="BD673" t="e">
        <f t="shared" ca="1" si="1752"/>
        <v>#N/A</v>
      </c>
      <c r="BE673" t="e">
        <f t="shared" ca="1" si="1752"/>
        <v>#N/A</v>
      </c>
      <c r="BF673" t="e">
        <f t="shared" ca="1" si="1752"/>
        <v>#N/A</v>
      </c>
      <c r="BG673" t="e">
        <f t="shared" ca="1" si="1752"/>
        <v>#N/A</v>
      </c>
      <c r="BH673" t="e">
        <f t="shared" ca="1" si="1752"/>
        <v>#N/A</v>
      </c>
      <c r="BI673" t="e">
        <f t="shared" ca="1" si="1752"/>
        <v>#N/A</v>
      </c>
      <c r="BJ673" t="e">
        <f t="shared" ca="1" si="1752"/>
        <v>#N/A</v>
      </c>
      <c r="BK673" t="e">
        <f t="shared" ca="1" si="1752"/>
        <v>#N/A</v>
      </c>
      <c r="BL673" t="e">
        <f t="shared" ca="1" si="1752"/>
        <v>#N/A</v>
      </c>
      <c r="BM673" t="e">
        <f t="shared" ca="1" si="1752"/>
        <v>#N/A</v>
      </c>
      <c r="BN673" t="e">
        <f t="shared" ca="1" si="1752"/>
        <v>#N/A</v>
      </c>
      <c r="BO673" t="e">
        <f t="shared" ca="1" si="1752"/>
        <v>#N/A</v>
      </c>
      <c r="BP673" t="e">
        <f t="shared" ca="1" si="1752"/>
        <v>#N/A</v>
      </c>
      <c r="BQ673" t="e">
        <f t="shared" ca="1" si="1752"/>
        <v>#N/A</v>
      </c>
      <c r="BR673" t="e">
        <f t="shared" ca="1" si="1752"/>
        <v>#N/A</v>
      </c>
      <c r="BS673" t="e">
        <f t="shared" ca="1" si="1752"/>
        <v>#N/A</v>
      </c>
      <c r="BT673" t="e">
        <f t="shared" ca="1" si="1752"/>
        <v>#N/A</v>
      </c>
      <c r="BU673" t="e">
        <f t="shared" ca="1" si="1752"/>
        <v>#N/A</v>
      </c>
      <c r="BV673" t="e">
        <f t="shared" ca="1" si="1752"/>
        <v>#N/A</v>
      </c>
      <c r="BW673" t="e">
        <f t="shared" ca="1" si="1752"/>
        <v>#N/A</v>
      </c>
      <c r="BX673" t="e">
        <f t="shared" ca="1" si="1752"/>
        <v>#N/A</v>
      </c>
      <c r="BY673" t="e">
        <f t="shared" ca="1" si="1752"/>
        <v>#N/A</v>
      </c>
      <c r="BZ673" t="e">
        <f t="shared" ca="1" si="1752"/>
        <v>#N/A</v>
      </c>
      <c r="CA673" t="e">
        <f t="shared" ca="1" si="1752"/>
        <v>#N/A</v>
      </c>
      <c r="CB673" t="e">
        <f t="shared" ca="1" si="1752"/>
        <v>#N/A</v>
      </c>
      <c r="CC673" t="e">
        <f t="shared" ca="1" si="1752"/>
        <v>#N/A</v>
      </c>
      <c r="CD673" t="e">
        <f t="shared" ca="1" si="1752"/>
        <v>#N/A</v>
      </c>
      <c r="CE673" t="e">
        <f t="shared" ca="1" si="1752"/>
        <v>#N/A</v>
      </c>
      <c r="CF673" s="91" t="e">
        <f t="shared" ca="1" si="1752"/>
        <v>#N/A</v>
      </c>
      <c r="CG673" t="e">
        <f t="shared" ca="1" si="1752"/>
        <v>#N/A</v>
      </c>
      <c r="CH673" t="e">
        <f t="shared" ca="1" si="1752"/>
        <v>#N/A</v>
      </c>
      <c r="CI673" t="e">
        <f t="shared" ca="1" si="1752"/>
        <v>#N/A</v>
      </c>
      <c r="CJ673" t="e">
        <f t="shared" ca="1" si="1752"/>
        <v>#N/A</v>
      </c>
      <c r="CK673" t="e">
        <f t="shared" ca="1" si="1750"/>
        <v>#N/A</v>
      </c>
      <c r="CL673" t="e">
        <f t="shared" ca="1" si="1750"/>
        <v>#N/A</v>
      </c>
      <c r="CM673" t="e">
        <f t="shared" ca="1" si="1750"/>
        <v>#N/A</v>
      </c>
      <c r="CN673" t="e">
        <f t="shared" ca="1" si="1750"/>
        <v>#N/A</v>
      </c>
      <c r="CO673" t="e">
        <f t="shared" ca="1" si="1750"/>
        <v>#N/A</v>
      </c>
      <c r="CP673" t="e">
        <f t="shared" ca="1" si="1750"/>
        <v>#N/A</v>
      </c>
      <c r="CQ673" t="e">
        <f t="shared" ca="1" si="1750"/>
        <v>#N/A</v>
      </c>
      <c r="CR673" t="e">
        <f t="shared" ca="1" si="1750"/>
        <v>#N/A</v>
      </c>
      <c r="CS673" t="e">
        <f t="shared" ca="1" si="1750"/>
        <v>#N/A</v>
      </c>
      <c r="CT673" t="e">
        <f t="shared" ca="1" si="1750"/>
        <v>#N/A</v>
      </c>
      <c r="CU673" t="e">
        <f t="shared" ca="1" si="1750"/>
        <v>#N/A</v>
      </c>
      <c r="CV673" t="e">
        <f t="shared" ca="1" si="1750"/>
        <v>#N/A</v>
      </c>
      <c r="CW673" t="e">
        <f t="shared" ca="1" si="1750"/>
        <v>#N/A</v>
      </c>
      <c r="CX673" t="e">
        <f t="shared" ca="1" si="1750"/>
        <v>#N/A</v>
      </c>
      <c r="CY673" t="e">
        <f t="shared" ca="1" si="1750"/>
        <v>#N/A</v>
      </c>
      <c r="CZ673" t="e">
        <f t="shared" ca="1" si="1750"/>
        <v>#N/A</v>
      </c>
      <c r="DA673" t="e">
        <f t="shared" ca="1" si="1750"/>
        <v>#N/A</v>
      </c>
      <c r="DB673" t="e">
        <f t="shared" ca="1" si="1750"/>
        <v>#N/A</v>
      </c>
      <c r="DC673" t="e">
        <f t="shared" ca="1" si="1750"/>
        <v>#N/A</v>
      </c>
      <c r="DD673" t="e">
        <f t="shared" ca="1" si="1750"/>
        <v>#N/A</v>
      </c>
      <c r="DE673" t="e">
        <f t="shared" ca="1" si="1750"/>
        <v>#N/A</v>
      </c>
      <c r="DF673" t="e">
        <f t="shared" ca="1" si="1750"/>
        <v>#N/A</v>
      </c>
      <c r="DG673" t="e">
        <f t="shared" ca="1" si="1750"/>
        <v>#N/A</v>
      </c>
      <c r="DH673" t="e">
        <f t="shared" ca="1" si="1750"/>
        <v>#N/A</v>
      </c>
      <c r="DI673" t="e">
        <f t="shared" ca="1" si="1750"/>
        <v>#N/A</v>
      </c>
      <c r="DJ673" s="91" t="e">
        <f t="shared" ca="1" si="1750"/>
        <v>#N/A</v>
      </c>
      <c r="DK673" t="e">
        <f t="shared" ca="1" si="1750"/>
        <v>#N/A</v>
      </c>
      <c r="DL673" t="e">
        <f t="shared" ca="1" si="1750"/>
        <v>#N/A</v>
      </c>
      <c r="DM673" t="e">
        <f t="shared" ca="1" si="1750"/>
        <v>#N/A</v>
      </c>
      <c r="DN673" t="e">
        <f t="shared" ca="1" si="1750"/>
        <v>#N/A</v>
      </c>
      <c r="DO673" t="e">
        <f t="shared" ca="1" si="1750"/>
        <v>#N/A</v>
      </c>
      <c r="DP673" t="e">
        <f t="shared" ca="1" si="1750"/>
        <v>#N/A</v>
      </c>
      <c r="DQ673" t="e">
        <f t="shared" ca="1" si="1750"/>
        <v>#N/A</v>
      </c>
      <c r="DR673" t="e">
        <f t="shared" ca="1" si="1750"/>
        <v>#N/A</v>
      </c>
      <c r="DS673" t="e">
        <f t="shared" ca="1" si="1750"/>
        <v>#N/A</v>
      </c>
      <c r="DT673" t="e">
        <f t="shared" ca="1" si="1750"/>
        <v>#N/A</v>
      </c>
      <c r="DU673" t="e">
        <f t="shared" ca="1" si="1750"/>
        <v>#N/A</v>
      </c>
      <c r="DV673" t="e">
        <f t="shared" ca="1" si="1750"/>
        <v>#N/A</v>
      </c>
      <c r="DW673" t="e">
        <f t="shared" ca="1" si="1750"/>
        <v>#N/A</v>
      </c>
      <c r="DX673" t="e">
        <f t="shared" ca="1" si="1750"/>
        <v>#N/A</v>
      </c>
      <c r="DY673" t="e">
        <f t="shared" ca="1" si="1750"/>
        <v>#N/A</v>
      </c>
      <c r="DZ673" t="e">
        <f t="shared" ca="1" si="1750"/>
        <v>#N/A</v>
      </c>
      <c r="EA673" t="e">
        <f t="shared" ca="1" si="1750"/>
        <v>#N/A</v>
      </c>
      <c r="EB673" t="e">
        <f t="shared" ca="1" si="1750"/>
        <v>#N/A</v>
      </c>
      <c r="EC673" t="e">
        <f t="shared" ca="1" si="1750"/>
        <v>#N/A</v>
      </c>
      <c r="ED673" t="e">
        <f t="shared" ca="1" si="1750"/>
        <v>#N/A</v>
      </c>
      <c r="EE673" t="e">
        <f t="shared" ca="1" si="1750"/>
        <v>#N/A</v>
      </c>
      <c r="EF673" t="e">
        <f t="shared" ca="1" si="1750"/>
        <v>#N/A</v>
      </c>
      <c r="EG673" t="e">
        <f t="shared" ca="1" si="1750"/>
        <v>#N/A</v>
      </c>
      <c r="EH673" t="e">
        <f t="shared" ca="1" si="1750"/>
        <v>#N/A</v>
      </c>
      <c r="EI673" t="e">
        <f t="shared" ca="1" si="1750"/>
        <v>#N/A</v>
      </c>
      <c r="EJ673" t="e">
        <f t="shared" ca="1" si="1750"/>
        <v>#N/A</v>
      </c>
      <c r="EK673" t="e">
        <f t="shared" ca="1" si="1750"/>
        <v>#N/A</v>
      </c>
      <c r="EL673" t="e">
        <f t="shared" ca="1" si="1750"/>
        <v>#N/A</v>
      </c>
      <c r="EM673" t="e">
        <f t="shared" ca="1" si="1750"/>
        <v>#N/A</v>
      </c>
      <c r="EN673" s="91" t="e">
        <f t="shared" ca="1" si="1750"/>
        <v>#N/A</v>
      </c>
    </row>
    <row r="674" spans="1:144">
      <c r="A674">
        <f ca="1"/>
        <v>0</v>
      </c>
      <c r="B674">
        <f ca="1"/>
        <v>0</v>
      </c>
      <c r="C674">
        <f ca="1"/>
        <v>0</v>
      </c>
      <c r="D674" t="str">
        <f ca="1"/>
        <v/>
      </c>
      <c r="E674">
        <f ca="1"/>
        <v>0</v>
      </c>
      <c r="F674">
        <f ca="1"/>
        <v>0</v>
      </c>
      <c r="G674">
        <f ca="1"/>
        <v>0</v>
      </c>
      <c r="H674" t="str">
        <f ca="1"/>
        <v/>
      </c>
      <c r="I674">
        <f ca="1"/>
        <v>0</v>
      </c>
      <c r="J674" t="str">
        <f ca="1"/>
        <v/>
      </c>
      <c r="K674" t="str">
        <f ca="1"/>
        <v>0</v>
      </c>
      <c r="L674" t="str">
        <f ca="1"/>
        <v>0</v>
      </c>
      <c r="M674" t="str">
        <f ca="1"/>
        <v>0</v>
      </c>
      <c r="X674" s="91" t="e">
        <f t="shared" ca="1" si="1751"/>
        <v>#N/A</v>
      </c>
      <c r="Y674" t="e">
        <f t="shared" ca="1" si="1752"/>
        <v>#N/A</v>
      </c>
      <c r="Z674" t="e">
        <f t="shared" ca="1" si="1752"/>
        <v>#N/A</v>
      </c>
      <c r="AA674" t="e">
        <f t="shared" ca="1" si="1752"/>
        <v>#N/A</v>
      </c>
      <c r="AB674" t="e">
        <f t="shared" ca="1" si="1752"/>
        <v>#N/A</v>
      </c>
      <c r="AC674" t="e">
        <f t="shared" ca="1" si="1752"/>
        <v>#N/A</v>
      </c>
      <c r="AD674" t="e">
        <f t="shared" ca="1" si="1752"/>
        <v>#N/A</v>
      </c>
      <c r="AE674" t="e">
        <f t="shared" ca="1" si="1752"/>
        <v>#N/A</v>
      </c>
      <c r="AF674" t="e">
        <f t="shared" ca="1" si="1752"/>
        <v>#N/A</v>
      </c>
      <c r="AG674" t="e">
        <f t="shared" ca="1" si="1752"/>
        <v>#N/A</v>
      </c>
      <c r="AH674" t="e">
        <f t="shared" ca="1" si="1752"/>
        <v>#N/A</v>
      </c>
      <c r="AI674" t="e">
        <f t="shared" ca="1" si="1752"/>
        <v>#N/A</v>
      </c>
      <c r="AJ674" t="e">
        <f t="shared" ca="1" si="1752"/>
        <v>#N/A</v>
      </c>
      <c r="AK674" t="e">
        <f t="shared" ca="1" si="1752"/>
        <v>#N/A</v>
      </c>
      <c r="AL674" t="e">
        <f t="shared" ca="1" si="1752"/>
        <v>#N/A</v>
      </c>
      <c r="AM674" t="e">
        <f t="shared" ca="1" si="1752"/>
        <v>#N/A</v>
      </c>
      <c r="AN674" t="e">
        <f t="shared" ca="1" si="1752"/>
        <v>#N/A</v>
      </c>
      <c r="AO674" t="e">
        <f t="shared" ca="1" si="1752"/>
        <v>#N/A</v>
      </c>
      <c r="AP674" t="e">
        <f t="shared" ca="1" si="1752"/>
        <v>#N/A</v>
      </c>
      <c r="AQ674" t="e">
        <f t="shared" ca="1" si="1752"/>
        <v>#N/A</v>
      </c>
      <c r="AR674" t="e">
        <f t="shared" ca="1" si="1752"/>
        <v>#N/A</v>
      </c>
      <c r="AS674" t="e">
        <f t="shared" ca="1" si="1752"/>
        <v>#N/A</v>
      </c>
      <c r="AT674" t="e">
        <f t="shared" ca="1" si="1752"/>
        <v>#N/A</v>
      </c>
      <c r="AU674" t="e">
        <f t="shared" ca="1" si="1752"/>
        <v>#N/A</v>
      </c>
      <c r="AV674" t="e">
        <f t="shared" ca="1" si="1752"/>
        <v>#N/A</v>
      </c>
      <c r="AW674" t="e">
        <f t="shared" ca="1" si="1752"/>
        <v>#N/A</v>
      </c>
      <c r="AX674" t="e">
        <f t="shared" ca="1" si="1752"/>
        <v>#N/A</v>
      </c>
      <c r="AY674" t="e">
        <f t="shared" ca="1" si="1752"/>
        <v>#N/A</v>
      </c>
      <c r="AZ674" t="e">
        <f t="shared" ca="1" si="1752"/>
        <v>#N/A</v>
      </c>
      <c r="BA674" t="e">
        <f t="shared" ca="1" si="1752"/>
        <v>#N/A</v>
      </c>
      <c r="BB674" s="91" t="e">
        <f t="shared" ca="1" si="1752"/>
        <v>#N/A</v>
      </c>
      <c r="BC674" t="e">
        <f t="shared" ca="1" si="1752"/>
        <v>#N/A</v>
      </c>
      <c r="BD674" t="e">
        <f t="shared" ca="1" si="1752"/>
        <v>#N/A</v>
      </c>
      <c r="BE674" t="e">
        <f t="shared" ca="1" si="1752"/>
        <v>#N/A</v>
      </c>
      <c r="BF674" t="e">
        <f t="shared" ca="1" si="1752"/>
        <v>#N/A</v>
      </c>
      <c r="BG674" t="e">
        <f t="shared" ca="1" si="1752"/>
        <v>#N/A</v>
      </c>
      <c r="BH674" t="e">
        <f t="shared" ca="1" si="1752"/>
        <v>#N/A</v>
      </c>
      <c r="BI674" t="e">
        <f t="shared" ca="1" si="1752"/>
        <v>#N/A</v>
      </c>
      <c r="BJ674" t="e">
        <f t="shared" ca="1" si="1752"/>
        <v>#N/A</v>
      </c>
      <c r="BK674" t="e">
        <f t="shared" ca="1" si="1752"/>
        <v>#N/A</v>
      </c>
      <c r="BL674" t="e">
        <f t="shared" ca="1" si="1752"/>
        <v>#N/A</v>
      </c>
      <c r="BM674" t="e">
        <f t="shared" ca="1" si="1752"/>
        <v>#N/A</v>
      </c>
      <c r="BN674" t="e">
        <f t="shared" ca="1" si="1752"/>
        <v>#N/A</v>
      </c>
      <c r="BO674" t="e">
        <f t="shared" ca="1" si="1752"/>
        <v>#N/A</v>
      </c>
      <c r="BP674" t="e">
        <f t="shared" ca="1" si="1752"/>
        <v>#N/A</v>
      </c>
      <c r="BQ674" t="e">
        <f t="shared" ca="1" si="1752"/>
        <v>#N/A</v>
      </c>
      <c r="BR674" t="e">
        <f t="shared" ca="1" si="1752"/>
        <v>#N/A</v>
      </c>
      <c r="BS674" t="e">
        <f t="shared" ca="1" si="1752"/>
        <v>#N/A</v>
      </c>
      <c r="BT674" t="e">
        <f t="shared" ca="1" si="1752"/>
        <v>#N/A</v>
      </c>
      <c r="BU674" t="e">
        <f t="shared" ca="1" si="1752"/>
        <v>#N/A</v>
      </c>
      <c r="BV674" t="e">
        <f t="shared" ca="1" si="1752"/>
        <v>#N/A</v>
      </c>
      <c r="BW674" t="e">
        <f t="shared" ca="1" si="1752"/>
        <v>#N/A</v>
      </c>
      <c r="BX674" t="e">
        <f t="shared" ca="1" si="1752"/>
        <v>#N/A</v>
      </c>
      <c r="BY674" t="e">
        <f t="shared" ca="1" si="1752"/>
        <v>#N/A</v>
      </c>
      <c r="BZ674" t="e">
        <f t="shared" ca="1" si="1752"/>
        <v>#N/A</v>
      </c>
      <c r="CA674" t="e">
        <f t="shared" ca="1" si="1752"/>
        <v>#N/A</v>
      </c>
      <c r="CB674" t="e">
        <f t="shared" ca="1" si="1752"/>
        <v>#N/A</v>
      </c>
      <c r="CC674" t="e">
        <f t="shared" ca="1" si="1752"/>
        <v>#N/A</v>
      </c>
      <c r="CD674" t="e">
        <f t="shared" ca="1" si="1752"/>
        <v>#N/A</v>
      </c>
      <c r="CE674" t="e">
        <f t="shared" ca="1" si="1752"/>
        <v>#N/A</v>
      </c>
      <c r="CF674" s="91" t="e">
        <f t="shared" ca="1" si="1752"/>
        <v>#N/A</v>
      </c>
      <c r="CG674" t="e">
        <f t="shared" ca="1" si="1752"/>
        <v>#N/A</v>
      </c>
      <c r="CH674" t="e">
        <f t="shared" ca="1" si="1752"/>
        <v>#N/A</v>
      </c>
      <c r="CI674" t="e">
        <f t="shared" ca="1" si="1752"/>
        <v>#N/A</v>
      </c>
      <c r="CJ674" t="e">
        <f t="shared" ref="CJ674:EN677" ca="1" si="1753">$L674*$E$626</f>
        <v>#N/A</v>
      </c>
      <c r="CK674" t="e">
        <f t="shared" ca="1" si="1753"/>
        <v>#N/A</v>
      </c>
      <c r="CL674" t="e">
        <f t="shared" ca="1" si="1753"/>
        <v>#N/A</v>
      </c>
      <c r="CM674" t="e">
        <f t="shared" ca="1" si="1753"/>
        <v>#N/A</v>
      </c>
      <c r="CN674" t="e">
        <f t="shared" ca="1" si="1753"/>
        <v>#N/A</v>
      </c>
      <c r="CO674" t="e">
        <f t="shared" ca="1" si="1753"/>
        <v>#N/A</v>
      </c>
      <c r="CP674" t="e">
        <f t="shared" ca="1" si="1753"/>
        <v>#N/A</v>
      </c>
      <c r="CQ674" t="e">
        <f t="shared" ca="1" si="1753"/>
        <v>#N/A</v>
      </c>
      <c r="CR674" t="e">
        <f t="shared" ca="1" si="1753"/>
        <v>#N/A</v>
      </c>
      <c r="CS674" t="e">
        <f t="shared" ca="1" si="1753"/>
        <v>#N/A</v>
      </c>
      <c r="CT674" t="e">
        <f t="shared" ca="1" si="1753"/>
        <v>#N/A</v>
      </c>
      <c r="CU674" t="e">
        <f t="shared" ca="1" si="1753"/>
        <v>#N/A</v>
      </c>
      <c r="CV674" t="e">
        <f t="shared" ca="1" si="1753"/>
        <v>#N/A</v>
      </c>
      <c r="CW674" t="e">
        <f t="shared" ca="1" si="1753"/>
        <v>#N/A</v>
      </c>
      <c r="CX674" t="e">
        <f t="shared" ca="1" si="1753"/>
        <v>#N/A</v>
      </c>
      <c r="CY674" t="e">
        <f t="shared" ca="1" si="1753"/>
        <v>#N/A</v>
      </c>
      <c r="CZ674" t="e">
        <f t="shared" ca="1" si="1753"/>
        <v>#N/A</v>
      </c>
      <c r="DA674" t="e">
        <f t="shared" ca="1" si="1753"/>
        <v>#N/A</v>
      </c>
      <c r="DB674" t="e">
        <f t="shared" ca="1" si="1753"/>
        <v>#N/A</v>
      </c>
      <c r="DC674" t="e">
        <f t="shared" ca="1" si="1753"/>
        <v>#N/A</v>
      </c>
      <c r="DD674" t="e">
        <f t="shared" ca="1" si="1753"/>
        <v>#N/A</v>
      </c>
      <c r="DE674" t="e">
        <f t="shared" ca="1" si="1753"/>
        <v>#N/A</v>
      </c>
      <c r="DF674" t="e">
        <f t="shared" ca="1" si="1753"/>
        <v>#N/A</v>
      </c>
      <c r="DG674" t="e">
        <f t="shared" ca="1" si="1753"/>
        <v>#N/A</v>
      </c>
      <c r="DH674" t="e">
        <f t="shared" ca="1" si="1753"/>
        <v>#N/A</v>
      </c>
      <c r="DI674" t="e">
        <f t="shared" ca="1" si="1753"/>
        <v>#N/A</v>
      </c>
      <c r="DJ674" s="91" t="e">
        <f t="shared" ca="1" si="1753"/>
        <v>#N/A</v>
      </c>
      <c r="DK674" t="e">
        <f t="shared" ca="1" si="1753"/>
        <v>#N/A</v>
      </c>
      <c r="DL674" t="e">
        <f t="shared" ca="1" si="1753"/>
        <v>#N/A</v>
      </c>
      <c r="DM674" t="e">
        <f t="shared" ca="1" si="1753"/>
        <v>#N/A</v>
      </c>
      <c r="DN674" t="e">
        <f t="shared" ca="1" si="1753"/>
        <v>#N/A</v>
      </c>
      <c r="DO674" t="e">
        <f t="shared" ca="1" si="1753"/>
        <v>#N/A</v>
      </c>
      <c r="DP674" t="e">
        <f t="shared" ca="1" si="1753"/>
        <v>#N/A</v>
      </c>
      <c r="DQ674" t="e">
        <f t="shared" ca="1" si="1753"/>
        <v>#N/A</v>
      </c>
      <c r="DR674" t="e">
        <f t="shared" ca="1" si="1753"/>
        <v>#N/A</v>
      </c>
      <c r="DS674" t="e">
        <f t="shared" ca="1" si="1753"/>
        <v>#N/A</v>
      </c>
      <c r="DT674" t="e">
        <f t="shared" ca="1" si="1753"/>
        <v>#N/A</v>
      </c>
      <c r="DU674" t="e">
        <f t="shared" ca="1" si="1753"/>
        <v>#N/A</v>
      </c>
      <c r="DV674" t="e">
        <f t="shared" ca="1" si="1753"/>
        <v>#N/A</v>
      </c>
      <c r="DW674" t="e">
        <f t="shared" ca="1" si="1753"/>
        <v>#N/A</v>
      </c>
      <c r="DX674" t="e">
        <f t="shared" ca="1" si="1753"/>
        <v>#N/A</v>
      </c>
      <c r="DY674" t="e">
        <f t="shared" ca="1" si="1753"/>
        <v>#N/A</v>
      </c>
      <c r="DZ674" t="e">
        <f t="shared" ca="1" si="1753"/>
        <v>#N/A</v>
      </c>
      <c r="EA674" t="e">
        <f t="shared" ca="1" si="1753"/>
        <v>#N/A</v>
      </c>
      <c r="EB674" t="e">
        <f t="shared" ca="1" si="1753"/>
        <v>#N/A</v>
      </c>
      <c r="EC674" t="e">
        <f t="shared" ca="1" si="1753"/>
        <v>#N/A</v>
      </c>
      <c r="ED674" t="e">
        <f t="shared" ca="1" si="1753"/>
        <v>#N/A</v>
      </c>
      <c r="EE674" t="e">
        <f t="shared" ca="1" si="1753"/>
        <v>#N/A</v>
      </c>
      <c r="EF674" t="e">
        <f t="shared" ca="1" si="1753"/>
        <v>#N/A</v>
      </c>
      <c r="EG674" t="e">
        <f t="shared" ca="1" si="1753"/>
        <v>#N/A</v>
      </c>
      <c r="EH674" t="e">
        <f t="shared" ca="1" si="1753"/>
        <v>#N/A</v>
      </c>
      <c r="EI674" t="e">
        <f t="shared" ca="1" si="1753"/>
        <v>#N/A</v>
      </c>
      <c r="EJ674" t="e">
        <f t="shared" ca="1" si="1753"/>
        <v>#N/A</v>
      </c>
      <c r="EK674" t="e">
        <f t="shared" ca="1" si="1753"/>
        <v>#N/A</v>
      </c>
      <c r="EL674" t="e">
        <f t="shared" ca="1" si="1753"/>
        <v>#N/A</v>
      </c>
      <c r="EM674" t="e">
        <f t="shared" ca="1" si="1753"/>
        <v>#N/A</v>
      </c>
      <c r="EN674" s="91" t="e">
        <f t="shared" ca="1" si="1753"/>
        <v>#N/A</v>
      </c>
    </row>
    <row r="675" spans="1:144">
      <c r="A675">
        <f ca="1"/>
        <v>0</v>
      </c>
      <c r="B675">
        <f ca="1"/>
        <v>0</v>
      </c>
      <c r="C675">
        <f ca="1"/>
        <v>0</v>
      </c>
      <c r="D675" t="str">
        <f ca="1"/>
        <v/>
      </c>
      <c r="E675">
        <f ca="1"/>
        <v>0</v>
      </c>
      <c r="F675">
        <f ca="1"/>
        <v>0</v>
      </c>
      <c r="G675">
        <f ca="1"/>
        <v>0</v>
      </c>
      <c r="H675" t="str">
        <f ca="1"/>
        <v/>
      </c>
      <c r="I675">
        <f ca="1"/>
        <v>0</v>
      </c>
      <c r="J675" t="str">
        <f ca="1"/>
        <v/>
      </c>
      <c r="K675" t="str">
        <f ca="1"/>
        <v>0</v>
      </c>
      <c r="L675" t="str">
        <f ca="1"/>
        <v>0</v>
      </c>
      <c r="M675" t="str">
        <f ca="1"/>
        <v>0</v>
      </c>
      <c r="X675" s="91" t="e">
        <f t="shared" ca="1" si="1751"/>
        <v>#N/A</v>
      </c>
      <c r="Y675" t="e">
        <f t="shared" ref="Y675:CJ678" ca="1" si="1754">$L675*$E$626</f>
        <v>#N/A</v>
      </c>
      <c r="Z675" t="e">
        <f t="shared" ca="1" si="1754"/>
        <v>#N/A</v>
      </c>
      <c r="AA675" t="e">
        <f t="shared" ca="1" si="1754"/>
        <v>#N/A</v>
      </c>
      <c r="AB675" t="e">
        <f t="shared" ca="1" si="1754"/>
        <v>#N/A</v>
      </c>
      <c r="AC675" t="e">
        <f t="shared" ca="1" si="1754"/>
        <v>#N/A</v>
      </c>
      <c r="AD675" t="e">
        <f t="shared" ca="1" si="1754"/>
        <v>#N/A</v>
      </c>
      <c r="AE675" t="e">
        <f t="shared" ca="1" si="1754"/>
        <v>#N/A</v>
      </c>
      <c r="AF675" t="e">
        <f t="shared" ca="1" si="1754"/>
        <v>#N/A</v>
      </c>
      <c r="AG675" t="e">
        <f t="shared" ca="1" si="1754"/>
        <v>#N/A</v>
      </c>
      <c r="AH675" t="e">
        <f t="shared" ca="1" si="1754"/>
        <v>#N/A</v>
      </c>
      <c r="AI675" t="e">
        <f t="shared" ca="1" si="1754"/>
        <v>#N/A</v>
      </c>
      <c r="AJ675" t="e">
        <f t="shared" ca="1" si="1754"/>
        <v>#N/A</v>
      </c>
      <c r="AK675" t="e">
        <f t="shared" ca="1" si="1754"/>
        <v>#N/A</v>
      </c>
      <c r="AL675" t="e">
        <f t="shared" ca="1" si="1754"/>
        <v>#N/A</v>
      </c>
      <c r="AM675" t="e">
        <f t="shared" ca="1" si="1754"/>
        <v>#N/A</v>
      </c>
      <c r="AN675" t="e">
        <f t="shared" ca="1" si="1754"/>
        <v>#N/A</v>
      </c>
      <c r="AO675" t="e">
        <f t="shared" ca="1" si="1754"/>
        <v>#N/A</v>
      </c>
      <c r="AP675" t="e">
        <f t="shared" ca="1" si="1754"/>
        <v>#N/A</v>
      </c>
      <c r="AQ675" t="e">
        <f t="shared" ca="1" si="1754"/>
        <v>#N/A</v>
      </c>
      <c r="AR675" t="e">
        <f t="shared" ca="1" si="1754"/>
        <v>#N/A</v>
      </c>
      <c r="AS675" t="e">
        <f t="shared" ca="1" si="1754"/>
        <v>#N/A</v>
      </c>
      <c r="AT675" t="e">
        <f t="shared" ca="1" si="1754"/>
        <v>#N/A</v>
      </c>
      <c r="AU675" t="e">
        <f t="shared" ca="1" si="1754"/>
        <v>#N/A</v>
      </c>
      <c r="AV675" t="e">
        <f t="shared" ca="1" si="1754"/>
        <v>#N/A</v>
      </c>
      <c r="AW675" t="e">
        <f t="shared" ca="1" si="1754"/>
        <v>#N/A</v>
      </c>
      <c r="AX675" t="e">
        <f t="shared" ca="1" si="1754"/>
        <v>#N/A</v>
      </c>
      <c r="AY675" t="e">
        <f t="shared" ca="1" si="1754"/>
        <v>#N/A</v>
      </c>
      <c r="AZ675" t="e">
        <f t="shared" ca="1" si="1754"/>
        <v>#N/A</v>
      </c>
      <c r="BA675" t="e">
        <f t="shared" ca="1" si="1754"/>
        <v>#N/A</v>
      </c>
      <c r="BB675" s="91" t="e">
        <f t="shared" ca="1" si="1754"/>
        <v>#N/A</v>
      </c>
      <c r="BC675" t="e">
        <f t="shared" ca="1" si="1754"/>
        <v>#N/A</v>
      </c>
      <c r="BD675" t="e">
        <f t="shared" ca="1" si="1754"/>
        <v>#N/A</v>
      </c>
      <c r="BE675" t="e">
        <f t="shared" ca="1" si="1754"/>
        <v>#N/A</v>
      </c>
      <c r="BF675" t="e">
        <f t="shared" ca="1" si="1754"/>
        <v>#N/A</v>
      </c>
      <c r="BG675" t="e">
        <f t="shared" ca="1" si="1754"/>
        <v>#N/A</v>
      </c>
      <c r="BH675" t="e">
        <f t="shared" ca="1" si="1754"/>
        <v>#N/A</v>
      </c>
      <c r="BI675" t="e">
        <f t="shared" ca="1" si="1754"/>
        <v>#N/A</v>
      </c>
      <c r="BJ675" t="e">
        <f t="shared" ca="1" si="1754"/>
        <v>#N/A</v>
      </c>
      <c r="BK675" t="e">
        <f t="shared" ca="1" si="1754"/>
        <v>#N/A</v>
      </c>
      <c r="BL675" t="e">
        <f t="shared" ca="1" si="1754"/>
        <v>#N/A</v>
      </c>
      <c r="BM675" t="e">
        <f t="shared" ca="1" si="1754"/>
        <v>#N/A</v>
      </c>
      <c r="BN675" t="e">
        <f t="shared" ca="1" si="1754"/>
        <v>#N/A</v>
      </c>
      <c r="BO675" t="e">
        <f t="shared" ca="1" si="1754"/>
        <v>#N/A</v>
      </c>
      <c r="BP675" t="e">
        <f t="shared" ca="1" si="1754"/>
        <v>#N/A</v>
      </c>
      <c r="BQ675" t="e">
        <f t="shared" ca="1" si="1754"/>
        <v>#N/A</v>
      </c>
      <c r="BR675" t="e">
        <f t="shared" ca="1" si="1754"/>
        <v>#N/A</v>
      </c>
      <c r="BS675" t="e">
        <f t="shared" ca="1" si="1754"/>
        <v>#N/A</v>
      </c>
      <c r="BT675" t="e">
        <f t="shared" ca="1" si="1754"/>
        <v>#N/A</v>
      </c>
      <c r="BU675" t="e">
        <f t="shared" ca="1" si="1754"/>
        <v>#N/A</v>
      </c>
      <c r="BV675" t="e">
        <f t="shared" ca="1" si="1754"/>
        <v>#N/A</v>
      </c>
      <c r="BW675" t="e">
        <f t="shared" ca="1" si="1754"/>
        <v>#N/A</v>
      </c>
      <c r="BX675" t="e">
        <f t="shared" ca="1" si="1754"/>
        <v>#N/A</v>
      </c>
      <c r="BY675" t="e">
        <f t="shared" ca="1" si="1754"/>
        <v>#N/A</v>
      </c>
      <c r="BZ675" t="e">
        <f t="shared" ca="1" si="1754"/>
        <v>#N/A</v>
      </c>
      <c r="CA675" t="e">
        <f t="shared" ca="1" si="1754"/>
        <v>#N/A</v>
      </c>
      <c r="CB675" t="e">
        <f t="shared" ca="1" si="1754"/>
        <v>#N/A</v>
      </c>
      <c r="CC675" t="e">
        <f t="shared" ca="1" si="1754"/>
        <v>#N/A</v>
      </c>
      <c r="CD675" t="e">
        <f t="shared" ca="1" si="1754"/>
        <v>#N/A</v>
      </c>
      <c r="CE675" t="e">
        <f t="shared" ca="1" si="1754"/>
        <v>#N/A</v>
      </c>
      <c r="CF675" s="91" t="e">
        <f t="shared" ca="1" si="1754"/>
        <v>#N/A</v>
      </c>
      <c r="CG675" t="e">
        <f t="shared" ca="1" si="1754"/>
        <v>#N/A</v>
      </c>
      <c r="CH675" t="e">
        <f t="shared" ca="1" si="1754"/>
        <v>#N/A</v>
      </c>
      <c r="CI675" t="e">
        <f t="shared" ca="1" si="1754"/>
        <v>#N/A</v>
      </c>
      <c r="CJ675" t="e">
        <f t="shared" ca="1" si="1754"/>
        <v>#N/A</v>
      </c>
      <c r="CK675" t="e">
        <f t="shared" ca="1" si="1753"/>
        <v>#N/A</v>
      </c>
      <c r="CL675" t="e">
        <f t="shared" ca="1" si="1753"/>
        <v>#N/A</v>
      </c>
      <c r="CM675" t="e">
        <f t="shared" ca="1" si="1753"/>
        <v>#N/A</v>
      </c>
      <c r="CN675" t="e">
        <f t="shared" ca="1" si="1753"/>
        <v>#N/A</v>
      </c>
      <c r="CO675" t="e">
        <f t="shared" ca="1" si="1753"/>
        <v>#N/A</v>
      </c>
      <c r="CP675" t="e">
        <f t="shared" ca="1" si="1753"/>
        <v>#N/A</v>
      </c>
      <c r="CQ675" t="e">
        <f t="shared" ca="1" si="1753"/>
        <v>#N/A</v>
      </c>
      <c r="CR675" t="e">
        <f t="shared" ca="1" si="1753"/>
        <v>#N/A</v>
      </c>
      <c r="CS675" t="e">
        <f t="shared" ca="1" si="1753"/>
        <v>#N/A</v>
      </c>
      <c r="CT675" t="e">
        <f t="shared" ca="1" si="1753"/>
        <v>#N/A</v>
      </c>
      <c r="CU675" t="e">
        <f t="shared" ca="1" si="1753"/>
        <v>#N/A</v>
      </c>
      <c r="CV675" t="e">
        <f t="shared" ca="1" si="1753"/>
        <v>#N/A</v>
      </c>
      <c r="CW675" t="e">
        <f t="shared" ca="1" si="1753"/>
        <v>#N/A</v>
      </c>
      <c r="CX675" t="e">
        <f t="shared" ca="1" si="1753"/>
        <v>#N/A</v>
      </c>
      <c r="CY675" t="e">
        <f t="shared" ca="1" si="1753"/>
        <v>#N/A</v>
      </c>
      <c r="CZ675" t="e">
        <f t="shared" ca="1" si="1753"/>
        <v>#N/A</v>
      </c>
      <c r="DA675" t="e">
        <f t="shared" ca="1" si="1753"/>
        <v>#N/A</v>
      </c>
      <c r="DB675" t="e">
        <f t="shared" ca="1" si="1753"/>
        <v>#N/A</v>
      </c>
      <c r="DC675" t="e">
        <f t="shared" ca="1" si="1753"/>
        <v>#N/A</v>
      </c>
      <c r="DD675" t="e">
        <f t="shared" ca="1" si="1753"/>
        <v>#N/A</v>
      </c>
      <c r="DE675" t="e">
        <f t="shared" ca="1" si="1753"/>
        <v>#N/A</v>
      </c>
      <c r="DF675" t="e">
        <f t="shared" ca="1" si="1753"/>
        <v>#N/A</v>
      </c>
      <c r="DG675" t="e">
        <f t="shared" ca="1" si="1753"/>
        <v>#N/A</v>
      </c>
      <c r="DH675" t="e">
        <f t="shared" ca="1" si="1753"/>
        <v>#N/A</v>
      </c>
      <c r="DI675" t="e">
        <f t="shared" ca="1" si="1753"/>
        <v>#N/A</v>
      </c>
      <c r="DJ675" s="91" t="e">
        <f t="shared" ca="1" si="1753"/>
        <v>#N/A</v>
      </c>
      <c r="DK675" t="e">
        <f t="shared" ca="1" si="1753"/>
        <v>#N/A</v>
      </c>
      <c r="DL675" t="e">
        <f t="shared" ca="1" si="1753"/>
        <v>#N/A</v>
      </c>
      <c r="DM675" t="e">
        <f t="shared" ca="1" si="1753"/>
        <v>#N/A</v>
      </c>
      <c r="DN675" t="e">
        <f t="shared" ca="1" si="1753"/>
        <v>#N/A</v>
      </c>
      <c r="DO675" t="e">
        <f t="shared" ca="1" si="1753"/>
        <v>#N/A</v>
      </c>
      <c r="DP675" t="e">
        <f t="shared" ca="1" si="1753"/>
        <v>#N/A</v>
      </c>
      <c r="DQ675" t="e">
        <f t="shared" ca="1" si="1753"/>
        <v>#N/A</v>
      </c>
      <c r="DR675" t="e">
        <f t="shared" ca="1" si="1753"/>
        <v>#N/A</v>
      </c>
      <c r="DS675" t="e">
        <f t="shared" ca="1" si="1753"/>
        <v>#N/A</v>
      </c>
      <c r="DT675" t="e">
        <f t="shared" ca="1" si="1753"/>
        <v>#N/A</v>
      </c>
      <c r="DU675" t="e">
        <f t="shared" ca="1" si="1753"/>
        <v>#N/A</v>
      </c>
      <c r="DV675" t="e">
        <f t="shared" ca="1" si="1753"/>
        <v>#N/A</v>
      </c>
      <c r="DW675" t="e">
        <f t="shared" ca="1" si="1753"/>
        <v>#N/A</v>
      </c>
      <c r="DX675" t="e">
        <f t="shared" ca="1" si="1753"/>
        <v>#N/A</v>
      </c>
      <c r="DY675" t="e">
        <f t="shared" ca="1" si="1753"/>
        <v>#N/A</v>
      </c>
      <c r="DZ675" t="e">
        <f t="shared" ca="1" si="1753"/>
        <v>#N/A</v>
      </c>
      <c r="EA675" t="e">
        <f t="shared" ca="1" si="1753"/>
        <v>#N/A</v>
      </c>
      <c r="EB675" t="e">
        <f t="shared" ca="1" si="1753"/>
        <v>#N/A</v>
      </c>
      <c r="EC675" t="e">
        <f t="shared" ca="1" si="1753"/>
        <v>#N/A</v>
      </c>
      <c r="ED675" t="e">
        <f t="shared" ca="1" si="1753"/>
        <v>#N/A</v>
      </c>
      <c r="EE675" t="e">
        <f t="shared" ca="1" si="1753"/>
        <v>#N/A</v>
      </c>
      <c r="EF675" t="e">
        <f t="shared" ca="1" si="1753"/>
        <v>#N/A</v>
      </c>
      <c r="EG675" t="e">
        <f t="shared" ca="1" si="1753"/>
        <v>#N/A</v>
      </c>
      <c r="EH675" t="e">
        <f t="shared" ca="1" si="1753"/>
        <v>#N/A</v>
      </c>
      <c r="EI675" t="e">
        <f t="shared" ca="1" si="1753"/>
        <v>#N/A</v>
      </c>
      <c r="EJ675" t="e">
        <f t="shared" ca="1" si="1753"/>
        <v>#N/A</v>
      </c>
      <c r="EK675" t="e">
        <f t="shared" ca="1" si="1753"/>
        <v>#N/A</v>
      </c>
      <c r="EL675" t="e">
        <f t="shared" ca="1" si="1753"/>
        <v>#N/A</v>
      </c>
      <c r="EM675" t="e">
        <f t="shared" ca="1" si="1753"/>
        <v>#N/A</v>
      </c>
      <c r="EN675" s="91" t="e">
        <f t="shared" ca="1" si="1753"/>
        <v>#N/A</v>
      </c>
    </row>
    <row r="676" spans="1:144">
      <c r="A676">
        <f ca="1"/>
        <v>0</v>
      </c>
      <c r="B676">
        <f ca="1"/>
        <v>0</v>
      </c>
      <c r="C676">
        <f ca="1"/>
        <v>0</v>
      </c>
      <c r="D676" t="str">
        <f ca="1"/>
        <v/>
      </c>
      <c r="E676">
        <f ca="1"/>
        <v>0</v>
      </c>
      <c r="F676">
        <f ca="1"/>
        <v>0</v>
      </c>
      <c r="G676">
        <f ca="1"/>
        <v>0</v>
      </c>
      <c r="H676" t="str">
        <f ca="1"/>
        <v/>
      </c>
      <c r="I676">
        <f ca="1"/>
        <v>0</v>
      </c>
      <c r="J676" t="str">
        <f ca="1"/>
        <v/>
      </c>
      <c r="K676" t="str">
        <f ca="1"/>
        <v>0</v>
      </c>
      <c r="L676" t="str">
        <f ca="1"/>
        <v>0</v>
      </c>
      <c r="M676" t="str">
        <f ca="1"/>
        <v>0</v>
      </c>
      <c r="X676" s="91" t="e">
        <f t="shared" ca="1" si="1751"/>
        <v>#N/A</v>
      </c>
      <c r="Y676" t="e">
        <f t="shared" ca="1" si="1754"/>
        <v>#N/A</v>
      </c>
      <c r="Z676" t="e">
        <f t="shared" ca="1" si="1754"/>
        <v>#N/A</v>
      </c>
      <c r="AA676" t="e">
        <f t="shared" ca="1" si="1754"/>
        <v>#N/A</v>
      </c>
      <c r="AB676" t="e">
        <f t="shared" ca="1" si="1754"/>
        <v>#N/A</v>
      </c>
      <c r="AC676" t="e">
        <f t="shared" ca="1" si="1754"/>
        <v>#N/A</v>
      </c>
      <c r="AD676" t="e">
        <f t="shared" ca="1" si="1754"/>
        <v>#N/A</v>
      </c>
      <c r="AE676" t="e">
        <f t="shared" ca="1" si="1754"/>
        <v>#N/A</v>
      </c>
      <c r="AF676" t="e">
        <f t="shared" ca="1" si="1754"/>
        <v>#N/A</v>
      </c>
      <c r="AG676" t="e">
        <f t="shared" ca="1" si="1754"/>
        <v>#N/A</v>
      </c>
      <c r="AH676" t="e">
        <f t="shared" ca="1" si="1754"/>
        <v>#N/A</v>
      </c>
      <c r="AI676" t="e">
        <f t="shared" ca="1" si="1754"/>
        <v>#N/A</v>
      </c>
      <c r="AJ676" t="e">
        <f t="shared" ca="1" si="1754"/>
        <v>#N/A</v>
      </c>
      <c r="AK676" t="e">
        <f t="shared" ca="1" si="1754"/>
        <v>#N/A</v>
      </c>
      <c r="AL676" t="e">
        <f t="shared" ca="1" si="1754"/>
        <v>#N/A</v>
      </c>
      <c r="AM676" t="e">
        <f t="shared" ca="1" si="1754"/>
        <v>#N/A</v>
      </c>
      <c r="AN676" t="e">
        <f t="shared" ca="1" si="1754"/>
        <v>#N/A</v>
      </c>
      <c r="AO676" t="e">
        <f t="shared" ca="1" si="1754"/>
        <v>#N/A</v>
      </c>
      <c r="AP676" t="e">
        <f t="shared" ca="1" si="1754"/>
        <v>#N/A</v>
      </c>
      <c r="AQ676" t="e">
        <f t="shared" ca="1" si="1754"/>
        <v>#N/A</v>
      </c>
      <c r="AR676" t="e">
        <f t="shared" ca="1" si="1754"/>
        <v>#N/A</v>
      </c>
      <c r="AS676" t="e">
        <f t="shared" ca="1" si="1754"/>
        <v>#N/A</v>
      </c>
      <c r="AT676" t="e">
        <f t="shared" ca="1" si="1754"/>
        <v>#N/A</v>
      </c>
      <c r="AU676" t="e">
        <f t="shared" ca="1" si="1754"/>
        <v>#N/A</v>
      </c>
      <c r="AV676" t="e">
        <f t="shared" ca="1" si="1754"/>
        <v>#N/A</v>
      </c>
      <c r="AW676" t="e">
        <f t="shared" ca="1" si="1754"/>
        <v>#N/A</v>
      </c>
      <c r="AX676" t="e">
        <f t="shared" ca="1" si="1754"/>
        <v>#N/A</v>
      </c>
      <c r="AY676" t="e">
        <f t="shared" ca="1" si="1754"/>
        <v>#N/A</v>
      </c>
      <c r="AZ676" t="e">
        <f t="shared" ca="1" si="1754"/>
        <v>#N/A</v>
      </c>
      <c r="BA676" t="e">
        <f t="shared" ca="1" si="1754"/>
        <v>#N/A</v>
      </c>
      <c r="BB676" s="91" t="e">
        <f t="shared" ca="1" si="1754"/>
        <v>#N/A</v>
      </c>
      <c r="BC676" t="e">
        <f t="shared" ca="1" si="1754"/>
        <v>#N/A</v>
      </c>
      <c r="BD676" t="e">
        <f t="shared" ca="1" si="1754"/>
        <v>#N/A</v>
      </c>
      <c r="BE676" t="e">
        <f t="shared" ca="1" si="1754"/>
        <v>#N/A</v>
      </c>
      <c r="BF676" t="e">
        <f t="shared" ca="1" si="1754"/>
        <v>#N/A</v>
      </c>
      <c r="BG676" t="e">
        <f t="shared" ca="1" si="1754"/>
        <v>#N/A</v>
      </c>
      <c r="BH676" t="e">
        <f t="shared" ca="1" si="1754"/>
        <v>#N/A</v>
      </c>
      <c r="BI676" t="e">
        <f t="shared" ca="1" si="1754"/>
        <v>#N/A</v>
      </c>
      <c r="BJ676" t="e">
        <f t="shared" ca="1" si="1754"/>
        <v>#N/A</v>
      </c>
      <c r="BK676" t="e">
        <f t="shared" ca="1" si="1754"/>
        <v>#N/A</v>
      </c>
      <c r="BL676" t="e">
        <f t="shared" ca="1" si="1754"/>
        <v>#N/A</v>
      </c>
      <c r="BM676" t="e">
        <f t="shared" ca="1" si="1754"/>
        <v>#N/A</v>
      </c>
      <c r="BN676" t="e">
        <f t="shared" ca="1" si="1754"/>
        <v>#N/A</v>
      </c>
      <c r="BO676" t="e">
        <f t="shared" ca="1" si="1754"/>
        <v>#N/A</v>
      </c>
      <c r="BP676" t="e">
        <f t="shared" ca="1" si="1754"/>
        <v>#N/A</v>
      </c>
      <c r="BQ676" t="e">
        <f t="shared" ca="1" si="1754"/>
        <v>#N/A</v>
      </c>
      <c r="BR676" t="e">
        <f t="shared" ca="1" si="1754"/>
        <v>#N/A</v>
      </c>
      <c r="BS676" t="e">
        <f t="shared" ca="1" si="1754"/>
        <v>#N/A</v>
      </c>
      <c r="BT676" t="e">
        <f t="shared" ca="1" si="1754"/>
        <v>#N/A</v>
      </c>
      <c r="BU676" t="e">
        <f t="shared" ca="1" si="1754"/>
        <v>#N/A</v>
      </c>
      <c r="BV676" t="e">
        <f t="shared" ca="1" si="1754"/>
        <v>#N/A</v>
      </c>
      <c r="BW676" t="e">
        <f t="shared" ca="1" si="1754"/>
        <v>#N/A</v>
      </c>
      <c r="BX676" t="e">
        <f t="shared" ca="1" si="1754"/>
        <v>#N/A</v>
      </c>
      <c r="BY676" t="e">
        <f t="shared" ca="1" si="1754"/>
        <v>#N/A</v>
      </c>
      <c r="BZ676" t="e">
        <f t="shared" ca="1" si="1754"/>
        <v>#N/A</v>
      </c>
      <c r="CA676" t="e">
        <f t="shared" ca="1" si="1754"/>
        <v>#N/A</v>
      </c>
      <c r="CB676" t="e">
        <f t="shared" ca="1" si="1754"/>
        <v>#N/A</v>
      </c>
      <c r="CC676" t="e">
        <f t="shared" ca="1" si="1754"/>
        <v>#N/A</v>
      </c>
      <c r="CD676" t="e">
        <f t="shared" ca="1" si="1754"/>
        <v>#N/A</v>
      </c>
      <c r="CE676" t="e">
        <f t="shared" ca="1" si="1754"/>
        <v>#N/A</v>
      </c>
      <c r="CF676" s="91" t="e">
        <f t="shared" ca="1" si="1754"/>
        <v>#N/A</v>
      </c>
      <c r="CG676" t="e">
        <f t="shared" ca="1" si="1754"/>
        <v>#N/A</v>
      </c>
      <c r="CH676" t="e">
        <f t="shared" ca="1" si="1754"/>
        <v>#N/A</v>
      </c>
      <c r="CI676" t="e">
        <f t="shared" ca="1" si="1754"/>
        <v>#N/A</v>
      </c>
      <c r="CJ676" t="e">
        <f t="shared" ca="1" si="1754"/>
        <v>#N/A</v>
      </c>
      <c r="CK676" t="e">
        <f t="shared" ca="1" si="1753"/>
        <v>#N/A</v>
      </c>
      <c r="CL676" t="e">
        <f t="shared" ca="1" si="1753"/>
        <v>#N/A</v>
      </c>
      <c r="CM676" t="e">
        <f t="shared" ca="1" si="1753"/>
        <v>#N/A</v>
      </c>
      <c r="CN676" t="e">
        <f t="shared" ca="1" si="1753"/>
        <v>#N/A</v>
      </c>
      <c r="CO676" t="e">
        <f t="shared" ca="1" si="1753"/>
        <v>#N/A</v>
      </c>
      <c r="CP676" t="e">
        <f t="shared" ca="1" si="1753"/>
        <v>#N/A</v>
      </c>
      <c r="CQ676" t="e">
        <f t="shared" ca="1" si="1753"/>
        <v>#N/A</v>
      </c>
      <c r="CR676" t="e">
        <f t="shared" ca="1" si="1753"/>
        <v>#N/A</v>
      </c>
      <c r="CS676" t="e">
        <f t="shared" ca="1" si="1753"/>
        <v>#N/A</v>
      </c>
      <c r="CT676" t="e">
        <f t="shared" ca="1" si="1753"/>
        <v>#N/A</v>
      </c>
      <c r="CU676" t="e">
        <f t="shared" ca="1" si="1753"/>
        <v>#N/A</v>
      </c>
      <c r="CV676" t="e">
        <f t="shared" ca="1" si="1753"/>
        <v>#N/A</v>
      </c>
      <c r="CW676" t="e">
        <f t="shared" ca="1" si="1753"/>
        <v>#N/A</v>
      </c>
      <c r="CX676" t="e">
        <f t="shared" ca="1" si="1753"/>
        <v>#N/A</v>
      </c>
      <c r="CY676" t="e">
        <f t="shared" ca="1" si="1753"/>
        <v>#N/A</v>
      </c>
      <c r="CZ676" t="e">
        <f t="shared" ca="1" si="1753"/>
        <v>#N/A</v>
      </c>
      <c r="DA676" t="e">
        <f t="shared" ca="1" si="1753"/>
        <v>#N/A</v>
      </c>
      <c r="DB676" t="e">
        <f t="shared" ca="1" si="1753"/>
        <v>#N/A</v>
      </c>
      <c r="DC676" t="e">
        <f t="shared" ca="1" si="1753"/>
        <v>#N/A</v>
      </c>
      <c r="DD676" t="e">
        <f t="shared" ca="1" si="1753"/>
        <v>#N/A</v>
      </c>
      <c r="DE676" t="e">
        <f t="shared" ca="1" si="1753"/>
        <v>#N/A</v>
      </c>
      <c r="DF676" t="e">
        <f t="shared" ca="1" si="1753"/>
        <v>#N/A</v>
      </c>
      <c r="DG676" t="e">
        <f t="shared" ca="1" si="1753"/>
        <v>#N/A</v>
      </c>
      <c r="DH676" t="e">
        <f t="shared" ca="1" si="1753"/>
        <v>#N/A</v>
      </c>
      <c r="DI676" t="e">
        <f t="shared" ca="1" si="1753"/>
        <v>#N/A</v>
      </c>
      <c r="DJ676" s="91" t="e">
        <f t="shared" ca="1" si="1753"/>
        <v>#N/A</v>
      </c>
      <c r="DK676" t="e">
        <f t="shared" ca="1" si="1753"/>
        <v>#N/A</v>
      </c>
      <c r="DL676" t="e">
        <f t="shared" ca="1" si="1753"/>
        <v>#N/A</v>
      </c>
      <c r="DM676" t="e">
        <f t="shared" ca="1" si="1753"/>
        <v>#N/A</v>
      </c>
      <c r="DN676" t="e">
        <f t="shared" ca="1" si="1753"/>
        <v>#N/A</v>
      </c>
      <c r="DO676" t="e">
        <f t="shared" ca="1" si="1753"/>
        <v>#N/A</v>
      </c>
      <c r="DP676" t="e">
        <f t="shared" ca="1" si="1753"/>
        <v>#N/A</v>
      </c>
      <c r="DQ676" t="e">
        <f t="shared" ca="1" si="1753"/>
        <v>#N/A</v>
      </c>
      <c r="DR676" t="e">
        <f t="shared" ca="1" si="1753"/>
        <v>#N/A</v>
      </c>
      <c r="DS676" t="e">
        <f t="shared" ca="1" si="1753"/>
        <v>#N/A</v>
      </c>
      <c r="DT676" t="e">
        <f t="shared" ca="1" si="1753"/>
        <v>#N/A</v>
      </c>
      <c r="DU676" t="e">
        <f t="shared" ca="1" si="1753"/>
        <v>#N/A</v>
      </c>
      <c r="DV676" t="e">
        <f t="shared" ca="1" si="1753"/>
        <v>#N/A</v>
      </c>
      <c r="DW676" t="e">
        <f t="shared" ca="1" si="1753"/>
        <v>#N/A</v>
      </c>
      <c r="DX676" t="e">
        <f t="shared" ca="1" si="1753"/>
        <v>#N/A</v>
      </c>
      <c r="DY676" t="e">
        <f t="shared" ca="1" si="1753"/>
        <v>#N/A</v>
      </c>
      <c r="DZ676" t="e">
        <f t="shared" ca="1" si="1753"/>
        <v>#N/A</v>
      </c>
      <c r="EA676" t="e">
        <f t="shared" ca="1" si="1753"/>
        <v>#N/A</v>
      </c>
      <c r="EB676" t="e">
        <f t="shared" ca="1" si="1753"/>
        <v>#N/A</v>
      </c>
      <c r="EC676" t="e">
        <f t="shared" ca="1" si="1753"/>
        <v>#N/A</v>
      </c>
      <c r="ED676" t="e">
        <f t="shared" ca="1" si="1753"/>
        <v>#N/A</v>
      </c>
      <c r="EE676" t="e">
        <f t="shared" ca="1" si="1753"/>
        <v>#N/A</v>
      </c>
      <c r="EF676" t="e">
        <f t="shared" ca="1" si="1753"/>
        <v>#N/A</v>
      </c>
      <c r="EG676" t="e">
        <f t="shared" ca="1" si="1753"/>
        <v>#N/A</v>
      </c>
      <c r="EH676" t="e">
        <f t="shared" ca="1" si="1753"/>
        <v>#N/A</v>
      </c>
      <c r="EI676" t="e">
        <f t="shared" ca="1" si="1753"/>
        <v>#N/A</v>
      </c>
      <c r="EJ676" t="e">
        <f t="shared" ca="1" si="1753"/>
        <v>#N/A</v>
      </c>
      <c r="EK676" t="e">
        <f t="shared" ca="1" si="1753"/>
        <v>#N/A</v>
      </c>
      <c r="EL676" t="e">
        <f t="shared" ca="1" si="1753"/>
        <v>#N/A</v>
      </c>
      <c r="EM676" t="e">
        <f t="shared" ca="1" si="1753"/>
        <v>#N/A</v>
      </c>
      <c r="EN676" s="91" t="e">
        <f t="shared" ca="1" si="1753"/>
        <v>#N/A</v>
      </c>
    </row>
    <row r="677" spans="1:144">
      <c r="A677">
        <f ca="1"/>
        <v>0</v>
      </c>
      <c r="B677">
        <f ca="1"/>
        <v>0</v>
      </c>
      <c r="C677">
        <f ca="1"/>
        <v>0</v>
      </c>
      <c r="D677" t="str">
        <f ca="1"/>
        <v/>
      </c>
      <c r="E677">
        <f ca="1"/>
        <v>0</v>
      </c>
      <c r="F677">
        <f ca="1"/>
        <v>0</v>
      </c>
      <c r="G677">
        <f ca="1"/>
        <v>0</v>
      </c>
      <c r="H677" t="str">
        <f ca="1"/>
        <v/>
      </c>
      <c r="I677">
        <f ca="1"/>
        <v>0</v>
      </c>
      <c r="J677" t="str">
        <f ca="1"/>
        <v/>
      </c>
      <c r="K677" t="str">
        <f ca="1"/>
        <v>0</v>
      </c>
      <c r="L677" t="str">
        <f ca="1"/>
        <v>0</v>
      </c>
      <c r="M677" t="str">
        <f ca="1"/>
        <v>0</v>
      </c>
      <c r="X677" s="91" t="e">
        <f t="shared" ca="1" si="1751"/>
        <v>#N/A</v>
      </c>
      <c r="Y677" t="e">
        <f t="shared" ca="1" si="1754"/>
        <v>#N/A</v>
      </c>
      <c r="Z677" t="e">
        <f t="shared" ca="1" si="1754"/>
        <v>#N/A</v>
      </c>
      <c r="AA677" t="e">
        <f t="shared" ca="1" si="1754"/>
        <v>#N/A</v>
      </c>
      <c r="AB677" t="e">
        <f t="shared" ca="1" si="1754"/>
        <v>#N/A</v>
      </c>
      <c r="AC677" t="e">
        <f t="shared" ca="1" si="1754"/>
        <v>#N/A</v>
      </c>
      <c r="AD677" t="e">
        <f t="shared" ca="1" si="1754"/>
        <v>#N/A</v>
      </c>
      <c r="AE677" t="e">
        <f t="shared" ca="1" si="1754"/>
        <v>#N/A</v>
      </c>
      <c r="AF677" t="e">
        <f t="shared" ca="1" si="1754"/>
        <v>#N/A</v>
      </c>
      <c r="AG677" t="e">
        <f t="shared" ca="1" si="1754"/>
        <v>#N/A</v>
      </c>
      <c r="AH677" t="e">
        <f t="shared" ca="1" si="1754"/>
        <v>#N/A</v>
      </c>
      <c r="AI677" t="e">
        <f t="shared" ca="1" si="1754"/>
        <v>#N/A</v>
      </c>
      <c r="AJ677" t="e">
        <f t="shared" ca="1" si="1754"/>
        <v>#N/A</v>
      </c>
      <c r="AK677" t="e">
        <f t="shared" ca="1" si="1754"/>
        <v>#N/A</v>
      </c>
      <c r="AL677" t="e">
        <f t="shared" ca="1" si="1754"/>
        <v>#N/A</v>
      </c>
      <c r="AM677" t="e">
        <f t="shared" ca="1" si="1754"/>
        <v>#N/A</v>
      </c>
      <c r="AN677" t="e">
        <f t="shared" ca="1" si="1754"/>
        <v>#N/A</v>
      </c>
      <c r="AO677" t="e">
        <f t="shared" ca="1" si="1754"/>
        <v>#N/A</v>
      </c>
      <c r="AP677" t="e">
        <f t="shared" ca="1" si="1754"/>
        <v>#N/A</v>
      </c>
      <c r="AQ677" t="e">
        <f t="shared" ca="1" si="1754"/>
        <v>#N/A</v>
      </c>
      <c r="AR677" t="e">
        <f t="shared" ca="1" si="1754"/>
        <v>#N/A</v>
      </c>
      <c r="AS677" t="e">
        <f t="shared" ca="1" si="1754"/>
        <v>#N/A</v>
      </c>
      <c r="AT677" t="e">
        <f t="shared" ca="1" si="1754"/>
        <v>#N/A</v>
      </c>
      <c r="AU677" t="e">
        <f t="shared" ca="1" si="1754"/>
        <v>#N/A</v>
      </c>
      <c r="AV677" t="e">
        <f t="shared" ca="1" si="1754"/>
        <v>#N/A</v>
      </c>
      <c r="AW677" t="e">
        <f t="shared" ca="1" si="1754"/>
        <v>#N/A</v>
      </c>
      <c r="AX677" t="e">
        <f t="shared" ca="1" si="1754"/>
        <v>#N/A</v>
      </c>
      <c r="AY677" t="e">
        <f t="shared" ca="1" si="1754"/>
        <v>#N/A</v>
      </c>
      <c r="AZ677" t="e">
        <f t="shared" ca="1" si="1754"/>
        <v>#N/A</v>
      </c>
      <c r="BA677" t="e">
        <f t="shared" ca="1" si="1754"/>
        <v>#N/A</v>
      </c>
      <c r="BB677" s="91" t="e">
        <f t="shared" ca="1" si="1754"/>
        <v>#N/A</v>
      </c>
      <c r="BC677" t="e">
        <f t="shared" ca="1" si="1754"/>
        <v>#N/A</v>
      </c>
      <c r="BD677" t="e">
        <f t="shared" ca="1" si="1754"/>
        <v>#N/A</v>
      </c>
      <c r="BE677" t="e">
        <f t="shared" ca="1" si="1754"/>
        <v>#N/A</v>
      </c>
      <c r="BF677" t="e">
        <f t="shared" ca="1" si="1754"/>
        <v>#N/A</v>
      </c>
      <c r="BG677" t="e">
        <f t="shared" ca="1" si="1754"/>
        <v>#N/A</v>
      </c>
      <c r="BH677" t="e">
        <f t="shared" ca="1" si="1754"/>
        <v>#N/A</v>
      </c>
      <c r="BI677" t="e">
        <f t="shared" ca="1" si="1754"/>
        <v>#N/A</v>
      </c>
      <c r="BJ677" t="e">
        <f t="shared" ca="1" si="1754"/>
        <v>#N/A</v>
      </c>
      <c r="BK677" t="e">
        <f t="shared" ca="1" si="1754"/>
        <v>#N/A</v>
      </c>
      <c r="BL677" t="e">
        <f t="shared" ca="1" si="1754"/>
        <v>#N/A</v>
      </c>
      <c r="BM677" t="e">
        <f t="shared" ca="1" si="1754"/>
        <v>#N/A</v>
      </c>
      <c r="BN677" t="e">
        <f t="shared" ca="1" si="1754"/>
        <v>#N/A</v>
      </c>
      <c r="BO677" t="e">
        <f t="shared" ca="1" si="1754"/>
        <v>#N/A</v>
      </c>
      <c r="BP677" t="e">
        <f t="shared" ca="1" si="1754"/>
        <v>#N/A</v>
      </c>
      <c r="BQ677" t="e">
        <f t="shared" ca="1" si="1754"/>
        <v>#N/A</v>
      </c>
      <c r="BR677" t="e">
        <f t="shared" ca="1" si="1754"/>
        <v>#N/A</v>
      </c>
      <c r="BS677" t="e">
        <f t="shared" ca="1" si="1754"/>
        <v>#N/A</v>
      </c>
      <c r="BT677" t="e">
        <f t="shared" ca="1" si="1754"/>
        <v>#N/A</v>
      </c>
      <c r="BU677" t="e">
        <f t="shared" ca="1" si="1754"/>
        <v>#N/A</v>
      </c>
      <c r="BV677" t="e">
        <f t="shared" ca="1" si="1754"/>
        <v>#N/A</v>
      </c>
      <c r="BW677" t="e">
        <f t="shared" ca="1" si="1754"/>
        <v>#N/A</v>
      </c>
      <c r="BX677" t="e">
        <f t="shared" ca="1" si="1754"/>
        <v>#N/A</v>
      </c>
      <c r="BY677" t="e">
        <f t="shared" ca="1" si="1754"/>
        <v>#N/A</v>
      </c>
      <c r="BZ677" t="e">
        <f t="shared" ca="1" si="1754"/>
        <v>#N/A</v>
      </c>
      <c r="CA677" t="e">
        <f t="shared" ca="1" si="1754"/>
        <v>#N/A</v>
      </c>
      <c r="CB677" t="e">
        <f t="shared" ca="1" si="1754"/>
        <v>#N/A</v>
      </c>
      <c r="CC677" t="e">
        <f t="shared" ca="1" si="1754"/>
        <v>#N/A</v>
      </c>
      <c r="CD677" t="e">
        <f t="shared" ca="1" si="1754"/>
        <v>#N/A</v>
      </c>
      <c r="CE677" t="e">
        <f t="shared" ca="1" si="1754"/>
        <v>#N/A</v>
      </c>
      <c r="CF677" s="91" t="e">
        <f t="shared" ca="1" si="1754"/>
        <v>#N/A</v>
      </c>
      <c r="CG677" t="e">
        <f t="shared" ca="1" si="1754"/>
        <v>#N/A</v>
      </c>
      <c r="CH677" t="e">
        <f t="shared" ca="1" si="1754"/>
        <v>#N/A</v>
      </c>
      <c r="CI677" t="e">
        <f t="shared" ca="1" si="1754"/>
        <v>#N/A</v>
      </c>
      <c r="CJ677" t="e">
        <f t="shared" ca="1" si="1754"/>
        <v>#N/A</v>
      </c>
      <c r="CK677" t="e">
        <f t="shared" ca="1" si="1753"/>
        <v>#N/A</v>
      </c>
      <c r="CL677" t="e">
        <f t="shared" ca="1" si="1753"/>
        <v>#N/A</v>
      </c>
      <c r="CM677" t="e">
        <f t="shared" ca="1" si="1753"/>
        <v>#N/A</v>
      </c>
      <c r="CN677" t="e">
        <f t="shared" ca="1" si="1753"/>
        <v>#N/A</v>
      </c>
      <c r="CO677" t="e">
        <f t="shared" ca="1" si="1753"/>
        <v>#N/A</v>
      </c>
      <c r="CP677" t="e">
        <f t="shared" ca="1" si="1753"/>
        <v>#N/A</v>
      </c>
      <c r="CQ677" t="e">
        <f t="shared" ca="1" si="1753"/>
        <v>#N/A</v>
      </c>
      <c r="CR677" t="e">
        <f t="shared" ca="1" si="1753"/>
        <v>#N/A</v>
      </c>
      <c r="CS677" t="e">
        <f t="shared" ca="1" si="1753"/>
        <v>#N/A</v>
      </c>
      <c r="CT677" t="e">
        <f t="shared" ca="1" si="1753"/>
        <v>#N/A</v>
      </c>
      <c r="CU677" t="e">
        <f t="shared" ca="1" si="1753"/>
        <v>#N/A</v>
      </c>
      <c r="CV677" t="e">
        <f t="shared" ca="1" si="1753"/>
        <v>#N/A</v>
      </c>
      <c r="CW677" t="e">
        <f t="shared" ca="1" si="1753"/>
        <v>#N/A</v>
      </c>
      <c r="CX677" t="e">
        <f t="shared" ca="1" si="1753"/>
        <v>#N/A</v>
      </c>
      <c r="CY677" t="e">
        <f t="shared" ca="1" si="1753"/>
        <v>#N/A</v>
      </c>
      <c r="CZ677" t="e">
        <f t="shared" ca="1" si="1753"/>
        <v>#N/A</v>
      </c>
      <c r="DA677" t="e">
        <f t="shared" ca="1" si="1753"/>
        <v>#N/A</v>
      </c>
      <c r="DB677" t="e">
        <f t="shared" ca="1" si="1753"/>
        <v>#N/A</v>
      </c>
      <c r="DC677" t="e">
        <f t="shared" ca="1" si="1753"/>
        <v>#N/A</v>
      </c>
      <c r="DD677" t="e">
        <f t="shared" ca="1" si="1753"/>
        <v>#N/A</v>
      </c>
      <c r="DE677" t="e">
        <f t="shared" ca="1" si="1753"/>
        <v>#N/A</v>
      </c>
      <c r="DF677" t="e">
        <f t="shared" ca="1" si="1753"/>
        <v>#N/A</v>
      </c>
      <c r="DG677" t="e">
        <f t="shared" ca="1" si="1753"/>
        <v>#N/A</v>
      </c>
      <c r="DH677" t="e">
        <f t="shared" ca="1" si="1753"/>
        <v>#N/A</v>
      </c>
      <c r="DI677" t="e">
        <f t="shared" ca="1" si="1753"/>
        <v>#N/A</v>
      </c>
      <c r="DJ677" s="91" t="e">
        <f t="shared" ca="1" si="1753"/>
        <v>#N/A</v>
      </c>
      <c r="DK677" t="e">
        <f t="shared" ca="1" si="1753"/>
        <v>#N/A</v>
      </c>
      <c r="DL677" t="e">
        <f t="shared" ca="1" si="1753"/>
        <v>#N/A</v>
      </c>
      <c r="DM677" t="e">
        <f t="shared" ca="1" si="1753"/>
        <v>#N/A</v>
      </c>
      <c r="DN677" t="e">
        <f t="shared" ca="1" si="1753"/>
        <v>#N/A</v>
      </c>
      <c r="DO677" t="e">
        <f t="shared" ca="1" si="1753"/>
        <v>#N/A</v>
      </c>
      <c r="DP677" t="e">
        <f t="shared" ca="1" si="1753"/>
        <v>#N/A</v>
      </c>
      <c r="DQ677" t="e">
        <f t="shared" ca="1" si="1753"/>
        <v>#N/A</v>
      </c>
      <c r="DR677" t="e">
        <f t="shared" ca="1" si="1753"/>
        <v>#N/A</v>
      </c>
      <c r="DS677" t="e">
        <f t="shared" ca="1" si="1753"/>
        <v>#N/A</v>
      </c>
      <c r="DT677" t="e">
        <f t="shared" ca="1" si="1753"/>
        <v>#N/A</v>
      </c>
      <c r="DU677" t="e">
        <f t="shared" ca="1" si="1753"/>
        <v>#N/A</v>
      </c>
      <c r="DV677" t="e">
        <f t="shared" ca="1" si="1753"/>
        <v>#N/A</v>
      </c>
      <c r="DW677" t="e">
        <f t="shared" ca="1" si="1753"/>
        <v>#N/A</v>
      </c>
      <c r="DX677" t="e">
        <f t="shared" ca="1" si="1753"/>
        <v>#N/A</v>
      </c>
      <c r="DY677" t="e">
        <f t="shared" ca="1" si="1753"/>
        <v>#N/A</v>
      </c>
      <c r="DZ677" t="e">
        <f t="shared" ca="1" si="1753"/>
        <v>#N/A</v>
      </c>
      <c r="EA677" t="e">
        <f t="shared" ca="1" si="1753"/>
        <v>#N/A</v>
      </c>
      <c r="EB677" t="e">
        <f t="shared" ca="1" si="1753"/>
        <v>#N/A</v>
      </c>
      <c r="EC677" t="e">
        <f t="shared" ca="1" si="1753"/>
        <v>#N/A</v>
      </c>
      <c r="ED677" t="e">
        <f t="shared" ca="1" si="1753"/>
        <v>#N/A</v>
      </c>
      <c r="EE677" t="e">
        <f t="shared" ca="1" si="1753"/>
        <v>#N/A</v>
      </c>
      <c r="EF677" t="e">
        <f t="shared" ca="1" si="1753"/>
        <v>#N/A</v>
      </c>
      <c r="EG677" t="e">
        <f t="shared" ca="1" si="1753"/>
        <v>#N/A</v>
      </c>
      <c r="EH677" t="e">
        <f t="shared" ca="1" si="1753"/>
        <v>#N/A</v>
      </c>
      <c r="EI677" t="e">
        <f t="shared" ca="1" si="1753"/>
        <v>#N/A</v>
      </c>
      <c r="EJ677" t="e">
        <f t="shared" ca="1" si="1753"/>
        <v>#N/A</v>
      </c>
      <c r="EK677" t="e">
        <f t="shared" ca="1" si="1753"/>
        <v>#N/A</v>
      </c>
      <c r="EL677" t="e">
        <f t="shared" ca="1" si="1753"/>
        <v>#N/A</v>
      </c>
      <c r="EM677" t="e">
        <f t="shared" ca="1" si="1753"/>
        <v>#N/A</v>
      </c>
      <c r="EN677" s="91" t="e">
        <f t="shared" ca="1" si="1753"/>
        <v>#N/A</v>
      </c>
    </row>
    <row r="678" spans="1:144">
      <c r="A678">
        <f ca="1"/>
        <v>0</v>
      </c>
      <c r="B678">
        <f ca="1"/>
        <v>0</v>
      </c>
      <c r="C678">
        <f ca="1"/>
        <v>0</v>
      </c>
      <c r="D678" t="str">
        <f ca="1"/>
        <v/>
      </c>
      <c r="E678">
        <f ca="1"/>
        <v>0</v>
      </c>
      <c r="F678">
        <f ca="1"/>
        <v>0</v>
      </c>
      <c r="G678">
        <f ca="1"/>
        <v>0</v>
      </c>
      <c r="H678" t="str">
        <f ca="1"/>
        <v/>
      </c>
      <c r="I678">
        <f ca="1"/>
        <v>0</v>
      </c>
      <c r="J678" t="str">
        <f ca="1"/>
        <v/>
      </c>
      <c r="K678" t="str">
        <f ca="1"/>
        <v>0</v>
      </c>
      <c r="L678" t="str">
        <f ca="1"/>
        <v>0</v>
      </c>
      <c r="M678" t="str">
        <f ca="1"/>
        <v>0</v>
      </c>
      <c r="X678" s="91" t="e">
        <f t="shared" ca="1" si="1751"/>
        <v>#N/A</v>
      </c>
      <c r="Y678" t="e">
        <f t="shared" ca="1" si="1754"/>
        <v>#N/A</v>
      </c>
      <c r="Z678" t="e">
        <f t="shared" ca="1" si="1754"/>
        <v>#N/A</v>
      </c>
      <c r="AA678" t="e">
        <f t="shared" ca="1" si="1754"/>
        <v>#N/A</v>
      </c>
      <c r="AB678" t="e">
        <f t="shared" ca="1" si="1754"/>
        <v>#N/A</v>
      </c>
      <c r="AC678" t="e">
        <f t="shared" ca="1" si="1754"/>
        <v>#N/A</v>
      </c>
      <c r="AD678" t="e">
        <f t="shared" ca="1" si="1754"/>
        <v>#N/A</v>
      </c>
      <c r="AE678" t="e">
        <f t="shared" ca="1" si="1754"/>
        <v>#N/A</v>
      </c>
      <c r="AF678" t="e">
        <f t="shared" ca="1" si="1754"/>
        <v>#N/A</v>
      </c>
      <c r="AG678" t="e">
        <f t="shared" ca="1" si="1754"/>
        <v>#N/A</v>
      </c>
      <c r="AH678" t="e">
        <f t="shared" ca="1" si="1754"/>
        <v>#N/A</v>
      </c>
      <c r="AI678" t="e">
        <f t="shared" ca="1" si="1754"/>
        <v>#N/A</v>
      </c>
      <c r="AJ678" t="e">
        <f t="shared" ca="1" si="1754"/>
        <v>#N/A</v>
      </c>
      <c r="AK678" t="e">
        <f t="shared" ca="1" si="1754"/>
        <v>#N/A</v>
      </c>
      <c r="AL678" t="e">
        <f t="shared" ca="1" si="1754"/>
        <v>#N/A</v>
      </c>
      <c r="AM678" t="e">
        <f t="shared" ca="1" si="1754"/>
        <v>#N/A</v>
      </c>
      <c r="AN678" t="e">
        <f t="shared" ca="1" si="1754"/>
        <v>#N/A</v>
      </c>
      <c r="AO678" t="e">
        <f t="shared" ca="1" si="1754"/>
        <v>#N/A</v>
      </c>
      <c r="AP678" t="e">
        <f t="shared" ca="1" si="1754"/>
        <v>#N/A</v>
      </c>
      <c r="AQ678" t="e">
        <f t="shared" ca="1" si="1754"/>
        <v>#N/A</v>
      </c>
      <c r="AR678" t="e">
        <f t="shared" ca="1" si="1754"/>
        <v>#N/A</v>
      </c>
      <c r="AS678" t="e">
        <f t="shared" ca="1" si="1754"/>
        <v>#N/A</v>
      </c>
      <c r="AT678" t="e">
        <f t="shared" ca="1" si="1754"/>
        <v>#N/A</v>
      </c>
      <c r="AU678" t="e">
        <f t="shared" ca="1" si="1754"/>
        <v>#N/A</v>
      </c>
      <c r="AV678" t="e">
        <f t="shared" ca="1" si="1754"/>
        <v>#N/A</v>
      </c>
      <c r="AW678" t="e">
        <f t="shared" ca="1" si="1754"/>
        <v>#N/A</v>
      </c>
      <c r="AX678" t="e">
        <f t="shared" ca="1" si="1754"/>
        <v>#N/A</v>
      </c>
      <c r="AY678" t="e">
        <f t="shared" ca="1" si="1754"/>
        <v>#N/A</v>
      </c>
      <c r="AZ678" t="e">
        <f t="shared" ca="1" si="1754"/>
        <v>#N/A</v>
      </c>
      <c r="BA678" t="e">
        <f t="shared" ca="1" si="1754"/>
        <v>#N/A</v>
      </c>
      <c r="BB678" s="91" t="e">
        <f t="shared" ca="1" si="1754"/>
        <v>#N/A</v>
      </c>
      <c r="BC678" t="e">
        <f t="shared" ca="1" si="1754"/>
        <v>#N/A</v>
      </c>
      <c r="BD678" t="e">
        <f t="shared" ca="1" si="1754"/>
        <v>#N/A</v>
      </c>
      <c r="BE678" t="e">
        <f t="shared" ca="1" si="1754"/>
        <v>#N/A</v>
      </c>
      <c r="BF678" t="e">
        <f t="shared" ca="1" si="1754"/>
        <v>#N/A</v>
      </c>
      <c r="BG678" t="e">
        <f t="shared" ca="1" si="1754"/>
        <v>#N/A</v>
      </c>
      <c r="BH678" t="e">
        <f t="shared" ca="1" si="1754"/>
        <v>#N/A</v>
      </c>
      <c r="BI678" t="e">
        <f t="shared" ca="1" si="1754"/>
        <v>#N/A</v>
      </c>
      <c r="BJ678" t="e">
        <f t="shared" ca="1" si="1754"/>
        <v>#N/A</v>
      </c>
      <c r="BK678" t="e">
        <f t="shared" ca="1" si="1754"/>
        <v>#N/A</v>
      </c>
      <c r="BL678" t="e">
        <f t="shared" ca="1" si="1754"/>
        <v>#N/A</v>
      </c>
      <c r="BM678" t="e">
        <f t="shared" ca="1" si="1754"/>
        <v>#N/A</v>
      </c>
      <c r="BN678" t="e">
        <f t="shared" ca="1" si="1754"/>
        <v>#N/A</v>
      </c>
      <c r="BO678" t="e">
        <f t="shared" ca="1" si="1754"/>
        <v>#N/A</v>
      </c>
      <c r="BP678" t="e">
        <f t="shared" ca="1" si="1754"/>
        <v>#N/A</v>
      </c>
      <c r="BQ678" t="e">
        <f t="shared" ca="1" si="1754"/>
        <v>#N/A</v>
      </c>
      <c r="BR678" t="e">
        <f t="shared" ca="1" si="1754"/>
        <v>#N/A</v>
      </c>
      <c r="BS678" t="e">
        <f t="shared" ca="1" si="1754"/>
        <v>#N/A</v>
      </c>
      <c r="BT678" t="e">
        <f t="shared" ca="1" si="1754"/>
        <v>#N/A</v>
      </c>
      <c r="BU678" t="e">
        <f t="shared" ca="1" si="1754"/>
        <v>#N/A</v>
      </c>
      <c r="BV678" t="e">
        <f t="shared" ca="1" si="1754"/>
        <v>#N/A</v>
      </c>
      <c r="BW678" t="e">
        <f t="shared" ca="1" si="1754"/>
        <v>#N/A</v>
      </c>
      <c r="BX678" t="e">
        <f t="shared" ca="1" si="1754"/>
        <v>#N/A</v>
      </c>
      <c r="BY678" t="e">
        <f t="shared" ca="1" si="1754"/>
        <v>#N/A</v>
      </c>
      <c r="BZ678" t="e">
        <f t="shared" ca="1" si="1754"/>
        <v>#N/A</v>
      </c>
      <c r="CA678" t="e">
        <f t="shared" ca="1" si="1754"/>
        <v>#N/A</v>
      </c>
      <c r="CB678" t="e">
        <f t="shared" ca="1" si="1754"/>
        <v>#N/A</v>
      </c>
      <c r="CC678" t="e">
        <f t="shared" ca="1" si="1754"/>
        <v>#N/A</v>
      </c>
      <c r="CD678" t="e">
        <f t="shared" ca="1" si="1754"/>
        <v>#N/A</v>
      </c>
      <c r="CE678" t="e">
        <f t="shared" ca="1" si="1754"/>
        <v>#N/A</v>
      </c>
      <c r="CF678" s="91" t="e">
        <f t="shared" ca="1" si="1754"/>
        <v>#N/A</v>
      </c>
      <c r="CG678" t="e">
        <f t="shared" ca="1" si="1754"/>
        <v>#N/A</v>
      </c>
      <c r="CH678" t="e">
        <f t="shared" ca="1" si="1754"/>
        <v>#N/A</v>
      </c>
      <c r="CI678" t="e">
        <f t="shared" ca="1" si="1754"/>
        <v>#N/A</v>
      </c>
      <c r="CJ678" t="e">
        <f t="shared" ref="CJ678:EN678" ca="1" si="1755">$L678*$E$626</f>
        <v>#N/A</v>
      </c>
      <c r="CK678" t="e">
        <f t="shared" ca="1" si="1755"/>
        <v>#N/A</v>
      </c>
      <c r="CL678" t="e">
        <f t="shared" ca="1" si="1755"/>
        <v>#N/A</v>
      </c>
      <c r="CM678" t="e">
        <f t="shared" ca="1" si="1755"/>
        <v>#N/A</v>
      </c>
      <c r="CN678" t="e">
        <f t="shared" ca="1" si="1755"/>
        <v>#N/A</v>
      </c>
      <c r="CO678" t="e">
        <f t="shared" ca="1" si="1755"/>
        <v>#N/A</v>
      </c>
      <c r="CP678" t="e">
        <f t="shared" ca="1" si="1755"/>
        <v>#N/A</v>
      </c>
      <c r="CQ678" t="e">
        <f t="shared" ca="1" si="1755"/>
        <v>#N/A</v>
      </c>
      <c r="CR678" t="e">
        <f t="shared" ca="1" si="1755"/>
        <v>#N/A</v>
      </c>
      <c r="CS678" t="e">
        <f t="shared" ca="1" si="1755"/>
        <v>#N/A</v>
      </c>
      <c r="CT678" t="e">
        <f t="shared" ca="1" si="1755"/>
        <v>#N/A</v>
      </c>
      <c r="CU678" t="e">
        <f t="shared" ca="1" si="1755"/>
        <v>#N/A</v>
      </c>
      <c r="CV678" t="e">
        <f t="shared" ca="1" si="1755"/>
        <v>#N/A</v>
      </c>
      <c r="CW678" t="e">
        <f t="shared" ca="1" si="1755"/>
        <v>#N/A</v>
      </c>
      <c r="CX678" t="e">
        <f t="shared" ca="1" si="1755"/>
        <v>#N/A</v>
      </c>
      <c r="CY678" t="e">
        <f t="shared" ca="1" si="1755"/>
        <v>#N/A</v>
      </c>
      <c r="CZ678" t="e">
        <f t="shared" ca="1" si="1755"/>
        <v>#N/A</v>
      </c>
      <c r="DA678" t="e">
        <f t="shared" ca="1" si="1755"/>
        <v>#N/A</v>
      </c>
      <c r="DB678" t="e">
        <f t="shared" ca="1" si="1755"/>
        <v>#N/A</v>
      </c>
      <c r="DC678" t="e">
        <f t="shared" ca="1" si="1755"/>
        <v>#N/A</v>
      </c>
      <c r="DD678" t="e">
        <f t="shared" ca="1" si="1755"/>
        <v>#N/A</v>
      </c>
      <c r="DE678" t="e">
        <f t="shared" ca="1" si="1755"/>
        <v>#N/A</v>
      </c>
      <c r="DF678" t="e">
        <f t="shared" ca="1" si="1755"/>
        <v>#N/A</v>
      </c>
      <c r="DG678" t="e">
        <f t="shared" ca="1" si="1755"/>
        <v>#N/A</v>
      </c>
      <c r="DH678" t="e">
        <f t="shared" ca="1" si="1755"/>
        <v>#N/A</v>
      </c>
      <c r="DI678" t="e">
        <f t="shared" ca="1" si="1755"/>
        <v>#N/A</v>
      </c>
      <c r="DJ678" s="91" t="e">
        <f t="shared" ca="1" si="1755"/>
        <v>#N/A</v>
      </c>
      <c r="DK678" t="e">
        <f t="shared" ca="1" si="1755"/>
        <v>#N/A</v>
      </c>
      <c r="DL678" t="e">
        <f t="shared" ca="1" si="1755"/>
        <v>#N/A</v>
      </c>
      <c r="DM678" t="e">
        <f t="shared" ca="1" si="1755"/>
        <v>#N/A</v>
      </c>
      <c r="DN678" t="e">
        <f t="shared" ca="1" si="1755"/>
        <v>#N/A</v>
      </c>
      <c r="DO678" t="e">
        <f t="shared" ca="1" si="1755"/>
        <v>#N/A</v>
      </c>
      <c r="DP678" t="e">
        <f t="shared" ca="1" si="1755"/>
        <v>#N/A</v>
      </c>
      <c r="DQ678" t="e">
        <f t="shared" ca="1" si="1755"/>
        <v>#N/A</v>
      </c>
      <c r="DR678" t="e">
        <f t="shared" ca="1" si="1755"/>
        <v>#N/A</v>
      </c>
      <c r="DS678" t="e">
        <f t="shared" ca="1" si="1755"/>
        <v>#N/A</v>
      </c>
      <c r="DT678" t="e">
        <f t="shared" ca="1" si="1755"/>
        <v>#N/A</v>
      </c>
      <c r="DU678" t="e">
        <f t="shared" ca="1" si="1755"/>
        <v>#N/A</v>
      </c>
      <c r="DV678" t="e">
        <f t="shared" ca="1" si="1755"/>
        <v>#N/A</v>
      </c>
      <c r="DW678" t="e">
        <f t="shared" ca="1" si="1755"/>
        <v>#N/A</v>
      </c>
      <c r="DX678" t="e">
        <f t="shared" ca="1" si="1755"/>
        <v>#N/A</v>
      </c>
      <c r="DY678" t="e">
        <f t="shared" ca="1" si="1755"/>
        <v>#N/A</v>
      </c>
      <c r="DZ678" t="e">
        <f t="shared" ca="1" si="1755"/>
        <v>#N/A</v>
      </c>
      <c r="EA678" t="e">
        <f t="shared" ca="1" si="1755"/>
        <v>#N/A</v>
      </c>
      <c r="EB678" t="e">
        <f t="shared" ca="1" si="1755"/>
        <v>#N/A</v>
      </c>
      <c r="EC678" t="e">
        <f t="shared" ca="1" si="1755"/>
        <v>#N/A</v>
      </c>
      <c r="ED678" t="e">
        <f t="shared" ca="1" si="1755"/>
        <v>#N/A</v>
      </c>
      <c r="EE678" t="e">
        <f t="shared" ca="1" si="1755"/>
        <v>#N/A</v>
      </c>
      <c r="EF678" t="e">
        <f t="shared" ca="1" si="1755"/>
        <v>#N/A</v>
      </c>
      <c r="EG678" t="e">
        <f t="shared" ca="1" si="1755"/>
        <v>#N/A</v>
      </c>
      <c r="EH678" t="e">
        <f t="shared" ca="1" si="1755"/>
        <v>#N/A</v>
      </c>
      <c r="EI678" t="e">
        <f t="shared" ca="1" si="1755"/>
        <v>#N/A</v>
      </c>
      <c r="EJ678" t="e">
        <f t="shared" ca="1" si="1755"/>
        <v>#N/A</v>
      </c>
      <c r="EK678" t="e">
        <f t="shared" ca="1" si="1755"/>
        <v>#N/A</v>
      </c>
      <c r="EL678" t="e">
        <f t="shared" ca="1" si="1755"/>
        <v>#N/A</v>
      </c>
      <c r="EM678" t="e">
        <f t="shared" ca="1" si="1755"/>
        <v>#N/A</v>
      </c>
      <c r="EN678" s="91" t="e">
        <f t="shared" ca="1" si="1755"/>
        <v>#N/A</v>
      </c>
    </row>
    <row r="680" spans="1:144" s="39" customFormat="1">
      <c r="A680" s="39" t="s">
        <v>297</v>
      </c>
      <c r="B680" s="39" t="s">
        <v>435</v>
      </c>
      <c r="E680" s="39" t="e">
        <f>VLOOKUP(Details_Subsector,Subsector_Information[],27,0)</f>
        <v>#N/A</v>
      </c>
    </row>
    <row r="682" spans="1:144" ht="30" customHeight="1">
      <c r="A682" t="str" cm="1">
        <f t="array" ref="A682:M682">Embodied_Input[#Headers]</f>
        <v>Building Aspect</v>
      </c>
      <c r="B682" t="str">
        <v>Building Element</v>
      </c>
      <c r="C682" t="str">
        <v>Material</v>
      </c>
      <c r="D682" t="str">
        <v>Existing fabric?</v>
      </c>
      <c r="E682" t="str">
        <v>Age if existing?</v>
      </c>
      <c r="F682" t="str">
        <v>Adjustment Factor (%)</v>
      </c>
      <c r="G682" t="str">
        <v>Component Life (years)</v>
      </c>
      <c r="H682" t="str">
        <v>Designed for disassembly?</v>
      </c>
      <c r="I682" t="str">
        <v>Estimated Quantity</v>
      </c>
      <c r="J682" t="str">
        <v>Units</v>
      </c>
      <c r="K682" t="str">
        <v>Self-weight (kN)</v>
      </c>
      <c r="L682" t="str">
        <v>A1 - A3</v>
      </c>
      <c r="M682" t="str">
        <v>A1 - A3 Biogenic</v>
      </c>
      <c r="X682" s="91" t="s">
        <v>441</v>
      </c>
      <c r="Y682" t="s">
        <v>442</v>
      </c>
      <c r="Z682" t="s">
        <v>443</v>
      </c>
      <c r="AA682" t="s">
        <v>444</v>
      </c>
      <c r="AB682" t="s">
        <v>445</v>
      </c>
      <c r="AC682" t="s">
        <v>446</v>
      </c>
      <c r="AD682" t="s">
        <v>447</v>
      </c>
      <c r="AE682" t="s">
        <v>448</v>
      </c>
      <c r="AF682" t="s">
        <v>449</v>
      </c>
      <c r="AG682" t="s">
        <v>450</v>
      </c>
      <c r="AH682" t="s">
        <v>451</v>
      </c>
      <c r="AI682" t="s">
        <v>452</v>
      </c>
      <c r="AJ682" t="s">
        <v>453</v>
      </c>
      <c r="AK682" t="s">
        <v>454</v>
      </c>
      <c r="AL682" t="s">
        <v>455</v>
      </c>
      <c r="AM682" t="s">
        <v>456</v>
      </c>
      <c r="AN682" t="s">
        <v>457</v>
      </c>
      <c r="AO682" t="s">
        <v>458</v>
      </c>
      <c r="AP682" t="s">
        <v>459</v>
      </c>
      <c r="AQ682" t="s">
        <v>460</v>
      </c>
      <c r="AR682" t="s">
        <v>461</v>
      </c>
      <c r="AS682" t="s">
        <v>462</v>
      </c>
      <c r="AT682" t="s">
        <v>463</v>
      </c>
      <c r="AU682" t="s">
        <v>464</v>
      </c>
      <c r="AV682" t="s">
        <v>465</v>
      </c>
      <c r="AW682" t="s">
        <v>466</v>
      </c>
      <c r="AX682" t="s">
        <v>467</v>
      </c>
      <c r="AY682" t="s">
        <v>468</v>
      </c>
      <c r="AZ682" t="s">
        <v>469</v>
      </c>
      <c r="BA682" t="s">
        <v>470</v>
      </c>
      <c r="BB682" s="91" t="s">
        <v>471</v>
      </c>
      <c r="BC682" t="s">
        <v>472</v>
      </c>
      <c r="BD682" t="s">
        <v>473</v>
      </c>
      <c r="BE682" t="s">
        <v>474</v>
      </c>
      <c r="BF682" t="s">
        <v>475</v>
      </c>
      <c r="BG682" t="s">
        <v>476</v>
      </c>
      <c r="BH682" t="s">
        <v>477</v>
      </c>
      <c r="BI682" t="s">
        <v>478</v>
      </c>
      <c r="BJ682" t="s">
        <v>479</v>
      </c>
      <c r="BK682" t="s">
        <v>480</v>
      </c>
      <c r="BL682" t="s">
        <v>481</v>
      </c>
      <c r="BM682" t="s">
        <v>482</v>
      </c>
      <c r="BN682" t="s">
        <v>483</v>
      </c>
      <c r="BO682" t="s">
        <v>484</v>
      </c>
      <c r="BP682" t="s">
        <v>485</v>
      </c>
      <c r="BQ682" t="s">
        <v>486</v>
      </c>
      <c r="BR682" t="s">
        <v>487</v>
      </c>
      <c r="BS682" t="s">
        <v>488</v>
      </c>
      <c r="BT682" t="s">
        <v>489</v>
      </c>
      <c r="BU682" t="s">
        <v>490</v>
      </c>
      <c r="BV682" t="s">
        <v>491</v>
      </c>
      <c r="BW682" t="s">
        <v>492</v>
      </c>
      <c r="BX682" t="s">
        <v>493</v>
      </c>
      <c r="BY682" t="s">
        <v>494</v>
      </c>
      <c r="BZ682" t="s">
        <v>495</v>
      </c>
      <c r="CA682" t="s">
        <v>496</v>
      </c>
      <c r="CB682" t="s">
        <v>497</v>
      </c>
      <c r="CC682" t="s">
        <v>498</v>
      </c>
      <c r="CD682" t="s">
        <v>499</v>
      </c>
      <c r="CE682" t="s">
        <v>500</v>
      </c>
      <c r="CF682" s="91" t="s">
        <v>501</v>
      </c>
      <c r="CG682" t="s">
        <v>502</v>
      </c>
      <c r="CH682" t="s">
        <v>503</v>
      </c>
      <c r="CI682" t="s">
        <v>504</v>
      </c>
      <c r="CJ682" t="s">
        <v>505</v>
      </c>
      <c r="CK682" t="s">
        <v>506</v>
      </c>
      <c r="CL682" t="s">
        <v>507</v>
      </c>
      <c r="CM682" t="s">
        <v>508</v>
      </c>
      <c r="CN682" t="s">
        <v>509</v>
      </c>
      <c r="CO682" t="s">
        <v>510</v>
      </c>
      <c r="CP682" t="s">
        <v>511</v>
      </c>
      <c r="CQ682" t="s">
        <v>512</v>
      </c>
      <c r="CR682" t="s">
        <v>513</v>
      </c>
      <c r="CS682" t="s">
        <v>514</v>
      </c>
      <c r="CT682" t="s">
        <v>515</v>
      </c>
      <c r="CU682" t="s">
        <v>516</v>
      </c>
      <c r="CV682" t="s">
        <v>517</v>
      </c>
      <c r="CW682" t="s">
        <v>518</v>
      </c>
      <c r="CX682" t="s">
        <v>519</v>
      </c>
      <c r="CY682" t="s">
        <v>520</v>
      </c>
      <c r="CZ682" t="s">
        <v>521</v>
      </c>
      <c r="DA682" t="s">
        <v>522</v>
      </c>
      <c r="DB682" t="s">
        <v>523</v>
      </c>
      <c r="DC682" t="s">
        <v>524</v>
      </c>
      <c r="DD682" t="s">
        <v>525</v>
      </c>
      <c r="DE682" t="s">
        <v>526</v>
      </c>
      <c r="DF682" t="s">
        <v>527</v>
      </c>
      <c r="DG682" t="s">
        <v>528</v>
      </c>
      <c r="DH682" t="s">
        <v>529</v>
      </c>
      <c r="DI682" t="s">
        <v>530</v>
      </c>
      <c r="DJ682" s="91" t="s">
        <v>531</v>
      </c>
      <c r="DK682" t="s">
        <v>532</v>
      </c>
      <c r="DL682" t="s">
        <v>533</v>
      </c>
      <c r="DM682" t="s">
        <v>534</v>
      </c>
      <c r="DN682" t="s">
        <v>535</v>
      </c>
      <c r="DO682" t="s">
        <v>536</v>
      </c>
      <c r="DP682" t="s">
        <v>537</v>
      </c>
      <c r="DQ682" t="s">
        <v>538</v>
      </c>
      <c r="DR682" t="s">
        <v>539</v>
      </c>
      <c r="DS682" t="s">
        <v>540</v>
      </c>
      <c r="DT682" t="s">
        <v>541</v>
      </c>
      <c r="DU682" t="s">
        <v>542</v>
      </c>
      <c r="DV682" t="s">
        <v>543</v>
      </c>
      <c r="DW682" t="s">
        <v>544</v>
      </c>
      <c r="DX682" t="s">
        <v>545</v>
      </c>
      <c r="DY682" t="s">
        <v>546</v>
      </c>
      <c r="DZ682" t="s">
        <v>547</v>
      </c>
      <c r="EA682" t="s">
        <v>548</v>
      </c>
      <c r="EB682" t="s">
        <v>549</v>
      </c>
      <c r="EC682" t="s">
        <v>550</v>
      </c>
      <c r="ED682" t="s">
        <v>551</v>
      </c>
      <c r="EE682" t="s">
        <v>552</v>
      </c>
      <c r="EF682" t="s">
        <v>553</v>
      </c>
      <c r="EG682" t="s">
        <v>554</v>
      </c>
      <c r="EH682" t="s">
        <v>555</v>
      </c>
      <c r="EI682" t="s">
        <v>556</v>
      </c>
      <c r="EJ682" t="s">
        <v>557</v>
      </c>
      <c r="EK682" t="s">
        <v>558</v>
      </c>
      <c r="EL682" t="s">
        <v>559</v>
      </c>
      <c r="EM682" t="s">
        <v>560</v>
      </c>
      <c r="EN682" s="91" t="s">
        <v>561</v>
      </c>
    </row>
    <row r="683" spans="1:144">
      <c r="A683" t="str" cm="1">
        <f t="array" aca="1" ref="A683:M732" ca="1">Embodied_Input[]</f>
        <v>Substructure</v>
      </c>
      <c r="B683" t="str">
        <f ca="1"/>
        <v>Piles</v>
      </c>
      <c r="C683">
        <f ca="1"/>
        <v>0</v>
      </c>
      <c r="D683" t="str">
        <f ca="1"/>
        <v/>
      </c>
      <c r="E683">
        <f ca="1"/>
        <v>0</v>
      </c>
      <c r="F683">
        <f ca="1"/>
        <v>0</v>
      </c>
      <c r="G683">
        <f ca="1"/>
        <v>0</v>
      </c>
      <c r="H683" t="str">
        <f ca="1"/>
        <v/>
      </c>
      <c r="I683">
        <f ca="1"/>
        <v>0</v>
      </c>
      <c r="J683" t="str">
        <f ca="1"/>
        <v/>
      </c>
      <c r="K683">
        <f ca="1"/>
        <v>0</v>
      </c>
      <c r="L683" t="str">
        <f ca="1"/>
        <v>0</v>
      </c>
      <c r="M683" t="str">
        <f ca="1"/>
        <v>0</v>
      </c>
      <c r="X683" s="91" t="e">
        <f t="shared" ref="X683:BC683" ca="1" si="1756">IF($H683="Yes",0,$L683*$E$680)</f>
        <v>#N/A</v>
      </c>
      <c r="Y683" t="e">
        <f t="shared" ca="1" si="1756"/>
        <v>#N/A</v>
      </c>
      <c r="Z683" t="e">
        <f t="shared" ca="1" si="1756"/>
        <v>#N/A</v>
      </c>
      <c r="AA683" t="e">
        <f t="shared" ca="1" si="1756"/>
        <v>#N/A</v>
      </c>
      <c r="AB683" t="e">
        <f t="shared" ca="1" si="1756"/>
        <v>#N/A</v>
      </c>
      <c r="AC683" t="e">
        <f t="shared" ca="1" si="1756"/>
        <v>#N/A</v>
      </c>
      <c r="AD683" t="e">
        <f t="shared" ca="1" si="1756"/>
        <v>#N/A</v>
      </c>
      <c r="AE683" t="e">
        <f t="shared" ca="1" si="1756"/>
        <v>#N/A</v>
      </c>
      <c r="AF683" t="e">
        <f t="shared" ca="1" si="1756"/>
        <v>#N/A</v>
      </c>
      <c r="AG683" t="e">
        <f t="shared" ca="1" si="1756"/>
        <v>#N/A</v>
      </c>
      <c r="AH683" t="e">
        <f t="shared" ca="1" si="1756"/>
        <v>#N/A</v>
      </c>
      <c r="AI683" t="e">
        <f t="shared" ca="1" si="1756"/>
        <v>#N/A</v>
      </c>
      <c r="AJ683" t="e">
        <f t="shared" ca="1" si="1756"/>
        <v>#N/A</v>
      </c>
      <c r="AK683" t="e">
        <f t="shared" ca="1" si="1756"/>
        <v>#N/A</v>
      </c>
      <c r="AL683" t="e">
        <f t="shared" ca="1" si="1756"/>
        <v>#N/A</v>
      </c>
      <c r="AM683" t="e">
        <f t="shared" ca="1" si="1756"/>
        <v>#N/A</v>
      </c>
      <c r="AN683" t="e">
        <f t="shared" ca="1" si="1756"/>
        <v>#N/A</v>
      </c>
      <c r="AO683" t="e">
        <f t="shared" ca="1" si="1756"/>
        <v>#N/A</v>
      </c>
      <c r="AP683" t="e">
        <f t="shared" ca="1" si="1756"/>
        <v>#N/A</v>
      </c>
      <c r="AQ683" t="e">
        <f t="shared" ca="1" si="1756"/>
        <v>#N/A</v>
      </c>
      <c r="AR683" t="e">
        <f t="shared" ca="1" si="1756"/>
        <v>#N/A</v>
      </c>
      <c r="AS683" t="e">
        <f t="shared" ca="1" si="1756"/>
        <v>#N/A</v>
      </c>
      <c r="AT683" t="e">
        <f t="shared" ca="1" si="1756"/>
        <v>#N/A</v>
      </c>
      <c r="AU683" t="e">
        <f t="shared" ca="1" si="1756"/>
        <v>#N/A</v>
      </c>
      <c r="AV683" t="e">
        <f t="shared" ca="1" si="1756"/>
        <v>#N/A</v>
      </c>
      <c r="AW683" t="e">
        <f t="shared" ca="1" si="1756"/>
        <v>#N/A</v>
      </c>
      <c r="AX683" t="e">
        <f t="shared" ca="1" si="1756"/>
        <v>#N/A</v>
      </c>
      <c r="AY683" t="e">
        <f t="shared" ca="1" si="1756"/>
        <v>#N/A</v>
      </c>
      <c r="AZ683" t="e">
        <f t="shared" ca="1" si="1756"/>
        <v>#N/A</v>
      </c>
      <c r="BA683" t="e">
        <f t="shared" ca="1" si="1756"/>
        <v>#N/A</v>
      </c>
      <c r="BB683" s="91" t="e">
        <f t="shared" ca="1" si="1756"/>
        <v>#N/A</v>
      </c>
      <c r="BC683" t="e">
        <f t="shared" ca="1" si="1756"/>
        <v>#N/A</v>
      </c>
      <c r="BD683" t="e">
        <f t="shared" ref="BD683:CI683" ca="1" si="1757">IF($H683="Yes",0,$L683*$E$680)</f>
        <v>#N/A</v>
      </c>
      <c r="BE683" t="e">
        <f t="shared" ca="1" si="1757"/>
        <v>#N/A</v>
      </c>
      <c r="BF683" t="e">
        <f t="shared" ca="1" si="1757"/>
        <v>#N/A</v>
      </c>
      <c r="BG683" t="e">
        <f t="shared" ca="1" si="1757"/>
        <v>#N/A</v>
      </c>
      <c r="BH683" t="e">
        <f t="shared" ca="1" si="1757"/>
        <v>#N/A</v>
      </c>
      <c r="BI683" t="e">
        <f t="shared" ca="1" si="1757"/>
        <v>#N/A</v>
      </c>
      <c r="BJ683" t="e">
        <f t="shared" ca="1" si="1757"/>
        <v>#N/A</v>
      </c>
      <c r="BK683" t="e">
        <f t="shared" ca="1" si="1757"/>
        <v>#N/A</v>
      </c>
      <c r="BL683" t="e">
        <f t="shared" ca="1" si="1757"/>
        <v>#N/A</v>
      </c>
      <c r="BM683" t="e">
        <f t="shared" ca="1" si="1757"/>
        <v>#N/A</v>
      </c>
      <c r="BN683" t="e">
        <f t="shared" ca="1" si="1757"/>
        <v>#N/A</v>
      </c>
      <c r="BO683" t="e">
        <f t="shared" ca="1" si="1757"/>
        <v>#N/A</v>
      </c>
      <c r="BP683" t="e">
        <f t="shared" ca="1" si="1757"/>
        <v>#N/A</v>
      </c>
      <c r="BQ683" t="e">
        <f t="shared" ca="1" si="1757"/>
        <v>#N/A</v>
      </c>
      <c r="BR683" t="e">
        <f t="shared" ca="1" si="1757"/>
        <v>#N/A</v>
      </c>
      <c r="BS683" t="e">
        <f t="shared" ca="1" si="1757"/>
        <v>#N/A</v>
      </c>
      <c r="BT683" t="e">
        <f t="shared" ca="1" si="1757"/>
        <v>#N/A</v>
      </c>
      <c r="BU683" t="e">
        <f t="shared" ca="1" si="1757"/>
        <v>#N/A</v>
      </c>
      <c r="BV683" t="e">
        <f t="shared" ca="1" si="1757"/>
        <v>#N/A</v>
      </c>
      <c r="BW683" t="e">
        <f t="shared" ca="1" si="1757"/>
        <v>#N/A</v>
      </c>
      <c r="BX683" t="e">
        <f t="shared" ca="1" si="1757"/>
        <v>#N/A</v>
      </c>
      <c r="BY683" t="e">
        <f t="shared" ca="1" si="1757"/>
        <v>#N/A</v>
      </c>
      <c r="BZ683" t="e">
        <f t="shared" ca="1" si="1757"/>
        <v>#N/A</v>
      </c>
      <c r="CA683" t="e">
        <f t="shared" ca="1" si="1757"/>
        <v>#N/A</v>
      </c>
      <c r="CB683" t="e">
        <f t="shared" ca="1" si="1757"/>
        <v>#N/A</v>
      </c>
      <c r="CC683" t="e">
        <f t="shared" ca="1" si="1757"/>
        <v>#N/A</v>
      </c>
      <c r="CD683" t="e">
        <f t="shared" ca="1" si="1757"/>
        <v>#N/A</v>
      </c>
      <c r="CE683" t="e">
        <f t="shared" ca="1" si="1757"/>
        <v>#N/A</v>
      </c>
      <c r="CF683" s="91" t="e">
        <f t="shared" ca="1" si="1757"/>
        <v>#N/A</v>
      </c>
      <c r="CG683" t="e">
        <f t="shared" ca="1" si="1757"/>
        <v>#N/A</v>
      </c>
      <c r="CH683" t="e">
        <f t="shared" ca="1" si="1757"/>
        <v>#N/A</v>
      </c>
      <c r="CI683" t="e">
        <f t="shared" ca="1" si="1757"/>
        <v>#N/A</v>
      </c>
      <c r="CJ683" t="e">
        <f t="shared" ref="CJ683:CY683" ca="1" si="1758">IF($H683="Yes",0,$L683*$E$680)</f>
        <v>#N/A</v>
      </c>
      <c r="CK683" t="e">
        <f t="shared" ca="1" si="1758"/>
        <v>#N/A</v>
      </c>
      <c r="CL683" t="e">
        <f t="shared" ca="1" si="1758"/>
        <v>#N/A</v>
      </c>
      <c r="CM683" t="e">
        <f t="shared" ca="1" si="1758"/>
        <v>#N/A</v>
      </c>
      <c r="CN683" t="e">
        <f t="shared" ca="1" si="1758"/>
        <v>#N/A</v>
      </c>
      <c r="CO683" t="e">
        <f t="shared" ca="1" si="1758"/>
        <v>#N/A</v>
      </c>
      <c r="CP683" t="e">
        <f t="shared" ca="1" si="1758"/>
        <v>#N/A</v>
      </c>
      <c r="CQ683" t="e">
        <f t="shared" ca="1" si="1758"/>
        <v>#N/A</v>
      </c>
      <c r="CR683" t="e">
        <f t="shared" ca="1" si="1758"/>
        <v>#N/A</v>
      </c>
      <c r="CS683" t="e">
        <f t="shared" ca="1" si="1758"/>
        <v>#N/A</v>
      </c>
      <c r="CT683" t="e">
        <f t="shared" ca="1" si="1758"/>
        <v>#N/A</v>
      </c>
      <c r="CU683" t="e">
        <f t="shared" ca="1" si="1758"/>
        <v>#N/A</v>
      </c>
      <c r="CV683" t="e">
        <f t="shared" ca="1" si="1758"/>
        <v>#N/A</v>
      </c>
      <c r="CW683" t="e">
        <f t="shared" ca="1" si="1758"/>
        <v>#N/A</v>
      </c>
      <c r="CX683" t="e">
        <f t="shared" ca="1" si="1758"/>
        <v>#N/A</v>
      </c>
      <c r="CY683" t="e">
        <f t="shared" ca="1" si="1758"/>
        <v>#N/A</v>
      </c>
      <c r="CZ683" t="e">
        <f t="shared" ref="CZ683:EN686" ca="1" si="1759">IF($H683="Yes",0,$L683*$E$680)</f>
        <v>#N/A</v>
      </c>
      <c r="DA683" t="e">
        <f t="shared" ca="1" si="1759"/>
        <v>#N/A</v>
      </c>
      <c r="DB683" t="e">
        <f t="shared" ca="1" si="1759"/>
        <v>#N/A</v>
      </c>
      <c r="DC683" t="e">
        <f t="shared" ca="1" si="1759"/>
        <v>#N/A</v>
      </c>
      <c r="DD683" t="e">
        <f t="shared" ca="1" si="1759"/>
        <v>#N/A</v>
      </c>
      <c r="DE683" t="e">
        <f t="shared" ca="1" si="1759"/>
        <v>#N/A</v>
      </c>
      <c r="DF683" t="e">
        <f t="shared" ca="1" si="1759"/>
        <v>#N/A</v>
      </c>
      <c r="DG683" t="e">
        <f t="shared" ca="1" si="1759"/>
        <v>#N/A</v>
      </c>
      <c r="DH683" t="e">
        <f t="shared" ca="1" si="1759"/>
        <v>#N/A</v>
      </c>
      <c r="DI683" t="e">
        <f t="shared" ca="1" si="1759"/>
        <v>#N/A</v>
      </c>
      <c r="DJ683" s="91" t="e">
        <f t="shared" ca="1" si="1759"/>
        <v>#N/A</v>
      </c>
      <c r="DK683" t="e">
        <f t="shared" ca="1" si="1759"/>
        <v>#N/A</v>
      </c>
      <c r="DL683" t="e">
        <f t="shared" ca="1" si="1759"/>
        <v>#N/A</v>
      </c>
      <c r="DM683" t="e">
        <f t="shared" ca="1" si="1759"/>
        <v>#N/A</v>
      </c>
      <c r="DN683" t="e">
        <f t="shared" ca="1" si="1759"/>
        <v>#N/A</v>
      </c>
      <c r="DO683" t="e">
        <f t="shared" ca="1" si="1759"/>
        <v>#N/A</v>
      </c>
      <c r="DP683" t="e">
        <f t="shared" ca="1" si="1759"/>
        <v>#N/A</v>
      </c>
      <c r="DQ683" t="e">
        <f t="shared" ca="1" si="1759"/>
        <v>#N/A</v>
      </c>
      <c r="DR683" t="e">
        <f t="shared" ca="1" si="1759"/>
        <v>#N/A</v>
      </c>
      <c r="DS683" t="e">
        <f t="shared" ca="1" si="1759"/>
        <v>#N/A</v>
      </c>
      <c r="DT683" t="e">
        <f t="shared" ca="1" si="1759"/>
        <v>#N/A</v>
      </c>
      <c r="DU683" t="e">
        <f t="shared" ca="1" si="1759"/>
        <v>#N/A</v>
      </c>
      <c r="DV683" t="e">
        <f t="shared" ca="1" si="1759"/>
        <v>#N/A</v>
      </c>
      <c r="DW683" t="e">
        <f t="shared" ca="1" si="1759"/>
        <v>#N/A</v>
      </c>
      <c r="DX683" t="e">
        <f t="shared" ca="1" si="1759"/>
        <v>#N/A</v>
      </c>
      <c r="DY683" t="e">
        <f t="shared" ca="1" si="1759"/>
        <v>#N/A</v>
      </c>
      <c r="DZ683" t="e">
        <f t="shared" ca="1" si="1759"/>
        <v>#N/A</v>
      </c>
      <c r="EA683" t="e">
        <f t="shared" ca="1" si="1759"/>
        <v>#N/A</v>
      </c>
      <c r="EB683" t="e">
        <f t="shared" ca="1" si="1759"/>
        <v>#N/A</v>
      </c>
      <c r="EC683" t="e">
        <f t="shared" ca="1" si="1759"/>
        <v>#N/A</v>
      </c>
      <c r="ED683" t="e">
        <f t="shared" ca="1" si="1759"/>
        <v>#N/A</v>
      </c>
      <c r="EE683" t="e">
        <f t="shared" ca="1" si="1759"/>
        <v>#N/A</v>
      </c>
      <c r="EF683" t="e">
        <f t="shared" ca="1" si="1759"/>
        <v>#N/A</v>
      </c>
      <c r="EG683" t="e">
        <f t="shared" ca="1" si="1759"/>
        <v>#N/A</v>
      </c>
      <c r="EH683" t="e">
        <f t="shared" ca="1" si="1759"/>
        <v>#N/A</v>
      </c>
      <c r="EI683" t="e">
        <f t="shared" ca="1" si="1759"/>
        <v>#N/A</v>
      </c>
      <c r="EJ683" t="e">
        <f t="shared" ca="1" si="1759"/>
        <v>#N/A</v>
      </c>
      <c r="EK683" t="e">
        <f t="shared" ca="1" si="1759"/>
        <v>#N/A</v>
      </c>
      <c r="EL683" t="e">
        <f t="shared" ca="1" si="1759"/>
        <v>#N/A</v>
      </c>
      <c r="EM683" t="e">
        <f t="shared" ca="1" si="1759"/>
        <v>#N/A</v>
      </c>
      <c r="EN683" s="91" t="e">
        <f t="shared" ca="1" si="1759"/>
        <v>#N/A</v>
      </c>
    </row>
    <row r="684" spans="1:144">
      <c r="A684" t="str">
        <f ca="1"/>
        <v>Substructure</v>
      </c>
      <c r="B684" t="str">
        <f ca="1"/>
        <v>Pile caps</v>
      </c>
      <c r="C684">
        <f ca="1"/>
        <v>0</v>
      </c>
      <c r="D684" t="str">
        <f ca="1"/>
        <v/>
      </c>
      <c r="E684">
        <f ca="1"/>
        <v>0</v>
      </c>
      <c r="F684">
        <f ca="1"/>
        <v>0</v>
      </c>
      <c r="G684">
        <f ca="1"/>
        <v>0</v>
      </c>
      <c r="H684" t="str">
        <f ca="1"/>
        <v/>
      </c>
      <c r="I684">
        <f ca="1"/>
        <v>0</v>
      </c>
      <c r="J684" t="str">
        <f ca="1"/>
        <v/>
      </c>
      <c r="K684" t="str">
        <f ca="1"/>
        <v>0</v>
      </c>
      <c r="L684" t="str">
        <f ca="1"/>
        <v>0</v>
      </c>
      <c r="M684" t="str">
        <f ca="1"/>
        <v>0</v>
      </c>
      <c r="X684" s="91" t="e">
        <f t="shared" ref="X684:X709" ca="1" si="1760">IF($H684="Yes",0,$L684*$E$680)</f>
        <v>#N/A</v>
      </c>
      <c r="Y684" t="e">
        <f t="shared" ref="Y684:CJ687" ca="1" si="1761">IF($H684="Yes",0,$L684*$E$680)</f>
        <v>#N/A</v>
      </c>
      <c r="Z684" t="e">
        <f t="shared" ca="1" si="1761"/>
        <v>#N/A</v>
      </c>
      <c r="AA684" t="e">
        <f t="shared" ca="1" si="1761"/>
        <v>#N/A</v>
      </c>
      <c r="AB684" t="e">
        <f t="shared" ca="1" si="1761"/>
        <v>#N/A</v>
      </c>
      <c r="AC684" t="e">
        <f t="shared" ca="1" si="1761"/>
        <v>#N/A</v>
      </c>
      <c r="AD684" t="e">
        <f t="shared" ca="1" si="1761"/>
        <v>#N/A</v>
      </c>
      <c r="AE684" t="e">
        <f t="shared" ca="1" si="1761"/>
        <v>#N/A</v>
      </c>
      <c r="AF684" t="e">
        <f t="shared" ca="1" si="1761"/>
        <v>#N/A</v>
      </c>
      <c r="AG684" t="e">
        <f t="shared" ca="1" si="1761"/>
        <v>#N/A</v>
      </c>
      <c r="AH684" t="e">
        <f t="shared" ca="1" si="1761"/>
        <v>#N/A</v>
      </c>
      <c r="AI684" t="e">
        <f t="shared" ca="1" si="1761"/>
        <v>#N/A</v>
      </c>
      <c r="AJ684" t="e">
        <f t="shared" ca="1" si="1761"/>
        <v>#N/A</v>
      </c>
      <c r="AK684" t="e">
        <f t="shared" ca="1" si="1761"/>
        <v>#N/A</v>
      </c>
      <c r="AL684" t="e">
        <f t="shared" ca="1" si="1761"/>
        <v>#N/A</v>
      </c>
      <c r="AM684" t="e">
        <f t="shared" ca="1" si="1761"/>
        <v>#N/A</v>
      </c>
      <c r="AN684" t="e">
        <f t="shared" ca="1" si="1761"/>
        <v>#N/A</v>
      </c>
      <c r="AO684" t="e">
        <f t="shared" ca="1" si="1761"/>
        <v>#N/A</v>
      </c>
      <c r="AP684" t="e">
        <f t="shared" ca="1" si="1761"/>
        <v>#N/A</v>
      </c>
      <c r="AQ684" t="e">
        <f t="shared" ca="1" si="1761"/>
        <v>#N/A</v>
      </c>
      <c r="AR684" t="e">
        <f t="shared" ca="1" si="1761"/>
        <v>#N/A</v>
      </c>
      <c r="AS684" t="e">
        <f t="shared" ca="1" si="1761"/>
        <v>#N/A</v>
      </c>
      <c r="AT684" t="e">
        <f t="shared" ca="1" si="1761"/>
        <v>#N/A</v>
      </c>
      <c r="AU684" t="e">
        <f t="shared" ca="1" si="1761"/>
        <v>#N/A</v>
      </c>
      <c r="AV684" t="e">
        <f t="shared" ca="1" si="1761"/>
        <v>#N/A</v>
      </c>
      <c r="AW684" t="e">
        <f t="shared" ca="1" si="1761"/>
        <v>#N/A</v>
      </c>
      <c r="AX684" t="e">
        <f t="shared" ca="1" si="1761"/>
        <v>#N/A</v>
      </c>
      <c r="AY684" t="e">
        <f t="shared" ca="1" si="1761"/>
        <v>#N/A</v>
      </c>
      <c r="AZ684" t="e">
        <f t="shared" ca="1" si="1761"/>
        <v>#N/A</v>
      </c>
      <c r="BA684" t="e">
        <f t="shared" ca="1" si="1761"/>
        <v>#N/A</v>
      </c>
      <c r="BB684" s="91" t="e">
        <f t="shared" ca="1" si="1761"/>
        <v>#N/A</v>
      </c>
      <c r="BC684" t="e">
        <f t="shared" ca="1" si="1761"/>
        <v>#N/A</v>
      </c>
      <c r="BD684" t="e">
        <f t="shared" ca="1" si="1761"/>
        <v>#N/A</v>
      </c>
      <c r="BE684" t="e">
        <f t="shared" ca="1" si="1761"/>
        <v>#N/A</v>
      </c>
      <c r="BF684" t="e">
        <f t="shared" ca="1" si="1761"/>
        <v>#N/A</v>
      </c>
      <c r="BG684" t="e">
        <f t="shared" ca="1" si="1761"/>
        <v>#N/A</v>
      </c>
      <c r="BH684" t="e">
        <f t="shared" ca="1" si="1761"/>
        <v>#N/A</v>
      </c>
      <c r="BI684" t="e">
        <f t="shared" ca="1" si="1761"/>
        <v>#N/A</v>
      </c>
      <c r="BJ684" t="e">
        <f t="shared" ca="1" si="1761"/>
        <v>#N/A</v>
      </c>
      <c r="BK684" t="e">
        <f t="shared" ca="1" si="1761"/>
        <v>#N/A</v>
      </c>
      <c r="BL684" t="e">
        <f t="shared" ca="1" si="1761"/>
        <v>#N/A</v>
      </c>
      <c r="BM684" t="e">
        <f t="shared" ca="1" si="1761"/>
        <v>#N/A</v>
      </c>
      <c r="BN684" t="e">
        <f t="shared" ca="1" si="1761"/>
        <v>#N/A</v>
      </c>
      <c r="BO684" t="e">
        <f t="shared" ca="1" si="1761"/>
        <v>#N/A</v>
      </c>
      <c r="BP684" t="e">
        <f t="shared" ca="1" si="1761"/>
        <v>#N/A</v>
      </c>
      <c r="BQ684" t="e">
        <f t="shared" ca="1" si="1761"/>
        <v>#N/A</v>
      </c>
      <c r="BR684" t="e">
        <f t="shared" ca="1" si="1761"/>
        <v>#N/A</v>
      </c>
      <c r="BS684" t="e">
        <f t="shared" ca="1" si="1761"/>
        <v>#N/A</v>
      </c>
      <c r="BT684" t="e">
        <f t="shared" ca="1" si="1761"/>
        <v>#N/A</v>
      </c>
      <c r="BU684" t="e">
        <f t="shared" ca="1" si="1761"/>
        <v>#N/A</v>
      </c>
      <c r="BV684" t="e">
        <f t="shared" ca="1" si="1761"/>
        <v>#N/A</v>
      </c>
      <c r="BW684" t="e">
        <f t="shared" ca="1" si="1761"/>
        <v>#N/A</v>
      </c>
      <c r="BX684" t="e">
        <f t="shared" ca="1" si="1761"/>
        <v>#N/A</v>
      </c>
      <c r="BY684" t="e">
        <f t="shared" ca="1" si="1761"/>
        <v>#N/A</v>
      </c>
      <c r="BZ684" t="e">
        <f t="shared" ca="1" si="1761"/>
        <v>#N/A</v>
      </c>
      <c r="CA684" t="e">
        <f t="shared" ca="1" si="1761"/>
        <v>#N/A</v>
      </c>
      <c r="CB684" t="e">
        <f t="shared" ca="1" si="1761"/>
        <v>#N/A</v>
      </c>
      <c r="CC684" t="e">
        <f t="shared" ca="1" si="1761"/>
        <v>#N/A</v>
      </c>
      <c r="CD684" t="e">
        <f t="shared" ca="1" si="1761"/>
        <v>#N/A</v>
      </c>
      <c r="CE684" t="e">
        <f t="shared" ca="1" si="1761"/>
        <v>#N/A</v>
      </c>
      <c r="CF684" s="91" t="e">
        <f t="shared" ca="1" si="1761"/>
        <v>#N/A</v>
      </c>
      <c r="CG684" t="e">
        <f t="shared" ca="1" si="1761"/>
        <v>#N/A</v>
      </c>
      <c r="CH684" t="e">
        <f t="shared" ca="1" si="1761"/>
        <v>#N/A</v>
      </c>
      <c r="CI684" t="e">
        <f t="shared" ca="1" si="1761"/>
        <v>#N/A</v>
      </c>
      <c r="CJ684" t="e">
        <f t="shared" ca="1" si="1761"/>
        <v>#N/A</v>
      </c>
      <c r="CK684" t="e">
        <f t="shared" ref="CK684:CY686" ca="1" si="1762">IF($H684="Yes",0,$L684*$E$680)</f>
        <v>#N/A</v>
      </c>
      <c r="CL684" t="e">
        <f t="shared" ca="1" si="1762"/>
        <v>#N/A</v>
      </c>
      <c r="CM684" t="e">
        <f t="shared" ca="1" si="1762"/>
        <v>#N/A</v>
      </c>
      <c r="CN684" t="e">
        <f t="shared" ca="1" si="1762"/>
        <v>#N/A</v>
      </c>
      <c r="CO684" t="e">
        <f t="shared" ca="1" si="1762"/>
        <v>#N/A</v>
      </c>
      <c r="CP684" t="e">
        <f t="shared" ca="1" si="1762"/>
        <v>#N/A</v>
      </c>
      <c r="CQ684" t="e">
        <f t="shared" ca="1" si="1762"/>
        <v>#N/A</v>
      </c>
      <c r="CR684" t="e">
        <f t="shared" ca="1" si="1762"/>
        <v>#N/A</v>
      </c>
      <c r="CS684" t="e">
        <f t="shared" ca="1" si="1762"/>
        <v>#N/A</v>
      </c>
      <c r="CT684" t="e">
        <f t="shared" ca="1" si="1762"/>
        <v>#N/A</v>
      </c>
      <c r="CU684" t="e">
        <f t="shared" ca="1" si="1762"/>
        <v>#N/A</v>
      </c>
      <c r="CV684" t="e">
        <f t="shared" ca="1" si="1762"/>
        <v>#N/A</v>
      </c>
      <c r="CW684" t="e">
        <f t="shared" ca="1" si="1762"/>
        <v>#N/A</v>
      </c>
      <c r="CX684" t="e">
        <f t="shared" ca="1" si="1762"/>
        <v>#N/A</v>
      </c>
      <c r="CY684" t="e">
        <f t="shared" ca="1" si="1762"/>
        <v>#N/A</v>
      </c>
      <c r="CZ684" t="e">
        <f t="shared" ca="1" si="1759"/>
        <v>#N/A</v>
      </c>
      <c r="DA684" t="e">
        <f t="shared" ca="1" si="1759"/>
        <v>#N/A</v>
      </c>
      <c r="DB684" t="e">
        <f t="shared" ca="1" si="1759"/>
        <v>#N/A</v>
      </c>
      <c r="DC684" t="e">
        <f t="shared" ca="1" si="1759"/>
        <v>#N/A</v>
      </c>
      <c r="DD684" t="e">
        <f t="shared" ca="1" si="1759"/>
        <v>#N/A</v>
      </c>
      <c r="DE684" t="e">
        <f t="shared" ca="1" si="1759"/>
        <v>#N/A</v>
      </c>
      <c r="DF684" t="e">
        <f t="shared" ca="1" si="1759"/>
        <v>#N/A</v>
      </c>
      <c r="DG684" t="e">
        <f t="shared" ca="1" si="1759"/>
        <v>#N/A</v>
      </c>
      <c r="DH684" t="e">
        <f t="shared" ca="1" si="1759"/>
        <v>#N/A</v>
      </c>
      <c r="DI684" t="e">
        <f t="shared" ca="1" si="1759"/>
        <v>#N/A</v>
      </c>
      <c r="DJ684" s="91" t="e">
        <f t="shared" ca="1" si="1759"/>
        <v>#N/A</v>
      </c>
      <c r="DK684" t="e">
        <f t="shared" ca="1" si="1759"/>
        <v>#N/A</v>
      </c>
      <c r="DL684" t="e">
        <f t="shared" ca="1" si="1759"/>
        <v>#N/A</v>
      </c>
      <c r="DM684" t="e">
        <f t="shared" ca="1" si="1759"/>
        <v>#N/A</v>
      </c>
      <c r="DN684" t="e">
        <f t="shared" ca="1" si="1759"/>
        <v>#N/A</v>
      </c>
      <c r="DO684" t="e">
        <f t="shared" ca="1" si="1759"/>
        <v>#N/A</v>
      </c>
      <c r="DP684" t="e">
        <f t="shared" ca="1" si="1759"/>
        <v>#N/A</v>
      </c>
      <c r="DQ684" t="e">
        <f t="shared" ca="1" si="1759"/>
        <v>#N/A</v>
      </c>
      <c r="DR684" t="e">
        <f t="shared" ca="1" si="1759"/>
        <v>#N/A</v>
      </c>
      <c r="DS684" t="e">
        <f t="shared" ca="1" si="1759"/>
        <v>#N/A</v>
      </c>
      <c r="DT684" t="e">
        <f t="shared" ca="1" si="1759"/>
        <v>#N/A</v>
      </c>
      <c r="DU684" t="e">
        <f t="shared" ca="1" si="1759"/>
        <v>#N/A</v>
      </c>
      <c r="DV684" t="e">
        <f t="shared" ca="1" si="1759"/>
        <v>#N/A</v>
      </c>
      <c r="DW684" t="e">
        <f t="shared" ca="1" si="1759"/>
        <v>#N/A</v>
      </c>
      <c r="DX684" t="e">
        <f t="shared" ca="1" si="1759"/>
        <v>#N/A</v>
      </c>
      <c r="DY684" t="e">
        <f t="shared" ca="1" si="1759"/>
        <v>#N/A</v>
      </c>
      <c r="DZ684" t="e">
        <f t="shared" ca="1" si="1759"/>
        <v>#N/A</v>
      </c>
      <c r="EA684" t="e">
        <f t="shared" ca="1" si="1759"/>
        <v>#N/A</v>
      </c>
      <c r="EB684" t="e">
        <f t="shared" ca="1" si="1759"/>
        <v>#N/A</v>
      </c>
      <c r="EC684" t="e">
        <f t="shared" ca="1" si="1759"/>
        <v>#N/A</v>
      </c>
      <c r="ED684" t="e">
        <f t="shared" ca="1" si="1759"/>
        <v>#N/A</v>
      </c>
      <c r="EE684" t="e">
        <f t="shared" ca="1" si="1759"/>
        <v>#N/A</v>
      </c>
      <c r="EF684" t="e">
        <f t="shared" ca="1" si="1759"/>
        <v>#N/A</v>
      </c>
      <c r="EG684" t="e">
        <f t="shared" ca="1" si="1759"/>
        <v>#N/A</v>
      </c>
      <c r="EH684" t="e">
        <f t="shared" ca="1" si="1759"/>
        <v>#N/A</v>
      </c>
      <c r="EI684" t="e">
        <f t="shared" ca="1" si="1759"/>
        <v>#N/A</v>
      </c>
      <c r="EJ684" t="e">
        <f t="shared" ca="1" si="1759"/>
        <v>#N/A</v>
      </c>
      <c r="EK684" t="e">
        <f t="shared" ca="1" si="1759"/>
        <v>#N/A</v>
      </c>
      <c r="EL684" t="e">
        <f t="shared" ca="1" si="1759"/>
        <v>#N/A</v>
      </c>
      <c r="EM684" t="e">
        <f t="shared" ca="1" si="1759"/>
        <v>#N/A</v>
      </c>
      <c r="EN684" s="91" t="e">
        <f t="shared" ca="1" si="1759"/>
        <v>#N/A</v>
      </c>
    </row>
    <row r="685" spans="1:144">
      <c r="A685" t="str">
        <f ca="1"/>
        <v>Substructure</v>
      </c>
      <c r="B685" t="str">
        <f ca="1"/>
        <v>Capping beams</v>
      </c>
      <c r="C685">
        <f ca="1"/>
        <v>0</v>
      </c>
      <c r="D685" t="str">
        <f ca="1"/>
        <v/>
      </c>
      <c r="E685">
        <f ca="1"/>
        <v>0</v>
      </c>
      <c r="F685">
        <f ca="1"/>
        <v>0</v>
      </c>
      <c r="G685">
        <f ca="1"/>
        <v>0</v>
      </c>
      <c r="H685" t="str">
        <f ca="1"/>
        <v/>
      </c>
      <c r="I685">
        <f ca="1"/>
        <v>0</v>
      </c>
      <c r="J685" t="str">
        <f ca="1"/>
        <v/>
      </c>
      <c r="K685" t="str">
        <f ca="1"/>
        <v>0</v>
      </c>
      <c r="L685" t="str">
        <f ca="1"/>
        <v>0</v>
      </c>
      <c r="M685" t="str">
        <f ca="1"/>
        <v>0</v>
      </c>
      <c r="X685" s="91" t="e">
        <f t="shared" ca="1" si="1760"/>
        <v>#N/A</v>
      </c>
      <c r="Y685" t="e">
        <f t="shared" ca="1" si="1761"/>
        <v>#N/A</v>
      </c>
      <c r="Z685" t="e">
        <f t="shared" ca="1" si="1761"/>
        <v>#N/A</v>
      </c>
      <c r="AA685" t="e">
        <f t="shared" ca="1" si="1761"/>
        <v>#N/A</v>
      </c>
      <c r="AB685" t="e">
        <f t="shared" ca="1" si="1761"/>
        <v>#N/A</v>
      </c>
      <c r="AC685" t="e">
        <f t="shared" ca="1" si="1761"/>
        <v>#N/A</v>
      </c>
      <c r="AD685" t="e">
        <f t="shared" ca="1" si="1761"/>
        <v>#N/A</v>
      </c>
      <c r="AE685" t="e">
        <f t="shared" ca="1" si="1761"/>
        <v>#N/A</v>
      </c>
      <c r="AF685" t="e">
        <f t="shared" ca="1" si="1761"/>
        <v>#N/A</v>
      </c>
      <c r="AG685" t="e">
        <f t="shared" ca="1" si="1761"/>
        <v>#N/A</v>
      </c>
      <c r="AH685" t="e">
        <f t="shared" ca="1" si="1761"/>
        <v>#N/A</v>
      </c>
      <c r="AI685" t="e">
        <f t="shared" ca="1" si="1761"/>
        <v>#N/A</v>
      </c>
      <c r="AJ685" t="e">
        <f t="shared" ca="1" si="1761"/>
        <v>#N/A</v>
      </c>
      <c r="AK685" t="e">
        <f t="shared" ca="1" si="1761"/>
        <v>#N/A</v>
      </c>
      <c r="AL685" t="e">
        <f t="shared" ca="1" si="1761"/>
        <v>#N/A</v>
      </c>
      <c r="AM685" t="e">
        <f t="shared" ca="1" si="1761"/>
        <v>#N/A</v>
      </c>
      <c r="AN685" t="e">
        <f t="shared" ca="1" si="1761"/>
        <v>#N/A</v>
      </c>
      <c r="AO685" t="e">
        <f t="shared" ca="1" si="1761"/>
        <v>#N/A</v>
      </c>
      <c r="AP685" t="e">
        <f t="shared" ca="1" si="1761"/>
        <v>#N/A</v>
      </c>
      <c r="AQ685" t="e">
        <f t="shared" ca="1" si="1761"/>
        <v>#N/A</v>
      </c>
      <c r="AR685" t="e">
        <f t="shared" ca="1" si="1761"/>
        <v>#N/A</v>
      </c>
      <c r="AS685" t="e">
        <f t="shared" ca="1" si="1761"/>
        <v>#N/A</v>
      </c>
      <c r="AT685" t="e">
        <f t="shared" ca="1" si="1761"/>
        <v>#N/A</v>
      </c>
      <c r="AU685" t="e">
        <f t="shared" ca="1" si="1761"/>
        <v>#N/A</v>
      </c>
      <c r="AV685" t="e">
        <f t="shared" ca="1" si="1761"/>
        <v>#N/A</v>
      </c>
      <c r="AW685" t="e">
        <f t="shared" ca="1" si="1761"/>
        <v>#N/A</v>
      </c>
      <c r="AX685" t="e">
        <f t="shared" ca="1" si="1761"/>
        <v>#N/A</v>
      </c>
      <c r="AY685" t="e">
        <f t="shared" ca="1" si="1761"/>
        <v>#N/A</v>
      </c>
      <c r="AZ685" t="e">
        <f t="shared" ca="1" si="1761"/>
        <v>#N/A</v>
      </c>
      <c r="BA685" t="e">
        <f t="shared" ca="1" si="1761"/>
        <v>#N/A</v>
      </c>
      <c r="BB685" s="91" t="e">
        <f t="shared" ca="1" si="1761"/>
        <v>#N/A</v>
      </c>
      <c r="BC685" t="e">
        <f t="shared" ca="1" si="1761"/>
        <v>#N/A</v>
      </c>
      <c r="BD685" t="e">
        <f t="shared" ca="1" si="1761"/>
        <v>#N/A</v>
      </c>
      <c r="BE685" t="e">
        <f t="shared" ca="1" si="1761"/>
        <v>#N/A</v>
      </c>
      <c r="BF685" t="e">
        <f t="shared" ca="1" si="1761"/>
        <v>#N/A</v>
      </c>
      <c r="BG685" t="e">
        <f t="shared" ca="1" si="1761"/>
        <v>#N/A</v>
      </c>
      <c r="BH685" t="e">
        <f t="shared" ca="1" si="1761"/>
        <v>#N/A</v>
      </c>
      <c r="BI685" t="e">
        <f t="shared" ca="1" si="1761"/>
        <v>#N/A</v>
      </c>
      <c r="BJ685" t="e">
        <f t="shared" ca="1" si="1761"/>
        <v>#N/A</v>
      </c>
      <c r="BK685" t="e">
        <f t="shared" ca="1" si="1761"/>
        <v>#N/A</v>
      </c>
      <c r="BL685" t="e">
        <f t="shared" ca="1" si="1761"/>
        <v>#N/A</v>
      </c>
      <c r="BM685" t="e">
        <f t="shared" ca="1" si="1761"/>
        <v>#N/A</v>
      </c>
      <c r="BN685" t="e">
        <f t="shared" ca="1" si="1761"/>
        <v>#N/A</v>
      </c>
      <c r="BO685" t="e">
        <f t="shared" ca="1" si="1761"/>
        <v>#N/A</v>
      </c>
      <c r="BP685" t="e">
        <f t="shared" ca="1" si="1761"/>
        <v>#N/A</v>
      </c>
      <c r="BQ685" t="e">
        <f t="shared" ca="1" si="1761"/>
        <v>#N/A</v>
      </c>
      <c r="BR685" t="e">
        <f t="shared" ca="1" si="1761"/>
        <v>#N/A</v>
      </c>
      <c r="BS685" t="e">
        <f t="shared" ca="1" si="1761"/>
        <v>#N/A</v>
      </c>
      <c r="BT685" t="e">
        <f t="shared" ca="1" si="1761"/>
        <v>#N/A</v>
      </c>
      <c r="BU685" t="e">
        <f t="shared" ca="1" si="1761"/>
        <v>#N/A</v>
      </c>
      <c r="BV685" t="e">
        <f t="shared" ca="1" si="1761"/>
        <v>#N/A</v>
      </c>
      <c r="BW685" t="e">
        <f t="shared" ca="1" si="1761"/>
        <v>#N/A</v>
      </c>
      <c r="BX685" t="e">
        <f t="shared" ca="1" si="1761"/>
        <v>#N/A</v>
      </c>
      <c r="BY685" t="e">
        <f t="shared" ca="1" si="1761"/>
        <v>#N/A</v>
      </c>
      <c r="BZ685" t="e">
        <f t="shared" ca="1" si="1761"/>
        <v>#N/A</v>
      </c>
      <c r="CA685" t="e">
        <f t="shared" ca="1" si="1761"/>
        <v>#N/A</v>
      </c>
      <c r="CB685" t="e">
        <f t="shared" ca="1" si="1761"/>
        <v>#N/A</v>
      </c>
      <c r="CC685" t="e">
        <f t="shared" ca="1" si="1761"/>
        <v>#N/A</v>
      </c>
      <c r="CD685" t="e">
        <f t="shared" ca="1" si="1761"/>
        <v>#N/A</v>
      </c>
      <c r="CE685" t="e">
        <f t="shared" ca="1" si="1761"/>
        <v>#N/A</v>
      </c>
      <c r="CF685" s="91" t="e">
        <f t="shared" ca="1" si="1761"/>
        <v>#N/A</v>
      </c>
      <c r="CG685" t="e">
        <f t="shared" ca="1" si="1761"/>
        <v>#N/A</v>
      </c>
      <c r="CH685" t="e">
        <f t="shared" ca="1" si="1761"/>
        <v>#N/A</v>
      </c>
      <c r="CI685" t="e">
        <f t="shared" ca="1" si="1761"/>
        <v>#N/A</v>
      </c>
      <c r="CJ685" t="e">
        <f t="shared" ca="1" si="1761"/>
        <v>#N/A</v>
      </c>
      <c r="CK685" t="e">
        <f t="shared" ca="1" si="1762"/>
        <v>#N/A</v>
      </c>
      <c r="CL685" t="e">
        <f t="shared" ca="1" si="1762"/>
        <v>#N/A</v>
      </c>
      <c r="CM685" t="e">
        <f t="shared" ca="1" si="1762"/>
        <v>#N/A</v>
      </c>
      <c r="CN685" t="e">
        <f t="shared" ca="1" si="1762"/>
        <v>#N/A</v>
      </c>
      <c r="CO685" t="e">
        <f t="shared" ca="1" si="1762"/>
        <v>#N/A</v>
      </c>
      <c r="CP685" t="e">
        <f t="shared" ca="1" si="1762"/>
        <v>#N/A</v>
      </c>
      <c r="CQ685" t="e">
        <f t="shared" ca="1" si="1762"/>
        <v>#N/A</v>
      </c>
      <c r="CR685" t="e">
        <f t="shared" ca="1" si="1762"/>
        <v>#N/A</v>
      </c>
      <c r="CS685" t="e">
        <f t="shared" ca="1" si="1762"/>
        <v>#N/A</v>
      </c>
      <c r="CT685" t="e">
        <f t="shared" ca="1" si="1762"/>
        <v>#N/A</v>
      </c>
      <c r="CU685" t="e">
        <f t="shared" ca="1" si="1762"/>
        <v>#N/A</v>
      </c>
      <c r="CV685" t="e">
        <f t="shared" ca="1" si="1762"/>
        <v>#N/A</v>
      </c>
      <c r="CW685" t="e">
        <f t="shared" ca="1" si="1762"/>
        <v>#N/A</v>
      </c>
      <c r="CX685" t="e">
        <f t="shared" ca="1" si="1762"/>
        <v>#N/A</v>
      </c>
      <c r="CY685" t="e">
        <f t="shared" ca="1" si="1762"/>
        <v>#N/A</v>
      </c>
      <c r="CZ685" t="e">
        <f t="shared" ca="1" si="1759"/>
        <v>#N/A</v>
      </c>
      <c r="DA685" t="e">
        <f t="shared" ca="1" si="1759"/>
        <v>#N/A</v>
      </c>
      <c r="DB685" t="e">
        <f t="shared" ca="1" si="1759"/>
        <v>#N/A</v>
      </c>
      <c r="DC685" t="e">
        <f t="shared" ca="1" si="1759"/>
        <v>#N/A</v>
      </c>
      <c r="DD685" t="e">
        <f t="shared" ca="1" si="1759"/>
        <v>#N/A</v>
      </c>
      <c r="DE685" t="e">
        <f t="shared" ca="1" si="1759"/>
        <v>#N/A</v>
      </c>
      <c r="DF685" t="e">
        <f t="shared" ca="1" si="1759"/>
        <v>#N/A</v>
      </c>
      <c r="DG685" t="e">
        <f t="shared" ca="1" si="1759"/>
        <v>#N/A</v>
      </c>
      <c r="DH685" t="e">
        <f t="shared" ca="1" si="1759"/>
        <v>#N/A</v>
      </c>
      <c r="DI685" t="e">
        <f t="shared" ca="1" si="1759"/>
        <v>#N/A</v>
      </c>
      <c r="DJ685" s="91" t="e">
        <f t="shared" ca="1" si="1759"/>
        <v>#N/A</v>
      </c>
      <c r="DK685" t="e">
        <f t="shared" ca="1" si="1759"/>
        <v>#N/A</v>
      </c>
      <c r="DL685" t="e">
        <f t="shared" ca="1" si="1759"/>
        <v>#N/A</v>
      </c>
      <c r="DM685" t="e">
        <f t="shared" ca="1" si="1759"/>
        <v>#N/A</v>
      </c>
      <c r="DN685" t="e">
        <f t="shared" ca="1" si="1759"/>
        <v>#N/A</v>
      </c>
      <c r="DO685" t="e">
        <f t="shared" ca="1" si="1759"/>
        <v>#N/A</v>
      </c>
      <c r="DP685" t="e">
        <f t="shared" ca="1" si="1759"/>
        <v>#N/A</v>
      </c>
      <c r="DQ685" t="e">
        <f t="shared" ca="1" si="1759"/>
        <v>#N/A</v>
      </c>
      <c r="DR685" t="e">
        <f t="shared" ca="1" si="1759"/>
        <v>#N/A</v>
      </c>
      <c r="DS685" t="e">
        <f t="shared" ca="1" si="1759"/>
        <v>#N/A</v>
      </c>
      <c r="DT685" t="e">
        <f t="shared" ca="1" si="1759"/>
        <v>#N/A</v>
      </c>
      <c r="DU685" t="e">
        <f t="shared" ca="1" si="1759"/>
        <v>#N/A</v>
      </c>
      <c r="DV685" t="e">
        <f t="shared" ca="1" si="1759"/>
        <v>#N/A</v>
      </c>
      <c r="DW685" t="e">
        <f t="shared" ca="1" si="1759"/>
        <v>#N/A</v>
      </c>
      <c r="DX685" t="e">
        <f t="shared" ca="1" si="1759"/>
        <v>#N/A</v>
      </c>
      <c r="DY685" t="e">
        <f t="shared" ca="1" si="1759"/>
        <v>#N/A</v>
      </c>
      <c r="DZ685" t="e">
        <f t="shared" ca="1" si="1759"/>
        <v>#N/A</v>
      </c>
      <c r="EA685" t="e">
        <f t="shared" ca="1" si="1759"/>
        <v>#N/A</v>
      </c>
      <c r="EB685" t="e">
        <f t="shared" ca="1" si="1759"/>
        <v>#N/A</v>
      </c>
      <c r="EC685" t="e">
        <f t="shared" ca="1" si="1759"/>
        <v>#N/A</v>
      </c>
      <c r="ED685" t="e">
        <f t="shared" ca="1" si="1759"/>
        <v>#N/A</v>
      </c>
      <c r="EE685" t="e">
        <f t="shared" ca="1" si="1759"/>
        <v>#N/A</v>
      </c>
      <c r="EF685" t="e">
        <f t="shared" ca="1" si="1759"/>
        <v>#N/A</v>
      </c>
      <c r="EG685" t="e">
        <f t="shared" ca="1" si="1759"/>
        <v>#N/A</v>
      </c>
      <c r="EH685" t="e">
        <f t="shared" ca="1" si="1759"/>
        <v>#N/A</v>
      </c>
      <c r="EI685" t="e">
        <f t="shared" ca="1" si="1759"/>
        <v>#N/A</v>
      </c>
      <c r="EJ685" t="e">
        <f t="shared" ca="1" si="1759"/>
        <v>#N/A</v>
      </c>
      <c r="EK685" t="e">
        <f t="shared" ca="1" si="1759"/>
        <v>#N/A</v>
      </c>
      <c r="EL685" t="e">
        <f t="shared" ca="1" si="1759"/>
        <v>#N/A</v>
      </c>
      <c r="EM685" t="e">
        <f t="shared" ca="1" si="1759"/>
        <v>#N/A</v>
      </c>
      <c r="EN685" s="91" t="e">
        <f t="shared" ca="1" si="1759"/>
        <v>#N/A</v>
      </c>
    </row>
    <row r="686" spans="1:144">
      <c r="A686" t="str">
        <f ca="1"/>
        <v>Substructure</v>
      </c>
      <c r="B686" t="str">
        <f ca="1"/>
        <v>Raft</v>
      </c>
      <c r="C686">
        <f ca="1"/>
        <v>0</v>
      </c>
      <c r="D686" t="str">
        <f ca="1"/>
        <v/>
      </c>
      <c r="E686">
        <f ca="1"/>
        <v>0</v>
      </c>
      <c r="F686">
        <f ca="1"/>
        <v>0</v>
      </c>
      <c r="G686">
        <f ca="1"/>
        <v>0</v>
      </c>
      <c r="H686" t="str">
        <f ca="1"/>
        <v/>
      </c>
      <c r="I686">
        <f ca="1"/>
        <v>0</v>
      </c>
      <c r="J686" t="str">
        <f ca="1"/>
        <v/>
      </c>
      <c r="K686" t="str">
        <f ca="1"/>
        <v>0</v>
      </c>
      <c r="L686" t="str">
        <f ca="1"/>
        <v>0</v>
      </c>
      <c r="M686" t="str">
        <f ca="1"/>
        <v>0</v>
      </c>
      <c r="X686" s="91" t="e">
        <f t="shared" ca="1" si="1760"/>
        <v>#N/A</v>
      </c>
      <c r="Y686" t="e">
        <f t="shared" ca="1" si="1761"/>
        <v>#N/A</v>
      </c>
      <c r="Z686" t="e">
        <f t="shared" ca="1" si="1761"/>
        <v>#N/A</v>
      </c>
      <c r="AA686" t="e">
        <f t="shared" ca="1" si="1761"/>
        <v>#N/A</v>
      </c>
      <c r="AB686" t="e">
        <f t="shared" ca="1" si="1761"/>
        <v>#N/A</v>
      </c>
      <c r="AC686" t="e">
        <f t="shared" ca="1" si="1761"/>
        <v>#N/A</v>
      </c>
      <c r="AD686" t="e">
        <f t="shared" ca="1" si="1761"/>
        <v>#N/A</v>
      </c>
      <c r="AE686" t="e">
        <f t="shared" ca="1" si="1761"/>
        <v>#N/A</v>
      </c>
      <c r="AF686" t="e">
        <f t="shared" ca="1" si="1761"/>
        <v>#N/A</v>
      </c>
      <c r="AG686" t="e">
        <f t="shared" ca="1" si="1761"/>
        <v>#N/A</v>
      </c>
      <c r="AH686" t="e">
        <f t="shared" ca="1" si="1761"/>
        <v>#N/A</v>
      </c>
      <c r="AI686" t="e">
        <f t="shared" ca="1" si="1761"/>
        <v>#N/A</v>
      </c>
      <c r="AJ686" t="e">
        <f t="shared" ca="1" si="1761"/>
        <v>#N/A</v>
      </c>
      <c r="AK686" t="e">
        <f t="shared" ca="1" si="1761"/>
        <v>#N/A</v>
      </c>
      <c r="AL686" t="e">
        <f t="shared" ca="1" si="1761"/>
        <v>#N/A</v>
      </c>
      <c r="AM686" t="e">
        <f t="shared" ca="1" si="1761"/>
        <v>#N/A</v>
      </c>
      <c r="AN686" t="e">
        <f t="shared" ca="1" si="1761"/>
        <v>#N/A</v>
      </c>
      <c r="AO686" t="e">
        <f t="shared" ca="1" si="1761"/>
        <v>#N/A</v>
      </c>
      <c r="AP686" t="e">
        <f t="shared" ca="1" si="1761"/>
        <v>#N/A</v>
      </c>
      <c r="AQ686" t="e">
        <f t="shared" ca="1" si="1761"/>
        <v>#N/A</v>
      </c>
      <c r="AR686" t="e">
        <f t="shared" ca="1" si="1761"/>
        <v>#N/A</v>
      </c>
      <c r="AS686" t="e">
        <f t="shared" ca="1" si="1761"/>
        <v>#N/A</v>
      </c>
      <c r="AT686" t="e">
        <f t="shared" ca="1" si="1761"/>
        <v>#N/A</v>
      </c>
      <c r="AU686" t="e">
        <f t="shared" ca="1" si="1761"/>
        <v>#N/A</v>
      </c>
      <c r="AV686" t="e">
        <f t="shared" ca="1" si="1761"/>
        <v>#N/A</v>
      </c>
      <c r="AW686" t="e">
        <f t="shared" ca="1" si="1761"/>
        <v>#N/A</v>
      </c>
      <c r="AX686" t="e">
        <f t="shared" ca="1" si="1761"/>
        <v>#N/A</v>
      </c>
      <c r="AY686" t="e">
        <f t="shared" ca="1" si="1761"/>
        <v>#N/A</v>
      </c>
      <c r="AZ686" t="e">
        <f t="shared" ca="1" si="1761"/>
        <v>#N/A</v>
      </c>
      <c r="BA686" t="e">
        <f t="shared" ca="1" si="1761"/>
        <v>#N/A</v>
      </c>
      <c r="BB686" s="91" t="e">
        <f t="shared" ca="1" si="1761"/>
        <v>#N/A</v>
      </c>
      <c r="BC686" t="e">
        <f t="shared" ca="1" si="1761"/>
        <v>#N/A</v>
      </c>
      <c r="BD686" t="e">
        <f t="shared" ca="1" si="1761"/>
        <v>#N/A</v>
      </c>
      <c r="BE686" t="e">
        <f t="shared" ca="1" si="1761"/>
        <v>#N/A</v>
      </c>
      <c r="BF686" t="e">
        <f t="shared" ca="1" si="1761"/>
        <v>#N/A</v>
      </c>
      <c r="BG686" t="e">
        <f t="shared" ca="1" si="1761"/>
        <v>#N/A</v>
      </c>
      <c r="BH686" t="e">
        <f t="shared" ca="1" si="1761"/>
        <v>#N/A</v>
      </c>
      <c r="BI686" t="e">
        <f t="shared" ca="1" si="1761"/>
        <v>#N/A</v>
      </c>
      <c r="BJ686" t="e">
        <f t="shared" ca="1" si="1761"/>
        <v>#N/A</v>
      </c>
      <c r="BK686" t="e">
        <f t="shared" ca="1" si="1761"/>
        <v>#N/A</v>
      </c>
      <c r="BL686" t="e">
        <f t="shared" ca="1" si="1761"/>
        <v>#N/A</v>
      </c>
      <c r="BM686" t="e">
        <f t="shared" ca="1" si="1761"/>
        <v>#N/A</v>
      </c>
      <c r="BN686" t="e">
        <f t="shared" ca="1" si="1761"/>
        <v>#N/A</v>
      </c>
      <c r="BO686" t="e">
        <f t="shared" ca="1" si="1761"/>
        <v>#N/A</v>
      </c>
      <c r="BP686" t="e">
        <f t="shared" ca="1" si="1761"/>
        <v>#N/A</v>
      </c>
      <c r="BQ686" t="e">
        <f t="shared" ca="1" si="1761"/>
        <v>#N/A</v>
      </c>
      <c r="BR686" t="e">
        <f t="shared" ca="1" si="1761"/>
        <v>#N/A</v>
      </c>
      <c r="BS686" t="e">
        <f t="shared" ca="1" si="1761"/>
        <v>#N/A</v>
      </c>
      <c r="BT686" t="e">
        <f t="shared" ca="1" si="1761"/>
        <v>#N/A</v>
      </c>
      <c r="BU686" t="e">
        <f t="shared" ca="1" si="1761"/>
        <v>#N/A</v>
      </c>
      <c r="BV686" t="e">
        <f t="shared" ca="1" si="1761"/>
        <v>#N/A</v>
      </c>
      <c r="BW686" t="e">
        <f t="shared" ca="1" si="1761"/>
        <v>#N/A</v>
      </c>
      <c r="BX686" t="e">
        <f t="shared" ca="1" si="1761"/>
        <v>#N/A</v>
      </c>
      <c r="BY686" t="e">
        <f t="shared" ca="1" si="1761"/>
        <v>#N/A</v>
      </c>
      <c r="BZ686" t="e">
        <f t="shared" ca="1" si="1761"/>
        <v>#N/A</v>
      </c>
      <c r="CA686" t="e">
        <f t="shared" ca="1" si="1761"/>
        <v>#N/A</v>
      </c>
      <c r="CB686" t="e">
        <f t="shared" ca="1" si="1761"/>
        <v>#N/A</v>
      </c>
      <c r="CC686" t="e">
        <f t="shared" ca="1" si="1761"/>
        <v>#N/A</v>
      </c>
      <c r="CD686" t="e">
        <f t="shared" ca="1" si="1761"/>
        <v>#N/A</v>
      </c>
      <c r="CE686" t="e">
        <f t="shared" ca="1" si="1761"/>
        <v>#N/A</v>
      </c>
      <c r="CF686" s="91" t="e">
        <f t="shared" ca="1" si="1761"/>
        <v>#N/A</v>
      </c>
      <c r="CG686" t="e">
        <f t="shared" ca="1" si="1761"/>
        <v>#N/A</v>
      </c>
      <c r="CH686" t="e">
        <f t="shared" ca="1" si="1761"/>
        <v>#N/A</v>
      </c>
      <c r="CI686" t="e">
        <f t="shared" ca="1" si="1761"/>
        <v>#N/A</v>
      </c>
      <c r="CJ686" t="e">
        <f t="shared" ca="1" si="1761"/>
        <v>#N/A</v>
      </c>
      <c r="CK686" t="e">
        <f t="shared" ca="1" si="1762"/>
        <v>#N/A</v>
      </c>
      <c r="CL686" t="e">
        <f t="shared" ca="1" si="1762"/>
        <v>#N/A</v>
      </c>
      <c r="CM686" t="e">
        <f t="shared" ca="1" si="1762"/>
        <v>#N/A</v>
      </c>
      <c r="CN686" t="e">
        <f t="shared" ca="1" si="1762"/>
        <v>#N/A</v>
      </c>
      <c r="CO686" t="e">
        <f t="shared" ca="1" si="1762"/>
        <v>#N/A</v>
      </c>
      <c r="CP686" t="e">
        <f t="shared" ca="1" si="1762"/>
        <v>#N/A</v>
      </c>
      <c r="CQ686" t="e">
        <f t="shared" ca="1" si="1762"/>
        <v>#N/A</v>
      </c>
      <c r="CR686" t="e">
        <f t="shared" ca="1" si="1762"/>
        <v>#N/A</v>
      </c>
      <c r="CS686" t="e">
        <f t="shared" ca="1" si="1762"/>
        <v>#N/A</v>
      </c>
      <c r="CT686" t="e">
        <f t="shared" ca="1" si="1762"/>
        <v>#N/A</v>
      </c>
      <c r="CU686" t="e">
        <f t="shared" ca="1" si="1762"/>
        <v>#N/A</v>
      </c>
      <c r="CV686" t="e">
        <f t="shared" ca="1" si="1762"/>
        <v>#N/A</v>
      </c>
      <c r="CW686" t="e">
        <f t="shared" ca="1" si="1762"/>
        <v>#N/A</v>
      </c>
      <c r="CX686" t="e">
        <f t="shared" ca="1" si="1762"/>
        <v>#N/A</v>
      </c>
      <c r="CY686" t="e">
        <f t="shared" ca="1" si="1762"/>
        <v>#N/A</v>
      </c>
      <c r="CZ686" t="e">
        <f t="shared" ca="1" si="1759"/>
        <v>#N/A</v>
      </c>
      <c r="DA686" t="e">
        <f t="shared" ca="1" si="1759"/>
        <v>#N/A</v>
      </c>
      <c r="DB686" t="e">
        <f t="shared" ca="1" si="1759"/>
        <v>#N/A</v>
      </c>
      <c r="DC686" t="e">
        <f t="shared" ca="1" si="1759"/>
        <v>#N/A</v>
      </c>
      <c r="DD686" t="e">
        <f t="shared" ca="1" si="1759"/>
        <v>#N/A</v>
      </c>
      <c r="DE686" t="e">
        <f t="shared" ca="1" si="1759"/>
        <v>#N/A</v>
      </c>
      <c r="DF686" t="e">
        <f t="shared" ca="1" si="1759"/>
        <v>#N/A</v>
      </c>
      <c r="DG686" t="e">
        <f t="shared" ca="1" si="1759"/>
        <v>#N/A</v>
      </c>
      <c r="DH686" t="e">
        <f t="shared" ca="1" si="1759"/>
        <v>#N/A</v>
      </c>
      <c r="DI686" t="e">
        <f t="shared" ca="1" si="1759"/>
        <v>#N/A</v>
      </c>
      <c r="DJ686" s="91" t="e">
        <f t="shared" ca="1" si="1759"/>
        <v>#N/A</v>
      </c>
      <c r="DK686" t="e">
        <f t="shared" ca="1" si="1759"/>
        <v>#N/A</v>
      </c>
      <c r="DL686" t="e">
        <f t="shared" ca="1" si="1759"/>
        <v>#N/A</v>
      </c>
      <c r="DM686" t="e">
        <f t="shared" ca="1" si="1759"/>
        <v>#N/A</v>
      </c>
      <c r="DN686" t="e">
        <f t="shared" ca="1" si="1759"/>
        <v>#N/A</v>
      </c>
      <c r="DO686" t="e">
        <f t="shared" ca="1" si="1759"/>
        <v>#N/A</v>
      </c>
      <c r="DP686" t="e">
        <f t="shared" ca="1" si="1759"/>
        <v>#N/A</v>
      </c>
      <c r="DQ686" t="e">
        <f t="shared" ca="1" si="1759"/>
        <v>#N/A</v>
      </c>
      <c r="DR686" t="e">
        <f t="shared" ca="1" si="1759"/>
        <v>#N/A</v>
      </c>
      <c r="DS686" t="e">
        <f t="shared" ca="1" si="1759"/>
        <v>#N/A</v>
      </c>
      <c r="DT686" t="e">
        <f t="shared" ca="1" si="1759"/>
        <v>#N/A</v>
      </c>
      <c r="DU686" t="e">
        <f t="shared" ca="1" si="1759"/>
        <v>#N/A</v>
      </c>
      <c r="DV686" t="e">
        <f t="shared" ca="1" si="1759"/>
        <v>#N/A</v>
      </c>
      <c r="DW686" t="e">
        <f t="shared" ca="1" si="1759"/>
        <v>#N/A</v>
      </c>
      <c r="DX686" t="e">
        <f t="shared" ca="1" si="1759"/>
        <v>#N/A</v>
      </c>
      <c r="DY686" t="e">
        <f t="shared" ca="1" si="1759"/>
        <v>#N/A</v>
      </c>
      <c r="DZ686" t="e">
        <f t="shared" ca="1" si="1759"/>
        <v>#N/A</v>
      </c>
      <c r="EA686" t="e">
        <f t="shared" ca="1" si="1759"/>
        <v>#N/A</v>
      </c>
      <c r="EB686" t="e">
        <f t="shared" ca="1" si="1759"/>
        <v>#N/A</v>
      </c>
      <c r="EC686" t="e">
        <f t="shared" ca="1" si="1759"/>
        <v>#N/A</v>
      </c>
      <c r="ED686" t="e">
        <f t="shared" ca="1" si="1759"/>
        <v>#N/A</v>
      </c>
      <c r="EE686" t="e">
        <f t="shared" ca="1" si="1759"/>
        <v>#N/A</v>
      </c>
      <c r="EF686" t="e">
        <f t="shared" ca="1" si="1759"/>
        <v>#N/A</v>
      </c>
      <c r="EG686" t="e">
        <f t="shared" ca="1" si="1759"/>
        <v>#N/A</v>
      </c>
      <c r="EH686" t="e">
        <f t="shared" ca="1" si="1759"/>
        <v>#N/A</v>
      </c>
      <c r="EI686" t="e">
        <f t="shared" ca="1" si="1759"/>
        <v>#N/A</v>
      </c>
      <c r="EJ686" t="e">
        <f t="shared" ca="1" si="1759"/>
        <v>#N/A</v>
      </c>
      <c r="EK686" t="e">
        <f t="shared" ca="1" si="1759"/>
        <v>#N/A</v>
      </c>
      <c r="EL686" t="e">
        <f t="shared" ca="1" si="1759"/>
        <v>#N/A</v>
      </c>
      <c r="EM686" t="e">
        <f t="shared" ca="1" si="1759"/>
        <v>#N/A</v>
      </c>
      <c r="EN686" s="91" t="e">
        <f t="shared" ca="1" si="1759"/>
        <v>#N/A</v>
      </c>
    </row>
    <row r="687" spans="1:144">
      <c r="A687" t="str">
        <f ca="1"/>
        <v>Substructure</v>
      </c>
      <c r="B687" t="str">
        <f ca="1"/>
        <v>Basement walls</v>
      </c>
      <c r="C687">
        <f ca="1"/>
        <v>0</v>
      </c>
      <c r="D687" t="str">
        <f ca="1"/>
        <v/>
      </c>
      <c r="E687">
        <f ca="1"/>
        <v>0</v>
      </c>
      <c r="F687">
        <f ca="1"/>
        <v>0</v>
      </c>
      <c r="G687">
        <f ca="1"/>
        <v>0</v>
      </c>
      <c r="H687" t="str">
        <f ca="1"/>
        <v/>
      </c>
      <c r="I687">
        <f ca="1"/>
        <v>0</v>
      </c>
      <c r="J687" t="str">
        <f ca="1"/>
        <v/>
      </c>
      <c r="K687" t="str">
        <f ca="1"/>
        <v>0</v>
      </c>
      <c r="L687" t="str">
        <f ca="1"/>
        <v>0</v>
      </c>
      <c r="M687" t="str">
        <f ca="1"/>
        <v>0</v>
      </c>
      <c r="X687" s="91" t="e">
        <f t="shared" ca="1" si="1760"/>
        <v>#N/A</v>
      </c>
      <c r="Y687" t="e">
        <f t="shared" ca="1" si="1761"/>
        <v>#N/A</v>
      </c>
      <c r="Z687" t="e">
        <f t="shared" ca="1" si="1761"/>
        <v>#N/A</v>
      </c>
      <c r="AA687" t="e">
        <f t="shared" ca="1" si="1761"/>
        <v>#N/A</v>
      </c>
      <c r="AB687" t="e">
        <f t="shared" ca="1" si="1761"/>
        <v>#N/A</v>
      </c>
      <c r="AC687" t="e">
        <f t="shared" ca="1" si="1761"/>
        <v>#N/A</v>
      </c>
      <c r="AD687" t="e">
        <f t="shared" ca="1" si="1761"/>
        <v>#N/A</v>
      </c>
      <c r="AE687" t="e">
        <f t="shared" ca="1" si="1761"/>
        <v>#N/A</v>
      </c>
      <c r="AF687" t="e">
        <f t="shared" ca="1" si="1761"/>
        <v>#N/A</v>
      </c>
      <c r="AG687" t="e">
        <f t="shared" ca="1" si="1761"/>
        <v>#N/A</v>
      </c>
      <c r="AH687" t="e">
        <f t="shared" ca="1" si="1761"/>
        <v>#N/A</v>
      </c>
      <c r="AI687" t="e">
        <f t="shared" ca="1" si="1761"/>
        <v>#N/A</v>
      </c>
      <c r="AJ687" t="e">
        <f t="shared" ca="1" si="1761"/>
        <v>#N/A</v>
      </c>
      <c r="AK687" t="e">
        <f t="shared" ca="1" si="1761"/>
        <v>#N/A</v>
      </c>
      <c r="AL687" t="e">
        <f t="shared" ca="1" si="1761"/>
        <v>#N/A</v>
      </c>
      <c r="AM687" t="e">
        <f t="shared" ca="1" si="1761"/>
        <v>#N/A</v>
      </c>
      <c r="AN687" t="e">
        <f t="shared" ca="1" si="1761"/>
        <v>#N/A</v>
      </c>
      <c r="AO687" t="e">
        <f t="shared" ca="1" si="1761"/>
        <v>#N/A</v>
      </c>
      <c r="AP687" t="e">
        <f t="shared" ca="1" si="1761"/>
        <v>#N/A</v>
      </c>
      <c r="AQ687" t="e">
        <f t="shared" ca="1" si="1761"/>
        <v>#N/A</v>
      </c>
      <c r="AR687" t="e">
        <f t="shared" ca="1" si="1761"/>
        <v>#N/A</v>
      </c>
      <c r="AS687" t="e">
        <f t="shared" ca="1" si="1761"/>
        <v>#N/A</v>
      </c>
      <c r="AT687" t="e">
        <f t="shared" ca="1" si="1761"/>
        <v>#N/A</v>
      </c>
      <c r="AU687" t="e">
        <f t="shared" ca="1" si="1761"/>
        <v>#N/A</v>
      </c>
      <c r="AV687" t="e">
        <f t="shared" ca="1" si="1761"/>
        <v>#N/A</v>
      </c>
      <c r="AW687" t="e">
        <f t="shared" ca="1" si="1761"/>
        <v>#N/A</v>
      </c>
      <c r="AX687" t="e">
        <f t="shared" ca="1" si="1761"/>
        <v>#N/A</v>
      </c>
      <c r="AY687" t="e">
        <f t="shared" ca="1" si="1761"/>
        <v>#N/A</v>
      </c>
      <c r="AZ687" t="e">
        <f t="shared" ca="1" si="1761"/>
        <v>#N/A</v>
      </c>
      <c r="BA687" t="e">
        <f t="shared" ca="1" si="1761"/>
        <v>#N/A</v>
      </c>
      <c r="BB687" s="91" t="e">
        <f t="shared" ca="1" si="1761"/>
        <v>#N/A</v>
      </c>
      <c r="BC687" t="e">
        <f t="shared" ca="1" si="1761"/>
        <v>#N/A</v>
      </c>
      <c r="BD687" t="e">
        <f t="shared" ca="1" si="1761"/>
        <v>#N/A</v>
      </c>
      <c r="BE687" t="e">
        <f t="shared" ca="1" si="1761"/>
        <v>#N/A</v>
      </c>
      <c r="BF687" t="e">
        <f t="shared" ca="1" si="1761"/>
        <v>#N/A</v>
      </c>
      <c r="BG687" t="e">
        <f t="shared" ca="1" si="1761"/>
        <v>#N/A</v>
      </c>
      <c r="BH687" t="e">
        <f t="shared" ca="1" si="1761"/>
        <v>#N/A</v>
      </c>
      <c r="BI687" t="e">
        <f t="shared" ca="1" si="1761"/>
        <v>#N/A</v>
      </c>
      <c r="BJ687" t="e">
        <f t="shared" ca="1" si="1761"/>
        <v>#N/A</v>
      </c>
      <c r="BK687" t="e">
        <f t="shared" ca="1" si="1761"/>
        <v>#N/A</v>
      </c>
      <c r="BL687" t="e">
        <f t="shared" ca="1" si="1761"/>
        <v>#N/A</v>
      </c>
      <c r="BM687" t="e">
        <f t="shared" ca="1" si="1761"/>
        <v>#N/A</v>
      </c>
      <c r="BN687" t="e">
        <f t="shared" ca="1" si="1761"/>
        <v>#N/A</v>
      </c>
      <c r="BO687" t="e">
        <f t="shared" ca="1" si="1761"/>
        <v>#N/A</v>
      </c>
      <c r="BP687" t="e">
        <f t="shared" ca="1" si="1761"/>
        <v>#N/A</v>
      </c>
      <c r="BQ687" t="e">
        <f t="shared" ca="1" si="1761"/>
        <v>#N/A</v>
      </c>
      <c r="BR687" t="e">
        <f t="shared" ca="1" si="1761"/>
        <v>#N/A</v>
      </c>
      <c r="BS687" t="e">
        <f t="shared" ca="1" si="1761"/>
        <v>#N/A</v>
      </c>
      <c r="BT687" t="e">
        <f t="shared" ca="1" si="1761"/>
        <v>#N/A</v>
      </c>
      <c r="BU687" t="e">
        <f t="shared" ca="1" si="1761"/>
        <v>#N/A</v>
      </c>
      <c r="BV687" t="e">
        <f t="shared" ca="1" si="1761"/>
        <v>#N/A</v>
      </c>
      <c r="BW687" t="e">
        <f t="shared" ca="1" si="1761"/>
        <v>#N/A</v>
      </c>
      <c r="BX687" t="e">
        <f t="shared" ca="1" si="1761"/>
        <v>#N/A</v>
      </c>
      <c r="BY687" t="e">
        <f t="shared" ca="1" si="1761"/>
        <v>#N/A</v>
      </c>
      <c r="BZ687" t="e">
        <f t="shared" ca="1" si="1761"/>
        <v>#N/A</v>
      </c>
      <c r="CA687" t="e">
        <f t="shared" ca="1" si="1761"/>
        <v>#N/A</v>
      </c>
      <c r="CB687" t="e">
        <f t="shared" ca="1" si="1761"/>
        <v>#N/A</v>
      </c>
      <c r="CC687" t="e">
        <f t="shared" ca="1" si="1761"/>
        <v>#N/A</v>
      </c>
      <c r="CD687" t="e">
        <f t="shared" ca="1" si="1761"/>
        <v>#N/A</v>
      </c>
      <c r="CE687" t="e">
        <f t="shared" ca="1" si="1761"/>
        <v>#N/A</v>
      </c>
      <c r="CF687" s="91" t="e">
        <f t="shared" ca="1" si="1761"/>
        <v>#N/A</v>
      </c>
      <c r="CG687" t="e">
        <f t="shared" ca="1" si="1761"/>
        <v>#N/A</v>
      </c>
      <c r="CH687" t="e">
        <f t="shared" ca="1" si="1761"/>
        <v>#N/A</v>
      </c>
      <c r="CI687" t="e">
        <f t="shared" ca="1" si="1761"/>
        <v>#N/A</v>
      </c>
      <c r="CJ687" t="e">
        <f t="shared" ref="CJ687:EN690" ca="1" si="1763">IF($H687="Yes",0,$L687*$E$680)</f>
        <v>#N/A</v>
      </c>
      <c r="CK687" t="e">
        <f t="shared" ca="1" si="1763"/>
        <v>#N/A</v>
      </c>
      <c r="CL687" t="e">
        <f t="shared" ca="1" si="1763"/>
        <v>#N/A</v>
      </c>
      <c r="CM687" t="e">
        <f t="shared" ca="1" si="1763"/>
        <v>#N/A</v>
      </c>
      <c r="CN687" t="e">
        <f t="shared" ca="1" si="1763"/>
        <v>#N/A</v>
      </c>
      <c r="CO687" t="e">
        <f t="shared" ca="1" si="1763"/>
        <v>#N/A</v>
      </c>
      <c r="CP687" t="e">
        <f t="shared" ca="1" si="1763"/>
        <v>#N/A</v>
      </c>
      <c r="CQ687" t="e">
        <f t="shared" ca="1" si="1763"/>
        <v>#N/A</v>
      </c>
      <c r="CR687" t="e">
        <f t="shared" ca="1" si="1763"/>
        <v>#N/A</v>
      </c>
      <c r="CS687" t="e">
        <f t="shared" ca="1" si="1763"/>
        <v>#N/A</v>
      </c>
      <c r="CT687" t="e">
        <f t="shared" ca="1" si="1763"/>
        <v>#N/A</v>
      </c>
      <c r="CU687" t="e">
        <f t="shared" ca="1" si="1763"/>
        <v>#N/A</v>
      </c>
      <c r="CV687" t="e">
        <f t="shared" ca="1" si="1763"/>
        <v>#N/A</v>
      </c>
      <c r="CW687" t="e">
        <f t="shared" ca="1" si="1763"/>
        <v>#N/A</v>
      </c>
      <c r="CX687" t="e">
        <f t="shared" ca="1" si="1763"/>
        <v>#N/A</v>
      </c>
      <c r="CY687" t="e">
        <f t="shared" ca="1" si="1763"/>
        <v>#N/A</v>
      </c>
      <c r="CZ687" t="e">
        <f t="shared" ca="1" si="1763"/>
        <v>#N/A</v>
      </c>
      <c r="DA687" t="e">
        <f t="shared" ca="1" si="1763"/>
        <v>#N/A</v>
      </c>
      <c r="DB687" t="e">
        <f t="shared" ca="1" si="1763"/>
        <v>#N/A</v>
      </c>
      <c r="DC687" t="e">
        <f t="shared" ca="1" si="1763"/>
        <v>#N/A</v>
      </c>
      <c r="DD687" t="e">
        <f t="shared" ca="1" si="1763"/>
        <v>#N/A</v>
      </c>
      <c r="DE687" t="e">
        <f t="shared" ca="1" si="1763"/>
        <v>#N/A</v>
      </c>
      <c r="DF687" t="e">
        <f t="shared" ca="1" si="1763"/>
        <v>#N/A</v>
      </c>
      <c r="DG687" t="e">
        <f t="shared" ca="1" si="1763"/>
        <v>#N/A</v>
      </c>
      <c r="DH687" t="e">
        <f t="shared" ca="1" si="1763"/>
        <v>#N/A</v>
      </c>
      <c r="DI687" t="e">
        <f t="shared" ca="1" si="1763"/>
        <v>#N/A</v>
      </c>
      <c r="DJ687" s="91" t="e">
        <f t="shared" ca="1" si="1763"/>
        <v>#N/A</v>
      </c>
      <c r="DK687" t="e">
        <f t="shared" ca="1" si="1763"/>
        <v>#N/A</v>
      </c>
      <c r="DL687" t="e">
        <f t="shared" ca="1" si="1763"/>
        <v>#N/A</v>
      </c>
      <c r="DM687" t="e">
        <f t="shared" ca="1" si="1763"/>
        <v>#N/A</v>
      </c>
      <c r="DN687" t="e">
        <f t="shared" ca="1" si="1763"/>
        <v>#N/A</v>
      </c>
      <c r="DO687" t="e">
        <f t="shared" ca="1" si="1763"/>
        <v>#N/A</v>
      </c>
      <c r="DP687" t="e">
        <f t="shared" ca="1" si="1763"/>
        <v>#N/A</v>
      </c>
      <c r="DQ687" t="e">
        <f t="shared" ca="1" si="1763"/>
        <v>#N/A</v>
      </c>
      <c r="DR687" t="e">
        <f t="shared" ca="1" si="1763"/>
        <v>#N/A</v>
      </c>
      <c r="DS687" t="e">
        <f t="shared" ca="1" si="1763"/>
        <v>#N/A</v>
      </c>
      <c r="DT687" t="e">
        <f t="shared" ca="1" si="1763"/>
        <v>#N/A</v>
      </c>
      <c r="DU687" t="e">
        <f t="shared" ca="1" si="1763"/>
        <v>#N/A</v>
      </c>
      <c r="DV687" t="e">
        <f t="shared" ca="1" si="1763"/>
        <v>#N/A</v>
      </c>
      <c r="DW687" t="e">
        <f t="shared" ca="1" si="1763"/>
        <v>#N/A</v>
      </c>
      <c r="DX687" t="e">
        <f t="shared" ca="1" si="1763"/>
        <v>#N/A</v>
      </c>
      <c r="DY687" t="e">
        <f t="shared" ca="1" si="1763"/>
        <v>#N/A</v>
      </c>
      <c r="DZ687" t="e">
        <f t="shared" ca="1" si="1763"/>
        <v>#N/A</v>
      </c>
      <c r="EA687" t="e">
        <f t="shared" ca="1" si="1763"/>
        <v>#N/A</v>
      </c>
      <c r="EB687" t="e">
        <f t="shared" ca="1" si="1763"/>
        <v>#N/A</v>
      </c>
      <c r="EC687" t="e">
        <f t="shared" ca="1" si="1763"/>
        <v>#N/A</v>
      </c>
      <c r="ED687" t="e">
        <f t="shared" ca="1" si="1763"/>
        <v>#N/A</v>
      </c>
      <c r="EE687" t="e">
        <f t="shared" ca="1" si="1763"/>
        <v>#N/A</v>
      </c>
      <c r="EF687" t="e">
        <f t="shared" ca="1" si="1763"/>
        <v>#N/A</v>
      </c>
      <c r="EG687" t="e">
        <f t="shared" ca="1" si="1763"/>
        <v>#N/A</v>
      </c>
      <c r="EH687" t="e">
        <f t="shared" ca="1" si="1763"/>
        <v>#N/A</v>
      </c>
      <c r="EI687" t="e">
        <f t="shared" ca="1" si="1763"/>
        <v>#N/A</v>
      </c>
      <c r="EJ687" t="e">
        <f t="shared" ca="1" si="1763"/>
        <v>#N/A</v>
      </c>
      <c r="EK687" t="e">
        <f t="shared" ca="1" si="1763"/>
        <v>#N/A</v>
      </c>
      <c r="EL687" t="e">
        <f t="shared" ca="1" si="1763"/>
        <v>#N/A</v>
      </c>
      <c r="EM687" t="e">
        <f t="shared" ca="1" si="1763"/>
        <v>#N/A</v>
      </c>
      <c r="EN687" s="91" t="e">
        <f t="shared" ca="1" si="1763"/>
        <v>#N/A</v>
      </c>
    </row>
    <row r="688" spans="1:144">
      <c r="A688" t="str">
        <f ca="1"/>
        <v>Substructure</v>
      </c>
      <c r="B688" t="str">
        <f ca="1"/>
        <v>Lowest floor slab</v>
      </c>
      <c r="C688">
        <f ca="1"/>
        <v>0</v>
      </c>
      <c r="D688" t="str">
        <f ca="1"/>
        <v/>
      </c>
      <c r="E688">
        <f ca="1"/>
        <v>0</v>
      </c>
      <c r="F688">
        <f ca="1"/>
        <v>0</v>
      </c>
      <c r="G688">
        <f ca="1"/>
        <v>0</v>
      </c>
      <c r="H688" t="str">
        <f ca="1"/>
        <v/>
      </c>
      <c r="I688">
        <f ca="1"/>
        <v>0</v>
      </c>
      <c r="J688" t="str">
        <f ca="1"/>
        <v/>
      </c>
      <c r="K688" t="str">
        <f ca="1"/>
        <v>0</v>
      </c>
      <c r="L688" t="str">
        <f ca="1"/>
        <v>0</v>
      </c>
      <c r="M688" t="str">
        <f ca="1"/>
        <v>0</v>
      </c>
      <c r="X688" s="91" t="e">
        <f t="shared" ca="1" si="1760"/>
        <v>#N/A</v>
      </c>
      <c r="Y688" t="e">
        <f t="shared" ref="Y688:CJ691" ca="1" si="1764">IF($H688="Yes",0,$L688*$E$680)</f>
        <v>#N/A</v>
      </c>
      <c r="Z688" t="e">
        <f t="shared" ca="1" si="1764"/>
        <v>#N/A</v>
      </c>
      <c r="AA688" t="e">
        <f t="shared" ca="1" si="1764"/>
        <v>#N/A</v>
      </c>
      <c r="AB688" t="e">
        <f t="shared" ca="1" si="1764"/>
        <v>#N/A</v>
      </c>
      <c r="AC688" t="e">
        <f t="shared" ca="1" si="1764"/>
        <v>#N/A</v>
      </c>
      <c r="AD688" t="e">
        <f t="shared" ca="1" si="1764"/>
        <v>#N/A</v>
      </c>
      <c r="AE688" t="e">
        <f t="shared" ca="1" si="1764"/>
        <v>#N/A</v>
      </c>
      <c r="AF688" t="e">
        <f t="shared" ca="1" si="1764"/>
        <v>#N/A</v>
      </c>
      <c r="AG688" t="e">
        <f t="shared" ca="1" si="1764"/>
        <v>#N/A</v>
      </c>
      <c r="AH688" t="e">
        <f t="shared" ca="1" si="1764"/>
        <v>#N/A</v>
      </c>
      <c r="AI688" t="e">
        <f t="shared" ca="1" si="1764"/>
        <v>#N/A</v>
      </c>
      <c r="AJ688" t="e">
        <f t="shared" ca="1" si="1764"/>
        <v>#N/A</v>
      </c>
      <c r="AK688" t="e">
        <f t="shared" ca="1" si="1764"/>
        <v>#N/A</v>
      </c>
      <c r="AL688" t="e">
        <f t="shared" ca="1" si="1764"/>
        <v>#N/A</v>
      </c>
      <c r="AM688" t="e">
        <f t="shared" ca="1" si="1764"/>
        <v>#N/A</v>
      </c>
      <c r="AN688" t="e">
        <f t="shared" ca="1" si="1764"/>
        <v>#N/A</v>
      </c>
      <c r="AO688" t="e">
        <f t="shared" ca="1" si="1764"/>
        <v>#N/A</v>
      </c>
      <c r="AP688" t="e">
        <f t="shared" ca="1" si="1764"/>
        <v>#N/A</v>
      </c>
      <c r="AQ688" t="e">
        <f t="shared" ca="1" si="1764"/>
        <v>#N/A</v>
      </c>
      <c r="AR688" t="e">
        <f t="shared" ca="1" si="1764"/>
        <v>#N/A</v>
      </c>
      <c r="AS688" t="e">
        <f t="shared" ca="1" si="1764"/>
        <v>#N/A</v>
      </c>
      <c r="AT688" t="e">
        <f t="shared" ca="1" si="1764"/>
        <v>#N/A</v>
      </c>
      <c r="AU688" t="e">
        <f t="shared" ca="1" si="1764"/>
        <v>#N/A</v>
      </c>
      <c r="AV688" t="e">
        <f t="shared" ca="1" si="1764"/>
        <v>#N/A</v>
      </c>
      <c r="AW688" t="e">
        <f t="shared" ca="1" si="1764"/>
        <v>#N/A</v>
      </c>
      <c r="AX688" t="e">
        <f t="shared" ca="1" si="1764"/>
        <v>#N/A</v>
      </c>
      <c r="AY688" t="e">
        <f t="shared" ca="1" si="1764"/>
        <v>#N/A</v>
      </c>
      <c r="AZ688" t="e">
        <f t="shared" ca="1" si="1764"/>
        <v>#N/A</v>
      </c>
      <c r="BA688" t="e">
        <f t="shared" ca="1" si="1764"/>
        <v>#N/A</v>
      </c>
      <c r="BB688" s="91" t="e">
        <f t="shared" ca="1" si="1764"/>
        <v>#N/A</v>
      </c>
      <c r="BC688" t="e">
        <f t="shared" ca="1" si="1764"/>
        <v>#N/A</v>
      </c>
      <c r="BD688" t="e">
        <f t="shared" ca="1" si="1764"/>
        <v>#N/A</v>
      </c>
      <c r="BE688" t="e">
        <f t="shared" ca="1" si="1764"/>
        <v>#N/A</v>
      </c>
      <c r="BF688" t="e">
        <f t="shared" ca="1" si="1764"/>
        <v>#N/A</v>
      </c>
      <c r="BG688" t="e">
        <f t="shared" ca="1" si="1764"/>
        <v>#N/A</v>
      </c>
      <c r="BH688" t="e">
        <f t="shared" ca="1" si="1764"/>
        <v>#N/A</v>
      </c>
      <c r="BI688" t="e">
        <f t="shared" ca="1" si="1764"/>
        <v>#N/A</v>
      </c>
      <c r="BJ688" t="e">
        <f t="shared" ca="1" si="1764"/>
        <v>#N/A</v>
      </c>
      <c r="BK688" t="e">
        <f t="shared" ca="1" si="1764"/>
        <v>#N/A</v>
      </c>
      <c r="BL688" t="e">
        <f t="shared" ca="1" si="1764"/>
        <v>#N/A</v>
      </c>
      <c r="BM688" t="e">
        <f t="shared" ca="1" si="1764"/>
        <v>#N/A</v>
      </c>
      <c r="BN688" t="e">
        <f t="shared" ca="1" si="1764"/>
        <v>#N/A</v>
      </c>
      <c r="BO688" t="e">
        <f t="shared" ca="1" si="1764"/>
        <v>#N/A</v>
      </c>
      <c r="BP688" t="e">
        <f t="shared" ca="1" si="1764"/>
        <v>#N/A</v>
      </c>
      <c r="BQ688" t="e">
        <f t="shared" ca="1" si="1764"/>
        <v>#N/A</v>
      </c>
      <c r="BR688" t="e">
        <f t="shared" ca="1" si="1764"/>
        <v>#N/A</v>
      </c>
      <c r="BS688" t="e">
        <f t="shared" ca="1" si="1764"/>
        <v>#N/A</v>
      </c>
      <c r="BT688" t="e">
        <f t="shared" ca="1" si="1764"/>
        <v>#N/A</v>
      </c>
      <c r="BU688" t="e">
        <f t="shared" ca="1" si="1764"/>
        <v>#N/A</v>
      </c>
      <c r="BV688" t="e">
        <f t="shared" ca="1" si="1764"/>
        <v>#N/A</v>
      </c>
      <c r="BW688" t="e">
        <f t="shared" ca="1" si="1764"/>
        <v>#N/A</v>
      </c>
      <c r="BX688" t="e">
        <f t="shared" ca="1" si="1764"/>
        <v>#N/A</v>
      </c>
      <c r="BY688" t="e">
        <f t="shared" ca="1" si="1764"/>
        <v>#N/A</v>
      </c>
      <c r="BZ688" t="e">
        <f t="shared" ca="1" si="1764"/>
        <v>#N/A</v>
      </c>
      <c r="CA688" t="e">
        <f t="shared" ca="1" si="1764"/>
        <v>#N/A</v>
      </c>
      <c r="CB688" t="e">
        <f t="shared" ca="1" si="1764"/>
        <v>#N/A</v>
      </c>
      <c r="CC688" t="e">
        <f t="shared" ca="1" si="1764"/>
        <v>#N/A</v>
      </c>
      <c r="CD688" t="e">
        <f t="shared" ca="1" si="1764"/>
        <v>#N/A</v>
      </c>
      <c r="CE688" t="e">
        <f t="shared" ca="1" si="1764"/>
        <v>#N/A</v>
      </c>
      <c r="CF688" s="91" t="e">
        <f t="shared" ca="1" si="1764"/>
        <v>#N/A</v>
      </c>
      <c r="CG688" t="e">
        <f t="shared" ca="1" si="1764"/>
        <v>#N/A</v>
      </c>
      <c r="CH688" t="e">
        <f t="shared" ca="1" si="1764"/>
        <v>#N/A</v>
      </c>
      <c r="CI688" t="e">
        <f t="shared" ca="1" si="1764"/>
        <v>#N/A</v>
      </c>
      <c r="CJ688" t="e">
        <f t="shared" ca="1" si="1764"/>
        <v>#N/A</v>
      </c>
      <c r="CK688" t="e">
        <f t="shared" ca="1" si="1763"/>
        <v>#N/A</v>
      </c>
      <c r="CL688" t="e">
        <f t="shared" ca="1" si="1763"/>
        <v>#N/A</v>
      </c>
      <c r="CM688" t="e">
        <f t="shared" ca="1" si="1763"/>
        <v>#N/A</v>
      </c>
      <c r="CN688" t="e">
        <f t="shared" ca="1" si="1763"/>
        <v>#N/A</v>
      </c>
      <c r="CO688" t="e">
        <f t="shared" ca="1" si="1763"/>
        <v>#N/A</v>
      </c>
      <c r="CP688" t="e">
        <f t="shared" ca="1" si="1763"/>
        <v>#N/A</v>
      </c>
      <c r="CQ688" t="e">
        <f t="shared" ca="1" si="1763"/>
        <v>#N/A</v>
      </c>
      <c r="CR688" t="e">
        <f t="shared" ca="1" si="1763"/>
        <v>#N/A</v>
      </c>
      <c r="CS688" t="e">
        <f t="shared" ca="1" si="1763"/>
        <v>#N/A</v>
      </c>
      <c r="CT688" t="e">
        <f t="shared" ca="1" si="1763"/>
        <v>#N/A</v>
      </c>
      <c r="CU688" t="e">
        <f t="shared" ca="1" si="1763"/>
        <v>#N/A</v>
      </c>
      <c r="CV688" t="e">
        <f t="shared" ca="1" si="1763"/>
        <v>#N/A</v>
      </c>
      <c r="CW688" t="e">
        <f t="shared" ca="1" si="1763"/>
        <v>#N/A</v>
      </c>
      <c r="CX688" t="e">
        <f t="shared" ca="1" si="1763"/>
        <v>#N/A</v>
      </c>
      <c r="CY688" t="e">
        <f t="shared" ca="1" si="1763"/>
        <v>#N/A</v>
      </c>
      <c r="CZ688" t="e">
        <f t="shared" ca="1" si="1763"/>
        <v>#N/A</v>
      </c>
      <c r="DA688" t="e">
        <f t="shared" ca="1" si="1763"/>
        <v>#N/A</v>
      </c>
      <c r="DB688" t="e">
        <f t="shared" ca="1" si="1763"/>
        <v>#N/A</v>
      </c>
      <c r="DC688" t="e">
        <f t="shared" ca="1" si="1763"/>
        <v>#N/A</v>
      </c>
      <c r="DD688" t="e">
        <f t="shared" ca="1" si="1763"/>
        <v>#N/A</v>
      </c>
      <c r="DE688" t="e">
        <f t="shared" ca="1" si="1763"/>
        <v>#N/A</v>
      </c>
      <c r="DF688" t="e">
        <f t="shared" ca="1" si="1763"/>
        <v>#N/A</v>
      </c>
      <c r="DG688" t="e">
        <f t="shared" ca="1" si="1763"/>
        <v>#N/A</v>
      </c>
      <c r="DH688" t="e">
        <f t="shared" ca="1" si="1763"/>
        <v>#N/A</v>
      </c>
      <c r="DI688" t="e">
        <f t="shared" ca="1" si="1763"/>
        <v>#N/A</v>
      </c>
      <c r="DJ688" s="91" t="e">
        <f t="shared" ca="1" si="1763"/>
        <v>#N/A</v>
      </c>
      <c r="DK688" t="e">
        <f t="shared" ca="1" si="1763"/>
        <v>#N/A</v>
      </c>
      <c r="DL688" t="e">
        <f t="shared" ca="1" si="1763"/>
        <v>#N/A</v>
      </c>
      <c r="DM688" t="e">
        <f t="shared" ca="1" si="1763"/>
        <v>#N/A</v>
      </c>
      <c r="DN688" t="e">
        <f t="shared" ca="1" si="1763"/>
        <v>#N/A</v>
      </c>
      <c r="DO688" t="e">
        <f t="shared" ca="1" si="1763"/>
        <v>#N/A</v>
      </c>
      <c r="DP688" t="e">
        <f t="shared" ca="1" si="1763"/>
        <v>#N/A</v>
      </c>
      <c r="DQ688" t="e">
        <f t="shared" ca="1" si="1763"/>
        <v>#N/A</v>
      </c>
      <c r="DR688" t="e">
        <f t="shared" ca="1" si="1763"/>
        <v>#N/A</v>
      </c>
      <c r="DS688" t="e">
        <f t="shared" ca="1" si="1763"/>
        <v>#N/A</v>
      </c>
      <c r="DT688" t="e">
        <f t="shared" ca="1" si="1763"/>
        <v>#N/A</v>
      </c>
      <c r="DU688" t="e">
        <f t="shared" ca="1" si="1763"/>
        <v>#N/A</v>
      </c>
      <c r="DV688" t="e">
        <f t="shared" ca="1" si="1763"/>
        <v>#N/A</v>
      </c>
      <c r="DW688" t="e">
        <f t="shared" ca="1" si="1763"/>
        <v>#N/A</v>
      </c>
      <c r="DX688" t="e">
        <f t="shared" ca="1" si="1763"/>
        <v>#N/A</v>
      </c>
      <c r="DY688" t="e">
        <f t="shared" ca="1" si="1763"/>
        <v>#N/A</v>
      </c>
      <c r="DZ688" t="e">
        <f t="shared" ca="1" si="1763"/>
        <v>#N/A</v>
      </c>
      <c r="EA688" t="e">
        <f t="shared" ca="1" si="1763"/>
        <v>#N/A</v>
      </c>
      <c r="EB688" t="e">
        <f t="shared" ca="1" si="1763"/>
        <v>#N/A</v>
      </c>
      <c r="EC688" t="e">
        <f t="shared" ca="1" si="1763"/>
        <v>#N/A</v>
      </c>
      <c r="ED688" t="e">
        <f t="shared" ca="1" si="1763"/>
        <v>#N/A</v>
      </c>
      <c r="EE688" t="e">
        <f t="shared" ca="1" si="1763"/>
        <v>#N/A</v>
      </c>
      <c r="EF688" t="e">
        <f t="shared" ca="1" si="1763"/>
        <v>#N/A</v>
      </c>
      <c r="EG688" t="e">
        <f t="shared" ca="1" si="1763"/>
        <v>#N/A</v>
      </c>
      <c r="EH688" t="e">
        <f t="shared" ca="1" si="1763"/>
        <v>#N/A</v>
      </c>
      <c r="EI688" t="e">
        <f t="shared" ca="1" si="1763"/>
        <v>#N/A</v>
      </c>
      <c r="EJ688" t="e">
        <f t="shared" ca="1" si="1763"/>
        <v>#N/A</v>
      </c>
      <c r="EK688" t="e">
        <f t="shared" ca="1" si="1763"/>
        <v>#N/A</v>
      </c>
      <c r="EL688" t="e">
        <f t="shared" ca="1" si="1763"/>
        <v>#N/A</v>
      </c>
      <c r="EM688" t="e">
        <f t="shared" ca="1" si="1763"/>
        <v>#N/A</v>
      </c>
      <c r="EN688" s="91" t="e">
        <f t="shared" ca="1" si="1763"/>
        <v>#N/A</v>
      </c>
    </row>
    <row r="689" spans="1:144">
      <c r="A689" t="str">
        <f ca="1"/>
        <v>Substructure</v>
      </c>
      <c r="B689" t="str">
        <f ca="1"/>
        <v>Ground insulation</v>
      </c>
      <c r="C689">
        <f ca="1"/>
        <v>0</v>
      </c>
      <c r="D689" t="str">
        <f ca="1"/>
        <v/>
      </c>
      <c r="E689">
        <f ca="1"/>
        <v>0</v>
      </c>
      <c r="F689">
        <f ca="1"/>
        <v>0</v>
      </c>
      <c r="G689">
        <f ca="1"/>
        <v>0</v>
      </c>
      <c r="H689" t="str">
        <f ca="1"/>
        <v/>
      </c>
      <c r="I689">
        <f ca="1"/>
        <v>0</v>
      </c>
      <c r="J689" t="str">
        <f ca="1"/>
        <v/>
      </c>
      <c r="K689" t="str">
        <f ca="1"/>
        <v>0</v>
      </c>
      <c r="L689" t="str">
        <f ca="1"/>
        <v>0</v>
      </c>
      <c r="M689" t="str">
        <f ca="1"/>
        <v>0</v>
      </c>
      <c r="X689" s="91" t="e">
        <f t="shared" ca="1" si="1760"/>
        <v>#N/A</v>
      </c>
      <c r="Y689" t="e">
        <f t="shared" ca="1" si="1764"/>
        <v>#N/A</v>
      </c>
      <c r="Z689" t="e">
        <f t="shared" ca="1" si="1764"/>
        <v>#N/A</v>
      </c>
      <c r="AA689" t="e">
        <f t="shared" ca="1" si="1764"/>
        <v>#N/A</v>
      </c>
      <c r="AB689" t="e">
        <f t="shared" ca="1" si="1764"/>
        <v>#N/A</v>
      </c>
      <c r="AC689" t="e">
        <f t="shared" ca="1" si="1764"/>
        <v>#N/A</v>
      </c>
      <c r="AD689" t="e">
        <f t="shared" ca="1" si="1764"/>
        <v>#N/A</v>
      </c>
      <c r="AE689" t="e">
        <f t="shared" ca="1" si="1764"/>
        <v>#N/A</v>
      </c>
      <c r="AF689" t="e">
        <f t="shared" ca="1" si="1764"/>
        <v>#N/A</v>
      </c>
      <c r="AG689" t="e">
        <f t="shared" ca="1" si="1764"/>
        <v>#N/A</v>
      </c>
      <c r="AH689" t="e">
        <f t="shared" ca="1" si="1764"/>
        <v>#N/A</v>
      </c>
      <c r="AI689" t="e">
        <f t="shared" ca="1" si="1764"/>
        <v>#N/A</v>
      </c>
      <c r="AJ689" t="e">
        <f t="shared" ca="1" si="1764"/>
        <v>#N/A</v>
      </c>
      <c r="AK689" t="e">
        <f t="shared" ca="1" si="1764"/>
        <v>#N/A</v>
      </c>
      <c r="AL689" t="e">
        <f t="shared" ca="1" si="1764"/>
        <v>#N/A</v>
      </c>
      <c r="AM689" t="e">
        <f t="shared" ca="1" si="1764"/>
        <v>#N/A</v>
      </c>
      <c r="AN689" t="e">
        <f t="shared" ca="1" si="1764"/>
        <v>#N/A</v>
      </c>
      <c r="AO689" t="e">
        <f t="shared" ca="1" si="1764"/>
        <v>#N/A</v>
      </c>
      <c r="AP689" t="e">
        <f t="shared" ca="1" si="1764"/>
        <v>#N/A</v>
      </c>
      <c r="AQ689" t="e">
        <f t="shared" ca="1" si="1764"/>
        <v>#N/A</v>
      </c>
      <c r="AR689" t="e">
        <f t="shared" ca="1" si="1764"/>
        <v>#N/A</v>
      </c>
      <c r="AS689" t="e">
        <f t="shared" ca="1" si="1764"/>
        <v>#N/A</v>
      </c>
      <c r="AT689" t="e">
        <f t="shared" ca="1" si="1764"/>
        <v>#N/A</v>
      </c>
      <c r="AU689" t="e">
        <f t="shared" ca="1" si="1764"/>
        <v>#N/A</v>
      </c>
      <c r="AV689" t="e">
        <f t="shared" ca="1" si="1764"/>
        <v>#N/A</v>
      </c>
      <c r="AW689" t="e">
        <f t="shared" ca="1" si="1764"/>
        <v>#N/A</v>
      </c>
      <c r="AX689" t="e">
        <f t="shared" ca="1" si="1764"/>
        <v>#N/A</v>
      </c>
      <c r="AY689" t="e">
        <f t="shared" ca="1" si="1764"/>
        <v>#N/A</v>
      </c>
      <c r="AZ689" t="e">
        <f t="shared" ca="1" si="1764"/>
        <v>#N/A</v>
      </c>
      <c r="BA689" t="e">
        <f t="shared" ca="1" si="1764"/>
        <v>#N/A</v>
      </c>
      <c r="BB689" s="91" t="e">
        <f t="shared" ca="1" si="1764"/>
        <v>#N/A</v>
      </c>
      <c r="BC689" t="e">
        <f t="shared" ca="1" si="1764"/>
        <v>#N/A</v>
      </c>
      <c r="BD689" t="e">
        <f t="shared" ca="1" si="1764"/>
        <v>#N/A</v>
      </c>
      <c r="BE689" t="e">
        <f t="shared" ca="1" si="1764"/>
        <v>#N/A</v>
      </c>
      <c r="BF689" t="e">
        <f t="shared" ca="1" si="1764"/>
        <v>#N/A</v>
      </c>
      <c r="BG689" t="e">
        <f t="shared" ca="1" si="1764"/>
        <v>#N/A</v>
      </c>
      <c r="BH689" t="e">
        <f t="shared" ca="1" si="1764"/>
        <v>#N/A</v>
      </c>
      <c r="BI689" t="e">
        <f t="shared" ca="1" si="1764"/>
        <v>#N/A</v>
      </c>
      <c r="BJ689" t="e">
        <f t="shared" ca="1" si="1764"/>
        <v>#N/A</v>
      </c>
      <c r="BK689" t="e">
        <f t="shared" ca="1" si="1764"/>
        <v>#N/A</v>
      </c>
      <c r="BL689" t="e">
        <f t="shared" ca="1" si="1764"/>
        <v>#N/A</v>
      </c>
      <c r="BM689" t="e">
        <f t="shared" ca="1" si="1764"/>
        <v>#N/A</v>
      </c>
      <c r="BN689" t="e">
        <f t="shared" ca="1" si="1764"/>
        <v>#N/A</v>
      </c>
      <c r="BO689" t="e">
        <f t="shared" ca="1" si="1764"/>
        <v>#N/A</v>
      </c>
      <c r="BP689" t="e">
        <f t="shared" ca="1" si="1764"/>
        <v>#N/A</v>
      </c>
      <c r="BQ689" t="e">
        <f t="shared" ca="1" si="1764"/>
        <v>#N/A</v>
      </c>
      <c r="BR689" t="e">
        <f t="shared" ca="1" si="1764"/>
        <v>#N/A</v>
      </c>
      <c r="BS689" t="e">
        <f t="shared" ca="1" si="1764"/>
        <v>#N/A</v>
      </c>
      <c r="BT689" t="e">
        <f t="shared" ca="1" si="1764"/>
        <v>#N/A</v>
      </c>
      <c r="BU689" t="e">
        <f t="shared" ca="1" si="1764"/>
        <v>#N/A</v>
      </c>
      <c r="BV689" t="e">
        <f t="shared" ca="1" si="1764"/>
        <v>#N/A</v>
      </c>
      <c r="BW689" t="e">
        <f t="shared" ca="1" si="1764"/>
        <v>#N/A</v>
      </c>
      <c r="BX689" t="e">
        <f t="shared" ca="1" si="1764"/>
        <v>#N/A</v>
      </c>
      <c r="BY689" t="e">
        <f t="shared" ca="1" si="1764"/>
        <v>#N/A</v>
      </c>
      <c r="BZ689" t="e">
        <f t="shared" ca="1" si="1764"/>
        <v>#N/A</v>
      </c>
      <c r="CA689" t="e">
        <f t="shared" ca="1" si="1764"/>
        <v>#N/A</v>
      </c>
      <c r="CB689" t="e">
        <f t="shared" ca="1" si="1764"/>
        <v>#N/A</v>
      </c>
      <c r="CC689" t="e">
        <f t="shared" ca="1" si="1764"/>
        <v>#N/A</v>
      </c>
      <c r="CD689" t="e">
        <f t="shared" ca="1" si="1764"/>
        <v>#N/A</v>
      </c>
      <c r="CE689" t="e">
        <f t="shared" ca="1" si="1764"/>
        <v>#N/A</v>
      </c>
      <c r="CF689" s="91" t="e">
        <f t="shared" ca="1" si="1764"/>
        <v>#N/A</v>
      </c>
      <c r="CG689" t="e">
        <f t="shared" ca="1" si="1764"/>
        <v>#N/A</v>
      </c>
      <c r="CH689" t="e">
        <f t="shared" ca="1" si="1764"/>
        <v>#N/A</v>
      </c>
      <c r="CI689" t="e">
        <f t="shared" ca="1" si="1764"/>
        <v>#N/A</v>
      </c>
      <c r="CJ689" t="e">
        <f t="shared" ca="1" si="1764"/>
        <v>#N/A</v>
      </c>
      <c r="CK689" t="e">
        <f t="shared" ca="1" si="1763"/>
        <v>#N/A</v>
      </c>
      <c r="CL689" t="e">
        <f t="shared" ca="1" si="1763"/>
        <v>#N/A</v>
      </c>
      <c r="CM689" t="e">
        <f t="shared" ca="1" si="1763"/>
        <v>#N/A</v>
      </c>
      <c r="CN689" t="e">
        <f t="shared" ca="1" si="1763"/>
        <v>#N/A</v>
      </c>
      <c r="CO689" t="e">
        <f t="shared" ca="1" si="1763"/>
        <v>#N/A</v>
      </c>
      <c r="CP689" t="e">
        <f t="shared" ca="1" si="1763"/>
        <v>#N/A</v>
      </c>
      <c r="CQ689" t="e">
        <f t="shared" ca="1" si="1763"/>
        <v>#N/A</v>
      </c>
      <c r="CR689" t="e">
        <f t="shared" ca="1" si="1763"/>
        <v>#N/A</v>
      </c>
      <c r="CS689" t="e">
        <f t="shared" ca="1" si="1763"/>
        <v>#N/A</v>
      </c>
      <c r="CT689" t="e">
        <f t="shared" ca="1" si="1763"/>
        <v>#N/A</v>
      </c>
      <c r="CU689" t="e">
        <f t="shared" ca="1" si="1763"/>
        <v>#N/A</v>
      </c>
      <c r="CV689" t="e">
        <f t="shared" ca="1" si="1763"/>
        <v>#N/A</v>
      </c>
      <c r="CW689" t="e">
        <f t="shared" ca="1" si="1763"/>
        <v>#N/A</v>
      </c>
      <c r="CX689" t="e">
        <f t="shared" ca="1" si="1763"/>
        <v>#N/A</v>
      </c>
      <c r="CY689" t="e">
        <f t="shared" ca="1" si="1763"/>
        <v>#N/A</v>
      </c>
      <c r="CZ689" t="e">
        <f t="shared" ca="1" si="1763"/>
        <v>#N/A</v>
      </c>
      <c r="DA689" t="e">
        <f t="shared" ca="1" si="1763"/>
        <v>#N/A</v>
      </c>
      <c r="DB689" t="e">
        <f t="shared" ca="1" si="1763"/>
        <v>#N/A</v>
      </c>
      <c r="DC689" t="e">
        <f t="shared" ca="1" si="1763"/>
        <v>#N/A</v>
      </c>
      <c r="DD689" t="e">
        <f t="shared" ca="1" si="1763"/>
        <v>#N/A</v>
      </c>
      <c r="DE689" t="e">
        <f t="shared" ca="1" si="1763"/>
        <v>#N/A</v>
      </c>
      <c r="DF689" t="e">
        <f t="shared" ca="1" si="1763"/>
        <v>#N/A</v>
      </c>
      <c r="DG689" t="e">
        <f t="shared" ca="1" si="1763"/>
        <v>#N/A</v>
      </c>
      <c r="DH689" t="e">
        <f t="shared" ca="1" si="1763"/>
        <v>#N/A</v>
      </c>
      <c r="DI689" t="e">
        <f t="shared" ca="1" si="1763"/>
        <v>#N/A</v>
      </c>
      <c r="DJ689" s="91" t="e">
        <f t="shared" ca="1" si="1763"/>
        <v>#N/A</v>
      </c>
      <c r="DK689" t="e">
        <f t="shared" ca="1" si="1763"/>
        <v>#N/A</v>
      </c>
      <c r="DL689" t="e">
        <f t="shared" ca="1" si="1763"/>
        <v>#N/A</v>
      </c>
      <c r="DM689" t="e">
        <f t="shared" ca="1" si="1763"/>
        <v>#N/A</v>
      </c>
      <c r="DN689" t="e">
        <f t="shared" ca="1" si="1763"/>
        <v>#N/A</v>
      </c>
      <c r="DO689" t="e">
        <f t="shared" ca="1" si="1763"/>
        <v>#N/A</v>
      </c>
      <c r="DP689" t="e">
        <f t="shared" ca="1" si="1763"/>
        <v>#N/A</v>
      </c>
      <c r="DQ689" t="e">
        <f t="shared" ca="1" si="1763"/>
        <v>#N/A</v>
      </c>
      <c r="DR689" t="e">
        <f t="shared" ca="1" si="1763"/>
        <v>#N/A</v>
      </c>
      <c r="DS689" t="e">
        <f t="shared" ca="1" si="1763"/>
        <v>#N/A</v>
      </c>
      <c r="DT689" t="e">
        <f t="shared" ca="1" si="1763"/>
        <v>#N/A</v>
      </c>
      <c r="DU689" t="e">
        <f t="shared" ca="1" si="1763"/>
        <v>#N/A</v>
      </c>
      <c r="DV689" t="e">
        <f t="shared" ca="1" si="1763"/>
        <v>#N/A</v>
      </c>
      <c r="DW689" t="e">
        <f t="shared" ca="1" si="1763"/>
        <v>#N/A</v>
      </c>
      <c r="DX689" t="e">
        <f t="shared" ca="1" si="1763"/>
        <v>#N/A</v>
      </c>
      <c r="DY689" t="e">
        <f t="shared" ca="1" si="1763"/>
        <v>#N/A</v>
      </c>
      <c r="DZ689" t="e">
        <f t="shared" ca="1" si="1763"/>
        <v>#N/A</v>
      </c>
      <c r="EA689" t="e">
        <f t="shared" ca="1" si="1763"/>
        <v>#N/A</v>
      </c>
      <c r="EB689" t="e">
        <f t="shared" ca="1" si="1763"/>
        <v>#N/A</v>
      </c>
      <c r="EC689" t="e">
        <f t="shared" ca="1" si="1763"/>
        <v>#N/A</v>
      </c>
      <c r="ED689" t="e">
        <f t="shared" ca="1" si="1763"/>
        <v>#N/A</v>
      </c>
      <c r="EE689" t="e">
        <f t="shared" ca="1" si="1763"/>
        <v>#N/A</v>
      </c>
      <c r="EF689" t="e">
        <f t="shared" ca="1" si="1763"/>
        <v>#N/A</v>
      </c>
      <c r="EG689" t="e">
        <f t="shared" ca="1" si="1763"/>
        <v>#N/A</v>
      </c>
      <c r="EH689" t="e">
        <f t="shared" ca="1" si="1763"/>
        <v>#N/A</v>
      </c>
      <c r="EI689" t="e">
        <f t="shared" ca="1" si="1763"/>
        <v>#N/A</v>
      </c>
      <c r="EJ689" t="e">
        <f t="shared" ca="1" si="1763"/>
        <v>#N/A</v>
      </c>
      <c r="EK689" t="e">
        <f t="shared" ca="1" si="1763"/>
        <v>#N/A</v>
      </c>
      <c r="EL689" t="e">
        <f t="shared" ca="1" si="1763"/>
        <v>#N/A</v>
      </c>
      <c r="EM689" t="e">
        <f t="shared" ca="1" si="1763"/>
        <v>#N/A</v>
      </c>
      <c r="EN689" s="91" t="e">
        <f t="shared" ca="1" si="1763"/>
        <v>#N/A</v>
      </c>
    </row>
    <row r="690" spans="1:144">
      <c r="A690" t="str">
        <f ca="1"/>
        <v>Superstructure</v>
      </c>
      <c r="B690" t="str">
        <f ca="1"/>
        <v>Core structure</v>
      </c>
      <c r="C690">
        <f ca="1"/>
        <v>0</v>
      </c>
      <c r="D690" t="str">
        <f ca="1"/>
        <v/>
      </c>
      <c r="E690">
        <f ca="1"/>
        <v>0</v>
      </c>
      <c r="F690">
        <f ca="1"/>
        <v>0</v>
      </c>
      <c r="G690">
        <f ca="1"/>
        <v>0</v>
      </c>
      <c r="H690" t="str">
        <f ca="1"/>
        <v/>
      </c>
      <c r="I690">
        <f ca="1"/>
        <v>0</v>
      </c>
      <c r="J690" t="str">
        <f ca="1"/>
        <v/>
      </c>
      <c r="K690" t="str">
        <f ca="1"/>
        <v>0</v>
      </c>
      <c r="L690" t="str">
        <f ca="1"/>
        <v>0</v>
      </c>
      <c r="M690" t="str">
        <f ca="1"/>
        <v>0</v>
      </c>
      <c r="X690" s="91" t="e">
        <f t="shared" ca="1" si="1760"/>
        <v>#N/A</v>
      </c>
      <c r="Y690" t="e">
        <f t="shared" ca="1" si="1764"/>
        <v>#N/A</v>
      </c>
      <c r="Z690" t="e">
        <f t="shared" ca="1" si="1764"/>
        <v>#N/A</v>
      </c>
      <c r="AA690" t="e">
        <f t="shared" ca="1" si="1764"/>
        <v>#N/A</v>
      </c>
      <c r="AB690" t="e">
        <f t="shared" ca="1" si="1764"/>
        <v>#N/A</v>
      </c>
      <c r="AC690" t="e">
        <f t="shared" ca="1" si="1764"/>
        <v>#N/A</v>
      </c>
      <c r="AD690" t="e">
        <f t="shared" ca="1" si="1764"/>
        <v>#N/A</v>
      </c>
      <c r="AE690" t="e">
        <f t="shared" ca="1" si="1764"/>
        <v>#N/A</v>
      </c>
      <c r="AF690" t="e">
        <f t="shared" ca="1" si="1764"/>
        <v>#N/A</v>
      </c>
      <c r="AG690" t="e">
        <f t="shared" ca="1" si="1764"/>
        <v>#N/A</v>
      </c>
      <c r="AH690" t="e">
        <f t="shared" ca="1" si="1764"/>
        <v>#N/A</v>
      </c>
      <c r="AI690" t="e">
        <f t="shared" ca="1" si="1764"/>
        <v>#N/A</v>
      </c>
      <c r="AJ690" t="e">
        <f t="shared" ca="1" si="1764"/>
        <v>#N/A</v>
      </c>
      <c r="AK690" t="e">
        <f t="shared" ca="1" si="1764"/>
        <v>#N/A</v>
      </c>
      <c r="AL690" t="e">
        <f t="shared" ca="1" si="1764"/>
        <v>#N/A</v>
      </c>
      <c r="AM690" t="e">
        <f t="shared" ca="1" si="1764"/>
        <v>#N/A</v>
      </c>
      <c r="AN690" t="e">
        <f t="shared" ca="1" si="1764"/>
        <v>#N/A</v>
      </c>
      <c r="AO690" t="e">
        <f t="shared" ca="1" si="1764"/>
        <v>#N/A</v>
      </c>
      <c r="AP690" t="e">
        <f t="shared" ca="1" si="1764"/>
        <v>#N/A</v>
      </c>
      <c r="AQ690" t="e">
        <f t="shared" ca="1" si="1764"/>
        <v>#N/A</v>
      </c>
      <c r="AR690" t="e">
        <f t="shared" ca="1" si="1764"/>
        <v>#N/A</v>
      </c>
      <c r="AS690" t="e">
        <f t="shared" ca="1" si="1764"/>
        <v>#N/A</v>
      </c>
      <c r="AT690" t="e">
        <f t="shared" ca="1" si="1764"/>
        <v>#N/A</v>
      </c>
      <c r="AU690" t="e">
        <f t="shared" ca="1" si="1764"/>
        <v>#N/A</v>
      </c>
      <c r="AV690" t="e">
        <f t="shared" ca="1" si="1764"/>
        <v>#N/A</v>
      </c>
      <c r="AW690" t="e">
        <f t="shared" ca="1" si="1764"/>
        <v>#N/A</v>
      </c>
      <c r="AX690" t="e">
        <f t="shared" ca="1" si="1764"/>
        <v>#N/A</v>
      </c>
      <c r="AY690" t="e">
        <f t="shared" ca="1" si="1764"/>
        <v>#N/A</v>
      </c>
      <c r="AZ690" t="e">
        <f t="shared" ca="1" si="1764"/>
        <v>#N/A</v>
      </c>
      <c r="BA690" t="e">
        <f t="shared" ca="1" si="1764"/>
        <v>#N/A</v>
      </c>
      <c r="BB690" s="91" t="e">
        <f t="shared" ca="1" si="1764"/>
        <v>#N/A</v>
      </c>
      <c r="BC690" t="e">
        <f t="shared" ca="1" si="1764"/>
        <v>#N/A</v>
      </c>
      <c r="BD690" t="e">
        <f t="shared" ca="1" si="1764"/>
        <v>#N/A</v>
      </c>
      <c r="BE690" t="e">
        <f t="shared" ca="1" si="1764"/>
        <v>#N/A</v>
      </c>
      <c r="BF690" t="e">
        <f t="shared" ca="1" si="1764"/>
        <v>#N/A</v>
      </c>
      <c r="BG690" t="e">
        <f t="shared" ca="1" si="1764"/>
        <v>#N/A</v>
      </c>
      <c r="BH690" t="e">
        <f t="shared" ca="1" si="1764"/>
        <v>#N/A</v>
      </c>
      <c r="BI690" t="e">
        <f t="shared" ca="1" si="1764"/>
        <v>#N/A</v>
      </c>
      <c r="BJ690" t="e">
        <f t="shared" ca="1" si="1764"/>
        <v>#N/A</v>
      </c>
      <c r="BK690" t="e">
        <f t="shared" ca="1" si="1764"/>
        <v>#N/A</v>
      </c>
      <c r="BL690" t="e">
        <f t="shared" ca="1" si="1764"/>
        <v>#N/A</v>
      </c>
      <c r="BM690" t="e">
        <f t="shared" ca="1" si="1764"/>
        <v>#N/A</v>
      </c>
      <c r="BN690" t="e">
        <f t="shared" ca="1" si="1764"/>
        <v>#N/A</v>
      </c>
      <c r="BO690" t="e">
        <f t="shared" ca="1" si="1764"/>
        <v>#N/A</v>
      </c>
      <c r="BP690" t="e">
        <f t="shared" ca="1" si="1764"/>
        <v>#N/A</v>
      </c>
      <c r="BQ690" t="e">
        <f t="shared" ca="1" si="1764"/>
        <v>#N/A</v>
      </c>
      <c r="BR690" t="e">
        <f t="shared" ca="1" si="1764"/>
        <v>#N/A</v>
      </c>
      <c r="BS690" t="e">
        <f t="shared" ca="1" si="1764"/>
        <v>#N/A</v>
      </c>
      <c r="BT690" t="e">
        <f t="shared" ca="1" si="1764"/>
        <v>#N/A</v>
      </c>
      <c r="BU690" t="e">
        <f t="shared" ca="1" si="1764"/>
        <v>#N/A</v>
      </c>
      <c r="BV690" t="e">
        <f t="shared" ca="1" si="1764"/>
        <v>#N/A</v>
      </c>
      <c r="BW690" t="e">
        <f t="shared" ca="1" si="1764"/>
        <v>#N/A</v>
      </c>
      <c r="BX690" t="e">
        <f t="shared" ca="1" si="1764"/>
        <v>#N/A</v>
      </c>
      <c r="BY690" t="e">
        <f t="shared" ca="1" si="1764"/>
        <v>#N/A</v>
      </c>
      <c r="BZ690" t="e">
        <f t="shared" ca="1" si="1764"/>
        <v>#N/A</v>
      </c>
      <c r="CA690" t="e">
        <f t="shared" ca="1" si="1764"/>
        <v>#N/A</v>
      </c>
      <c r="CB690" t="e">
        <f t="shared" ca="1" si="1764"/>
        <v>#N/A</v>
      </c>
      <c r="CC690" t="e">
        <f t="shared" ca="1" si="1764"/>
        <v>#N/A</v>
      </c>
      <c r="CD690" t="e">
        <f t="shared" ca="1" si="1764"/>
        <v>#N/A</v>
      </c>
      <c r="CE690" t="e">
        <f t="shared" ca="1" si="1764"/>
        <v>#N/A</v>
      </c>
      <c r="CF690" s="91" t="e">
        <f t="shared" ca="1" si="1764"/>
        <v>#N/A</v>
      </c>
      <c r="CG690" t="e">
        <f t="shared" ca="1" si="1764"/>
        <v>#N/A</v>
      </c>
      <c r="CH690" t="e">
        <f t="shared" ca="1" si="1764"/>
        <v>#N/A</v>
      </c>
      <c r="CI690" t="e">
        <f t="shared" ca="1" si="1764"/>
        <v>#N/A</v>
      </c>
      <c r="CJ690" t="e">
        <f t="shared" ca="1" si="1764"/>
        <v>#N/A</v>
      </c>
      <c r="CK690" t="e">
        <f t="shared" ca="1" si="1763"/>
        <v>#N/A</v>
      </c>
      <c r="CL690" t="e">
        <f t="shared" ca="1" si="1763"/>
        <v>#N/A</v>
      </c>
      <c r="CM690" t="e">
        <f t="shared" ca="1" si="1763"/>
        <v>#N/A</v>
      </c>
      <c r="CN690" t="e">
        <f t="shared" ca="1" si="1763"/>
        <v>#N/A</v>
      </c>
      <c r="CO690" t="e">
        <f t="shared" ca="1" si="1763"/>
        <v>#N/A</v>
      </c>
      <c r="CP690" t="e">
        <f t="shared" ca="1" si="1763"/>
        <v>#N/A</v>
      </c>
      <c r="CQ690" t="e">
        <f t="shared" ca="1" si="1763"/>
        <v>#N/A</v>
      </c>
      <c r="CR690" t="e">
        <f t="shared" ca="1" si="1763"/>
        <v>#N/A</v>
      </c>
      <c r="CS690" t="e">
        <f t="shared" ca="1" si="1763"/>
        <v>#N/A</v>
      </c>
      <c r="CT690" t="e">
        <f t="shared" ca="1" si="1763"/>
        <v>#N/A</v>
      </c>
      <c r="CU690" t="e">
        <f t="shared" ca="1" si="1763"/>
        <v>#N/A</v>
      </c>
      <c r="CV690" t="e">
        <f t="shared" ca="1" si="1763"/>
        <v>#N/A</v>
      </c>
      <c r="CW690" t="e">
        <f t="shared" ca="1" si="1763"/>
        <v>#N/A</v>
      </c>
      <c r="CX690" t="e">
        <f t="shared" ca="1" si="1763"/>
        <v>#N/A</v>
      </c>
      <c r="CY690" t="e">
        <f t="shared" ca="1" si="1763"/>
        <v>#N/A</v>
      </c>
      <c r="CZ690" t="e">
        <f t="shared" ca="1" si="1763"/>
        <v>#N/A</v>
      </c>
      <c r="DA690" t="e">
        <f t="shared" ca="1" si="1763"/>
        <v>#N/A</v>
      </c>
      <c r="DB690" t="e">
        <f t="shared" ca="1" si="1763"/>
        <v>#N/A</v>
      </c>
      <c r="DC690" t="e">
        <f t="shared" ca="1" si="1763"/>
        <v>#N/A</v>
      </c>
      <c r="DD690" t="e">
        <f t="shared" ca="1" si="1763"/>
        <v>#N/A</v>
      </c>
      <c r="DE690" t="e">
        <f t="shared" ca="1" si="1763"/>
        <v>#N/A</v>
      </c>
      <c r="DF690" t="e">
        <f t="shared" ca="1" si="1763"/>
        <v>#N/A</v>
      </c>
      <c r="DG690" t="e">
        <f t="shared" ca="1" si="1763"/>
        <v>#N/A</v>
      </c>
      <c r="DH690" t="e">
        <f t="shared" ca="1" si="1763"/>
        <v>#N/A</v>
      </c>
      <c r="DI690" t="e">
        <f t="shared" ca="1" si="1763"/>
        <v>#N/A</v>
      </c>
      <c r="DJ690" s="91" t="e">
        <f t="shared" ca="1" si="1763"/>
        <v>#N/A</v>
      </c>
      <c r="DK690" t="e">
        <f t="shared" ca="1" si="1763"/>
        <v>#N/A</v>
      </c>
      <c r="DL690" t="e">
        <f t="shared" ca="1" si="1763"/>
        <v>#N/A</v>
      </c>
      <c r="DM690" t="e">
        <f t="shared" ca="1" si="1763"/>
        <v>#N/A</v>
      </c>
      <c r="DN690" t="e">
        <f t="shared" ca="1" si="1763"/>
        <v>#N/A</v>
      </c>
      <c r="DO690" t="e">
        <f t="shared" ca="1" si="1763"/>
        <v>#N/A</v>
      </c>
      <c r="DP690" t="e">
        <f t="shared" ca="1" si="1763"/>
        <v>#N/A</v>
      </c>
      <c r="DQ690" t="e">
        <f t="shared" ca="1" si="1763"/>
        <v>#N/A</v>
      </c>
      <c r="DR690" t="e">
        <f t="shared" ca="1" si="1763"/>
        <v>#N/A</v>
      </c>
      <c r="DS690" t="e">
        <f t="shared" ca="1" si="1763"/>
        <v>#N/A</v>
      </c>
      <c r="DT690" t="e">
        <f t="shared" ca="1" si="1763"/>
        <v>#N/A</v>
      </c>
      <c r="DU690" t="e">
        <f t="shared" ca="1" si="1763"/>
        <v>#N/A</v>
      </c>
      <c r="DV690" t="e">
        <f t="shared" ca="1" si="1763"/>
        <v>#N/A</v>
      </c>
      <c r="DW690" t="e">
        <f t="shared" ca="1" si="1763"/>
        <v>#N/A</v>
      </c>
      <c r="DX690" t="e">
        <f t="shared" ca="1" si="1763"/>
        <v>#N/A</v>
      </c>
      <c r="DY690" t="e">
        <f t="shared" ca="1" si="1763"/>
        <v>#N/A</v>
      </c>
      <c r="DZ690" t="e">
        <f t="shared" ca="1" si="1763"/>
        <v>#N/A</v>
      </c>
      <c r="EA690" t="e">
        <f t="shared" ca="1" si="1763"/>
        <v>#N/A</v>
      </c>
      <c r="EB690" t="e">
        <f t="shared" ca="1" si="1763"/>
        <v>#N/A</v>
      </c>
      <c r="EC690" t="e">
        <f t="shared" ca="1" si="1763"/>
        <v>#N/A</v>
      </c>
      <c r="ED690" t="e">
        <f t="shared" ca="1" si="1763"/>
        <v>#N/A</v>
      </c>
      <c r="EE690" t="e">
        <f t="shared" ca="1" si="1763"/>
        <v>#N/A</v>
      </c>
      <c r="EF690" t="e">
        <f t="shared" ca="1" si="1763"/>
        <v>#N/A</v>
      </c>
      <c r="EG690" t="e">
        <f t="shared" ca="1" si="1763"/>
        <v>#N/A</v>
      </c>
      <c r="EH690" t="e">
        <f t="shared" ca="1" si="1763"/>
        <v>#N/A</v>
      </c>
      <c r="EI690" t="e">
        <f t="shared" ca="1" si="1763"/>
        <v>#N/A</v>
      </c>
      <c r="EJ690" t="e">
        <f t="shared" ca="1" si="1763"/>
        <v>#N/A</v>
      </c>
      <c r="EK690" t="e">
        <f t="shared" ca="1" si="1763"/>
        <v>#N/A</v>
      </c>
      <c r="EL690" t="e">
        <f t="shared" ca="1" si="1763"/>
        <v>#N/A</v>
      </c>
      <c r="EM690" t="e">
        <f t="shared" ca="1" si="1763"/>
        <v>#N/A</v>
      </c>
      <c r="EN690" s="91" t="e">
        <f t="shared" ca="1" si="1763"/>
        <v>#N/A</v>
      </c>
    </row>
    <row r="691" spans="1:144">
      <c r="A691" t="str">
        <f ca="1"/>
        <v>Superstructure</v>
      </c>
      <c r="B691" t="str">
        <f ca="1"/>
        <v>Columns</v>
      </c>
      <c r="C691">
        <f ca="1"/>
        <v>0</v>
      </c>
      <c r="D691" t="str">
        <f ca="1"/>
        <v/>
      </c>
      <c r="E691">
        <f ca="1"/>
        <v>0</v>
      </c>
      <c r="F691">
        <f ca="1"/>
        <v>0</v>
      </c>
      <c r="G691">
        <f ca="1"/>
        <v>0</v>
      </c>
      <c r="H691" t="str">
        <f ca="1"/>
        <v/>
      </c>
      <c r="I691">
        <f ca="1"/>
        <v>0</v>
      </c>
      <c r="J691" t="str">
        <f ca="1"/>
        <v/>
      </c>
      <c r="K691" t="str">
        <f ca="1"/>
        <v>0</v>
      </c>
      <c r="L691" t="str">
        <f ca="1"/>
        <v>0</v>
      </c>
      <c r="M691" t="str">
        <f ca="1"/>
        <v>0</v>
      </c>
      <c r="X691" s="91" t="e">
        <f t="shared" ca="1" si="1760"/>
        <v>#N/A</v>
      </c>
      <c r="Y691" t="e">
        <f t="shared" ca="1" si="1764"/>
        <v>#N/A</v>
      </c>
      <c r="Z691" t="e">
        <f t="shared" ca="1" si="1764"/>
        <v>#N/A</v>
      </c>
      <c r="AA691" t="e">
        <f t="shared" ca="1" si="1764"/>
        <v>#N/A</v>
      </c>
      <c r="AB691" t="e">
        <f t="shared" ca="1" si="1764"/>
        <v>#N/A</v>
      </c>
      <c r="AC691" t="e">
        <f t="shared" ca="1" si="1764"/>
        <v>#N/A</v>
      </c>
      <c r="AD691" t="e">
        <f t="shared" ca="1" si="1764"/>
        <v>#N/A</v>
      </c>
      <c r="AE691" t="e">
        <f t="shared" ca="1" si="1764"/>
        <v>#N/A</v>
      </c>
      <c r="AF691" t="e">
        <f t="shared" ca="1" si="1764"/>
        <v>#N/A</v>
      </c>
      <c r="AG691" t="e">
        <f t="shared" ca="1" si="1764"/>
        <v>#N/A</v>
      </c>
      <c r="AH691" t="e">
        <f t="shared" ca="1" si="1764"/>
        <v>#N/A</v>
      </c>
      <c r="AI691" t="e">
        <f t="shared" ca="1" si="1764"/>
        <v>#N/A</v>
      </c>
      <c r="AJ691" t="e">
        <f t="shared" ca="1" si="1764"/>
        <v>#N/A</v>
      </c>
      <c r="AK691" t="e">
        <f t="shared" ca="1" si="1764"/>
        <v>#N/A</v>
      </c>
      <c r="AL691" t="e">
        <f t="shared" ca="1" si="1764"/>
        <v>#N/A</v>
      </c>
      <c r="AM691" t="e">
        <f t="shared" ca="1" si="1764"/>
        <v>#N/A</v>
      </c>
      <c r="AN691" t="e">
        <f t="shared" ca="1" si="1764"/>
        <v>#N/A</v>
      </c>
      <c r="AO691" t="e">
        <f t="shared" ca="1" si="1764"/>
        <v>#N/A</v>
      </c>
      <c r="AP691" t="e">
        <f t="shared" ca="1" si="1764"/>
        <v>#N/A</v>
      </c>
      <c r="AQ691" t="e">
        <f t="shared" ca="1" si="1764"/>
        <v>#N/A</v>
      </c>
      <c r="AR691" t="e">
        <f t="shared" ca="1" si="1764"/>
        <v>#N/A</v>
      </c>
      <c r="AS691" t="e">
        <f t="shared" ca="1" si="1764"/>
        <v>#N/A</v>
      </c>
      <c r="AT691" t="e">
        <f t="shared" ca="1" si="1764"/>
        <v>#N/A</v>
      </c>
      <c r="AU691" t="e">
        <f t="shared" ca="1" si="1764"/>
        <v>#N/A</v>
      </c>
      <c r="AV691" t="e">
        <f t="shared" ca="1" si="1764"/>
        <v>#N/A</v>
      </c>
      <c r="AW691" t="e">
        <f t="shared" ca="1" si="1764"/>
        <v>#N/A</v>
      </c>
      <c r="AX691" t="e">
        <f t="shared" ca="1" si="1764"/>
        <v>#N/A</v>
      </c>
      <c r="AY691" t="e">
        <f t="shared" ca="1" si="1764"/>
        <v>#N/A</v>
      </c>
      <c r="AZ691" t="e">
        <f t="shared" ca="1" si="1764"/>
        <v>#N/A</v>
      </c>
      <c r="BA691" t="e">
        <f t="shared" ca="1" si="1764"/>
        <v>#N/A</v>
      </c>
      <c r="BB691" s="91" t="e">
        <f t="shared" ca="1" si="1764"/>
        <v>#N/A</v>
      </c>
      <c r="BC691" t="e">
        <f t="shared" ca="1" si="1764"/>
        <v>#N/A</v>
      </c>
      <c r="BD691" t="e">
        <f t="shared" ca="1" si="1764"/>
        <v>#N/A</v>
      </c>
      <c r="BE691" t="e">
        <f t="shared" ca="1" si="1764"/>
        <v>#N/A</v>
      </c>
      <c r="BF691" t="e">
        <f t="shared" ca="1" si="1764"/>
        <v>#N/A</v>
      </c>
      <c r="BG691" t="e">
        <f t="shared" ca="1" si="1764"/>
        <v>#N/A</v>
      </c>
      <c r="BH691" t="e">
        <f t="shared" ca="1" si="1764"/>
        <v>#N/A</v>
      </c>
      <c r="BI691" t="e">
        <f t="shared" ca="1" si="1764"/>
        <v>#N/A</v>
      </c>
      <c r="BJ691" t="e">
        <f t="shared" ca="1" si="1764"/>
        <v>#N/A</v>
      </c>
      <c r="BK691" t="e">
        <f t="shared" ca="1" si="1764"/>
        <v>#N/A</v>
      </c>
      <c r="BL691" t="e">
        <f t="shared" ca="1" si="1764"/>
        <v>#N/A</v>
      </c>
      <c r="BM691" t="e">
        <f t="shared" ca="1" si="1764"/>
        <v>#N/A</v>
      </c>
      <c r="BN691" t="e">
        <f t="shared" ca="1" si="1764"/>
        <v>#N/A</v>
      </c>
      <c r="BO691" t="e">
        <f t="shared" ca="1" si="1764"/>
        <v>#N/A</v>
      </c>
      <c r="BP691" t="e">
        <f t="shared" ca="1" si="1764"/>
        <v>#N/A</v>
      </c>
      <c r="BQ691" t="e">
        <f t="shared" ca="1" si="1764"/>
        <v>#N/A</v>
      </c>
      <c r="BR691" t="e">
        <f t="shared" ca="1" si="1764"/>
        <v>#N/A</v>
      </c>
      <c r="BS691" t="e">
        <f t="shared" ca="1" si="1764"/>
        <v>#N/A</v>
      </c>
      <c r="BT691" t="e">
        <f t="shared" ca="1" si="1764"/>
        <v>#N/A</v>
      </c>
      <c r="BU691" t="e">
        <f t="shared" ca="1" si="1764"/>
        <v>#N/A</v>
      </c>
      <c r="BV691" t="e">
        <f t="shared" ca="1" si="1764"/>
        <v>#N/A</v>
      </c>
      <c r="BW691" t="e">
        <f t="shared" ca="1" si="1764"/>
        <v>#N/A</v>
      </c>
      <c r="BX691" t="e">
        <f t="shared" ca="1" si="1764"/>
        <v>#N/A</v>
      </c>
      <c r="BY691" t="e">
        <f t="shared" ca="1" si="1764"/>
        <v>#N/A</v>
      </c>
      <c r="BZ691" t="e">
        <f t="shared" ca="1" si="1764"/>
        <v>#N/A</v>
      </c>
      <c r="CA691" t="e">
        <f t="shared" ca="1" si="1764"/>
        <v>#N/A</v>
      </c>
      <c r="CB691" t="e">
        <f t="shared" ca="1" si="1764"/>
        <v>#N/A</v>
      </c>
      <c r="CC691" t="e">
        <f t="shared" ca="1" si="1764"/>
        <v>#N/A</v>
      </c>
      <c r="CD691" t="e">
        <f t="shared" ca="1" si="1764"/>
        <v>#N/A</v>
      </c>
      <c r="CE691" t="e">
        <f t="shared" ca="1" si="1764"/>
        <v>#N/A</v>
      </c>
      <c r="CF691" s="91" t="e">
        <f t="shared" ca="1" si="1764"/>
        <v>#N/A</v>
      </c>
      <c r="CG691" t="e">
        <f t="shared" ca="1" si="1764"/>
        <v>#N/A</v>
      </c>
      <c r="CH691" t="e">
        <f t="shared" ca="1" si="1764"/>
        <v>#N/A</v>
      </c>
      <c r="CI691" t="e">
        <f t="shared" ca="1" si="1764"/>
        <v>#N/A</v>
      </c>
      <c r="CJ691" t="e">
        <f t="shared" ref="CJ691:EN694" ca="1" si="1765">IF($H691="Yes",0,$L691*$E$680)</f>
        <v>#N/A</v>
      </c>
      <c r="CK691" t="e">
        <f t="shared" ca="1" si="1765"/>
        <v>#N/A</v>
      </c>
      <c r="CL691" t="e">
        <f t="shared" ca="1" si="1765"/>
        <v>#N/A</v>
      </c>
      <c r="CM691" t="e">
        <f t="shared" ca="1" si="1765"/>
        <v>#N/A</v>
      </c>
      <c r="CN691" t="e">
        <f t="shared" ca="1" si="1765"/>
        <v>#N/A</v>
      </c>
      <c r="CO691" t="e">
        <f t="shared" ca="1" si="1765"/>
        <v>#N/A</v>
      </c>
      <c r="CP691" t="e">
        <f t="shared" ca="1" si="1765"/>
        <v>#N/A</v>
      </c>
      <c r="CQ691" t="e">
        <f t="shared" ca="1" si="1765"/>
        <v>#N/A</v>
      </c>
      <c r="CR691" t="e">
        <f t="shared" ca="1" si="1765"/>
        <v>#N/A</v>
      </c>
      <c r="CS691" t="e">
        <f t="shared" ca="1" si="1765"/>
        <v>#N/A</v>
      </c>
      <c r="CT691" t="e">
        <f t="shared" ca="1" si="1765"/>
        <v>#N/A</v>
      </c>
      <c r="CU691" t="e">
        <f t="shared" ca="1" si="1765"/>
        <v>#N/A</v>
      </c>
      <c r="CV691" t="e">
        <f t="shared" ca="1" si="1765"/>
        <v>#N/A</v>
      </c>
      <c r="CW691" t="e">
        <f t="shared" ca="1" si="1765"/>
        <v>#N/A</v>
      </c>
      <c r="CX691" t="e">
        <f t="shared" ca="1" si="1765"/>
        <v>#N/A</v>
      </c>
      <c r="CY691" t="e">
        <f t="shared" ca="1" si="1765"/>
        <v>#N/A</v>
      </c>
      <c r="CZ691" t="e">
        <f t="shared" ca="1" si="1765"/>
        <v>#N/A</v>
      </c>
      <c r="DA691" t="e">
        <f t="shared" ca="1" si="1765"/>
        <v>#N/A</v>
      </c>
      <c r="DB691" t="e">
        <f t="shared" ca="1" si="1765"/>
        <v>#N/A</v>
      </c>
      <c r="DC691" t="e">
        <f t="shared" ca="1" si="1765"/>
        <v>#N/A</v>
      </c>
      <c r="DD691" t="e">
        <f t="shared" ca="1" si="1765"/>
        <v>#N/A</v>
      </c>
      <c r="DE691" t="e">
        <f t="shared" ca="1" si="1765"/>
        <v>#N/A</v>
      </c>
      <c r="DF691" t="e">
        <f t="shared" ca="1" si="1765"/>
        <v>#N/A</v>
      </c>
      <c r="DG691" t="e">
        <f t="shared" ca="1" si="1765"/>
        <v>#N/A</v>
      </c>
      <c r="DH691" t="e">
        <f t="shared" ca="1" si="1765"/>
        <v>#N/A</v>
      </c>
      <c r="DI691" t="e">
        <f t="shared" ca="1" si="1765"/>
        <v>#N/A</v>
      </c>
      <c r="DJ691" s="91" t="e">
        <f t="shared" ca="1" si="1765"/>
        <v>#N/A</v>
      </c>
      <c r="DK691" t="e">
        <f t="shared" ca="1" si="1765"/>
        <v>#N/A</v>
      </c>
      <c r="DL691" t="e">
        <f t="shared" ca="1" si="1765"/>
        <v>#N/A</v>
      </c>
      <c r="DM691" t="e">
        <f t="shared" ca="1" si="1765"/>
        <v>#N/A</v>
      </c>
      <c r="DN691" t="e">
        <f t="shared" ca="1" si="1765"/>
        <v>#N/A</v>
      </c>
      <c r="DO691" t="e">
        <f t="shared" ca="1" si="1765"/>
        <v>#N/A</v>
      </c>
      <c r="DP691" t="e">
        <f t="shared" ca="1" si="1765"/>
        <v>#N/A</v>
      </c>
      <c r="DQ691" t="e">
        <f t="shared" ca="1" si="1765"/>
        <v>#N/A</v>
      </c>
      <c r="DR691" t="e">
        <f t="shared" ca="1" si="1765"/>
        <v>#N/A</v>
      </c>
      <c r="DS691" t="e">
        <f t="shared" ca="1" si="1765"/>
        <v>#N/A</v>
      </c>
      <c r="DT691" t="e">
        <f t="shared" ca="1" si="1765"/>
        <v>#N/A</v>
      </c>
      <c r="DU691" t="e">
        <f t="shared" ca="1" si="1765"/>
        <v>#N/A</v>
      </c>
      <c r="DV691" t="e">
        <f t="shared" ca="1" si="1765"/>
        <v>#N/A</v>
      </c>
      <c r="DW691" t="e">
        <f t="shared" ca="1" si="1765"/>
        <v>#N/A</v>
      </c>
      <c r="DX691" t="e">
        <f t="shared" ca="1" si="1765"/>
        <v>#N/A</v>
      </c>
      <c r="DY691" t="e">
        <f t="shared" ca="1" si="1765"/>
        <v>#N/A</v>
      </c>
      <c r="DZ691" t="e">
        <f t="shared" ca="1" si="1765"/>
        <v>#N/A</v>
      </c>
      <c r="EA691" t="e">
        <f t="shared" ca="1" si="1765"/>
        <v>#N/A</v>
      </c>
      <c r="EB691" t="e">
        <f t="shared" ca="1" si="1765"/>
        <v>#N/A</v>
      </c>
      <c r="EC691" t="e">
        <f t="shared" ca="1" si="1765"/>
        <v>#N/A</v>
      </c>
      <c r="ED691" t="e">
        <f t="shared" ca="1" si="1765"/>
        <v>#N/A</v>
      </c>
      <c r="EE691" t="e">
        <f t="shared" ca="1" si="1765"/>
        <v>#N/A</v>
      </c>
      <c r="EF691" t="e">
        <f t="shared" ca="1" si="1765"/>
        <v>#N/A</v>
      </c>
      <c r="EG691" t="e">
        <f t="shared" ca="1" si="1765"/>
        <v>#N/A</v>
      </c>
      <c r="EH691" t="e">
        <f t="shared" ca="1" si="1765"/>
        <v>#N/A</v>
      </c>
      <c r="EI691" t="e">
        <f t="shared" ca="1" si="1765"/>
        <v>#N/A</v>
      </c>
      <c r="EJ691" t="e">
        <f t="shared" ca="1" si="1765"/>
        <v>#N/A</v>
      </c>
      <c r="EK691" t="e">
        <f t="shared" ca="1" si="1765"/>
        <v>#N/A</v>
      </c>
      <c r="EL691" t="e">
        <f t="shared" ca="1" si="1765"/>
        <v>#N/A</v>
      </c>
      <c r="EM691" t="e">
        <f t="shared" ca="1" si="1765"/>
        <v>#N/A</v>
      </c>
      <c r="EN691" s="91" t="e">
        <f t="shared" ca="1" si="1765"/>
        <v>#N/A</v>
      </c>
    </row>
    <row r="692" spans="1:144">
      <c r="A692" t="str">
        <f ca="1"/>
        <v>Superstructure</v>
      </c>
      <c r="B692" t="str">
        <f ca="1"/>
        <v>Beams</v>
      </c>
      <c r="C692">
        <f ca="1"/>
        <v>0</v>
      </c>
      <c r="D692" t="str">
        <f ca="1"/>
        <v/>
      </c>
      <c r="E692">
        <f ca="1"/>
        <v>0</v>
      </c>
      <c r="F692">
        <f ca="1"/>
        <v>0</v>
      </c>
      <c r="G692">
        <f ca="1"/>
        <v>0</v>
      </c>
      <c r="H692" t="str">
        <f ca="1"/>
        <v/>
      </c>
      <c r="I692">
        <f ca="1"/>
        <v>0</v>
      </c>
      <c r="J692" t="str">
        <f ca="1"/>
        <v/>
      </c>
      <c r="K692" t="str">
        <f ca="1"/>
        <v>0</v>
      </c>
      <c r="L692" t="str">
        <f ca="1"/>
        <v>0</v>
      </c>
      <c r="M692" t="str">
        <f ca="1"/>
        <v>0</v>
      </c>
      <c r="X692" s="91" t="e">
        <f t="shared" ca="1" si="1760"/>
        <v>#N/A</v>
      </c>
      <c r="Y692" t="e">
        <f t="shared" ref="Y692:CJ695" ca="1" si="1766">IF($H692="Yes",0,$L692*$E$680)</f>
        <v>#N/A</v>
      </c>
      <c r="Z692" t="e">
        <f t="shared" ca="1" si="1766"/>
        <v>#N/A</v>
      </c>
      <c r="AA692" t="e">
        <f t="shared" ca="1" si="1766"/>
        <v>#N/A</v>
      </c>
      <c r="AB692" t="e">
        <f t="shared" ca="1" si="1766"/>
        <v>#N/A</v>
      </c>
      <c r="AC692" t="e">
        <f t="shared" ca="1" si="1766"/>
        <v>#N/A</v>
      </c>
      <c r="AD692" t="e">
        <f t="shared" ca="1" si="1766"/>
        <v>#N/A</v>
      </c>
      <c r="AE692" t="e">
        <f t="shared" ca="1" si="1766"/>
        <v>#N/A</v>
      </c>
      <c r="AF692" t="e">
        <f t="shared" ca="1" si="1766"/>
        <v>#N/A</v>
      </c>
      <c r="AG692" t="e">
        <f t="shared" ca="1" si="1766"/>
        <v>#N/A</v>
      </c>
      <c r="AH692" t="e">
        <f t="shared" ca="1" si="1766"/>
        <v>#N/A</v>
      </c>
      <c r="AI692" t="e">
        <f t="shared" ca="1" si="1766"/>
        <v>#N/A</v>
      </c>
      <c r="AJ692" t="e">
        <f t="shared" ca="1" si="1766"/>
        <v>#N/A</v>
      </c>
      <c r="AK692" t="e">
        <f t="shared" ca="1" si="1766"/>
        <v>#N/A</v>
      </c>
      <c r="AL692" t="e">
        <f t="shared" ca="1" si="1766"/>
        <v>#N/A</v>
      </c>
      <c r="AM692" t="e">
        <f t="shared" ca="1" si="1766"/>
        <v>#N/A</v>
      </c>
      <c r="AN692" t="e">
        <f t="shared" ca="1" si="1766"/>
        <v>#N/A</v>
      </c>
      <c r="AO692" t="e">
        <f t="shared" ca="1" si="1766"/>
        <v>#N/A</v>
      </c>
      <c r="AP692" t="e">
        <f t="shared" ca="1" si="1766"/>
        <v>#N/A</v>
      </c>
      <c r="AQ692" t="e">
        <f t="shared" ca="1" si="1766"/>
        <v>#N/A</v>
      </c>
      <c r="AR692" t="e">
        <f t="shared" ca="1" si="1766"/>
        <v>#N/A</v>
      </c>
      <c r="AS692" t="e">
        <f t="shared" ca="1" si="1766"/>
        <v>#N/A</v>
      </c>
      <c r="AT692" t="e">
        <f t="shared" ca="1" si="1766"/>
        <v>#N/A</v>
      </c>
      <c r="AU692" t="e">
        <f t="shared" ca="1" si="1766"/>
        <v>#N/A</v>
      </c>
      <c r="AV692" t="e">
        <f t="shared" ca="1" si="1766"/>
        <v>#N/A</v>
      </c>
      <c r="AW692" t="e">
        <f t="shared" ca="1" si="1766"/>
        <v>#N/A</v>
      </c>
      <c r="AX692" t="e">
        <f t="shared" ca="1" si="1766"/>
        <v>#N/A</v>
      </c>
      <c r="AY692" t="e">
        <f t="shared" ca="1" si="1766"/>
        <v>#N/A</v>
      </c>
      <c r="AZ692" t="e">
        <f t="shared" ca="1" si="1766"/>
        <v>#N/A</v>
      </c>
      <c r="BA692" t="e">
        <f t="shared" ca="1" si="1766"/>
        <v>#N/A</v>
      </c>
      <c r="BB692" s="91" t="e">
        <f t="shared" ca="1" si="1766"/>
        <v>#N/A</v>
      </c>
      <c r="BC692" t="e">
        <f t="shared" ca="1" si="1766"/>
        <v>#N/A</v>
      </c>
      <c r="BD692" t="e">
        <f t="shared" ca="1" si="1766"/>
        <v>#N/A</v>
      </c>
      <c r="BE692" t="e">
        <f t="shared" ca="1" si="1766"/>
        <v>#N/A</v>
      </c>
      <c r="BF692" t="e">
        <f t="shared" ca="1" si="1766"/>
        <v>#N/A</v>
      </c>
      <c r="BG692" t="e">
        <f t="shared" ca="1" si="1766"/>
        <v>#N/A</v>
      </c>
      <c r="BH692" t="e">
        <f t="shared" ca="1" si="1766"/>
        <v>#N/A</v>
      </c>
      <c r="BI692" t="e">
        <f t="shared" ca="1" si="1766"/>
        <v>#N/A</v>
      </c>
      <c r="BJ692" t="e">
        <f t="shared" ca="1" si="1766"/>
        <v>#N/A</v>
      </c>
      <c r="BK692" t="e">
        <f t="shared" ca="1" si="1766"/>
        <v>#N/A</v>
      </c>
      <c r="BL692" t="e">
        <f t="shared" ca="1" si="1766"/>
        <v>#N/A</v>
      </c>
      <c r="BM692" t="e">
        <f t="shared" ca="1" si="1766"/>
        <v>#N/A</v>
      </c>
      <c r="BN692" t="e">
        <f t="shared" ca="1" si="1766"/>
        <v>#N/A</v>
      </c>
      <c r="BO692" t="e">
        <f t="shared" ca="1" si="1766"/>
        <v>#N/A</v>
      </c>
      <c r="BP692" t="e">
        <f t="shared" ca="1" si="1766"/>
        <v>#N/A</v>
      </c>
      <c r="BQ692" t="e">
        <f t="shared" ca="1" si="1766"/>
        <v>#N/A</v>
      </c>
      <c r="BR692" t="e">
        <f t="shared" ca="1" si="1766"/>
        <v>#N/A</v>
      </c>
      <c r="BS692" t="e">
        <f t="shared" ca="1" si="1766"/>
        <v>#N/A</v>
      </c>
      <c r="BT692" t="e">
        <f t="shared" ca="1" si="1766"/>
        <v>#N/A</v>
      </c>
      <c r="BU692" t="e">
        <f t="shared" ca="1" si="1766"/>
        <v>#N/A</v>
      </c>
      <c r="BV692" t="e">
        <f t="shared" ca="1" si="1766"/>
        <v>#N/A</v>
      </c>
      <c r="BW692" t="e">
        <f t="shared" ca="1" si="1766"/>
        <v>#N/A</v>
      </c>
      <c r="BX692" t="e">
        <f t="shared" ca="1" si="1766"/>
        <v>#N/A</v>
      </c>
      <c r="BY692" t="e">
        <f t="shared" ca="1" si="1766"/>
        <v>#N/A</v>
      </c>
      <c r="BZ692" t="e">
        <f t="shared" ca="1" si="1766"/>
        <v>#N/A</v>
      </c>
      <c r="CA692" t="e">
        <f t="shared" ca="1" si="1766"/>
        <v>#N/A</v>
      </c>
      <c r="CB692" t="e">
        <f t="shared" ca="1" si="1766"/>
        <v>#N/A</v>
      </c>
      <c r="CC692" t="e">
        <f t="shared" ca="1" si="1766"/>
        <v>#N/A</v>
      </c>
      <c r="CD692" t="e">
        <f t="shared" ca="1" si="1766"/>
        <v>#N/A</v>
      </c>
      <c r="CE692" t="e">
        <f t="shared" ca="1" si="1766"/>
        <v>#N/A</v>
      </c>
      <c r="CF692" s="91" t="e">
        <f t="shared" ca="1" si="1766"/>
        <v>#N/A</v>
      </c>
      <c r="CG692" t="e">
        <f t="shared" ca="1" si="1766"/>
        <v>#N/A</v>
      </c>
      <c r="CH692" t="e">
        <f t="shared" ca="1" si="1766"/>
        <v>#N/A</v>
      </c>
      <c r="CI692" t="e">
        <f t="shared" ca="1" si="1766"/>
        <v>#N/A</v>
      </c>
      <c r="CJ692" t="e">
        <f t="shared" ca="1" si="1766"/>
        <v>#N/A</v>
      </c>
      <c r="CK692" t="e">
        <f t="shared" ca="1" si="1765"/>
        <v>#N/A</v>
      </c>
      <c r="CL692" t="e">
        <f t="shared" ca="1" si="1765"/>
        <v>#N/A</v>
      </c>
      <c r="CM692" t="e">
        <f t="shared" ca="1" si="1765"/>
        <v>#N/A</v>
      </c>
      <c r="CN692" t="e">
        <f t="shared" ca="1" si="1765"/>
        <v>#N/A</v>
      </c>
      <c r="CO692" t="e">
        <f t="shared" ca="1" si="1765"/>
        <v>#N/A</v>
      </c>
      <c r="CP692" t="e">
        <f t="shared" ca="1" si="1765"/>
        <v>#N/A</v>
      </c>
      <c r="CQ692" t="e">
        <f t="shared" ca="1" si="1765"/>
        <v>#N/A</v>
      </c>
      <c r="CR692" t="e">
        <f t="shared" ca="1" si="1765"/>
        <v>#N/A</v>
      </c>
      <c r="CS692" t="e">
        <f t="shared" ca="1" si="1765"/>
        <v>#N/A</v>
      </c>
      <c r="CT692" t="e">
        <f t="shared" ca="1" si="1765"/>
        <v>#N/A</v>
      </c>
      <c r="CU692" t="e">
        <f t="shared" ca="1" si="1765"/>
        <v>#N/A</v>
      </c>
      <c r="CV692" t="e">
        <f t="shared" ca="1" si="1765"/>
        <v>#N/A</v>
      </c>
      <c r="CW692" t="e">
        <f t="shared" ca="1" si="1765"/>
        <v>#N/A</v>
      </c>
      <c r="CX692" t="e">
        <f t="shared" ca="1" si="1765"/>
        <v>#N/A</v>
      </c>
      <c r="CY692" t="e">
        <f t="shared" ca="1" si="1765"/>
        <v>#N/A</v>
      </c>
      <c r="CZ692" t="e">
        <f t="shared" ca="1" si="1765"/>
        <v>#N/A</v>
      </c>
      <c r="DA692" t="e">
        <f t="shared" ca="1" si="1765"/>
        <v>#N/A</v>
      </c>
      <c r="DB692" t="e">
        <f t="shared" ca="1" si="1765"/>
        <v>#N/A</v>
      </c>
      <c r="DC692" t="e">
        <f t="shared" ca="1" si="1765"/>
        <v>#N/A</v>
      </c>
      <c r="DD692" t="e">
        <f t="shared" ca="1" si="1765"/>
        <v>#N/A</v>
      </c>
      <c r="DE692" t="e">
        <f t="shared" ca="1" si="1765"/>
        <v>#N/A</v>
      </c>
      <c r="DF692" t="e">
        <f t="shared" ca="1" si="1765"/>
        <v>#N/A</v>
      </c>
      <c r="DG692" t="e">
        <f t="shared" ca="1" si="1765"/>
        <v>#N/A</v>
      </c>
      <c r="DH692" t="e">
        <f t="shared" ca="1" si="1765"/>
        <v>#N/A</v>
      </c>
      <c r="DI692" t="e">
        <f t="shared" ca="1" si="1765"/>
        <v>#N/A</v>
      </c>
      <c r="DJ692" s="91" t="e">
        <f t="shared" ca="1" si="1765"/>
        <v>#N/A</v>
      </c>
      <c r="DK692" t="e">
        <f t="shared" ca="1" si="1765"/>
        <v>#N/A</v>
      </c>
      <c r="DL692" t="e">
        <f t="shared" ca="1" si="1765"/>
        <v>#N/A</v>
      </c>
      <c r="DM692" t="e">
        <f t="shared" ca="1" si="1765"/>
        <v>#N/A</v>
      </c>
      <c r="DN692" t="e">
        <f t="shared" ca="1" si="1765"/>
        <v>#N/A</v>
      </c>
      <c r="DO692" t="e">
        <f t="shared" ca="1" si="1765"/>
        <v>#N/A</v>
      </c>
      <c r="DP692" t="e">
        <f t="shared" ca="1" si="1765"/>
        <v>#N/A</v>
      </c>
      <c r="DQ692" t="e">
        <f t="shared" ca="1" si="1765"/>
        <v>#N/A</v>
      </c>
      <c r="DR692" t="e">
        <f t="shared" ca="1" si="1765"/>
        <v>#N/A</v>
      </c>
      <c r="DS692" t="e">
        <f t="shared" ca="1" si="1765"/>
        <v>#N/A</v>
      </c>
      <c r="DT692" t="e">
        <f t="shared" ca="1" si="1765"/>
        <v>#N/A</v>
      </c>
      <c r="DU692" t="e">
        <f t="shared" ca="1" si="1765"/>
        <v>#N/A</v>
      </c>
      <c r="DV692" t="e">
        <f t="shared" ca="1" si="1765"/>
        <v>#N/A</v>
      </c>
      <c r="DW692" t="e">
        <f t="shared" ca="1" si="1765"/>
        <v>#N/A</v>
      </c>
      <c r="DX692" t="e">
        <f t="shared" ca="1" si="1765"/>
        <v>#N/A</v>
      </c>
      <c r="DY692" t="e">
        <f t="shared" ca="1" si="1765"/>
        <v>#N/A</v>
      </c>
      <c r="DZ692" t="e">
        <f t="shared" ca="1" si="1765"/>
        <v>#N/A</v>
      </c>
      <c r="EA692" t="e">
        <f t="shared" ca="1" si="1765"/>
        <v>#N/A</v>
      </c>
      <c r="EB692" t="e">
        <f t="shared" ca="1" si="1765"/>
        <v>#N/A</v>
      </c>
      <c r="EC692" t="e">
        <f t="shared" ca="1" si="1765"/>
        <v>#N/A</v>
      </c>
      <c r="ED692" t="e">
        <f t="shared" ca="1" si="1765"/>
        <v>#N/A</v>
      </c>
      <c r="EE692" t="e">
        <f t="shared" ca="1" si="1765"/>
        <v>#N/A</v>
      </c>
      <c r="EF692" t="e">
        <f t="shared" ca="1" si="1765"/>
        <v>#N/A</v>
      </c>
      <c r="EG692" t="e">
        <f t="shared" ca="1" si="1765"/>
        <v>#N/A</v>
      </c>
      <c r="EH692" t="e">
        <f t="shared" ca="1" si="1765"/>
        <v>#N/A</v>
      </c>
      <c r="EI692" t="e">
        <f t="shared" ca="1" si="1765"/>
        <v>#N/A</v>
      </c>
      <c r="EJ692" t="e">
        <f t="shared" ca="1" si="1765"/>
        <v>#N/A</v>
      </c>
      <c r="EK692" t="e">
        <f t="shared" ca="1" si="1765"/>
        <v>#N/A</v>
      </c>
      <c r="EL692" t="e">
        <f t="shared" ca="1" si="1765"/>
        <v>#N/A</v>
      </c>
      <c r="EM692" t="e">
        <f t="shared" ca="1" si="1765"/>
        <v>#N/A</v>
      </c>
      <c r="EN692" s="91" t="e">
        <f t="shared" ca="1" si="1765"/>
        <v>#N/A</v>
      </c>
    </row>
    <row r="693" spans="1:144">
      <c r="A693" t="str">
        <f ca="1"/>
        <v>Superstructure</v>
      </c>
      <c r="B693" t="str">
        <f ca="1"/>
        <v>Secondary beams</v>
      </c>
      <c r="C693">
        <f ca="1"/>
        <v>0</v>
      </c>
      <c r="D693" t="str">
        <f ca="1"/>
        <v/>
      </c>
      <c r="E693">
        <f ca="1"/>
        <v>0</v>
      </c>
      <c r="F693">
        <f ca="1"/>
        <v>0</v>
      </c>
      <c r="G693">
        <f ca="1"/>
        <v>0</v>
      </c>
      <c r="H693" t="str">
        <f ca="1"/>
        <v/>
      </c>
      <c r="I693">
        <f ca="1"/>
        <v>0</v>
      </c>
      <c r="J693" t="str">
        <f ca="1"/>
        <v/>
      </c>
      <c r="K693" t="str">
        <f ca="1"/>
        <v>0</v>
      </c>
      <c r="L693" t="str">
        <f ca="1"/>
        <v>0</v>
      </c>
      <c r="M693" t="str">
        <f ca="1"/>
        <v>0</v>
      </c>
      <c r="X693" s="91" t="e">
        <f t="shared" ca="1" si="1760"/>
        <v>#N/A</v>
      </c>
      <c r="Y693" t="e">
        <f t="shared" ca="1" si="1766"/>
        <v>#N/A</v>
      </c>
      <c r="Z693" t="e">
        <f t="shared" ca="1" si="1766"/>
        <v>#N/A</v>
      </c>
      <c r="AA693" t="e">
        <f t="shared" ca="1" si="1766"/>
        <v>#N/A</v>
      </c>
      <c r="AB693" t="e">
        <f t="shared" ca="1" si="1766"/>
        <v>#N/A</v>
      </c>
      <c r="AC693" t="e">
        <f t="shared" ca="1" si="1766"/>
        <v>#N/A</v>
      </c>
      <c r="AD693" t="e">
        <f t="shared" ca="1" si="1766"/>
        <v>#N/A</v>
      </c>
      <c r="AE693" t="e">
        <f t="shared" ca="1" si="1766"/>
        <v>#N/A</v>
      </c>
      <c r="AF693" t="e">
        <f t="shared" ca="1" si="1766"/>
        <v>#N/A</v>
      </c>
      <c r="AG693" t="e">
        <f t="shared" ca="1" si="1766"/>
        <v>#N/A</v>
      </c>
      <c r="AH693" t="e">
        <f t="shared" ca="1" si="1766"/>
        <v>#N/A</v>
      </c>
      <c r="AI693" t="e">
        <f t="shared" ca="1" si="1766"/>
        <v>#N/A</v>
      </c>
      <c r="AJ693" t="e">
        <f t="shared" ca="1" si="1766"/>
        <v>#N/A</v>
      </c>
      <c r="AK693" t="e">
        <f t="shared" ca="1" si="1766"/>
        <v>#N/A</v>
      </c>
      <c r="AL693" t="e">
        <f t="shared" ca="1" si="1766"/>
        <v>#N/A</v>
      </c>
      <c r="AM693" t="e">
        <f t="shared" ca="1" si="1766"/>
        <v>#N/A</v>
      </c>
      <c r="AN693" t="e">
        <f t="shared" ca="1" si="1766"/>
        <v>#N/A</v>
      </c>
      <c r="AO693" t="e">
        <f t="shared" ca="1" si="1766"/>
        <v>#N/A</v>
      </c>
      <c r="AP693" t="e">
        <f t="shared" ca="1" si="1766"/>
        <v>#N/A</v>
      </c>
      <c r="AQ693" t="e">
        <f t="shared" ca="1" si="1766"/>
        <v>#N/A</v>
      </c>
      <c r="AR693" t="e">
        <f t="shared" ca="1" si="1766"/>
        <v>#N/A</v>
      </c>
      <c r="AS693" t="e">
        <f t="shared" ca="1" si="1766"/>
        <v>#N/A</v>
      </c>
      <c r="AT693" t="e">
        <f t="shared" ca="1" si="1766"/>
        <v>#N/A</v>
      </c>
      <c r="AU693" t="e">
        <f t="shared" ca="1" si="1766"/>
        <v>#N/A</v>
      </c>
      <c r="AV693" t="e">
        <f t="shared" ca="1" si="1766"/>
        <v>#N/A</v>
      </c>
      <c r="AW693" t="e">
        <f t="shared" ca="1" si="1766"/>
        <v>#N/A</v>
      </c>
      <c r="AX693" t="e">
        <f t="shared" ca="1" si="1766"/>
        <v>#N/A</v>
      </c>
      <c r="AY693" t="e">
        <f t="shared" ca="1" si="1766"/>
        <v>#N/A</v>
      </c>
      <c r="AZ693" t="e">
        <f t="shared" ca="1" si="1766"/>
        <v>#N/A</v>
      </c>
      <c r="BA693" t="e">
        <f t="shared" ca="1" si="1766"/>
        <v>#N/A</v>
      </c>
      <c r="BB693" s="91" t="e">
        <f t="shared" ca="1" si="1766"/>
        <v>#N/A</v>
      </c>
      <c r="BC693" t="e">
        <f t="shared" ca="1" si="1766"/>
        <v>#N/A</v>
      </c>
      <c r="BD693" t="e">
        <f t="shared" ca="1" si="1766"/>
        <v>#N/A</v>
      </c>
      <c r="BE693" t="e">
        <f t="shared" ca="1" si="1766"/>
        <v>#N/A</v>
      </c>
      <c r="BF693" t="e">
        <f t="shared" ca="1" si="1766"/>
        <v>#N/A</v>
      </c>
      <c r="BG693" t="e">
        <f t="shared" ca="1" si="1766"/>
        <v>#N/A</v>
      </c>
      <c r="BH693" t="e">
        <f t="shared" ca="1" si="1766"/>
        <v>#N/A</v>
      </c>
      <c r="BI693" t="e">
        <f t="shared" ca="1" si="1766"/>
        <v>#N/A</v>
      </c>
      <c r="BJ693" t="e">
        <f t="shared" ca="1" si="1766"/>
        <v>#N/A</v>
      </c>
      <c r="BK693" t="e">
        <f t="shared" ca="1" si="1766"/>
        <v>#N/A</v>
      </c>
      <c r="BL693" t="e">
        <f t="shared" ca="1" si="1766"/>
        <v>#N/A</v>
      </c>
      <c r="BM693" t="e">
        <f t="shared" ca="1" si="1766"/>
        <v>#N/A</v>
      </c>
      <c r="BN693" t="e">
        <f t="shared" ca="1" si="1766"/>
        <v>#N/A</v>
      </c>
      <c r="BO693" t="e">
        <f t="shared" ca="1" si="1766"/>
        <v>#N/A</v>
      </c>
      <c r="BP693" t="e">
        <f t="shared" ca="1" si="1766"/>
        <v>#N/A</v>
      </c>
      <c r="BQ693" t="e">
        <f t="shared" ca="1" si="1766"/>
        <v>#N/A</v>
      </c>
      <c r="BR693" t="e">
        <f t="shared" ca="1" si="1766"/>
        <v>#N/A</v>
      </c>
      <c r="BS693" t="e">
        <f t="shared" ca="1" si="1766"/>
        <v>#N/A</v>
      </c>
      <c r="BT693" t="e">
        <f t="shared" ca="1" si="1766"/>
        <v>#N/A</v>
      </c>
      <c r="BU693" t="e">
        <f t="shared" ca="1" si="1766"/>
        <v>#N/A</v>
      </c>
      <c r="BV693" t="e">
        <f t="shared" ca="1" si="1766"/>
        <v>#N/A</v>
      </c>
      <c r="BW693" t="e">
        <f t="shared" ca="1" si="1766"/>
        <v>#N/A</v>
      </c>
      <c r="BX693" t="e">
        <f t="shared" ca="1" si="1766"/>
        <v>#N/A</v>
      </c>
      <c r="BY693" t="e">
        <f t="shared" ca="1" si="1766"/>
        <v>#N/A</v>
      </c>
      <c r="BZ693" t="e">
        <f t="shared" ca="1" si="1766"/>
        <v>#N/A</v>
      </c>
      <c r="CA693" t="e">
        <f t="shared" ca="1" si="1766"/>
        <v>#N/A</v>
      </c>
      <c r="CB693" t="e">
        <f t="shared" ca="1" si="1766"/>
        <v>#N/A</v>
      </c>
      <c r="CC693" t="e">
        <f t="shared" ca="1" si="1766"/>
        <v>#N/A</v>
      </c>
      <c r="CD693" t="e">
        <f t="shared" ca="1" si="1766"/>
        <v>#N/A</v>
      </c>
      <c r="CE693" t="e">
        <f t="shared" ca="1" si="1766"/>
        <v>#N/A</v>
      </c>
      <c r="CF693" s="91" t="e">
        <f t="shared" ca="1" si="1766"/>
        <v>#N/A</v>
      </c>
      <c r="CG693" t="e">
        <f t="shared" ca="1" si="1766"/>
        <v>#N/A</v>
      </c>
      <c r="CH693" t="e">
        <f t="shared" ca="1" si="1766"/>
        <v>#N/A</v>
      </c>
      <c r="CI693" t="e">
        <f t="shared" ca="1" si="1766"/>
        <v>#N/A</v>
      </c>
      <c r="CJ693" t="e">
        <f t="shared" ca="1" si="1766"/>
        <v>#N/A</v>
      </c>
      <c r="CK693" t="e">
        <f t="shared" ca="1" si="1765"/>
        <v>#N/A</v>
      </c>
      <c r="CL693" t="e">
        <f t="shared" ca="1" si="1765"/>
        <v>#N/A</v>
      </c>
      <c r="CM693" t="e">
        <f t="shared" ca="1" si="1765"/>
        <v>#N/A</v>
      </c>
      <c r="CN693" t="e">
        <f t="shared" ca="1" si="1765"/>
        <v>#N/A</v>
      </c>
      <c r="CO693" t="e">
        <f t="shared" ca="1" si="1765"/>
        <v>#N/A</v>
      </c>
      <c r="CP693" t="e">
        <f t="shared" ca="1" si="1765"/>
        <v>#N/A</v>
      </c>
      <c r="CQ693" t="e">
        <f t="shared" ca="1" si="1765"/>
        <v>#N/A</v>
      </c>
      <c r="CR693" t="e">
        <f t="shared" ca="1" si="1765"/>
        <v>#N/A</v>
      </c>
      <c r="CS693" t="e">
        <f t="shared" ca="1" si="1765"/>
        <v>#N/A</v>
      </c>
      <c r="CT693" t="e">
        <f t="shared" ca="1" si="1765"/>
        <v>#N/A</v>
      </c>
      <c r="CU693" t="e">
        <f t="shared" ca="1" si="1765"/>
        <v>#N/A</v>
      </c>
      <c r="CV693" t="e">
        <f t="shared" ca="1" si="1765"/>
        <v>#N/A</v>
      </c>
      <c r="CW693" t="e">
        <f t="shared" ca="1" si="1765"/>
        <v>#N/A</v>
      </c>
      <c r="CX693" t="e">
        <f t="shared" ca="1" si="1765"/>
        <v>#N/A</v>
      </c>
      <c r="CY693" t="e">
        <f t="shared" ca="1" si="1765"/>
        <v>#N/A</v>
      </c>
      <c r="CZ693" t="e">
        <f t="shared" ca="1" si="1765"/>
        <v>#N/A</v>
      </c>
      <c r="DA693" t="e">
        <f t="shared" ca="1" si="1765"/>
        <v>#N/A</v>
      </c>
      <c r="DB693" t="e">
        <f t="shared" ca="1" si="1765"/>
        <v>#N/A</v>
      </c>
      <c r="DC693" t="e">
        <f t="shared" ca="1" si="1765"/>
        <v>#N/A</v>
      </c>
      <c r="DD693" t="e">
        <f t="shared" ca="1" si="1765"/>
        <v>#N/A</v>
      </c>
      <c r="DE693" t="e">
        <f t="shared" ca="1" si="1765"/>
        <v>#N/A</v>
      </c>
      <c r="DF693" t="e">
        <f t="shared" ca="1" si="1765"/>
        <v>#N/A</v>
      </c>
      <c r="DG693" t="e">
        <f t="shared" ca="1" si="1765"/>
        <v>#N/A</v>
      </c>
      <c r="DH693" t="e">
        <f t="shared" ca="1" si="1765"/>
        <v>#N/A</v>
      </c>
      <c r="DI693" t="e">
        <f t="shared" ca="1" si="1765"/>
        <v>#N/A</v>
      </c>
      <c r="DJ693" s="91" t="e">
        <f t="shared" ca="1" si="1765"/>
        <v>#N/A</v>
      </c>
      <c r="DK693" t="e">
        <f t="shared" ca="1" si="1765"/>
        <v>#N/A</v>
      </c>
      <c r="DL693" t="e">
        <f t="shared" ca="1" si="1765"/>
        <v>#N/A</v>
      </c>
      <c r="DM693" t="e">
        <f t="shared" ca="1" si="1765"/>
        <v>#N/A</v>
      </c>
      <c r="DN693" t="e">
        <f t="shared" ca="1" si="1765"/>
        <v>#N/A</v>
      </c>
      <c r="DO693" t="e">
        <f t="shared" ca="1" si="1765"/>
        <v>#N/A</v>
      </c>
      <c r="DP693" t="e">
        <f t="shared" ca="1" si="1765"/>
        <v>#N/A</v>
      </c>
      <c r="DQ693" t="e">
        <f t="shared" ca="1" si="1765"/>
        <v>#N/A</v>
      </c>
      <c r="DR693" t="e">
        <f t="shared" ca="1" si="1765"/>
        <v>#N/A</v>
      </c>
      <c r="DS693" t="e">
        <f t="shared" ca="1" si="1765"/>
        <v>#N/A</v>
      </c>
      <c r="DT693" t="e">
        <f t="shared" ca="1" si="1765"/>
        <v>#N/A</v>
      </c>
      <c r="DU693" t="e">
        <f t="shared" ca="1" si="1765"/>
        <v>#N/A</v>
      </c>
      <c r="DV693" t="e">
        <f t="shared" ca="1" si="1765"/>
        <v>#N/A</v>
      </c>
      <c r="DW693" t="e">
        <f t="shared" ca="1" si="1765"/>
        <v>#N/A</v>
      </c>
      <c r="DX693" t="e">
        <f t="shared" ca="1" si="1765"/>
        <v>#N/A</v>
      </c>
      <c r="DY693" t="e">
        <f t="shared" ca="1" si="1765"/>
        <v>#N/A</v>
      </c>
      <c r="DZ693" t="e">
        <f t="shared" ca="1" si="1765"/>
        <v>#N/A</v>
      </c>
      <c r="EA693" t="e">
        <f t="shared" ca="1" si="1765"/>
        <v>#N/A</v>
      </c>
      <c r="EB693" t="e">
        <f t="shared" ca="1" si="1765"/>
        <v>#N/A</v>
      </c>
      <c r="EC693" t="e">
        <f t="shared" ca="1" si="1765"/>
        <v>#N/A</v>
      </c>
      <c r="ED693" t="e">
        <f t="shared" ca="1" si="1765"/>
        <v>#N/A</v>
      </c>
      <c r="EE693" t="e">
        <f t="shared" ca="1" si="1765"/>
        <v>#N/A</v>
      </c>
      <c r="EF693" t="e">
        <f t="shared" ca="1" si="1765"/>
        <v>#N/A</v>
      </c>
      <c r="EG693" t="e">
        <f t="shared" ca="1" si="1765"/>
        <v>#N/A</v>
      </c>
      <c r="EH693" t="e">
        <f t="shared" ca="1" si="1765"/>
        <v>#N/A</v>
      </c>
      <c r="EI693" t="e">
        <f t="shared" ca="1" si="1765"/>
        <v>#N/A</v>
      </c>
      <c r="EJ693" t="e">
        <f t="shared" ca="1" si="1765"/>
        <v>#N/A</v>
      </c>
      <c r="EK693" t="e">
        <f t="shared" ca="1" si="1765"/>
        <v>#N/A</v>
      </c>
      <c r="EL693" t="e">
        <f t="shared" ca="1" si="1765"/>
        <v>#N/A</v>
      </c>
      <c r="EM693" t="e">
        <f t="shared" ca="1" si="1765"/>
        <v>#N/A</v>
      </c>
      <c r="EN693" s="91" t="e">
        <f t="shared" ca="1" si="1765"/>
        <v>#N/A</v>
      </c>
    </row>
    <row r="694" spans="1:144">
      <c r="A694" t="str">
        <f ca="1"/>
        <v>Upper floors</v>
      </c>
      <c r="B694" t="str">
        <f ca="1"/>
        <v>Floor slab</v>
      </c>
      <c r="C694">
        <f ca="1"/>
        <v>0</v>
      </c>
      <c r="D694" t="str">
        <f ca="1"/>
        <v/>
      </c>
      <c r="E694">
        <f ca="1"/>
        <v>0</v>
      </c>
      <c r="F694">
        <f ca="1"/>
        <v>0</v>
      </c>
      <c r="G694">
        <f ca="1"/>
        <v>0</v>
      </c>
      <c r="H694" t="str">
        <f ca="1"/>
        <v/>
      </c>
      <c r="I694">
        <f ca="1"/>
        <v>0</v>
      </c>
      <c r="J694" t="str">
        <f ca="1"/>
        <v/>
      </c>
      <c r="K694" t="str">
        <f ca="1"/>
        <v>0</v>
      </c>
      <c r="L694" t="str">
        <f ca="1"/>
        <v>0</v>
      </c>
      <c r="M694" t="str">
        <f ca="1"/>
        <v>0</v>
      </c>
      <c r="X694" s="91" t="e">
        <f t="shared" ca="1" si="1760"/>
        <v>#N/A</v>
      </c>
      <c r="Y694" t="e">
        <f t="shared" ca="1" si="1766"/>
        <v>#N/A</v>
      </c>
      <c r="Z694" t="e">
        <f t="shared" ca="1" si="1766"/>
        <v>#N/A</v>
      </c>
      <c r="AA694" t="e">
        <f t="shared" ca="1" si="1766"/>
        <v>#N/A</v>
      </c>
      <c r="AB694" t="e">
        <f t="shared" ca="1" si="1766"/>
        <v>#N/A</v>
      </c>
      <c r="AC694" t="e">
        <f t="shared" ca="1" si="1766"/>
        <v>#N/A</v>
      </c>
      <c r="AD694" t="e">
        <f t="shared" ca="1" si="1766"/>
        <v>#N/A</v>
      </c>
      <c r="AE694" t="e">
        <f t="shared" ca="1" si="1766"/>
        <v>#N/A</v>
      </c>
      <c r="AF694" t="e">
        <f t="shared" ca="1" si="1766"/>
        <v>#N/A</v>
      </c>
      <c r="AG694" t="e">
        <f t="shared" ca="1" si="1766"/>
        <v>#N/A</v>
      </c>
      <c r="AH694" t="e">
        <f t="shared" ca="1" si="1766"/>
        <v>#N/A</v>
      </c>
      <c r="AI694" t="e">
        <f t="shared" ca="1" si="1766"/>
        <v>#N/A</v>
      </c>
      <c r="AJ694" t="e">
        <f t="shared" ca="1" si="1766"/>
        <v>#N/A</v>
      </c>
      <c r="AK694" t="e">
        <f t="shared" ca="1" si="1766"/>
        <v>#N/A</v>
      </c>
      <c r="AL694" t="e">
        <f t="shared" ca="1" si="1766"/>
        <v>#N/A</v>
      </c>
      <c r="AM694" t="e">
        <f t="shared" ca="1" si="1766"/>
        <v>#N/A</v>
      </c>
      <c r="AN694" t="e">
        <f t="shared" ca="1" si="1766"/>
        <v>#N/A</v>
      </c>
      <c r="AO694" t="e">
        <f t="shared" ca="1" si="1766"/>
        <v>#N/A</v>
      </c>
      <c r="AP694" t="e">
        <f t="shared" ca="1" si="1766"/>
        <v>#N/A</v>
      </c>
      <c r="AQ694" t="e">
        <f t="shared" ca="1" si="1766"/>
        <v>#N/A</v>
      </c>
      <c r="AR694" t="e">
        <f t="shared" ca="1" si="1766"/>
        <v>#N/A</v>
      </c>
      <c r="AS694" t="e">
        <f t="shared" ca="1" si="1766"/>
        <v>#N/A</v>
      </c>
      <c r="AT694" t="e">
        <f t="shared" ca="1" si="1766"/>
        <v>#N/A</v>
      </c>
      <c r="AU694" t="e">
        <f t="shared" ca="1" si="1766"/>
        <v>#N/A</v>
      </c>
      <c r="AV694" t="e">
        <f t="shared" ca="1" si="1766"/>
        <v>#N/A</v>
      </c>
      <c r="AW694" t="e">
        <f t="shared" ca="1" si="1766"/>
        <v>#N/A</v>
      </c>
      <c r="AX694" t="e">
        <f t="shared" ca="1" si="1766"/>
        <v>#N/A</v>
      </c>
      <c r="AY694" t="e">
        <f t="shared" ca="1" si="1766"/>
        <v>#N/A</v>
      </c>
      <c r="AZ694" t="e">
        <f t="shared" ca="1" si="1766"/>
        <v>#N/A</v>
      </c>
      <c r="BA694" t="e">
        <f t="shared" ca="1" si="1766"/>
        <v>#N/A</v>
      </c>
      <c r="BB694" s="91" t="e">
        <f t="shared" ca="1" si="1766"/>
        <v>#N/A</v>
      </c>
      <c r="BC694" t="e">
        <f t="shared" ca="1" si="1766"/>
        <v>#N/A</v>
      </c>
      <c r="BD694" t="e">
        <f t="shared" ca="1" si="1766"/>
        <v>#N/A</v>
      </c>
      <c r="BE694" t="e">
        <f t="shared" ca="1" si="1766"/>
        <v>#N/A</v>
      </c>
      <c r="BF694" t="e">
        <f t="shared" ca="1" si="1766"/>
        <v>#N/A</v>
      </c>
      <c r="BG694" t="e">
        <f t="shared" ca="1" si="1766"/>
        <v>#N/A</v>
      </c>
      <c r="BH694" t="e">
        <f t="shared" ca="1" si="1766"/>
        <v>#N/A</v>
      </c>
      <c r="BI694" t="e">
        <f t="shared" ca="1" si="1766"/>
        <v>#N/A</v>
      </c>
      <c r="BJ694" t="e">
        <f t="shared" ca="1" si="1766"/>
        <v>#N/A</v>
      </c>
      <c r="BK694" t="e">
        <f t="shared" ca="1" si="1766"/>
        <v>#N/A</v>
      </c>
      <c r="BL694" t="e">
        <f t="shared" ca="1" si="1766"/>
        <v>#N/A</v>
      </c>
      <c r="BM694" t="e">
        <f t="shared" ca="1" si="1766"/>
        <v>#N/A</v>
      </c>
      <c r="BN694" t="e">
        <f t="shared" ca="1" si="1766"/>
        <v>#N/A</v>
      </c>
      <c r="BO694" t="e">
        <f t="shared" ca="1" si="1766"/>
        <v>#N/A</v>
      </c>
      <c r="BP694" t="e">
        <f t="shared" ca="1" si="1766"/>
        <v>#N/A</v>
      </c>
      <c r="BQ694" t="e">
        <f t="shared" ca="1" si="1766"/>
        <v>#N/A</v>
      </c>
      <c r="BR694" t="e">
        <f t="shared" ca="1" si="1766"/>
        <v>#N/A</v>
      </c>
      <c r="BS694" t="e">
        <f t="shared" ca="1" si="1766"/>
        <v>#N/A</v>
      </c>
      <c r="BT694" t="e">
        <f t="shared" ca="1" si="1766"/>
        <v>#N/A</v>
      </c>
      <c r="BU694" t="e">
        <f t="shared" ca="1" si="1766"/>
        <v>#N/A</v>
      </c>
      <c r="BV694" t="e">
        <f t="shared" ca="1" si="1766"/>
        <v>#N/A</v>
      </c>
      <c r="BW694" t="e">
        <f t="shared" ca="1" si="1766"/>
        <v>#N/A</v>
      </c>
      <c r="BX694" t="e">
        <f t="shared" ca="1" si="1766"/>
        <v>#N/A</v>
      </c>
      <c r="BY694" t="e">
        <f t="shared" ca="1" si="1766"/>
        <v>#N/A</v>
      </c>
      <c r="BZ694" t="e">
        <f t="shared" ca="1" si="1766"/>
        <v>#N/A</v>
      </c>
      <c r="CA694" t="e">
        <f t="shared" ca="1" si="1766"/>
        <v>#N/A</v>
      </c>
      <c r="CB694" t="e">
        <f t="shared" ca="1" si="1766"/>
        <v>#N/A</v>
      </c>
      <c r="CC694" t="e">
        <f t="shared" ca="1" si="1766"/>
        <v>#N/A</v>
      </c>
      <c r="CD694" t="e">
        <f t="shared" ca="1" si="1766"/>
        <v>#N/A</v>
      </c>
      <c r="CE694" t="e">
        <f t="shared" ca="1" si="1766"/>
        <v>#N/A</v>
      </c>
      <c r="CF694" s="91" t="e">
        <f t="shared" ca="1" si="1766"/>
        <v>#N/A</v>
      </c>
      <c r="CG694" t="e">
        <f t="shared" ca="1" si="1766"/>
        <v>#N/A</v>
      </c>
      <c r="CH694" t="e">
        <f t="shared" ca="1" si="1766"/>
        <v>#N/A</v>
      </c>
      <c r="CI694" t="e">
        <f t="shared" ca="1" si="1766"/>
        <v>#N/A</v>
      </c>
      <c r="CJ694" t="e">
        <f t="shared" ca="1" si="1766"/>
        <v>#N/A</v>
      </c>
      <c r="CK694" t="e">
        <f t="shared" ca="1" si="1765"/>
        <v>#N/A</v>
      </c>
      <c r="CL694" t="e">
        <f t="shared" ca="1" si="1765"/>
        <v>#N/A</v>
      </c>
      <c r="CM694" t="e">
        <f t="shared" ca="1" si="1765"/>
        <v>#N/A</v>
      </c>
      <c r="CN694" t="e">
        <f t="shared" ca="1" si="1765"/>
        <v>#N/A</v>
      </c>
      <c r="CO694" t="e">
        <f t="shared" ca="1" si="1765"/>
        <v>#N/A</v>
      </c>
      <c r="CP694" t="e">
        <f t="shared" ca="1" si="1765"/>
        <v>#N/A</v>
      </c>
      <c r="CQ694" t="e">
        <f t="shared" ca="1" si="1765"/>
        <v>#N/A</v>
      </c>
      <c r="CR694" t="e">
        <f t="shared" ca="1" si="1765"/>
        <v>#N/A</v>
      </c>
      <c r="CS694" t="e">
        <f t="shared" ca="1" si="1765"/>
        <v>#N/A</v>
      </c>
      <c r="CT694" t="e">
        <f t="shared" ca="1" si="1765"/>
        <v>#N/A</v>
      </c>
      <c r="CU694" t="e">
        <f t="shared" ca="1" si="1765"/>
        <v>#N/A</v>
      </c>
      <c r="CV694" t="e">
        <f t="shared" ca="1" si="1765"/>
        <v>#N/A</v>
      </c>
      <c r="CW694" t="e">
        <f t="shared" ca="1" si="1765"/>
        <v>#N/A</v>
      </c>
      <c r="CX694" t="e">
        <f t="shared" ca="1" si="1765"/>
        <v>#N/A</v>
      </c>
      <c r="CY694" t="e">
        <f t="shared" ca="1" si="1765"/>
        <v>#N/A</v>
      </c>
      <c r="CZ694" t="e">
        <f t="shared" ca="1" si="1765"/>
        <v>#N/A</v>
      </c>
      <c r="DA694" t="e">
        <f t="shared" ca="1" si="1765"/>
        <v>#N/A</v>
      </c>
      <c r="DB694" t="e">
        <f t="shared" ca="1" si="1765"/>
        <v>#N/A</v>
      </c>
      <c r="DC694" t="e">
        <f t="shared" ca="1" si="1765"/>
        <v>#N/A</v>
      </c>
      <c r="DD694" t="e">
        <f t="shared" ca="1" si="1765"/>
        <v>#N/A</v>
      </c>
      <c r="DE694" t="e">
        <f t="shared" ca="1" si="1765"/>
        <v>#N/A</v>
      </c>
      <c r="DF694" t="e">
        <f t="shared" ca="1" si="1765"/>
        <v>#N/A</v>
      </c>
      <c r="DG694" t="e">
        <f t="shared" ca="1" si="1765"/>
        <v>#N/A</v>
      </c>
      <c r="DH694" t="e">
        <f t="shared" ca="1" si="1765"/>
        <v>#N/A</v>
      </c>
      <c r="DI694" t="e">
        <f t="shared" ca="1" si="1765"/>
        <v>#N/A</v>
      </c>
      <c r="DJ694" s="91" t="e">
        <f t="shared" ca="1" si="1765"/>
        <v>#N/A</v>
      </c>
      <c r="DK694" t="e">
        <f t="shared" ca="1" si="1765"/>
        <v>#N/A</v>
      </c>
      <c r="DL694" t="e">
        <f t="shared" ca="1" si="1765"/>
        <v>#N/A</v>
      </c>
      <c r="DM694" t="e">
        <f t="shared" ca="1" si="1765"/>
        <v>#N/A</v>
      </c>
      <c r="DN694" t="e">
        <f t="shared" ca="1" si="1765"/>
        <v>#N/A</v>
      </c>
      <c r="DO694" t="e">
        <f t="shared" ca="1" si="1765"/>
        <v>#N/A</v>
      </c>
      <c r="DP694" t="e">
        <f t="shared" ca="1" si="1765"/>
        <v>#N/A</v>
      </c>
      <c r="DQ694" t="e">
        <f t="shared" ca="1" si="1765"/>
        <v>#N/A</v>
      </c>
      <c r="DR694" t="e">
        <f t="shared" ca="1" si="1765"/>
        <v>#N/A</v>
      </c>
      <c r="DS694" t="e">
        <f t="shared" ca="1" si="1765"/>
        <v>#N/A</v>
      </c>
      <c r="DT694" t="e">
        <f t="shared" ca="1" si="1765"/>
        <v>#N/A</v>
      </c>
      <c r="DU694" t="e">
        <f t="shared" ca="1" si="1765"/>
        <v>#N/A</v>
      </c>
      <c r="DV694" t="e">
        <f t="shared" ca="1" si="1765"/>
        <v>#N/A</v>
      </c>
      <c r="DW694" t="e">
        <f t="shared" ca="1" si="1765"/>
        <v>#N/A</v>
      </c>
      <c r="DX694" t="e">
        <f t="shared" ca="1" si="1765"/>
        <v>#N/A</v>
      </c>
      <c r="DY694" t="e">
        <f t="shared" ca="1" si="1765"/>
        <v>#N/A</v>
      </c>
      <c r="DZ694" t="e">
        <f t="shared" ca="1" si="1765"/>
        <v>#N/A</v>
      </c>
      <c r="EA694" t="e">
        <f t="shared" ca="1" si="1765"/>
        <v>#N/A</v>
      </c>
      <c r="EB694" t="e">
        <f t="shared" ca="1" si="1765"/>
        <v>#N/A</v>
      </c>
      <c r="EC694" t="e">
        <f t="shared" ca="1" si="1765"/>
        <v>#N/A</v>
      </c>
      <c r="ED694" t="e">
        <f t="shared" ca="1" si="1765"/>
        <v>#N/A</v>
      </c>
      <c r="EE694" t="e">
        <f t="shared" ca="1" si="1765"/>
        <v>#N/A</v>
      </c>
      <c r="EF694" t="e">
        <f t="shared" ca="1" si="1765"/>
        <v>#N/A</v>
      </c>
      <c r="EG694" t="e">
        <f t="shared" ca="1" si="1765"/>
        <v>#N/A</v>
      </c>
      <c r="EH694" t="e">
        <f t="shared" ca="1" si="1765"/>
        <v>#N/A</v>
      </c>
      <c r="EI694" t="e">
        <f t="shared" ca="1" si="1765"/>
        <v>#N/A</v>
      </c>
      <c r="EJ694" t="e">
        <f t="shared" ca="1" si="1765"/>
        <v>#N/A</v>
      </c>
      <c r="EK694" t="e">
        <f t="shared" ca="1" si="1765"/>
        <v>#N/A</v>
      </c>
      <c r="EL694" t="e">
        <f t="shared" ca="1" si="1765"/>
        <v>#N/A</v>
      </c>
      <c r="EM694" t="e">
        <f t="shared" ca="1" si="1765"/>
        <v>#N/A</v>
      </c>
      <c r="EN694" s="91" t="e">
        <f t="shared" ca="1" si="1765"/>
        <v>#N/A</v>
      </c>
    </row>
    <row r="695" spans="1:144">
      <c r="A695" t="str">
        <f ca="1"/>
        <v>Upper floors</v>
      </c>
      <c r="B695" t="str">
        <f ca="1"/>
        <v>Joisted floors</v>
      </c>
      <c r="C695">
        <f ca="1"/>
        <v>0</v>
      </c>
      <c r="D695" t="str">
        <f ca="1"/>
        <v/>
      </c>
      <c r="E695">
        <f ca="1"/>
        <v>0</v>
      </c>
      <c r="F695">
        <f ca="1"/>
        <v>0</v>
      </c>
      <c r="G695">
        <f ca="1"/>
        <v>0</v>
      </c>
      <c r="H695" t="str">
        <f ca="1"/>
        <v/>
      </c>
      <c r="I695">
        <f ca="1"/>
        <v>0</v>
      </c>
      <c r="J695" t="str">
        <f ca="1"/>
        <v/>
      </c>
      <c r="K695" t="str">
        <f ca="1"/>
        <v>0</v>
      </c>
      <c r="L695" t="str">
        <f ca="1"/>
        <v>0</v>
      </c>
      <c r="M695" t="str">
        <f ca="1"/>
        <v>0</v>
      </c>
      <c r="X695" s="91" t="e">
        <f t="shared" ca="1" si="1760"/>
        <v>#N/A</v>
      </c>
      <c r="Y695" t="e">
        <f t="shared" ca="1" si="1766"/>
        <v>#N/A</v>
      </c>
      <c r="Z695" t="e">
        <f t="shared" ca="1" si="1766"/>
        <v>#N/A</v>
      </c>
      <c r="AA695" t="e">
        <f t="shared" ca="1" si="1766"/>
        <v>#N/A</v>
      </c>
      <c r="AB695" t="e">
        <f t="shared" ca="1" si="1766"/>
        <v>#N/A</v>
      </c>
      <c r="AC695" t="e">
        <f t="shared" ca="1" si="1766"/>
        <v>#N/A</v>
      </c>
      <c r="AD695" t="e">
        <f t="shared" ca="1" si="1766"/>
        <v>#N/A</v>
      </c>
      <c r="AE695" t="e">
        <f t="shared" ca="1" si="1766"/>
        <v>#N/A</v>
      </c>
      <c r="AF695" t="e">
        <f t="shared" ca="1" si="1766"/>
        <v>#N/A</v>
      </c>
      <c r="AG695" t="e">
        <f t="shared" ca="1" si="1766"/>
        <v>#N/A</v>
      </c>
      <c r="AH695" t="e">
        <f t="shared" ca="1" si="1766"/>
        <v>#N/A</v>
      </c>
      <c r="AI695" t="e">
        <f t="shared" ca="1" si="1766"/>
        <v>#N/A</v>
      </c>
      <c r="AJ695" t="e">
        <f t="shared" ca="1" si="1766"/>
        <v>#N/A</v>
      </c>
      <c r="AK695" t="e">
        <f t="shared" ca="1" si="1766"/>
        <v>#N/A</v>
      </c>
      <c r="AL695" t="e">
        <f t="shared" ca="1" si="1766"/>
        <v>#N/A</v>
      </c>
      <c r="AM695" t="e">
        <f t="shared" ca="1" si="1766"/>
        <v>#N/A</v>
      </c>
      <c r="AN695" t="e">
        <f t="shared" ca="1" si="1766"/>
        <v>#N/A</v>
      </c>
      <c r="AO695" t="e">
        <f t="shared" ca="1" si="1766"/>
        <v>#N/A</v>
      </c>
      <c r="AP695" t="e">
        <f t="shared" ca="1" si="1766"/>
        <v>#N/A</v>
      </c>
      <c r="AQ695" t="e">
        <f t="shared" ca="1" si="1766"/>
        <v>#N/A</v>
      </c>
      <c r="AR695" t="e">
        <f t="shared" ca="1" si="1766"/>
        <v>#N/A</v>
      </c>
      <c r="AS695" t="e">
        <f t="shared" ca="1" si="1766"/>
        <v>#N/A</v>
      </c>
      <c r="AT695" t="e">
        <f t="shared" ca="1" si="1766"/>
        <v>#N/A</v>
      </c>
      <c r="AU695" t="e">
        <f t="shared" ca="1" si="1766"/>
        <v>#N/A</v>
      </c>
      <c r="AV695" t="e">
        <f t="shared" ca="1" si="1766"/>
        <v>#N/A</v>
      </c>
      <c r="AW695" t="e">
        <f t="shared" ca="1" si="1766"/>
        <v>#N/A</v>
      </c>
      <c r="AX695" t="e">
        <f t="shared" ca="1" si="1766"/>
        <v>#N/A</v>
      </c>
      <c r="AY695" t="e">
        <f t="shared" ca="1" si="1766"/>
        <v>#N/A</v>
      </c>
      <c r="AZ695" t="e">
        <f t="shared" ca="1" si="1766"/>
        <v>#N/A</v>
      </c>
      <c r="BA695" t="e">
        <f t="shared" ca="1" si="1766"/>
        <v>#N/A</v>
      </c>
      <c r="BB695" s="91" t="e">
        <f t="shared" ca="1" si="1766"/>
        <v>#N/A</v>
      </c>
      <c r="BC695" t="e">
        <f t="shared" ca="1" si="1766"/>
        <v>#N/A</v>
      </c>
      <c r="BD695" t="e">
        <f t="shared" ca="1" si="1766"/>
        <v>#N/A</v>
      </c>
      <c r="BE695" t="e">
        <f t="shared" ca="1" si="1766"/>
        <v>#N/A</v>
      </c>
      <c r="BF695" t="e">
        <f t="shared" ca="1" si="1766"/>
        <v>#N/A</v>
      </c>
      <c r="BG695" t="e">
        <f t="shared" ca="1" si="1766"/>
        <v>#N/A</v>
      </c>
      <c r="BH695" t="e">
        <f t="shared" ca="1" si="1766"/>
        <v>#N/A</v>
      </c>
      <c r="BI695" t="e">
        <f t="shared" ca="1" si="1766"/>
        <v>#N/A</v>
      </c>
      <c r="BJ695" t="e">
        <f t="shared" ca="1" si="1766"/>
        <v>#N/A</v>
      </c>
      <c r="BK695" t="e">
        <f t="shared" ca="1" si="1766"/>
        <v>#N/A</v>
      </c>
      <c r="BL695" t="e">
        <f t="shared" ca="1" si="1766"/>
        <v>#N/A</v>
      </c>
      <c r="BM695" t="e">
        <f t="shared" ca="1" si="1766"/>
        <v>#N/A</v>
      </c>
      <c r="BN695" t="e">
        <f t="shared" ca="1" si="1766"/>
        <v>#N/A</v>
      </c>
      <c r="BO695" t="e">
        <f t="shared" ca="1" si="1766"/>
        <v>#N/A</v>
      </c>
      <c r="BP695" t="e">
        <f t="shared" ca="1" si="1766"/>
        <v>#N/A</v>
      </c>
      <c r="BQ695" t="e">
        <f t="shared" ca="1" si="1766"/>
        <v>#N/A</v>
      </c>
      <c r="BR695" t="e">
        <f t="shared" ca="1" si="1766"/>
        <v>#N/A</v>
      </c>
      <c r="BS695" t="e">
        <f t="shared" ca="1" si="1766"/>
        <v>#N/A</v>
      </c>
      <c r="BT695" t="e">
        <f t="shared" ca="1" si="1766"/>
        <v>#N/A</v>
      </c>
      <c r="BU695" t="e">
        <f t="shared" ca="1" si="1766"/>
        <v>#N/A</v>
      </c>
      <c r="BV695" t="e">
        <f t="shared" ca="1" si="1766"/>
        <v>#N/A</v>
      </c>
      <c r="BW695" t="e">
        <f t="shared" ca="1" si="1766"/>
        <v>#N/A</v>
      </c>
      <c r="BX695" t="e">
        <f t="shared" ca="1" si="1766"/>
        <v>#N/A</v>
      </c>
      <c r="BY695" t="e">
        <f t="shared" ca="1" si="1766"/>
        <v>#N/A</v>
      </c>
      <c r="BZ695" t="e">
        <f t="shared" ca="1" si="1766"/>
        <v>#N/A</v>
      </c>
      <c r="CA695" t="e">
        <f t="shared" ca="1" si="1766"/>
        <v>#N/A</v>
      </c>
      <c r="CB695" t="e">
        <f t="shared" ca="1" si="1766"/>
        <v>#N/A</v>
      </c>
      <c r="CC695" t="e">
        <f t="shared" ca="1" si="1766"/>
        <v>#N/A</v>
      </c>
      <c r="CD695" t="e">
        <f t="shared" ca="1" si="1766"/>
        <v>#N/A</v>
      </c>
      <c r="CE695" t="e">
        <f t="shared" ca="1" si="1766"/>
        <v>#N/A</v>
      </c>
      <c r="CF695" s="91" t="e">
        <f t="shared" ca="1" si="1766"/>
        <v>#N/A</v>
      </c>
      <c r="CG695" t="e">
        <f t="shared" ca="1" si="1766"/>
        <v>#N/A</v>
      </c>
      <c r="CH695" t="e">
        <f t="shared" ca="1" si="1766"/>
        <v>#N/A</v>
      </c>
      <c r="CI695" t="e">
        <f t="shared" ca="1" si="1766"/>
        <v>#N/A</v>
      </c>
      <c r="CJ695" t="e">
        <f t="shared" ref="CJ695:EN698" ca="1" si="1767">IF($H695="Yes",0,$L695*$E$680)</f>
        <v>#N/A</v>
      </c>
      <c r="CK695" t="e">
        <f t="shared" ca="1" si="1767"/>
        <v>#N/A</v>
      </c>
      <c r="CL695" t="e">
        <f t="shared" ca="1" si="1767"/>
        <v>#N/A</v>
      </c>
      <c r="CM695" t="e">
        <f t="shared" ca="1" si="1767"/>
        <v>#N/A</v>
      </c>
      <c r="CN695" t="e">
        <f t="shared" ca="1" si="1767"/>
        <v>#N/A</v>
      </c>
      <c r="CO695" t="e">
        <f t="shared" ca="1" si="1767"/>
        <v>#N/A</v>
      </c>
      <c r="CP695" t="e">
        <f t="shared" ca="1" si="1767"/>
        <v>#N/A</v>
      </c>
      <c r="CQ695" t="e">
        <f t="shared" ca="1" si="1767"/>
        <v>#N/A</v>
      </c>
      <c r="CR695" t="e">
        <f t="shared" ca="1" si="1767"/>
        <v>#N/A</v>
      </c>
      <c r="CS695" t="e">
        <f t="shared" ca="1" si="1767"/>
        <v>#N/A</v>
      </c>
      <c r="CT695" t="e">
        <f t="shared" ca="1" si="1767"/>
        <v>#N/A</v>
      </c>
      <c r="CU695" t="e">
        <f t="shared" ca="1" si="1767"/>
        <v>#N/A</v>
      </c>
      <c r="CV695" t="e">
        <f t="shared" ca="1" si="1767"/>
        <v>#N/A</v>
      </c>
      <c r="CW695" t="e">
        <f t="shared" ca="1" si="1767"/>
        <v>#N/A</v>
      </c>
      <c r="CX695" t="e">
        <f t="shared" ca="1" si="1767"/>
        <v>#N/A</v>
      </c>
      <c r="CY695" t="e">
        <f t="shared" ca="1" si="1767"/>
        <v>#N/A</v>
      </c>
      <c r="CZ695" t="e">
        <f t="shared" ca="1" si="1767"/>
        <v>#N/A</v>
      </c>
      <c r="DA695" t="e">
        <f t="shared" ca="1" si="1767"/>
        <v>#N/A</v>
      </c>
      <c r="DB695" t="e">
        <f t="shared" ca="1" si="1767"/>
        <v>#N/A</v>
      </c>
      <c r="DC695" t="e">
        <f t="shared" ca="1" si="1767"/>
        <v>#N/A</v>
      </c>
      <c r="DD695" t="e">
        <f t="shared" ca="1" si="1767"/>
        <v>#N/A</v>
      </c>
      <c r="DE695" t="e">
        <f t="shared" ca="1" si="1767"/>
        <v>#N/A</v>
      </c>
      <c r="DF695" t="e">
        <f t="shared" ca="1" si="1767"/>
        <v>#N/A</v>
      </c>
      <c r="DG695" t="e">
        <f t="shared" ca="1" si="1767"/>
        <v>#N/A</v>
      </c>
      <c r="DH695" t="e">
        <f t="shared" ca="1" si="1767"/>
        <v>#N/A</v>
      </c>
      <c r="DI695" t="e">
        <f t="shared" ca="1" si="1767"/>
        <v>#N/A</v>
      </c>
      <c r="DJ695" s="91" t="e">
        <f t="shared" ca="1" si="1767"/>
        <v>#N/A</v>
      </c>
      <c r="DK695" t="e">
        <f t="shared" ca="1" si="1767"/>
        <v>#N/A</v>
      </c>
      <c r="DL695" t="e">
        <f t="shared" ca="1" si="1767"/>
        <v>#N/A</v>
      </c>
      <c r="DM695" t="e">
        <f t="shared" ca="1" si="1767"/>
        <v>#N/A</v>
      </c>
      <c r="DN695" t="e">
        <f t="shared" ca="1" si="1767"/>
        <v>#N/A</v>
      </c>
      <c r="DO695" t="e">
        <f t="shared" ca="1" si="1767"/>
        <v>#N/A</v>
      </c>
      <c r="DP695" t="e">
        <f t="shared" ca="1" si="1767"/>
        <v>#N/A</v>
      </c>
      <c r="DQ695" t="e">
        <f t="shared" ca="1" si="1767"/>
        <v>#N/A</v>
      </c>
      <c r="DR695" t="e">
        <f t="shared" ca="1" si="1767"/>
        <v>#N/A</v>
      </c>
      <c r="DS695" t="e">
        <f t="shared" ca="1" si="1767"/>
        <v>#N/A</v>
      </c>
      <c r="DT695" t="e">
        <f t="shared" ca="1" si="1767"/>
        <v>#N/A</v>
      </c>
      <c r="DU695" t="e">
        <f t="shared" ca="1" si="1767"/>
        <v>#N/A</v>
      </c>
      <c r="DV695" t="e">
        <f t="shared" ca="1" si="1767"/>
        <v>#N/A</v>
      </c>
      <c r="DW695" t="e">
        <f t="shared" ca="1" si="1767"/>
        <v>#N/A</v>
      </c>
      <c r="DX695" t="e">
        <f t="shared" ca="1" si="1767"/>
        <v>#N/A</v>
      </c>
      <c r="DY695" t="e">
        <f t="shared" ca="1" si="1767"/>
        <v>#N/A</v>
      </c>
      <c r="DZ695" t="e">
        <f t="shared" ca="1" si="1767"/>
        <v>#N/A</v>
      </c>
      <c r="EA695" t="e">
        <f t="shared" ca="1" si="1767"/>
        <v>#N/A</v>
      </c>
      <c r="EB695" t="e">
        <f t="shared" ca="1" si="1767"/>
        <v>#N/A</v>
      </c>
      <c r="EC695" t="e">
        <f t="shared" ca="1" si="1767"/>
        <v>#N/A</v>
      </c>
      <c r="ED695" t="e">
        <f t="shared" ca="1" si="1767"/>
        <v>#N/A</v>
      </c>
      <c r="EE695" t="e">
        <f t="shared" ca="1" si="1767"/>
        <v>#N/A</v>
      </c>
      <c r="EF695" t="e">
        <f t="shared" ca="1" si="1767"/>
        <v>#N/A</v>
      </c>
      <c r="EG695" t="e">
        <f t="shared" ca="1" si="1767"/>
        <v>#N/A</v>
      </c>
      <c r="EH695" t="e">
        <f t="shared" ca="1" si="1767"/>
        <v>#N/A</v>
      </c>
      <c r="EI695" t="e">
        <f t="shared" ca="1" si="1767"/>
        <v>#N/A</v>
      </c>
      <c r="EJ695" t="e">
        <f t="shared" ca="1" si="1767"/>
        <v>#N/A</v>
      </c>
      <c r="EK695" t="e">
        <f t="shared" ca="1" si="1767"/>
        <v>#N/A</v>
      </c>
      <c r="EL695" t="e">
        <f t="shared" ca="1" si="1767"/>
        <v>#N/A</v>
      </c>
      <c r="EM695" t="e">
        <f t="shared" ca="1" si="1767"/>
        <v>#N/A</v>
      </c>
      <c r="EN695" s="91" t="e">
        <f t="shared" ca="1" si="1767"/>
        <v>#N/A</v>
      </c>
    </row>
    <row r="696" spans="1:144">
      <c r="A696" t="str">
        <f ca="1"/>
        <v>Roof</v>
      </c>
      <c r="B696" t="str">
        <f ca="1"/>
        <v>Roof</v>
      </c>
      <c r="C696">
        <f ca="1"/>
        <v>0</v>
      </c>
      <c r="D696" t="str">
        <f ca="1"/>
        <v/>
      </c>
      <c r="E696">
        <f ca="1"/>
        <v>0</v>
      </c>
      <c r="F696">
        <f ca="1"/>
        <v>0</v>
      </c>
      <c r="G696">
        <f ca="1"/>
        <v>0</v>
      </c>
      <c r="H696" t="str">
        <f ca="1"/>
        <v/>
      </c>
      <c r="I696">
        <f ca="1"/>
        <v>0</v>
      </c>
      <c r="J696" t="str">
        <f ca="1"/>
        <v/>
      </c>
      <c r="K696" t="str">
        <f ca="1"/>
        <v>0</v>
      </c>
      <c r="L696" t="str">
        <f ca="1"/>
        <v>0</v>
      </c>
      <c r="M696" t="str">
        <f ca="1"/>
        <v>0</v>
      </c>
      <c r="X696" s="91" t="e">
        <f t="shared" ca="1" si="1760"/>
        <v>#N/A</v>
      </c>
      <c r="Y696" t="e">
        <f t="shared" ref="Y696:CJ699" ca="1" si="1768">IF($H696="Yes",0,$L696*$E$680)</f>
        <v>#N/A</v>
      </c>
      <c r="Z696" t="e">
        <f t="shared" ca="1" si="1768"/>
        <v>#N/A</v>
      </c>
      <c r="AA696" t="e">
        <f t="shared" ca="1" si="1768"/>
        <v>#N/A</v>
      </c>
      <c r="AB696" t="e">
        <f t="shared" ca="1" si="1768"/>
        <v>#N/A</v>
      </c>
      <c r="AC696" t="e">
        <f t="shared" ca="1" si="1768"/>
        <v>#N/A</v>
      </c>
      <c r="AD696" t="e">
        <f t="shared" ca="1" si="1768"/>
        <v>#N/A</v>
      </c>
      <c r="AE696" t="e">
        <f t="shared" ca="1" si="1768"/>
        <v>#N/A</v>
      </c>
      <c r="AF696" t="e">
        <f t="shared" ca="1" si="1768"/>
        <v>#N/A</v>
      </c>
      <c r="AG696" t="e">
        <f t="shared" ca="1" si="1768"/>
        <v>#N/A</v>
      </c>
      <c r="AH696" t="e">
        <f t="shared" ca="1" si="1768"/>
        <v>#N/A</v>
      </c>
      <c r="AI696" t="e">
        <f t="shared" ca="1" si="1768"/>
        <v>#N/A</v>
      </c>
      <c r="AJ696" t="e">
        <f t="shared" ca="1" si="1768"/>
        <v>#N/A</v>
      </c>
      <c r="AK696" t="e">
        <f t="shared" ca="1" si="1768"/>
        <v>#N/A</v>
      </c>
      <c r="AL696" t="e">
        <f t="shared" ca="1" si="1768"/>
        <v>#N/A</v>
      </c>
      <c r="AM696" t="e">
        <f t="shared" ca="1" si="1768"/>
        <v>#N/A</v>
      </c>
      <c r="AN696" t="e">
        <f t="shared" ca="1" si="1768"/>
        <v>#N/A</v>
      </c>
      <c r="AO696" t="e">
        <f t="shared" ca="1" si="1768"/>
        <v>#N/A</v>
      </c>
      <c r="AP696" t="e">
        <f t="shared" ca="1" si="1768"/>
        <v>#N/A</v>
      </c>
      <c r="AQ696" t="e">
        <f t="shared" ca="1" si="1768"/>
        <v>#N/A</v>
      </c>
      <c r="AR696" t="e">
        <f t="shared" ca="1" si="1768"/>
        <v>#N/A</v>
      </c>
      <c r="AS696" t="e">
        <f t="shared" ca="1" si="1768"/>
        <v>#N/A</v>
      </c>
      <c r="AT696" t="e">
        <f t="shared" ca="1" si="1768"/>
        <v>#N/A</v>
      </c>
      <c r="AU696" t="e">
        <f t="shared" ca="1" si="1768"/>
        <v>#N/A</v>
      </c>
      <c r="AV696" t="e">
        <f t="shared" ca="1" si="1768"/>
        <v>#N/A</v>
      </c>
      <c r="AW696" t="e">
        <f t="shared" ca="1" si="1768"/>
        <v>#N/A</v>
      </c>
      <c r="AX696" t="e">
        <f t="shared" ca="1" si="1768"/>
        <v>#N/A</v>
      </c>
      <c r="AY696" t="e">
        <f t="shared" ca="1" si="1768"/>
        <v>#N/A</v>
      </c>
      <c r="AZ696" t="e">
        <f t="shared" ca="1" si="1768"/>
        <v>#N/A</v>
      </c>
      <c r="BA696" t="e">
        <f t="shared" ca="1" si="1768"/>
        <v>#N/A</v>
      </c>
      <c r="BB696" s="91" t="e">
        <f t="shared" ca="1" si="1768"/>
        <v>#N/A</v>
      </c>
      <c r="BC696" t="e">
        <f t="shared" ca="1" si="1768"/>
        <v>#N/A</v>
      </c>
      <c r="BD696" t="e">
        <f t="shared" ca="1" si="1768"/>
        <v>#N/A</v>
      </c>
      <c r="BE696" t="e">
        <f t="shared" ca="1" si="1768"/>
        <v>#N/A</v>
      </c>
      <c r="BF696" t="e">
        <f t="shared" ca="1" si="1768"/>
        <v>#N/A</v>
      </c>
      <c r="BG696" t="e">
        <f t="shared" ca="1" si="1768"/>
        <v>#N/A</v>
      </c>
      <c r="BH696" t="e">
        <f t="shared" ca="1" si="1768"/>
        <v>#N/A</v>
      </c>
      <c r="BI696" t="e">
        <f t="shared" ca="1" si="1768"/>
        <v>#N/A</v>
      </c>
      <c r="BJ696" t="e">
        <f t="shared" ca="1" si="1768"/>
        <v>#N/A</v>
      </c>
      <c r="BK696" t="e">
        <f t="shared" ca="1" si="1768"/>
        <v>#N/A</v>
      </c>
      <c r="BL696" t="e">
        <f t="shared" ca="1" si="1768"/>
        <v>#N/A</v>
      </c>
      <c r="BM696" t="e">
        <f t="shared" ca="1" si="1768"/>
        <v>#N/A</v>
      </c>
      <c r="BN696" t="e">
        <f t="shared" ca="1" si="1768"/>
        <v>#N/A</v>
      </c>
      <c r="BO696" t="e">
        <f t="shared" ca="1" si="1768"/>
        <v>#N/A</v>
      </c>
      <c r="BP696" t="e">
        <f t="shared" ca="1" si="1768"/>
        <v>#N/A</v>
      </c>
      <c r="BQ696" t="e">
        <f t="shared" ca="1" si="1768"/>
        <v>#N/A</v>
      </c>
      <c r="BR696" t="e">
        <f t="shared" ca="1" si="1768"/>
        <v>#N/A</v>
      </c>
      <c r="BS696" t="e">
        <f t="shared" ca="1" si="1768"/>
        <v>#N/A</v>
      </c>
      <c r="BT696" t="e">
        <f t="shared" ca="1" si="1768"/>
        <v>#N/A</v>
      </c>
      <c r="BU696" t="e">
        <f t="shared" ca="1" si="1768"/>
        <v>#N/A</v>
      </c>
      <c r="BV696" t="e">
        <f t="shared" ca="1" si="1768"/>
        <v>#N/A</v>
      </c>
      <c r="BW696" t="e">
        <f t="shared" ca="1" si="1768"/>
        <v>#N/A</v>
      </c>
      <c r="BX696" t="e">
        <f t="shared" ca="1" si="1768"/>
        <v>#N/A</v>
      </c>
      <c r="BY696" t="e">
        <f t="shared" ca="1" si="1768"/>
        <v>#N/A</v>
      </c>
      <c r="BZ696" t="e">
        <f t="shared" ca="1" si="1768"/>
        <v>#N/A</v>
      </c>
      <c r="CA696" t="e">
        <f t="shared" ca="1" si="1768"/>
        <v>#N/A</v>
      </c>
      <c r="CB696" t="e">
        <f t="shared" ca="1" si="1768"/>
        <v>#N/A</v>
      </c>
      <c r="CC696" t="e">
        <f t="shared" ca="1" si="1768"/>
        <v>#N/A</v>
      </c>
      <c r="CD696" t="e">
        <f t="shared" ca="1" si="1768"/>
        <v>#N/A</v>
      </c>
      <c r="CE696" t="e">
        <f t="shared" ca="1" si="1768"/>
        <v>#N/A</v>
      </c>
      <c r="CF696" s="91" t="e">
        <f t="shared" ca="1" si="1768"/>
        <v>#N/A</v>
      </c>
      <c r="CG696" t="e">
        <f t="shared" ca="1" si="1768"/>
        <v>#N/A</v>
      </c>
      <c r="CH696" t="e">
        <f t="shared" ca="1" si="1768"/>
        <v>#N/A</v>
      </c>
      <c r="CI696" t="e">
        <f t="shared" ca="1" si="1768"/>
        <v>#N/A</v>
      </c>
      <c r="CJ696" t="e">
        <f t="shared" ca="1" si="1768"/>
        <v>#N/A</v>
      </c>
      <c r="CK696" t="e">
        <f t="shared" ca="1" si="1767"/>
        <v>#N/A</v>
      </c>
      <c r="CL696" t="e">
        <f t="shared" ca="1" si="1767"/>
        <v>#N/A</v>
      </c>
      <c r="CM696" t="e">
        <f t="shared" ca="1" si="1767"/>
        <v>#N/A</v>
      </c>
      <c r="CN696" t="e">
        <f t="shared" ca="1" si="1767"/>
        <v>#N/A</v>
      </c>
      <c r="CO696" t="e">
        <f t="shared" ca="1" si="1767"/>
        <v>#N/A</v>
      </c>
      <c r="CP696" t="e">
        <f t="shared" ca="1" si="1767"/>
        <v>#N/A</v>
      </c>
      <c r="CQ696" t="e">
        <f t="shared" ca="1" si="1767"/>
        <v>#N/A</v>
      </c>
      <c r="CR696" t="e">
        <f t="shared" ca="1" si="1767"/>
        <v>#N/A</v>
      </c>
      <c r="CS696" t="e">
        <f t="shared" ca="1" si="1767"/>
        <v>#N/A</v>
      </c>
      <c r="CT696" t="e">
        <f t="shared" ca="1" si="1767"/>
        <v>#N/A</v>
      </c>
      <c r="CU696" t="e">
        <f t="shared" ca="1" si="1767"/>
        <v>#N/A</v>
      </c>
      <c r="CV696" t="e">
        <f t="shared" ca="1" si="1767"/>
        <v>#N/A</v>
      </c>
      <c r="CW696" t="e">
        <f t="shared" ca="1" si="1767"/>
        <v>#N/A</v>
      </c>
      <c r="CX696" t="e">
        <f t="shared" ca="1" si="1767"/>
        <v>#N/A</v>
      </c>
      <c r="CY696" t="e">
        <f t="shared" ca="1" si="1767"/>
        <v>#N/A</v>
      </c>
      <c r="CZ696" t="e">
        <f t="shared" ca="1" si="1767"/>
        <v>#N/A</v>
      </c>
      <c r="DA696" t="e">
        <f t="shared" ca="1" si="1767"/>
        <v>#N/A</v>
      </c>
      <c r="DB696" t="e">
        <f t="shared" ca="1" si="1767"/>
        <v>#N/A</v>
      </c>
      <c r="DC696" t="e">
        <f t="shared" ca="1" si="1767"/>
        <v>#N/A</v>
      </c>
      <c r="DD696" t="e">
        <f t="shared" ca="1" si="1767"/>
        <v>#N/A</v>
      </c>
      <c r="DE696" t="e">
        <f t="shared" ca="1" si="1767"/>
        <v>#N/A</v>
      </c>
      <c r="DF696" t="e">
        <f t="shared" ca="1" si="1767"/>
        <v>#N/A</v>
      </c>
      <c r="DG696" t="e">
        <f t="shared" ca="1" si="1767"/>
        <v>#N/A</v>
      </c>
      <c r="DH696" t="e">
        <f t="shared" ca="1" si="1767"/>
        <v>#N/A</v>
      </c>
      <c r="DI696" t="e">
        <f t="shared" ca="1" si="1767"/>
        <v>#N/A</v>
      </c>
      <c r="DJ696" s="91" t="e">
        <f t="shared" ca="1" si="1767"/>
        <v>#N/A</v>
      </c>
      <c r="DK696" t="e">
        <f t="shared" ca="1" si="1767"/>
        <v>#N/A</v>
      </c>
      <c r="DL696" t="e">
        <f t="shared" ca="1" si="1767"/>
        <v>#N/A</v>
      </c>
      <c r="DM696" t="e">
        <f t="shared" ca="1" si="1767"/>
        <v>#N/A</v>
      </c>
      <c r="DN696" t="e">
        <f t="shared" ca="1" si="1767"/>
        <v>#N/A</v>
      </c>
      <c r="DO696" t="e">
        <f t="shared" ca="1" si="1767"/>
        <v>#N/A</v>
      </c>
      <c r="DP696" t="e">
        <f t="shared" ca="1" si="1767"/>
        <v>#N/A</v>
      </c>
      <c r="DQ696" t="e">
        <f t="shared" ca="1" si="1767"/>
        <v>#N/A</v>
      </c>
      <c r="DR696" t="e">
        <f t="shared" ca="1" si="1767"/>
        <v>#N/A</v>
      </c>
      <c r="DS696" t="e">
        <f t="shared" ca="1" si="1767"/>
        <v>#N/A</v>
      </c>
      <c r="DT696" t="e">
        <f t="shared" ca="1" si="1767"/>
        <v>#N/A</v>
      </c>
      <c r="DU696" t="e">
        <f t="shared" ca="1" si="1767"/>
        <v>#N/A</v>
      </c>
      <c r="DV696" t="e">
        <f t="shared" ca="1" si="1767"/>
        <v>#N/A</v>
      </c>
      <c r="DW696" t="e">
        <f t="shared" ca="1" si="1767"/>
        <v>#N/A</v>
      </c>
      <c r="DX696" t="e">
        <f t="shared" ca="1" si="1767"/>
        <v>#N/A</v>
      </c>
      <c r="DY696" t="e">
        <f t="shared" ca="1" si="1767"/>
        <v>#N/A</v>
      </c>
      <c r="DZ696" t="e">
        <f t="shared" ca="1" si="1767"/>
        <v>#N/A</v>
      </c>
      <c r="EA696" t="e">
        <f t="shared" ca="1" si="1767"/>
        <v>#N/A</v>
      </c>
      <c r="EB696" t="e">
        <f t="shared" ca="1" si="1767"/>
        <v>#N/A</v>
      </c>
      <c r="EC696" t="e">
        <f t="shared" ca="1" si="1767"/>
        <v>#N/A</v>
      </c>
      <c r="ED696" t="e">
        <f t="shared" ca="1" si="1767"/>
        <v>#N/A</v>
      </c>
      <c r="EE696" t="e">
        <f t="shared" ca="1" si="1767"/>
        <v>#N/A</v>
      </c>
      <c r="EF696" t="e">
        <f t="shared" ca="1" si="1767"/>
        <v>#N/A</v>
      </c>
      <c r="EG696" t="e">
        <f t="shared" ca="1" si="1767"/>
        <v>#N/A</v>
      </c>
      <c r="EH696" t="e">
        <f t="shared" ca="1" si="1767"/>
        <v>#N/A</v>
      </c>
      <c r="EI696" t="e">
        <f t="shared" ca="1" si="1767"/>
        <v>#N/A</v>
      </c>
      <c r="EJ696" t="e">
        <f t="shared" ca="1" si="1767"/>
        <v>#N/A</v>
      </c>
      <c r="EK696" t="e">
        <f t="shared" ca="1" si="1767"/>
        <v>#N/A</v>
      </c>
      <c r="EL696" t="e">
        <f t="shared" ca="1" si="1767"/>
        <v>#N/A</v>
      </c>
      <c r="EM696" t="e">
        <f t="shared" ca="1" si="1767"/>
        <v>#N/A</v>
      </c>
      <c r="EN696" s="91" t="e">
        <f t="shared" ca="1" si="1767"/>
        <v>#N/A</v>
      </c>
    </row>
    <row r="697" spans="1:144">
      <c r="A697" t="str">
        <f ca="1"/>
        <v>Roof</v>
      </c>
      <c r="B697" t="str">
        <f ca="1"/>
        <v>Roof insulation</v>
      </c>
      <c r="C697">
        <f ca="1"/>
        <v>0</v>
      </c>
      <c r="D697" t="str">
        <f ca="1"/>
        <v/>
      </c>
      <c r="E697">
        <f ca="1"/>
        <v>0</v>
      </c>
      <c r="F697">
        <f ca="1"/>
        <v>0</v>
      </c>
      <c r="G697">
        <f ca="1"/>
        <v>0</v>
      </c>
      <c r="H697" t="str">
        <f ca="1"/>
        <v/>
      </c>
      <c r="I697">
        <f ca="1"/>
        <v>0</v>
      </c>
      <c r="J697" t="str">
        <f ca="1"/>
        <v/>
      </c>
      <c r="K697" t="str">
        <f ca="1"/>
        <v>0</v>
      </c>
      <c r="L697" t="str">
        <f ca="1"/>
        <v>0</v>
      </c>
      <c r="M697" t="str">
        <f ca="1"/>
        <v>0</v>
      </c>
      <c r="X697" s="91" t="e">
        <f t="shared" ca="1" si="1760"/>
        <v>#N/A</v>
      </c>
      <c r="Y697" t="e">
        <f t="shared" ca="1" si="1768"/>
        <v>#N/A</v>
      </c>
      <c r="Z697" t="e">
        <f t="shared" ca="1" si="1768"/>
        <v>#N/A</v>
      </c>
      <c r="AA697" t="e">
        <f t="shared" ca="1" si="1768"/>
        <v>#N/A</v>
      </c>
      <c r="AB697" t="e">
        <f t="shared" ca="1" si="1768"/>
        <v>#N/A</v>
      </c>
      <c r="AC697" t="e">
        <f t="shared" ca="1" si="1768"/>
        <v>#N/A</v>
      </c>
      <c r="AD697" t="e">
        <f t="shared" ca="1" si="1768"/>
        <v>#N/A</v>
      </c>
      <c r="AE697" t="e">
        <f t="shared" ca="1" si="1768"/>
        <v>#N/A</v>
      </c>
      <c r="AF697" t="e">
        <f t="shared" ca="1" si="1768"/>
        <v>#N/A</v>
      </c>
      <c r="AG697" t="e">
        <f t="shared" ca="1" si="1768"/>
        <v>#N/A</v>
      </c>
      <c r="AH697" t="e">
        <f t="shared" ca="1" si="1768"/>
        <v>#N/A</v>
      </c>
      <c r="AI697" t="e">
        <f t="shared" ca="1" si="1768"/>
        <v>#N/A</v>
      </c>
      <c r="AJ697" t="e">
        <f t="shared" ca="1" si="1768"/>
        <v>#N/A</v>
      </c>
      <c r="AK697" t="e">
        <f t="shared" ca="1" si="1768"/>
        <v>#N/A</v>
      </c>
      <c r="AL697" t="e">
        <f t="shared" ca="1" si="1768"/>
        <v>#N/A</v>
      </c>
      <c r="AM697" t="e">
        <f t="shared" ca="1" si="1768"/>
        <v>#N/A</v>
      </c>
      <c r="AN697" t="e">
        <f t="shared" ca="1" si="1768"/>
        <v>#N/A</v>
      </c>
      <c r="AO697" t="e">
        <f t="shared" ca="1" si="1768"/>
        <v>#N/A</v>
      </c>
      <c r="AP697" t="e">
        <f t="shared" ca="1" si="1768"/>
        <v>#N/A</v>
      </c>
      <c r="AQ697" t="e">
        <f t="shared" ca="1" si="1768"/>
        <v>#N/A</v>
      </c>
      <c r="AR697" t="e">
        <f t="shared" ca="1" si="1768"/>
        <v>#N/A</v>
      </c>
      <c r="AS697" t="e">
        <f t="shared" ca="1" si="1768"/>
        <v>#N/A</v>
      </c>
      <c r="AT697" t="e">
        <f t="shared" ca="1" si="1768"/>
        <v>#N/A</v>
      </c>
      <c r="AU697" t="e">
        <f t="shared" ca="1" si="1768"/>
        <v>#N/A</v>
      </c>
      <c r="AV697" t="e">
        <f t="shared" ca="1" si="1768"/>
        <v>#N/A</v>
      </c>
      <c r="AW697" t="e">
        <f t="shared" ca="1" si="1768"/>
        <v>#N/A</v>
      </c>
      <c r="AX697" t="e">
        <f t="shared" ca="1" si="1768"/>
        <v>#N/A</v>
      </c>
      <c r="AY697" t="e">
        <f t="shared" ca="1" si="1768"/>
        <v>#N/A</v>
      </c>
      <c r="AZ697" t="e">
        <f t="shared" ca="1" si="1768"/>
        <v>#N/A</v>
      </c>
      <c r="BA697" t="e">
        <f t="shared" ca="1" si="1768"/>
        <v>#N/A</v>
      </c>
      <c r="BB697" s="91" t="e">
        <f t="shared" ca="1" si="1768"/>
        <v>#N/A</v>
      </c>
      <c r="BC697" t="e">
        <f t="shared" ca="1" si="1768"/>
        <v>#N/A</v>
      </c>
      <c r="BD697" t="e">
        <f t="shared" ca="1" si="1768"/>
        <v>#N/A</v>
      </c>
      <c r="BE697" t="e">
        <f t="shared" ca="1" si="1768"/>
        <v>#N/A</v>
      </c>
      <c r="BF697" t="e">
        <f t="shared" ca="1" si="1768"/>
        <v>#N/A</v>
      </c>
      <c r="BG697" t="e">
        <f t="shared" ca="1" si="1768"/>
        <v>#N/A</v>
      </c>
      <c r="BH697" t="e">
        <f t="shared" ca="1" si="1768"/>
        <v>#N/A</v>
      </c>
      <c r="BI697" t="e">
        <f t="shared" ca="1" si="1768"/>
        <v>#N/A</v>
      </c>
      <c r="BJ697" t="e">
        <f t="shared" ca="1" si="1768"/>
        <v>#N/A</v>
      </c>
      <c r="BK697" t="e">
        <f t="shared" ca="1" si="1768"/>
        <v>#N/A</v>
      </c>
      <c r="BL697" t="e">
        <f t="shared" ca="1" si="1768"/>
        <v>#N/A</v>
      </c>
      <c r="BM697" t="e">
        <f t="shared" ca="1" si="1768"/>
        <v>#N/A</v>
      </c>
      <c r="BN697" t="e">
        <f t="shared" ca="1" si="1768"/>
        <v>#N/A</v>
      </c>
      <c r="BO697" t="e">
        <f t="shared" ca="1" si="1768"/>
        <v>#N/A</v>
      </c>
      <c r="BP697" t="e">
        <f t="shared" ca="1" si="1768"/>
        <v>#N/A</v>
      </c>
      <c r="BQ697" t="e">
        <f t="shared" ca="1" si="1768"/>
        <v>#N/A</v>
      </c>
      <c r="BR697" t="e">
        <f t="shared" ca="1" si="1768"/>
        <v>#N/A</v>
      </c>
      <c r="BS697" t="e">
        <f t="shared" ca="1" si="1768"/>
        <v>#N/A</v>
      </c>
      <c r="BT697" t="e">
        <f t="shared" ca="1" si="1768"/>
        <v>#N/A</v>
      </c>
      <c r="BU697" t="e">
        <f t="shared" ca="1" si="1768"/>
        <v>#N/A</v>
      </c>
      <c r="BV697" t="e">
        <f t="shared" ca="1" si="1768"/>
        <v>#N/A</v>
      </c>
      <c r="BW697" t="e">
        <f t="shared" ca="1" si="1768"/>
        <v>#N/A</v>
      </c>
      <c r="BX697" t="e">
        <f t="shared" ca="1" si="1768"/>
        <v>#N/A</v>
      </c>
      <c r="BY697" t="e">
        <f t="shared" ca="1" si="1768"/>
        <v>#N/A</v>
      </c>
      <c r="BZ697" t="e">
        <f t="shared" ca="1" si="1768"/>
        <v>#N/A</v>
      </c>
      <c r="CA697" t="e">
        <f t="shared" ca="1" si="1768"/>
        <v>#N/A</v>
      </c>
      <c r="CB697" t="e">
        <f t="shared" ca="1" si="1768"/>
        <v>#N/A</v>
      </c>
      <c r="CC697" t="e">
        <f t="shared" ca="1" si="1768"/>
        <v>#N/A</v>
      </c>
      <c r="CD697" t="e">
        <f t="shared" ca="1" si="1768"/>
        <v>#N/A</v>
      </c>
      <c r="CE697" t="e">
        <f t="shared" ca="1" si="1768"/>
        <v>#N/A</v>
      </c>
      <c r="CF697" s="91" t="e">
        <f t="shared" ca="1" si="1768"/>
        <v>#N/A</v>
      </c>
      <c r="CG697" t="e">
        <f t="shared" ca="1" si="1768"/>
        <v>#N/A</v>
      </c>
      <c r="CH697" t="e">
        <f t="shared" ca="1" si="1768"/>
        <v>#N/A</v>
      </c>
      <c r="CI697" t="e">
        <f t="shared" ca="1" si="1768"/>
        <v>#N/A</v>
      </c>
      <c r="CJ697" t="e">
        <f t="shared" ca="1" si="1768"/>
        <v>#N/A</v>
      </c>
      <c r="CK697" t="e">
        <f t="shared" ca="1" si="1767"/>
        <v>#N/A</v>
      </c>
      <c r="CL697" t="e">
        <f t="shared" ca="1" si="1767"/>
        <v>#N/A</v>
      </c>
      <c r="CM697" t="e">
        <f t="shared" ca="1" si="1767"/>
        <v>#N/A</v>
      </c>
      <c r="CN697" t="e">
        <f t="shared" ca="1" si="1767"/>
        <v>#N/A</v>
      </c>
      <c r="CO697" t="e">
        <f t="shared" ca="1" si="1767"/>
        <v>#N/A</v>
      </c>
      <c r="CP697" t="e">
        <f t="shared" ca="1" si="1767"/>
        <v>#N/A</v>
      </c>
      <c r="CQ697" t="e">
        <f t="shared" ca="1" si="1767"/>
        <v>#N/A</v>
      </c>
      <c r="CR697" t="e">
        <f t="shared" ca="1" si="1767"/>
        <v>#N/A</v>
      </c>
      <c r="CS697" t="e">
        <f t="shared" ca="1" si="1767"/>
        <v>#N/A</v>
      </c>
      <c r="CT697" t="e">
        <f t="shared" ca="1" si="1767"/>
        <v>#N/A</v>
      </c>
      <c r="CU697" t="e">
        <f t="shared" ca="1" si="1767"/>
        <v>#N/A</v>
      </c>
      <c r="CV697" t="e">
        <f t="shared" ca="1" si="1767"/>
        <v>#N/A</v>
      </c>
      <c r="CW697" t="e">
        <f t="shared" ca="1" si="1767"/>
        <v>#N/A</v>
      </c>
      <c r="CX697" t="e">
        <f t="shared" ca="1" si="1767"/>
        <v>#N/A</v>
      </c>
      <c r="CY697" t="e">
        <f t="shared" ca="1" si="1767"/>
        <v>#N/A</v>
      </c>
      <c r="CZ697" t="e">
        <f t="shared" ca="1" si="1767"/>
        <v>#N/A</v>
      </c>
      <c r="DA697" t="e">
        <f t="shared" ca="1" si="1767"/>
        <v>#N/A</v>
      </c>
      <c r="DB697" t="e">
        <f t="shared" ca="1" si="1767"/>
        <v>#N/A</v>
      </c>
      <c r="DC697" t="e">
        <f t="shared" ca="1" si="1767"/>
        <v>#N/A</v>
      </c>
      <c r="DD697" t="e">
        <f t="shared" ca="1" si="1767"/>
        <v>#N/A</v>
      </c>
      <c r="DE697" t="e">
        <f t="shared" ca="1" si="1767"/>
        <v>#N/A</v>
      </c>
      <c r="DF697" t="e">
        <f t="shared" ca="1" si="1767"/>
        <v>#N/A</v>
      </c>
      <c r="DG697" t="e">
        <f t="shared" ca="1" si="1767"/>
        <v>#N/A</v>
      </c>
      <c r="DH697" t="e">
        <f t="shared" ca="1" si="1767"/>
        <v>#N/A</v>
      </c>
      <c r="DI697" t="e">
        <f t="shared" ca="1" si="1767"/>
        <v>#N/A</v>
      </c>
      <c r="DJ697" s="91" t="e">
        <f t="shared" ca="1" si="1767"/>
        <v>#N/A</v>
      </c>
      <c r="DK697" t="e">
        <f t="shared" ca="1" si="1767"/>
        <v>#N/A</v>
      </c>
      <c r="DL697" t="e">
        <f t="shared" ca="1" si="1767"/>
        <v>#N/A</v>
      </c>
      <c r="DM697" t="e">
        <f t="shared" ca="1" si="1767"/>
        <v>#N/A</v>
      </c>
      <c r="DN697" t="e">
        <f t="shared" ca="1" si="1767"/>
        <v>#N/A</v>
      </c>
      <c r="DO697" t="e">
        <f t="shared" ca="1" si="1767"/>
        <v>#N/A</v>
      </c>
      <c r="DP697" t="e">
        <f t="shared" ca="1" si="1767"/>
        <v>#N/A</v>
      </c>
      <c r="DQ697" t="e">
        <f t="shared" ca="1" si="1767"/>
        <v>#N/A</v>
      </c>
      <c r="DR697" t="e">
        <f t="shared" ca="1" si="1767"/>
        <v>#N/A</v>
      </c>
      <c r="DS697" t="e">
        <f t="shared" ca="1" si="1767"/>
        <v>#N/A</v>
      </c>
      <c r="DT697" t="e">
        <f t="shared" ca="1" si="1767"/>
        <v>#N/A</v>
      </c>
      <c r="DU697" t="e">
        <f t="shared" ca="1" si="1767"/>
        <v>#N/A</v>
      </c>
      <c r="DV697" t="e">
        <f t="shared" ca="1" si="1767"/>
        <v>#N/A</v>
      </c>
      <c r="DW697" t="e">
        <f t="shared" ca="1" si="1767"/>
        <v>#N/A</v>
      </c>
      <c r="DX697" t="e">
        <f t="shared" ca="1" si="1767"/>
        <v>#N/A</v>
      </c>
      <c r="DY697" t="e">
        <f t="shared" ca="1" si="1767"/>
        <v>#N/A</v>
      </c>
      <c r="DZ697" t="e">
        <f t="shared" ca="1" si="1767"/>
        <v>#N/A</v>
      </c>
      <c r="EA697" t="e">
        <f t="shared" ca="1" si="1767"/>
        <v>#N/A</v>
      </c>
      <c r="EB697" t="e">
        <f t="shared" ca="1" si="1767"/>
        <v>#N/A</v>
      </c>
      <c r="EC697" t="e">
        <f t="shared" ca="1" si="1767"/>
        <v>#N/A</v>
      </c>
      <c r="ED697" t="e">
        <f t="shared" ca="1" si="1767"/>
        <v>#N/A</v>
      </c>
      <c r="EE697" t="e">
        <f t="shared" ca="1" si="1767"/>
        <v>#N/A</v>
      </c>
      <c r="EF697" t="e">
        <f t="shared" ca="1" si="1767"/>
        <v>#N/A</v>
      </c>
      <c r="EG697" t="e">
        <f t="shared" ca="1" si="1767"/>
        <v>#N/A</v>
      </c>
      <c r="EH697" t="e">
        <f t="shared" ca="1" si="1767"/>
        <v>#N/A</v>
      </c>
      <c r="EI697" t="e">
        <f t="shared" ca="1" si="1767"/>
        <v>#N/A</v>
      </c>
      <c r="EJ697" t="e">
        <f t="shared" ca="1" si="1767"/>
        <v>#N/A</v>
      </c>
      <c r="EK697" t="e">
        <f t="shared" ca="1" si="1767"/>
        <v>#N/A</v>
      </c>
      <c r="EL697" t="e">
        <f t="shared" ca="1" si="1767"/>
        <v>#N/A</v>
      </c>
      <c r="EM697" t="e">
        <f t="shared" ca="1" si="1767"/>
        <v>#N/A</v>
      </c>
      <c r="EN697" s="91" t="e">
        <f t="shared" ca="1" si="1767"/>
        <v>#N/A</v>
      </c>
    </row>
    <row r="698" spans="1:144">
      <c r="A698" t="str">
        <f ca="1"/>
        <v>Roof</v>
      </c>
      <c r="B698" t="str">
        <f ca="1"/>
        <v>Roof finishes</v>
      </c>
      <c r="C698">
        <f ca="1"/>
        <v>0</v>
      </c>
      <c r="D698" t="str">
        <f ca="1"/>
        <v/>
      </c>
      <c r="E698">
        <f ca="1"/>
        <v>0</v>
      </c>
      <c r="F698">
        <f ca="1"/>
        <v>0</v>
      </c>
      <c r="G698">
        <f ca="1"/>
        <v>0</v>
      </c>
      <c r="H698" t="str">
        <f ca="1"/>
        <v/>
      </c>
      <c r="I698">
        <f ca="1"/>
        <v>0</v>
      </c>
      <c r="J698" t="str">
        <f ca="1"/>
        <v/>
      </c>
      <c r="K698" t="str">
        <f ca="1"/>
        <v>0</v>
      </c>
      <c r="L698" t="str">
        <f ca="1"/>
        <v>0</v>
      </c>
      <c r="M698" t="str">
        <f ca="1"/>
        <v>0</v>
      </c>
      <c r="X698" s="91" t="e">
        <f t="shared" ca="1" si="1760"/>
        <v>#N/A</v>
      </c>
      <c r="Y698" t="e">
        <f t="shared" ca="1" si="1768"/>
        <v>#N/A</v>
      </c>
      <c r="Z698" t="e">
        <f t="shared" ca="1" si="1768"/>
        <v>#N/A</v>
      </c>
      <c r="AA698" t="e">
        <f t="shared" ca="1" si="1768"/>
        <v>#N/A</v>
      </c>
      <c r="AB698" t="e">
        <f t="shared" ca="1" si="1768"/>
        <v>#N/A</v>
      </c>
      <c r="AC698" t="e">
        <f t="shared" ca="1" si="1768"/>
        <v>#N/A</v>
      </c>
      <c r="AD698" t="e">
        <f t="shared" ca="1" si="1768"/>
        <v>#N/A</v>
      </c>
      <c r="AE698" t="e">
        <f t="shared" ca="1" si="1768"/>
        <v>#N/A</v>
      </c>
      <c r="AF698" t="e">
        <f t="shared" ca="1" si="1768"/>
        <v>#N/A</v>
      </c>
      <c r="AG698" t="e">
        <f t="shared" ca="1" si="1768"/>
        <v>#N/A</v>
      </c>
      <c r="AH698" t="e">
        <f t="shared" ca="1" si="1768"/>
        <v>#N/A</v>
      </c>
      <c r="AI698" t="e">
        <f t="shared" ca="1" si="1768"/>
        <v>#N/A</v>
      </c>
      <c r="AJ698" t="e">
        <f t="shared" ca="1" si="1768"/>
        <v>#N/A</v>
      </c>
      <c r="AK698" t="e">
        <f t="shared" ca="1" si="1768"/>
        <v>#N/A</v>
      </c>
      <c r="AL698" t="e">
        <f t="shared" ca="1" si="1768"/>
        <v>#N/A</v>
      </c>
      <c r="AM698" t="e">
        <f t="shared" ca="1" si="1768"/>
        <v>#N/A</v>
      </c>
      <c r="AN698" t="e">
        <f t="shared" ca="1" si="1768"/>
        <v>#N/A</v>
      </c>
      <c r="AO698" t="e">
        <f t="shared" ca="1" si="1768"/>
        <v>#N/A</v>
      </c>
      <c r="AP698" t="e">
        <f t="shared" ca="1" si="1768"/>
        <v>#N/A</v>
      </c>
      <c r="AQ698" t="e">
        <f t="shared" ca="1" si="1768"/>
        <v>#N/A</v>
      </c>
      <c r="AR698" t="e">
        <f t="shared" ca="1" si="1768"/>
        <v>#N/A</v>
      </c>
      <c r="AS698" t="e">
        <f t="shared" ca="1" si="1768"/>
        <v>#N/A</v>
      </c>
      <c r="AT698" t="e">
        <f t="shared" ca="1" si="1768"/>
        <v>#N/A</v>
      </c>
      <c r="AU698" t="e">
        <f t="shared" ca="1" si="1768"/>
        <v>#N/A</v>
      </c>
      <c r="AV698" t="e">
        <f t="shared" ca="1" si="1768"/>
        <v>#N/A</v>
      </c>
      <c r="AW698" t="e">
        <f t="shared" ca="1" si="1768"/>
        <v>#N/A</v>
      </c>
      <c r="AX698" t="e">
        <f t="shared" ca="1" si="1768"/>
        <v>#N/A</v>
      </c>
      <c r="AY698" t="e">
        <f t="shared" ca="1" si="1768"/>
        <v>#N/A</v>
      </c>
      <c r="AZ698" t="e">
        <f t="shared" ca="1" si="1768"/>
        <v>#N/A</v>
      </c>
      <c r="BA698" t="e">
        <f t="shared" ca="1" si="1768"/>
        <v>#N/A</v>
      </c>
      <c r="BB698" s="91" t="e">
        <f t="shared" ca="1" si="1768"/>
        <v>#N/A</v>
      </c>
      <c r="BC698" t="e">
        <f t="shared" ca="1" si="1768"/>
        <v>#N/A</v>
      </c>
      <c r="BD698" t="e">
        <f t="shared" ca="1" si="1768"/>
        <v>#N/A</v>
      </c>
      <c r="BE698" t="e">
        <f t="shared" ca="1" si="1768"/>
        <v>#N/A</v>
      </c>
      <c r="BF698" t="e">
        <f t="shared" ca="1" si="1768"/>
        <v>#N/A</v>
      </c>
      <c r="BG698" t="e">
        <f t="shared" ca="1" si="1768"/>
        <v>#N/A</v>
      </c>
      <c r="BH698" t="e">
        <f t="shared" ca="1" si="1768"/>
        <v>#N/A</v>
      </c>
      <c r="BI698" t="e">
        <f t="shared" ca="1" si="1768"/>
        <v>#N/A</v>
      </c>
      <c r="BJ698" t="e">
        <f t="shared" ca="1" si="1768"/>
        <v>#N/A</v>
      </c>
      <c r="BK698" t="e">
        <f t="shared" ca="1" si="1768"/>
        <v>#N/A</v>
      </c>
      <c r="BL698" t="e">
        <f t="shared" ca="1" si="1768"/>
        <v>#N/A</v>
      </c>
      <c r="BM698" t="e">
        <f t="shared" ca="1" si="1768"/>
        <v>#N/A</v>
      </c>
      <c r="BN698" t="e">
        <f t="shared" ca="1" si="1768"/>
        <v>#N/A</v>
      </c>
      <c r="BO698" t="e">
        <f t="shared" ca="1" si="1768"/>
        <v>#N/A</v>
      </c>
      <c r="BP698" t="e">
        <f t="shared" ca="1" si="1768"/>
        <v>#N/A</v>
      </c>
      <c r="BQ698" t="e">
        <f t="shared" ca="1" si="1768"/>
        <v>#N/A</v>
      </c>
      <c r="BR698" t="e">
        <f t="shared" ca="1" si="1768"/>
        <v>#N/A</v>
      </c>
      <c r="BS698" t="e">
        <f t="shared" ca="1" si="1768"/>
        <v>#N/A</v>
      </c>
      <c r="BT698" t="e">
        <f t="shared" ca="1" si="1768"/>
        <v>#N/A</v>
      </c>
      <c r="BU698" t="e">
        <f t="shared" ca="1" si="1768"/>
        <v>#N/A</v>
      </c>
      <c r="BV698" t="e">
        <f t="shared" ca="1" si="1768"/>
        <v>#N/A</v>
      </c>
      <c r="BW698" t="e">
        <f t="shared" ca="1" si="1768"/>
        <v>#N/A</v>
      </c>
      <c r="BX698" t="e">
        <f t="shared" ca="1" si="1768"/>
        <v>#N/A</v>
      </c>
      <c r="BY698" t="e">
        <f t="shared" ca="1" si="1768"/>
        <v>#N/A</v>
      </c>
      <c r="BZ698" t="e">
        <f t="shared" ca="1" si="1768"/>
        <v>#N/A</v>
      </c>
      <c r="CA698" t="e">
        <f t="shared" ca="1" si="1768"/>
        <v>#N/A</v>
      </c>
      <c r="CB698" t="e">
        <f t="shared" ca="1" si="1768"/>
        <v>#N/A</v>
      </c>
      <c r="CC698" t="e">
        <f t="shared" ca="1" si="1768"/>
        <v>#N/A</v>
      </c>
      <c r="CD698" t="e">
        <f t="shared" ca="1" si="1768"/>
        <v>#N/A</v>
      </c>
      <c r="CE698" t="e">
        <f t="shared" ca="1" si="1768"/>
        <v>#N/A</v>
      </c>
      <c r="CF698" s="91" t="e">
        <f t="shared" ca="1" si="1768"/>
        <v>#N/A</v>
      </c>
      <c r="CG698" t="e">
        <f t="shared" ca="1" si="1768"/>
        <v>#N/A</v>
      </c>
      <c r="CH698" t="e">
        <f t="shared" ca="1" si="1768"/>
        <v>#N/A</v>
      </c>
      <c r="CI698" t="e">
        <f t="shared" ca="1" si="1768"/>
        <v>#N/A</v>
      </c>
      <c r="CJ698" t="e">
        <f t="shared" ca="1" si="1768"/>
        <v>#N/A</v>
      </c>
      <c r="CK698" t="e">
        <f t="shared" ca="1" si="1767"/>
        <v>#N/A</v>
      </c>
      <c r="CL698" t="e">
        <f t="shared" ca="1" si="1767"/>
        <v>#N/A</v>
      </c>
      <c r="CM698" t="e">
        <f t="shared" ca="1" si="1767"/>
        <v>#N/A</v>
      </c>
      <c r="CN698" t="e">
        <f t="shared" ca="1" si="1767"/>
        <v>#N/A</v>
      </c>
      <c r="CO698" t="e">
        <f t="shared" ca="1" si="1767"/>
        <v>#N/A</v>
      </c>
      <c r="CP698" t="e">
        <f t="shared" ca="1" si="1767"/>
        <v>#N/A</v>
      </c>
      <c r="CQ698" t="e">
        <f t="shared" ca="1" si="1767"/>
        <v>#N/A</v>
      </c>
      <c r="CR698" t="e">
        <f t="shared" ca="1" si="1767"/>
        <v>#N/A</v>
      </c>
      <c r="CS698" t="e">
        <f t="shared" ca="1" si="1767"/>
        <v>#N/A</v>
      </c>
      <c r="CT698" t="e">
        <f t="shared" ca="1" si="1767"/>
        <v>#N/A</v>
      </c>
      <c r="CU698" t="e">
        <f t="shared" ca="1" si="1767"/>
        <v>#N/A</v>
      </c>
      <c r="CV698" t="e">
        <f t="shared" ca="1" si="1767"/>
        <v>#N/A</v>
      </c>
      <c r="CW698" t="e">
        <f t="shared" ca="1" si="1767"/>
        <v>#N/A</v>
      </c>
      <c r="CX698" t="e">
        <f t="shared" ca="1" si="1767"/>
        <v>#N/A</v>
      </c>
      <c r="CY698" t="e">
        <f t="shared" ca="1" si="1767"/>
        <v>#N/A</v>
      </c>
      <c r="CZ698" t="e">
        <f t="shared" ca="1" si="1767"/>
        <v>#N/A</v>
      </c>
      <c r="DA698" t="e">
        <f t="shared" ca="1" si="1767"/>
        <v>#N/A</v>
      </c>
      <c r="DB698" t="e">
        <f t="shared" ca="1" si="1767"/>
        <v>#N/A</v>
      </c>
      <c r="DC698" t="e">
        <f t="shared" ca="1" si="1767"/>
        <v>#N/A</v>
      </c>
      <c r="DD698" t="e">
        <f t="shared" ca="1" si="1767"/>
        <v>#N/A</v>
      </c>
      <c r="DE698" t="e">
        <f t="shared" ca="1" si="1767"/>
        <v>#N/A</v>
      </c>
      <c r="DF698" t="e">
        <f t="shared" ca="1" si="1767"/>
        <v>#N/A</v>
      </c>
      <c r="DG698" t="e">
        <f t="shared" ca="1" si="1767"/>
        <v>#N/A</v>
      </c>
      <c r="DH698" t="e">
        <f t="shared" ca="1" si="1767"/>
        <v>#N/A</v>
      </c>
      <c r="DI698" t="e">
        <f t="shared" ca="1" si="1767"/>
        <v>#N/A</v>
      </c>
      <c r="DJ698" s="91" t="e">
        <f t="shared" ca="1" si="1767"/>
        <v>#N/A</v>
      </c>
      <c r="DK698" t="e">
        <f t="shared" ca="1" si="1767"/>
        <v>#N/A</v>
      </c>
      <c r="DL698" t="e">
        <f t="shared" ca="1" si="1767"/>
        <v>#N/A</v>
      </c>
      <c r="DM698" t="e">
        <f t="shared" ca="1" si="1767"/>
        <v>#N/A</v>
      </c>
      <c r="DN698" t="e">
        <f t="shared" ca="1" si="1767"/>
        <v>#N/A</v>
      </c>
      <c r="DO698" t="e">
        <f t="shared" ca="1" si="1767"/>
        <v>#N/A</v>
      </c>
      <c r="DP698" t="e">
        <f t="shared" ca="1" si="1767"/>
        <v>#N/A</v>
      </c>
      <c r="DQ698" t="e">
        <f t="shared" ca="1" si="1767"/>
        <v>#N/A</v>
      </c>
      <c r="DR698" t="e">
        <f t="shared" ca="1" si="1767"/>
        <v>#N/A</v>
      </c>
      <c r="DS698" t="e">
        <f t="shared" ca="1" si="1767"/>
        <v>#N/A</v>
      </c>
      <c r="DT698" t="e">
        <f t="shared" ca="1" si="1767"/>
        <v>#N/A</v>
      </c>
      <c r="DU698" t="e">
        <f t="shared" ca="1" si="1767"/>
        <v>#N/A</v>
      </c>
      <c r="DV698" t="e">
        <f t="shared" ca="1" si="1767"/>
        <v>#N/A</v>
      </c>
      <c r="DW698" t="e">
        <f t="shared" ca="1" si="1767"/>
        <v>#N/A</v>
      </c>
      <c r="DX698" t="e">
        <f t="shared" ca="1" si="1767"/>
        <v>#N/A</v>
      </c>
      <c r="DY698" t="e">
        <f t="shared" ca="1" si="1767"/>
        <v>#N/A</v>
      </c>
      <c r="DZ698" t="e">
        <f t="shared" ca="1" si="1767"/>
        <v>#N/A</v>
      </c>
      <c r="EA698" t="e">
        <f t="shared" ca="1" si="1767"/>
        <v>#N/A</v>
      </c>
      <c r="EB698" t="e">
        <f t="shared" ca="1" si="1767"/>
        <v>#N/A</v>
      </c>
      <c r="EC698" t="e">
        <f t="shared" ca="1" si="1767"/>
        <v>#N/A</v>
      </c>
      <c r="ED698" t="e">
        <f t="shared" ca="1" si="1767"/>
        <v>#N/A</v>
      </c>
      <c r="EE698" t="e">
        <f t="shared" ca="1" si="1767"/>
        <v>#N/A</v>
      </c>
      <c r="EF698" t="e">
        <f t="shared" ca="1" si="1767"/>
        <v>#N/A</v>
      </c>
      <c r="EG698" t="e">
        <f t="shared" ca="1" si="1767"/>
        <v>#N/A</v>
      </c>
      <c r="EH698" t="e">
        <f t="shared" ca="1" si="1767"/>
        <v>#N/A</v>
      </c>
      <c r="EI698" t="e">
        <f t="shared" ca="1" si="1767"/>
        <v>#N/A</v>
      </c>
      <c r="EJ698" t="e">
        <f t="shared" ca="1" si="1767"/>
        <v>#N/A</v>
      </c>
      <c r="EK698" t="e">
        <f t="shared" ca="1" si="1767"/>
        <v>#N/A</v>
      </c>
      <c r="EL698" t="e">
        <f t="shared" ca="1" si="1767"/>
        <v>#N/A</v>
      </c>
      <c r="EM698" t="e">
        <f t="shared" ca="1" si="1767"/>
        <v>#N/A</v>
      </c>
      <c r="EN698" s="91" t="e">
        <f t="shared" ca="1" si="1767"/>
        <v>#N/A</v>
      </c>
    </row>
    <row r="699" spans="1:144">
      <c r="A699" t="str">
        <f ca="1"/>
        <v>External walls</v>
      </c>
      <c r="B699" t="str">
        <f ca="1"/>
        <v>Facade</v>
      </c>
      <c r="C699">
        <f ca="1"/>
        <v>0</v>
      </c>
      <c r="D699" t="str">
        <f ca="1"/>
        <v/>
      </c>
      <c r="E699">
        <f ca="1"/>
        <v>0</v>
      </c>
      <c r="F699">
        <f ca="1"/>
        <v>0</v>
      </c>
      <c r="G699">
        <f ca="1"/>
        <v>0</v>
      </c>
      <c r="H699" t="str">
        <f ca="1"/>
        <v/>
      </c>
      <c r="I699">
        <f ca="1"/>
        <v>0</v>
      </c>
      <c r="J699" t="str">
        <f ca="1"/>
        <v/>
      </c>
      <c r="K699" t="str">
        <f ca="1"/>
        <v>0</v>
      </c>
      <c r="L699" t="str">
        <f ca="1"/>
        <v>0</v>
      </c>
      <c r="M699" t="str">
        <f ca="1"/>
        <v>0</v>
      </c>
      <c r="X699" s="91" t="e">
        <f t="shared" ca="1" si="1760"/>
        <v>#N/A</v>
      </c>
      <c r="Y699" t="e">
        <f t="shared" ca="1" si="1768"/>
        <v>#N/A</v>
      </c>
      <c r="Z699" t="e">
        <f t="shared" ca="1" si="1768"/>
        <v>#N/A</v>
      </c>
      <c r="AA699" t="e">
        <f t="shared" ca="1" si="1768"/>
        <v>#N/A</v>
      </c>
      <c r="AB699" t="e">
        <f t="shared" ca="1" si="1768"/>
        <v>#N/A</v>
      </c>
      <c r="AC699" t="e">
        <f t="shared" ca="1" si="1768"/>
        <v>#N/A</v>
      </c>
      <c r="AD699" t="e">
        <f t="shared" ca="1" si="1768"/>
        <v>#N/A</v>
      </c>
      <c r="AE699" t="e">
        <f t="shared" ca="1" si="1768"/>
        <v>#N/A</v>
      </c>
      <c r="AF699" t="e">
        <f t="shared" ca="1" si="1768"/>
        <v>#N/A</v>
      </c>
      <c r="AG699" t="e">
        <f t="shared" ca="1" si="1768"/>
        <v>#N/A</v>
      </c>
      <c r="AH699" t="e">
        <f t="shared" ca="1" si="1768"/>
        <v>#N/A</v>
      </c>
      <c r="AI699" t="e">
        <f t="shared" ca="1" si="1768"/>
        <v>#N/A</v>
      </c>
      <c r="AJ699" t="e">
        <f t="shared" ca="1" si="1768"/>
        <v>#N/A</v>
      </c>
      <c r="AK699" t="e">
        <f t="shared" ca="1" si="1768"/>
        <v>#N/A</v>
      </c>
      <c r="AL699" t="e">
        <f t="shared" ca="1" si="1768"/>
        <v>#N/A</v>
      </c>
      <c r="AM699" t="e">
        <f t="shared" ca="1" si="1768"/>
        <v>#N/A</v>
      </c>
      <c r="AN699" t="e">
        <f t="shared" ca="1" si="1768"/>
        <v>#N/A</v>
      </c>
      <c r="AO699" t="e">
        <f t="shared" ca="1" si="1768"/>
        <v>#N/A</v>
      </c>
      <c r="AP699" t="e">
        <f t="shared" ca="1" si="1768"/>
        <v>#N/A</v>
      </c>
      <c r="AQ699" t="e">
        <f t="shared" ca="1" si="1768"/>
        <v>#N/A</v>
      </c>
      <c r="AR699" t="e">
        <f t="shared" ca="1" si="1768"/>
        <v>#N/A</v>
      </c>
      <c r="AS699" t="e">
        <f t="shared" ca="1" si="1768"/>
        <v>#N/A</v>
      </c>
      <c r="AT699" t="e">
        <f t="shared" ca="1" si="1768"/>
        <v>#N/A</v>
      </c>
      <c r="AU699" t="e">
        <f t="shared" ca="1" si="1768"/>
        <v>#N/A</v>
      </c>
      <c r="AV699" t="e">
        <f t="shared" ca="1" si="1768"/>
        <v>#N/A</v>
      </c>
      <c r="AW699" t="e">
        <f t="shared" ca="1" si="1768"/>
        <v>#N/A</v>
      </c>
      <c r="AX699" t="e">
        <f t="shared" ca="1" si="1768"/>
        <v>#N/A</v>
      </c>
      <c r="AY699" t="e">
        <f t="shared" ca="1" si="1768"/>
        <v>#N/A</v>
      </c>
      <c r="AZ699" t="e">
        <f t="shared" ca="1" si="1768"/>
        <v>#N/A</v>
      </c>
      <c r="BA699" t="e">
        <f t="shared" ca="1" si="1768"/>
        <v>#N/A</v>
      </c>
      <c r="BB699" s="91" t="e">
        <f t="shared" ca="1" si="1768"/>
        <v>#N/A</v>
      </c>
      <c r="BC699" t="e">
        <f t="shared" ca="1" si="1768"/>
        <v>#N/A</v>
      </c>
      <c r="BD699" t="e">
        <f t="shared" ca="1" si="1768"/>
        <v>#N/A</v>
      </c>
      <c r="BE699" t="e">
        <f t="shared" ca="1" si="1768"/>
        <v>#N/A</v>
      </c>
      <c r="BF699" t="e">
        <f t="shared" ca="1" si="1768"/>
        <v>#N/A</v>
      </c>
      <c r="BG699" t="e">
        <f t="shared" ca="1" si="1768"/>
        <v>#N/A</v>
      </c>
      <c r="BH699" t="e">
        <f t="shared" ca="1" si="1768"/>
        <v>#N/A</v>
      </c>
      <c r="BI699" t="e">
        <f t="shared" ca="1" si="1768"/>
        <v>#N/A</v>
      </c>
      <c r="BJ699" t="e">
        <f t="shared" ca="1" si="1768"/>
        <v>#N/A</v>
      </c>
      <c r="BK699" t="e">
        <f t="shared" ca="1" si="1768"/>
        <v>#N/A</v>
      </c>
      <c r="BL699" t="e">
        <f t="shared" ca="1" si="1768"/>
        <v>#N/A</v>
      </c>
      <c r="BM699" t="e">
        <f t="shared" ca="1" si="1768"/>
        <v>#N/A</v>
      </c>
      <c r="BN699" t="e">
        <f t="shared" ca="1" si="1768"/>
        <v>#N/A</v>
      </c>
      <c r="BO699" t="e">
        <f t="shared" ca="1" si="1768"/>
        <v>#N/A</v>
      </c>
      <c r="BP699" t="e">
        <f t="shared" ca="1" si="1768"/>
        <v>#N/A</v>
      </c>
      <c r="BQ699" t="e">
        <f t="shared" ca="1" si="1768"/>
        <v>#N/A</v>
      </c>
      <c r="BR699" t="e">
        <f t="shared" ca="1" si="1768"/>
        <v>#N/A</v>
      </c>
      <c r="BS699" t="e">
        <f t="shared" ca="1" si="1768"/>
        <v>#N/A</v>
      </c>
      <c r="BT699" t="e">
        <f t="shared" ca="1" si="1768"/>
        <v>#N/A</v>
      </c>
      <c r="BU699" t="e">
        <f t="shared" ca="1" si="1768"/>
        <v>#N/A</v>
      </c>
      <c r="BV699" t="e">
        <f t="shared" ca="1" si="1768"/>
        <v>#N/A</v>
      </c>
      <c r="BW699" t="e">
        <f t="shared" ca="1" si="1768"/>
        <v>#N/A</v>
      </c>
      <c r="BX699" t="e">
        <f t="shared" ca="1" si="1768"/>
        <v>#N/A</v>
      </c>
      <c r="BY699" t="e">
        <f t="shared" ca="1" si="1768"/>
        <v>#N/A</v>
      </c>
      <c r="BZ699" t="e">
        <f t="shared" ca="1" si="1768"/>
        <v>#N/A</v>
      </c>
      <c r="CA699" t="e">
        <f t="shared" ca="1" si="1768"/>
        <v>#N/A</v>
      </c>
      <c r="CB699" t="e">
        <f t="shared" ca="1" si="1768"/>
        <v>#N/A</v>
      </c>
      <c r="CC699" t="e">
        <f t="shared" ca="1" si="1768"/>
        <v>#N/A</v>
      </c>
      <c r="CD699" t="e">
        <f t="shared" ca="1" si="1768"/>
        <v>#N/A</v>
      </c>
      <c r="CE699" t="e">
        <f t="shared" ca="1" si="1768"/>
        <v>#N/A</v>
      </c>
      <c r="CF699" s="91" t="e">
        <f t="shared" ca="1" si="1768"/>
        <v>#N/A</v>
      </c>
      <c r="CG699" t="e">
        <f t="shared" ca="1" si="1768"/>
        <v>#N/A</v>
      </c>
      <c r="CH699" t="e">
        <f t="shared" ca="1" si="1768"/>
        <v>#N/A</v>
      </c>
      <c r="CI699" t="e">
        <f t="shared" ca="1" si="1768"/>
        <v>#N/A</v>
      </c>
      <c r="CJ699" t="e">
        <f t="shared" ref="CJ699:EN702" ca="1" si="1769">IF($H699="Yes",0,$L699*$E$680)</f>
        <v>#N/A</v>
      </c>
      <c r="CK699" t="e">
        <f t="shared" ca="1" si="1769"/>
        <v>#N/A</v>
      </c>
      <c r="CL699" t="e">
        <f t="shared" ca="1" si="1769"/>
        <v>#N/A</v>
      </c>
      <c r="CM699" t="e">
        <f t="shared" ca="1" si="1769"/>
        <v>#N/A</v>
      </c>
      <c r="CN699" t="e">
        <f t="shared" ca="1" si="1769"/>
        <v>#N/A</v>
      </c>
      <c r="CO699" t="e">
        <f t="shared" ca="1" si="1769"/>
        <v>#N/A</v>
      </c>
      <c r="CP699" t="e">
        <f t="shared" ca="1" si="1769"/>
        <v>#N/A</v>
      </c>
      <c r="CQ699" t="e">
        <f t="shared" ca="1" si="1769"/>
        <v>#N/A</v>
      </c>
      <c r="CR699" t="e">
        <f t="shared" ca="1" si="1769"/>
        <v>#N/A</v>
      </c>
      <c r="CS699" t="e">
        <f t="shared" ca="1" si="1769"/>
        <v>#N/A</v>
      </c>
      <c r="CT699" t="e">
        <f t="shared" ca="1" si="1769"/>
        <v>#N/A</v>
      </c>
      <c r="CU699" t="e">
        <f t="shared" ca="1" si="1769"/>
        <v>#N/A</v>
      </c>
      <c r="CV699" t="e">
        <f t="shared" ca="1" si="1769"/>
        <v>#N/A</v>
      </c>
      <c r="CW699" t="e">
        <f t="shared" ca="1" si="1769"/>
        <v>#N/A</v>
      </c>
      <c r="CX699" t="e">
        <f t="shared" ca="1" si="1769"/>
        <v>#N/A</v>
      </c>
      <c r="CY699" t="e">
        <f t="shared" ca="1" si="1769"/>
        <v>#N/A</v>
      </c>
      <c r="CZ699" t="e">
        <f t="shared" ca="1" si="1769"/>
        <v>#N/A</v>
      </c>
      <c r="DA699" t="e">
        <f t="shared" ca="1" si="1769"/>
        <v>#N/A</v>
      </c>
      <c r="DB699" t="e">
        <f t="shared" ca="1" si="1769"/>
        <v>#N/A</v>
      </c>
      <c r="DC699" t="e">
        <f t="shared" ca="1" si="1769"/>
        <v>#N/A</v>
      </c>
      <c r="DD699" t="e">
        <f t="shared" ca="1" si="1769"/>
        <v>#N/A</v>
      </c>
      <c r="DE699" t="e">
        <f t="shared" ca="1" si="1769"/>
        <v>#N/A</v>
      </c>
      <c r="DF699" t="e">
        <f t="shared" ca="1" si="1769"/>
        <v>#N/A</v>
      </c>
      <c r="DG699" t="e">
        <f t="shared" ca="1" si="1769"/>
        <v>#N/A</v>
      </c>
      <c r="DH699" t="e">
        <f t="shared" ca="1" si="1769"/>
        <v>#N/A</v>
      </c>
      <c r="DI699" t="e">
        <f t="shared" ca="1" si="1769"/>
        <v>#N/A</v>
      </c>
      <c r="DJ699" s="91" t="e">
        <f t="shared" ca="1" si="1769"/>
        <v>#N/A</v>
      </c>
      <c r="DK699" t="e">
        <f t="shared" ca="1" si="1769"/>
        <v>#N/A</v>
      </c>
      <c r="DL699" t="e">
        <f t="shared" ca="1" si="1769"/>
        <v>#N/A</v>
      </c>
      <c r="DM699" t="e">
        <f t="shared" ca="1" si="1769"/>
        <v>#N/A</v>
      </c>
      <c r="DN699" t="e">
        <f t="shared" ca="1" si="1769"/>
        <v>#N/A</v>
      </c>
      <c r="DO699" t="e">
        <f t="shared" ca="1" si="1769"/>
        <v>#N/A</v>
      </c>
      <c r="DP699" t="e">
        <f t="shared" ca="1" si="1769"/>
        <v>#N/A</v>
      </c>
      <c r="DQ699" t="e">
        <f t="shared" ca="1" si="1769"/>
        <v>#N/A</v>
      </c>
      <c r="DR699" t="e">
        <f t="shared" ca="1" si="1769"/>
        <v>#N/A</v>
      </c>
      <c r="DS699" t="e">
        <f t="shared" ca="1" si="1769"/>
        <v>#N/A</v>
      </c>
      <c r="DT699" t="e">
        <f t="shared" ca="1" si="1769"/>
        <v>#N/A</v>
      </c>
      <c r="DU699" t="e">
        <f t="shared" ca="1" si="1769"/>
        <v>#N/A</v>
      </c>
      <c r="DV699" t="e">
        <f t="shared" ca="1" si="1769"/>
        <v>#N/A</v>
      </c>
      <c r="DW699" t="e">
        <f t="shared" ca="1" si="1769"/>
        <v>#N/A</v>
      </c>
      <c r="DX699" t="e">
        <f t="shared" ca="1" si="1769"/>
        <v>#N/A</v>
      </c>
      <c r="DY699" t="e">
        <f t="shared" ca="1" si="1769"/>
        <v>#N/A</v>
      </c>
      <c r="DZ699" t="e">
        <f t="shared" ca="1" si="1769"/>
        <v>#N/A</v>
      </c>
      <c r="EA699" t="e">
        <f t="shared" ca="1" si="1769"/>
        <v>#N/A</v>
      </c>
      <c r="EB699" t="e">
        <f t="shared" ca="1" si="1769"/>
        <v>#N/A</v>
      </c>
      <c r="EC699" t="e">
        <f t="shared" ca="1" si="1769"/>
        <v>#N/A</v>
      </c>
      <c r="ED699" t="e">
        <f t="shared" ca="1" si="1769"/>
        <v>#N/A</v>
      </c>
      <c r="EE699" t="e">
        <f t="shared" ca="1" si="1769"/>
        <v>#N/A</v>
      </c>
      <c r="EF699" t="e">
        <f t="shared" ca="1" si="1769"/>
        <v>#N/A</v>
      </c>
      <c r="EG699" t="e">
        <f t="shared" ca="1" si="1769"/>
        <v>#N/A</v>
      </c>
      <c r="EH699" t="e">
        <f t="shared" ca="1" si="1769"/>
        <v>#N/A</v>
      </c>
      <c r="EI699" t="e">
        <f t="shared" ca="1" si="1769"/>
        <v>#N/A</v>
      </c>
      <c r="EJ699" t="e">
        <f t="shared" ca="1" si="1769"/>
        <v>#N/A</v>
      </c>
      <c r="EK699" t="e">
        <f t="shared" ca="1" si="1769"/>
        <v>#N/A</v>
      </c>
      <c r="EL699" t="e">
        <f t="shared" ca="1" si="1769"/>
        <v>#N/A</v>
      </c>
      <c r="EM699" t="e">
        <f t="shared" ca="1" si="1769"/>
        <v>#N/A</v>
      </c>
      <c r="EN699" s="91" t="e">
        <f t="shared" ca="1" si="1769"/>
        <v>#N/A</v>
      </c>
    </row>
    <row r="700" spans="1:144">
      <c r="A700" t="str">
        <f ca="1"/>
        <v>External walls</v>
      </c>
      <c r="B700" t="str">
        <f ca="1"/>
        <v>Wall insulation</v>
      </c>
      <c r="C700">
        <f ca="1"/>
        <v>0</v>
      </c>
      <c r="D700" t="str">
        <f ca="1"/>
        <v/>
      </c>
      <c r="E700">
        <f ca="1"/>
        <v>0</v>
      </c>
      <c r="F700">
        <f ca="1"/>
        <v>0</v>
      </c>
      <c r="G700">
        <f ca="1"/>
        <v>0</v>
      </c>
      <c r="H700" t="str">
        <f ca="1"/>
        <v/>
      </c>
      <c r="I700">
        <f ca="1"/>
        <v>0</v>
      </c>
      <c r="J700" t="str">
        <f ca="1"/>
        <v/>
      </c>
      <c r="K700" t="str">
        <f ca="1"/>
        <v>0</v>
      </c>
      <c r="L700" t="str">
        <f ca="1"/>
        <v>0</v>
      </c>
      <c r="M700" t="str">
        <f ca="1"/>
        <v>0</v>
      </c>
      <c r="X700" s="91" t="e">
        <f t="shared" ca="1" si="1760"/>
        <v>#N/A</v>
      </c>
      <c r="Y700" t="e">
        <f t="shared" ref="Y700:CJ703" ca="1" si="1770">IF($H700="Yes",0,$L700*$E$680)</f>
        <v>#N/A</v>
      </c>
      <c r="Z700" t="e">
        <f t="shared" ca="1" si="1770"/>
        <v>#N/A</v>
      </c>
      <c r="AA700" t="e">
        <f t="shared" ca="1" si="1770"/>
        <v>#N/A</v>
      </c>
      <c r="AB700" t="e">
        <f t="shared" ca="1" si="1770"/>
        <v>#N/A</v>
      </c>
      <c r="AC700" t="e">
        <f t="shared" ca="1" si="1770"/>
        <v>#N/A</v>
      </c>
      <c r="AD700" t="e">
        <f t="shared" ca="1" si="1770"/>
        <v>#N/A</v>
      </c>
      <c r="AE700" t="e">
        <f t="shared" ca="1" si="1770"/>
        <v>#N/A</v>
      </c>
      <c r="AF700" t="e">
        <f t="shared" ca="1" si="1770"/>
        <v>#N/A</v>
      </c>
      <c r="AG700" t="e">
        <f t="shared" ca="1" si="1770"/>
        <v>#N/A</v>
      </c>
      <c r="AH700" t="e">
        <f t="shared" ca="1" si="1770"/>
        <v>#N/A</v>
      </c>
      <c r="AI700" t="e">
        <f t="shared" ca="1" si="1770"/>
        <v>#N/A</v>
      </c>
      <c r="AJ700" t="e">
        <f t="shared" ca="1" si="1770"/>
        <v>#N/A</v>
      </c>
      <c r="AK700" t="e">
        <f t="shared" ca="1" si="1770"/>
        <v>#N/A</v>
      </c>
      <c r="AL700" t="e">
        <f t="shared" ca="1" si="1770"/>
        <v>#N/A</v>
      </c>
      <c r="AM700" t="e">
        <f t="shared" ca="1" si="1770"/>
        <v>#N/A</v>
      </c>
      <c r="AN700" t="e">
        <f t="shared" ca="1" si="1770"/>
        <v>#N/A</v>
      </c>
      <c r="AO700" t="e">
        <f t="shared" ca="1" si="1770"/>
        <v>#N/A</v>
      </c>
      <c r="AP700" t="e">
        <f t="shared" ca="1" si="1770"/>
        <v>#N/A</v>
      </c>
      <c r="AQ700" t="e">
        <f t="shared" ca="1" si="1770"/>
        <v>#N/A</v>
      </c>
      <c r="AR700" t="e">
        <f t="shared" ca="1" si="1770"/>
        <v>#N/A</v>
      </c>
      <c r="AS700" t="e">
        <f t="shared" ca="1" si="1770"/>
        <v>#N/A</v>
      </c>
      <c r="AT700" t="e">
        <f t="shared" ca="1" si="1770"/>
        <v>#N/A</v>
      </c>
      <c r="AU700" t="e">
        <f t="shared" ca="1" si="1770"/>
        <v>#N/A</v>
      </c>
      <c r="AV700" t="e">
        <f t="shared" ca="1" si="1770"/>
        <v>#N/A</v>
      </c>
      <c r="AW700" t="e">
        <f t="shared" ca="1" si="1770"/>
        <v>#N/A</v>
      </c>
      <c r="AX700" t="e">
        <f t="shared" ca="1" si="1770"/>
        <v>#N/A</v>
      </c>
      <c r="AY700" t="e">
        <f t="shared" ca="1" si="1770"/>
        <v>#N/A</v>
      </c>
      <c r="AZ700" t="e">
        <f t="shared" ca="1" si="1770"/>
        <v>#N/A</v>
      </c>
      <c r="BA700" t="e">
        <f t="shared" ca="1" si="1770"/>
        <v>#N/A</v>
      </c>
      <c r="BB700" s="91" t="e">
        <f t="shared" ca="1" si="1770"/>
        <v>#N/A</v>
      </c>
      <c r="BC700" t="e">
        <f t="shared" ca="1" si="1770"/>
        <v>#N/A</v>
      </c>
      <c r="BD700" t="e">
        <f t="shared" ca="1" si="1770"/>
        <v>#N/A</v>
      </c>
      <c r="BE700" t="e">
        <f t="shared" ca="1" si="1770"/>
        <v>#N/A</v>
      </c>
      <c r="BF700" t="e">
        <f t="shared" ca="1" si="1770"/>
        <v>#N/A</v>
      </c>
      <c r="BG700" t="e">
        <f t="shared" ca="1" si="1770"/>
        <v>#N/A</v>
      </c>
      <c r="BH700" t="e">
        <f t="shared" ca="1" si="1770"/>
        <v>#N/A</v>
      </c>
      <c r="BI700" t="e">
        <f t="shared" ca="1" si="1770"/>
        <v>#N/A</v>
      </c>
      <c r="BJ700" t="e">
        <f t="shared" ca="1" si="1770"/>
        <v>#N/A</v>
      </c>
      <c r="BK700" t="e">
        <f t="shared" ca="1" si="1770"/>
        <v>#N/A</v>
      </c>
      <c r="BL700" t="e">
        <f t="shared" ca="1" si="1770"/>
        <v>#N/A</v>
      </c>
      <c r="BM700" t="e">
        <f t="shared" ca="1" si="1770"/>
        <v>#N/A</v>
      </c>
      <c r="BN700" t="e">
        <f t="shared" ca="1" si="1770"/>
        <v>#N/A</v>
      </c>
      <c r="BO700" t="e">
        <f t="shared" ca="1" si="1770"/>
        <v>#N/A</v>
      </c>
      <c r="BP700" t="e">
        <f t="shared" ca="1" si="1770"/>
        <v>#N/A</v>
      </c>
      <c r="BQ700" t="e">
        <f t="shared" ca="1" si="1770"/>
        <v>#N/A</v>
      </c>
      <c r="BR700" t="e">
        <f t="shared" ca="1" si="1770"/>
        <v>#N/A</v>
      </c>
      <c r="BS700" t="e">
        <f t="shared" ca="1" si="1770"/>
        <v>#N/A</v>
      </c>
      <c r="BT700" t="e">
        <f t="shared" ca="1" si="1770"/>
        <v>#N/A</v>
      </c>
      <c r="BU700" t="e">
        <f t="shared" ca="1" si="1770"/>
        <v>#N/A</v>
      </c>
      <c r="BV700" t="e">
        <f t="shared" ca="1" si="1770"/>
        <v>#N/A</v>
      </c>
      <c r="BW700" t="e">
        <f t="shared" ca="1" si="1770"/>
        <v>#N/A</v>
      </c>
      <c r="BX700" t="e">
        <f t="shared" ca="1" si="1770"/>
        <v>#N/A</v>
      </c>
      <c r="BY700" t="e">
        <f t="shared" ca="1" si="1770"/>
        <v>#N/A</v>
      </c>
      <c r="BZ700" t="e">
        <f t="shared" ca="1" si="1770"/>
        <v>#N/A</v>
      </c>
      <c r="CA700" t="e">
        <f t="shared" ca="1" si="1770"/>
        <v>#N/A</v>
      </c>
      <c r="CB700" t="e">
        <f t="shared" ca="1" si="1770"/>
        <v>#N/A</v>
      </c>
      <c r="CC700" t="e">
        <f t="shared" ca="1" si="1770"/>
        <v>#N/A</v>
      </c>
      <c r="CD700" t="e">
        <f t="shared" ca="1" si="1770"/>
        <v>#N/A</v>
      </c>
      <c r="CE700" t="e">
        <f t="shared" ca="1" si="1770"/>
        <v>#N/A</v>
      </c>
      <c r="CF700" s="91" t="e">
        <f t="shared" ca="1" si="1770"/>
        <v>#N/A</v>
      </c>
      <c r="CG700" t="e">
        <f t="shared" ca="1" si="1770"/>
        <v>#N/A</v>
      </c>
      <c r="CH700" t="e">
        <f t="shared" ca="1" si="1770"/>
        <v>#N/A</v>
      </c>
      <c r="CI700" t="e">
        <f t="shared" ca="1" si="1770"/>
        <v>#N/A</v>
      </c>
      <c r="CJ700" t="e">
        <f t="shared" ca="1" si="1770"/>
        <v>#N/A</v>
      </c>
      <c r="CK700" t="e">
        <f t="shared" ca="1" si="1769"/>
        <v>#N/A</v>
      </c>
      <c r="CL700" t="e">
        <f t="shared" ca="1" si="1769"/>
        <v>#N/A</v>
      </c>
      <c r="CM700" t="e">
        <f t="shared" ca="1" si="1769"/>
        <v>#N/A</v>
      </c>
      <c r="CN700" t="e">
        <f t="shared" ca="1" si="1769"/>
        <v>#N/A</v>
      </c>
      <c r="CO700" t="e">
        <f t="shared" ca="1" si="1769"/>
        <v>#N/A</v>
      </c>
      <c r="CP700" t="e">
        <f t="shared" ca="1" si="1769"/>
        <v>#N/A</v>
      </c>
      <c r="CQ700" t="e">
        <f t="shared" ca="1" si="1769"/>
        <v>#N/A</v>
      </c>
      <c r="CR700" t="e">
        <f t="shared" ca="1" si="1769"/>
        <v>#N/A</v>
      </c>
      <c r="CS700" t="e">
        <f t="shared" ca="1" si="1769"/>
        <v>#N/A</v>
      </c>
      <c r="CT700" t="e">
        <f t="shared" ca="1" si="1769"/>
        <v>#N/A</v>
      </c>
      <c r="CU700" t="e">
        <f t="shared" ca="1" si="1769"/>
        <v>#N/A</v>
      </c>
      <c r="CV700" t="e">
        <f t="shared" ca="1" si="1769"/>
        <v>#N/A</v>
      </c>
      <c r="CW700" t="e">
        <f t="shared" ca="1" si="1769"/>
        <v>#N/A</v>
      </c>
      <c r="CX700" t="e">
        <f t="shared" ca="1" si="1769"/>
        <v>#N/A</v>
      </c>
      <c r="CY700" t="e">
        <f t="shared" ca="1" si="1769"/>
        <v>#N/A</v>
      </c>
      <c r="CZ700" t="e">
        <f t="shared" ca="1" si="1769"/>
        <v>#N/A</v>
      </c>
      <c r="DA700" t="e">
        <f t="shared" ca="1" si="1769"/>
        <v>#N/A</v>
      </c>
      <c r="DB700" t="e">
        <f t="shared" ca="1" si="1769"/>
        <v>#N/A</v>
      </c>
      <c r="DC700" t="e">
        <f t="shared" ca="1" si="1769"/>
        <v>#N/A</v>
      </c>
      <c r="DD700" t="e">
        <f t="shared" ca="1" si="1769"/>
        <v>#N/A</v>
      </c>
      <c r="DE700" t="e">
        <f t="shared" ca="1" si="1769"/>
        <v>#N/A</v>
      </c>
      <c r="DF700" t="e">
        <f t="shared" ca="1" si="1769"/>
        <v>#N/A</v>
      </c>
      <c r="DG700" t="e">
        <f t="shared" ca="1" si="1769"/>
        <v>#N/A</v>
      </c>
      <c r="DH700" t="e">
        <f t="shared" ca="1" si="1769"/>
        <v>#N/A</v>
      </c>
      <c r="DI700" t="e">
        <f t="shared" ca="1" si="1769"/>
        <v>#N/A</v>
      </c>
      <c r="DJ700" s="91" t="e">
        <f t="shared" ca="1" si="1769"/>
        <v>#N/A</v>
      </c>
      <c r="DK700" t="e">
        <f t="shared" ca="1" si="1769"/>
        <v>#N/A</v>
      </c>
      <c r="DL700" t="e">
        <f t="shared" ca="1" si="1769"/>
        <v>#N/A</v>
      </c>
      <c r="DM700" t="e">
        <f t="shared" ca="1" si="1769"/>
        <v>#N/A</v>
      </c>
      <c r="DN700" t="e">
        <f t="shared" ca="1" si="1769"/>
        <v>#N/A</v>
      </c>
      <c r="DO700" t="e">
        <f t="shared" ca="1" si="1769"/>
        <v>#N/A</v>
      </c>
      <c r="DP700" t="e">
        <f t="shared" ca="1" si="1769"/>
        <v>#N/A</v>
      </c>
      <c r="DQ700" t="e">
        <f t="shared" ca="1" si="1769"/>
        <v>#N/A</v>
      </c>
      <c r="DR700" t="e">
        <f t="shared" ca="1" si="1769"/>
        <v>#N/A</v>
      </c>
      <c r="DS700" t="e">
        <f t="shared" ca="1" si="1769"/>
        <v>#N/A</v>
      </c>
      <c r="DT700" t="e">
        <f t="shared" ca="1" si="1769"/>
        <v>#N/A</v>
      </c>
      <c r="DU700" t="e">
        <f t="shared" ca="1" si="1769"/>
        <v>#N/A</v>
      </c>
      <c r="DV700" t="e">
        <f t="shared" ca="1" si="1769"/>
        <v>#N/A</v>
      </c>
      <c r="DW700" t="e">
        <f t="shared" ca="1" si="1769"/>
        <v>#N/A</v>
      </c>
      <c r="DX700" t="e">
        <f t="shared" ca="1" si="1769"/>
        <v>#N/A</v>
      </c>
      <c r="DY700" t="e">
        <f t="shared" ca="1" si="1769"/>
        <v>#N/A</v>
      </c>
      <c r="DZ700" t="e">
        <f t="shared" ca="1" si="1769"/>
        <v>#N/A</v>
      </c>
      <c r="EA700" t="e">
        <f t="shared" ca="1" si="1769"/>
        <v>#N/A</v>
      </c>
      <c r="EB700" t="e">
        <f t="shared" ca="1" si="1769"/>
        <v>#N/A</v>
      </c>
      <c r="EC700" t="e">
        <f t="shared" ca="1" si="1769"/>
        <v>#N/A</v>
      </c>
      <c r="ED700" t="e">
        <f t="shared" ca="1" si="1769"/>
        <v>#N/A</v>
      </c>
      <c r="EE700" t="e">
        <f t="shared" ca="1" si="1769"/>
        <v>#N/A</v>
      </c>
      <c r="EF700" t="e">
        <f t="shared" ca="1" si="1769"/>
        <v>#N/A</v>
      </c>
      <c r="EG700" t="e">
        <f t="shared" ca="1" si="1769"/>
        <v>#N/A</v>
      </c>
      <c r="EH700" t="e">
        <f t="shared" ca="1" si="1769"/>
        <v>#N/A</v>
      </c>
      <c r="EI700" t="e">
        <f t="shared" ca="1" si="1769"/>
        <v>#N/A</v>
      </c>
      <c r="EJ700" t="e">
        <f t="shared" ca="1" si="1769"/>
        <v>#N/A</v>
      </c>
      <c r="EK700" t="e">
        <f t="shared" ca="1" si="1769"/>
        <v>#N/A</v>
      </c>
      <c r="EL700" t="e">
        <f t="shared" ca="1" si="1769"/>
        <v>#N/A</v>
      </c>
      <c r="EM700" t="e">
        <f t="shared" ca="1" si="1769"/>
        <v>#N/A</v>
      </c>
      <c r="EN700" s="91" t="e">
        <f t="shared" ca="1" si="1769"/>
        <v>#N/A</v>
      </c>
    </row>
    <row r="701" spans="1:144">
      <c r="A701" t="str">
        <f ca="1"/>
        <v>Windows</v>
      </c>
      <c r="B701" t="str">
        <f ca="1"/>
        <v>Glazing</v>
      </c>
      <c r="C701">
        <f ca="1"/>
        <v>0</v>
      </c>
      <c r="D701" t="str">
        <f ca="1"/>
        <v/>
      </c>
      <c r="E701">
        <f ca="1"/>
        <v>0</v>
      </c>
      <c r="F701">
        <f ca="1"/>
        <v>0</v>
      </c>
      <c r="G701">
        <f ca="1"/>
        <v>0</v>
      </c>
      <c r="H701" t="str">
        <f ca="1"/>
        <v/>
      </c>
      <c r="I701">
        <f ca="1"/>
        <v>0</v>
      </c>
      <c r="J701" t="str">
        <f ca="1"/>
        <v/>
      </c>
      <c r="K701" t="str">
        <f ca="1"/>
        <v>0</v>
      </c>
      <c r="L701" t="str">
        <f ca="1"/>
        <v>0</v>
      </c>
      <c r="M701" t="str">
        <f ca="1"/>
        <v>0</v>
      </c>
      <c r="X701" s="91" t="e">
        <f t="shared" ca="1" si="1760"/>
        <v>#N/A</v>
      </c>
      <c r="Y701" t="e">
        <f t="shared" ca="1" si="1770"/>
        <v>#N/A</v>
      </c>
      <c r="Z701" t="e">
        <f t="shared" ca="1" si="1770"/>
        <v>#N/A</v>
      </c>
      <c r="AA701" t="e">
        <f t="shared" ca="1" si="1770"/>
        <v>#N/A</v>
      </c>
      <c r="AB701" t="e">
        <f t="shared" ca="1" si="1770"/>
        <v>#N/A</v>
      </c>
      <c r="AC701" t="e">
        <f t="shared" ca="1" si="1770"/>
        <v>#N/A</v>
      </c>
      <c r="AD701" t="e">
        <f t="shared" ca="1" si="1770"/>
        <v>#N/A</v>
      </c>
      <c r="AE701" t="e">
        <f t="shared" ca="1" si="1770"/>
        <v>#N/A</v>
      </c>
      <c r="AF701" t="e">
        <f t="shared" ca="1" si="1770"/>
        <v>#N/A</v>
      </c>
      <c r="AG701" t="e">
        <f t="shared" ca="1" si="1770"/>
        <v>#N/A</v>
      </c>
      <c r="AH701" t="e">
        <f t="shared" ca="1" si="1770"/>
        <v>#N/A</v>
      </c>
      <c r="AI701" t="e">
        <f t="shared" ca="1" si="1770"/>
        <v>#N/A</v>
      </c>
      <c r="AJ701" t="e">
        <f t="shared" ca="1" si="1770"/>
        <v>#N/A</v>
      </c>
      <c r="AK701" t="e">
        <f t="shared" ca="1" si="1770"/>
        <v>#N/A</v>
      </c>
      <c r="AL701" t="e">
        <f t="shared" ca="1" si="1770"/>
        <v>#N/A</v>
      </c>
      <c r="AM701" t="e">
        <f t="shared" ca="1" si="1770"/>
        <v>#N/A</v>
      </c>
      <c r="AN701" t="e">
        <f t="shared" ca="1" si="1770"/>
        <v>#N/A</v>
      </c>
      <c r="AO701" t="e">
        <f t="shared" ca="1" si="1770"/>
        <v>#N/A</v>
      </c>
      <c r="AP701" t="e">
        <f t="shared" ca="1" si="1770"/>
        <v>#N/A</v>
      </c>
      <c r="AQ701" t="e">
        <f t="shared" ca="1" si="1770"/>
        <v>#N/A</v>
      </c>
      <c r="AR701" t="e">
        <f t="shared" ca="1" si="1770"/>
        <v>#N/A</v>
      </c>
      <c r="AS701" t="e">
        <f t="shared" ca="1" si="1770"/>
        <v>#N/A</v>
      </c>
      <c r="AT701" t="e">
        <f t="shared" ca="1" si="1770"/>
        <v>#N/A</v>
      </c>
      <c r="AU701" t="e">
        <f t="shared" ca="1" si="1770"/>
        <v>#N/A</v>
      </c>
      <c r="AV701" t="e">
        <f t="shared" ca="1" si="1770"/>
        <v>#N/A</v>
      </c>
      <c r="AW701" t="e">
        <f t="shared" ca="1" si="1770"/>
        <v>#N/A</v>
      </c>
      <c r="AX701" t="e">
        <f t="shared" ca="1" si="1770"/>
        <v>#N/A</v>
      </c>
      <c r="AY701" t="e">
        <f t="shared" ca="1" si="1770"/>
        <v>#N/A</v>
      </c>
      <c r="AZ701" t="e">
        <f t="shared" ca="1" si="1770"/>
        <v>#N/A</v>
      </c>
      <c r="BA701" t="e">
        <f t="shared" ca="1" si="1770"/>
        <v>#N/A</v>
      </c>
      <c r="BB701" s="91" t="e">
        <f t="shared" ca="1" si="1770"/>
        <v>#N/A</v>
      </c>
      <c r="BC701" t="e">
        <f t="shared" ca="1" si="1770"/>
        <v>#N/A</v>
      </c>
      <c r="BD701" t="e">
        <f t="shared" ca="1" si="1770"/>
        <v>#N/A</v>
      </c>
      <c r="BE701" t="e">
        <f t="shared" ca="1" si="1770"/>
        <v>#N/A</v>
      </c>
      <c r="BF701" t="e">
        <f t="shared" ca="1" si="1770"/>
        <v>#N/A</v>
      </c>
      <c r="BG701" t="e">
        <f t="shared" ca="1" si="1770"/>
        <v>#N/A</v>
      </c>
      <c r="BH701" t="e">
        <f t="shared" ca="1" si="1770"/>
        <v>#N/A</v>
      </c>
      <c r="BI701" t="e">
        <f t="shared" ca="1" si="1770"/>
        <v>#N/A</v>
      </c>
      <c r="BJ701" t="e">
        <f t="shared" ca="1" si="1770"/>
        <v>#N/A</v>
      </c>
      <c r="BK701" t="e">
        <f t="shared" ca="1" si="1770"/>
        <v>#N/A</v>
      </c>
      <c r="BL701" t="e">
        <f t="shared" ca="1" si="1770"/>
        <v>#N/A</v>
      </c>
      <c r="BM701" t="e">
        <f t="shared" ca="1" si="1770"/>
        <v>#N/A</v>
      </c>
      <c r="BN701" t="e">
        <f t="shared" ca="1" si="1770"/>
        <v>#N/A</v>
      </c>
      <c r="BO701" t="e">
        <f t="shared" ca="1" si="1770"/>
        <v>#N/A</v>
      </c>
      <c r="BP701" t="e">
        <f t="shared" ca="1" si="1770"/>
        <v>#N/A</v>
      </c>
      <c r="BQ701" t="e">
        <f t="shared" ca="1" si="1770"/>
        <v>#N/A</v>
      </c>
      <c r="BR701" t="e">
        <f t="shared" ca="1" si="1770"/>
        <v>#N/A</v>
      </c>
      <c r="BS701" t="e">
        <f t="shared" ca="1" si="1770"/>
        <v>#N/A</v>
      </c>
      <c r="BT701" t="e">
        <f t="shared" ca="1" si="1770"/>
        <v>#N/A</v>
      </c>
      <c r="BU701" t="e">
        <f t="shared" ca="1" si="1770"/>
        <v>#N/A</v>
      </c>
      <c r="BV701" t="e">
        <f t="shared" ca="1" si="1770"/>
        <v>#N/A</v>
      </c>
      <c r="BW701" t="e">
        <f t="shared" ca="1" si="1770"/>
        <v>#N/A</v>
      </c>
      <c r="BX701" t="e">
        <f t="shared" ca="1" si="1770"/>
        <v>#N/A</v>
      </c>
      <c r="BY701" t="e">
        <f t="shared" ca="1" si="1770"/>
        <v>#N/A</v>
      </c>
      <c r="BZ701" t="e">
        <f t="shared" ca="1" si="1770"/>
        <v>#N/A</v>
      </c>
      <c r="CA701" t="e">
        <f t="shared" ca="1" si="1770"/>
        <v>#N/A</v>
      </c>
      <c r="CB701" t="e">
        <f t="shared" ca="1" si="1770"/>
        <v>#N/A</v>
      </c>
      <c r="CC701" t="e">
        <f t="shared" ca="1" si="1770"/>
        <v>#N/A</v>
      </c>
      <c r="CD701" t="e">
        <f t="shared" ca="1" si="1770"/>
        <v>#N/A</v>
      </c>
      <c r="CE701" t="e">
        <f t="shared" ca="1" si="1770"/>
        <v>#N/A</v>
      </c>
      <c r="CF701" s="91" t="e">
        <f t="shared" ca="1" si="1770"/>
        <v>#N/A</v>
      </c>
      <c r="CG701" t="e">
        <f t="shared" ca="1" si="1770"/>
        <v>#N/A</v>
      </c>
      <c r="CH701" t="e">
        <f t="shared" ca="1" si="1770"/>
        <v>#N/A</v>
      </c>
      <c r="CI701" t="e">
        <f t="shared" ca="1" si="1770"/>
        <v>#N/A</v>
      </c>
      <c r="CJ701" t="e">
        <f t="shared" ca="1" si="1770"/>
        <v>#N/A</v>
      </c>
      <c r="CK701" t="e">
        <f t="shared" ca="1" si="1769"/>
        <v>#N/A</v>
      </c>
      <c r="CL701" t="e">
        <f t="shared" ca="1" si="1769"/>
        <v>#N/A</v>
      </c>
      <c r="CM701" t="e">
        <f t="shared" ca="1" si="1769"/>
        <v>#N/A</v>
      </c>
      <c r="CN701" t="e">
        <f t="shared" ca="1" si="1769"/>
        <v>#N/A</v>
      </c>
      <c r="CO701" t="e">
        <f t="shared" ca="1" si="1769"/>
        <v>#N/A</v>
      </c>
      <c r="CP701" t="e">
        <f t="shared" ca="1" si="1769"/>
        <v>#N/A</v>
      </c>
      <c r="CQ701" t="e">
        <f t="shared" ca="1" si="1769"/>
        <v>#N/A</v>
      </c>
      <c r="CR701" t="e">
        <f t="shared" ca="1" si="1769"/>
        <v>#N/A</v>
      </c>
      <c r="CS701" t="e">
        <f t="shared" ca="1" si="1769"/>
        <v>#N/A</v>
      </c>
      <c r="CT701" t="e">
        <f t="shared" ca="1" si="1769"/>
        <v>#N/A</v>
      </c>
      <c r="CU701" t="e">
        <f t="shared" ca="1" si="1769"/>
        <v>#N/A</v>
      </c>
      <c r="CV701" t="e">
        <f t="shared" ca="1" si="1769"/>
        <v>#N/A</v>
      </c>
      <c r="CW701" t="e">
        <f t="shared" ca="1" si="1769"/>
        <v>#N/A</v>
      </c>
      <c r="CX701" t="e">
        <f t="shared" ca="1" si="1769"/>
        <v>#N/A</v>
      </c>
      <c r="CY701" t="e">
        <f t="shared" ca="1" si="1769"/>
        <v>#N/A</v>
      </c>
      <c r="CZ701" t="e">
        <f t="shared" ca="1" si="1769"/>
        <v>#N/A</v>
      </c>
      <c r="DA701" t="e">
        <f t="shared" ca="1" si="1769"/>
        <v>#N/A</v>
      </c>
      <c r="DB701" t="e">
        <f t="shared" ca="1" si="1769"/>
        <v>#N/A</v>
      </c>
      <c r="DC701" t="e">
        <f t="shared" ca="1" si="1769"/>
        <v>#N/A</v>
      </c>
      <c r="DD701" t="e">
        <f t="shared" ca="1" si="1769"/>
        <v>#N/A</v>
      </c>
      <c r="DE701" t="e">
        <f t="shared" ca="1" si="1769"/>
        <v>#N/A</v>
      </c>
      <c r="DF701" t="e">
        <f t="shared" ca="1" si="1769"/>
        <v>#N/A</v>
      </c>
      <c r="DG701" t="e">
        <f t="shared" ca="1" si="1769"/>
        <v>#N/A</v>
      </c>
      <c r="DH701" t="e">
        <f t="shared" ca="1" si="1769"/>
        <v>#N/A</v>
      </c>
      <c r="DI701" t="e">
        <f t="shared" ca="1" si="1769"/>
        <v>#N/A</v>
      </c>
      <c r="DJ701" s="91" t="e">
        <f t="shared" ca="1" si="1769"/>
        <v>#N/A</v>
      </c>
      <c r="DK701" t="e">
        <f t="shared" ca="1" si="1769"/>
        <v>#N/A</v>
      </c>
      <c r="DL701" t="e">
        <f t="shared" ca="1" si="1769"/>
        <v>#N/A</v>
      </c>
      <c r="DM701" t="e">
        <f t="shared" ca="1" si="1769"/>
        <v>#N/A</v>
      </c>
      <c r="DN701" t="e">
        <f t="shared" ca="1" si="1769"/>
        <v>#N/A</v>
      </c>
      <c r="DO701" t="e">
        <f t="shared" ca="1" si="1769"/>
        <v>#N/A</v>
      </c>
      <c r="DP701" t="e">
        <f t="shared" ca="1" si="1769"/>
        <v>#N/A</v>
      </c>
      <c r="DQ701" t="e">
        <f t="shared" ca="1" si="1769"/>
        <v>#N/A</v>
      </c>
      <c r="DR701" t="e">
        <f t="shared" ca="1" si="1769"/>
        <v>#N/A</v>
      </c>
      <c r="DS701" t="e">
        <f t="shared" ca="1" si="1769"/>
        <v>#N/A</v>
      </c>
      <c r="DT701" t="e">
        <f t="shared" ca="1" si="1769"/>
        <v>#N/A</v>
      </c>
      <c r="DU701" t="e">
        <f t="shared" ca="1" si="1769"/>
        <v>#N/A</v>
      </c>
      <c r="DV701" t="e">
        <f t="shared" ca="1" si="1769"/>
        <v>#N/A</v>
      </c>
      <c r="DW701" t="e">
        <f t="shared" ca="1" si="1769"/>
        <v>#N/A</v>
      </c>
      <c r="DX701" t="e">
        <f t="shared" ca="1" si="1769"/>
        <v>#N/A</v>
      </c>
      <c r="DY701" t="e">
        <f t="shared" ca="1" si="1769"/>
        <v>#N/A</v>
      </c>
      <c r="DZ701" t="e">
        <f t="shared" ca="1" si="1769"/>
        <v>#N/A</v>
      </c>
      <c r="EA701" t="e">
        <f t="shared" ca="1" si="1769"/>
        <v>#N/A</v>
      </c>
      <c r="EB701" t="e">
        <f t="shared" ca="1" si="1769"/>
        <v>#N/A</v>
      </c>
      <c r="EC701" t="e">
        <f t="shared" ca="1" si="1769"/>
        <v>#N/A</v>
      </c>
      <c r="ED701" t="e">
        <f t="shared" ca="1" si="1769"/>
        <v>#N/A</v>
      </c>
      <c r="EE701" t="e">
        <f t="shared" ca="1" si="1769"/>
        <v>#N/A</v>
      </c>
      <c r="EF701" t="e">
        <f t="shared" ca="1" si="1769"/>
        <v>#N/A</v>
      </c>
      <c r="EG701" t="e">
        <f t="shared" ca="1" si="1769"/>
        <v>#N/A</v>
      </c>
      <c r="EH701" t="e">
        <f t="shared" ca="1" si="1769"/>
        <v>#N/A</v>
      </c>
      <c r="EI701" t="e">
        <f t="shared" ca="1" si="1769"/>
        <v>#N/A</v>
      </c>
      <c r="EJ701" t="e">
        <f t="shared" ca="1" si="1769"/>
        <v>#N/A</v>
      </c>
      <c r="EK701" t="e">
        <f t="shared" ca="1" si="1769"/>
        <v>#N/A</v>
      </c>
      <c r="EL701" t="e">
        <f t="shared" ca="1" si="1769"/>
        <v>#N/A</v>
      </c>
      <c r="EM701" t="e">
        <f t="shared" ca="1" si="1769"/>
        <v>#N/A</v>
      </c>
      <c r="EN701" s="91" t="e">
        <f t="shared" ca="1" si="1769"/>
        <v>#N/A</v>
      </c>
    </row>
    <row r="702" spans="1:144">
      <c r="A702" t="str">
        <f ca="1"/>
        <v>Windows</v>
      </c>
      <c r="B702" t="str">
        <f ca="1"/>
        <v>Window frames</v>
      </c>
      <c r="C702">
        <f ca="1"/>
        <v>0</v>
      </c>
      <c r="D702" t="str">
        <f ca="1"/>
        <v/>
      </c>
      <c r="E702">
        <f ca="1"/>
        <v>0</v>
      </c>
      <c r="F702">
        <f ca="1"/>
        <v>0</v>
      </c>
      <c r="G702">
        <f ca="1"/>
        <v>0</v>
      </c>
      <c r="H702" t="str">
        <f ca="1"/>
        <v/>
      </c>
      <c r="I702">
        <f ca="1"/>
        <v>0</v>
      </c>
      <c r="J702" t="str">
        <f ca="1"/>
        <v/>
      </c>
      <c r="K702" t="str">
        <f ca="1"/>
        <v>0</v>
      </c>
      <c r="L702" t="str">
        <f ca="1"/>
        <v>0</v>
      </c>
      <c r="M702" t="str">
        <f ca="1"/>
        <v>0</v>
      </c>
      <c r="X702" s="91" t="e">
        <f t="shared" ca="1" si="1760"/>
        <v>#N/A</v>
      </c>
      <c r="Y702" t="e">
        <f t="shared" ca="1" si="1770"/>
        <v>#N/A</v>
      </c>
      <c r="Z702" t="e">
        <f t="shared" ca="1" si="1770"/>
        <v>#N/A</v>
      </c>
      <c r="AA702" t="e">
        <f t="shared" ca="1" si="1770"/>
        <v>#N/A</v>
      </c>
      <c r="AB702" t="e">
        <f t="shared" ca="1" si="1770"/>
        <v>#N/A</v>
      </c>
      <c r="AC702" t="e">
        <f t="shared" ca="1" si="1770"/>
        <v>#N/A</v>
      </c>
      <c r="AD702" t="e">
        <f t="shared" ca="1" si="1770"/>
        <v>#N/A</v>
      </c>
      <c r="AE702" t="e">
        <f t="shared" ca="1" si="1770"/>
        <v>#N/A</v>
      </c>
      <c r="AF702" t="e">
        <f t="shared" ca="1" si="1770"/>
        <v>#N/A</v>
      </c>
      <c r="AG702" t="e">
        <f t="shared" ca="1" si="1770"/>
        <v>#N/A</v>
      </c>
      <c r="AH702" t="e">
        <f t="shared" ca="1" si="1770"/>
        <v>#N/A</v>
      </c>
      <c r="AI702" t="e">
        <f t="shared" ca="1" si="1770"/>
        <v>#N/A</v>
      </c>
      <c r="AJ702" t="e">
        <f t="shared" ca="1" si="1770"/>
        <v>#N/A</v>
      </c>
      <c r="AK702" t="e">
        <f t="shared" ca="1" si="1770"/>
        <v>#N/A</v>
      </c>
      <c r="AL702" t="e">
        <f t="shared" ca="1" si="1770"/>
        <v>#N/A</v>
      </c>
      <c r="AM702" t="e">
        <f t="shared" ca="1" si="1770"/>
        <v>#N/A</v>
      </c>
      <c r="AN702" t="e">
        <f t="shared" ca="1" si="1770"/>
        <v>#N/A</v>
      </c>
      <c r="AO702" t="e">
        <f t="shared" ca="1" si="1770"/>
        <v>#N/A</v>
      </c>
      <c r="AP702" t="e">
        <f t="shared" ca="1" si="1770"/>
        <v>#N/A</v>
      </c>
      <c r="AQ702" t="e">
        <f t="shared" ca="1" si="1770"/>
        <v>#N/A</v>
      </c>
      <c r="AR702" t="e">
        <f t="shared" ca="1" si="1770"/>
        <v>#N/A</v>
      </c>
      <c r="AS702" t="e">
        <f t="shared" ca="1" si="1770"/>
        <v>#N/A</v>
      </c>
      <c r="AT702" t="e">
        <f t="shared" ca="1" si="1770"/>
        <v>#N/A</v>
      </c>
      <c r="AU702" t="e">
        <f t="shared" ca="1" si="1770"/>
        <v>#N/A</v>
      </c>
      <c r="AV702" t="e">
        <f t="shared" ca="1" si="1770"/>
        <v>#N/A</v>
      </c>
      <c r="AW702" t="e">
        <f t="shared" ca="1" si="1770"/>
        <v>#N/A</v>
      </c>
      <c r="AX702" t="e">
        <f t="shared" ca="1" si="1770"/>
        <v>#N/A</v>
      </c>
      <c r="AY702" t="e">
        <f t="shared" ca="1" si="1770"/>
        <v>#N/A</v>
      </c>
      <c r="AZ702" t="e">
        <f t="shared" ca="1" si="1770"/>
        <v>#N/A</v>
      </c>
      <c r="BA702" t="e">
        <f t="shared" ca="1" si="1770"/>
        <v>#N/A</v>
      </c>
      <c r="BB702" s="91" t="e">
        <f t="shared" ca="1" si="1770"/>
        <v>#N/A</v>
      </c>
      <c r="BC702" t="e">
        <f t="shared" ca="1" si="1770"/>
        <v>#N/A</v>
      </c>
      <c r="BD702" t="e">
        <f t="shared" ca="1" si="1770"/>
        <v>#N/A</v>
      </c>
      <c r="BE702" t="e">
        <f t="shared" ca="1" si="1770"/>
        <v>#N/A</v>
      </c>
      <c r="BF702" t="e">
        <f t="shared" ca="1" si="1770"/>
        <v>#N/A</v>
      </c>
      <c r="BG702" t="e">
        <f t="shared" ca="1" si="1770"/>
        <v>#N/A</v>
      </c>
      <c r="BH702" t="e">
        <f t="shared" ca="1" si="1770"/>
        <v>#N/A</v>
      </c>
      <c r="BI702" t="e">
        <f t="shared" ca="1" si="1770"/>
        <v>#N/A</v>
      </c>
      <c r="BJ702" t="e">
        <f t="shared" ca="1" si="1770"/>
        <v>#N/A</v>
      </c>
      <c r="BK702" t="e">
        <f t="shared" ca="1" si="1770"/>
        <v>#N/A</v>
      </c>
      <c r="BL702" t="e">
        <f t="shared" ca="1" si="1770"/>
        <v>#N/A</v>
      </c>
      <c r="BM702" t="e">
        <f t="shared" ca="1" si="1770"/>
        <v>#N/A</v>
      </c>
      <c r="BN702" t="e">
        <f t="shared" ca="1" si="1770"/>
        <v>#N/A</v>
      </c>
      <c r="BO702" t="e">
        <f t="shared" ca="1" si="1770"/>
        <v>#N/A</v>
      </c>
      <c r="BP702" t="e">
        <f t="shared" ca="1" si="1770"/>
        <v>#N/A</v>
      </c>
      <c r="BQ702" t="e">
        <f t="shared" ca="1" si="1770"/>
        <v>#N/A</v>
      </c>
      <c r="BR702" t="e">
        <f t="shared" ca="1" si="1770"/>
        <v>#N/A</v>
      </c>
      <c r="BS702" t="e">
        <f t="shared" ca="1" si="1770"/>
        <v>#N/A</v>
      </c>
      <c r="BT702" t="e">
        <f t="shared" ca="1" si="1770"/>
        <v>#N/A</v>
      </c>
      <c r="BU702" t="e">
        <f t="shared" ca="1" si="1770"/>
        <v>#N/A</v>
      </c>
      <c r="BV702" t="e">
        <f t="shared" ca="1" si="1770"/>
        <v>#N/A</v>
      </c>
      <c r="BW702" t="e">
        <f t="shared" ca="1" si="1770"/>
        <v>#N/A</v>
      </c>
      <c r="BX702" t="e">
        <f t="shared" ca="1" si="1770"/>
        <v>#N/A</v>
      </c>
      <c r="BY702" t="e">
        <f t="shared" ca="1" si="1770"/>
        <v>#N/A</v>
      </c>
      <c r="BZ702" t="e">
        <f t="shared" ca="1" si="1770"/>
        <v>#N/A</v>
      </c>
      <c r="CA702" t="e">
        <f t="shared" ca="1" si="1770"/>
        <v>#N/A</v>
      </c>
      <c r="CB702" t="e">
        <f t="shared" ca="1" si="1770"/>
        <v>#N/A</v>
      </c>
      <c r="CC702" t="e">
        <f t="shared" ca="1" si="1770"/>
        <v>#N/A</v>
      </c>
      <c r="CD702" t="e">
        <f t="shared" ca="1" si="1770"/>
        <v>#N/A</v>
      </c>
      <c r="CE702" t="e">
        <f t="shared" ca="1" si="1770"/>
        <v>#N/A</v>
      </c>
      <c r="CF702" s="91" t="e">
        <f t="shared" ca="1" si="1770"/>
        <v>#N/A</v>
      </c>
      <c r="CG702" t="e">
        <f t="shared" ca="1" si="1770"/>
        <v>#N/A</v>
      </c>
      <c r="CH702" t="e">
        <f t="shared" ca="1" si="1770"/>
        <v>#N/A</v>
      </c>
      <c r="CI702" t="e">
        <f t="shared" ca="1" si="1770"/>
        <v>#N/A</v>
      </c>
      <c r="CJ702" t="e">
        <f t="shared" ca="1" si="1770"/>
        <v>#N/A</v>
      </c>
      <c r="CK702" t="e">
        <f t="shared" ca="1" si="1769"/>
        <v>#N/A</v>
      </c>
      <c r="CL702" t="e">
        <f t="shared" ca="1" si="1769"/>
        <v>#N/A</v>
      </c>
      <c r="CM702" t="e">
        <f t="shared" ca="1" si="1769"/>
        <v>#N/A</v>
      </c>
      <c r="CN702" t="e">
        <f t="shared" ca="1" si="1769"/>
        <v>#N/A</v>
      </c>
      <c r="CO702" t="e">
        <f t="shared" ca="1" si="1769"/>
        <v>#N/A</v>
      </c>
      <c r="CP702" t="e">
        <f t="shared" ca="1" si="1769"/>
        <v>#N/A</v>
      </c>
      <c r="CQ702" t="e">
        <f t="shared" ca="1" si="1769"/>
        <v>#N/A</v>
      </c>
      <c r="CR702" t="e">
        <f t="shared" ca="1" si="1769"/>
        <v>#N/A</v>
      </c>
      <c r="CS702" t="e">
        <f t="shared" ca="1" si="1769"/>
        <v>#N/A</v>
      </c>
      <c r="CT702" t="e">
        <f t="shared" ca="1" si="1769"/>
        <v>#N/A</v>
      </c>
      <c r="CU702" t="e">
        <f t="shared" ca="1" si="1769"/>
        <v>#N/A</v>
      </c>
      <c r="CV702" t="e">
        <f t="shared" ca="1" si="1769"/>
        <v>#N/A</v>
      </c>
      <c r="CW702" t="e">
        <f t="shared" ca="1" si="1769"/>
        <v>#N/A</v>
      </c>
      <c r="CX702" t="e">
        <f t="shared" ca="1" si="1769"/>
        <v>#N/A</v>
      </c>
      <c r="CY702" t="e">
        <f t="shared" ca="1" si="1769"/>
        <v>#N/A</v>
      </c>
      <c r="CZ702" t="e">
        <f t="shared" ca="1" si="1769"/>
        <v>#N/A</v>
      </c>
      <c r="DA702" t="e">
        <f t="shared" ca="1" si="1769"/>
        <v>#N/A</v>
      </c>
      <c r="DB702" t="e">
        <f t="shared" ca="1" si="1769"/>
        <v>#N/A</v>
      </c>
      <c r="DC702" t="e">
        <f t="shared" ca="1" si="1769"/>
        <v>#N/A</v>
      </c>
      <c r="DD702" t="e">
        <f t="shared" ca="1" si="1769"/>
        <v>#N/A</v>
      </c>
      <c r="DE702" t="e">
        <f t="shared" ca="1" si="1769"/>
        <v>#N/A</v>
      </c>
      <c r="DF702" t="e">
        <f t="shared" ca="1" si="1769"/>
        <v>#N/A</v>
      </c>
      <c r="DG702" t="e">
        <f t="shared" ca="1" si="1769"/>
        <v>#N/A</v>
      </c>
      <c r="DH702" t="e">
        <f t="shared" ca="1" si="1769"/>
        <v>#N/A</v>
      </c>
      <c r="DI702" t="e">
        <f t="shared" ca="1" si="1769"/>
        <v>#N/A</v>
      </c>
      <c r="DJ702" s="91" t="e">
        <f t="shared" ca="1" si="1769"/>
        <v>#N/A</v>
      </c>
      <c r="DK702" t="e">
        <f t="shared" ca="1" si="1769"/>
        <v>#N/A</v>
      </c>
      <c r="DL702" t="e">
        <f t="shared" ca="1" si="1769"/>
        <v>#N/A</v>
      </c>
      <c r="DM702" t="e">
        <f t="shared" ca="1" si="1769"/>
        <v>#N/A</v>
      </c>
      <c r="DN702" t="e">
        <f t="shared" ca="1" si="1769"/>
        <v>#N/A</v>
      </c>
      <c r="DO702" t="e">
        <f t="shared" ca="1" si="1769"/>
        <v>#N/A</v>
      </c>
      <c r="DP702" t="e">
        <f t="shared" ca="1" si="1769"/>
        <v>#N/A</v>
      </c>
      <c r="DQ702" t="e">
        <f t="shared" ca="1" si="1769"/>
        <v>#N/A</v>
      </c>
      <c r="DR702" t="e">
        <f t="shared" ca="1" si="1769"/>
        <v>#N/A</v>
      </c>
      <c r="DS702" t="e">
        <f t="shared" ca="1" si="1769"/>
        <v>#N/A</v>
      </c>
      <c r="DT702" t="e">
        <f t="shared" ca="1" si="1769"/>
        <v>#N/A</v>
      </c>
      <c r="DU702" t="e">
        <f t="shared" ca="1" si="1769"/>
        <v>#N/A</v>
      </c>
      <c r="DV702" t="e">
        <f t="shared" ca="1" si="1769"/>
        <v>#N/A</v>
      </c>
      <c r="DW702" t="e">
        <f t="shared" ca="1" si="1769"/>
        <v>#N/A</v>
      </c>
      <c r="DX702" t="e">
        <f t="shared" ca="1" si="1769"/>
        <v>#N/A</v>
      </c>
      <c r="DY702" t="e">
        <f t="shared" ca="1" si="1769"/>
        <v>#N/A</v>
      </c>
      <c r="DZ702" t="e">
        <f t="shared" ca="1" si="1769"/>
        <v>#N/A</v>
      </c>
      <c r="EA702" t="e">
        <f t="shared" ca="1" si="1769"/>
        <v>#N/A</v>
      </c>
      <c r="EB702" t="e">
        <f t="shared" ca="1" si="1769"/>
        <v>#N/A</v>
      </c>
      <c r="EC702" t="e">
        <f t="shared" ca="1" si="1769"/>
        <v>#N/A</v>
      </c>
      <c r="ED702" t="e">
        <f t="shared" ca="1" si="1769"/>
        <v>#N/A</v>
      </c>
      <c r="EE702" t="e">
        <f t="shared" ca="1" si="1769"/>
        <v>#N/A</v>
      </c>
      <c r="EF702" t="e">
        <f t="shared" ca="1" si="1769"/>
        <v>#N/A</v>
      </c>
      <c r="EG702" t="e">
        <f t="shared" ca="1" si="1769"/>
        <v>#N/A</v>
      </c>
      <c r="EH702" t="e">
        <f t="shared" ca="1" si="1769"/>
        <v>#N/A</v>
      </c>
      <c r="EI702" t="e">
        <f t="shared" ca="1" si="1769"/>
        <v>#N/A</v>
      </c>
      <c r="EJ702" t="e">
        <f t="shared" ca="1" si="1769"/>
        <v>#N/A</v>
      </c>
      <c r="EK702" t="e">
        <f t="shared" ca="1" si="1769"/>
        <v>#N/A</v>
      </c>
      <c r="EL702" t="e">
        <f t="shared" ca="1" si="1769"/>
        <v>#N/A</v>
      </c>
      <c r="EM702" t="e">
        <f t="shared" ca="1" si="1769"/>
        <v>#N/A</v>
      </c>
      <c r="EN702" s="91" t="e">
        <f t="shared" ca="1" si="1769"/>
        <v>#N/A</v>
      </c>
    </row>
    <row r="703" spans="1:144">
      <c r="A703" t="str">
        <f ca="1"/>
        <v>Internal walls</v>
      </c>
      <c r="B703" t="str">
        <f ca="1"/>
        <v>Partitions</v>
      </c>
      <c r="C703">
        <f ca="1"/>
        <v>0</v>
      </c>
      <c r="D703" t="str">
        <f ca="1"/>
        <v/>
      </c>
      <c r="E703">
        <f ca="1"/>
        <v>0</v>
      </c>
      <c r="F703">
        <f ca="1"/>
        <v>0</v>
      </c>
      <c r="G703">
        <f ca="1"/>
        <v>0</v>
      </c>
      <c r="H703" t="str">
        <f ca="1"/>
        <v/>
      </c>
      <c r="I703">
        <f ca="1"/>
        <v>0</v>
      </c>
      <c r="J703" t="str">
        <f ca="1"/>
        <v/>
      </c>
      <c r="K703" t="str">
        <f ca="1"/>
        <v>0</v>
      </c>
      <c r="L703" t="str">
        <f ca="1"/>
        <v>0</v>
      </c>
      <c r="M703" t="str">
        <f ca="1"/>
        <v>0</v>
      </c>
      <c r="X703" s="91" t="e">
        <f t="shared" ca="1" si="1760"/>
        <v>#N/A</v>
      </c>
      <c r="Y703" t="e">
        <f t="shared" ca="1" si="1770"/>
        <v>#N/A</v>
      </c>
      <c r="Z703" t="e">
        <f t="shared" ca="1" si="1770"/>
        <v>#N/A</v>
      </c>
      <c r="AA703" t="e">
        <f t="shared" ca="1" si="1770"/>
        <v>#N/A</v>
      </c>
      <c r="AB703" t="e">
        <f t="shared" ca="1" si="1770"/>
        <v>#N/A</v>
      </c>
      <c r="AC703" t="e">
        <f t="shared" ca="1" si="1770"/>
        <v>#N/A</v>
      </c>
      <c r="AD703" t="e">
        <f t="shared" ca="1" si="1770"/>
        <v>#N/A</v>
      </c>
      <c r="AE703" t="e">
        <f t="shared" ca="1" si="1770"/>
        <v>#N/A</v>
      </c>
      <c r="AF703" t="e">
        <f t="shared" ca="1" si="1770"/>
        <v>#N/A</v>
      </c>
      <c r="AG703" t="e">
        <f t="shared" ca="1" si="1770"/>
        <v>#N/A</v>
      </c>
      <c r="AH703" t="e">
        <f t="shared" ca="1" si="1770"/>
        <v>#N/A</v>
      </c>
      <c r="AI703" t="e">
        <f t="shared" ca="1" si="1770"/>
        <v>#N/A</v>
      </c>
      <c r="AJ703" t="e">
        <f t="shared" ca="1" si="1770"/>
        <v>#N/A</v>
      </c>
      <c r="AK703" t="e">
        <f t="shared" ca="1" si="1770"/>
        <v>#N/A</v>
      </c>
      <c r="AL703" t="e">
        <f t="shared" ca="1" si="1770"/>
        <v>#N/A</v>
      </c>
      <c r="AM703" t="e">
        <f t="shared" ca="1" si="1770"/>
        <v>#N/A</v>
      </c>
      <c r="AN703" t="e">
        <f t="shared" ca="1" si="1770"/>
        <v>#N/A</v>
      </c>
      <c r="AO703" t="e">
        <f t="shared" ca="1" si="1770"/>
        <v>#N/A</v>
      </c>
      <c r="AP703" t="e">
        <f t="shared" ca="1" si="1770"/>
        <v>#N/A</v>
      </c>
      <c r="AQ703" t="e">
        <f t="shared" ca="1" si="1770"/>
        <v>#N/A</v>
      </c>
      <c r="AR703" t="e">
        <f t="shared" ca="1" si="1770"/>
        <v>#N/A</v>
      </c>
      <c r="AS703" t="e">
        <f t="shared" ca="1" si="1770"/>
        <v>#N/A</v>
      </c>
      <c r="AT703" t="e">
        <f t="shared" ca="1" si="1770"/>
        <v>#N/A</v>
      </c>
      <c r="AU703" t="e">
        <f t="shared" ca="1" si="1770"/>
        <v>#N/A</v>
      </c>
      <c r="AV703" t="e">
        <f t="shared" ca="1" si="1770"/>
        <v>#N/A</v>
      </c>
      <c r="AW703" t="e">
        <f t="shared" ca="1" si="1770"/>
        <v>#N/A</v>
      </c>
      <c r="AX703" t="e">
        <f t="shared" ca="1" si="1770"/>
        <v>#N/A</v>
      </c>
      <c r="AY703" t="e">
        <f t="shared" ca="1" si="1770"/>
        <v>#N/A</v>
      </c>
      <c r="AZ703" t="e">
        <f t="shared" ca="1" si="1770"/>
        <v>#N/A</v>
      </c>
      <c r="BA703" t="e">
        <f t="shared" ca="1" si="1770"/>
        <v>#N/A</v>
      </c>
      <c r="BB703" s="91" t="e">
        <f t="shared" ca="1" si="1770"/>
        <v>#N/A</v>
      </c>
      <c r="BC703" t="e">
        <f t="shared" ca="1" si="1770"/>
        <v>#N/A</v>
      </c>
      <c r="BD703" t="e">
        <f t="shared" ca="1" si="1770"/>
        <v>#N/A</v>
      </c>
      <c r="BE703" t="e">
        <f t="shared" ca="1" si="1770"/>
        <v>#N/A</v>
      </c>
      <c r="BF703" t="e">
        <f t="shared" ca="1" si="1770"/>
        <v>#N/A</v>
      </c>
      <c r="BG703" t="e">
        <f t="shared" ca="1" si="1770"/>
        <v>#N/A</v>
      </c>
      <c r="BH703" t="e">
        <f t="shared" ca="1" si="1770"/>
        <v>#N/A</v>
      </c>
      <c r="BI703" t="e">
        <f t="shared" ca="1" si="1770"/>
        <v>#N/A</v>
      </c>
      <c r="BJ703" t="e">
        <f t="shared" ca="1" si="1770"/>
        <v>#N/A</v>
      </c>
      <c r="BK703" t="e">
        <f t="shared" ca="1" si="1770"/>
        <v>#N/A</v>
      </c>
      <c r="BL703" t="e">
        <f t="shared" ca="1" si="1770"/>
        <v>#N/A</v>
      </c>
      <c r="BM703" t="e">
        <f t="shared" ca="1" si="1770"/>
        <v>#N/A</v>
      </c>
      <c r="BN703" t="e">
        <f t="shared" ca="1" si="1770"/>
        <v>#N/A</v>
      </c>
      <c r="BO703" t="e">
        <f t="shared" ca="1" si="1770"/>
        <v>#N/A</v>
      </c>
      <c r="BP703" t="e">
        <f t="shared" ca="1" si="1770"/>
        <v>#N/A</v>
      </c>
      <c r="BQ703" t="e">
        <f t="shared" ca="1" si="1770"/>
        <v>#N/A</v>
      </c>
      <c r="BR703" t="e">
        <f t="shared" ca="1" si="1770"/>
        <v>#N/A</v>
      </c>
      <c r="BS703" t="e">
        <f t="shared" ca="1" si="1770"/>
        <v>#N/A</v>
      </c>
      <c r="BT703" t="e">
        <f t="shared" ca="1" si="1770"/>
        <v>#N/A</v>
      </c>
      <c r="BU703" t="e">
        <f t="shared" ca="1" si="1770"/>
        <v>#N/A</v>
      </c>
      <c r="BV703" t="e">
        <f t="shared" ca="1" si="1770"/>
        <v>#N/A</v>
      </c>
      <c r="BW703" t="e">
        <f t="shared" ca="1" si="1770"/>
        <v>#N/A</v>
      </c>
      <c r="BX703" t="e">
        <f t="shared" ca="1" si="1770"/>
        <v>#N/A</v>
      </c>
      <c r="BY703" t="e">
        <f t="shared" ca="1" si="1770"/>
        <v>#N/A</v>
      </c>
      <c r="BZ703" t="e">
        <f t="shared" ca="1" si="1770"/>
        <v>#N/A</v>
      </c>
      <c r="CA703" t="e">
        <f t="shared" ca="1" si="1770"/>
        <v>#N/A</v>
      </c>
      <c r="CB703" t="e">
        <f t="shared" ca="1" si="1770"/>
        <v>#N/A</v>
      </c>
      <c r="CC703" t="e">
        <f t="shared" ca="1" si="1770"/>
        <v>#N/A</v>
      </c>
      <c r="CD703" t="e">
        <f t="shared" ca="1" si="1770"/>
        <v>#N/A</v>
      </c>
      <c r="CE703" t="e">
        <f t="shared" ca="1" si="1770"/>
        <v>#N/A</v>
      </c>
      <c r="CF703" s="91" t="e">
        <f t="shared" ca="1" si="1770"/>
        <v>#N/A</v>
      </c>
      <c r="CG703" t="e">
        <f t="shared" ca="1" si="1770"/>
        <v>#N/A</v>
      </c>
      <c r="CH703" t="e">
        <f t="shared" ca="1" si="1770"/>
        <v>#N/A</v>
      </c>
      <c r="CI703" t="e">
        <f t="shared" ca="1" si="1770"/>
        <v>#N/A</v>
      </c>
      <c r="CJ703" t="e">
        <f t="shared" ref="CJ703:EN706" ca="1" si="1771">IF($H703="Yes",0,$L703*$E$680)</f>
        <v>#N/A</v>
      </c>
      <c r="CK703" t="e">
        <f t="shared" ca="1" si="1771"/>
        <v>#N/A</v>
      </c>
      <c r="CL703" t="e">
        <f t="shared" ca="1" si="1771"/>
        <v>#N/A</v>
      </c>
      <c r="CM703" t="e">
        <f t="shared" ca="1" si="1771"/>
        <v>#N/A</v>
      </c>
      <c r="CN703" t="e">
        <f t="shared" ca="1" si="1771"/>
        <v>#N/A</v>
      </c>
      <c r="CO703" t="e">
        <f t="shared" ca="1" si="1771"/>
        <v>#N/A</v>
      </c>
      <c r="CP703" t="e">
        <f t="shared" ca="1" si="1771"/>
        <v>#N/A</v>
      </c>
      <c r="CQ703" t="e">
        <f t="shared" ca="1" si="1771"/>
        <v>#N/A</v>
      </c>
      <c r="CR703" t="e">
        <f t="shared" ca="1" si="1771"/>
        <v>#N/A</v>
      </c>
      <c r="CS703" t="e">
        <f t="shared" ca="1" si="1771"/>
        <v>#N/A</v>
      </c>
      <c r="CT703" t="e">
        <f t="shared" ca="1" si="1771"/>
        <v>#N/A</v>
      </c>
      <c r="CU703" t="e">
        <f t="shared" ca="1" si="1771"/>
        <v>#N/A</v>
      </c>
      <c r="CV703" t="e">
        <f t="shared" ca="1" si="1771"/>
        <v>#N/A</v>
      </c>
      <c r="CW703" t="e">
        <f t="shared" ca="1" si="1771"/>
        <v>#N/A</v>
      </c>
      <c r="CX703" t="e">
        <f t="shared" ca="1" si="1771"/>
        <v>#N/A</v>
      </c>
      <c r="CY703" t="e">
        <f t="shared" ca="1" si="1771"/>
        <v>#N/A</v>
      </c>
      <c r="CZ703" t="e">
        <f t="shared" ca="1" si="1771"/>
        <v>#N/A</v>
      </c>
      <c r="DA703" t="e">
        <f t="shared" ca="1" si="1771"/>
        <v>#N/A</v>
      </c>
      <c r="DB703" t="e">
        <f t="shared" ca="1" si="1771"/>
        <v>#N/A</v>
      </c>
      <c r="DC703" t="e">
        <f t="shared" ca="1" si="1771"/>
        <v>#N/A</v>
      </c>
      <c r="DD703" t="e">
        <f t="shared" ca="1" si="1771"/>
        <v>#N/A</v>
      </c>
      <c r="DE703" t="e">
        <f t="shared" ca="1" si="1771"/>
        <v>#N/A</v>
      </c>
      <c r="DF703" t="e">
        <f t="shared" ca="1" si="1771"/>
        <v>#N/A</v>
      </c>
      <c r="DG703" t="e">
        <f t="shared" ca="1" si="1771"/>
        <v>#N/A</v>
      </c>
      <c r="DH703" t="e">
        <f t="shared" ca="1" si="1771"/>
        <v>#N/A</v>
      </c>
      <c r="DI703" t="e">
        <f t="shared" ca="1" si="1771"/>
        <v>#N/A</v>
      </c>
      <c r="DJ703" s="91" t="e">
        <f t="shared" ca="1" si="1771"/>
        <v>#N/A</v>
      </c>
      <c r="DK703" t="e">
        <f t="shared" ca="1" si="1771"/>
        <v>#N/A</v>
      </c>
      <c r="DL703" t="e">
        <f t="shared" ca="1" si="1771"/>
        <v>#N/A</v>
      </c>
      <c r="DM703" t="e">
        <f t="shared" ca="1" si="1771"/>
        <v>#N/A</v>
      </c>
      <c r="DN703" t="e">
        <f t="shared" ca="1" si="1771"/>
        <v>#N/A</v>
      </c>
      <c r="DO703" t="e">
        <f t="shared" ca="1" si="1771"/>
        <v>#N/A</v>
      </c>
      <c r="DP703" t="e">
        <f t="shared" ca="1" si="1771"/>
        <v>#N/A</v>
      </c>
      <c r="DQ703" t="e">
        <f t="shared" ca="1" si="1771"/>
        <v>#N/A</v>
      </c>
      <c r="DR703" t="e">
        <f t="shared" ca="1" si="1771"/>
        <v>#N/A</v>
      </c>
      <c r="DS703" t="e">
        <f t="shared" ca="1" si="1771"/>
        <v>#N/A</v>
      </c>
      <c r="DT703" t="e">
        <f t="shared" ca="1" si="1771"/>
        <v>#N/A</v>
      </c>
      <c r="DU703" t="e">
        <f t="shared" ca="1" si="1771"/>
        <v>#N/A</v>
      </c>
      <c r="DV703" t="e">
        <f t="shared" ca="1" si="1771"/>
        <v>#N/A</v>
      </c>
      <c r="DW703" t="e">
        <f t="shared" ca="1" si="1771"/>
        <v>#N/A</v>
      </c>
      <c r="DX703" t="e">
        <f t="shared" ca="1" si="1771"/>
        <v>#N/A</v>
      </c>
      <c r="DY703" t="e">
        <f t="shared" ca="1" si="1771"/>
        <v>#N/A</v>
      </c>
      <c r="DZ703" t="e">
        <f t="shared" ca="1" si="1771"/>
        <v>#N/A</v>
      </c>
      <c r="EA703" t="e">
        <f t="shared" ca="1" si="1771"/>
        <v>#N/A</v>
      </c>
      <c r="EB703" t="e">
        <f t="shared" ca="1" si="1771"/>
        <v>#N/A</v>
      </c>
      <c r="EC703" t="e">
        <f t="shared" ca="1" si="1771"/>
        <v>#N/A</v>
      </c>
      <c r="ED703" t="e">
        <f t="shared" ca="1" si="1771"/>
        <v>#N/A</v>
      </c>
      <c r="EE703" t="e">
        <f t="shared" ca="1" si="1771"/>
        <v>#N/A</v>
      </c>
      <c r="EF703" t="e">
        <f t="shared" ca="1" si="1771"/>
        <v>#N/A</v>
      </c>
      <c r="EG703" t="e">
        <f t="shared" ca="1" si="1771"/>
        <v>#N/A</v>
      </c>
      <c r="EH703" t="e">
        <f t="shared" ca="1" si="1771"/>
        <v>#N/A</v>
      </c>
      <c r="EI703" t="e">
        <f t="shared" ca="1" si="1771"/>
        <v>#N/A</v>
      </c>
      <c r="EJ703" t="e">
        <f t="shared" ca="1" si="1771"/>
        <v>#N/A</v>
      </c>
      <c r="EK703" t="e">
        <f t="shared" ca="1" si="1771"/>
        <v>#N/A</v>
      </c>
      <c r="EL703" t="e">
        <f t="shared" ca="1" si="1771"/>
        <v>#N/A</v>
      </c>
      <c r="EM703" t="e">
        <f t="shared" ca="1" si="1771"/>
        <v>#N/A</v>
      </c>
      <c r="EN703" s="91" t="e">
        <f t="shared" ca="1" si="1771"/>
        <v>#N/A</v>
      </c>
    </row>
    <row r="704" spans="1:144">
      <c r="A704" t="str">
        <f ca="1"/>
        <v>Internal finishes</v>
      </c>
      <c r="B704" t="str">
        <f ca="1"/>
        <v>Ceilings</v>
      </c>
      <c r="C704">
        <f ca="1"/>
        <v>0</v>
      </c>
      <c r="D704" t="str">
        <f ca="1"/>
        <v/>
      </c>
      <c r="E704">
        <f ca="1"/>
        <v>0</v>
      </c>
      <c r="F704">
        <f ca="1"/>
        <v>0</v>
      </c>
      <c r="G704">
        <f ca="1"/>
        <v>0</v>
      </c>
      <c r="H704" t="str">
        <f ca="1"/>
        <v/>
      </c>
      <c r="I704">
        <f ca="1"/>
        <v>0</v>
      </c>
      <c r="J704" t="str">
        <f ca="1"/>
        <v/>
      </c>
      <c r="K704" t="str">
        <f ca="1"/>
        <v>0</v>
      </c>
      <c r="L704" t="str">
        <f ca="1"/>
        <v>0</v>
      </c>
      <c r="M704" t="str">
        <f ca="1"/>
        <v>0</v>
      </c>
      <c r="X704" s="91" t="e">
        <f t="shared" ca="1" si="1760"/>
        <v>#N/A</v>
      </c>
      <c r="Y704" t="e">
        <f t="shared" ref="Y704:CJ707" ca="1" si="1772">IF($H704="Yes",0,$L704*$E$680)</f>
        <v>#N/A</v>
      </c>
      <c r="Z704" t="e">
        <f t="shared" ca="1" si="1772"/>
        <v>#N/A</v>
      </c>
      <c r="AA704" t="e">
        <f t="shared" ca="1" si="1772"/>
        <v>#N/A</v>
      </c>
      <c r="AB704" t="e">
        <f t="shared" ca="1" si="1772"/>
        <v>#N/A</v>
      </c>
      <c r="AC704" t="e">
        <f t="shared" ca="1" si="1772"/>
        <v>#N/A</v>
      </c>
      <c r="AD704" t="e">
        <f t="shared" ca="1" si="1772"/>
        <v>#N/A</v>
      </c>
      <c r="AE704" t="e">
        <f t="shared" ca="1" si="1772"/>
        <v>#N/A</v>
      </c>
      <c r="AF704" t="e">
        <f t="shared" ca="1" si="1772"/>
        <v>#N/A</v>
      </c>
      <c r="AG704" t="e">
        <f t="shared" ca="1" si="1772"/>
        <v>#N/A</v>
      </c>
      <c r="AH704" t="e">
        <f t="shared" ca="1" si="1772"/>
        <v>#N/A</v>
      </c>
      <c r="AI704" t="e">
        <f t="shared" ca="1" si="1772"/>
        <v>#N/A</v>
      </c>
      <c r="AJ704" t="e">
        <f t="shared" ca="1" si="1772"/>
        <v>#N/A</v>
      </c>
      <c r="AK704" t="e">
        <f t="shared" ca="1" si="1772"/>
        <v>#N/A</v>
      </c>
      <c r="AL704" t="e">
        <f t="shared" ca="1" si="1772"/>
        <v>#N/A</v>
      </c>
      <c r="AM704" t="e">
        <f t="shared" ca="1" si="1772"/>
        <v>#N/A</v>
      </c>
      <c r="AN704" t="e">
        <f t="shared" ca="1" si="1772"/>
        <v>#N/A</v>
      </c>
      <c r="AO704" t="e">
        <f t="shared" ca="1" si="1772"/>
        <v>#N/A</v>
      </c>
      <c r="AP704" t="e">
        <f t="shared" ca="1" si="1772"/>
        <v>#N/A</v>
      </c>
      <c r="AQ704" t="e">
        <f t="shared" ca="1" si="1772"/>
        <v>#N/A</v>
      </c>
      <c r="AR704" t="e">
        <f t="shared" ca="1" si="1772"/>
        <v>#N/A</v>
      </c>
      <c r="AS704" t="e">
        <f t="shared" ca="1" si="1772"/>
        <v>#N/A</v>
      </c>
      <c r="AT704" t="e">
        <f t="shared" ca="1" si="1772"/>
        <v>#N/A</v>
      </c>
      <c r="AU704" t="e">
        <f t="shared" ca="1" si="1772"/>
        <v>#N/A</v>
      </c>
      <c r="AV704" t="e">
        <f t="shared" ca="1" si="1772"/>
        <v>#N/A</v>
      </c>
      <c r="AW704" t="e">
        <f t="shared" ca="1" si="1772"/>
        <v>#N/A</v>
      </c>
      <c r="AX704" t="e">
        <f t="shared" ca="1" si="1772"/>
        <v>#N/A</v>
      </c>
      <c r="AY704" t="e">
        <f t="shared" ca="1" si="1772"/>
        <v>#N/A</v>
      </c>
      <c r="AZ704" t="e">
        <f t="shared" ca="1" si="1772"/>
        <v>#N/A</v>
      </c>
      <c r="BA704" t="e">
        <f t="shared" ca="1" si="1772"/>
        <v>#N/A</v>
      </c>
      <c r="BB704" s="91" t="e">
        <f t="shared" ca="1" si="1772"/>
        <v>#N/A</v>
      </c>
      <c r="BC704" t="e">
        <f t="shared" ca="1" si="1772"/>
        <v>#N/A</v>
      </c>
      <c r="BD704" t="e">
        <f t="shared" ca="1" si="1772"/>
        <v>#N/A</v>
      </c>
      <c r="BE704" t="e">
        <f t="shared" ca="1" si="1772"/>
        <v>#N/A</v>
      </c>
      <c r="BF704" t="e">
        <f t="shared" ca="1" si="1772"/>
        <v>#N/A</v>
      </c>
      <c r="BG704" t="e">
        <f t="shared" ca="1" si="1772"/>
        <v>#N/A</v>
      </c>
      <c r="BH704" t="e">
        <f t="shared" ca="1" si="1772"/>
        <v>#N/A</v>
      </c>
      <c r="BI704" t="e">
        <f t="shared" ca="1" si="1772"/>
        <v>#N/A</v>
      </c>
      <c r="BJ704" t="e">
        <f t="shared" ca="1" si="1772"/>
        <v>#N/A</v>
      </c>
      <c r="BK704" t="e">
        <f t="shared" ca="1" si="1772"/>
        <v>#N/A</v>
      </c>
      <c r="BL704" t="e">
        <f t="shared" ca="1" si="1772"/>
        <v>#N/A</v>
      </c>
      <c r="BM704" t="e">
        <f t="shared" ca="1" si="1772"/>
        <v>#N/A</v>
      </c>
      <c r="BN704" t="e">
        <f t="shared" ca="1" si="1772"/>
        <v>#N/A</v>
      </c>
      <c r="BO704" t="e">
        <f t="shared" ca="1" si="1772"/>
        <v>#N/A</v>
      </c>
      <c r="BP704" t="e">
        <f t="shared" ca="1" si="1772"/>
        <v>#N/A</v>
      </c>
      <c r="BQ704" t="e">
        <f t="shared" ca="1" si="1772"/>
        <v>#N/A</v>
      </c>
      <c r="BR704" t="e">
        <f t="shared" ca="1" si="1772"/>
        <v>#N/A</v>
      </c>
      <c r="BS704" t="e">
        <f t="shared" ca="1" si="1772"/>
        <v>#N/A</v>
      </c>
      <c r="BT704" t="e">
        <f t="shared" ca="1" si="1772"/>
        <v>#N/A</v>
      </c>
      <c r="BU704" t="e">
        <f t="shared" ca="1" si="1772"/>
        <v>#N/A</v>
      </c>
      <c r="BV704" t="e">
        <f t="shared" ca="1" si="1772"/>
        <v>#N/A</v>
      </c>
      <c r="BW704" t="e">
        <f t="shared" ca="1" si="1772"/>
        <v>#N/A</v>
      </c>
      <c r="BX704" t="e">
        <f t="shared" ca="1" si="1772"/>
        <v>#N/A</v>
      </c>
      <c r="BY704" t="e">
        <f t="shared" ca="1" si="1772"/>
        <v>#N/A</v>
      </c>
      <c r="BZ704" t="e">
        <f t="shared" ca="1" si="1772"/>
        <v>#N/A</v>
      </c>
      <c r="CA704" t="e">
        <f t="shared" ca="1" si="1772"/>
        <v>#N/A</v>
      </c>
      <c r="CB704" t="e">
        <f t="shared" ca="1" si="1772"/>
        <v>#N/A</v>
      </c>
      <c r="CC704" t="e">
        <f t="shared" ca="1" si="1772"/>
        <v>#N/A</v>
      </c>
      <c r="CD704" t="e">
        <f t="shared" ca="1" si="1772"/>
        <v>#N/A</v>
      </c>
      <c r="CE704" t="e">
        <f t="shared" ca="1" si="1772"/>
        <v>#N/A</v>
      </c>
      <c r="CF704" s="91" t="e">
        <f t="shared" ca="1" si="1772"/>
        <v>#N/A</v>
      </c>
      <c r="CG704" t="e">
        <f t="shared" ca="1" si="1772"/>
        <v>#N/A</v>
      </c>
      <c r="CH704" t="e">
        <f t="shared" ca="1" si="1772"/>
        <v>#N/A</v>
      </c>
      <c r="CI704" t="e">
        <f t="shared" ca="1" si="1772"/>
        <v>#N/A</v>
      </c>
      <c r="CJ704" t="e">
        <f t="shared" ca="1" si="1772"/>
        <v>#N/A</v>
      </c>
      <c r="CK704" t="e">
        <f t="shared" ca="1" si="1771"/>
        <v>#N/A</v>
      </c>
      <c r="CL704" t="e">
        <f t="shared" ca="1" si="1771"/>
        <v>#N/A</v>
      </c>
      <c r="CM704" t="e">
        <f t="shared" ca="1" si="1771"/>
        <v>#N/A</v>
      </c>
      <c r="CN704" t="e">
        <f t="shared" ca="1" si="1771"/>
        <v>#N/A</v>
      </c>
      <c r="CO704" t="e">
        <f t="shared" ca="1" si="1771"/>
        <v>#N/A</v>
      </c>
      <c r="CP704" t="e">
        <f t="shared" ca="1" si="1771"/>
        <v>#N/A</v>
      </c>
      <c r="CQ704" t="e">
        <f t="shared" ca="1" si="1771"/>
        <v>#N/A</v>
      </c>
      <c r="CR704" t="e">
        <f t="shared" ca="1" si="1771"/>
        <v>#N/A</v>
      </c>
      <c r="CS704" t="e">
        <f t="shared" ca="1" si="1771"/>
        <v>#N/A</v>
      </c>
      <c r="CT704" t="e">
        <f t="shared" ca="1" si="1771"/>
        <v>#N/A</v>
      </c>
      <c r="CU704" t="e">
        <f t="shared" ca="1" si="1771"/>
        <v>#N/A</v>
      </c>
      <c r="CV704" t="e">
        <f t="shared" ca="1" si="1771"/>
        <v>#N/A</v>
      </c>
      <c r="CW704" t="e">
        <f t="shared" ca="1" si="1771"/>
        <v>#N/A</v>
      </c>
      <c r="CX704" t="e">
        <f t="shared" ca="1" si="1771"/>
        <v>#N/A</v>
      </c>
      <c r="CY704" t="e">
        <f t="shared" ca="1" si="1771"/>
        <v>#N/A</v>
      </c>
      <c r="CZ704" t="e">
        <f t="shared" ca="1" si="1771"/>
        <v>#N/A</v>
      </c>
      <c r="DA704" t="e">
        <f t="shared" ca="1" si="1771"/>
        <v>#N/A</v>
      </c>
      <c r="DB704" t="e">
        <f t="shared" ca="1" si="1771"/>
        <v>#N/A</v>
      </c>
      <c r="DC704" t="e">
        <f t="shared" ca="1" si="1771"/>
        <v>#N/A</v>
      </c>
      <c r="DD704" t="e">
        <f t="shared" ca="1" si="1771"/>
        <v>#N/A</v>
      </c>
      <c r="DE704" t="e">
        <f t="shared" ca="1" si="1771"/>
        <v>#N/A</v>
      </c>
      <c r="DF704" t="e">
        <f t="shared" ca="1" si="1771"/>
        <v>#N/A</v>
      </c>
      <c r="DG704" t="e">
        <f t="shared" ca="1" si="1771"/>
        <v>#N/A</v>
      </c>
      <c r="DH704" t="e">
        <f t="shared" ca="1" si="1771"/>
        <v>#N/A</v>
      </c>
      <c r="DI704" t="e">
        <f t="shared" ca="1" si="1771"/>
        <v>#N/A</v>
      </c>
      <c r="DJ704" s="91" t="e">
        <f t="shared" ca="1" si="1771"/>
        <v>#N/A</v>
      </c>
      <c r="DK704" t="e">
        <f t="shared" ca="1" si="1771"/>
        <v>#N/A</v>
      </c>
      <c r="DL704" t="e">
        <f t="shared" ca="1" si="1771"/>
        <v>#N/A</v>
      </c>
      <c r="DM704" t="e">
        <f t="shared" ca="1" si="1771"/>
        <v>#N/A</v>
      </c>
      <c r="DN704" t="e">
        <f t="shared" ca="1" si="1771"/>
        <v>#N/A</v>
      </c>
      <c r="DO704" t="e">
        <f t="shared" ca="1" si="1771"/>
        <v>#N/A</v>
      </c>
      <c r="DP704" t="e">
        <f t="shared" ca="1" si="1771"/>
        <v>#N/A</v>
      </c>
      <c r="DQ704" t="e">
        <f t="shared" ca="1" si="1771"/>
        <v>#N/A</v>
      </c>
      <c r="DR704" t="e">
        <f t="shared" ca="1" si="1771"/>
        <v>#N/A</v>
      </c>
      <c r="DS704" t="e">
        <f t="shared" ca="1" si="1771"/>
        <v>#N/A</v>
      </c>
      <c r="DT704" t="e">
        <f t="shared" ca="1" si="1771"/>
        <v>#N/A</v>
      </c>
      <c r="DU704" t="e">
        <f t="shared" ca="1" si="1771"/>
        <v>#N/A</v>
      </c>
      <c r="DV704" t="e">
        <f t="shared" ca="1" si="1771"/>
        <v>#N/A</v>
      </c>
      <c r="DW704" t="e">
        <f t="shared" ca="1" si="1771"/>
        <v>#N/A</v>
      </c>
      <c r="DX704" t="e">
        <f t="shared" ca="1" si="1771"/>
        <v>#N/A</v>
      </c>
      <c r="DY704" t="e">
        <f t="shared" ca="1" si="1771"/>
        <v>#N/A</v>
      </c>
      <c r="DZ704" t="e">
        <f t="shared" ca="1" si="1771"/>
        <v>#N/A</v>
      </c>
      <c r="EA704" t="e">
        <f t="shared" ca="1" si="1771"/>
        <v>#N/A</v>
      </c>
      <c r="EB704" t="e">
        <f t="shared" ca="1" si="1771"/>
        <v>#N/A</v>
      </c>
      <c r="EC704" t="e">
        <f t="shared" ca="1" si="1771"/>
        <v>#N/A</v>
      </c>
      <c r="ED704" t="e">
        <f t="shared" ca="1" si="1771"/>
        <v>#N/A</v>
      </c>
      <c r="EE704" t="e">
        <f t="shared" ca="1" si="1771"/>
        <v>#N/A</v>
      </c>
      <c r="EF704" t="e">
        <f t="shared" ca="1" si="1771"/>
        <v>#N/A</v>
      </c>
      <c r="EG704" t="e">
        <f t="shared" ca="1" si="1771"/>
        <v>#N/A</v>
      </c>
      <c r="EH704" t="e">
        <f t="shared" ca="1" si="1771"/>
        <v>#N/A</v>
      </c>
      <c r="EI704" t="e">
        <f t="shared" ca="1" si="1771"/>
        <v>#N/A</v>
      </c>
      <c r="EJ704" t="e">
        <f t="shared" ca="1" si="1771"/>
        <v>#N/A</v>
      </c>
      <c r="EK704" t="e">
        <f t="shared" ca="1" si="1771"/>
        <v>#N/A</v>
      </c>
      <c r="EL704" t="e">
        <f t="shared" ca="1" si="1771"/>
        <v>#N/A</v>
      </c>
      <c r="EM704" t="e">
        <f t="shared" ca="1" si="1771"/>
        <v>#N/A</v>
      </c>
      <c r="EN704" s="91" t="e">
        <f t="shared" ca="1" si="1771"/>
        <v>#N/A</v>
      </c>
    </row>
    <row r="705" spans="1:144">
      <c r="A705" t="str">
        <f ca="1"/>
        <v>Internal finishes</v>
      </c>
      <c r="B705" t="str">
        <f ca="1"/>
        <v>Floors</v>
      </c>
      <c r="C705">
        <f ca="1"/>
        <v>0</v>
      </c>
      <c r="D705" t="str">
        <f ca="1"/>
        <v/>
      </c>
      <c r="E705">
        <f ca="1"/>
        <v>0</v>
      </c>
      <c r="F705">
        <f ca="1"/>
        <v>0</v>
      </c>
      <c r="G705">
        <f ca="1"/>
        <v>0</v>
      </c>
      <c r="H705" t="str">
        <f ca="1"/>
        <v/>
      </c>
      <c r="I705">
        <f ca="1"/>
        <v>0</v>
      </c>
      <c r="J705" t="str">
        <f ca="1"/>
        <v/>
      </c>
      <c r="K705" t="str">
        <f ca="1"/>
        <v>0</v>
      </c>
      <c r="L705" t="str">
        <f ca="1"/>
        <v>0</v>
      </c>
      <c r="M705" t="str">
        <f ca="1"/>
        <v>0</v>
      </c>
      <c r="X705" s="91" t="e">
        <f t="shared" ca="1" si="1760"/>
        <v>#N/A</v>
      </c>
      <c r="Y705" t="e">
        <f t="shared" ca="1" si="1772"/>
        <v>#N/A</v>
      </c>
      <c r="Z705" t="e">
        <f t="shared" ca="1" si="1772"/>
        <v>#N/A</v>
      </c>
      <c r="AA705" t="e">
        <f t="shared" ca="1" si="1772"/>
        <v>#N/A</v>
      </c>
      <c r="AB705" t="e">
        <f t="shared" ca="1" si="1772"/>
        <v>#N/A</v>
      </c>
      <c r="AC705" t="e">
        <f t="shared" ca="1" si="1772"/>
        <v>#N/A</v>
      </c>
      <c r="AD705" t="e">
        <f t="shared" ca="1" si="1772"/>
        <v>#N/A</v>
      </c>
      <c r="AE705" t="e">
        <f t="shared" ca="1" si="1772"/>
        <v>#N/A</v>
      </c>
      <c r="AF705" t="e">
        <f t="shared" ca="1" si="1772"/>
        <v>#N/A</v>
      </c>
      <c r="AG705" t="e">
        <f t="shared" ca="1" si="1772"/>
        <v>#N/A</v>
      </c>
      <c r="AH705" t="e">
        <f t="shared" ca="1" si="1772"/>
        <v>#N/A</v>
      </c>
      <c r="AI705" t="e">
        <f t="shared" ca="1" si="1772"/>
        <v>#N/A</v>
      </c>
      <c r="AJ705" t="e">
        <f t="shared" ca="1" si="1772"/>
        <v>#N/A</v>
      </c>
      <c r="AK705" t="e">
        <f t="shared" ca="1" si="1772"/>
        <v>#N/A</v>
      </c>
      <c r="AL705" t="e">
        <f t="shared" ca="1" si="1772"/>
        <v>#N/A</v>
      </c>
      <c r="AM705" t="e">
        <f t="shared" ca="1" si="1772"/>
        <v>#N/A</v>
      </c>
      <c r="AN705" t="e">
        <f t="shared" ca="1" si="1772"/>
        <v>#N/A</v>
      </c>
      <c r="AO705" t="e">
        <f t="shared" ca="1" si="1772"/>
        <v>#N/A</v>
      </c>
      <c r="AP705" t="e">
        <f t="shared" ca="1" si="1772"/>
        <v>#N/A</v>
      </c>
      <c r="AQ705" t="e">
        <f t="shared" ca="1" si="1772"/>
        <v>#N/A</v>
      </c>
      <c r="AR705" t="e">
        <f t="shared" ca="1" si="1772"/>
        <v>#N/A</v>
      </c>
      <c r="AS705" t="e">
        <f t="shared" ca="1" si="1772"/>
        <v>#N/A</v>
      </c>
      <c r="AT705" t="e">
        <f t="shared" ca="1" si="1772"/>
        <v>#N/A</v>
      </c>
      <c r="AU705" t="e">
        <f t="shared" ca="1" si="1772"/>
        <v>#N/A</v>
      </c>
      <c r="AV705" t="e">
        <f t="shared" ca="1" si="1772"/>
        <v>#N/A</v>
      </c>
      <c r="AW705" t="e">
        <f t="shared" ca="1" si="1772"/>
        <v>#N/A</v>
      </c>
      <c r="AX705" t="e">
        <f t="shared" ca="1" si="1772"/>
        <v>#N/A</v>
      </c>
      <c r="AY705" t="e">
        <f t="shared" ca="1" si="1772"/>
        <v>#N/A</v>
      </c>
      <c r="AZ705" t="e">
        <f t="shared" ca="1" si="1772"/>
        <v>#N/A</v>
      </c>
      <c r="BA705" t="e">
        <f t="shared" ca="1" si="1772"/>
        <v>#N/A</v>
      </c>
      <c r="BB705" s="91" t="e">
        <f t="shared" ca="1" si="1772"/>
        <v>#N/A</v>
      </c>
      <c r="BC705" t="e">
        <f t="shared" ca="1" si="1772"/>
        <v>#N/A</v>
      </c>
      <c r="BD705" t="e">
        <f t="shared" ca="1" si="1772"/>
        <v>#N/A</v>
      </c>
      <c r="BE705" t="e">
        <f t="shared" ca="1" si="1772"/>
        <v>#N/A</v>
      </c>
      <c r="BF705" t="e">
        <f t="shared" ca="1" si="1772"/>
        <v>#N/A</v>
      </c>
      <c r="BG705" t="e">
        <f t="shared" ca="1" si="1772"/>
        <v>#N/A</v>
      </c>
      <c r="BH705" t="e">
        <f t="shared" ca="1" si="1772"/>
        <v>#N/A</v>
      </c>
      <c r="BI705" t="e">
        <f t="shared" ca="1" si="1772"/>
        <v>#N/A</v>
      </c>
      <c r="BJ705" t="e">
        <f t="shared" ca="1" si="1772"/>
        <v>#N/A</v>
      </c>
      <c r="BK705" t="e">
        <f t="shared" ca="1" si="1772"/>
        <v>#N/A</v>
      </c>
      <c r="BL705" t="e">
        <f t="shared" ca="1" si="1772"/>
        <v>#N/A</v>
      </c>
      <c r="BM705" t="e">
        <f t="shared" ca="1" si="1772"/>
        <v>#N/A</v>
      </c>
      <c r="BN705" t="e">
        <f t="shared" ca="1" si="1772"/>
        <v>#N/A</v>
      </c>
      <c r="BO705" t="e">
        <f t="shared" ca="1" si="1772"/>
        <v>#N/A</v>
      </c>
      <c r="BP705" t="e">
        <f t="shared" ca="1" si="1772"/>
        <v>#N/A</v>
      </c>
      <c r="BQ705" t="e">
        <f t="shared" ca="1" si="1772"/>
        <v>#N/A</v>
      </c>
      <c r="BR705" t="e">
        <f t="shared" ca="1" si="1772"/>
        <v>#N/A</v>
      </c>
      <c r="BS705" t="e">
        <f t="shared" ca="1" si="1772"/>
        <v>#N/A</v>
      </c>
      <c r="BT705" t="e">
        <f t="shared" ca="1" si="1772"/>
        <v>#N/A</v>
      </c>
      <c r="BU705" t="e">
        <f t="shared" ca="1" si="1772"/>
        <v>#N/A</v>
      </c>
      <c r="BV705" t="e">
        <f t="shared" ca="1" si="1772"/>
        <v>#N/A</v>
      </c>
      <c r="BW705" t="e">
        <f t="shared" ca="1" si="1772"/>
        <v>#N/A</v>
      </c>
      <c r="BX705" t="e">
        <f t="shared" ca="1" si="1772"/>
        <v>#N/A</v>
      </c>
      <c r="BY705" t="e">
        <f t="shared" ca="1" si="1772"/>
        <v>#N/A</v>
      </c>
      <c r="BZ705" t="e">
        <f t="shared" ca="1" si="1772"/>
        <v>#N/A</v>
      </c>
      <c r="CA705" t="e">
        <f t="shared" ca="1" si="1772"/>
        <v>#N/A</v>
      </c>
      <c r="CB705" t="e">
        <f t="shared" ca="1" si="1772"/>
        <v>#N/A</v>
      </c>
      <c r="CC705" t="e">
        <f t="shared" ca="1" si="1772"/>
        <v>#N/A</v>
      </c>
      <c r="CD705" t="e">
        <f t="shared" ca="1" si="1772"/>
        <v>#N/A</v>
      </c>
      <c r="CE705" t="e">
        <f t="shared" ca="1" si="1772"/>
        <v>#N/A</v>
      </c>
      <c r="CF705" s="91" t="e">
        <f t="shared" ca="1" si="1772"/>
        <v>#N/A</v>
      </c>
      <c r="CG705" t="e">
        <f t="shared" ca="1" si="1772"/>
        <v>#N/A</v>
      </c>
      <c r="CH705" t="e">
        <f t="shared" ca="1" si="1772"/>
        <v>#N/A</v>
      </c>
      <c r="CI705" t="e">
        <f t="shared" ca="1" si="1772"/>
        <v>#N/A</v>
      </c>
      <c r="CJ705" t="e">
        <f t="shared" ca="1" si="1772"/>
        <v>#N/A</v>
      </c>
      <c r="CK705" t="e">
        <f t="shared" ca="1" si="1771"/>
        <v>#N/A</v>
      </c>
      <c r="CL705" t="e">
        <f t="shared" ca="1" si="1771"/>
        <v>#N/A</v>
      </c>
      <c r="CM705" t="e">
        <f t="shared" ca="1" si="1771"/>
        <v>#N/A</v>
      </c>
      <c r="CN705" t="e">
        <f t="shared" ca="1" si="1771"/>
        <v>#N/A</v>
      </c>
      <c r="CO705" t="e">
        <f t="shared" ca="1" si="1771"/>
        <v>#N/A</v>
      </c>
      <c r="CP705" t="e">
        <f t="shared" ca="1" si="1771"/>
        <v>#N/A</v>
      </c>
      <c r="CQ705" t="e">
        <f t="shared" ca="1" si="1771"/>
        <v>#N/A</v>
      </c>
      <c r="CR705" t="e">
        <f t="shared" ca="1" si="1771"/>
        <v>#N/A</v>
      </c>
      <c r="CS705" t="e">
        <f t="shared" ca="1" si="1771"/>
        <v>#N/A</v>
      </c>
      <c r="CT705" t="e">
        <f t="shared" ca="1" si="1771"/>
        <v>#N/A</v>
      </c>
      <c r="CU705" t="e">
        <f t="shared" ca="1" si="1771"/>
        <v>#N/A</v>
      </c>
      <c r="CV705" t="e">
        <f t="shared" ca="1" si="1771"/>
        <v>#N/A</v>
      </c>
      <c r="CW705" t="e">
        <f t="shared" ca="1" si="1771"/>
        <v>#N/A</v>
      </c>
      <c r="CX705" t="e">
        <f t="shared" ca="1" si="1771"/>
        <v>#N/A</v>
      </c>
      <c r="CY705" t="e">
        <f t="shared" ca="1" si="1771"/>
        <v>#N/A</v>
      </c>
      <c r="CZ705" t="e">
        <f t="shared" ca="1" si="1771"/>
        <v>#N/A</v>
      </c>
      <c r="DA705" t="e">
        <f t="shared" ca="1" si="1771"/>
        <v>#N/A</v>
      </c>
      <c r="DB705" t="e">
        <f t="shared" ca="1" si="1771"/>
        <v>#N/A</v>
      </c>
      <c r="DC705" t="e">
        <f t="shared" ca="1" si="1771"/>
        <v>#N/A</v>
      </c>
      <c r="DD705" t="e">
        <f t="shared" ca="1" si="1771"/>
        <v>#N/A</v>
      </c>
      <c r="DE705" t="e">
        <f t="shared" ca="1" si="1771"/>
        <v>#N/A</v>
      </c>
      <c r="DF705" t="e">
        <f t="shared" ca="1" si="1771"/>
        <v>#N/A</v>
      </c>
      <c r="DG705" t="e">
        <f t="shared" ca="1" si="1771"/>
        <v>#N/A</v>
      </c>
      <c r="DH705" t="e">
        <f t="shared" ca="1" si="1771"/>
        <v>#N/A</v>
      </c>
      <c r="DI705" t="e">
        <f t="shared" ca="1" si="1771"/>
        <v>#N/A</v>
      </c>
      <c r="DJ705" s="91" t="e">
        <f t="shared" ca="1" si="1771"/>
        <v>#N/A</v>
      </c>
      <c r="DK705" t="e">
        <f t="shared" ca="1" si="1771"/>
        <v>#N/A</v>
      </c>
      <c r="DL705" t="e">
        <f t="shared" ca="1" si="1771"/>
        <v>#N/A</v>
      </c>
      <c r="DM705" t="e">
        <f t="shared" ca="1" si="1771"/>
        <v>#N/A</v>
      </c>
      <c r="DN705" t="e">
        <f t="shared" ca="1" si="1771"/>
        <v>#N/A</v>
      </c>
      <c r="DO705" t="e">
        <f t="shared" ca="1" si="1771"/>
        <v>#N/A</v>
      </c>
      <c r="DP705" t="e">
        <f t="shared" ca="1" si="1771"/>
        <v>#N/A</v>
      </c>
      <c r="DQ705" t="e">
        <f t="shared" ca="1" si="1771"/>
        <v>#N/A</v>
      </c>
      <c r="DR705" t="e">
        <f t="shared" ca="1" si="1771"/>
        <v>#N/A</v>
      </c>
      <c r="DS705" t="e">
        <f t="shared" ca="1" si="1771"/>
        <v>#N/A</v>
      </c>
      <c r="DT705" t="e">
        <f t="shared" ca="1" si="1771"/>
        <v>#N/A</v>
      </c>
      <c r="DU705" t="e">
        <f t="shared" ca="1" si="1771"/>
        <v>#N/A</v>
      </c>
      <c r="DV705" t="e">
        <f t="shared" ca="1" si="1771"/>
        <v>#N/A</v>
      </c>
      <c r="DW705" t="e">
        <f t="shared" ca="1" si="1771"/>
        <v>#N/A</v>
      </c>
      <c r="DX705" t="e">
        <f t="shared" ca="1" si="1771"/>
        <v>#N/A</v>
      </c>
      <c r="DY705" t="e">
        <f t="shared" ca="1" si="1771"/>
        <v>#N/A</v>
      </c>
      <c r="DZ705" t="e">
        <f t="shared" ca="1" si="1771"/>
        <v>#N/A</v>
      </c>
      <c r="EA705" t="e">
        <f t="shared" ca="1" si="1771"/>
        <v>#N/A</v>
      </c>
      <c r="EB705" t="e">
        <f t="shared" ca="1" si="1771"/>
        <v>#N/A</v>
      </c>
      <c r="EC705" t="e">
        <f t="shared" ca="1" si="1771"/>
        <v>#N/A</v>
      </c>
      <c r="ED705" t="e">
        <f t="shared" ca="1" si="1771"/>
        <v>#N/A</v>
      </c>
      <c r="EE705" t="e">
        <f t="shared" ca="1" si="1771"/>
        <v>#N/A</v>
      </c>
      <c r="EF705" t="e">
        <f t="shared" ca="1" si="1771"/>
        <v>#N/A</v>
      </c>
      <c r="EG705" t="e">
        <f t="shared" ca="1" si="1771"/>
        <v>#N/A</v>
      </c>
      <c r="EH705" t="e">
        <f t="shared" ca="1" si="1771"/>
        <v>#N/A</v>
      </c>
      <c r="EI705" t="e">
        <f t="shared" ca="1" si="1771"/>
        <v>#N/A</v>
      </c>
      <c r="EJ705" t="e">
        <f t="shared" ca="1" si="1771"/>
        <v>#N/A</v>
      </c>
      <c r="EK705" t="e">
        <f t="shared" ca="1" si="1771"/>
        <v>#N/A</v>
      </c>
      <c r="EL705" t="e">
        <f t="shared" ca="1" si="1771"/>
        <v>#N/A</v>
      </c>
      <c r="EM705" t="e">
        <f t="shared" ca="1" si="1771"/>
        <v>#N/A</v>
      </c>
      <c r="EN705" s="91" t="e">
        <f t="shared" ca="1" si="1771"/>
        <v>#N/A</v>
      </c>
    </row>
    <row r="706" spans="1:144">
      <c r="A706" t="str">
        <f ca="1"/>
        <v>Services</v>
      </c>
      <c r="B706" t="str">
        <f ca="1"/>
        <v>Services</v>
      </c>
      <c r="C706">
        <f ca="1"/>
        <v>0</v>
      </c>
      <c r="D706" t="str">
        <f ca="1"/>
        <v/>
      </c>
      <c r="E706">
        <f ca="1"/>
        <v>0</v>
      </c>
      <c r="F706">
        <f ca="1"/>
        <v>0</v>
      </c>
      <c r="G706">
        <f ca="1"/>
        <v>0</v>
      </c>
      <c r="H706" t="str">
        <f ca="1"/>
        <v/>
      </c>
      <c r="I706">
        <f ca="1"/>
        <v>0</v>
      </c>
      <c r="J706" t="str">
        <f ca="1"/>
        <v/>
      </c>
      <c r="K706" t="str">
        <f ca="1"/>
        <v>0</v>
      </c>
      <c r="L706" t="str">
        <f ca="1"/>
        <v>0</v>
      </c>
      <c r="M706" t="str">
        <f ca="1"/>
        <v>0</v>
      </c>
      <c r="X706" s="91" t="e">
        <f t="shared" ca="1" si="1760"/>
        <v>#N/A</v>
      </c>
      <c r="Y706" t="e">
        <f t="shared" ca="1" si="1772"/>
        <v>#N/A</v>
      </c>
      <c r="Z706" t="e">
        <f t="shared" ca="1" si="1772"/>
        <v>#N/A</v>
      </c>
      <c r="AA706" t="e">
        <f t="shared" ca="1" si="1772"/>
        <v>#N/A</v>
      </c>
      <c r="AB706" t="e">
        <f t="shared" ca="1" si="1772"/>
        <v>#N/A</v>
      </c>
      <c r="AC706" t="e">
        <f t="shared" ca="1" si="1772"/>
        <v>#N/A</v>
      </c>
      <c r="AD706" t="e">
        <f t="shared" ca="1" si="1772"/>
        <v>#N/A</v>
      </c>
      <c r="AE706" t="e">
        <f t="shared" ca="1" si="1772"/>
        <v>#N/A</v>
      </c>
      <c r="AF706" t="e">
        <f t="shared" ca="1" si="1772"/>
        <v>#N/A</v>
      </c>
      <c r="AG706" t="e">
        <f t="shared" ca="1" si="1772"/>
        <v>#N/A</v>
      </c>
      <c r="AH706" t="e">
        <f t="shared" ca="1" si="1772"/>
        <v>#N/A</v>
      </c>
      <c r="AI706" t="e">
        <f t="shared" ca="1" si="1772"/>
        <v>#N/A</v>
      </c>
      <c r="AJ706" t="e">
        <f t="shared" ca="1" si="1772"/>
        <v>#N/A</v>
      </c>
      <c r="AK706" t="e">
        <f t="shared" ca="1" si="1772"/>
        <v>#N/A</v>
      </c>
      <c r="AL706" t="e">
        <f t="shared" ca="1" si="1772"/>
        <v>#N/A</v>
      </c>
      <c r="AM706" t="e">
        <f t="shared" ca="1" si="1772"/>
        <v>#N/A</v>
      </c>
      <c r="AN706" t="e">
        <f t="shared" ca="1" si="1772"/>
        <v>#N/A</v>
      </c>
      <c r="AO706" t="e">
        <f t="shared" ca="1" si="1772"/>
        <v>#N/A</v>
      </c>
      <c r="AP706" t="e">
        <f t="shared" ca="1" si="1772"/>
        <v>#N/A</v>
      </c>
      <c r="AQ706" t="e">
        <f t="shared" ca="1" si="1772"/>
        <v>#N/A</v>
      </c>
      <c r="AR706" t="e">
        <f t="shared" ca="1" si="1772"/>
        <v>#N/A</v>
      </c>
      <c r="AS706" t="e">
        <f t="shared" ca="1" si="1772"/>
        <v>#N/A</v>
      </c>
      <c r="AT706" t="e">
        <f t="shared" ca="1" si="1772"/>
        <v>#N/A</v>
      </c>
      <c r="AU706" t="e">
        <f t="shared" ca="1" si="1772"/>
        <v>#N/A</v>
      </c>
      <c r="AV706" t="e">
        <f t="shared" ca="1" si="1772"/>
        <v>#N/A</v>
      </c>
      <c r="AW706" t="e">
        <f t="shared" ca="1" si="1772"/>
        <v>#N/A</v>
      </c>
      <c r="AX706" t="e">
        <f t="shared" ca="1" si="1772"/>
        <v>#N/A</v>
      </c>
      <c r="AY706" t="e">
        <f t="shared" ca="1" si="1772"/>
        <v>#N/A</v>
      </c>
      <c r="AZ706" t="e">
        <f t="shared" ca="1" si="1772"/>
        <v>#N/A</v>
      </c>
      <c r="BA706" t="e">
        <f t="shared" ca="1" si="1772"/>
        <v>#N/A</v>
      </c>
      <c r="BB706" s="91" t="e">
        <f t="shared" ca="1" si="1772"/>
        <v>#N/A</v>
      </c>
      <c r="BC706" t="e">
        <f t="shared" ca="1" si="1772"/>
        <v>#N/A</v>
      </c>
      <c r="BD706" t="e">
        <f t="shared" ca="1" si="1772"/>
        <v>#N/A</v>
      </c>
      <c r="BE706" t="e">
        <f t="shared" ca="1" si="1772"/>
        <v>#N/A</v>
      </c>
      <c r="BF706" t="e">
        <f t="shared" ca="1" si="1772"/>
        <v>#N/A</v>
      </c>
      <c r="BG706" t="e">
        <f t="shared" ca="1" si="1772"/>
        <v>#N/A</v>
      </c>
      <c r="BH706" t="e">
        <f t="shared" ca="1" si="1772"/>
        <v>#N/A</v>
      </c>
      <c r="BI706" t="e">
        <f t="shared" ca="1" si="1772"/>
        <v>#N/A</v>
      </c>
      <c r="BJ706" t="e">
        <f t="shared" ca="1" si="1772"/>
        <v>#N/A</v>
      </c>
      <c r="BK706" t="e">
        <f t="shared" ca="1" si="1772"/>
        <v>#N/A</v>
      </c>
      <c r="BL706" t="e">
        <f t="shared" ca="1" si="1772"/>
        <v>#N/A</v>
      </c>
      <c r="BM706" t="e">
        <f t="shared" ca="1" si="1772"/>
        <v>#N/A</v>
      </c>
      <c r="BN706" t="e">
        <f t="shared" ca="1" si="1772"/>
        <v>#N/A</v>
      </c>
      <c r="BO706" t="e">
        <f t="shared" ca="1" si="1772"/>
        <v>#N/A</v>
      </c>
      <c r="BP706" t="e">
        <f t="shared" ca="1" si="1772"/>
        <v>#N/A</v>
      </c>
      <c r="BQ706" t="e">
        <f t="shared" ca="1" si="1772"/>
        <v>#N/A</v>
      </c>
      <c r="BR706" t="e">
        <f t="shared" ca="1" si="1772"/>
        <v>#N/A</v>
      </c>
      <c r="BS706" t="e">
        <f t="shared" ca="1" si="1772"/>
        <v>#N/A</v>
      </c>
      <c r="BT706" t="e">
        <f t="shared" ca="1" si="1772"/>
        <v>#N/A</v>
      </c>
      <c r="BU706" t="e">
        <f t="shared" ca="1" si="1772"/>
        <v>#N/A</v>
      </c>
      <c r="BV706" t="e">
        <f t="shared" ca="1" si="1772"/>
        <v>#N/A</v>
      </c>
      <c r="BW706" t="e">
        <f t="shared" ca="1" si="1772"/>
        <v>#N/A</v>
      </c>
      <c r="BX706" t="e">
        <f t="shared" ca="1" si="1772"/>
        <v>#N/A</v>
      </c>
      <c r="BY706" t="e">
        <f t="shared" ca="1" si="1772"/>
        <v>#N/A</v>
      </c>
      <c r="BZ706" t="e">
        <f t="shared" ca="1" si="1772"/>
        <v>#N/A</v>
      </c>
      <c r="CA706" t="e">
        <f t="shared" ca="1" si="1772"/>
        <v>#N/A</v>
      </c>
      <c r="CB706" t="e">
        <f t="shared" ca="1" si="1772"/>
        <v>#N/A</v>
      </c>
      <c r="CC706" t="e">
        <f t="shared" ca="1" si="1772"/>
        <v>#N/A</v>
      </c>
      <c r="CD706" t="e">
        <f t="shared" ca="1" si="1772"/>
        <v>#N/A</v>
      </c>
      <c r="CE706" t="e">
        <f t="shared" ca="1" si="1772"/>
        <v>#N/A</v>
      </c>
      <c r="CF706" s="91" t="e">
        <f t="shared" ca="1" si="1772"/>
        <v>#N/A</v>
      </c>
      <c r="CG706" t="e">
        <f t="shared" ca="1" si="1772"/>
        <v>#N/A</v>
      </c>
      <c r="CH706" t="e">
        <f t="shared" ca="1" si="1772"/>
        <v>#N/A</v>
      </c>
      <c r="CI706" t="e">
        <f t="shared" ca="1" si="1772"/>
        <v>#N/A</v>
      </c>
      <c r="CJ706" t="e">
        <f t="shared" ca="1" si="1772"/>
        <v>#N/A</v>
      </c>
      <c r="CK706" t="e">
        <f t="shared" ca="1" si="1771"/>
        <v>#N/A</v>
      </c>
      <c r="CL706" t="e">
        <f t="shared" ca="1" si="1771"/>
        <v>#N/A</v>
      </c>
      <c r="CM706" t="e">
        <f t="shared" ca="1" si="1771"/>
        <v>#N/A</v>
      </c>
      <c r="CN706" t="e">
        <f t="shared" ca="1" si="1771"/>
        <v>#N/A</v>
      </c>
      <c r="CO706" t="e">
        <f t="shared" ca="1" si="1771"/>
        <v>#N/A</v>
      </c>
      <c r="CP706" t="e">
        <f t="shared" ca="1" si="1771"/>
        <v>#N/A</v>
      </c>
      <c r="CQ706" t="e">
        <f t="shared" ca="1" si="1771"/>
        <v>#N/A</v>
      </c>
      <c r="CR706" t="e">
        <f t="shared" ca="1" si="1771"/>
        <v>#N/A</v>
      </c>
      <c r="CS706" t="e">
        <f t="shared" ca="1" si="1771"/>
        <v>#N/A</v>
      </c>
      <c r="CT706" t="e">
        <f t="shared" ca="1" si="1771"/>
        <v>#N/A</v>
      </c>
      <c r="CU706" t="e">
        <f t="shared" ca="1" si="1771"/>
        <v>#N/A</v>
      </c>
      <c r="CV706" t="e">
        <f t="shared" ca="1" si="1771"/>
        <v>#N/A</v>
      </c>
      <c r="CW706" t="e">
        <f t="shared" ca="1" si="1771"/>
        <v>#N/A</v>
      </c>
      <c r="CX706" t="e">
        <f t="shared" ca="1" si="1771"/>
        <v>#N/A</v>
      </c>
      <c r="CY706" t="e">
        <f t="shared" ca="1" si="1771"/>
        <v>#N/A</v>
      </c>
      <c r="CZ706" t="e">
        <f t="shared" ca="1" si="1771"/>
        <v>#N/A</v>
      </c>
      <c r="DA706" t="e">
        <f t="shared" ca="1" si="1771"/>
        <v>#N/A</v>
      </c>
      <c r="DB706" t="e">
        <f t="shared" ca="1" si="1771"/>
        <v>#N/A</v>
      </c>
      <c r="DC706" t="e">
        <f t="shared" ca="1" si="1771"/>
        <v>#N/A</v>
      </c>
      <c r="DD706" t="e">
        <f t="shared" ca="1" si="1771"/>
        <v>#N/A</v>
      </c>
      <c r="DE706" t="e">
        <f t="shared" ca="1" si="1771"/>
        <v>#N/A</v>
      </c>
      <c r="DF706" t="e">
        <f t="shared" ca="1" si="1771"/>
        <v>#N/A</v>
      </c>
      <c r="DG706" t="e">
        <f t="shared" ca="1" si="1771"/>
        <v>#N/A</v>
      </c>
      <c r="DH706" t="e">
        <f t="shared" ca="1" si="1771"/>
        <v>#N/A</v>
      </c>
      <c r="DI706" t="e">
        <f t="shared" ca="1" si="1771"/>
        <v>#N/A</v>
      </c>
      <c r="DJ706" s="91" t="e">
        <f t="shared" ca="1" si="1771"/>
        <v>#N/A</v>
      </c>
      <c r="DK706" t="e">
        <f t="shared" ca="1" si="1771"/>
        <v>#N/A</v>
      </c>
      <c r="DL706" t="e">
        <f t="shared" ca="1" si="1771"/>
        <v>#N/A</v>
      </c>
      <c r="DM706" t="e">
        <f t="shared" ca="1" si="1771"/>
        <v>#N/A</v>
      </c>
      <c r="DN706" t="e">
        <f t="shared" ca="1" si="1771"/>
        <v>#N/A</v>
      </c>
      <c r="DO706" t="e">
        <f t="shared" ca="1" si="1771"/>
        <v>#N/A</v>
      </c>
      <c r="DP706" t="e">
        <f t="shared" ca="1" si="1771"/>
        <v>#N/A</v>
      </c>
      <c r="DQ706" t="e">
        <f t="shared" ca="1" si="1771"/>
        <v>#N/A</v>
      </c>
      <c r="DR706" t="e">
        <f t="shared" ca="1" si="1771"/>
        <v>#N/A</v>
      </c>
      <c r="DS706" t="e">
        <f t="shared" ca="1" si="1771"/>
        <v>#N/A</v>
      </c>
      <c r="DT706" t="e">
        <f t="shared" ca="1" si="1771"/>
        <v>#N/A</v>
      </c>
      <c r="DU706" t="e">
        <f t="shared" ca="1" si="1771"/>
        <v>#N/A</v>
      </c>
      <c r="DV706" t="e">
        <f t="shared" ca="1" si="1771"/>
        <v>#N/A</v>
      </c>
      <c r="DW706" t="e">
        <f t="shared" ca="1" si="1771"/>
        <v>#N/A</v>
      </c>
      <c r="DX706" t="e">
        <f t="shared" ca="1" si="1771"/>
        <v>#N/A</v>
      </c>
      <c r="DY706" t="e">
        <f t="shared" ca="1" si="1771"/>
        <v>#N/A</v>
      </c>
      <c r="DZ706" t="e">
        <f t="shared" ca="1" si="1771"/>
        <v>#N/A</v>
      </c>
      <c r="EA706" t="e">
        <f t="shared" ca="1" si="1771"/>
        <v>#N/A</v>
      </c>
      <c r="EB706" t="e">
        <f t="shared" ca="1" si="1771"/>
        <v>#N/A</v>
      </c>
      <c r="EC706" t="e">
        <f t="shared" ca="1" si="1771"/>
        <v>#N/A</v>
      </c>
      <c r="ED706" t="e">
        <f t="shared" ca="1" si="1771"/>
        <v>#N/A</v>
      </c>
      <c r="EE706" t="e">
        <f t="shared" ca="1" si="1771"/>
        <v>#N/A</v>
      </c>
      <c r="EF706" t="e">
        <f t="shared" ca="1" si="1771"/>
        <v>#N/A</v>
      </c>
      <c r="EG706" t="e">
        <f t="shared" ca="1" si="1771"/>
        <v>#N/A</v>
      </c>
      <c r="EH706" t="e">
        <f t="shared" ca="1" si="1771"/>
        <v>#N/A</v>
      </c>
      <c r="EI706" t="e">
        <f t="shared" ca="1" si="1771"/>
        <v>#N/A</v>
      </c>
      <c r="EJ706" t="e">
        <f t="shared" ca="1" si="1771"/>
        <v>#N/A</v>
      </c>
      <c r="EK706" t="e">
        <f t="shared" ca="1" si="1771"/>
        <v>#N/A</v>
      </c>
      <c r="EL706" t="e">
        <f t="shared" ca="1" si="1771"/>
        <v>#N/A</v>
      </c>
      <c r="EM706" t="e">
        <f t="shared" ca="1" si="1771"/>
        <v>#N/A</v>
      </c>
      <c r="EN706" s="91" t="e">
        <f t="shared" ca="1" si="1771"/>
        <v>#N/A</v>
      </c>
    </row>
    <row r="707" spans="1:144">
      <c r="A707">
        <f ca="1"/>
        <v>0</v>
      </c>
      <c r="B707">
        <f ca="1"/>
        <v>0</v>
      </c>
      <c r="C707">
        <f ca="1"/>
        <v>0</v>
      </c>
      <c r="D707" t="str">
        <f ca="1"/>
        <v/>
      </c>
      <c r="E707">
        <f ca="1"/>
        <v>0</v>
      </c>
      <c r="F707">
        <f ca="1"/>
        <v>0</v>
      </c>
      <c r="G707">
        <f ca="1"/>
        <v>0</v>
      </c>
      <c r="H707" t="str">
        <f ca="1"/>
        <v/>
      </c>
      <c r="I707">
        <f ca="1"/>
        <v>0</v>
      </c>
      <c r="J707" t="str">
        <f ca="1"/>
        <v/>
      </c>
      <c r="K707" t="str">
        <f ca="1"/>
        <v>0</v>
      </c>
      <c r="L707" t="str">
        <f ca="1"/>
        <v>0</v>
      </c>
      <c r="M707" t="str">
        <f ca="1"/>
        <v>0</v>
      </c>
      <c r="X707" s="91" t="e">
        <f t="shared" ca="1" si="1760"/>
        <v>#N/A</v>
      </c>
      <c r="Y707" t="e">
        <f t="shared" ca="1" si="1772"/>
        <v>#N/A</v>
      </c>
      <c r="Z707" t="e">
        <f t="shared" ca="1" si="1772"/>
        <v>#N/A</v>
      </c>
      <c r="AA707" t="e">
        <f t="shared" ca="1" si="1772"/>
        <v>#N/A</v>
      </c>
      <c r="AB707" t="e">
        <f t="shared" ca="1" si="1772"/>
        <v>#N/A</v>
      </c>
      <c r="AC707" t="e">
        <f t="shared" ca="1" si="1772"/>
        <v>#N/A</v>
      </c>
      <c r="AD707" t="e">
        <f t="shared" ca="1" si="1772"/>
        <v>#N/A</v>
      </c>
      <c r="AE707" t="e">
        <f t="shared" ca="1" si="1772"/>
        <v>#N/A</v>
      </c>
      <c r="AF707" t="e">
        <f t="shared" ca="1" si="1772"/>
        <v>#N/A</v>
      </c>
      <c r="AG707" t="e">
        <f t="shared" ca="1" si="1772"/>
        <v>#N/A</v>
      </c>
      <c r="AH707" t="e">
        <f t="shared" ca="1" si="1772"/>
        <v>#N/A</v>
      </c>
      <c r="AI707" t="e">
        <f t="shared" ca="1" si="1772"/>
        <v>#N/A</v>
      </c>
      <c r="AJ707" t="e">
        <f t="shared" ca="1" si="1772"/>
        <v>#N/A</v>
      </c>
      <c r="AK707" t="e">
        <f t="shared" ca="1" si="1772"/>
        <v>#N/A</v>
      </c>
      <c r="AL707" t="e">
        <f t="shared" ca="1" si="1772"/>
        <v>#N/A</v>
      </c>
      <c r="AM707" t="e">
        <f t="shared" ca="1" si="1772"/>
        <v>#N/A</v>
      </c>
      <c r="AN707" t="e">
        <f t="shared" ca="1" si="1772"/>
        <v>#N/A</v>
      </c>
      <c r="AO707" t="e">
        <f t="shared" ca="1" si="1772"/>
        <v>#N/A</v>
      </c>
      <c r="AP707" t="e">
        <f t="shared" ca="1" si="1772"/>
        <v>#N/A</v>
      </c>
      <c r="AQ707" t="e">
        <f t="shared" ca="1" si="1772"/>
        <v>#N/A</v>
      </c>
      <c r="AR707" t="e">
        <f t="shared" ca="1" si="1772"/>
        <v>#N/A</v>
      </c>
      <c r="AS707" t="e">
        <f t="shared" ca="1" si="1772"/>
        <v>#N/A</v>
      </c>
      <c r="AT707" t="e">
        <f t="shared" ca="1" si="1772"/>
        <v>#N/A</v>
      </c>
      <c r="AU707" t="e">
        <f t="shared" ca="1" si="1772"/>
        <v>#N/A</v>
      </c>
      <c r="AV707" t="e">
        <f t="shared" ca="1" si="1772"/>
        <v>#N/A</v>
      </c>
      <c r="AW707" t="e">
        <f t="shared" ca="1" si="1772"/>
        <v>#N/A</v>
      </c>
      <c r="AX707" t="e">
        <f t="shared" ca="1" si="1772"/>
        <v>#N/A</v>
      </c>
      <c r="AY707" t="e">
        <f t="shared" ca="1" si="1772"/>
        <v>#N/A</v>
      </c>
      <c r="AZ707" t="e">
        <f t="shared" ca="1" si="1772"/>
        <v>#N/A</v>
      </c>
      <c r="BA707" t="e">
        <f t="shared" ca="1" si="1772"/>
        <v>#N/A</v>
      </c>
      <c r="BB707" s="91" t="e">
        <f t="shared" ca="1" si="1772"/>
        <v>#N/A</v>
      </c>
      <c r="BC707" t="e">
        <f t="shared" ca="1" si="1772"/>
        <v>#N/A</v>
      </c>
      <c r="BD707" t="e">
        <f t="shared" ca="1" si="1772"/>
        <v>#N/A</v>
      </c>
      <c r="BE707" t="e">
        <f t="shared" ca="1" si="1772"/>
        <v>#N/A</v>
      </c>
      <c r="BF707" t="e">
        <f t="shared" ca="1" si="1772"/>
        <v>#N/A</v>
      </c>
      <c r="BG707" t="e">
        <f t="shared" ca="1" si="1772"/>
        <v>#N/A</v>
      </c>
      <c r="BH707" t="e">
        <f t="shared" ca="1" si="1772"/>
        <v>#N/A</v>
      </c>
      <c r="BI707" t="e">
        <f t="shared" ca="1" si="1772"/>
        <v>#N/A</v>
      </c>
      <c r="BJ707" t="e">
        <f t="shared" ca="1" si="1772"/>
        <v>#N/A</v>
      </c>
      <c r="BK707" t="e">
        <f t="shared" ca="1" si="1772"/>
        <v>#N/A</v>
      </c>
      <c r="BL707" t="e">
        <f t="shared" ca="1" si="1772"/>
        <v>#N/A</v>
      </c>
      <c r="BM707" t="e">
        <f t="shared" ca="1" si="1772"/>
        <v>#N/A</v>
      </c>
      <c r="BN707" t="e">
        <f t="shared" ca="1" si="1772"/>
        <v>#N/A</v>
      </c>
      <c r="BO707" t="e">
        <f t="shared" ca="1" si="1772"/>
        <v>#N/A</v>
      </c>
      <c r="BP707" t="e">
        <f t="shared" ca="1" si="1772"/>
        <v>#N/A</v>
      </c>
      <c r="BQ707" t="e">
        <f t="shared" ca="1" si="1772"/>
        <v>#N/A</v>
      </c>
      <c r="BR707" t="e">
        <f t="shared" ca="1" si="1772"/>
        <v>#N/A</v>
      </c>
      <c r="BS707" t="e">
        <f t="shared" ca="1" si="1772"/>
        <v>#N/A</v>
      </c>
      <c r="BT707" t="e">
        <f t="shared" ca="1" si="1772"/>
        <v>#N/A</v>
      </c>
      <c r="BU707" t="e">
        <f t="shared" ca="1" si="1772"/>
        <v>#N/A</v>
      </c>
      <c r="BV707" t="e">
        <f t="shared" ca="1" si="1772"/>
        <v>#N/A</v>
      </c>
      <c r="BW707" t="e">
        <f t="shared" ca="1" si="1772"/>
        <v>#N/A</v>
      </c>
      <c r="BX707" t="e">
        <f t="shared" ca="1" si="1772"/>
        <v>#N/A</v>
      </c>
      <c r="BY707" t="e">
        <f t="shared" ca="1" si="1772"/>
        <v>#N/A</v>
      </c>
      <c r="BZ707" t="e">
        <f t="shared" ca="1" si="1772"/>
        <v>#N/A</v>
      </c>
      <c r="CA707" t="e">
        <f t="shared" ca="1" si="1772"/>
        <v>#N/A</v>
      </c>
      <c r="CB707" t="e">
        <f t="shared" ca="1" si="1772"/>
        <v>#N/A</v>
      </c>
      <c r="CC707" t="e">
        <f t="shared" ca="1" si="1772"/>
        <v>#N/A</v>
      </c>
      <c r="CD707" t="e">
        <f t="shared" ca="1" si="1772"/>
        <v>#N/A</v>
      </c>
      <c r="CE707" t="e">
        <f t="shared" ca="1" si="1772"/>
        <v>#N/A</v>
      </c>
      <c r="CF707" s="91" t="e">
        <f t="shared" ca="1" si="1772"/>
        <v>#N/A</v>
      </c>
      <c r="CG707" t="e">
        <f t="shared" ca="1" si="1772"/>
        <v>#N/A</v>
      </c>
      <c r="CH707" t="e">
        <f t="shared" ca="1" si="1772"/>
        <v>#N/A</v>
      </c>
      <c r="CI707" t="e">
        <f t="shared" ca="1" si="1772"/>
        <v>#N/A</v>
      </c>
      <c r="CJ707" t="e">
        <f t="shared" ref="CJ707:CS709" ca="1" si="1773">IF($H707="Yes",0,$L707*$E$680)</f>
        <v>#N/A</v>
      </c>
      <c r="CK707" t="e">
        <f t="shared" ca="1" si="1773"/>
        <v>#N/A</v>
      </c>
      <c r="CL707" t="e">
        <f t="shared" ca="1" si="1773"/>
        <v>#N/A</v>
      </c>
      <c r="CM707" t="e">
        <f t="shared" ca="1" si="1773"/>
        <v>#N/A</v>
      </c>
      <c r="CN707" t="e">
        <f t="shared" ca="1" si="1773"/>
        <v>#N/A</v>
      </c>
      <c r="CO707" t="e">
        <f t="shared" ca="1" si="1773"/>
        <v>#N/A</v>
      </c>
      <c r="CP707" t="e">
        <f t="shared" ca="1" si="1773"/>
        <v>#N/A</v>
      </c>
      <c r="CQ707" t="e">
        <f t="shared" ca="1" si="1773"/>
        <v>#N/A</v>
      </c>
      <c r="CR707" t="e">
        <f t="shared" ca="1" si="1773"/>
        <v>#N/A</v>
      </c>
      <c r="CS707" t="e">
        <f t="shared" ca="1" si="1773"/>
        <v>#N/A</v>
      </c>
      <c r="CT707" t="e">
        <f t="shared" ref="CT707:DC709" ca="1" si="1774">IF($H707="Yes",0,$L707*$E$680)</f>
        <v>#N/A</v>
      </c>
      <c r="CU707" t="e">
        <f t="shared" ca="1" si="1774"/>
        <v>#N/A</v>
      </c>
      <c r="CV707" t="e">
        <f t="shared" ca="1" si="1774"/>
        <v>#N/A</v>
      </c>
      <c r="CW707" t="e">
        <f t="shared" ca="1" si="1774"/>
        <v>#N/A</v>
      </c>
      <c r="CX707" t="e">
        <f t="shared" ca="1" si="1774"/>
        <v>#N/A</v>
      </c>
      <c r="CY707" t="e">
        <f t="shared" ca="1" si="1774"/>
        <v>#N/A</v>
      </c>
      <c r="CZ707" t="e">
        <f t="shared" ca="1" si="1774"/>
        <v>#N/A</v>
      </c>
      <c r="DA707" t="e">
        <f t="shared" ca="1" si="1774"/>
        <v>#N/A</v>
      </c>
      <c r="DB707" t="e">
        <f t="shared" ca="1" si="1774"/>
        <v>#N/A</v>
      </c>
      <c r="DC707" t="e">
        <f t="shared" ca="1" si="1774"/>
        <v>#N/A</v>
      </c>
      <c r="DD707" t="e">
        <f t="shared" ref="DD707:DM709" ca="1" si="1775">IF($H707="Yes",0,$L707*$E$680)</f>
        <v>#N/A</v>
      </c>
      <c r="DE707" t="e">
        <f t="shared" ca="1" si="1775"/>
        <v>#N/A</v>
      </c>
      <c r="DF707" t="e">
        <f t="shared" ca="1" si="1775"/>
        <v>#N/A</v>
      </c>
      <c r="DG707" t="e">
        <f t="shared" ca="1" si="1775"/>
        <v>#N/A</v>
      </c>
      <c r="DH707" t="e">
        <f t="shared" ca="1" si="1775"/>
        <v>#N/A</v>
      </c>
      <c r="DI707" t="e">
        <f t="shared" ca="1" si="1775"/>
        <v>#N/A</v>
      </c>
      <c r="DJ707" s="91" t="e">
        <f t="shared" ca="1" si="1775"/>
        <v>#N/A</v>
      </c>
      <c r="DK707" t="e">
        <f t="shared" ca="1" si="1775"/>
        <v>#N/A</v>
      </c>
      <c r="DL707" t="e">
        <f t="shared" ca="1" si="1775"/>
        <v>#N/A</v>
      </c>
      <c r="DM707" t="e">
        <f t="shared" ca="1" si="1775"/>
        <v>#N/A</v>
      </c>
      <c r="DN707" t="e">
        <f t="shared" ref="DN707:DW709" ca="1" si="1776">IF($H707="Yes",0,$L707*$E$680)</f>
        <v>#N/A</v>
      </c>
      <c r="DO707" t="e">
        <f t="shared" ca="1" si="1776"/>
        <v>#N/A</v>
      </c>
      <c r="DP707" t="e">
        <f t="shared" ca="1" si="1776"/>
        <v>#N/A</v>
      </c>
      <c r="DQ707" t="e">
        <f t="shared" ca="1" si="1776"/>
        <v>#N/A</v>
      </c>
      <c r="DR707" t="e">
        <f t="shared" ca="1" si="1776"/>
        <v>#N/A</v>
      </c>
      <c r="DS707" t="e">
        <f t="shared" ca="1" si="1776"/>
        <v>#N/A</v>
      </c>
      <c r="DT707" t="e">
        <f t="shared" ca="1" si="1776"/>
        <v>#N/A</v>
      </c>
      <c r="DU707" t="e">
        <f t="shared" ca="1" si="1776"/>
        <v>#N/A</v>
      </c>
      <c r="DV707" t="e">
        <f t="shared" ca="1" si="1776"/>
        <v>#N/A</v>
      </c>
      <c r="DW707" t="e">
        <f t="shared" ca="1" si="1776"/>
        <v>#N/A</v>
      </c>
      <c r="DX707" t="e">
        <f t="shared" ref="DX707:EG709" ca="1" si="1777">IF($H707="Yes",0,$L707*$E$680)</f>
        <v>#N/A</v>
      </c>
      <c r="DY707" t="e">
        <f t="shared" ca="1" si="1777"/>
        <v>#N/A</v>
      </c>
      <c r="DZ707" t="e">
        <f t="shared" ca="1" si="1777"/>
        <v>#N/A</v>
      </c>
      <c r="EA707" t="e">
        <f t="shared" ca="1" si="1777"/>
        <v>#N/A</v>
      </c>
      <c r="EB707" t="e">
        <f t="shared" ca="1" si="1777"/>
        <v>#N/A</v>
      </c>
      <c r="EC707" t="e">
        <f t="shared" ca="1" si="1777"/>
        <v>#N/A</v>
      </c>
      <c r="ED707" t="e">
        <f t="shared" ca="1" si="1777"/>
        <v>#N/A</v>
      </c>
      <c r="EE707" t="e">
        <f t="shared" ca="1" si="1777"/>
        <v>#N/A</v>
      </c>
      <c r="EF707" t="e">
        <f t="shared" ca="1" si="1777"/>
        <v>#N/A</v>
      </c>
      <c r="EG707" t="e">
        <f t="shared" ca="1" si="1777"/>
        <v>#N/A</v>
      </c>
      <c r="EH707" t="e">
        <f t="shared" ref="EH707:EN709" ca="1" si="1778">IF($H707="Yes",0,$L707*$E$680)</f>
        <v>#N/A</v>
      </c>
      <c r="EI707" t="e">
        <f t="shared" ca="1" si="1778"/>
        <v>#N/A</v>
      </c>
      <c r="EJ707" t="e">
        <f t="shared" ca="1" si="1778"/>
        <v>#N/A</v>
      </c>
      <c r="EK707" t="e">
        <f t="shared" ca="1" si="1778"/>
        <v>#N/A</v>
      </c>
      <c r="EL707" t="e">
        <f t="shared" ca="1" si="1778"/>
        <v>#N/A</v>
      </c>
      <c r="EM707" t="e">
        <f t="shared" ca="1" si="1778"/>
        <v>#N/A</v>
      </c>
      <c r="EN707" s="91" t="e">
        <f t="shared" ca="1" si="1778"/>
        <v>#N/A</v>
      </c>
    </row>
    <row r="708" spans="1:144">
      <c r="A708">
        <f ca="1"/>
        <v>0</v>
      </c>
      <c r="B708">
        <f ca="1"/>
        <v>0</v>
      </c>
      <c r="C708">
        <f ca="1"/>
        <v>0</v>
      </c>
      <c r="D708" t="str">
        <f ca="1"/>
        <v/>
      </c>
      <c r="E708">
        <f ca="1"/>
        <v>0</v>
      </c>
      <c r="F708">
        <f ca="1"/>
        <v>0</v>
      </c>
      <c r="G708">
        <f ca="1"/>
        <v>0</v>
      </c>
      <c r="H708" t="str">
        <f ca="1"/>
        <v/>
      </c>
      <c r="I708">
        <f ca="1"/>
        <v>0</v>
      </c>
      <c r="J708" t="str">
        <f ca="1"/>
        <v/>
      </c>
      <c r="K708" t="str">
        <f ca="1"/>
        <v>0</v>
      </c>
      <c r="L708" t="str">
        <f ca="1"/>
        <v>0</v>
      </c>
      <c r="M708" t="str">
        <f ca="1"/>
        <v>0</v>
      </c>
      <c r="X708" s="91" t="e">
        <f t="shared" ca="1" si="1760"/>
        <v>#N/A</v>
      </c>
      <c r="Y708" t="e">
        <f t="shared" ref="Y708:AH709" ca="1" si="1779">IF($H708="Yes",0,$L708*$E$680)</f>
        <v>#N/A</v>
      </c>
      <c r="Z708" t="e">
        <f t="shared" ca="1" si="1779"/>
        <v>#N/A</v>
      </c>
      <c r="AA708" t="e">
        <f t="shared" ca="1" si="1779"/>
        <v>#N/A</v>
      </c>
      <c r="AB708" t="e">
        <f t="shared" ca="1" si="1779"/>
        <v>#N/A</v>
      </c>
      <c r="AC708" t="e">
        <f t="shared" ca="1" si="1779"/>
        <v>#N/A</v>
      </c>
      <c r="AD708" t="e">
        <f t="shared" ca="1" si="1779"/>
        <v>#N/A</v>
      </c>
      <c r="AE708" t="e">
        <f t="shared" ca="1" si="1779"/>
        <v>#N/A</v>
      </c>
      <c r="AF708" t="e">
        <f t="shared" ca="1" si="1779"/>
        <v>#N/A</v>
      </c>
      <c r="AG708" t="e">
        <f t="shared" ca="1" si="1779"/>
        <v>#N/A</v>
      </c>
      <c r="AH708" t="e">
        <f t="shared" ca="1" si="1779"/>
        <v>#N/A</v>
      </c>
      <c r="AI708" t="e">
        <f t="shared" ref="AI708:AR709" ca="1" si="1780">IF($H708="Yes",0,$L708*$E$680)</f>
        <v>#N/A</v>
      </c>
      <c r="AJ708" t="e">
        <f t="shared" ca="1" si="1780"/>
        <v>#N/A</v>
      </c>
      <c r="AK708" t="e">
        <f t="shared" ca="1" si="1780"/>
        <v>#N/A</v>
      </c>
      <c r="AL708" t="e">
        <f t="shared" ca="1" si="1780"/>
        <v>#N/A</v>
      </c>
      <c r="AM708" t="e">
        <f t="shared" ca="1" si="1780"/>
        <v>#N/A</v>
      </c>
      <c r="AN708" t="e">
        <f t="shared" ca="1" si="1780"/>
        <v>#N/A</v>
      </c>
      <c r="AO708" t="e">
        <f t="shared" ca="1" si="1780"/>
        <v>#N/A</v>
      </c>
      <c r="AP708" t="e">
        <f t="shared" ca="1" si="1780"/>
        <v>#N/A</v>
      </c>
      <c r="AQ708" t="e">
        <f t="shared" ca="1" si="1780"/>
        <v>#N/A</v>
      </c>
      <c r="AR708" t="e">
        <f t="shared" ca="1" si="1780"/>
        <v>#N/A</v>
      </c>
      <c r="AS708" t="e">
        <f t="shared" ref="AS708:BB709" ca="1" si="1781">IF($H708="Yes",0,$L708*$E$680)</f>
        <v>#N/A</v>
      </c>
      <c r="AT708" t="e">
        <f t="shared" ca="1" si="1781"/>
        <v>#N/A</v>
      </c>
      <c r="AU708" t="e">
        <f t="shared" ca="1" si="1781"/>
        <v>#N/A</v>
      </c>
      <c r="AV708" t="e">
        <f t="shared" ca="1" si="1781"/>
        <v>#N/A</v>
      </c>
      <c r="AW708" t="e">
        <f t="shared" ca="1" si="1781"/>
        <v>#N/A</v>
      </c>
      <c r="AX708" t="e">
        <f t="shared" ca="1" si="1781"/>
        <v>#N/A</v>
      </c>
      <c r="AY708" t="e">
        <f t="shared" ca="1" si="1781"/>
        <v>#N/A</v>
      </c>
      <c r="AZ708" t="e">
        <f t="shared" ca="1" si="1781"/>
        <v>#N/A</v>
      </c>
      <c r="BA708" t="e">
        <f t="shared" ca="1" si="1781"/>
        <v>#N/A</v>
      </c>
      <c r="BB708" s="91" t="e">
        <f t="shared" ca="1" si="1781"/>
        <v>#N/A</v>
      </c>
      <c r="BC708" t="e">
        <f t="shared" ref="BC708:BL709" ca="1" si="1782">IF($H708="Yes",0,$L708*$E$680)</f>
        <v>#N/A</v>
      </c>
      <c r="BD708" t="e">
        <f t="shared" ca="1" si="1782"/>
        <v>#N/A</v>
      </c>
      <c r="BE708" t="e">
        <f t="shared" ca="1" si="1782"/>
        <v>#N/A</v>
      </c>
      <c r="BF708" t="e">
        <f t="shared" ca="1" si="1782"/>
        <v>#N/A</v>
      </c>
      <c r="BG708" t="e">
        <f t="shared" ca="1" si="1782"/>
        <v>#N/A</v>
      </c>
      <c r="BH708" t="e">
        <f t="shared" ca="1" si="1782"/>
        <v>#N/A</v>
      </c>
      <c r="BI708" t="e">
        <f t="shared" ca="1" si="1782"/>
        <v>#N/A</v>
      </c>
      <c r="BJ708" t="e">
        <f t="shared" ca="1" si="1782"/>
        <v>#N/A</v>
      </c>
      <c r="BK708" t="e">
        <f t="shared" ca="1" si="1782"/>
        <v>#N/A</v>
      </c>
      <c r="BL708" t="e">
        <f t="shared" ca="1" si="1782"/>
        <v>#N/A</v>
      </c>
      <c r="BM708" t="e">
        <f t="shared" ref="BM708:BV709" ca="1" si="1783">IF($H708="Yes",0,$L708*$E$680)</f>
        <v>#N/A</v>
      </c>
      <c r="BN708" t="e">
        <f t="shared" ca="1" si="1783"/>
        <v>#N/A</v>
      </c>
      <c r="BO708" t="e">
        <f t="shared" ca="1" si="1783"/>
        <v>#N/A</v>
      </c>
      <c r="BP708" t="e">
        <f t="shared" ca="1" si="1783"/>
        <v>#N/A</v>
      </c>
      <c r="BQ708" t="e">
        <f t="shared" ca="1" si="1783"/>
        <v>#N/A</v>
      </c>
      <c r="BR708" t="e">
        <f t="shared" ca="1" si="1783"/>
        <v>#N/A</v>
      </c>
      <c r="BS708" t="e">
        <f t="shared" ca="1" si="1783"/>
        <v>#N/A</v>
      </c>
      <c r="BT708" t="e">
        <f t="shared" ca="1" si="1783"/>
        <v>#N/A</v>
      </c>
      <c r="BU708" t="e">
        <f t="shared" ca="1" si="1783"/>
        <v>#N/A</v>
      </c>
      <c r="BV708" t="e">
        <f t="shared" ca="1" si="1783"/>
        <v>#N/A</v>
      </c>
      <c r="BW708" t="e">
        <f t="shared" ref="BW708:CI709" ca="1" si="1784">IF($H708="Yes",0,$L708*$E$680)</f>
        <v>#N/A</v>
      </c>
      <c r="BX708" t="e">
        <f t="shared" ca="1" si="1784"/>
        <v>#N/A</v>
      </c>
      <c r="BY708" t="e">
        <f t="shared" ca="1" si="1784"/>
        <v>#N/A</v>
      </c>
      <c r="BZ708" t="e">
        <f t="shared" ca="1" si="1784"/>
        <v>#N/A</v>
      </c>
      <c r="CA708" t="e">
        <f t="shared" ca="1" si="1784"/>
        <v>#N/A</v>
      </c>
      <c r="CB708" t="e">
        <f t="shared" ca="1" si="1784"/>
        <v>#N/A</v>
      </c>
      <c r="CC708" t="e">
        <f t="shared" ca="1" si="1784"/>
        <v>#N/A</v>
      </c>
      <c r="CD708" t="e">
        <f t="shared" ca="1" si="1784"/>
        <v>#N/A</v>
      </c>
      <c r="CE708" t="e">
        <f t="shared" ca="1" si="1784"/>
        <v>#N/A</v>
      </c>
      <c r="CF708" s="91" t="e">
        <f t="shared" ca="1" si="1784"/>
        <v>#N/A</v>
      </c>
      <c r="CG708" t="e">
        <f t="shared" ca="1" si="1784"/>
        <v>#N/A</v>
      </c>
      <c r="CH708" t="e">
        <f t="shared" ca="1" si="1784"/>
        <v>#N/A</v>
      </c>
      <c r="CI708" t="e">
        <f t="shared" ca="1" si="1784"/>
        <v>#N/A</v>
      </c>
      <c r="CJ708" t="e">
        <f t="shared" ca="1" si="1773"/>
        <v>#N/A</v>
      </c>
      <c r="CK708" t="e">
        <f t="shared" ca="1" si="1773"/>
        <v>#N/A</v>
      </c>
      <c r="CL708" t="e">
        <f t="shared" ca="1" si="1773"/>
        <v>#N/A</v>
      </c>
      <c r="CM708" t="e">
        <f t="shared" ca="1" si="1773"/>
        <v>#N/A</v>
      </c>
      <c r="CN708" t="e">
        <f t="shared" ca="1" si="1773"/>
        <v>#N/A</v>
      </c>
      <c r="CO708" t="e">
        <f t="shared" ca="1" si="1773"/>
        <v>#N/A</v>
      </c>
      <c r="CP708" t="e">
        <f t="shared" ca="1" si="1773"/>
        <v>#N/A</v>
      </c>
      <c r="CQ708" t="e">
        <f t="shared" ca="1" si="1773"/>
        <v>#N/A</v>
      </c>
      <c r="CR708" t="e">
        <f t="shared" ca="1" si="1773"/>
        <v>#N/A</v>
      </c>
      <c r="CS708" t="e">
        <f t="shared" ca="1" si="1773"/>
        <v>#N/A</v>
      </c>
      <c r="CT708" t="e">
        <f t="shared" ca="1" si="1774"/>
        <v>#N/A</v>
      </c>
      <c r="CU708" t="e">
        <f t="shared" ca="1" si="1774"/>
        <v>#N/A</v>
      </c>
      <c r="CV708" t="e">
        <f t="shared" ca="1" si="1774"/>
        <v>#N/A</v>
      </c>
      <c r="CW708" t="e">
        <f t="shared" ca="1" si="1774"/>
        <v>#N/A</v>
      </c>
      <c r="CX708" t="e">
        <f t="shared" ca="1" si="1774"/>
        <v>#N/A</v>
      </c>
      <c r="CY708" t="e">
        <f t="shared" ca="1" si="1774"/>
        <v>#N/A</v>
      </c>
      <c r="CZ708" t="e">
        <f t="shared" ca="1" si="1774"/>
        <v>#N/A</v>
      </c>
      <c r="DA708" t="e">
        <f t="shared" ca="1" si="1774"/>
        <v>#N/A</v>
      </c>
      <c r="DB708" t="e">
        <f t="shared" ca="1" si="1774"/>
        <v>#N/A</v>
      </c>
      <c r="DC708" t="e">
        <f t="shared" ca="1" si="1774"/>
        <v>#N/A</v>
      </c>
      <c r="DD708" t="e">
        <f t="shared" ca="1" si="1775"/>
        <v>#N/A</v>
      </c>
      <c r="DE708" t="e">
        <f t="shared" ca="1" si="1775"/>
        <v>#N/A</v>
      </c>
      <c r="DF708" t="e">
        <f t="shared" ca="1" si="1775"/>
        <v>#N/A</v>
      </c>
      <c r="DG708" t="e">
        <f t="shared" ca="1" si="1775"/>
        <v>#N/A</v>
      </c>
      <c r="DH708" t="e">
        <f t="shared" ca="1" si="1775"/>
        <v>#N/A</v>
      </c>
      <c r="DI708" t="e">
        <f t="shared" ca="1" si="1775"/>
        <v>#N/A</v>
      </c>
      <c r="DJ708" s="91" t="e">
        <f t="shared" ca="1" si="1775"/>
        <v>#N/A</v>
      </c>
      <c r="DK708" t="e">
        <f t="shared" ca="1" si="1775"/>
        <v>#N/A</v>
      </c>
      <c r="DL708" t="e">
        <f t="shared" ca="1" si="1775"/>
        <v>#N/A</v>
      </c>
      <c r="DM708" t="e">
        <f t="shared" ca="1" si="1775"/>
        <v>#N/A</v>
      </c>
      <c r="DN708" t="e">
        <f t="shared" ca="1" si="1776"/>
        <v>#N/A</v>
      </c>
      <c r="DO708" t="e">
        <f t="shared" ca="1" si="1776"/>
        <v>#N/A</v>
      </c>
      <c r="DP708" t="e">
        <f t="shared" ca="1" si="1776"/>
        <v>#N/A</v>
      </c>
      <c r="DQ708" t="e">
        <f t="shared" ca="1" si="1776"/>
        <v>#N/A</v>
      </c>
      <c r="DR708" t="e">
        <f t="shared" ca="1" si="1776"/>
        <v>#N/A</v>
      </c>
      <c r="DS708" t="e">
        <f t="shared" ca="1" si="1776"/>
        <v>#N/A</v>
      </c>
      <c r="DT708" t="e">
        <f t="shared" ca="1" si="1776"/>
        <v>#N/A</v>
      </c>
      <c r="DU708" t="e">
        <f t="shared" ca="1" si="1776"/>
        <v>#N/A</v>
      </c>
      <c r="DV708" t="e">
        <f t="shared" ca="1" si="1776"/>
        <v>#N/A</v>
      </c>
      <c r="DW708" t="e">
        <f t="shared" ca="1" si="1776"/>
        <v>#N/A</v>
      </c>
      <c r="DX708" t="e">
        <f t="shared" ca="1" si="1777"/>
        <v>#N/A</v>
      </c>
      <c r="DY708" t="e">
        <f t="shared" ca="1" si="1777"/>
        <v>#N/A</v>
      </c>
      <c r="DZ708" t="e">
        <f t="shared" ca="1" si="1777"/>
        <v>#N/A</v>
      </c>
      <c r="EA708" t="e">
        <f t="shared" ca="1" si="1777"/>
        <v>#N/A</v>
      </c>
      <c r="EB708" t="e">
        <f t="shared" ca="1" si="1777"/>
        <v>#N/A</v>
      </c>
      <c r="EC708" t="e">
        <f t="shared" ca="1" si="1777"/>
        <v>#N/A</v>
      </c>
      <c r="ED708" t="e">
        <f t="shared" ca="1" si="1777"/>
        <v>#N/A</v>
      </c>
      <c r="EE708" t="e">
        <f t="shared" ca="1" si="1777"/>
        <v>#N/A</v>
      </c>
      <c r="EF708" t="e">
        <f t="shared" ca="1" si="1777"/>
        <v>#N/A</v>
      </c>
      <c r="EG708" t="e">
        <f t="shared" ca="1" si="1777"/>
        <v>#N/A</v>
      </c>
      <c r="EH708" t="e">
        <f t="shared" ca="1" si="1778"/>
        <v>#N/A</v>
      </c>
      <c r="EI708" t="e">
        <f t="shared" ca="1" si="1778"/>
        <v>#N/A</v>
      </c>
      <c r="EJ708" t="e">
        <f t="shared" ca="1" si="1778"/>
        <v>#N/A</v>
      </c>
      <c r="EK708" t="e">
        <f t="shared" ca="1" si="1778"/>
        <v>#N/A</v>
      </c>
      <c r="EL708" t="e">
        <f t="shared" ca="1" si="1778"/>
        <v>#N/A</v>
      </c>
      <c r="EM708" t="e">
        <f t="shared" ca="1" si="1778"/>
        <v>#N/A</v>
      </c>
      <c r="EN708" s="91" t="e">
        <f t="shared" ca="1" si="1778"/>
        <v>#N/A</v>
      </c>
    </row>
    <row r="709" spans="1:144">
      <c r="A709">
        <f ca="1"/>
        <v>0</v>
      </c>
      <c r="B709">
        <f ca="1"/>
        <v>0</v>
      </c>
      <c r="C709">
        <f ca="1"/>
        <v>0</v>
      </c>
      <c r="D709" t="str">
        <f ca="1"/>
        <v/>
      </c>
      <c r="E709">
        <f ca="1"/>
        <v>0</v>
      </c>
      <c r="F709">
        <f ca="1"/>
        <v>0</v>
      </c>
      <c r="G709">
        <f ca="1"/>
        <v>0</v>
      </c>
      <c r="H709" t="str">
        <f ca="1"/>
        <v/>
      </c>
      <c r="I709">
        <f ca="1"/>
        <v>0</v>
      </c>
      <c r="J709" t="str">
        <f ca="1"/>
        <v/>
      </c>
      <c r="K709" t="str">
        <f ca="1"/>
        <v>0</v>
      </c>
      <c r="L709" t="str">
        <f ca="1"/>
        <v>0</v>
      </c>
      <c r="M709" t="str">
        <f ca="1"/>
        <v>0</v>
      </c>
      <c r="X709" s="91" t="e">
        <f t="shared" ca="1" si="1760"/>
        <v>#N/A</v>
      </c>
      <c r="Y709" t="e">
        <f t="shared" ca="1" si="1779"/>
        <v>#N/A</v>
      </c>
      <c r="Z709" t="e">
        <f t="shared" ca="1" si="1779"/>
        <v>#N/A</v>
      </c>
      <c r="AA709" t="e">
        <f t="shared" ca="1" si="1779"/>
        <v>#N/A</v>
      </c>
      <c r="AB709" t="e">
        <f t="shared" ca="1" si="1779"/>
        <v>#N/A</v>
      </c>
      <c r="AC709" t="e">
        <f t="shared" ca="1" si="1779"/>
        <v>#N/A</v>
      </c>
      <c r="AD709" t="e">
        <f t="shared" ca="1" si="1779"/>
        <v>#N/A</v>
      </c>
      <c r="AE709" t="e">
        <f t="shared" ca="1" si="1779"/>
        <v>#N/A</v>
      </c>
      <c r="AF709" t="e">
        <f t="shared" ca="1" si="1779"/>
        <v>#N/A</v>
      </c>
      <c r="AG709" t="e">
        <f t="shared" ca="1" si="1779"/>
        <v>#N/A</v>
      </c>
      <c r="AH709" t="e">
        <f t="shared" ca="1" si="1779"/>
        <v>#N/A</v>
      </c>
      <c r="AI709" t="e">
        <f t="shared" ca="1" si="1780"/>
        <v>#N/A</v>
      </c>
      <c r="AJ709" t="e">
        <f t="shared" ca="1" si="1780"/>
        <v>#N/A</v>
      </c>
      <c r="AK709" t="e">
        <f t="shared" ca="1" si="1780"/>
        <v>#N/A</v>
      </c>
      <c r="AL709" t="e">
        <f t="shared" ca="1" si="1780"/>
        <v>#N/A</v>
      </c>
      <c r="AM709" t="e">
        <f t="shared" ca="1" si="1780"/>
        <v>#N/A</v>
      </c>
      <c r="AN709" t="e">
        <f t="shared" ca="1" si="1780"/>
        <v>#N/A</v>
      </c>
      <c r="AO709" t="e">
        <f t="shared" ca="1" si="1780"/>
        <v>#N/A</v>
      </c>
      <c r="AP709" t="e">
        <f t="shared" ca="1" si="1780"/>
        <v>#N/A</v>
      </c>
      <c r="AQ709" t="e">
        <f t="shared" ca="1" si="1780"/>
        <v>#N/A</v>
      </c>
      <c r="AR709" t="e">
        <f t="shared" ca="1" si="1780"/>
        <v>#N/A</v>
      </c>
      <c r="AS709" t="e">
        <f t="shared" ca="1" si="1781"/>
        <v>#N/A</v>
      </c>
      <c r="AT709" t="e">
        <f t="shared" ca="1" si="1781"/>
        <v>#N/A</v>
      </c>
      <c r="AU709" t="e">
        <f t="shared" ca="1" si="1781"/>
        <v>#N/A</v>
      </c>
      <c r="AV709" t="e">
        <f t="shared" ca="1" si="1781"/>
        <v>#N/A</v>
      </c>
      <c r="AW709" t="e">
        <f t="shared" ca="1" si="1781"/>
        <v>#N/A</v>
      </c>
      <c r="AX709" t="e">
        <f t="shared" ca="1" si="1781"/>
        <v>#N/A</v>
      </c>
      <c r="AY709" t="e">
        <f t="shared" ca="1" si="1781"/>
        <v>#N/A</v>
      </c>
      <c r="AZ709" t="e">
        <f t="shared" ca="1" si="1781"/>
        <v>#N/A</v>
      </c>
      <c r="BA709" t="e">
        <f t="shared" ca="1" si="1781"/>
        <v>#N/A</v>
      </c>
      <c r="BB709" s="91" t="e">
        <f t="shared" ca="1" si="1781"/>
        <v>#N/A</v>
      </c>
      <c r="BC709" t="e">
        <f t="shared" ca="1" si="1782"/>
        <v>#N/A</v>
      </c>
      <c r="BD709" t="e">
        <f t="shared" ca="1" si="1782"/>
        <v>#N/A</v>
      </c>
      <c r="BE709" t="e">
        <f t="shared" ca="1" si="1782"/>
        <v>#N/A</v>
      </c>
      <c r="BF709" t="e">
        <f t="shared" ca="1" si="1782"/>
        <v>#N/A</v>
      </c>
      <c r="BG709" t="e">
        <f t="shared" ca="1" si="1782"/>
        <v>#N/A</v>
      </c>
      <c r="BH709" t="e">
        <f t="shared" ca="1" si="1782"/>
        <v>#N/A</v>
      </c>
      <c r="BI709" t="e">
        <f t="shared" ca="1" si="1782"/>
        <v>#N/A</v>
      </c>
      <c r="BJ709" t="e">
        <f t="shared" ca="1" si="1782"/>
        <v>#N/A</v>
      </c>
      <c r="BK709" t="e">
        <f t="shared" ca="1" si="1782"/>
        <v>#N/A</v>
      </c>
      <c r="BL709" t="e">
        <f t="shared" ca="1" si="1782"/>
        <v>#N/A</v>
      </c>
      <c r="BM709" t="e">
        <f t="shared" ca="1" si="1783"/>
        <v>#N/A</v>
      </c>
      <c r="BN709" t="e">
        <f t="shared" ca="1" si="1783"/>
        <v>#N/A</v>
      </c>
      <c r="BO709" t="e">
        <f t="shared" ca="1" si="1783"/>
        <v>#N/A</v>
      </c>
      <c r="BP709" t="e">
        <f t="shared" ca="1" si="1783"/>
        <v>#N/A</v>
      </c>
      <c r="BQ709" t="e">
        <f t="shared" ca="1" si="1783"/>
        <v>#N/A</v>
      </c>
      <c r="BR709" t="e">
        <f t="shared" ca="1" si="1783"/>
        <v>#N/A</v>
      </c>
      <c r="BS709" t="e">
        <f t="shared" ca="1" si="1783"/>
        <v>#N/A</v>
      </c>
      <c r="BT709" t="e">
        <f t="shared" ca="1" si="1783"/>
        <v>#N/A</v>
      </c>
      <c r="BU709" t="e">
        <f t="shared" ca="1" si="1783"/>
        <v>#N/A</v>
      </c>
      <c r="BV709" t="e">
        <f t="shared" ca="1" si="1783"/>
        <v>#N/A</v>
      </c>
      <c r="BW709" t="e">
        <f t="shared" ca="1" si="1784"/>
        <v>#N/A</v>
      </c>
      <c r="BX709" t="e">
        <f t="shared" ca="1" si="1784"/>
        <v>#N/A</v>
      </c>
      <c r="BY709" t="e">
        <f t="shared" ca="1" si="1784"/>
        <v>#N/A</v>
      </c>
      <c r="BZ709" t="e">
        <f t="shared" ca="1" si="1784"/>
        <v>#N/A</v>
      </c>
      <c r="CA709" t="e">
        <f t="shared" ca="1" si="1784"/>
        <v>#N/A</v>
      </c>
      <c r="CB709" t="e">
        <f t="shared" ca="1" si="1784"/>
        <v>#N/A</v>
      </c>
      <c r="CC709" t="e">
        <f t="shared" ca="1" si="1784"/>
        <v>#N/A</v>
      </c>
      <c r="CD709" t="e">
        <f t="shared" ca="1" si="1784"/>
        <v>#N/A</v>
      </c>
      <c r="CE709" t="e">
        <f t="shared" ca="1" si="1784"/>
        <v>#N/A</v>
      </c>
      <c r="CF709" s="91" t="e">
        <f t="shared" ca="1" si="1784"/>
        <v>#N/A</v>
      </c>
      <c r="CG709" t="e">
        <f t="shared" ca="1" si="1784"/>
        <v>#N/A</v>
      </c>
      <c r="CH709" t="e">
        <f t="shared" ca="1" si="1784"/>
        <v>#N/A</v>
      </c>
      <c r="CI709" t="e">
        <f t="shared" ca="1" si="1784"/>
        <v>#N/A</v>
      </c>
      <c r="CJ709" t="e">
        <f t="shared" ca="1" si="1773"/>
        <v>#N/A</v>
      </c>
      <c r="CK709" t="e">
        <f t="shared" ca="1" si="1773"/>
        <v>#N/A</v>
      </c>
      <c r="CL709" t="e">
        <f t="shared" ca="1" si="1773"/>
        <v>#N/A</v>
      </c>
      <c r="CM709" t="e">
        <f t="shared" ca="1" si="1773"/>
        <v>#N/A</v>
      </c>
      <c r="CN709" t="e">
        <f t="shared" ca="1" si="1773"/>
        <v>#N/A</v>
      </c>
      <c r="CO709" t="e">
        <f t="shared" ca="1" si="1773"/>
        <v>#N/A</v>
      </c>
      <c r="CP709" t="e">
        <f t="shared" ca="1" si="1773"/>
        <v>#N/A</v>
      </c>
      <c r="CQ709" t="e">
        <f t="shared" ca="1" si="1773"/>
        <v>#N/A</v>
      </c>
      <c r="CR709" t="e">
        <f t="shared" ca="1" si="1773"/>
        <v>#N/A</v>
      </c>
      <c r="CS709" t="e">
        <f t="shared" ca="1" si="1773"/>
        <v>#N/A</v>
      </c>
      <c r="CT709" t="e">
        <f t="shared" ca="1" si="1774"/>
        <v>#N/A</v>
      </c>
      <c r="CU709" t="e">
        <f t="shared" ca="1" si="1774"/>
        <v>#N/A</v>
      </c>
      <c r="CV709" t="e">
        <f t="shared" ca="1" si="1774"/>
        <v>#N/A</v>
      </c>
      <c r="CW709" t="e">
        <f t="shared" ca="1" si="1774"/>
        <v>#N/A</v>
      </c>
      <c r="CX709" t="e">
        <f t="shared" ca="1" si="1774"/>
        <v>#N/A</v>
      </c>
      <c r="CY709" t="e">
        <f t="shared" ca="1" si="1774"/>
        <v>#N/A</v>
      </c>
      <c r="CZ709" t="e">
        <f t="shared" ca="1" si="1774"/>
        <v>#N/A</v>
      </c>
      <c r="DA709" t="e">
        <f t="shared" ca="1" si="1774"/>
        <v>#N/A</v>
      </c>
      <c r="DB709" t="e">
        <f t="shared" ca="1" si="1774"/>
        <v>#N/A</v>
      </c>
      <c r="DC709" t="e">
        <f t="shared" ca="1" si="1774"/>
        <v>#N/A</v>
      </c>
      <c r="DD709" t="e">
        <f t="shared" ca="1" si="1775"/>
        <v>#N/A</v>
      </c>
      <c r="DE709" t="e">
        <f t="shared" ca="1" si="1775"/>
        <v>#N/A</v>
      </c>
      <c r="DF709" t="e">
        <f t="shared" ca="1" si="1775"/>
        <v>#N/A</v>
      </c>
      <c r="DG709" t="e">
        <f t="shared" ca="1" si="1775"/>
        <v>#N/A</v>
      </c>
      <c r="DH709" t="e">
        <f t="shared" ca="1" si="1775"/>
        <v>#N/A</v>
      </c>
      <c r="DI709" t="e">
        <f t="shared" ca="1" si="1775"/>
        <v>#N/A</v>
      </c>
      <c r="DJ709" s="91" t="e">
        <f t="shared" ca="1" si="1775"/>
        <v>#N/A</v>
      </c>
      <c r="DK709" t="e">
        <f t="shared" ca="1" si="1775"/>
        <v>#N/A</v>
      </c>
      <c r="DL709" t="e">
        <f t="shared" ca="1" si="1775"/>
        <v>#N/A</v>
      </c>
      <c r="DM709" t="e">
        <f t="shared" ca="1" si="1775"/>
        <v>#N/A</v>
      </c>
      <c r="DN709" t="e">
        <f t="shared" ca="1" si="1776"/>
        <v>#N/A</v>
      </c>
      <c r="DO709" t="e">
        <f t="shared" ca="1" si="1776"/>
        <v>#N/A</v>
      </c>
      <c r="DP709" t="e">
        <f t="shared" ca="1" si="1776"/>
        <v>#N/A</v>
      </c>
      <c r="DQ709" t="e">
        <f t="shared" ca="1" si="1776"/>
        <v>#N/A</v>
      </c>
      <c r="DR709" t="e">
        <f t="shared" ca="1" si="1776"/>
        <v>#N/A</v>
      </c>
      <c r="DS709" t="e">
        <f t="shared" ca="1" si="1776"/>
        <v>#N/A</v>
      </c>
      <c r="DT709" t="e">
        <f t="shared" ca="1" si="1776"/>
        <v>#N/A</v>
      </c>
      <c r="DU709" t="e">
        <f t="shared" ca="1" si="1776"/>
        <v>#N/A</v>
      </c>
      <c r="DV709" t="e">
        <f t="shared" ca="1" si="1776"/>
        <v>#N/A</v>
      </c>
      <c r="DW709" t="e">
        <f t="shared" ca="1" si="1776"/>
        <v>#N/A</v>
      </c>
      <c r="DX709" t="e">
        <f t="shared" ca="1" si="1777"/>
        <v>#N/A</v>
      </c>
      <c r="DY709" t="e">
        <f t="shared" ca="1" si="1777"/>
        <v>#N/A</v>
      </c>
      <c r="DZ709" t="e">
        <f t="shared" ca="1" si="1777"/>
        <v>#N/A</v>
      </c>
      <c r="EA709" t="e">
        <f t="shared" ca="1" si="1777"/>
        <v>#N/A</v>
      </c>
      <c r="EB709" t="e">
        <f t="shared" ca="1" si="1777"/>
        <v>#N/A</v>
      </c>
      <c r="EC709" t="e">
        <f t="shared" ca="1" si="1777"/>
        <v>#N/A</v>
      </c>
      <c r="ED709" t="e">
        <f t="shared" ca="1" si="1777"/>
        <v>#N/A</v>
      </c>
      <c r="EE709" t="e">
        <f t="shared" ca="1" si="1777"/>
        <v>#N/A</v>
      </c>
      <c r="EF709" t="e">
        <f t="shared" ca="1" si="1777"/>
        <v>#N/A</v>
      </c>
      <c r="EG709" t="e">
        <f t="shared" ca="1" si="1777"/>
        <v>#N/A</v>
      </c>
      <c r="EH709" t="e">
        <f t="shared" ca="1" si="1778"/>
        <v>#N/A</v>
      </c>
      <c r="EI709" t="e">
        <f t="shared" ca="1" si="1778"/>
        <v>#N/A</v>
      </c>
      <c r="EJ709" t="e">
        <f t="shared" ca="1" si="1778"/>
        <v>#N/A</v>
      </c>
      <c r="EK709" t="e">
        <f t="shared" ca="1" si="1778"/>
        <v>#N/A</v>
      </c>
      <c r="EL709" t="e">
        <f t="shared" ca="1" si="1778"/>
        <v>#N/A</v>
      </c>
      <c r="EM709" t="e">
        <f t="shared" ca="1" si="1778"/>
        <v>#N/A</v>
      </c>
      <c r="EN709" s="91" t="e">
        <f t="shared" ca="1" si="1778"/>
        <v>#N/A</v>
      </c>
    </row>
    <row r="710" spans="1:144">
      <c r="A710">
        <f ca="1"/>
        <v>0</v>
      </c>
      <c r="B710">
        <f ca="1"/>
        <v>0</v>
      </c>
      <c r="C710">
        <f ca="1"/>
        <v>0</v>
      </c>
      <c r="D710" t="str">
        <f ca="1"/>
        <v/>
      </c>
      <c r="E710">
        <f ca="1"/>
        <v>0</v>
      </c>
      <c r="F710">
        <f ca="1"/>
        <v>0</v>
      </c>
      <c r="G710">
        <f ca="1"/>
        <v>0</v>
      </c>
      <c r="H710" t="str">
        <f ca="1"/>
        <v/>
      </c>
      <c r="I710">
        <f ca="1"/>
        <v>0</v>
      </c>
      <c r="J710" t="str">
        <f ca="1"/>
        <v/>
      </c>
      <c r="K710" t="str">
        <f ca="1"/>
        <v>0</v>
      </c>
      <c r="L710" t="str">
        <f ca="1"/>
        <v>0</v>
      </c>
      <c r="M710" t="str">
        <f ca="1"/>
        <v>0</v>
      </c>
      <c r="X710" s="91" t="e">
        <f t="shared" ref="X710:X718" ca="1" si="1785">IF($H710="Yes",0,$L710*$E$680)</f>
        <v>#N/A</v>
      </c>
      <c r="Y710" t="e">
        <f t="shared" ref="Y710:Y718" ca="1" si="1786">IF($H710="Yes",0,$L710*$E$680)</f>
        <v>#N/A</v>
      </c>
      <c r="Z710" t="e">
        <f t="shared" ref="Z710:Z718" ca="1" si="1787">IF($H710="Yes",0,$L710*$E$680)</f>
        <v>#N/A</v>
      </c>
      <c r="AA710" t="e">
        <f t="shared" ref="AA710:AA718" ca="1" si="1788">IF($H710="Yes",0,$L710*$E$680)</f>
        <v>#N/A</v>
      </c>
      <c r="AB710" t="e">
        <f t="shared" ref="AB710:AB718" ca="1" si="1789">IF($H710="Yes",0,$L710*$E$680)</f>
        <v>#N/A</v>
      </c>
      <c r="AC710" t="e">
        <f t="shared" ref="AC710:AC718" ca="1" si="1790">IF($H710="Yes",0,$L710*$E$680)</f>
        <v>#N/A</v>
      </c>
      <c r="AD710" t="e">
        <f t="shared" ref="AD710:AD718" ca="1" si="1791">IF($H710="Yes",0,$L710*$E$680)</f>
        <v>#N/A</v>
      </c>
      <c r="AE710" t="e">
        <f t="shared" ref="AE710:AE718" ca="1" si="1792">IF($H710="Yes",0,$L710*$E$680)</f>
        <v>#N/A</v>
      </c>
      <c r="AF710" t="e">
        <f t="shared" ref="AF710:AF718" ca="1" si="1793">IF($H710="Yes",0,$L710*$E$680)</f>
        <v>#N/A</v>
      </c>
      <c r="AG710" t="e">
        <f t="shared" ref="AG710:AG718" ca="1" si="1794">IF($H710="Yes",0,$L710*$E$680)</f>
        <v>#N/A</v>
      </c>
      <c r="AH710" t="e">
        <f t="shared" ref="AH710:AH718" ca="1" si="1795">IF($H710="Yes",0,$L710*$E$680)</f>
        <v>#N/A</v>
      </c>
      <c r="AI710" t="e">
        <f t="shared" ref="AI710:AI718" ca="1" si="1796">IF($H710="Yes",0,$L710*$E$680)</f>
        <v>#N/A</v>
      </c>
      <c r="AJ710" t="e">
        <f t="shared" ref="AJ710:AJ718" ca="1" si="1797">IF($H710="Yes",0,$L710*$E$680)</f>
        <v>#N/A</v>
      </c>
      <c r="AK710" t="e">
        <f t="shared" ref="AK710:AK718" ca="1" si="1798">IF($H710="Yes",0,$L710*$E$680)</f>
        <v>#N/A</v>
      </c>
      <c r="AL710" t="e">
        <f t="shared" ref="AL710:AL718" ca="1" si="1799">IF($H710="Yes",0,$L710*$E$680)</f>
        <v>#N/A</v>
      </c>
      <c r="AM710" t="e">
        <f t="shared" ref="AM710:AM718" ca="1" si="1800">IF($H710="Yes",0,$L710*$E$680)</f>
        <v>#N/A</v>
      </c>
      <c r="AN710" t="e">
        <f t="shared" ref="AN710:AN718" ca="1" si="1801">IF($H710="Yes",0,$L710*$E$680)</f>
        <v>#N/A</v>
      </c>
      <c r="AO710" t="e">
        <f t="shared" ref="AO710:AO718" ca="1" si="1802">IF($H710="Yes",0,$L710*$E$680)</f>
        <v>#N/A</v>
      </c>
      <c r="AP710" t="e">
        <f t="shared" ref="AP710:AP718" ca="1" si="1803">IF($H710="Yes",0,$L710*$E$680)</f>
        <v>#N/A</v>
      </c>
      <c r="AQ710" t="e">
        <f t="shared" ref="AQ710:AQ718" ca="1" si="1804">IF($H710="Yes",0,$L710*$E$680)</f>
        <v>#N/A</v>
      </c>
      <c r="AR710" t="e">
        <f t="shared" ref="AR710:AR718" ca="1" si="1805">IF($H710="Yes",0,$L710*$E$680)</f>
        <v>#N/A</v>
      </c>
      <c r="AS710" t="e">
        <f t="shared" ref="AS710:AS718" ca="1" si="1806">IF($H710="Yes",0,$L710*$E$680)</f>
        <v>#N/A</v>
      </c>
      <c r="AT710" t="e">
        <f t="shared" ref="AT710:AT718" ca="1" si="1807">IF($H710="Yes",0,$L710*$E$680)</f>
        <v>#N/A</v>
      </c>
      <c r="AU710" t="e">
        <f t="shared" ref="AU710:AU718" ca="1" si="1808">IF($H710="Yes",0,$L710*$E$680)</f>
        <v>#N/A</v>
      </c>
      <c r="AV710" t="e">
        <f t="shared" ref="AV710:AV718" ca="1" si="1809">IF($H710="Yes",0,$L710*$E$680)</f>
        <v>#N/A</v>
      </c>
      <c r="AW710" t="e">
        <f t="shared" ref="AW710:AW718" ca="1" si="1810">IF($H710="Yes",0,$L710*$E$680)</f>
        <v>#N/A</v>
      </c>
      <c r="AX710" t="e">
        <f t="shared" ref="AX710:AX718" ca="1" si="1811">IF($H710="Yes",0,$L710*$E$680)</f>
        <v>#N/A</v>
      </c>
      <c r="AY710" t="e">
        <f t="shared" ref="AY710:AY718" ca="1" si="1812">IF($H710="Yes",0,$L710*$E$680)</f>
        <v>#N/A</v>
      </c>
      <c r="AZ710" t="e">
        <f t="shared" ref="AZ710:AZ718" ca="1" si="1813">IF($H710="Yes",0,$L710*$E$680)</f>
        <v>#N/A</v>
      </c>
      <c r="BA710" t="e">
        <f t="shared" ref="BA710:BA718" ca="1" si="1814">IF($H710="Yes",0,$L710*$E$680)</f>
        <v>#N/A</v>
      </c>
      <c r="BB710" s="91" t="e">
        <f t="shared" ref="BB710:BB718" ca="1" si="1815">IF($H710="Yes",0,$L710*$E$680)</f>
        <v>#N/A</v>
      </c>
      <c r="BC710" t="e">
        <f t="shared" ref="BC710:BC718" ca="1" si="1816">IF($H710="Yes",0,$L710*$E$680)</f>
        <v>#N/A</v>
      </c>
      <c r="BD710" t="e">
        <f t="shared" ref="BD710:BD718" ca="1" si="1817">IF($H710="Yes",0,$L710*$E$680)</f>
        <v>#N/A</v>
      </c>
      <c r="BE710" t="e">
        <f t="shared" ref="BE710:BE718" ca="1" si="1818">IF($H710="Yes",0,$L710*$E$680)</f>
        <v>#N/A</v>
      </c>
      <c r="BF710" t="e">
        <f t="shared" ref="BF710:BF718" ca="1" si="1819">IF($H710="Yes",0,$L710*$E$680)</f>
        <v>#N/A</v>
      </c>
      <c r="BG710" t="e">
        <f t="shared" ref="BG710:BG718" ca="1" si="1820">IF($H710="Yes",0,$L710*$E$680)</f>
        <v>#N/A</v>
      </c>
      <c r="BH710" t="e">
        <f t="shared" ref="BH710:BH718" ca="1" si="1821">IF($H710="Yes",0,$L710*$E$680)</f>
        <v>#N/A</v>
      </c>
      <c r="BI710" t="e">
        <f t="shared" ref="BI710:BI718" ca="1" si="1822">IF($H710="Yes",0,$L710*$E$680)</f>
        <v>#N/A</v>
      </c>
      <c r="BJ710" t="e">
        <f t="shared" ref="BJ710:BJ718" ca="1" si="1823">IF($H710="Yes",0,$L710*$E$680)</f>
        <v>#N/A</v>
      </c>
      <c r="BK710" t="e">
        <f t="shared" ref="BK710:BK718" ca="1" si="1824">IF($H710="Yes",0,$L710*$E$680)</f>
        <v>#N/A</v>
      </c>
      <c r="BL710" t="e">
        <f t="shared" ref="BL710:BL718" ca="1" si="1825">IF($H710="Yes",0,$L710*$E$680)</f>
        <v>#N/A</v>
      </c>
      <c r="BM710" t="e">
        <f t="shared" ref="BM710:BM718" ca="1" si="1826">IF($H710="Yes",0,$L710*$E$680)</f>
        <v>#N/A</v>
      </c>
      <c r="BN710" t="e">
        <f t="shared" ref="BN710:BN718" ca="1" si="1827">IF($H710="Yes",0,$L710*$E$680)</f>
        <v>#N/A</v>
      </c>
      <c r="BO710" t="e">
        <f t="shared" ref="BO710:BO718" ca="1" si="1828">IF($H710="Yes",0,$L710*$E$680)</f>
        <v>#N/A</v>
      </c>
      <c r="BP710" t="e">
        <f t="shared" ref="BP710:BP718" ca="1" si="1829">IF($H710="Yes",0,$L710*$E$680)</f>
        <v>#N/A</v>
      </c>
      <c r="BQ710" t="e">
        <f t="shared" ref="BQ710:BQ718" ca="1" si="1830">IF($H710="Yes",0,$L710*$E$680)</f>
        <v>#N/A</v>
      </c>
      <c r="BR710" t="e">
        <f t="shared" ref="BR710:BR718" ca="1" si="1831">IF($H710="Yes",0,$L710*$E$680)</f>
        <v>#N/A</v>
      </c>
      <c r="BS710" t="e">
        <f t="shared" ref="BS710:BS718" ca="1" si="1832">IF($H710="Yes",0,$L710*$E$680)</f>
        <v>#N/A</v>
      </c>
      <c r="BT710" t="e">
        <f t="shared" ref="BT710:BT718" ca="1" si="1833">IF($H710="Yes",0,$L710*$E$680)</f>
        <v>#N/A</v>
      </c>
      <c r="BU710" t="e">
        <f t="shared" ref="BU710:BU718" ca="1" si="1834">IF($H710="Yes",0,$L710*$E$680)</f>
        <v>#N/A</v>
      </c>
      <c r="BV710" t="e">
        <f t="shared" ref="BV710:BV718" ca="1" si="1835">IF($H710="Yes",0,$L710*$E$680)</f>
        <v>#N/A</v>
      </c>
      <c r="BW710" t="e">
        <f t="shared" ref="BW710:BW718" ca="1" si="1836">IF($H710="Yes",0,$L710*$E$680)</f>
        <v>#N/A</v>
      </c>
      <c r="BX710" t="e">
        <f t="shared" ref="BX710:BX718" ca="1" si="1837">IF($H710="Yes",0,$L710*$E$680)</f>
        <v>#N/A</v>
      </c>
      <c r="BY710" t="e">
        <f t="shared" ref="BY710:BY718" ca="1" si="1838">IF($H710="Yes",0,$L710*$E$680)</f>
        <v>#N/A</v>
      </c>
      <c r="BZ710" t="e">
        <f t="shared" ref="BZ710:BZ718" ca="1" si="1839">IF($H710="Yes",0,$L710*$E$680)</f>
        <v>#N/A</v>
      </c>
      <c r="CA710" t="e">
        <f t="shared" ref="CA710:CA718" ca="1" si="1840">IF($H710="Yes",0,$L710*$E$680)</f>
        <v>#N/A</v>
      </c>
      <c r="CB710" t="e">
        <f t="shared" ref="CB710:CB718" ca="1" si="1841">IF($H710="Yes",0,$L710*$E$680)</f>
        <v>#N/A</v>
      </c>
      <c r="CC710" t="e">
        <f t="shared" ref="CC710:CC718" ca="1" si="1842">IF($H710="Yes",0,$L710*$E$680)</f>
        <v>#N/A</v>
      </c>
      <c r="CD710" t="e">
        <f t="shared" ref="CD710:CD718" ca="1" si="1843">IF($H710="Yes",0,$L710*$E$680)</f>
        <v>#N/A</v>
      </c>
      <c r="CE710" t="e">
        <f t="shared" ref="CE710:CE718" ca="1" si="1844">IF($H710="Yes",0,$L710*$E$680)</f>
        <v>#N/A</v>
      </c>
      <c r="CF710" s="91" t="e">
        <f t="shared" ref="CF710:CF718" ca="1" si="1845">IF($H710="Yes",0,$L710*$E$680)</f>
        <v>#N/A</v>
      </c>
      <c r="CG710" t="e">
        <f t="shared" ref="CG710:CG718" ca="1" si="1846">IF($H710="Yes",0,$L710*$E$680)</f>
        <v>#N/A</v>
      </c>
      <c r="CH710" t="e">
        <f t="shared" ref="CH710:CH718" ca="1" si="1847">IF($H710="Yes",0,$L710*$E$680)</f>
        <v>#N/A</v>
      </c>
      <c r="CI710" t="e">
        <f t="shared" ref="CI710:CI718" ca="1" si="1848">IF($H710="Yes",0,$L710*$E$680)</f>
        <v>#N/A</v>
      </c>
      <c r="CJ710" t="e">
        <f t="shared" ref="CJ710:CJ718" ca="1" si="1849">IF($H710="Yes",0,$L710*$E$680)</f>
        <v>#N/A</v>
      </c>
      <c r="CK710" t="e">
        <f t="shared" ref="CK710:CK718" ca="1" si="1850">IF($H710="Yes",0,$L710*$E$680)</f>
        <v>#N/A</v>
      </c>
      <c r="CL710" t="e">
        <f t="shared" ref="CL710:CL718" ca="1" si="1851">IF($H710="Yes",0,$L710*$E$680)</f>
        <v>#N/A</v>
      </c>
      <c r="CM710" t="e">
        <f t="shared" ref="CM710:CM718" ca="1" si="1852">IF($H710="Yes",0,$L710*$E$680)</f>
        <v>#N/A</v>
      </c>
      <c r="CN710" t="e">
        <f t="shared" ref="CN710:CN718" ca="1" si="1853">IF($H710="Yes",0,$L710*$E$680)</f>
        <v>#N/A</v>
      </c>
      <c r="CO710" t="e">
        <f t="shared" ref="CO710:CO718" ca="1" si="1854">IF($H710="Yes",0,$L710*$E$680)</f>
        <v>#N/A</v>
      </c>
      <c r="CP710" t="e">
        <f t="shared" ref="CP710:CP718" ca="1" si="1855">IF($H710="Yes",0,$L710*$E$680)</f>
        <v>#N/A</v>
      </c>
      <c r="CQ710" t="e">
        <f t="shared" ref="CQ710:CQ718" ca="1" si="1856">IF($H710="Yes",0,$L710*$E$680)</f>
        <v>#N/A</v>
      </c>
      <c r="CR710" t="e">
        <f t="shared" ref="CR710:CR718" ca="1" si="1857">IF($H710="Yes",0,$L710*$E$680)</f>
        <v>#N/A</v>
      </c>
      <c r="CS710" t="e">
        <f t="shared" ref="CS710:CS718" ca="1" si="1858">IF($H710="Yes",0,$L710*$E$680)</f>
        <v>#N/A</v>
      </c>
      <c r="CT710" t="e">
        <f t="shared" ref="CT710:CT718" ca="1" si="1859">IF($H710="Yes",0,$L710*$E$680)</f>
        <v>#N/A</v>
      </c>
      <c r="CU710" t="e">
        <f t="shared" ref="CU710:CU718" ca="1" si="1860">IF($H710="Yes",0,$L710*$E$680)</f>
        <v>#N/A</v>
      </c>
      <c r="CV710" t="e">
        <f t="shared" ref="CV710:CV718" ca="1" si="1861">IF($H710="Yes",0,$L710*$E$680)</f>
        <v>#N/A</v>
      </c>
      <c r="CW710" t="e">
        <f t="shared" ref="CW710:CW718" ca="1" si="1862">IF($H710="Yes",0,$L710*$E$680)</f>
        <v>#N/A</v>
      </c>
      <c r="CX710" t="e">
        <f t="shared" ref="CX710:CX718" ca="1" si="1863">IF($H710="Yes",0,$L710*$E$680)</f>
        <v>#N/A</v>
      </c>
      <c r="CY710" t="e">
        <f t="shared" ref="CY710:CY718" ca="1" si="1864">IF($H710="Yes",0,$L710*$E$680)</f>
        <v>#N/A</v>
      </c>
      <c r="CZ710" t="e">
        <f t="shared" ref="CZ710:CZ718" ca="1" si="1865">IF($H710="Yes",0,$L710*$E$680)</f>
        <v>#N/A</v>
      </c>
      <c r="DA710" t="e">
        <f t="shared" ref="DA710:DA718" ca="1" si="1866">IF($H710="Yes",0,$L710*$E$680)</f>
        <v>#N/A</v>
      </c>
      <c r="DB710" t="e">
        <f t="shared" ref="DB710:DB718" ca="1" si="1867">IF($H710="Yes",0,$L710*$E$680)</f>
        <v>#N/A</v>
      </c>
      <c r="DC710" t="e">
        <f t="shared" ref="DC710:DC718" ca="1" si="1868">IF($H710="Yes",0,$L710*$E$680)</f>
        <v>#N/A</v>
      </c>
      <c r="DD710" t="e">
        <f t="shared" ref="DD710:DD718" ca="1" si="1869">IF($H710="Yes",0,$L710*$E$680)</f>
        <v>#N/A</v>
      </c>
      <c r="DE710" t="e">
        <f t="shared" ref="DE710:DE718" ca="1" si="1870">IF($H710="Yes",0,$L710*$E$680)</f>
        <v>#N/A</v>
      </c>
      <c r="DF710" t="e">
        <f t="shared" ref="DF710:DF718" ca="1" si="1871">IF($H710="Yes",0,$L710*$E$680)</f>
        <v>#N/A</v>
      </c>
      <c r="DG710" t="e">
        <f t="shared" ref="DG710:DG718" ca="1" si="1872">IF($H710="Yes",0,$L710*$E$680)</f>
        <v>#N/A</v>
      </c>
      <c r="DH710" t="e">
        <f t="shared" ref="DH710:DH718" ca="1" si="1873">IF($H710="Yes",0,$L710*$E$680)</f>
        <v>#N/A</v>
      </c>
      <c r="DI710" t="e">
        <f t="shared" ref="DI710:DI718" ca="1" si="1874">IF($H710="Yes",0,$L710*$E$680)</f>
        <v>#N/A</v>
      </c>
      <c r="DJ710" s="91" t="e">
        <f t="shared" ref="DJ710:DJ718" ca="1" si="1875">IF($H710="Yes",0,$L710*$E$680)</f>
        <v>#N/A</v>
      </c>
      <c r="DK710" t="e">
        <f t="shared" ref="DK710:DK718" ca="1" si="1876">IF($H710="Yes",0,$L710*$E$680)</f>
        <v>#N/A</v>
      </c>
      <c r="DL710" t="e">
        <f t="shared" ref="DL710:DL718" ca="1" si="1877">IF($H710="Yes",0,$L710*$E$680)</f>
        <v>#N/A</v>
      </c>
      <c r="DM710" t="e">
        <f t="shared" ref="DM710:DM718" ca="1" si="1878">IF($H710="Yes",0,$L710*$E$680)</f>
        <v>#N/A</v>
      </c>
      <c r="DN710" t="e">
        <f t="shared" ref="DN710:DN718" ca="1" si="1879">IF($H710="Yes",0,$L710*$E$680)</f>
        <v>#N/A</v>
      </c>
      <c r="DO710" t="e">
        <f t="shared" ref="DO710:DO718" ca="1" si="1880">IF($H710="Yes",0,$L710*$E$680)</f>
        <v>#N/A</v>
      </c>
      <c r="DP710" t="e">
        <f t="shared" ref="DP710:DP718" ca="1" si="1881">IF($H710="Yes",0,$L710*$E$680)</f>
        <v>#N/A</v>
      </c>
      <c r="DQ710" t="e">
        <f t="shared" ref="DQ710:DQ718" ca="1" si="1882">IF($H710="Yes",0,$L710*$E$680)</f>
        <v>#N/A</v>
      </c>
      <c r="DR710" t="e">
        <f t="shared" ref="DR710:DR718" ca="1" si="1883">IF($H710="Yes",0,$L710*$E$680)</f>
        <v>#N/A</v>
      </c>
      <c r="DS710" t="e">
        <f t="shared" ref="DS710:DS718" ca="1" si="1884">IF($H710="Yes",0,$L710*$E$680)</f>
        <v>#N/A</v>
      </c>
      <c r="DT710" t="e">
        <f t="shared" ref="DT710:DT718" ca="1" si="1885">IF($H710="Yes",0,$L710*$E$680)</f>
        <v>#N/A</v>
      </c>
      <c r="DU710" t="e">
        <f t="shared" ref="DU710:DU718" ca="1" si="1886">IF($H710="Yes",0,$L710*$E$680)</f>
        <v>#N/A</v>
      </c>
      <c r="DV710" t="e">
        <f t="shared" ref="DV710:DV718" ca="1" si="1887">IF($H710="Yes",0,$L710*$E$680)</f>
        <v>#N/A</v>
      </c>
      <c r="DW710" t="e">
        <f t="shared" ref="DW710:DW718" ca="1" si="1888">IF($H710="Yes",0,$L710*$E$680)</f>
        <v>#N/A</v>
      </c>
      <c r="DX710" t="e">
        <f t="shared" ref="DX710:DX718" ca="1" si="1889">IF($H710="Yes",0,$L710*$E$680)</f>
        <v>#N/A</v>
      </c>
      <c r="DY710" t="e">
        <f t="shared" ref="DY710:DY718" ca="1" si="1890">IF($H710="Yes",0,$L710*$E$680)</f>
        <v>#N/A</v>
      </c>
      <c r="DZ710" t="e">
        <f t="shared" ref="DZ710:DZ718" ca="1" si="1891">IF($H710="Yes",0,$L710*$E$680)</f>
        <v>#N/A</v>
      </c>
      <c r="EA710" t="e">
        <f t="shared" ref="EA710:EA718" ca="1" si="1892">IF($H710="Yes",0,$L710*$E$680)</f>
        <v>#N/A</v>
      </c>
      <c r="EB710" t="e">
        <f t="shared" ref="EB710:EB718" ca="1" si="1893">IF($H710="Yes",0,$L710*$E$680)</f>
        <v>#N/A</v>
      </c>
      <c r="EC710" t="e">
        <f t="shared" ref="EC710:EC718" ca="1" si="1894">IF($H710="Yes",0,$L710*$E$680)</f>
        <v>#N/A</v>
      </c>
      <c r="ED710" t="e">
        <f t="shared" ref="ED710:ED718" ca="1" si="1895">IF($H710="Yes",0,$L710*$E$680)</f>
        <v>#N/A</v>
      </c>
      <c r="EE710" t="e">
        <f t="shared" ref="EE710:EE718" ca="1" si="1896">IF($H710="Yes",0,$L710*$E$680)</f>
        <v>#N/A</v>
      </c>
      <c r="EF710" t="e">
        <f t="shared" ref="EF710:EF718" ca="1" si="1897">IF($H710="Yes",0,$L710*$E$680)</f>
        <v>#N/A</v>
      </c>
      <c r="EG710" t="e">
        <f t="shared" ref="EG710:EG718" ca="1" si="1898">IF($H710="Yes",0,$L710*$E$680)</f>
        <v>#N/A</v>
      </c>
      <c r="EH710" t="e">
        <f t="shared" ref="EH710:EH718" ca="1" si="1899">IF($H710="Yes",0,$L710*$E$680)</f>
        <v>#N/A</v>
      </c>
      <c r="EI710" t="e">
        <f t="shared" ref="EI710:EI718" ca="1" si="1900">IF($H710="Yes",0,$L710*$E$680)</f>
        <v>#N/A</v>
      </c>
      <c r="EJ710" t="e">
        <f t="shared" ref="EJ710:EJ718" ca="1" si="1901">IF($H710="Yes",0,$L710*$E$680)</f>
        <v>#N/A</v>
      </c>
      <c r="EK710" t="e">
        <f t="shared" ref="EK710:EK718" ca="1" si="1902">IF($H710="Yes",0,$L710*$E$680)</f>
        <v>#N/A</v>
      </c>
      <c r="EL710" t="e">
        <f t="shared" ref="EL710:EL718" ca="1" si="1903">IF($H710="Yes",0,$L710*$E$680)</f>
        <v>#N/A</v>
      </c>
      <c r="EM710" t="e">
        <f t="shared" ref="EM710:EM718" ca="1" si="1904">IF($H710="Yes",0,$L710*$E$680)</f>
        <v>#N/A</v>
      </c>
      <c r="EN710" s="91" t="e">
        <f t="shared" ref="EN710:EN718" ca="1" si="1905">IF($H710="Yes",0,$L710*$E$680)</f>
        <v>#N/A</v>
      </c>
    </row>
    <row r="711" spans="1:144">
      <c r="A711">
        <f ca="1"/>
        <v>0</v>
      </c>
      <c r="B711">
        <f ca="1"/>
        <v>0</v>
      </c>
      <c r="C711">
        <f ca="1"/>
        <v>0</v>
      </c>
      <c r="D711" t="str">
        <f ca="1"/>
        <v/>
      </c>
      <c r="E711">
        <f ca="1"/>
        <v>0</v>
      </c>
      <c r="F711">
        <f ca="1"/>
        <v>0</v>
      </c>
      <c r="G711">
        <f ca="1"/>
        <v>0</v>
      </c>
      <c r="H711" t="str">
        <f ca="1"/>
        <v/>
      </c>
      <c r="I711">
        <f ca="1"/>
        <v>0</v>
      </c>
      <c r="J711" t="str">
        <f ca="1"/>
        <v/>
      </c>
      <c r="K711" t="str">
        <f ca="1"/>
        <v>0</v>
      </c>
      <c r="L711" t="str">
        <f ca="1"/>
        <v>0</v>
      </c>
      <c r="M711" t="str">
        <f ca="1"/>
        <v>0</v>
      </c>
      <c r="X711" s="91" t="e">
        <f t="shared" ca="1" si="1785"/>
        <v>#N/A</v>
      </c>
      <c r="Y711" t="e">
        <f t="shared" ca="1" si="1786"/>
        <v>#N/A</v>
      </c>
      <c r="Z711" t="e">
        <f t="shared" ca="1" si="1787"/>
        <v>#N/A</v>
      </c>
      <c r="AA711" t="e">
        <f t="shared" ca="1" si="1788"/>
        <v>#N/A</v>
      </c>
      <c r="AB711" t="e">
        <f t="shared" ca="1" si="1789"/>
        <v>#N/A</v>
      </c>
      <c r="AC711" t="e">
        <f t="shared" ca="1" si="1790"/>
        <v>#N/A</v>
      </c>
      <c r="AD711" t="e">
        <f t="shared" ca="1" si="1791"/>
        <v>#N/A</v>
      </c>
      <c r="AE711" t="e">
        <f t="shared" ca="1" si="1792"/>
        <v>#N/A</v>
      </c>
      <c r="AF711" t="e">
        <f t="shared" ca="1" si="1793"/>
        <v>#N/A</v>
      </c>
      <c r="AG711" t="e">
        <f t="shared" ca="1" si="1794"/>
        <v>#N/A</v>
      </c>
      <c r="AH711" t="e">
        <f t="shared" ca="1" si="1795"/>
        <v>#N/A</v>
      </c>
      <c r="AI711" t="e">
        <f t="shared" ca="1" si="1796"/>
        <v>#N/A</v>
      </c>
      <c r="AJ711" t="e">
        <f t="shared" ca="1" si="1797"/>
        <v>#N/A</v>
      </c>
      <c r="AK711" t="e">
        <f t="shared" ca="1" si="1798"/>
        <v>#N/A</v>
      </c>
      <c r="AL711" t="e">
        <f t="shared" ca="1" si="1799"/>
        <v>#N/A</v>
      </c>
      <c r="AM711" t="e">
        <f t="shared" ca="1" si="1800"/>
        <v>#N/A</v>
      </c>
      <c r="AN711" t="e">
        <f t="shared" ca="1" si="1801"/>
        <v>#N/A</v>
      </c>
      <c r="AO711" t="e">
        <f t="shared" ca="1" si="1802"/>
        <v>#N/A</v>
      </c>
      <c r="AP711" t="e">
        <f t="shared" ca="1" si="1803"/>
        <v>#N/A</v>
      </c>
      <c r="AQ711" t="e">
        <f t="shared" ca="1" si="1804"/>
        <v>#N/A</v>
      </c>
      <c r="AR711" t="e">
        <f t="shared" ca="1" si="1805"/>
        <v>#N/A</v>
      </c>
      <c r="AS711" t="e">
        <f t="shared" ca="1" si="1806"/>
        <v>#N/A</v>
      </c>
      <c r="AT711" t="e">
        <f t="shared" ca="1" si="1807"/>
        <v>#N/A</v>
      </c>
      <c r="AU711" t="e">
        <f t="shared" ca="1" si="1808"/>
        <v>#N/A</v>
      </c>
      <c r="AV711" t="e">
        <f t="shared" ca="1" si="1809"/>
        <v>#N/A</v>
      </c>
      <c r="AW711" t="e">
        <f t="shared" ca="1" si="1810"/>
        <v>#N/A</v>
      </c>
      <c r="AX711" t="e">
        <f t="shared" ca="1" si="1811"/>
        <v>#N/A</v>
      </c>
      <c r="AY711" t="e">
        <f t="shared" ca="1" si="1812"/>
        <v>#N/A</v>
      </c>
      <c r="AZ711" t="e">
        <f t="shared" ca="1" si="1813"/>
        <v>#N/A</v>
      </c>
      <c r="BA711" t="e">
        <f t="shared" ca="1" si="1814"/>
        <v>#N/A</v>
      </c>
      <c r="BB711" s="91" t="e">
        <f t="shared" ca="1" si="1815"/>
        <v>#N/A</v>
      </c>
      <c r="BC711" t="e">
        <f t="shared" ca="1" si="1816"/>
        <v>#N/A</v>
      </c>
      <c r="BD711" t="e">
        <f t="shared" ca="1" si="1817"/>
        <v>#N/A</v>
      </c>
      <c r="BE711" t="e">
        <f t="shared" ca="1" si="1818"/>
        <v>#N/A</v>
      </c>
      <c r="BF711" t="e">
        <f t="shared" ca="1" si="1819"/>
        <v>#N/A</v>
      </c>
      <c r="BG711" t="e">
        <f t="shared" ca="1" si="1820"/>
        <v>#N/A</v>
      </c>
      <c r="BH711" t="e">
        <f t="shared" ca="1" si="1821"/>
        <v>#N/A</v>
      </c>
      <c r="BI711" t="e">
        <f t="shared" ca="1" si="1822"/>
        <v>#N/A</v>
      </c>
      <c r="BJ711" t="e">
        <f t="shared" ca="1" si="1823"/>
        <v>#N/A</v>
      </c>
      <c r="BK711" t="e">
        <f t="shared" ca="1" si="1824"/>
        <v>#N/A</v>
      </c>
      <c r="BL711" t="e">
        <f t="shared" ca="1" si="1825"/>
        <v>#N/A</v>
      </c>
      <c r="BM711" t="e">
        <f t="shared" ca="1" si="1826"/>
        <v>#N/A</v>
      </c>
      <c r="BN711" t="e">
        <f t="shared" ca="1" si="1827"/>
        <v>#N/A</v>
      </c>
      <c r="BO711" t="e">
        <f t="shared" ca="1" si="1828"/>
        <v>#N/A</v>
      </c>
      <c r="BP711" t="e">
        <f t="shared" ca="1" si="1829"/>
        <v>#N/A</v>
      </c>
      <c r="BQ711" t="e">
        <f t="shared" ca="1" si="1830"/>
        <v>#N/A</v>
      </c>
      <c r="BR711" t="e">
        <f t="shared" ca="1" si="1831"/>
        <v>#N/A</v>
      </c>
      <c r="BS711" t="e">
        <f t="shared" ca="1" si="1832"/>
        <v>#N/A</v>
      </c>
      <c r="BT711" t="e">
        <f t="shared" ca="1" si="1833"/>
        <v>#N/A</v>
      </c>
      <c r="BU711" t="e">
        <f t="shared" ca="1" si="1834"/>
        <v>#N/A</v>
      </c>
      <c r="BV711" t="e">
        <f t="shared" ca="1" si="1835"/>
        <v>#N/A</v>
      </c>
      <c r="BW711" t="e">
        <f t="shared" ca="1" si="1836"/>
        <v>#N/A</v>
      </c>
      <c r="BX711" t="e">
        <f t="shared" ca="1" si="1837"/>
        <v>#N/A</v>
      </c>
      <c r="BY711" t="e">
        <f t="shared" ca="1" si="1838"/>
        <v>#N/A</v>
      </c>
      <c r="BZ711" t="e">
        <f t="shared" ca="1" si="1839"/>
        <v>#N/A</v>
      </c>
      <c r="CA711" t="e">
        <f t="shared" ca="1" si="1840"/>
        <v>#N/A</v>
      </c>
      <c r="CB711" t="e">
        <f t="shared" ca="1" si="1841"/>
        <v>#N/A</v>
      </c>
      <c r="CC711" t="e">
        <f t="shared" ca="1" si="1842"/>
        <v>#N/A</v>
      </c>
      <c r="CD711" t="e">
        <f t="shared" ca="1" si="1843"/>
        <v>#N/A</v>
      </c>
      <c r="CE711" t="e">
        <f t="shared" ca="1" si="1844"/>
        <v>#N/A</v>
      </c>
      <c r="CF711" s="91" t="e">
        <f t="shared" ca="1" si="1845"/>
        <v>#N/A</v>
      </c>
      <c r="CG711" t="e">
        <f t="shared" ca="1" si="1846"/>
        <v>#N/A</v>
      </c>
      <c r="CH711" t="e">
        <f t="shared" ca="1" si="1847"/>
        <v>#N/A</v>
      </c>
      <c r="CI711" t="e">
        <f t="shared" ca="1" si="1848"/>
        <v>#N/A</v>
      </c>
      <c r="CJ711" t="e">
        <f t="shared" ca="1" si="1849"/>
        <v>#N/A</v>
      </c>
      <c r="CK711" t="e">
        <f t="shared" ca="1" si="1850"/>
        <v>#N/A</v>
      </c>
      <c r="CL711" t="e">
        <f t="shared" ca="1" si="1851"/>
        <v>#N/A</v>
      </c>
      <c r="CM711" t="e">
        <f t="shared" ca="1" si="1852"/>
        <v>#N/A</v>
      </c>
      <c r="CN711" t="e">
        <f t="shared" ca="1" si="1853"/>
        <v>#N/A</v>
      </c>
      <c r="CO711" t="e">
        <f t="shared" ca="1" si="1854"/>
        <v>#N/A</v>
      </c>
      <c r="CP711" t="e">
        <f t="shared" ca="1" si="1855"/>
        <v>#N/A</v>
      </c>
      <c r="CQ711" t="e">
        <f t="shared" ca="1" si="1856"/>
        <v>#N/A</v>
      </c>
      <c r="CR711" t="e">
        <f t="shared" ca="1" si="1857"/>
        <v>#N/A</v>
      </c>
      <c r="CS711" t="e">
        <f t="shared" ca="1" si="1858"/>
        <v>#N/A</v>
      </c>
      <c r="CT711" t="e">
        <f t="shared" ca="1" si="1859"/>
        <v>#N/A</v>
      </c>
      <c r="CU711" t="e">
        <f t="shared" ca="1" si="1860"/>
        <v>#N/A</v>
      </c>
      <c r="CV711" t="e">
        <f t="shared" ca="1" si="1861"/>
        <v>#N/A</v>
      </c>
      <c r="CW711" t="e">
        <f t="shared" ca="1" si="1862"/>
        <v>#N/A</v>
      </c>
      <c r="CX711" t="e">
        <f t="shared" ca="1" si="1863"/>
        <v>#N/A</v>
      </c>
      <c r="CY711" t="e">
        <f t="shared" ca="1" si="1864"/>
        <v>#N/A</v>
      </c>
      <c r="CZ711" t="e">
        <f t="shared" ca="1" si="1865"/>
        <v>#N/A</v>
      </c>
      <c r="DA711" t="e">
        <f t="shared" ca="1" si="1866"/>
        <v>#N/A</v>
      </c>
      <c r="DB711" t="e">
        <f t="shared" ca="1" si="1867"/>
        <v>#N/A</v>
      </c>
      <c r="DC711" t="e">
        <f t="shared" ca="1" si="1868"/>
        <v>#N/A</v>
      </c>
      <c r="DD711" t="e">
        <f t="shared" ca="1" si="1869"/>
        <v>#N/A</v>
      </c>
      <c r="DE711" t="e">
        <f t="shared" ca="1" si="1870"/>
        <v>#N/A</v>
      </c>
      <c r="DF711" t="e">
        <f t="shared" ca="1" si="1871"/>
        <v>#N/A</v>
      </c>
      <c r="DG711" t="e">
        <f t="shared" ca="1" si="1872"/>
        <v>#N/A</v>
      </c>
      <c r="DH711" t="e">
        <f t="shared" ca="1" si="1873"/>
        <v>#N/A</v>
      </c>
      <c r="DI711" t="e">
        <f t="shared" ca="1" si="1874"/>
        <v>#N/A</v>
      </c>
      <c r="DJ711" s="91" t="e">
        <f t="shared" ca="1" si="1875"/>
        <v>#N/A</v>
      </c>
      <c r="DK711" t="e">
        <f t="shared" ca="1" si="1876"/>
        <v>#N/A</v>
      </c>
      <c r="DL711" t="e">
        <f t="shared" ca="1" si="1877"/>
        <v>#N/A</v>
      </c>
      <c r="DM711" t="e">
        <f t="shared" ca="1" si="1878"/>
        <v>#N/A</v>
      </c>
      <c r="DN711" t="e">
        <f t="shared" ca="1" si="1879"/>
        <v>#N/A</v>
      </c>
      <c r="DO711" t="e">
        <f t="shared" ca="1" si="1880"/>
        <v>#N/A</v>
      </c>
      <c r="DP711" t="e">
        <f t="shared" ca="1" si="1881"/>
        <v>#N/A</v>
      </c>
      <c r="DQ711" t="e">
        <f t="shared" ca="1" si="1882"/>
        <v>#N/A</v>
      </c>
      <c r="DR711" t="e">
        <f t="shared" ca="1" si="1883"/>
        <v>#N/A</v>
      </c>
      <c r="DS711" t="e">
        <f t="shared" ca="1" si="1884"/>
        <v>#N/A</v>
      </c>
      <c r="DT711" t="e">
        <f t="shared" ca="1" si="1885"/>
        <v>#N/A</v>
      </c>
      <c r="DU711" t="e">
        <f t="shared" ca="1" si="1886"/>
        <v>#N/A</v>
      </c>
      <c r="DV711" t="e">
        <f t="shared" ca="1" si="1887"/>
        <v>#N/A</v>
      </c>
      <c r="DW711" t="e">
        <f t="shared" ca="1" si="1888"/>
        <v>#N/A</v>
      </c>
      <c r="DX711" t="e">
        <f t="shared" ca="1" si="1889"/>
        <v>#N/A</v>
      </c>
      <c r="DY711" t="e">
        <f t="shared" ca="1" si="1890"/>
        <v>#N/A</v>
      </c>
      <c r="DZ711" t="e">
        <f t="shared" ca="1" si="1891"/>
        <v>#N/A</v>
      </c>
      <c r="EA711" t="e">
        <f t="shared" ca="1" si="1892"/>
        <v>#N/A</v>
      </c>
      <c r="EB711" t="e">
        <f t="shared" ca="1" si="1893"/>
        <v>#N/A</v>
      </c>
      <c r="EC711" t="e">
        <f t="shared" ca="1" si="1894"/>
        <v>#N/A</v>
      </c>
      <c r="ED711" t="e">
        <f t="shared" ca="1" si="1895"/>
        <v>#N/A</v>
      </c>
      <c r="EE711" t="e">
        <f t="shared" ca="1" si="1896"/>
        <v>#N/A</v>
      </c>
      <c r="EF711" t="e">
        <f t="shared" ca="1" si="1897"/>
        <v>#N/A</v>
      </c>
      <c r="EG711" t="e">
        <f t="shared" ca="1" si="1898"/>
        <v>#N/A</v>
      </c>
      <c r="EH711" t="e">
        <f t="shared" ca="1" si="1899"/>
        <v>#N/A</v>
      </c>
      <c r="EI711" t="e">
        <f t="shared" ca="1" si="1900"/>
        <v>#N/A</v>
      </c>
      <c r="EJ711" t="e">
        <f t="shared" ca="1" si="1901"/>
        <v>#N/A</v>
      </c>
      <c r="EK711" t="e">
        <f t="shared" ca="1" si="1902"/>
        <v>#N/A</v>
      </c>
      <c r="EL711" t="e">
        <f t="shared" ca="1" si="1903"/>
        <v>#N/A</v>
      </c>
      <c r="EM711" t="e">
        <f t="shared" ca="1" si="1904"/>
        <v>#N/A</v>
      </c>
      <c r="EN711" s="91" t="e">
        <f t="shared" ca="1" si="1905"/>
        <v>#N/A</v>
      </c>
    </row>
    <row r="712" spans="1:144">
      <c r="A712">
        <f ca="1"/>
        <v>0</v>
      </c>
      <c r="B712">
        <f ca="1"/>
        <v>0</v>
      </c>
      <c r="C712">
        <f ca="1"/>
        <v>0</v>
      </c>
      <c r="D712" t="str">
        <f ca="1"/>
        <v/>
      </c>
      <c r="E712">
        <f ca="1"/>
        <v>0</v>
      </c>
      <c r="F712">
        <f ca="1"/>
        <v>0</v>
      </c>
      <c r="G712">
        <f ca="1"/>
        <v>0</v>
      </c>
      <c r="H712" t="str">
        <f ca="1"/>
        <v/>
      </c>
      <c r="I712">
        <f ca="1"/>
        <v>0</v>
      </c>
      <c r="J712" t="str">
        <f ca="1"/>
        <v/>
      </c>
      <c r="K712" t="str">
        <f ca="1"/>
        <v>0</v>
      </c>
      <c r="L712" t="str">
        <f ca="1"/>
        <v>0</v>
      </c>
      <c r="M712" t="str">
        <f ca="1"/>
        <v>0</v>
      </c>
      <c r="X712" s="91" t="e">
        <f t="shared" ca="1" si="1785"/>
        <v>#N/A</v>
      </c>
      <c r="Y712" t="e">
        <f t="shared" ca="1" si="1786"/>
        <v>#N/A</v>
      </c>
      <c r="Z712" t="e">
        <f t="shared" ca="1" si="1787"/>
        <v>#N/A</v>
      </c>
      <c r="AA712" t="e">
        <f t="shared" ca="1" si="1788"/>
        <v>#N/A</v>
      </c>
      <c r="AB712" t="e">
        <f t="shared" ca="1" si="1789"/>
        <v>#N/A</v>
      </c>
      <c r="AC712" t="e">
        <f t="shared" ca="1" si="1790"/>
        <v>#N/A</v>
      </c>
      <c r="AD712" t="e">
        <f t="shared" ca="1" si="1791"/>
        <v>#N/A</v>
      </c>
      <c r="AE712" t="e">
        <f t="shared" ca="1" si="1792"/>
        <v>#N/A</v>
      </c>
      <c r="AF712" t="e">
        <f t="shared" ca="1" si="1793"/>
        <v>#N/A</v>
      </c>
      <c r="AG712" t="e">
        <f t="shared" ca="1" si="1794"/>
        <v>#N/A</v>
      </c>
      <c r="AH712" t="e">
        <f t="shared" ca="1" si="1795"/>
        <v>#N/A</v>
      </c>
      <c r="AI712" t="e">
        <f t="shared" ca="1" si="1796"/>
        <v>#N/A</v>
      </c>
      <c r="AJ712" t="e">
        <f t="shared" ca="1" si="1797"/>
        <v>#N/A</v>
      </c>
      <c r="AK712" t="e">
        <f t="shared" ca="1" si="1798"/>
        <v>#N/A</v>
      </c>
      <c r="AL712" t="e">
        <f t="shared" ca="1" si="1799"/>
        <v>#N/A</v>
      </c>
      <c r="AM712" t="e">
        <f t="shared" ca="1" si="1800"/>
        <v>#N/A</v>
      </c>
      <c r="AN712" t="e">
        <f t="shared" ca="1" si="1801"/>
        <v>#N/A</v>
      </c>
      <c r="AO712" t="e">
        <f t="shared" ca="1" si="1802"/>
        <v>#N/A</v>
      </c>
      <c r="AP712" t="e">
        <f t="shared" ca="1" si="1803"/>
        <v>#N/A</v>
      </c>
      <c r="AQ712" t="e">
        <f t="shared" ca="1" si="1804"/>
        <v>#N/A</v>
      </c>
      <c r="AR712" t="e">
        <f t="shared" ca="1" si="1805"/>
        <v>#N/A</v>
      </c>
      <c r="AS712" t="e">
        <f t="shared" ca="1" si="1806"/>
        <v>#N/A</v>
      </c>
      <c r="AT712" t="e">
        <f t="shared" ca="1" si="1807"/>
        <v>#N/A</v>
      </c>
      <c r="AU712" t="e">
        <f t="shared" ca="1" si="1808"/>
        <v>#N/A</v>
      </c>
      <c r="AV712" t="e">
        <f t="shared" ca="1" si="1809"/>
        <v>#N/A</v>
      </c>
      <c r="AW712" t="e">
        <f t="shared" ca="1" si="1810"/>
        <v>#N/A</v>
      </c>
      <c r="AX712" t="e">
        <f t="shared" ca="1" si="1811"/>
        <v>#N/A</v>
      </c>
      <c r="AY712" t="e">
        <f t="shared" ca="1" si="1812"/>
        <v>#N/A</v>
      </c>
      <c r="AZ712" t="e">
        <f t="shared" ca="1" si="1813"/>
        <v>#N/A</v>
      </c>
      <c r="BA712" t="e">
        <f t="shared" ca="1" si="1814"/>
        <v>#N/A</v>
      </c>
      <c r="BB712" s="91" t="e">
        <f t="shared" ca="1" si="1815"/>
        <v>#N/A</v>
      </c>
      <c r="BC712" t="e">
        <f t="shared" ca="1" si="1816"/>
        <v>#N/A</v>
      </c>
      <c r="BD712" t="e">
        <f t="shared" ca="1" si="1817"/>
        <v>#N/A</v>
      </c>
      <c r="BE712" t="e">
        <f t="shared" ca="1" si="1818"/>
        <v>#N/A</v>
      </c>
      <c r="BF712" t="e">
        <f t="shared" ca="1" si="1819"/>
        <v>#N/A</v>
      </c>
      <c r="BG712" t="e">
        <f t="shared" ca="1" si="1820"/>
        <v>#N/A</v>
      </c>
      <c r="BH712" t="e">
        <f t="shared" ca="1" si="1821"/>
        <v>#N/A</v>
      </c>
      <c r="BI712" t="e">
        <f t="shared" ca="1" si="1822"/>
        <v>#N/A</v>
      </c>
      <c r="BJ712" t="e">
        <f t="shared" ca="1" si="1823"/>
        <v>#N/A</v>
      </c>
      <c r="BK712" t="e">
        <f t="shared" ca="1" si="1824"/>
        <v>#N/A</v>
      </c>
      <c r="BL712" t="e">
        <f t="shared" ca="1" si="1825"/>
        <v>#N/A</v>
      </c>
      <c r="BM712" t="e">
        <f t="shared" ca="1" si="1826"/>
        <v>#N/A</v>
      </c>
      <c r="BN712" t="e">
        <f t="shared" ca="1" si="1827"/>
        <v>#N/A</v>
      </c>
      <c r="BO712" t="e">
        <f t="shared" ca="1" si="1828"/>
        <v>#N/A</v>
      </c>
      <c r="BP712" t="e">
        <f t="shared" ca="1" si="1829"/>
        <v>#N/A</v>
      </c>
      <c r="BQ712" t="e">
        <f t="shared" ca="1" si="1830"/>
        <v>#N/A</v>
      </c>
      <c r="BR712" t="e">
        <f t="shared" ca="1" si="1831"/>
        <v>#N/A</v>
      </c>
      <c r="BS712" t="e">
        <f t="shared" ca="1" si="1832"/>
        <v>#N/A</v>
      </c>
      <c r="BT712" t="e">
        <f t="shared" ca="1" si="1833"/>
        <v>#N/A</v>
      </c>
      <c r="BU712" t="e">
        <f t="shared" ca="1" si="1834"/>
        <v>#N/A</v>
      </c>
      <c r="BV712" t="e">
        <f t="shared" ca="1" si="1835"/>
        <v>#N/A</v>
      </c>
      <c r="BW712" t="e">
        <f t="shared" ca="1" si="1836"/>
        <v>#N/A</v>
      </c>
      <c r="BX712" t="e">
        <f t="shared" ca="1" si="1837"/>
        <v>#N/A</v>
      </c>
      <c r="BY712" t="e">
        <f t="shared" ca="1" si="1838"/>
        <v>#N/A</v>
      </c>
      <c r="BZ712" t="e">
        <f t="shared" ca="1" si="1839"/>
        <v>#N/A</v>
      </c>
      <c r="CA712" t="e">
        <f t="shared" ca="1" si="1840"/>
        <v>#N/A</v>
      </c>
      <c r="CB712" t="e">
        <f t="shared" ca="1" si="1841"/>
        <v>#N/A</v>
      </c>
      <c r="CC712" t="e">
        <f t="shared" ca="1" si="1842"/>
        <v>#N/A</v>
      </c>
      <c r="CD712" t="e">
        <f t="shared" ca="1" si="1843"/>
        <v>#N/A</v>
      </c>
      <c r="CE712" t="e">
        <f t="shared" ca="1" si="1844"/>
        <v>#N/A</v>
      </c>
      <c r="CF712" s="91" t="e">
        <f t="shared" ca="1" si="1845"/>
        <v>#N/A</v>
      </c>
      <c r="CG712" t="e">
        <f t="shared" ca="1" si="1846"/>
        <v>#N/A</v>
      </c>
      <c r="CH712" t="e">
        <f t="shared" ca="1" si="1847"/>
        <v>#N/A</v>
      </c>
      <c r="CI712" t="e">
        <f t="shared" ca="1" si="1848"/>
        <v>#N/A</v>
      </c>
      <c r="CJ712" t="e">
        <f t="shared" ca="1" si="1849"/>
        <v>#N/A</v>
      </c>
      <c r="CK712" t="e">
        <f t="shared" ca="1" si="1850"/>
        <v>#N/A</v>
      </c>
      <c r="CL712" t="e">
        <f t="shared" ca="1" si="1851"/>
        <v>#N/A</v>
      </c>
      <c r="CM712" t="e">
        <f t="shared" ca="1" si="1852"/>
        <v>#N/A</v>
      </c>
      <c r="CN712" t="e">
        <f t="shared" ca="1" si="1853"/>
        <v>#N/A</v>
      </c>
      <c r="CO712" t="e">
        <f t="shared" ca="1" si="1854"/>
        <v>#N/A</v>
      </c>
      <c r="CP712" t="e">
        <f t="shared" ca="1" si="1855"/>
        <v>#N/A</v>
      </c>
      <c r="CQ712" t="e">
        <f t="shared" ca="1" si="1856"/>
        <v>#N/A</v>
      </c>
      <c r="CR712" t="e">
        <f t="shared" ca="1" si="1857"/>
        <v>#N/A</v>
      </c>
      <c r="CS712" t="e">
        <f t="shared" ca="1" si="1858"/>
        <v>#N/A</v>
      </c>
      <c r="CT712" t="e">
        <f t="shared" ca="1" si="1859"/>
        <v>#N/A</v>
      </c>
      <c r="CU712" t="e">
        <f t="shared" ca="1" si="1860"/>
        <v>#N/A</v>
      </c>
      <c r="CV712" t="e">
        <f t="shared" ca="1" si="1861"/>
        <v>#N/A</v>
      </c>
      <c r="CW712" t="e">
        <f t="shared" ca="1" si="1862"/>
        <v>#N/A</v>
      </c>
      <c r="CX712" t="e">
        <f t="shared" ca="1" si="1863"/>
        <v>#N/A</v>
      </c>
      <c r="CY712" t="e">
        <f t="shared" ca="1" si="1864"/>
        <v>#N/A</v>
      </c>
      <c r="CZ712" t="e">
        <f t="shared" ca="1" si="1865"/>
        <v>#N/A</v>
      </c>
      <c r="DA712" t="e">
        <f t="shared" ca="1" si="1866"/>
        <v>#N/A</v>
      </c>
      <c r="DB712" t="e">
        <f t="shared" ca="1" si="1867"/>
        <v>#N/A</v>
      </c>
      <c r="DC712" t="e">
        <f t="shared" ca="1" si="1868"/>
        <v>#N/A</v>
      </c>
      <c r="DD712" t="e">
        <f t="shared" ca="1" si="1869"/>
        <v>#N/A</v>
      </c>
      <c r="DE712" t="e">
        <f t="shared" ca="1" si="1870"/>
        <v>#N/A</v>
      </c>
      <c r="DF712" t="e">
        <f t="shared" ca="1" si="1871"/>
        <v>#N/A</v>
      </c>
      <c r="DG712" t="e">
        <f t="shared" ca="1" si="1872"/>
        <v>#N/A</v>
      </c>
      <c r="DH712" t="e">
        <f t="shared" ca="1" si="1873"/>
        <v>#N/A</v>
      </c>
      <c r="DI712" t="e">
        <f t="shared" ca="1" si="1874"/>
        <v>#N/A</v>
      </c>
      <c r="DJ712" s="91" t="e">
        <f t="shared" ca="1" si="1875"/>
        <v>#N/A</v>
      </c>
      <c r="DK712" t="e">
        <f t="shared" ca="1" si="1876"/>
        <v>#N/A</v>
      </c>
      <c r="DL712" t="e">
        <f t="shared" ca="1" si="1877"/>
        <v>#N/A</v>
      </c>
      <c r="DM712" t="e">
        <f t="shared" ca="1" si="1878"/>
        <v>#N/A</v>
      </c>
      <c r="DN712" t="e">
        <f t="shared" ca="1" si="1879"/>
        <v>#N/A</v>
      </c>
      <c r="DO712" t="e">
        <f t="shared" ca="1" si="1880"/>
        <v>#N/A</v>
      </c>
      <c r="DP712" t="e">
        <f t="shared" ca="1" si="1881"/>
        <v>#N/A</v>
      </c>
      <c r="DQ712" t="e">
        <f t="shared" ca="1" si="1882"/>
        <v>#N/A</v>
      </c>
      <c r="DR712" t="e">
        <f t="shared" ca="1" si="1883"/>
        <v>#N/A</v>
      </c>
      <c r="DS712" t="e">
        <f t="shared" ca="1" si="1884"/>
        <v>#N/A</v>
      </c>
      <c r="DT712" t="e">
        <f t="shared" ca="1" si="1885"/>
        <v>#N/A</v>
      </c>
      <c r="DU712" t="e">
        <f t="shared" ca="1" si="1886"/>
        <v>#N/A</v>
      </c>
      <c r="DV712" t="e">
        <f t="shared" ca="1" si="1887"/>
        <v>#N/A</v>
      </c>
      <c r="DW712" t="e">
        <f t="shared" ca="1" si="1888"/>
        <v>#N/A</v>
      </c>
      <c r="DX712" t="e">
        <f t="shared" ca="1" si="1889"/>
        <v>#N/A</v>
      </c>
      <c r="DY712" t="e">
        <f t="shared" ca="1" si="1890"/>
        <v>#N/A</v>
      </c>
      <c r="DZ712" t="e">
        <f t="shared" ca="1" si="1891"/>
        <v>#N/A</v>
      </c>
      <c r="EA712" t="e">
        <f t="shared" ca="1" si="1892"/>
        <v>#N/A</v>
      </c>
      <c r="EB712" t="e">
        <f t="shared" ca="1" si="1893"/>
        <v>#N/A</v>
      </c>
      <c r="EC712" t="e">
        <f t="shared" ca="1" si="1894"/>
        <v>#N/A</v>
      </c>
      <c r="ED712" t="e">
        <f t="shared" ca="1" si="1895"/>
        <v>#N/A</v>
      </c>
      <c r="EE712" t="e">
        <f t="shared" ca="1" si="1896"/>
        <v>#N/A</v>
      </c>
      <c r="EF712" t="e">
        <f t="shared" ca="1" si="1897"/>
        <v>#N/A</v>
      </c>
      <c r="EG712" t="e">
        <f t="shared" ca="1" si="1898"/>
        <v>#N/A</v>
      </c>
      <c r="EH712" t="e">
        <f t="shared" ca="1" si="1899"/>
        <v>#N/A</v>
      </c>
      <c r="EI712" t="e">
        <f t="shared" ca="1" si="1900"/>
        <v>#N/A</v>
      </c>
      <c r="EJ712" t="e">
        <f t="shared" ca="1" si="1901"/>
        <v>#N/A</v>
      </c>
      <c r="EK712" t="e">
        <f t="shared" ca="1" si="1902"/>
        <v>#N/A</v>
      </c>
      <c r="EL712" t="e">
        <f t="shared" ca="1" si="1903"/>
        <v>#N/A</v>
      </c>
      <c r="EM712" t="e">
        <f t="shared" ca="1" si="1904"/>
        <v>#N/A</v>
      </c>
      <c r="EN712" s="91" t="e">
        <f t="shared" ca="1" si="1905"/>
        <v>#N/A</v>
      </c>
    </row>
    <row r="713" spans="1:144">
      <c r="A713">
        <f ca="1"/>
        <v>0</v>
      </c>
      <c r="B713">
        <f ca="1"/>
        <v>0</v>
      </c>
      <c r="C713">
        <f ca="1"/>
        <v>0</v>
      </c>
      <c r="D713" t="str">
        <f ca="1"/>
        <v/>
      </c>
      <c r="E713">
        <f ca="1"/>
        <v>0</v>
      </c>
      <c r="F713">
        <f ca="1"/>
        <v>0</v>
      </c>
      <c r="G713">
        <f ca="1"/>
        <v>0</v>
      </c>
      <c r="H713" t="str">
        <f ca="1"/>
        <v/>
      </c>
      <c r="I713">
        <f ca="1"/>
        <v>0</v>
      </c>
      <c r="J713" t="str">
        <f ca="1"/>
        <v/>
      </c>
      <c r="K713" t="str">
        <f ca="1"/>
        <v>0</v>
      </c>
      <c r="L713" t="str">
        <f ca="1"/>
        <v>0</v>
      </c>
      <c r="M713" t="str">
        <f ca="1"/>
        <v>0</v>
      </c>
      <c r="X713" s="91" t="e">
        <f t="shared" ca="1" si="1785"/>
        <v>#N/A</v>
      </c>
      <c r="Y713" t="e">
        <f t="shared" ca="1" si="1786"/>
        <v>#N/A</v>
      </c>
      <c r="Z713" t="e">
        <f t="shared" ca="1" si="1787"/>
        <v>#N/A</v>
      </c>
      <c r="AA713" t="e">
        <f t="shared" ca="1" si="1788"/>
        <v>#N/A</v>
      </c>
      <c r="AB713" t="e">
        <f t="shared" ca="1" si="1789"/>
        <v>#N/A</v>
      </c>
      <c r="AC713" t="e">
        <f t="shared" ca="1" si="1790"/>
        <v>#N/A</v>
      </c>
      <c r="AD713" t="e">
        <f t="shared" ca="1" si="1791"/>
        <v>#N/A</v>
      </c>
      <c r="AE713" t="e">
        <f t="shared" ca="1" si="1792"/>
        <v>#N/A</v>
      </c>
      <c r="AF713" t="e">
        <f t="shared" ca="1" si="1793"/>
        <v>#N/A</v>
      </c>
      <c r="AG713" t="e">
        <f t="shared" ca="1" si="1794"/>
        <v>#N/A</v>
      </c>
      <c r="AH713" t="e">
        <f t="shared" ca="1" si="1795"/>
        <v>#N/A</v>
      </c>
      <c r="AI713" t="e">
        <f t="shared" ca="1" si="1796"/>
        <v>#N/A</v>
      </c>
      <c r="AJ713" t="e">
        <f t="shared" ca="1" si="1797"/>
        <v>#N/A</v>
      </c>
      <c r="AK713" t="e">
        <f t="shared" ca="1" si="1798"/>
        <v>#N/A</v>
      </c>
      <c r="AL713" t="e">
        <f t="shared" ca="1" si="1799"/>
        <v>#N/A</v>
      </c>
      <c r="AM713" t="e">
        <f t="shared" ca="1" si="1800"/>
        <v>#N/A</v>
      </c>
      <c r="AN713" t="e">
        <f t="shared" ca="1" si="1801"/>
        <v>#N/A</v>
      </c>
      <c r="AO713" t="e">
        <f t="shared" ca="1" si="1802"/>
        <v>#N/A</v>
      </c>
      <c r="AP713" t="e">
        <f t="shared" ca="1" si="1803"/>
        <v>#N/A</v>
      </c>
      <c r="AQ713" t="e">
        <f t="shared" ca="1" si="1804"/>
        <v>#N/A</v>
      </c>
      <c r="AR713" t="e">
        <f t="shared" ca="1" si="1805"/>
        <v>#N/A</v>
      </c>
      <c r="AS713" t="e">
        <f t="shared" ca="1" si="1806"/>
        <v>#N/A</v>
      </c>
      <c r="AT713" t="e">
        <f t="shared" ca="1" si="1807"/>
        <v>#N/A</v>
      </c>
      <c r="AU713" t="e">
        <f t="shared" ca="1" si="1808"/>
        <v>#N/A</v>
      </c>
      <c r="AV713" t="e">
        <f t="shared" ca="1" si="1809"/>
        <v>#N/A</v>
      </c>
      <c r="AW713" t="e">
        <f t="shared" ca="1" si="1810"/>
        <v>#N/A</v>
      </c>
      <c r="AX713" t="e">
        <f t="shared" ca="1" si="1811"/>
        <v>#N/A</v>
      </c>
      <c r="AY713" t="e">
        <f t="shared" ca="1" si="1812"/>
        <v>#N/A</v>
      </c>
      <c r="AZ713" t="e">
        <f t="shared" ca="1" si="1813"/>
        <v>#N/A</v>
      </c>
      <c r="BA713" t="e">
        <f t="shared" ca="1" si="1814"/>
        <v>#N/A</v>
      </c>
      <c r="BB713" s="91" t="e">
        <f t="shared" ca="1" si="1815"/>
        <v>#N/A</v>
      </c>
      <c r="BC713" t="e">
        <f t="shared" ca="1" si="1816"/>
        <v>#N/A</v>
      </c>
      <c r="BD713" t="e">
        <f t="shared" ca="1" si="1817"/>
        <v>#N/A</v>
      </c>
      <c r="BE713" t="e">
        <f t="shared" ca="1" si="1818"/>
        <v>#N/A</v>
      </c>
      <c r="BF713" t="e">
        <f t="shared" ca="1" si="1819"/>
        <v>#N/A</v>
      </c>
      <c r="BG713" t="e">
        <f t="shared" ca="1" si="1820"/>
        <v>#N/A</v>
      </c>
      <c r="BH713" t="e">
        <f t="shared" ca="1" si="1821"/>
        <v>#N/A</v>
      </c>
      <c r="BI713" t="e">
        <f t="shared" ca="1" si="1822"/>
        <v>#N/A</v>
      </c>
      <c r="BJ713" t="e">
        <f t="shared" ca="1" si="1823"/>
        <v>#N/A</v>
      </c>
      <c r="BK713" t="e">
        <f t="shared" ca="1" si="1824"/>
        <v>#N/A</v>
      </c>
      <c r="BL713" t="e">
        <f t="shared" ca="1" si="1825"/>
        <v>#N/A</v>
      </c>
      <c r="BM713" t="e">
        <f t="shared" ca="1" si="1826"/>
        <v>#N/A</v>
      </c>
      <c r="BN713" t="e">
        <f t="shared" ca="1" si="1827"/>
        <v>#N/A</v>
      </c>
      <c r="BO713" t="e">
        <f t="shared" ca="1" si="1828"/>
        <v>#N/A</v>
      </c>
      <c r="BP713" t="e">
        <f t="shared" ca="1" si="1829"/>
        <v>#N/A</v>
      </c>
      <c r="BQ713" t="e">
        <f t="shared" ca="1" si="1830"/>
        <v>#N/A</v>
      </c>
      <c r="BR713" t="e">
        <f t="shared" ca="1" si="1831"/>
        <v>#N/A</v>
      </c>
      <c r="BS713" t="e">
        <f t="shared" ca="1" si="1832"/>
        <v>#N/A</v>
      </c>
      <c r="BT713" t="e">
        <f t="shared" ca="1" si="1833"/>
        <v>#N/A</v>
      </c>
      <c r="BU713" t="e">
        <f t="shared" ca="1" si="1834"/>
        <v>#N/A</v>
      </c>
      <c r="BV713" t="e">
        <f t="shared" ca="1" si="1835"/>
        <v>#N/A</v>
      </c>
      <c r="BW713" t="e">
        <f t="shared" ca="1" si="1836"/>
        <v>#N/A</v>
      </c>
      <c r="BX713" t="e">
        <f t="shared" ca="1" si="1837"/>
        <v>#N/A</v>
      </c>
      <c r="BY713" t="e">
        <f t="shared" ca="1" si="1838"/>
        <v>#N/A</v>
      </c>
      <c r="BZ713" t="e">
        <f t="shared" ca="1" si="1839"/>
        <v>#N/A</v>
      </c>
      <c r="CA713" t="e">
        <f t="shared" ca="1" si="1840"/>
        <v>#N/A</v>
      </c>
      <c r="CB713" t="e">
        <f t="shared" ca="1" si="1841"/>
        <v>#N/A</v>
      </c>
      <c r="CC713" t="e">
        <f t="shared" ca="1" si="1842"/>
        <v>#N/A</v>
      </c>
      <c r="CD713" t="e">
        <f t="shared" ca="1" si="1843"/>
        <v>#N/A</v>
      </c>
      <c r="CE713" t="e">
        <f t="shared" ca="1" si="1844"/>
        <v>#N/A</v>
      </c>
      <c r="CF713" s="91" t="e">
        <f t="shared" ca="1" si="1845"/>
        <v>#N/A</v>
      </c>
      <c r="CG713" t="e">
        <f t="shared" ca="1" si="1846"/>
        <v>#N/A</v>
      </c>
      <c r="CH713" t="e">
        <f t="shared" ca="1" si="1847"/>
        <v>#N/A</v>
      </c>
      <c r="CI713" t="e">
        <f t="shared" ca="1" si="1848"/>
        <v>#N/A</v>
      </c>
      <c r="CJ713" t="e">
        <f t="shared" ca="1" si="1849"/>
        <v>#N/A</v>
      </c>
      <c r="CK713" t="e">
        <f t="shared" ca="1" si="1850"/>
        <v>#N/A</v>
      </c>
      <c r="CL713" t="e">
        <f t="shared" ca="1" si="1851"/>
        <v>#N/A</v>
      </c>
      <c r="CM713" t="e">
        <f t="shared" ca="1" si="1852"/>
        <v>#N/A</v>
      </c>
      <c r="CN713" t="e">
        <f t="shared" ca="1" si="1853"/>
        <v>#N/A</v>
      </c>
      <c r="CO713" t="e">
        <f t="shared" ca="1" si="1854"/>
        <v>#N/A</v>
      </c>
      <c r="CP713" t="e">
        <f t="shared" ca="1" si="1855"/>
        <v>#N/A</v>
      </c>
      <c r="CQ713" t="e">
        <f t="shared" ca="1" si="1856"/>
        <v>#N/A</v>
      </c>
      <c r="CR713" t="e">
        <f t="shared" ca="1" si="1857"/>
        <v>#N/A</v>
      </c>
      <c r="CS713" t="e">
        <f t="shared" ca="1" si="1858"/>
        <v>#N/A</v>
      </c>
      <c r="CT713" t="e">
        <f t="shared" ca="1" si="1859"/>
        <v>#N/A</v>
      </c>
      <c r="CU713" t="e">
        <f t="shared" ca="1" si="1860"/>
        <v>#N/A</v>
      </c>
      <c r="CV713" t="e">
        <f t="shared" ca="1" si="1861"/>
        <v>#N/A</v>
      </c>
      <c r="CW713" t="e">
        <f t="shared" ca="1" si="1862"/>
        <v>#N/A</v>
      </c>
      <c r="CX713" t="e">
        <f t="shared" ca="1" si="1863"/>
        <v>#N/A</v>
      </c>
      <c r="CY713" t="e">
        <f t="shared" ca="1" si="1864"/>
        <v>#N/A</v>
      </c>
      <c r="CZ713" t="e">
        <f t="shared" ca="1" si="1865"/>
        <v>#N/A</v>
      </c>
      <c r="DA713" t="e">
        <f t="shared" ca="1" si="1866"/>
        <v>#N/A</v>
      </c>
      <c r="DB713" t="e">
        <f t="shared" ca="1" si="1867"/>
        <v>#N/A</v>
      </c>
      <c r="DC713" t="e">
        <f t="shared" ca="1" si="1868"/>
        <v>#N/A</v>
      </c>
      <c r="DD713" t="e">
        <f t="shared" ca="1" si="1869"/>
        <v>#N/A</v>
      </c>
      <c r="DE713" t="e">
        <f t="shared" ca="1" si="1870"/>
        <v>#N/A</v>
      </c>
      <c r="DF713" t="e">
        <f t="shared" ca="1" si="1871"/>
        <v>#N/A</v>
      </c>
      <c r="DG713" t="e">
        <f t="shared" ca="1" si="1872"/>
        <v>#N/A</v>
      </c>
      <c r="DH713" t="e">
        <f t="shared" ca="1" si="1873"/>
        <v>#N/A</v>
      </c>
      <c r="DI713" t="e">
        <f t="shared" ca="1" si="1874"/>
        <v>#N/A</v>
      </c>
      <c r="DJ713" s="91" t="e">
        <f t="shared" ca="1" si="1875"/>
        <v>#N/A</v>
      </c>
      <c r="DK713" t="e">
        <f t="shared" ca="1" si="1876"/>
        <v>#N/A</v>
      </c>
      <c r="DL713" t="e">
        <f t="shared" ca="1" si="1877"/>
        <v>#N/A</v>
      </c>
      <c r="DM713" t="e">
        <f t="shared" ca="1" si="1878"/>
        <v>#N/A</v>
      </c>
      <c r="DN713" t="e">
        <f t="shared" ca="1" si="1879"/>
        <v>#N/A</v>
      </c>
      <c r="DO713" t="e">
        <f t="shared" ca="1" si="1880"/>
        <v>#N/A</v>
      </c>
      <c r="DP713" t="e">
        <f t="shared" ca="1" si="1881"/>
        <v>#N/A</v>
      </c>
      <c r="DQ713" t="e">
        <f t="shared" ca="1" si="1882"/>
        <v>#N/A</v>
      </c>
      <c r="DR713" t="e">
        <f t="shared" ca="1" si="1883"/>
        <v>#N/A</v>
      </c>
      <c r="DS713" t="e">
        <f t="shared" ca="1" si="1884"/>
        <v>#N/A</v>
      </c>
      <c r="DT713" t="e">
        <f t="shared" ca="1" si="1885"/>
        <v>#N/A</v>
      </c>
      <c r="DU713" t="e">
        <f t="shared" ca="1" si="1886"/>
        <v>#N/A</v>
      </c>
      <c r="DV713" t="e">
        <f t="shared" ca="1" si="1887"/>
        <v>#N/A</v>
      </c>
      <c r="DW713" t="e">
        <f t="shared" ca="1" si="1888"/>
        <v>#N/A</v>
      </c>
      <c r="DX713" t="e">
        <f t="shared" ca="1" si="1889"/>
        <v>#N/A</v>
      </c>
      <c r="DY713" t="e">
        <f t="shared" ca="1" si="1890"/>
        <v>#N/A</v>
      </c>
      <c r="DZ713" t="e">
        <f t="shared" ca="1" si="1891"/>
        <v>#N/A</v>
      </c>
      <c r="EA713" t="e">
        <f t="shared" ca="1" si="1892"/>
        <v>#N/A</v>
      </c>
      <c r="EB713" t="e">
        <f t="shared" ca="1" si="1893"/>
        <v>#N/A</v>
      </c>
      <c r="EC713" t="e">
        <f t="shared" ca="1" si="1894"/>
        <v>#N/A</v>
      </c>
      <c r="ED713" t="e">
        <f t="shared" ca="1" si="1895"/>
        <v>#N/A</v>
      </c>
      <c r="EE713" t="e">
        <f t="shared" ca="1" si="1896"/>
        <v>#N/A</v>
      </c>
      <c r="EF713" t="e">
        <f t="shared" ca="1" si="1897"/>
        <v>#N/A</v>
      </c>
      <c r="EG713" t="e">
        <f t="shared" ca="1" si="1898"/>
        <v>#N/A</v>
      </c>
      <c r="EH713" t="e">
        <f t="shared" ca="1" si="1899"/>
        <v>#N/A</v>
      </c>
      <c r="EI713" t="e">
        <f t="shared" ca="1" si="1900"/>
        <v>#N/A</v>
      </c>
      <c r="EJ713" t="e">
        <f t="shared" ca="1" si="1901"/>
        <v>#N/A</v>
      </c>
      <c r="EK713" t="e">
        <f t="shared" ca="1" si="1902"/>
        <v>#N/A</v>
      </c>
      <c r="EL713" t="e">
        <f t="shared" ca="1" si="1903"/>
        <v>#N/A</v>
      </c>
      <c r="EM713" t="e">
        <f t="shared" ca="1" si="1904"/>
        <v>#N/A</v>
      </c>
      <c r="EN713" s="91" t="e">
        <f t="shared" ca="1" si="1905"/>
        <v>#N/A</v>
      </c>
    </row>
    <row r="714" spans="1:144">
      <c r="A714">
        <f ca="1"/>
        <v>0</v>
      </c>
      <c r="B714">
        <f ca="1"/>
        <v>0</v>
      </c>
      <c r="C714">
        <f ca="1"/>
        <v>0</v>
      </c>
      <c r="D714" t="str">
        <f ca="1"/>
        <v/>
      </c>
      <c r="E714">
        <f ca="1"/>
        <v>0</v>
      </c>
      <c r="F714">
        <f ca="1"/>
        <v>0</v>
      </c>
      <c r="G714">
        <f ca="1"/>
        <v>0</v>
      </c>
      <c r="H714" t="str">
        <f ca="1"/>
        <v/>
      </c>
      <c r="I714">
        <f ca="1"/>
        <v>0</v>
      </c>
      <c r="J714" t="str">
        <f ca="1"/>
        <v/>
      </c>
      <c r="K714" t="str">
        <f ca="1"/>
        <v>0</v>
      </c>
      <c r="L714" t="str">
        <f ca="1"/>
        <v>0</v>
      </c>
      <c r="M714" t="str">
        <f ca="1"/>
        <v>0</v>
      </c>
      <c r="X714" s="91" t="e">
        <f t="shared" ca="1" si="1785"/>
        <v>#N/A</v>
      </c>
      <c r="Y714" t="e">
        <f t="shared" ca="1" si="1786"/>
        <v>#N/A</v>
      </c>
      <c r="Z714" t="e">
        <f t="shared" ca="1" si="1787"/>
        <v>#N/A</v>
      </c>
      <c r="AA714" t="e">
        <f t="shared" ca="1" si="1788"/>
        <v>#N/A</v>
      </c>
      <c r="AB714" t="e">
        <f t="shared" ca="1" si="1789"/>
        <v>#N/A</v>
      </c>
      <c r="AC714" t="e">
        <f t="shared" ca="1" si="1790"/>
        <v>#N/A</v>
      </c>
      <c r="AD714" t="e">
        <f t="shared" ca="1" si="1791"/>
        <v>#N/A</v>
      </c>
      <c r="AE714" t="e">
        <f t="shared" ca="1" si="1792"/>
        <v>#N/A</v>
      </c>
      <c r="AF714" t="e">
        <f t="shared" ca="1" si="1793"/>
        <v>#N/A</v>
      </c>
      <c r="AG714" t="e">
        <f t="shared" ca="1" si="1794"/>
        <v>#N/A</v>
      </c>
      <c r="AH714" t="e">
        <f t="shared" ca="1" si="1795"/>
        <v>#N/A</v>
      </c>
      <c r="AI714" t="e">
        <f t="shared" ca="1" si="1796"/>
        <v>#N/A</v>
      </c>
      <c r="AJ714" t="e">
        <f t="shared" ca="1" si="1797"/>
        <v>#N/A</v>
      </c>
      <c r="AK714" t="e">
        <f t="shared" ca="1" si="1798"/>
        <v>#N/A</v>
      </c>
      <c r="AL714" t="e">
        <f t="shared" ca="1" si="1799"/>
        <v>#N/A</v>
      </c>
      <c r="AM714" t="e">
        <f t="shared" ca="1" si="1800"/>
        <v>#N/A</v>
      </c>
      <c r="AN714" t="e">
        <f t="shared" ca="1" si="1801"/>
        <v>#N/A</v>
      </c>
      <c r="AO714" t="e">
        <f t="shared" ca="1" si="1802"/>
        <v>#N/A</v>
      </c>
      <c r="AP714" t="e">
        <f t="shared" ca="1" si="1803"/>
        <v>#N/A</v>
      </c>
      <c r="AQ714" t="e">
        <f t="shared" ca="1" si="1804"/>
        <v>#N/A</v>
      </c>
      <c r="AR714" t="e">
        <f t="shared" ca="1" si="1805"/>
        <v>#N/A</v>
      </c>
      <c r="AS714" t="e">
        <f t="shared" ca="1" si="1806"/>
        <v>#N/A</v>
      </c>
      <c r="AT714" t="e">
        <f t="shared" ca="1" si="1807"/>
        <v>#N/A</v>
      </c>
      <c r="AU714" t="e">
        <f t="shared" ca="1" si="1808"/>
        <v>#N/A</v>
      </c>
      <c r="AV714" t="e">
        <f t="shared" ca="1" si="1809"/>
        <v>#N/A</v>
      </c>
      <c r="AW714" t="e">
        <f t="shared" ca="1" si="1810"/>
        <v>#N/A</v>
      </c>
      <c r="AX714" t="e">
        <f t="shared" ca="1" si="1811"/>
        <v>#N/A</v>
      </c>
      <c r="AY714" t="e">
        <f t="shared" ca="1" si="1812"/>
        <v>#N/A</v>
      </c>
      <c r="AZ714" t="e">
        <f t="shared" ca="1" si="1813"/>
        <v>#N/A</v>
      </c>
      <c r="BA714" t="e">
        <f t="shared" ca="1" si="1814"/>
        <v>#N/A</v>
      </c>
      <c r="BB714" s="91" t="e">
        <f t="shared" ca="1" si="1815"/>
        <v>#N/A</v>
      </c>
      <c r="BC714" t="e">
        <f t="shared" ca="1" si="1816"/>
        <v>#N/A</v>
      </c>
      <c r="BD714" t="e">
        <f t="shared" ca="1" si="1817"/>
        <v>#N/A</v>
      </c>
      <c r="BE714" t="e">
        <f t="shared" ca="1" si="1818"/>
        <v>#N/A</v>
      </c>
      <c r="BF714" t="e">
        <f t="shared" ca="1" si="1819"/>
        <v>#N/A</v>
      </c>
      <c r="BG714" t="e">
        <f t="shared" ca="1" si="1820"/>
        <v>#N/A</v>
      </c>
      <c r="BH714" t="e">
        <f t="shared" ca="1" si="1821"/>
        <v>#N/A</v>
      </c>
      <c r="BI714" t="e">
        <f t="shared" ca="1" si="1822"/>
        <v>#N/A</v>
      </c>
      <c r="BJ714" t="e">
        <f t="shared" ca="1" si="1823"/>
        <v>#N/A</v>
      </c>
      <c r="BK714" t="e">
        <f t="shared" ca="1" si="1824"/>
        <v>#N/A</v>
      </c>
      <c r="BL714" t="e">
        <f t="shared" ca="1" si="1825"/>
        <v>#N/A</v>
      </c>
      <c r="BM714" t="e">
        <f t="shared" ca="1" si="1826"/>
        <v>#N/A</v>
      </c>
      <c r="BN714" t="e">
        <f t="shared" ca="1" si="1827"/>
        <v>#N/A</v>
      </c>
      <c r="BO714" t="e">
        <f t="shared" ca="1" si="1828"/>
        <v>#N/A</v>
      </c>
      <c r="BP714" t="e">
        <f t="shared" ca="1" si="1829"/>
        <v>#N/A</v>
      </c>
      <c r="BQ714" t="e">
        <f t="shared" ca="1" si="1830"/>
        <v>#N/A</v>
      </c>
      <c r="BR714" t="e">
        <f t="shared" ca="1" si="1831"/>
        <v>#N/A</v>
      </c>
      <c r="BS714" t="e">
        <f t="shared" ca="1" si="1832"/>
        <v>#N/A</v>
      </c>
      <c r="BT714" t="e">
        <f t="shared" ca="1" si="1833"/>
        <v>#N/A</v>
      </c>
      <c r="BU714" t="e">
        <f t="shared" ca="1" si="1834"/>
        <v>#N/A</v>
      </c>
      <c r="BV714" t="e">
        <f t="shared" ca="1" si="1835"/>
        <v>#N/A</v>
      </c>
      <c r="BW714" t="e">
        <f t="shared" ca="1" si="1836"/>
        <v>#N/A</v>
      </c>
      <c r="BX714" t="e">
        <f t="shared" ca="1" si="1837"/>
        <v>#N/A</v>
      </c>
      <c r="BY714" t="e">
        <f t="shared" ca="1" si="1838"/>
        <v>#N/A</v>
      </c>
      <c r="BZ714" t="e">
        <f t="shared" ca="1" si="1839"/>
        <v>#N/A</v>
      </c>
      <c r="CA714" t="e">
        <f t="shared" ca="1" si="1840"/>
        <v>#N/A</v>
      </c>
      <c r="CB714" t="e">
        <f t="shared" ca="1" si="1841"/>
        <v>#N/A</v>
      </c>
      <c r="CC714" t="e">
        <f t="shared" ca="1" si="1842"/>
        <v>#N/A</v>
      </c>
      <c r="CD714" t="e">
        <f t="shared" ca="1" si="1843"/>
        <v>#N/A</v>
      </c>
      <c r="CE714" t="e">
        <f t="shared" ca="1" si="1844"/>
        <v>#N/A</v>
      </c>
      <c r="CF714" s="91" t="e">
        <f t="shared" ca="1" si="1845"/>
        <v>#N/A</v>
      </c>
      <c r="CG714" t="e">
        <f t="shared" ca="1" si="1846"/>
        <v>#N/A</v>
      </c>
      <c r="CH714" t="e">
        <f t="shared" ca="1" si="1847"/>
        <v>#N/A</v>
      </c>
      <c r="CI714" t="e">
        <f t="shared" ca="1" si="1848"/>
        <v>#N/A</v>
      </c>
      <c r="CJ714" t="e">
        <f t="shared" ca="1" si="1849"/>
        <v>#N/A</v>
      </c>
      <c r="CK714" t="e">
        <f t="shared" ca="1" si="1850"/>
        <v>#N/A</v>
      </c>
      <c r="CL714" t="e">
        <f t="shared" ca="1" si="1851"/>
        <v>#N/A</v>
      </c>
      <c r="CM714" t="e">
        <f t="shared" ca="1" si="1852"/>
        <v>#N/A</v>
      </c>
      <c r="CN714" t="e">
        <f t="shared" ca="1" si="1853"/>
        <v>#N/A</v>
      </c>
      <c r="CO714" t="e">
        <f t="shared" ca="1" si="1854"/>
        <v>#N/A</v>
      </c>
      <c r="CP714" t="e">
        <f t="shared" ca="1" si="1855"/>
        <v>#N/A</v>
      </c>
      <c r="CQ714" t="e">
        <f t="shared" ca="1" si="1856"/>
        <v>#N/A</v>
      </c>
      <c r="CR714" t="e">
        <f t="shared" ca="1" si="1857"/>
        <v>#N/A</v>
      </c>
      <c r="CS714" t="e">
        <f t="shared" ca="1" si="1858"/>
        <v>#N/A</v>
      </c>
      <c r="CT714" t="e">
        <f t="shared" ca="1" si="1859"/>
        <v>#N/A</v>
      </c>
      <c r="CU714" t="e">
        <f t="shared" ca="1" si="1860"/>
        <v>#N/A</v>
      </c>
      <c r="CV714" t="e">
        <f t="shared" ca="1" si="1861"/>
        <v>#N/A</v>
      </c>
      <c r="CW714" t="e">
        <f t="shared" ca="1" si="1862"/>
        <v>#N/A</v>
      </c>
      <c r="CX714" t="e">
        <f t="shared" ca="1" si="1863"/>
        <v>#N/A</v>
      </c>
      <c r="CY714" t="e">
        <f t="shared" ca="1" si="1864"/>
        <v>#N/A</v>
      </c>
      <c r="CZ714" t="e">
        <f t="shared" ca="1" si="1865"/>
        <v>#N/A</v>
      </c>
      <c r="DA714" t="e">
        <f t="shared" ca="1" si="1866"/>
        <v>#N/A</v>
      </c>
      <c r="DB714" t="e">
        <f t="shared" ca="1" si="1867"/>
        <v>#N/A</v>
      </c>
      <c r="DC714" t="e">
        <f t="shared" ca="1" si="1868"/>
        <v>#N/A</v>
      </c>
      <c r="DD714" t="e">
        <f t="shared" ca="1" si="1869"/>
        <v>#N/A</v>
      </c>
      <c r="DE714" t="e">
        <f t="shared" ca="1" si="1870"/>
        <v>#N/A</v>
      </c>
      <c r="DF714" t="e">
        <f t="shared" ca="1" si="1871"/>
        <v>#N/A</v>
      </c>
      <c r="DG714" t="e">
        <f t="shared" ca="1" si="1872"/>
        <v>#N/A</v>
      </c>
      <c r="DH714" t="e">
        <f t="shared" ca="1" si="1873"/>
        <v>#N/A</v>
      </c>
      <c r="DI714" t="e">
        <f t="shared" ca="1" si="1874"/>
        <v>#N/A</v>
      </c>
      <c r="DJ714" s="91" t="e">
        <f t="shared" ca="1" si="1875"/>
        <v>#N/A</v>
      </c>
      <c r="DK714" t="e">
        <f t="shared" ca="1" si="1876"/>
        <v>#N/A</v>
      </c>
      <c r="DL714" t="e">
        <f t="shared" ca="1" si="1877"/>
        <v>#N/A</v>
      </c>
      <c r="DM714" t="e">
        <f t="shared" ca="1" si="1878"/>
        <v>#N/A</v>
      </c>
      <c r="DN714" t="e">
        <f t="shared" ca="1" si="1879"/>
        <v>#N/A</v>
      </c>
      <c r="DO714" t="e">
        <f t="shared" ca="1" si="1880"/>
        <v>#N/A</v>
      </c>
      <c r="DP714" t="e">
        <f t="shared" ca="1" si="1881"/>
        <v>#N/A</v>
      </c>
      <c r="DQ714" t="e">
        <f t="shared" ca="1" si="1882"/>
        <v>#N/A</v>
      </c>
      <c r="DR714" t="e">
        <f t="shared" ca="1" si="1883"/>
        <v>#N/A</v>
      </c>
      <c r="DS714" t="e">
        <f t="shared" ca="1" si="1884"/>
        <v>#N/A</v>
      </c>
      <c r="DT714" t="e">
        <f t="shared" ca="1" si="1885"/>
        <v>#N/A</v>
      </c>
      <c r="DU714" t="e">
        <f t="shared" ca="1" si="1886"/>
        <v>#N/A</v>
      </c>
      <c r="DV714" t="e">
        <f t="shared" ca="1" si="1887"/>
        <v>#N/A</v>
      </c>
      <c r="DW714" t="e">
        <f t="shared" ca="1" si="1888"/>
        <v>#N/A</v>
      </c>
      <c r="DX714" t="e">
        <f t="shared" ca="1" si="1889"/>
        <v>#N/A</v>
      </c>
      <c r="DY714" t="e">
        <f t="shared" ca="1" si="1890"/>
        <v>#N/A</v>
      </c>
      <c r="DZ714" t="e">
        <f t="shared" ca="1" si="1891"/>
        <v>#N/A</v>
      </c>
      <c r="EA714" t="e">
        <f t="shared" ca="1" si="1892"/>
        <v>#N/A</v>
      </c>
      <c r="EB714" t="e">
        <f t="shared" ca="1" si="1893"/>
        <v>#N/A</v>
      </c>
      <c r="EC714" t="e">
        <f t="shared" ca="1" si="1894"/>
        <v>#N/A</v>
      </c>
      <c r="ED714" t="e">
        <f t="shared" ca="1" si="1895"/>
        <v>#N/A</v>
      </c>
      <c r="EE714" t="e">
        <f t="shared" ca="1" si="1896"/>
        <v>#N/A</v>
      </c>
      <c r="EF714" t="e">
        <f t="shared" ca="1" si="1897"/>
        <v>#N/A</v>
      </c>
      <c r="EG714" t="e">
        <f t="shared" ca="1" si="1898"/>
        <v>#N/A</v>
      </c>
      <c r="EH714" t="e">
        <f t="shared" ca="1" si="1899"/>
        <v>#N/A</v>
      </c>
      <c r="EI714" t="e">
        <f t="shared" ca="1" si="1900"/>
        <v>#N/A</v>
      </c>
      <c r="EJ714" t="e">
        <f t="shared" ca="1" si="1901"/>
        <v>#N/A</v>
      </c>
      <c r="EK714" t="e">
        <f t="shared" ca="1" si="1902"/>
        <v>#N/A</v>
      </c>
      <c r="EL714" t="e">
        <f t="shared" ca="1" si="1903"/>
        <v>#N/A</v>
      </c>
      <c r="EM714" t="e">
        <f t="shared" ca="1" si="1904"/>
        <v>#N/A</v>
      </c>
      <c r="EN714" s="91" t="e">
        <f t="shared" ca="1" si="1905"/>
        <v>#N/A</v>
      </c>
    </row>
    <row r="715" spans="1:144">
      <c r="A715">
        <f ca="1"/>
        <v>0</v>
      </c>
      <c r="B715">
        <f ca="1"/>
        <v>0</v>
      </c>
      <c r="C715">
        <f ca="1"/>
        <v>0</v>
      </c>
      <c r="D715" t="str">
        <f ca="1"/>
        <v/>
      </c>
      <c r="E715">
        <f ca="1"/>
        <v>0</v>
      </c>
      <c r="F715">
        <f ca="1"/>
        <v>0</v>
      </c>
      <c r="G715">
        <f ca="1"/>
        <v>0</v>
      </c>
      <c r="H715" t="str">
        <f ca="1"/>
        <v/>
      </c>
      <c r="I715">
        <f ca="1"/>
        <v>0</v>
      </c>
      <c r="J715" t="str">
        <f ca="1"/>
        <v/>
      </c>
      <c r="K715" t="str">
        <f ca="1"/>
        <v>0</v>
      </c>
      <c r="L715" t="str">
        <f ca="1"/>
        <v>0</v>
      </c>
      <c r="M715" t="str">
        <f ca="1"/>
        <v>0</v>
      </c>
      <c r="X715" s="91" t="e">
        <f t="shared" ca="1" si="1785"/>
        <v>#N/A</v>
      </c>
      <c r="Y715" t="e">
        <f t="shared" ca="1" si="1786"/>
        <v>#N/A</v>
      </c>
      <c r="Z715" t="e">
        <f t="shared" ca="1" si="1787"/>
        <v>#N/A</v>
      </c>
      <c r="AA715" t="e">
        <f t="shared" ca="1" si="1788"/>
        <v>#N/A</v>
      </c>
      <c r="AB715" t="e">
        <f t="shared" ca="1" si="1789"/>
        <v>#N/A</v>
      </c>
      <c r="AC715" t="e">
        <f t="shared" ca="1" si="1790"/>
        <v>#N/A</v>
      </c>
      <c r="AD715" t="e">
        <f t="shared" ca="1" si="1791"/>
        <v>#N/A</v>
      </c>
      <c r="AE715" t="e">
        <f t="shared" ca="1" si="1792"/>
        <v>#N/A</v>
      </c>
      <c r="AF715" t="e">
        <f t="shared" ca="1" si="1793"/>
        <v>#N/A</v>
      </c>
      <c r="AG715" t="e">
        <f t="shared" ca="1" si="1794"/>
        <v>#N/A</v>
      </c>
      <c r="AH715" t="e">
        <f t="shared" ca="1" si="1795"/>
        <v>#N/A</v>
      </c>
      <c r="AI715" t="e">
        <f t="shared" ca="1" si="1796"/>
        <v>#N/A</v>
      </c>
      <c r="AJ715" t="e">
        <f t="shared" ca="1" si="1797"/>
        <v>#N/A</v>
      </c>
      <c r="AK715" t="e">
        <f t="shared" ca="1" si="1798"/>
        <v>#N/A</v>
      </c>
      <c r="AL715" t="e">
        <f t="shared" ca="1" si="1799"/>
        <v>#N/A</v>
      </c>
      <c r="AM715" t="e">
        <f t="shared" ca="1" si="1800"/>
        <v>#N/A</v>
      </c>
      <c r="AN715" t="e">
        <f t="shared" ca="1" si="1801"/>
        <v>#N/A</v>
      </c>
      <c r="AO715" t="e">
        <f t="shared" ca="1" si="1802"/>
        <v>#N/A</v>
      </c>
      <c r="AP715" t="e">
        <f t="shared" ca="1" si="1803"/>
        <v>#N/A</v>
      </c>
      <c r="AQ715" t="e">
        <f t="shared" ca="1" si="1804"/>
        <v>#N/A</v>
      </c>
      <c r="AR715" t="e">
        <f t="shared" ca="1" si="1805"/>
        <v>#N/A</v>
      </c>
      <c r="AS715" t="e">
        <f t="shared" ca="1" si="1806"/>
        <v>#N/A</v>
      </c>
      <c r="AT715" t="e">
        <f t="shared" ca="1" si="1807"/>
        <v>#N/A</v>
      </c>
      <c r="AU715" t="e">
        <f t="shared" ca="1" si="1808"/>
        <v>#N/A</v>
      </c>
      <c r="AV715" t="e">
        <f t="shared" ca="1" si="1809"/>
        <v>#N/A</v>
      </c>
      <c r="AW715" t="e">
        <f t="shared" ca="1" si="1810"/>
        <v>#N/A</v>
      </c>
      <c r="AX715" t="e">
        <f t="shared" ca="1" si="1811"/>
        <v>#N/A</v>
      </c>
      <c r="AY715" t="e">
        <f t="shared" ca="1" si="1812"/>
        <v>#N/A</v>
      </c>
      <c r="AZ715" t="e">
        <f t="shared" ca="1" si="1813"/>
        <v>#N/A</v>
      </c>
      <c r="BA715" t="e">
        <f t="shared" ca="1" si="1814"/>
        <v>#N/A</v>
      </c>
      <c r="BB715" s="91" t="e">
        <f t="shared" ca="1" si="1815"/>
        <v>#N/A</v>
      </c>
      <c r="BC715" t="e">
        <f t="shared" ca="1" si="1816"/>
        <v>#N/A</v>
      </c>
      <c r="BD715" t="e">
        <f t="shared" ca="1" si="1817"/>
        <v>#N/A</v>
      </c>
      <c r="BE715" t="e">
        <f t="shared" ca="1" si="1818"/>
        <v>#N/A</v>
      </c>
      <c r="BF715" t="e">
        <f t="shared" ca="1" si="1819"/>
        <v>#N/A</v>
      </c>
      <c r="BG715" t="e">
        <f t="shared" ca="1" si="1820"/>
        <v>#N/A</v>
      </c>
      <c r="BH715" t="e">
        <f t="shared" ca="1" si="1821"/>
        <v>#N/A</v>
      </c>
      <c r="BI715" t="e">
        <f t="shared" ca="1" si="1822"/>
        <v>#N/A</v>
      </c>
      <c r="BJ715" t="e">
        <f t="shared" ca="1" si="1823"/>
        <v>#N/A</v>
      </c>
      <c r="BK715" t="e">
        <f t="shared" ca="1" si="1824"/>
        <v>#N/A</v>
      </c>
      <c r="BL715" t="e">
        <f t="shared" ca="1" si="1825"/>
        <v>#N/A</v>
      </c>
      <c r="BM715" t="e">
        <f t="shared" ca="1" si="1826"/>
        <v>#N/A</v>
      </c>
      <c r="BN715" t="e">
        <f t="shared" ca="1" si="1827"/>
        <v>#N/A</v>
      </c>
      <c r="BO715" t="e">
        <f t="shared" ca="1" si="1828"/>
        <v>#N/A</v>
      </c>
      <c r="BP715" t="e">
        <f t="shared" ca="1" si="1829"/>
        <v>#N/A</v>
      </c>
      <c r="BQ715" t="e">
        <f t="shared" ca="1" si="1830"/>
        <v>#N/A</v>
      </c>
      <c r="BR715" t="e">
        <f t="shared" ca="1" si="1831"/>
        <v>#N/A</v>
      </c>
      <c r="BS715" t="e">
        <f t="shared" ca="1" si="1832"/>
        <v>#N/A</v>
      </c>
      <c r="BT715" t="e">
        <f t="shared" ca="1" si="1833"/>
        <v>#N/A</v>
      </c>
      <c r="BU715" t="e">
        <f t="shared" ca="1" si="1834"/>
        <v>#N/A</v>
      </c>
      <c r="BV715" t="e">
        <f t="shared" ca="1" si="1835"/>
        <v>#N/A</v>
      </c>
      <c r="BW715" t="e">
        <f t="shared" ca="1" si="1836"/>
        <v>#N/A</v>
      </c>
      <c r="BX715" t="e">
        <f t="shared" ca="1" si="1837"/>
        <v>#N/A</v>
      </c>
      <c r="BY715" t="e">
        <f t="shared" ca="1" si="1838"/>
        <v>#N/A</v>
      </c>
      <c r="BZ715" t="e">
        <f t="shared" ca="1" si="1839"/>
        <v>#N/A</v>
      </c>
      <c r="CA715" t="e">
        <f t="shared" ca="1" si="1840"/>
        <v>#N/A</v>
      </c>
      <c r="CB715" t="e">
        <f t="shared" ca="1" si="1841"/>
        <v>#N/A</v>
      </c>
      <c r="CC715" t="e">
        <f t="shared" ca="1" si="1842"/>
        <v>#N/A</v>
      </c>
      <c r="CD715" t="e">
        <f t="shared" ca="1" si="1843"/>
        <v>#N/A</v>
      </c>
      <c r="CE715" t="e">
        <f t="shared" ca="1" si="1844"/>
        <v>#N/A</v>
      </c>
      <c r="CF715" s="91" t="e">
        <f t="shared" ca="1" si="1845"/>
        <v>#N/A</v>
      </c>
      <c r="CG715" t="e">
        <f t="shared" ca="1" si="1846"/>
        <v>#N/A</v>
      </c>
      <c r="CH715" t="e">
        <f t="shared" ca="1" si="1847"/>
        <v>#N/A</v>
      </c>
      <c r="CI715" t="e">
        <f t="shared" ca="1" si="1848"/>
        <v>#N/A</v>
      </c>
      <c r="CJ715" t="e">
        <f t="shared" ca="1" si="1849"/>
        <v>#N/A</v>
      </c>
      <c r="CK715" t="e">
        <f t="shared" ca="1" si="1850"/>
        <v>#N/A</v>
      </c>
      <c r="CL715" t="e">
        <f t="shared" ca="1" si="1851"/>
        <v>#N/A</v>
      </c>
      <c r="CM715" t="e">
        <f t="shared" ca="1" si="1852"/>
        <v>#N/A</v>
      </c>
      <c r="CN715" t="e">
        <f t="shared" ca="1" si="1853"/>
        <v>#N/A</v>
      </c>
      <c r="CO715" t="e">
        <f t="shared" ca="1" si="1854"/>
        <v>#N/A</v>
      </c>
      <c r="CP715" t="e">
        <f t="shared" ca="1" si="1855"/>
        <v>#N/A</v>
      </c>
      <c r="CQ715" t="e">
        <f t="shared" ca="1" si="1856"/>
        <v>#N/A</v>
      </c>
      <c r="CR715" t="e">
        <f t="shared" ca="1" si="1857"/>
        <v>#N/A</v>
      </c>
      <c r="CS715" t="e">
        <f t="shared" ca="1" si="1858"/>
        <v>#N/A</v>
      </c>
      <c r="CT715" t="e">
        <f t="shared" ca="1" si="1859"/>
        <v>#N/A</v>
      </c>
      <c r="CU715" t="e">
        <f t="shared" ca="1" si="1860"/>
        <v>#N/A</v>
      </c>
      <c r="CV715" t="e">
        <f t="shared" ca="1" si="1861"/>
        <v>#N/A</v>
      </c>
      <c r="CW715" t="e">
        <f t="shared" ca="1" si="1862"/>
        <v>#N/A</v>
      </c>
      <c r="CX715" t="e">
        <f t="shared" ca="1" si="1863"/>
        <v>#N/A</v>
      </c>
      <c r="CY715" t="e">
        <f t="shared" ca="1" si="1864"/>
        <v>#N/A</v>
      </c>
      <c r="CZ715" t="e">
        <f t="shared" ca="1" si="1865"/>
        <v>#N/A</v>
      </c>
      <c r="DA715" t="e">
        <f t="shared" ca="1" si="1866"/>
        <v>#N/A</v>
      </c>
      <c r="DB715" t="e">
        <f t="shared" ca="1" si="1867"/>
        <v>#N/A</v>
      </c>
      <c r="DC715" t="e">
        <f t="shared" ca="1" si="1868"/>
        <v>#N/A</v>
      </c>
      <c r="DD715" t="e">
        <f t="shared" ca="1" si="1869"/>
        <v>#N/A</v>
      </c>
      <c r="DE715" t="e">
        <f t="shared" ca="1" si="1870"/>
        <v>#N/A</v>
      </c>
      <c r="DF715" t="e">
        <f t="shared" ca="1" si="1871"/>
        <v>#N/A</v>
      </c>
      <c r="DG715" t="e">
        <f t="shared" ca="1" si="1872"/>
        <v>#N/A</v>
      </c>
      <c r="DH715" t="e">
        <f t="shared" ca="1" si="1873"/>
        <v>#N/A</v>
      </c>
      <c r="DI715" t="e">
        <f t="shared" ca="1" si="1874"/>
        <v>#N/A</v>
      </c>
      <c r="DJ715" s="91" t="e">
        <f t="shared" ca="1" si="1875"/>
        <v>#N/A</v>
      </c>
      <c r="DK715" t="e">
        <f t="shared" ca="1" si="1876"/>
        <v>#N/A</v>
      </c>
      <c r="DL715" t="e">
        <f t="shared" ca="1" si="1877"/>
        <v>#N/A</v>
      </c>
      <c r="DM715" t="e">
        <f t="shared" ca="1" si="1878"/>
        <v>#N/A</v>
      </c>
      <c r="DN715" t="e">
        <f t="shared" ca="1" si="1879"/>
        <v>#N/A</v>
      </c>
      <c r="DO715" t="e">
        <f t="shared" ca="1" si="1880"/>
        <v>#N/A</v>
      </c>
      <c r="DP715" t="e">
        <f t="shared" ca="1" si="1881"/>
        <v>#N/A</v>
      </c>
      <c r="DQ715" t="e">
        <f t="shared" ca="1" si="1882"/>
        <v>#N/A</v>
      </c>
      <c r="DR715" t="e">
        <f t="shared" ca="1" si="1883"/>
        <v>#N/A</v>
      </c>
      <c r="DS715" t="e">
        <f t="shared" ca="1" si="1884"/>
        <v>#N/A</v>
      </c>
      <c r="DT715" t="e">
        <f t="shared" ca="1" si="1885"/>
        <v>#N/A</v>
      </c>
      <c r="DU715" t="e">
        <f t="shared" ca="1" si="1886"/>
        <v>#N/A</v>
      </c>
      <c r="DV715" t="e">
        <f t="shared" ca="1" si="1887"/>
        <v>#N/A</v>
      </c>
      <c r="DW715" t="e">
        <f t="shared" ca="1" si="1888"/>
        <v>#N/A</v>
      </c>
      <c r="DX715" t="e">
        <f t="shared" ca="1" si="1889"/>
        <v>#N/A</v>
      </c>
      <c r="DY715" t="e">
        <f t="shared" ca="1" si="1890"/>
        <v>#N/A</v>
      </c>
      <c r="DZ715" t="e">
        <f t="shared" ca="1" si="1891"/>
        <v>#N/A</v>
      </c>
      <c r="EA715" t="e">
        <f t="shared" ca="1" si="1892"/>
        <v>#N/A</v>
      </c>
      <c r="EB715" t="e">
        <f t="shared" ca="1" si="1893"/>
        <v>#N/A</v>
      </c>
      <c r="EC715" t="e">
        <f t="shared" ca="1" si="1894"/>
        <v>#N/A</v>
      </c>
      <c r="ED715" t="e">
        <f t="shared" ca="1" si="1895"/>
        <v>#N/A</v>
      </c>
      <c r="EE715" t="e">
        <f t="shared" ca="1" si="1896"/>
        <v>#N/A</v>
      </c>
      <c r="EF715" t="e">
        <f t="shared" ca="1" si="1897"/>
        <v>#N/A</v>
      </c>
      <c r="EG715" t="e">
        <f t="shared" ca="1" si="1898"/>
        <v>#N/A</v>
      </c>
      <c r="EH715" t="e">
        <f t="shared" ca="1" si="1899"/>
        <v>#N/A</v>
      </c>
      <c r="EI715" t="e">
        <f t="shared" ca="1" si="1900"/>
        <v>#N/A</v>
      </c>
      <c r="EJ715" t="e">
        <f t="shared" ca="1" si="1901"/>
        <v>#N/A</v>
      </c>
      <c r="EK715" t="e">
        <f t="shared" ca="1" si="1902"/>
        <v>#N/A</v>
      </c>
      <c r="EL715" t="e">
        <f t="shared" ca="1" si="1903"/>
        <v>#N/A</v>
      </c>
      <c r="EM715" t="e">
        <f t="shared" ca="1" si="1904"/>
        <v>#N/A</v>
      </c>
      <c r="EN715" s="91" t="e">
        <f t="shared" ca="1" si="1905"/>
        <v>#N/A</v>
      </c>
    </row>
    <row r="716" spans="1:144">
      <c r="A716">
        <f ca="1"/>
        <v>0</v>
      </c>
      <c r="B716">
        <f ca="1"/>
        <v>0</v>
      </c>
      <c r="C716">
        <f ca="1"/>
        <v>0</v>
      </c>
      <c r="D716" t="str">
        <f ca="1"/>
        <v/>
      </c>
      <c r="E716">
        <f ca="1"/>
        <v>0</v>
      </c>
      <c r="F716">
        <f ca="1"/>
        <v>0</v>
      </c>
      <c r="G716">
        <f ca="1"/>
        <v>0</v>
      </c>
      <c r="H716" t="str">
        <f ca="1"/>
        <v/>
      </c>
      <c r="I716">
        <f ca="1"/>
        <v>0</v>
      </c>
      <c r="J716" t="str">
        <f ca="1"/>
        <v/>
      </c>
      <c r="K716" t="str">
        <f ca="1"/>
        <v>0</v>
      </c>
      <c r="L716" t="str">
        <f ca="1"/>
        <v>0</v>
      </c>
      <c r="M716" t="str">
        <f ca="1"/>
        <v>0</v>
      </c>
      <c r="X716" s="91" t="e">
        <f t="shared" ca="1" si="1785"/>
        <v>#N/A</v>
      </c>
      <c r="Y716" t="e">
        <f t="shared" ca="1" si="1786"/>
        <v>#N/A</v>
      </c>
      <c r="Z716" t="e">
        <f t="shared" ca="1" si="1787"/>
        <v>#N/A</v>
      </c>
      <c r="AA716" t="e">
        <f t="shared" ca="1" si="1788"/>
        <v>#N/A</v>
      </c>
      <c r="AB716" t="e">
        <f t="shared" ca="1" si="1789"/>
        <v>#N/A</v>
      </c>
      <c r="AC716" t="e">
        <f t="shared" ca="1" si="1790"/>
        <v>#N/A</v>
      </c>
      <c r="AD716" t="e">
        <f t="shared" ca="1" si="1791"/>
        <v>#N/A</v>
      </c>
      <c r="AE716" t="e">
        <f t="shared" ca="1" si="1792"/>
        <v>#N/A</v>
      </c>
      <c r="AF716" t="e">
        <f t="shared" ca="1" si="1793"/>
        <v>#N/A</v>
      </c>
      <c r="AG716" t="e">
        <f t="shared" ca="1" si="1794"/>
        <v>#N/A</v>
      </c>
      <c r="AH716" t="e">
        <f t="shared" ca="1" si="1795"/>
        <v>#N/A</v>
      </c>
      <c r="AI716" t="e">
        <f t="shared" ca="1" si="1796"/>
        <v>#N/A</v>
      </c>
      <c r="AJ716" t="e">
        <f t="shared" ca="1" si="1797"/>
        <v>#N/A</v>
      </c>
      <c r="AK716" t="e">
        <f t="shared" ca="1" si="1798"/>
        <v>#N/A</v>
      </c>
      <c r="AL716" t="e">
        <f t="shared" ca="1" si="1799"/>
        <v>#N/A</v>
      </c>
      <c r="AM716" t="e">
        <f t="shared" ca="1" si="1800"/>
        <v>#N/A</v>
      </c>
      <c r="AN716" t="e">
        <f t="shared" ca="1" si="1801"/>
        <v>#N/A</v>
      </c>
      <c r="AO716" t="e">
        <f t="shared" ca="1" si="1802"/>
        <v>#N/A</v>
      </c>
      <c r="AP716" t="e">
        <f t="shared" ca="1" si="1803"/>
        <v>#N/A</v>
      </c>
      <c r="AQ716" t="e">
        <f t="shared" ca="1" si="1804"/>
        <v>#N/A</v>
      </c>
      <c r="AR716" t="e">
        <f t="shared" ca="1" si="1805"/>
        <v>#N/A</v>
      </c>
      <c r="AS716" t="e">
        <f t="shared" ca="1" si="1806"/>
        <v>#N/A</v>
      </c>
      <c r="AT716" t="e">
        <f t="shared" ca="1" si="1807"/>
        <v>#N/A</v>
      </c>
      <c r="AU716" t="e">
        <f t="shared" ca="1" si="1808"/>
        <v>#N/A</v>
      </c>
      <c r="AV716" t="e">
        <f t="shared" ca="1" si="1809"/>
        <v>#N/A</v>
      </c>
      <c r="AW716" t="e">
        <f t="shared" ca="1" si="1810"/>
        <v>#N/A</v>
      </c>
      <c r="AX716" t="e">
        <f t="shared" ca="1" si="1811"/>
        <v>#N/A</v>
      </c>
      <c r="AY716" t="e">
        <f t="shared" ca="1" si="1812"/>
        <v>#N/A</v>
      </c>
      <c r="AZ716" t="e">
        <f t="shared" ca="1" si="1813"/>
        <v>#N/A</v>
      </c>
      <c r="BA716" t="e">
        <f t="shared" ca="1" si="1814"/>
        <v>#N/A</v>
      </c>
      <c r="BB716" s="91" t="e">
        <f t="shared" ca="1" si="1815"/>
        <v>#N/A</v>
      </c>
      <c r="BC716" t="e">
        <f t="shared" ca="1" si="1816"/>
        <v>#N/A</v>
      </c>
      <c r="BD716" t="e">
        <f t="shared" ca="1" si="1817"/>
        <v>#N/A</v>
      </c>
      <c r="BE716" t="e">
        <f t="shared" ca="1" si="1818"/>
        <v>#N/A</v>
      </c>
      <c r="BF716" t="e">
        <f t="shared" ca="1" si="1819"/>
        <v>#N/A</v>
      </c>
      <c r="BG716" t="e">
        <f t="shared" ca="1" si="1820"/>
        <v>#N/A</v>
      </c>
      <c r="BH716" t="e">
        <f t="shared" ca="1" si="1821"/>
        <v>#N/A</v>
      </c>
      <c r="BI716" t="e">
        <f t="shared" ca="1" si="1822"/>
        <v>#N/A</v>
      </c>
      <c r="BJ716" t="e">
        <f t="shared" ca="1" si="1823"/>
        <v>#N/A</v>
      </c>
      <c r="BK716" t="e">
        <f t="shared" ca="1" si="1824"/>
        <v>#N/A</v>
      </c>
      <c r="BL716" t="e">
        <f t="shared" ca="1" si="1825"/>
        <v>#N/A</v>
      </c>
      <c r="BM716" t="e">
        <f t="shared" ca="1" si="1826"/>
        <v>#N/A</v>
      </c>
      <c r="BN716" t="e">
        <f t="shared" ca="1" si="1827"/>
        <v>#N/A</v>
      </c>
      <c r="BO716" t="e">
        <f t="shared" ca="1" si="1828"/>
        <v>#N/A</v>
      </c>
      <c r="BP716" t="e">
        <f t="shared" ca="1" si="1829"/>
        <v>#N/A</v>
      </c>
      <c r="BQ716" t="e">
        <f t="shared" ca="1" si="1830"/>
        <v>#N/A</v>
      </c>
      <c r="BR716" t="e">
        <f t="shared" ca="1" si="1831"/>
        <v>#N/A</v>
      </c>
      <c r="BS716" t="e">
        <f t="shared" ca="1" si="1832"/>
        <v>#N/A</v>
      </c>
      <c r="BT716" t="e">
        <f t="shared" ca="1" si="1833"/>
        <v>#N/A</v>
      </c>
      <c r="BU716" t="e">
        <f t="shared" ca="1" si="1834"/>
        <v>#N/A</v>
      </c>
      <c r="BV716" t="e">
        <f t="shared" ca="1" si="1835"/>
        <v>#N/A</v>
      </c>
      <c r="BW716" t="e">
        <f t="shared" ca="1" si="1836"/>
        <v>#N/A</v>
      </c>
      <c r="BX716" t="e">
        <f t="shared" ca="1" si="1837"/>
        <v>#N/A</v>
      </c>
      <c r="BY716" t="e">
        <f t="shared" ca="1" si="1838"/>
        <v>#N/A</v>
      </c>
      <c r="BZ716" t="e">
        <f t="shared" ca="1" si="1839"/>
        <v>#N/A</v>
      </c>
      <c r="CA716" t="e">
        <f t="shared" ca="1" si="1840"/>
        <v>#N/A</v>
      </c>
      <c r="CB716" t="e">
        <f t="shared" ca="1" si="1841"/>
        <v>#N/A</v>
      </c>
      <c r="CC716" t="e">
        <f t="shared" ca="1" si="1842"/>
        <v>#N/A</v>
      </c>
      <c r="CD716" t="e">
        <f t="shared" ca="1" si="1843"/>
        <v>#N/A</v>
      </c>
      <c r="CE716" t="e">
        <f t="shared" ca="1" si="1844"/>
        <v>#N/A</v>
      </c>
      <c r="CF716" s="91" t="e">
        <f t="shared" ca="1" si="1845"/>
        <v>#N/A</v>
      </c>
      <c r="CG716" t="e">
        <f t="shared" ca="1" si="1846"/>
        <v>#N/A</v>
      </c>
      <c r="CH716" t="e">
        <f t="shared" ca="1" si="1847"/>
        <v>#N/A</v>
      </c>
      <c r="CI716" t="e">
        <f t="shared" ca="1" si="1848"/>
        <v>#N/A</v>
      </c>
      <c r="CJ716" t="e">
        <f t="shared" ca="1" si="1849"/>
        <v>#N/A</v>
      </c>
      <c r="CK716" t="e">
        <f t="shared" ca="1" si="1850"/>
        <v>#N/A</v>
      </c>
      <c r="CL716" t="e">
        <f t="shared" ca="1" si="1851"/>
        <v>#N/A</v>
      </c>
      <c r="CM716" t="e">
        <f t="shared" ca="1" si="1852"/>
        <v>#N/A</v>
      </c>
      <c r="CN716" t="e">
        <f t="shared" ca="1" si="1853"/>
        <v>#N/A</v>
      </c>
      <c r="CO716" t="e">
        <f t="shared" ca="1" si="1854"/>
        <v>#N/A</v>
      </c>
      <c r="CP716" t="e">
        <f t="shared" ca="1" si="1855"/>
        <v>#N/A</v>
      </c>
      <c r="CQ716" t="e">
        <f t="shared" ca="1" si="1856"/>
        <v>#N/A</v>
      </c>
      <c r="CR716" t="e">
        <f t="shared" ca="1" si="1857"/>
        <v>#N/A</v>
      </c>
      <c r="CS716" t="e">
        <f t="shared" ca="1" si="1858"/>
        <v>#N/A</v>
      </c>
      <c r="CT716" t="e">
        <f t="shared" ca="1" si="1859"/>
        <v>#N/A</v>
      </c>
      <c r="CU716" t="e">
        <f t="shared" ca="1" si="1860"/>
        <v>#N/A</v>
      </c>
      <c r="CV716" t="e">
        <f t="shared" ca="1" si="1861"/>
        <v>#N/A</v>
      </c>
      <c r="CW716" t="e">
        <f t="shared" ca="1" si="1862"/>
        <v>#N/A</v>
      </c>
      <c r="CX716" t="e">
        <f t="shared" ca="1" si="1863"/>
        <v>#N/A</v>
      </c>
      <c r="CY716" t="e">
        <f t="shared" ca="1" si="1864"/>
        <v>#N/A</v>
      </c>
      <c r="CZ716" t="e">
        <f t="shared" ca="1" si="1865"/>
        <v>#N/A</v>
      </c>
      <c r="DA716" t="e">
        <f t="shared" ca="1" si="1866"/>
        <v>#N/A</v>
      </c>
      <c r="DB716" t="e">
        <f t="shared" ca="1" si="1867"/>
        <v>#N/A</v>
      </c>
      <c r="DC716" t="e">
        <f t="shared" ca="1" si="1868"/>
        <v>#N/A</v>
      </c>
      <c r="DD716" t="e">
        <f t="shared" ca="1" si="1869"/>
        <v>#N/A</v>
      </c>
      <c r="DE716" t="e">
        <f t="shared" ca="1" si="1870"/>
        <v>#N/A</v>
      </c>
      <c r="DF716" t="e">
        <f t="shared" ca="1" si="1871"/>
        <v>#N/A</v>
      </c>
      <c r="DG716" t="e">
        <f t="shared" ca="1" si="1872"/>
        <v>#N/A</v>
      </c>
      <c r="DH716" t="e">
        <f t="shared" ca="1" si="1873"/>
        <v>#N/A</v>
      </c>
      <c r="DI716" t="e">
        <f t="shared" ca="1" si="1874"/>
        <v>#N/A</v>
      </c>
      <c r="DJ716" s="91" t="e">
        <f t="shared" ca="1" si="1875"/>
        <v>#N/A</v>
      </c>
      <c r="DK716" t="e">
        <f t="shared" ca="1" si="1876"/>
        <v>#N/A</v>
      </c>
      <c r="DL716" t="e">
        <f t="shared" ca="1" si="1877"/>
        <v>#N/A</v>
      </c>
      <c r="DM716" t="e">
        <f t="shared" ca="1" si="1878"/>
        <v>#N/A</v>
      </c>
      <c r="DN716" t="e">
        <f t="shared" ca="1" si="1879"/>
        <v>#N/A</v>
      </c>
      <c r="DO716" t="e">
        <f t="shared" ca="1" si="1880"/>
        <v>#N/A</v>
      </c>
      <c r="DP716" t="e">
        <f t="shared" ca="1" si="1881"/>
        <v>#N/A</v>
      </c>
      <c r="DQ716" t="e">
        <f t="shared" ca="1" si="1882"/>
        <v>#N/A</v>
      </c>
      <c r="DR716" t="e">
        <f t="shared" ca="1" si="1883"/>
        <v>#N/A</v>
      </c>
      <c r="DS716" t="e">
        <f t="shared" ca="1" si="1884"/>
        <v>#N/A</v>
      </c>
      <c r="DT716" t="e">
        <f t="shared" ca="1" si="1885"/>
        <v>#N/A</v>
      </c>
      <c r="DU716" t="e">
        <f t="shared" ca="1" si="1886"/>
        <v>#N/A</v>
      </c>
      <c r="DV716" t="e">
        <f t="shared" ca="1" si="1887"/>
        <v>#N/A</v>
      </c>
      <c r="DW716" t="e">
        <f t="shared" ca="1" si="1888"/>
        <v>#N/A</v>
      </c>
      <c r="DX716" t="e">
        <f t="shared" ca="1" si="1889"/>
        <v>#N/A</v>
      </c>
      <c r="DY716" t="e">
        <f t="shared" ca="1" si="1890"/>
        <v>#N/A</v>
      </c>
      <c r="DZ716" t="e">
        <f t="shared" ca="1" si="1891"/>
        <v>#N/A</v>
      </c>
      <c r="EA716" t="e">
        <f t="shared" ca="1" si="1892"/>
        <v>#N/A</v>
      </c>
      <c r="EB716" t="e">
        <f t="shared" ca="1" si="1893"/>
        <v>#N/A</v>
      </c>
      <c r="EC716" t="e">
        <f t="shared" ca="1" si="1894"/>
        <v>#N/A</v>
      </c>
      <c r="ED716" t="e">
        <f t="shared" ca="1" si="1895"/>
        <v>#N/A</v>
      </c>
      <c r="EE716" t="e">
        <f t="shared" ca="1" si="1896"/>
        <v>#N/A</v>
      </c>
      <c r="EF716" t="e">
        <f t="shared" ca="1" si="1897"/>
        <v>#N/A</v>
      </c>
      <c r="EG716" t="e">
        <f t="shared" ca="1" si="1898"/>
        <v>#N/A</v>
      </c>
      <c r="EH716" t="e">
        <f t="shared" ca="1" si="1899"/>
        <v>#N/A</v>
      </c>
      <c r="EI716" t="e">
        <f t="shared" ca="1" si="1900"/>
        <v>#N/A</v>
      </c>
      <c r="EJ716" t="e">
        <f t="shared" ca="1" si="1901"/>
        <v>#N/A</v>
      </c>
      <c r="EK716" t="e">
        <f t="shared" ca="1" si="1902"/>
        <v>#N/A</v>
      </c>
      <c r="EL716" t="e">
        <f t="shared" ca="1" si="1903"/>
        <v>#N/A</v>
      </c>
      <c r="EM716" t="e">
        <f t="shared" ca="1" si="1904"/>
        <v>#N/A</v>
      </c>
      <c r="EN716" s="91" t="e">
        <f t="shared" ca="1" si="1905"/>
        <v>#N/A</v>
      </c>
    </row>
    <row r="717" spans="1:144">
      <c r="A717">
        <f ca="1"/>
        <v>0</v>
      </c>
      <c r="B717">
        <f ca="1"/>
        <v>0</v>
      </c>
      <c r="C717">
        <f ca="1"/>
        <v>0</v>
      </c>
      <c r="D717" t="str">
        <f ca="1"/>
        <v/>
      </c>
      <c r="E717">
        <f ca="1"/>
        <v>0</v>
      </c>
      <c r="F717">
        <f ca="1"/>
        <v>0</v>
      </c>
      <c r="G717">
        <f ca="1"/>
        <v>0</v>
      </c>
      <c r="H717" t="str">
        <f ca="1"/>
        <v/>
      </c>
      <c r="I717">
        <f ca="1"/>
        <v>0</v>
      </c>
      <c r="J717" t="str">
        <f ca="1"/>
        <v/>
      </c>
      <c r="K717" t="str">
        <f ca="1"/>
        <v>0</v>
      </c>
      <c r="L717" t="str">
        <f ca="1"/>
        <v>0</v>
      </c>
      <c r="M717" t="str">
        <f ca="1"/>
        <v>0</v>
      </c>
      <c r="X717" s="91" t="e">
        <f t="shared" ca="1" si="1785"/>
        <v>#N/A</v>
      </c>
      <c r="Y717" t="e">
        <f t="shared" ca="1" si="1786"/>
        <v>#N/A</v>
      </c>
      <c r="Z717" t="e">
        <f t="shared" ca="1" si="1787"/>
        <v>#N/A</v>
      </c>
      <c r="AA717" t="e">
        <f t="shared" ca="1" si="1788"/>
        <v>#N/A</v>
      </c>
      <c r="AB717" t="e">
        <f t="shared" ca="1" si="1789"/>
        <v>#N/A</v>
      </c>
      <c r="AC717" t="e">
        <f t="shared" ca="1" si="1790"/>
        <v>#N/A</v>
      </c>
      <c r="AD717" t="e">
        <f t="shared" ca="1" si="1791"/>
        <v>#N/A</v>
      </c>
      <c r="AE717" t="e">
        <f t="shared" ca="1" si="1792"/>
        <v>#N/A</v>
      </c>
      <c r="AF717" t="e">
        <f t="shared" ca="1" si="1793"/>
        <v>#N/A</v>
      </c>
      <c r="AG717" t="e">
        <f t="shared" ca="1" si="1794"/>
        <v>#N/A</v>
      </c>
      <c r="AH717" t="e">
        <f t="shared" ca="1" si="1795"/>
        <v>#N/A</v>
      </c>
      <c r="AI717" t="e">
        <f t="shared" ca="1" si="1796"/>
        <v>#N/A</v>
      </c>
      <c r="AJ717" t="e">
        <f t="shared" ca="1" si="1797"/>
        <v>#N/A</v>
      </c>
      <c r="AK717" t="e">
        <f t="shared" ca="1" si="1798"/>
        <v>#N/A</v>
      </c>
      <c r="AL717" t="e">
        <f t="shared" ca="1" si="1799"/>
        <v>#N/A</v>
      </c>
      <c r="AM717" t="e">
        <f t="shared" ca="1" si="1800"/>
        <v>#N/A</v>
      </c>
      <c r="AN717" t="e">
        <f t="shared" ca="1" si="1801"/>
        <v>#N/A</v>
      </c>
      <c r="AO717" t="e">
        <f t="shared" ca="1" si="1802"/>
        <v>#N/A</v>
      </c>
      <c r="AP717" t="e">
        <f t="shared" ca="1" si="1803"/>
        <v>#N/A</v>
      </c>
      <c r="AQ717" t="e">
        <f t="shared" ca="1" si="1804"/>
        <v>#N/A</v>
      </c>
      <c r="AR717" t="e">
        <f t="shared" ca="1" si="1805"/>
        <v>#N/A</v>
      </c>
      <c r="AS717" t="e">
        <f t="shared" ca="1" si="1806"/>
        <v>#N/A</v>
      </c>
      <c r="AT717" t="e">
        <f t="shared" ca="1" si="1807"/>
        <v>#N/A</v>
      </c>
      <c r="AU717" t="e">
        <f t="shared" ca="1" si="1808"/>
        <v>#N/A</v>
      </c>
      <c r="AV717" t="e">
        <f t="shared" ca="1" si="1809"/>
        <v>#N/A</v>
      </c>
      <c r="AW717" t="e">
        <f t="shared" ca="1" si="1810"/>
        <v>#N/A</v>
      </c>
      <c r="AX717" t="e">
        <f t="shared" ca="1" si="1811"/>
        <v>#N/A</v>
      </c>
      <c r="AY717" t="e">
        <f t="shared" ca="1" si="1812"/>
        <v>#N/A</v>
      </c>
      <c r="AZ717" t="e">
        <f t="shared" ca="1" si="1813"/>
        <v>#N/A</v>
      </c>
      <c r="BA717" t="e">
        <f t="shared" ca="1" si="1814"/>
        <v>#N/A</v>
      </c>
      <c r="BB717" s="91" t="e">
        <f t="shared" ca="1" si="1815"/>
        <v>#N/A</v>
      </c>
      <c r="BC717" t="e">
        <f t="shared" ca="1" si="1816"/>
        <v>#N/A</v>
      </c>
      <c r="BD717" t="e">
        <f t="shared" ca="1" si="1817"/>
        <v>#N/A</v>
      </c>
      <c r="BE717" t="e">
        <f t="shared" ca="1" si="1818"/>
        <v>#N/A</v>
      </c>
      <c r="BF717" t="e">
        <f t="shared" ca="1" si="1819"/>
        <v>#N/A</v>
      </c>
      <c r="BG717" t="e">
        <f t="shared" ca="1" si="1820"/>
        <v>#N/A</v>
      </c>
      <c r="BH717" t="e">
        <f t="shared" ca="1" si="1821"/>
        <v>#N/A</v>
      </c>
      <c r="BI717" t="e">
        <f t="shared" ca="1" si="1822"/>
        <v>#N/A</v>
      </c>
      <c r="BJ717" t="e">
        <f t="shared" ca="1" si="1823"/>
        <v>#N/A</v>
      </c>
      <c r="BK717" t="e">
        <f t="shared" ca="1" si="1824"/>
        <v>#N/A</v>
      </c>
      <c r="BL717" t="e">
        <f t="shared" ca="1" si="1825"/>
        <v>#N/A</v>
      </c>
      <c r="BM717" t="e">
        <f t="shared" ca="1" si="1826"/>
        <v>#N/A</v>
      </c>
      <c r="BN717" t="e">
        <f t="shared" ca="1" si="1827"/>
        <v>#N/A</v>
      </c>
      <c r="BO717" t="e">
        <f t="shared" ca="1" si="1828"/>
        <v>#N/A</v>
      </c>
      <c r="BP717" t="e">
        <f t="shared" ca="1" si="1829"/>
        <v>#N/A</v>
      </c>
      <c r="BQ717" t="e">
        <f t="shared" ca="1" si="1830"/>
        <v>#N/A</v>
      </c>
      <c r="BR717" t="e">
        <f t="shared" ca="1" si="1831"/>
        <v>#N/A</v>
      </c>
      <c r="BS717" t="e">
        <f t="shared" ca="1" si="1832"/>
        <v>#N/A</v>
      </c>
      <c r="BT717" t="e">
        <f t="shared" ca="1" si="1833"/>
        <v>#N/A</v>
      </c>
      <c r="BU717" t="e">
        <f t="shared" ca="1" si="1834"/>
        <v>#N/A</v>
      </c>
      <c r="BV717" t="e">
        <f t="shared" ca="1" si="1835"/>
        <v>#N/A</v>
      </c>
      <c r="BW717" t="e">
        <f t="shared" ca="1" si="1836"/>
        <v>#N/A</v>
      </c>
      <c r="BX717" t="e">
        <f t="shared" ca="1" si="1837"/>
        <v>#N/A</v>
      </c>
      <c r="BY717" t="e">
        <f t="shared" ca="1" si="1838"/>
        <v>#N/A</v>
      </c>
      <c r="BZ717" t="e">
        <f t="shared" ca="1" si="1839"/>
        <v>#N/A</v>
      </c>
      <c r="CA717" t="e">
        <f t="shared" ca="1" si="1840"/>
        <v>#N/A</v>
      </c>
      <c r="CB717" t="e">
        <f t="shared" ca="1" si="1841"/>
        <v>#N/A</v>
      </c>
      <c r="CC717" t="e">
        <f t="shared" ca="1" si="1842"/>
        <v>#N/A</v>
      </c>
      <c r="CD717" t="e">
        <f t="shared" ca="1" si="1843"/>
        <v>#N/A</v>
      </c>
      <c r="CE717" t="e">
        <f t="shared" ca="1" si="1844"/>
        <v>#N/A</v>
      </c>
      <c r="CF717" s="91" t="e">
        <f t="shared" ca="1" si="1845"/>
        <v>#N/A</v>
      </c>
      <c r="CG717" t="e">
        <f t="shared" ca="1" si="1846"/>
        <v>#N/A</v>
      </c>
      <c r="CH717" t="e">
        <f t="shared" ca="1" si="1847"/>
        <v>#N/A</v>
      </c>
      <c r="CI717" t="e">
        <f t="shared" ca="1" si="1848"/>
        <v>#N/A</v>
      </c>
      <c r="CJ717" t="e">
        <f t="shared" ca="1" si="1849"/>
        <v>#N/A</v>
      </c>
      <c r="CK717" t="e">
        <f t="shared" ca="1" si="1850"/>
        <v>#N/A</v>
      </c>
      <c r="CL717" t="e">
        <f t="shared" ca="1" si="1851"/>
        <v>#N/A</v>
      </c>
      <c r="CM717" t="e">
        <f t="shared" ca="1" si="1852"/>
        <v>#N/A</v>
      </c>
      <c r="CN717" t="e">
        <f t="shared" ca="1" si="1853"/>
        <v>#N/A</v>
      </c>
      <c r="CO717" t="e">
        <f t="shared" ca="1" si="1854"/>
        <v>#N/A</v>
      </c>
      <c r="CP717" t="e">
        <f t="shared" ca="1" si="1855"/>
        <v>#N/A</v>
      </c>
      <c r="CQ717" t="e">
        <f t="shared" ca="1" si="1856"/>
        <v>#N/A</v>
      </c>
      <c r="CR717" t="e">
        <f t="shared" ca="1" si="1857"/>
        <v>#N/A</v>
      </c>
      <c r="CS717" t="e">
        <f t="shared" ca="1" si="1858"/>
        <v>#N/A</v>
      </c>
      <c r="CT717" t="e">
        <f t="shared" ca="1" si="1859"/>
        <v>#N/A</v>
      </c>
      <c r="CU717" t="e">
        <f t="shared" ca="1" si="1860"/>
        <v>#N/A</v>
      </c>
      <c r="CV717" t="e">
        <f t="shared" ca="1" si="1861"/>
        <v>#N/A</v>
      </c>
      <c r="CW717" t="e">
        <f t="shared" ca="1" si="1862"/>
        <v>#N/A</v>
      </c>
      <c r="CX717" t="e">
        <f t="shared" ca="1" si="1863"/>
        <v>#N/A</v>
      </c>
      <c r="CY717" t="e">
        <f t="shared" ca="1" si="1864"/>
        <v>#N/A</v>
      </c>
      <c r="CZ717" t="e">
        <f t="shared" ca="1" si="1865"/>
        <v>#N/A</v>
      </c>
      <c r="DA717" t="e">
        <f t="shared" ca="1" si="1866"/>
        <v>#N/A</v>
      </c>
      <c r="DB717" t="e">
        <f t="shared" ca="1" si="1867"/>
        <v>#N/A</v>
      </c>
      <c r="DC717" t="e">
        <f t="shared" ca="1" si="1868"/>
        <v>#N/A</v>
      </c>
      <c r="DD717" t="e">
        <f t="shared" ca="1" si="1869"/>
        <v>#N/A</v>
      </c>
      <c r="DE717" t="e">
        <f t="shared" ca="1" si="1870"/>
        <v>#N/A</v>
      </c>
      <c r="DF717" t="e">
        <f t="shared" ca="1" si="1871"/>
        <v>#N/A</v>
      </c>
      <c r="DG717" t="e">
        <f t="shared" ca="1" si="1872"/>
        <v>#N/A</v>
      </c>
      <c r="DH717" t="e">
        <f t="shared" ca="1" si="1873"/>
        <v>#N/A</v>
      </c>
      <c r="DI717" t="e">
        <f t="shared" ca="1" si="1874"/>
        <v>#N/A</v>
      </c>
      <c r="DJ717" s="91" t="e">
        <f t="shared" ca="1" si="1875"/>
        <v>#N/A</v>
      </c>
      <c r="DK717" t="e">
        <f t="shared" ca="1" si="1876"/>
        <v>#N/A</v>
      </c>
      <c r="DL717" t="e">
        <f t="shared" ca="1" si="1877"/>
        <v>#N/A</v>
      </c>
      <c r="DM717" t="e">
        <f t="shared" ca="1" si="1878"/>
        <v>#N/A</v>
      </c>
      <c r="DN717" t="e">
        <f t="shared" ca="1" si="1879"/>
        <v>#N/A</v>
      </c>
      <c r="DO717" t="e">
        <f t="shared" ca="1" si="1880"/>
        <v>#N/A</v>
      </c>
      <c r="DP717" t="e">
        <f t="shared" ca="1" si="1881"/>
        <v>#N/A</v>
      </c>
      <c r="DQ717" t="e">
        <f t="shared" ca="1" si="1882"/>
        <v>#N/A</v>
      </c>
      <c r="DR717" t="e">
        <f t="shared" ca="1" si="1883"/>
        <v>#N/A</v>
      </c>
      <c r="DS717" t="e">
        <f t="shared" ca="1" si="1884"/>
        <v>#N/A</v>
      </c>
      <c r="DT717" t="e">
        <f t="shared" ca="1" si="1885"/>
        <v>#N/A</v>
      </c>
      <c r="DU717" t="e">
        <f t="shared" ca="1" si="1886"/>
        <v>#N/A</v>
      </c>
      <c r="DV717" t="e">
        <f t="shared" ca="1" si="1887"/>
        <v>#N/A</v>
      </c>
      <c r="DW717" t="e">
        <f t="shared" ca="1" si="1888"/>
        <v>#N/A</v>
      </c>
      <c r="DX717" t="e">
        <f t="shared" ca="1" si="1889"/>
        <v>#N/A</v>
      </c>
      <c r="DY717" t="e">
        <f t="shared" ca="1" si="1890"/>
        <v>#N/A</v>
      </c>
      <c r="DZ717" t="e">
        <f t="shared" ca="1" si="1891"/>
        <v>#N/A</v>
      </c>
      <c r="EA717" t="e">
        <f t="shared" ca="1" si="1892"/>
        <v>#N/A</v>
      </c>
      <c r="EB717" t="e">
        <f t="shared" ca="1" si="1893"/>
        <v>#N/A</v>
      </c>
      <c r="EC717" t="e">
        <f t="shared" ca="1" si="1894"/>
        <v>#N/A</v>
      </c>
      <c r="ED717" t="e">
        <f t="shared" ca="1" si="1895"/>
        <v>#N/A</v>
      </c>
      <c r="EE717" t="e">
        <f t="shared" ca="1" si="1896"/>
        <v>#N/A</v>
      </c>
      <c r="EF717" t="e">
        <f t="shared" ca="1" si="1897"/>
        <v>#N/A</v>
      </c>
      <c r="EG717" t="e">
        <f t="shared" ca="1" si="1898"/>
        <v>#N/A</v>
      </c>
      <c r="EH717" t="e">
        <f t="shared" ca="1" si="1899"/>
        <v>#N/A</v>
      </c>
      <c r="EI717" t="e">
        <f t="shared" ca="1" si="1900"/>
        <v>#N/A</v>
      </c>
      <c r="EJ717" t="e">
        <f t="shared" ca="1" si="1901"/>
        <v>#N/A</v>
      </c>
      <c r="EK717" t="e">
        <f t="shared" ca="1" si="1902"/>
        <v>#N/A</v>
      </c>
      <c r="EL717" t="e">
        <f t="shared" ca="1" si="1903"/>
        <v>#N/A</v>
      </c>
      <c r="EM717" t="e">
        <f t="shared" ca="1" si="1904"/>
        <v>#N/A</v>
      </c>
      <c r="EN717" s="91" t="e">
        <f t="shared" ca="1" si="1905"/>
        <v>#N/A</v>
      </c>
    </row>
    <row r="718" spans="1:144">
      <c r="A718">
        <f ca="1"/>
        <v>0</v>
      </c>
      <c r="B718">
        <f ca="1"/>
        <v>0</v>
      </c>
      <c r="C718">
        <f ca="1"/>
        <v>0</v>
      </c>
      <c r="D718" t="str">
        <f ca="1"/>
        <v/>
      </c>
      <c r="E718">
        <f ca="1"/>
        <v>0</v>
      </c>
      <c r="F718">
        <f ca="1"/>
        <v>0</v>
      </c>
      <c r="G718">
        <f ca="1"/>
        <v>0</v>
      </c>
      <c r="H718" t="str">
        <f ca="1"/>
        <v/>
      </c>
      <c r="I718">
        <f ca="1"/>
        <v>0</v>
      </c>
      <c r="J718" t="str">
        <f ca="1"/>
        <v/>
      </c>
      <c r="K718" t="str">
        <f ca="1"/>
        <v>0</v>
      </c>
      <c r="L718" t="str">
        <f ca="1"/>
        <v>0</v>
      </c>
      <c r="M718" t="str">
        <f ca="1"/>
        <v>0</v>
      </c>
      <c r="X718" s="91" t="e">
        <f t="shared" ca="1" si="1785"/>
        <v>#N/A</v>
      </c>
      <c r="Y718" t="e">
        <f t="shared" ca="1" si="1786"/>
        <v>#N/A</v>
      </c>
      <c r="Z718" t="e">
        <f t="shared" ca="1" si="1787"/>
        <v>#N/A</v>
      </c>
      <c r="AA718" t="e">
        <f t="shared" ca="1" si="1788"/>
        <v>#N/A</v>
      </c>
      <c r="AB718" t="e">
        <f t="shared" ca="1" si="1789"/>
        <v>#N/A</v>
      </c>
      <c r="AC718" t="e">
        <f t="shared" ca="1" si="1790"/>
        <v>#N/A</v>
      </c>
      <c r="AD718" t="e">
        <f t="shared" ca="1" si="1791"/>
        <v>#N/A</v>
      </c>
      <c r="AE718" t="e">
        <f t="shared" ca="1" si="1792"/>
        <v>#N/A</v>
      </c>
      <c r="AF718" t="e">
        <f t="shared" ca="1" si="1793"/>
        <v>#N/A</v>
      </c>
      <c r="AG718" t="e">
        <f t="shared" ca="1" si="1794"/>
        <v>#N/A</v>
      </c>
      <c r="AH718" t="e">
        <f t="shared" ca="1" si="1795"/>
        <v>#N/A</v>
      </c>
      <c r="AI718" t="e">
        <f t="shared" ca="1" si="1796"/>
        <v>#N/A</v>
      </c>
      <c r="AJ718" t="e">
        <f t="shared" ca="1" si="1797"/>
        <v>#N/A</v>
      </c>
      <c r="AK718" t="e">
        <f t="shared" ca="1" si="1798"/>
        <v>#N/A</v>
      </c>
      <c r="AL718" t="e">
        <f t="shared" ca="1" si="1799"/>
        <v>#N/A</v>
      </c>
      <c r="AM718" t="e">
        <f t="shared" ca="1" si="1800"/>
        <v>#N/A</v>
      </c>
      <c r="AN718" t="e">
        <f t="shared" ca="1" si="1801"/>
        <v>#N/A</v>
      </c>
      <c r="AO718" t="e">
        <f t="shared" ca="1" si="1802"/>
        <v>#N/A</v>
      </c>
      <c r="AP718" t="e">
        <f t="shared" ca="1" si="1803"/>
        <v>#N/A</v>
      </c>
      <c r="AQ718" t="e">
        <f t="shared" ca="1" si="1804"/>
        <v>#N/A</v>
      </c>
      <c r="AR718" t="e">
        <f t="shared" ca="1" si="1805"/>
        <v>#N/A</v>
      </c>
      <c r="AS718" t="e">
        <f t="shared" ca="1" si="1806"/>
        <v>#N/A</v>
      </c>
      <c r="AT718" t="e">
        <f t="shared" ca="1" si="1807"/>
        <v>#N/A</v>
      </c>
      <c r="AU718" t="e">
        <f t="shared" ca="1" si="1808"/>
        <v>#N/A</v>
      </c>
      <c r="AV718" t="e">
        <f t="shared" ca="1" si="1809"/>
        <v>#N/A</v>
      </c>
      <c r="AW718" t="e">
        <f t="shared" ca="1" si="1810"/>
        <v>#N/A</v>
      </c>
      <c r="AX718" t="e">
        <f t="shared" ca="1" si="1811"/>
        <v>#N/A</v>
      </c>
      <c r="AY718" t="e">
        <f t="shared" ca="1" si="1812"/>
        <v>#N/A</v>
      </c>
      <c r="AZ718" t="e">
        <f t="shared" ca="1" si="1813"/>
        <v>#N/A</v>
      </c>
      <c r="BA718" t="e">
        <f t="shared" ca="1" si="1814"/>
        <v>#N/A</v>
      </c>
      <c r="BB718" s="91" t="e">
        <f t="shared" ca="1" si="1815"/>
        <v>#N/A</v>
      </c>
      <c r="BC718" t="e">
        <f t="shared" ca="1" si="1816"/>
        <v>#N/A</v>
      </c>
      <c r="BD718" t="e">
        <f t="shared" ca="1" si="1817"/>
        <v>#N/A</v>
      </c>
      <c r="BE718" t="e">
        <f t="shared" ca="1" si="1818"/>
        <v>#N/A</v>
      </c>
      <c r="BF718" t="e">
        <f t="shared" ca="1" si="1819"/>
        <v>#N/A</v>
      </c>
      <c r="BG718" t="e">
        <f t="shared" ca="1" si="1820"/>
        <v>#N/A</v>
      </c>
      <c r="BH718" t="e">
        <f t="shared" ca="1" si="1821"/>
        <v>#N/A</v>
      </c>
      <c r="BI718" t="e">
        <f t="shared" ca="1" si="1822"/>
        <v>#N/A</v>
      </c>
      <c r="BJ718" t="e">
        <f t="shared" ca="1" si="1823"/>
        <v>#N/A</v>
      </c>
      <c r="BK718" t="e">
        <f t="shared" ca="1" si="1824"/>
        <v>#N/A</v>
      </c>
      <c r="BL718" t="e">
        <f t="shared" ca="1" si="1825"/>
        <v>#N/A</v>
      </c>
      <c r="BM718" t="e">
        <f t="shared" ca="1" si="1826"/>
        <v>#N/A</v>
      </c>
      <c r="BN718" t="e">
        <f t="shared" ca="1" si="1827"/>
        <v>#N/A</v>
      </c>
      <c r="BO718" t="e">
        <f t="shared" ca="1" si="1828"/>
        <v>#N/A</v>
      </c>
      <c r="BP718" t="e">
        <f t="shared" ca="1" si="1829"/>
        <v>#N/A</v>
      </c>
      <c r="BQ718" t="e">
        <f t="shared" ca="1" si="1830"/>
        <v>#N/A</v>
      </c>
      <c r="BR718" t="e">
        <f t="shared" ca="1" si="1831"/>
        <v>#N/A</v>
      </c>
      <c r="BS718" t="e">
        <f t="shared" ca="1" si="1832"/>
        <v>#N/A</v>
      </c>
      <c r="BT718" t="e">
        <f t="shared" ca="1" si="1833"/>
        <v>#N/A</v>
      </c>
      <c r="BU718" t="e">
        <f t="shared" ca="1" si="1834"/>
        <v>#N/A</v>
      </c>
      <c r="BV718" t="e">
        <f t="shared" ca="1" si="1835"/>
        <v>#N/A</v>
      </c>
      <c r="BW718" t="e">
        <f t="shared" ca="1" si="1836"/>
        <v>#N/A</v>
      </c>
      <c r="BX718" t="e">
        <f t="shared" ca="1" si="1837"/>
        <v>#N/A</v>
      </c>
      <c r="BY718" t="e">
        <f t="shared" ca="1" si="1838"/>
        <v>#N/A</v>
      </c>
      <c r="BZ718" t="e">
        <f t="shared" ca="1" si="1839"/>
        <v>#N/A</v>
      </c>
      <c r="CA718" t="e">
        <f t="shared" ca="1" si="1840"/>
        <v>#N/A</v>
      </c>
      <c r="CB718" t="e">
        <f t="shared" ca="1" si="1841"/>
        <v>#N/A</v>
      </c>
      <c r="CC718" t="e">
        <f t="shared" ca="1" si="1842"/>
        <v>#N/A</v>
      </c>
      <c r="CD718" t="e">
        <f t="shared" ca="1" si="1843"/>
        <v>#N/A</v>
      </c>
      <c r="CE718" t="e">
        <f t="shared" ca="1" si="1844"/>
        <v>#N/A</v>
      </c>
      <c r="CF718" s="91" t="e">
        <f t="shared" ca="1" si="1845"/>
        <v>#N/A</v>
      </c>
      <c r="CG718" t="e">
        <f t="shared" ca="1" si="1846"/>
        <v>#N/A</v>
      </c>
      <c r="CH718" t="e">
        <f t="shared" ca="1" si="1847"/>
        <v>#N/A</v>
      </c>
      <c r="CI718" t="e">
        <f t="shared" ca="1" si="1848"/>
        <v>#N/A</v>
      </c>
      <c r="CJ718" t="e">
        <f t="shared" ca="1" si="1849"/>
        <v>#N/A</v>
      </c>
      <c r="CK718" t="e">
        <f t="shared" ca="1" si="1850"/>
        <v>#N/A</v>
      </c>
      <c r="CL718" t="e">
        <f t="shared" ca="1" si="1851"/>
        <v>#N/A</v>
      </c>
      <c r="CM718" t="e">
        <f t="shared" ca="1" si="1852"/>
        <v>#N/A</v>
      </c>
      <c r="CN718" t="e">
        <f t="shared" ca="1" si="1853"/>
        <v>#N/A</v>
      </c>
      <c r="CO718" t="e">
        <f t="shared" ca="1" si="1854"/>
        <v>#N/A</v>
      </c>
      <c r="CP718" t="e">
        <f t="shared" ca="1" si="1855"/>
        <v>#N/A</v>
      </c>
      <c r="CQ718" t="e">
        <f t="shared" ca="1" si="1856"/>
        <v>#N/A</v>
      </c>
      <c r="CR718" t="e">
        <f t="shared" ca="1" si="1857"/>
        <v>#N/A</v>
      </c>
      <c r="CS718" t="e">
        <f t="shared" ca="1" si="1858"/>
        <v>#N/A</v>
      </c>
      <c r="CT718" t="e">
        <f t="shared" ca="1" si="1859"/>
        <v>#N/A</v>
      </c>
      <c r="CU718" t="e">
        <f t="shared" ca="1" si="1860"/>
        <v>#N/A</v>
      </c>
      <c r="CV718" t="e">
        <f t="shared" ca="1" si="1861"/>
        <v>#N/A</v>
      </c>
      <c r="CW718" t="e">
        <f t="shared" ca="1" si="1862"/>
        <v>#N/A</v>
      </c>
      <c r="CX718" t="e">
        <f t="shared" ca="1" si="1863"/>
        <v>#N/A</v>
      </c>
      <c r="CY718" t="e">
        <f t="shared" ca="1" si="1864"/>
        <v>#N/A</v>
      </c>
      <c r="CZ718" t="e">
        <f t="shared" ca="1" si="1865"/>
        <v>#N/A</v>
      </c>
      <c r="DA718" t="e">
        <f t="shared" ca="1" si="1866"/>
        <v>#N/A</v>
      </c>
      <c r="DB718" t="e">
        <f t="shared" ca="1" si="1867"/>
        <v>#N/A</v>
      </c>
      <c r="DC718" t="e">
        <f t="shared" ca="1" si="1868"/>
        <v>#N/A</v>
      </c>
      <c r="DD718" t="e">
        <f t="shared" ca="1" si="1869"/>
        <v>#N/A</v>
      </c>
      <c r="DE718" t="e">
        <f t="shared" ca="1" si="1870"/>
        <v>#N/A</v>
      </c>
      <c r="DF718" t="e">
        <f t="shared" ca="1" si="1871"/>
        <v>#N/A</v>
      </c>
      <c r="DG718" t="e">
        <f t="shared" ca="1" si="1872"/>
        <v>#N/A</v>
      </c>
      <c r="DH718" t="e">
        <f t="shared" ca="1" si="1873"/>
        <v>#N/A</v>
      </c>
      <c r="DI718" t="e">
        <f t="shared" ca="1" si="1874"/>
        <v>#N/A</v>
      </c>
      <c r="DJ718" s="91" t="e">
        <f t="shared" ca="1" si="1875"/>
        <v>#N/A</v>
      </c>
      <c r="DK718" t="e">
        <f t="shared" ca="1" si="1876"/>
        <v>#N/A</v>
      </c>
      <c r="DL718" t="e">
        <f t="shared" ca="1" si="1877"/>
        <v>#N/A</v>
      </c>
      <c r="DM718" t="e">
        <f t="shared" ca="1" si="1878"/>
        <v>#N/A</v>
      </c>
      <c r="DN718" t="e">
        <f t="shared" ca="1" si="1879"/>
        <v>#N/A</v>
      </c>
      <c r="DO718" t="e">
        <f t="shared" ca="1" si="1880"/>
        <v>#N/A</v>
      </c>
      <c r="DP718" t="e">
        <f t="shared" ca="1" si="1881"/>
        <v>#N/A</v>
      </c>
      <c r="DQ718" t="e">
        <f t="shared" ca="1" si="1882"/>
        <v>#N/A</v>
      </c>
      <c r="DR718" t="e">
        <f t="shared" ca="1" si="1883"/>
        <v>#N/A</v>
      </c>
      <c r="DS718" t="e">
        <f t="shared" ca="1" si="1884"/>
        <v>#N/A</v>
      </c>
      <c r="DT718" t="e">
        <f t="shared" ca="1" si="1885"/>
        <v>#N/A</v>
      </c>
      <c r="DU718" t="e">
        <f t="shared" ca="1" si="1886"/>
        <v>#N/A</v>
      </c>
      <c r="DV718" t="e">
        <f t="shared" ca="1" si="1887"/>
        <v>#N/A</v>
      </c>
      <c r="DW718" t="e">
        <f t="shared" ca="1" si="1888"/>
        <v>#N/A</v>
      </c>
      <c r="DX718" t="e">
        <f t="shared" ca="1" si="1889"/>
        <v>#N/A</v>
      </c>
      <c r="DY718" t="e">
        <f t="shared" ca="1" si="1890"/>
        <v>#N/A</v>
      </c>
      <c r="DZ718" t="e">
        <f t="shared" ca="1" si="1891"/>
        <v>#N/A</v>
      </c>
      <c r="EA718" t="e">
        <f t="shared" ca="1" si="1892"/>
        <v>#N/A</v>
      </c>
      <c r="EB718" t="e">
        <f t="shared" ca="1" si="1893"/>
        <v>#N/A</v>
      </c>
      <c r="EC718" t="e">
        <f t="shared" ca="1" si="1894"/>
        <v>#N/A</v>
      </c>
      <c r="ED718" t="e">
        <f t="shared" ca="1" si="1895"/>
        <v>#N/A</v>
      </c>
      <c r="EE718" t="e">
        <f t="shared" ca="1" si="1896"/>
        <v>#N/A</v>
      </c>
      <c r="EF718" t="e">
        <f t="shared" ca="1" si="1897"/>
        <v>#N/A</v>
      </c>
      <c r="EG718" t="e">
        <f t="shared" ca="1" si="1898"/>
        <v>#N/A</v>
      </c>
      <c r="EH718" t="e">
        <f t="shared" ca="1" si="1899"/>
        <v>#N/A</v>
      </c>
      <c r="EI718" t="e">
        <f t="shared" ca="1" si="1900"/>
        <v>#N/A</v>
      </c>
      <c r="EJ718" t="e">
        <f t="shared" ca="1" si="1901"/>
        <v>#N/A</v>
      </c>
      <c r="EK718" t="e">
        <f t="shared" ca="1" si="1902"/>
        <v>#N/A</v>
      </c>
      <c r="EL718" t="e">
        <f t="shared" ca="1" si="1903"/>
        <v>#N/A</v>
      </c>
      <c r="EM718" t="e">
        <f t="shared" ca="1" si="1904"/>
        <v>#N/A</v>
      </c>
      <c r="EN718" s="91" t="e">
        <f t="shared" ca="1" si="1905"/>
        <v>#N/A</v>
      </c>
    </row>
    <row r="719" spans="1:144">
      <c r="A719">
        <f ca="1"/>
        <v>0</v>
      </c>
      <c r="B719">
        <f ca="1"/>
        <v>0</v>
      </c>
      <c r="C719">
        <f ca="1"/>
        <v>0</v>
      </c>
      <c r="D719" t="str">
        <f ca="1"/>
        <v/>
      </c>
      <c r="E719">
        <f ca="1"/>
        <v>0</v>
      </c>
      <c r="F719">
        <f ca="1"/>
        <v>0</v>
      </c>
      <c r="G719">
        <f ca="1"/>
        <v>0</v>
      </c>
      <c r="H719" t="str">
        <f ca="1"/>
        <v/>
      </c>
      <c r="I719">
        <f ca="1"/>
        <v>0</v>
      </c>
      <c r="J719" t="str">
        <f ca="1"/>
        <v/>
      </c>
      <c r="K719" t="str">
        <f ca="1"/>
        <v>0</v>
      </c>
      <c r="L719" t="str">
        <f ca="1"/>
        <v>0</v>
      </c>
      <c r="M719" t="str">
        <f ca="1"/>
        <v>0</v>
      </c>
      <c r="X719" s="91" t="e">
        <f t="shared" ref="X719:BC719" ca="1" si="1906">IF($H719="Yes",0,$L719*$E$680)</f>
        <v>#N/A</v>
      </c>
      <c r="Y719" t="e">
        <f t="shared" ca="1" si="1906"/>
        <v>#N/A</v>
      </c>
      <c r="Z719" t="e">
        <f t="shared" ca="1" si="1906"/>
        <v>#N/A</v>
      </c>
      <c r="AA719" t="e">
        <f t="shared" ca="1" si="1906"/>
        <v>#N/A</v>
      </c>
      <c r="AB719" t="e">
        <f t="shared" ca="1" si="1906"/>
        <v>#N/A</v>
      </c>
      <c r="AC719" t="e">
        <f t="shared" ca="1" si="1906"/>
        <v>#N/A</v>
      </c>
      <c r="AD719" t="e">
        <f t="shared" ca="1" si="1906"/>
        <v>#N/A</v>
      </c>
      <c r="AE719" t="e">
        <f t="shared" ca="1" si="1906"/>
        <v>#N/A</v>
      </c>
      <c r="AF719" t="e">
        <f t="shared" ca="1" si="1906"/>
        <v>#N/A</v>
      </c>
      <c r="AG719" t="e">
        <f t="shared" ca="1" si="1906"/>
        <v>#N/A</v>
      </c>
      <c r="AH719" t="e">
        <f t="shared" ca="1" si="1906"/>
        <v>#N/A</v>
      </c>
      <c r="AI719" t="e">
        <f t="shared" ca="1" si="1906"/>
        <v>#N/A</v>
      </c>
      <c r="AJ719" t="e">
        <f t="shared" ca="1" si="1906"/>
        <v>#N/A</v>
      </c>
      <c r="AK719" t="e">
        <f t="shared" ca="1" si="1906"/>
        <v>#N/A</v>
      </c>
      <c r="AL719" t="e">
        <f t="shared" ca="1" si="1906"/>
        <v>#N/A</v>
      </c>
      <c r="AM719" t="e">
        <f t="shared" ca="1" si="1906"/>
        <v>#N/A</v>
      </c>
      <c r="AN719" t="e">
        <f t="shared" ca="1" si="1906"/>
        <v>#N/A</v>
      </c>
      <c r="AO719" t="e">
        <f t="shared" ca="1" si="1906"/>
        <v>#N/A</v>
      </c>
      <c r="AP719" t="e">
        <f t="shared" ca="1" si="1906"/>
        <v>#N/A</v>
      </c>
      <c r="AQ719" t="e">
        <f t="shared" ca="1" si="1906"/>
        <v>#N/A</v>
      </c>
      <c r="AR719" t="e">
        <f t="shared" ca="1" si="1906"/>
        <v>#N/A</v>
      </c>
      <c r="AS719" t="e">
        <f t="shared" ca="1" si="1906"/>
        <v>#N/A</v>
      </c>
      <c r="AT719" t="e">
        <f t="shared" ca="1" si="1906"/>
        <v>#N/A</v>
      </c>
      <c r="AU719" t="e">
        <f t="shared" ca="1" si="1906"/>
        <v>#N/A</v>
      </c>
      <c r="AV719" t="e">
        <f t="shared" ca="1" si="1906"/>
        <v>#N/A</v>
      </c>
      <c r="AW719" t="e">
        <f t="shared" ca="1" si="1906"/>
        <v>#N/A</v>
      </c>
      <c r="AX719" t="e">
        <f t="shared" ca="1" si="1906"/>
        <v>#N/A</v>
      </c>
      <c r="AY719" t="e">
        <f t="shared" ca="1" si="1906"/>
        <v>#N/A</v>
      </c>
      <c r="AZ719" t="e">
        <f t="shared" ca="1" si="1906"/>
        <v>#N/A</v>
      </c>
      <c r="BA719" t="e">
        <f t="shared" ca="1" si="1906"/>
        <v>#N/A</v>
      </c>
      <c r="BB719" s="91" t="e">
        <f t="shared" ca="1" si="1906"/>
        <v>#N/A</v>
      </c>
      <c r="BC719" t="e">
        <f t="shared" ca="1" si="1906"/>
        <v>#N/A</v>
      </c>
      <c r="BD719" t="e">
        <f t="shared" ref="BD719:CI719" ca="1" si="1907">IF($H719="Yes",0,$L719*$E$680)</f>
        <v>#N/A</v>
      </c>
      <c r="BE719" t="e">
        <f t="shared" ca="1" si="1907"/>
        <v>#N/A</v>
      </c>
      <c r="BF719" t="e">
        <f t="shared" ca="1" si="1907"/>
        <v>#N/A</v>
      </c>
      <c r="BG719" t="e">
        <f t="shared" ca="1" si="1907"/>
        <v>#N/A</v>
      </c>
      <c r="BH719" t="e">
        <f t="shared" ca="1" si="1907"/>
        <v>#N/A</v>
      </c>
      <c r="BI719" t="e">
        <f t="shared" ca="1" si="1907"/>
        <v>#N/A</v>
      </c>
      <c r="BJ719" t="e">
        <f t="shared" ca="1" si="1907"/>
        <v>#N/A</v>
      </c>
      <c r="BK719" t="e">
        <f t="shared" ca="1" si="1907"/>
        <v>#N/A</v>
      </c>
      <c r="BL719" t="e">
        <f t="shared" ca="1" si="1907"/>
        <v>#N/A</v>
      </c>
      <c r="BM719" t="e">
        <f t="shared" ca="1" si="1907"/>
        <v>#N/A</v>
      </c>
      <c r="BN719" t="e">
        <f t="shared" ca="1" si="1907"/>
        <v>#N/A</v>
      </c>
      <c r="BO719" t="e">
        <f t="shared" ca="1" si="1907"/>
        <v>#N/A</v>
      </c>
      <c r="BP719" t="e">
        <f t="shared" ca="1" si="1907"/>
        <v>#N/A</v>
      </c>
      <c r="BQ719" t="e">
        <f t="shared" ca="1" si="1907"/>
        <v>#N/A</v>
      </c>
      <c r="BR719" t="e">
        <f t="shared" ca="1" si="1907"/>
        <v>#N/A</v>
      </c>
      <c r="BS719" t="e">
        <f t="shared" ca="1" si="1907"/>
        <v>#N/A</v>
      </c>
      <c r="BT719" t="e">
        <f t="shared" ca="1" si="1907"/>
        <v>#N/A</v>
      </c>
      <c r="BU719" t="e">
        <f t="shared" ca="1" si="1907"/>
        <v>#N/A</v>
      </c>
      <c r="BV719" t="e">
        <f t="shared" ca="1" si="1907"/>
        <v>#N/A</v>
      </c>
      <c r="BW719" t="e">
        <f t="shared" ca="1" si="1907"/>
        <v>#N/A</v>
      </c>
      <c r="BX719" t="e">
        <f t="shared" ca="1" si="1907"/>
        <v>#N/A</v>
      </c>
      <c r="BY719" t="e">
        <f t="shared" ca="1" si="1907"/>
        <v>#N/A</v>
      </c>
      <c r="BZ719" t="e">
        <f t="shared" ca="1" si="1907"/>
        <v>#N/A</v>
      </c>
      <c r="CA719" t="e">
        <f t="shared" ca="1" si="1907"/>
        <v>#N/A</v>
      </c>
      <c r="CB719" t="e">
        <f t="shared" ca="1" si="1907"/>
        <v>#N/A</v>
      </c>
      <c r="CC719" t="e">
        <f t="shared" ca="1" si="1907"/>
        <v>#N/A</v>
      </c>
      <c r="CD719" t="e">
        <f t="shared" ca="1" si="1907"/>
        <v>#N/A</v>
      </c>
      <c r="CE719" t="e">
        <f t="shared" ca="1" si="1907"/>
        <v>#N/A</v>
      </c>
      <c r="CF719" s="91" t="e">
        <f t="shared" ca="1" si="1907"/>
        <v>#N/A</v>
      </c>
      <c r="CG719" t="e">
        <f t="shared" ca="1" si="1907"/>
        <v>#N/A</v>
      </c>
      <c r="CH719" t="e">
        <f t="shared" ca="1" si="1907"/>
        <v>#N/A</v>
      </c>
      <c r="CI719" t="e">
        <f t="shared" ca="1" si="1907"/>
        <v>#N/A</v>
      </c>
      <c r="CJ719" t="e">
        <f t="shared" ref="CJ719:DO719" ca="1" si="1908">IF($H719="Yes",0,$L719*$E$680)</f>
        <v>#N/A</v>
      </c>
      <c r="CK719" t="e">
        <f t="shared" ca="1" si="1908"/>
        <v>#N/A</v>
      </c>
      <c r="CL719" t="e">
        <f t="shared" ca="1" si="1908"/>
        <v>#N/A</v>
      </c>
      <c r="CM719" t="e">
        <f t="shared" ca="1" si="1908"/>
        <v>#N/A</v>
      </c>
      <c r="CN719" t="e">
        <f t="shared" ca="1" si="1908"/>
        <v>#N/A</v>
      </c>
      <c r="CO719" t="e">
        <f t="shared" ca="1" si="1908"/>
        <v>#N/A</v>
      </c>
      <c r="CP719" t="e">
        <f t="shared" ca="1" si="1908"/>
        <v>#N/A</v>
      </c>
      <c r="CQ719" t="e">
        <f t="shared" ca="1" si="1908"/>
        <v>#N/A</v>
      </c>
      <c r="CR719" t="e">
        <f t="shared" ca="1" si="1908"/>
        <v>#N/A</v>
      </c>
      <c r="CS719" t="e">
        <f t="shared" ca="1" si="1908"/>
        <v>#N/A</v>
      </c>
      <c r="CT719" t="e">
        <f t="shared" ca="1" si="1908"/>
        <v>#N/A</v>
      </c>
      <c r="CU719" t="e">
        <f t="shared" ca="1" si="1908"/>
        <v>#N/A</v>
      </c>
      <c r="CV719" t="e">
        <f t="shared" ca="1" si="1908"/>
        <v>#N/A</v>
      </c>
      <c r="CW719" t="e">
        <f t="shared" ca="1" si="1908"/>
        <v>#N/A</v>
      </c>
      <c r="CX719" t="e">
        <f t="shared" ca="1" si="1908"/>
        <v>#N/A</v>
      </c>
      <c r="CY719" t="e">
        <f t="shared" ca="1" si="1908"/>
        <v>#N/A</v>
      </c>
      <c r="CZ719" t="e">
        <f t="shared" ca="1" si="1908"/>
        <v>#N/A</v>
      </c>
      <c r="DA719" t="e">
        <f t="shared" ca="1" si="1908"/>
        <v>#N/A</v>
      </c>
      <c r="DB719" t="e">
        <f t="shared" ca="1" si="1908"/>
        <v>#N/A</v>
      </c>
      <c r="DC719" t="e">
        <f t="shared" ca="1" si="1908"/>
        <v>#N/A</v>
      </c>
      <c r="DD719" t="e">
        <f t="shared" ca="1" si="1908"/>
        <v>#N/A</v>
      </c>
      <c r="DE719" t="e">
        <f t="shared" ca="1" si="1908"/>
        <v>#N/A</v>
      </c>
      <c r="DF719" t="e">
        <f t="shared" ca="1" si="1908"/>
        <v>#N/A</v>
      </c>
      <c r="DG719" t="e">
        <f t="shared" ca="1" si="1908"/>
        <v>#N/A</v>
      </c>
      <c r="DH719" t="e">
        <f t="shared" ca="1" si="1908"/>
        <v>#N/A</v>
      </c>
      <c r="DI719" t="e">
        <f t="shared" ca="1" si="1908"/>
        <v>#N/A</v>
      </c>
      <c r="DJ719" s="91" t="e">
        <f t="shared" ca="1" si="1908"/>
        <v>#N/A</v>
      </c>
      <c r="DK719" t="e">
        <f t="shared" ca="1" si="1908"/>
        <v>#N/A</v>
      </c>
      <c r="DL719" t="e">
        <f t="shared" ca="1" si="1908"/>
        <v>#N/A</v>
      </c>
      <c r="DM719" t="e">
        <f t="shared" ca="1" si="1908"/>
        <v>#N/A</v>
      </c>
      <c r="DN719" t="e">
        <f t="shared" ca="1" si="1908"/>
        <v>#N/A</v>
      </c>
      <c r="DO719" t="e">
        <f t="shared" ca="1" si="1908"/>
        <v>#N/A</v>
      </c>
      <c r="DP719" t="e">
        <f t="shared" ref="DP719:EN719" ca="1" si="1909">IF($H719="Yes",0,$L719*$E$680)</f>
        <v>#N/A</v>
      </c>
      <c r="DQ719" t="e">
        <f t="shared" ca="1" si="1909"/>
        <v>#N/A</v>
      </c>
      <c r="DR719" t="e">
        <f t="shared" ca="1" si="1909"/>
        <v>#N/A</v>
      </c>
      <c r="DS719" t="e">
        <f t="shared" ca="1" si="1909"/>
        <v>#N/A</v>
      </c>
      <c r="DT719" t="e">
        <f t="shared" ca="1" si="1909"/>
        <v>#N/A</v>
      </c>
      <c r="DU719" t="e">
        <f t="shared" ca="1" si="1909"/>
        <v>#N/A</v>
      </c>
      <c r="DV719" t="e">
        <f t="shared" ca="1" si="1909"/>
        <v>#N/A</v>
      </c>
      <c r="DW719" t="e">
        <f t="shared" ca="1" si="1909"/>
        <v>#N/A</v>
      </c>
      <c r="DX719" t="e">
        <f t="shared" ca="1" si="1909"/>
        <v>#N/A</v>
      </c>
      <c r="DY719" t="e">
        <f t="shared" ca="1" si="1909"/>
        <v>#N/A</v>
      </c>
      <c r="DZ719" t="e">
        <f t="shared" ca="1" si="1909"/>
        <v>#N/A</v>
      </c>
      <c r="EA719" t="e">
        <f t="shared" ca="1" si="1909"/>
        <v>#N/A</v>
      </c>
      <c r="EB719" t="e">
        <f t="shared" ca="1" si="1909"/>
        <v>#N/A</v>
      </c>
      <c r="EC719" t="e">
        <f t="shared" ca="1" si="1909"/>
        <v>#N/A</v>
      </c>
      <c r="ED719" t="e">
        <f t="shared" ca="1" si="1909"/>
        <v>#N/A</v>
      </c>
      <c r="EE719" t="e">
        <f t="shared" ca="1" si="1909"/>
        <v>#N/A</v>
      </c>
      <c r="EF719" t="e">
        <f t="shared" ca="1" si="1909"/>
        <v>#N/A</v>
      </c>
      <c r="EG719" t="e">
        <f t="shared" ca="1" si="1909"/>
        <v>#N/A</v>
      </c>
      <c r="EH719" t="e">
        <f t="shared" ca="1" si="1909"/>
        <v>#N/A</v>
      </c>
      <c r="EI719" t="e">
        <f t="shared" ca="1" si="1909"/>
        <v>#N/A</v>
      </c>
      <c r="EJ719" t="e">
        <f t="shared" ca="1" si="1909"/>
        <v>#N/A</v>
      </c>
      <c r="EK719" t="e">
        <f t="shared" ca="1" si="1909"/>
        <v>#N/A</v>
      </c>
      <c r="EL719" t="e">
        <f t="shared" ca="1" si="1909"/>
        <v>#N/A</v>
      </c>
      <c r="EM719" t="e">
        <f t="shared" ca="1" si="1909"/>
        <v>#N/A</v>
      </c>
      <c r="EN719" s="91" t="e">
        <f t="shared" ca="1" si="1909"/>
        <v>#N/A</v>
      </c>
    </row>
    <row r="720" spans="1:144">
      <c r="A720">
        <f ca="1"/>
        <v>0</v>
      </c>
      <c r="B720">
        <f ca="1"/>
        <v>0</v>
      </c>
      <c r="C720">
        <f ca="1"/>
        <v>0</v>
      </c>
      <c r="D720" t="str">
        <f ca="1"/>
        <v/>
      </c>
      <c r="E720">
        <f ca="1"/>
        <v>0</v>
      </c>
      <c r="F720">
        <f ca="1"/>
        <v>0</v>
      </c>
      <c r="G720">
        <f ca="1"/>
        <v>0</v>
      </c>
      <c r="H720" t="str">
        <f ca="1"/>
        <v/>
      </c>
      <c r="I720">
        <f ca="1"/>
        <v>0</v>
      </c>
      <c r="J720" t="str">
        <f ca="1"/>
        <v/>
      </c>
      <c r="K720" t="str">
        <f ca="1"/>
        <v>0</v>
      </c>
      <c r="L720" t="str">
        <f ca="1"/>
        <v>0</v>
      </c>
      <c r="M720" t="str">
        <f ca="1"/>
        <v>0</v>
      </c>
      <c r="X720" s="91" t="e">
        <f t="shared" ref="X720:BC720" ca="1" si="1910">IF($H720="Yes",0,$L720*$E$680)</f>
        <v>#N/A</v>
      </c>
      <c r="Y720" t="e">
        <f t="shared" ca="1" si="1910"/>
        <v>#N/A</v>
      </c>
      <c r="Z720" t="e">
        <f t="shared" ca="1" si="1910"/>
        <v>#N/A</v>
      </c>
      <c r="AA720" t="e">
        <f t="shared" ca="1" si="1910"/>
        <v>#N/A</v>
      </c>
      <c r="AB720" t="e">
        <f t="shared" ca="1" si="1910"/>
        <v>#N/A</v>
      </c>
      <c r="AC720" t="e">
        <f t="shared" ca="1" si="1910"/>
        <v>#N/A</v>
      </c>
      <c r="AD720" t="e">
        <f t="shared" ca="1" si="1910"/>
        <v>#N/A</v>
      </c>
      <c r="AE720" t="e">
        <f t="shared" ca="1" si="1910"/>
        <v>#N/A</v>
      </c>
      <c r="AF720" t="e">
        <f t="shared" ca="1" si="1910"/>
        <v>#N/A</v>
      </c>
      <c r="AG720" t="e">
        <f t="shared" ca="1" si="1910"/>
        <v>#N/A</v>
      </c>
      <c r="AH720" t="e">
        <f t="shared" ca="1" si="1910"/>
        <v>#N/A</v>
      </c>
      <c r="AI720" t="e">
        <f t="shared" ca="1" si="1910"/>
        <v>#N/A</v>
      </c>
      <c r="AJ720" t="e">
        <f t="shared" ca="1" si="1910"/>
        <v>#N/A</v>
      </c>
      <c r="AK720" t="e">
        <f t="shared" ca="1" si="1910"/>
        <v>#N/A</v>
      </c>
      <c r="AL720" t="e">
        <f t="shared" ca="1" si="1910"/>
        <v>#N/A</v>
      </c>
      <c r="AM720" t="e">
        <f t="shared" ca="1" si="1910"/>
        <v>#N/A</v>
      </c>
      <c r="AN720" t="e">
        <f t="shared" ca="1" si="1910"/>
        <v>#N/A</v>
      </c>
      <c r="AO720" t="e">
        <f t="shared" ca="1" si="1910"/>
        <v>#N/A</v>
      </c>
      <c r="AP720" t="e">
        <f t="shared" ca="1" si="1910"/>
        <v>#N/A</v>
      </c>
      <c r="AQ720" t="e">
        <f t="shared" ca="1" si="1910"/>
        <v>#N/A</v>
      </c>
      <c r="AR720" t="e">
        <f t="shared" ca="1" si="1910"/>
        <v>#N/A</v>
      </c>
      <c r="AS720" t="e">
        <f t="shared" ca="1" si="1910"/>
        <v>#N/A</v>
      </c>
      <c r="AT720" t="e">
        <f t="shared" ca="1" si="1910"/>
        <v>#N/A</v>
      </c>
      <c r="AU720" t="e">
        <f t="shared" ca="1" si="1910"/>
        <v>#N/A</v>
      </c>
      <c r="AV720" t="e">
        <f t="shared" ca="1" si="1910"/>
        <v>#N/A</v>
      </c>
      <c r="AW720" t="e">
        <f t="shared" ca="1" si="1910"/>
        <v>#N/A</v>
      </c>
      <c r="AX720" t="e">
        <f t="shared" ca="1" si="1910"/>
        <v>#N/A</v>
      </c>
      <c r="AY720" t="e">
        <f t="shared" ca="1" si="1910"/>
        <v>#N/A</v>
      </c>
      <c r="AZ720" t="e">
        <f t="shared" ca="1" si="1910"/>
        <v>#N/A</v>
      </c>
      <c r="BA720" t="e">
        <f t="shared" ca="1" si="1910"/>
        <v>#N/A</v>
      </c>
      <c r="BB720" s="91" t="e">
        <f t="shared" ca="1" si="1910"/>
        <v>#N/A</v>
      </c>
      <c r="BC720" t="e">
        <f t="shared" ca="1" si="1910"/>
        <v>#N/A</v>
      </c>
      <c r="BD720" t="e">
        <f t="shared" ref="BD720:CI720" ca="1" si="1911">IF($H720="Yes",0,$L720*$E$680)</f>
        <v>#N/A</v>
      </c>
      <c r="BE720" t="e">
        <f t="shared" ca="1" si="1911"/>
        <v>#N/A</v>
      </c>
      <c r="BF720" t="e">
        <f t="shared" ca="1" si="1911"/>
        <v>#N/A</v>
      </c>
      <c r="BG720" t="e">
        <f t="shared" ca="1" si="1911"/>
        <v>#N/A</v>
      </c>
      <c r="BH720" t="e">
        <f t="shared" ca="1" si="1911"/>
        <v>#N/A</v>
      </c>
      <c r="BI720" t="e">
        <f t="shared" ca="1" si="1911"/>
        <v>#N/A</v>
      </c>
      <c r="BJ720" t="e">
        <f t="shared" ca="1" si="1911"/>
        <v>#N/A</v>
      </c>
      <c r="BK720" t="e">
        <f t="shared" ca="1" si="1911"/>
        <v>#N/A</v>
      </c>
      <c r="BL720" t="e">
        <f t="shared" ca="1" si="1911"/>
        <v>#N/A</v>
      </c>
      <c r="BM720" t="e">
        <f t="shared" ca="1" si="1911"/>
        <v>#N/A</v>
      </c>
      <c r="BN720" t="e">
        <f t="shared" ca="1" si="1911"/>
        <v>#N/A</v>
      </c>
      <c r="BO720" t="e">
        <f t="shared" ca="1" si="1911"/>
        <v>#N/A</v>
      </c>
      <c r="BP720" t="e">
        <f t="shared" ca="1" si="1911"/>
        <v>#N/A</v>
      </c>
      <c r="BQ720" t="e">
        <f t="shared" ca="1" si="1911"/>
        <v>#N/A</v>
      </c>
      <c r="BR720" t="e">
        <f t="shared" ca="1" si="1911"/>
        <v>#N/A</v>
      </c>
      <c r="BS720" t="e">
        <f t="shared" ca="1" si="1911"/>
        <v>#N/A</v>
      </c>
      <c r="BT720" t="e">
        <f t="shared" ca="1" si="1911"/>
        <v>#N/A</v>
      </c>
      <c r="BU720" t="e">
        <f t="shared" ca="1" si="1911"/>
        <v>#N/A</v>
      </c>
      <c r="BV720" t="e">
        <f t="shared" ca="1" si="1911"/>
        <v>#N/A</v>
      </c>
      <c r="BW720" t="e">
        <f t="shared" ca="1" si="1911"/>
        <v>#N/A</v>
      </c>
      <c r="BX720" t="e">
        <f t="shared" ca="1" si="1911"/>
        <v>#N/A</v>
      </c>
      <c r="BY720" t="e">
        <f t="shared" ca="1" si="1911"/>
        <v>#N/A</v>
      </c>
      <c r="BZ720" t="e">
        <f t="shared" ca="1" si="1911"/>
        <v>#N/A</v>
      </c>
      <c r="CA720" t="e">
        <f t="shared" ca="1" si="1911"/>
        <v>#N/A</v>
      </c>
      <c r="CB720" t="e">
        <f t="shared" ca="1" si="1911"/>
        <v>#N/A</v>
      </c>
      <c r="CC720" t="e">
        <f t="shared" ca="1" si="1911"/>
        <v>#N/A</v>
      </c>
      <c r="CD720" t="e">
        <f t="shared" ca="1" si="1911"/>
        <v>#N/A</v>
      </c>
      <c r="CE720" t="e">
        <f t="shared" ca="1" si="1911"/>
        <v>#N/A</v>
      </c>
      <c r="CF720" s="91" t="e">
        <f t="shared" ca="1" si="1911"/>
        <v>#N/A</v>
      </c>
      <c r="CG720" t="e">
        <f t="shared" ca="1" si="1911"/>
        <v>#N/A</v>
      </c>
      <c r="CH720" t="e">
        <f t="shared" ca="1" si="1911"/>
        <v>#N/A</v>
      </c>
      <c r="CI720" t="e">
        <f t="shared" ca="1" si="1911"/>
        <v>#N/A</v>
      </c>
      <c r="CJ720" t="e">
        <f t="shared" ref="CJ720:EN723" ca="1" si="1912">IF($H720="Yes",0,$L720*$E$680)</f>
        <v>#N/A</v>
      </c>
      <c r="CK720" t="e">
        <f t="shared" ca="1" si="1912"/>
        <v>#N/A</v>
      </c>
      <c r="CL720" t="e">
        <f t="shared" ca="1" si="1912"/>
        <v>#N/A</v>
      </c>
      <c r="CM720" t="e">
        <f t="shared" ca="1" si="1912"/>
        <v>#N/A</v>
      </c>
      <c r="CN720" t="e">
        <f t="shared" ca="1" si="1912"/>
        <v>#N/A</v>
      </c>
      <c r="CO720" t="e">
        <f t="shared" ca="1" si="1912"/>
        <v>#N/A</v>
      </c>
      <c r="CP720" t="e">
        <f t="shared" ca="1" si="1912"/>
        <v>#N/A</v>
      </c>
      <c r="CQ720" t="e">
        <f t="shared" ca="1" si="1912"/>
        <v>#N/A</v>
      </c>
      <c r="CR720" t="e">
        <f t="shared" ca="1" si="1912"/>
        <v>#N/A</v>
      </c>
      <c r="CS720" t="e">
        <f t="shared" ca="1" si="1912"/>
        <v>#N/A</v>
      </c>
      <c r="CT720" t="e">
        <f t="shared" ca="1" si="1912"/>
        <v>#N/A</v>
      </c>
      <c r="CU720" t="e">
        <f t="shared" ca="1" si="1912"/>
        <v>#N/A</v>
      </c>
      <c r="CV720" t="e">
        <f t="shared" ca="1" si="1912"/>
        <v>#N/A</v>
      </c>
      <c r="CW720" t="e">
        <f t="shared" ca="1" si="1912"/>
        <v>#N/A</v>
      </c>
      <c r="CX720" t="e">
        <f t="shared" ca="1" si="1912"/>
        <v>#N/A</v>
      </c>
      <c r="CY720" t="e">
        <f t="shared" ca="1" si="1912"/>
        <v>#N/A</v>
      </c>
      <c r="CZ720" t="e">
        <f t="shared" ca="1" si="1912"/>
        <v>#N/A</v>
      </c>
      <c r="DA720" t="e">
        <f t="shared" ca="1" si="1912"/>
        <v>#N/A</v>
      </c>
      <c r="DB720" t="e">
        <f t="shared" ca="1" si="1912"/>
        <v>#N/A</v>
      </c>
      <c r="DC720" t="e">
        <f t="shared" ca="1" si="1912"/>
        <v>#N/A</v>
      </c>
      <c r="DD720" t="e">
        <f t="shared" ca="1" si="1912"/>
        <v>#N/A</v>
      </c>
      <c r="DE720" t="e">
        <f t="shared" ca="1" si="1912"/>
        <v>#N/A</v>
      </c>
      <c r="DF720" t="e">
        <f t="shared" ca="1" si="1912"/>
        <v>#N/A</v>
      </c>
      <c r="DG720" t="e">
        <f t="shared" ca="1" si="1912"/>
        <v>#N/A</v>
      </c>
      <c r="DH720" t="e">
        <f t="shared" ca="1" si="1912"/>
        <v>#N/A</v>
      </c>
      <c r="DI720" t="e">
        <f t="shared" ca="1" si="1912"/>
        <v>#N/A</v>
      </c>
      <c r="DJ720" s="91" t="e">
        <f t="shared" ca="1" si="1912"/>
        <v>#N/A</v>
      </c>
      <c r="DK720" t="e">
        <f t="shared" ca="1" si="1912"/>
        <v>#N/A</v>
      </c>
      <c r="DL720" t="e">
        <f t="shared" ca="1" si="1912"/>
        <v>#N/A</v>
      </c>
      <c r="DM720" t="e">
        <f t="shared" ca="1" si="1912"/>
        <v>#N/A</v>
      </c>
      <c r="DN720" t="e">
        <f t="shared" ca="1" si="1912"/>
        <v>#N/A</v>
      </c>
      <c r="DO720" t="e">
        <f t="shared" ca="1" si="1912"/>
        <v>#N/A</v>
      </c>
      <c r="DP720" t="e">
        <f t="shared" ca="1" si="1912"/>
        <v>#N/A</v>
      </c>
      <c r="DQ720" t="e">
        <f t="shared" ca="1" si="1912"/>
        <v>#N/A</v>
      </c>
      <c r="DR720" t="e">
        <f t="shared" ca="1" si="1912"/>
        <v>#N/A</v>
      </c>
      <c r="DS720" t="e">
        <f t="shared" ca="1" si="1912"/>
        <v>#N/A</v>
      </c>
      <c r="DT720" t="e">
        <f t="shared" ca="1" si="1912"/>
        <v>#N/A</v>
      </c>
      <c r="DU720" t="e">
        <f t="shared" ca="1" si="1912"/>
        <v>#N/A</v>
      </c>
      <c r="DV720" t="e">
        <f t="shared" ca="1" si="1912"/>
        <v>#N/A</v>
      </c>
      <c r="DW720" t="e">
        <f t="shared" ca="1" si="1912"/>
        <v>#N/A</v>
      </c>
      <c r="DX720" t="e">
        <f t="shared" ca="1" si="1912"/>
        <v>#N/A</v>
      </c>
      <c r="DY720" t="e">
        <f t="shared" ca="1" si="1912"/>
        <v>#N/A</v>
      </c>
      <c r="DZ720" t="e">
        <f t="shared" ca="1" si="1912"/>
        <v>#N/A</v>
      </c>
      <c r="EA720" t="e">
        <f t="shared" ca="1" si="1912"/>
        <v>#N/A</v>
      </c>
      <c r="EB720" t="e">
        <f t="shared" ca="1" si="1912"/>
        <v>#N/A</v>
      </c>
      <c r="EC720" t="e">
        <f t="shared" ca="1" si="1912"/>
        <v>#N/A</v>
      </c>
      <c r="ED720" t="e">
        <f t="shared" ca="1" si="1912"/>
        <v>#N/A</v>
      </c>
      <c r="EE720" t="e">
        <f t="shared" ca="1" si="1912"/>
        <v>#N/A</v>
      </c>
      <c r="EF720" t="e">
        <f t="shared" ca="1" si="1912"/>
        <v>#N/A</v>
      </c>
      <c r="EG720" t="e">
        <f t="shared" ca="1" si="1912"/>
        <v>#N/A</v>
      </c>
      <c r="EH720" t="e">
        <f t="shared" ca="1" si="1912"/>
        <v>#N/A</v>
      </c>
      <c r="EI720" t="e">
        <f t="shared" ca="1" si="1912"/>
        <v>#N/A</v>
      </c>
      <c r="EJ720" t="e">
        <f t="shared" ca="1" si="1912"/>
        <v>#N/A</v>
      </c>
      <c r="EK720" t="e">
        <f t="shared" ca="1" si="1912"/>
        <v>#N/A</v>
      </c>
      <c r="EL720" t="e">
        <f t="shared" ca="1" si="1912"/>
        <v>#N/A</v>
      </c>
      <c r="EM720" t="e">
        <f t="shared" ca="1" si="1912"/>
        <v>#N/A</v>
      </c>
      <c r="EN720" s="91" t="e">
        <f t="shared" ca="1" si="1912"/>
        <v>#N/A</v>
      </c>
    </row>
    <row r="721" spans="1:144">
      <c r="A721">
        <f ca="1"/>
        <v>0</v>
      </c>
      <c r="B721">
        <f ca="1"/>
        <v>0</v>
      </c>
      <c r="C721">
        <f ca="1"/>
        <v>0</v>
      </c>
      <c r="D721" t="str">
        <f ca="1"/>
        <v/>
      </c>
      <c r="E721">
        <f ca="1"/>
        <v>0</v>
      </c>
      <c r="F721">
        <f ca="1"/>
        <v>0</v>
      </c>
      <c r="G721">
        <f ca="1"/>
        <v>0</v>
      </c>
      <c r="H721" t="str">
        <f ca="1"/>
        <v/>
      </c>
      <c r="I721">
        <f ca="1"/>
        <v>0</v>
      </c>
      <c r="J721" t="str">
        <f ca="1"/>
        <v/>
      </c>
      <c r="K721" t="str">
        <f ca="1"/>
        <v>0</v>
      </c>
      <c r="L721" t="str">
        <f ca="1"/>
        <v>0</v>
      </c>
      <c r="M721" t="str">
        <f ca="1"/>
        <v>0</v>
      </c>
      <c r="X721" s="91" t="e">
        <f t="shared" ref="X721:X732" ca="1" si="1913">IF($H721="Yes",0,$L721*$E$680)</f>
        <v>#N/A</v>
      </c>
      <c r="Y721" t="e">
        <f t="shared" ref="Y721:CJ724" ca="1" si="1914">IF($H721="Yes",0,$L721*$E$680)</f>
        <v>#N/A</v>
      </c>
      <c r="Z721" t="e">
        <f t="shared" ca="1" si="1914"/>
        <v>#N/A</v>
      </c>
      <c r="AA721" t="e">
        <f t="shared" ca="1" si="1914"/>
        <v>#N/A</v>
      </c>
      <c r="AB721" t="e">
        <f t="shared" ca="1" si="1914"/>
        <v>#N/A</v>
      </c>
      <c r="AC721" t="e">
        <f t="shared" ca="1" si="1914"/>
        <v>#N/A</v>
      </c>
      <c r="AD721" t="e">
        <f t="shared" ca="1" si="1914"/>
        <v>#N/A</v>
      </c>
      <c r="AE721" t="e">
        <f t="shared" ca="1" si="1914"/>
        <v>#N/A</v>
      </c>
      <c r="AF721" t="e">
        <f t="shared" ca="1" si="1914"/>
        <v>#N/A</v>
      </c>
      <c r="AG721" t="e">
        <f t="shared" ca="1" si="1914"/>
        <v>#N/A</v>
      </c>
      <c r="AH721" t="e">
        <f t="shared" ca="1" si="1914"/>
        <v>#N/A</v>
      </c>
      <c r="AI721" t="e">
        <f t="shared" ca="1" si="1914"/>
        <v>#N/A</v>
      </c>
      <c r="AJ721" t="e">
        <f t="shared" ca="1" si="1914"/>
        <v>#N/A</v>
      </c>
      <c r="AK721" t="e">
        <f t="shared" ca="1" si="1914"/>
        <v>#N/A</v>
      </c>
      <c r="AL721" t="e">
        <f t="shared" ca="1" si="1914"/>
        <v>#N/A</v>
      </c>
      <c r="AM721" t="e">
        <f t="shared" ca="1" si="1914"/>
        <v>#N/A</v>
      </c>
      <c r="AN721" t="e">
        <f t="shared" ca="1" si="1914"/>
        <v>#N/A</v>
      </c>
      <c r="AO721" t="e">
        <f t="shared" ca="1" si="1914"/>
        <v>#N/A</v>
      </c>
      <c r="AP721" t="e">
        <f t="shared" ca="1" si="1914"/>
        <v>#N/A</v>
      </c>
      <c r="AQ721" t="e">
        <f t="shared" ca="1" si="1914"/>
        <v>#N/A</v>
      </c>
      <c r="AR721" t="e">
        <f t="shared" ca="1" si="1914"/>
        <v>#N/A</v>
      </c>
      <c r="AS721" t="e">
        <f t="shared" ca="1" si="1914"/>
        <v>#N/A</v>
      </c>
      <c r="AT721" t="e">
        <f t="shared" ca="1" si="1914"/>
        <v>#N/A</v>
      </c>
      <c r="AU721" t="e">
        <f t="shared" ca="1" si="1914"/>
        <v>#N/A</v>
      </c>
      <c r="AV721" t="e">
        <f t="shared" ca="1" si="1914"/>
        <v>#N/A</v>
      </c>
      <c r="AW721" t="e">
        <f t="shared" ca="1" si="1914"/>
        <v>#N/A</v>
      </c>
      <c r="AX721" t="e">
        <f t="shared" ca="1" si="1914"/>
        <v>#N/A</v>
      </c>
      <c r="AY721" t="e">
        <f t="shared" ca="1" si="1914"/>
        <v>#N/A</v>
      </c>
      <c r="AZ721" t="e">
        <f t="shared" ca="1" si="1914"/>
        <v>#N/A</v>
      </c>
      <c r="BA721" t="e">
        <f t="shared" ca="1" si="1914"/>
        <v>#N/A</v>
      </c>
      <c r="BB721" s="91" t="e">
        <f t="shared" ca="1" si="1914"/>
        <v>#N/A</v>
      </c>
      <c r="BC721" t="e">
        <f t="shared" ca="1" si="1914"/>
        <v>#N/A</v>
      </c>
      <c r="BD721" t="e">
        <f t="shared" ca="1" si="1914"/>
        <v>#N/A</v>
      </c>
      <c r="BE721" t="e">
        <f t="shared" ca="1" si="1914"/>
        <v>#N/A</v>
      </c>
      <c r="BF721" t="e">
        <f t="shared" ca="1" si="1914"/>
        <v>#N/A</v>
      </c>
      <c r="BG721" t="e">
        <f t="shared" ca="1" si="1914"/>
        <v>#N/A</v>
      </c>
      <c r="BH721" t="e">
        <f t="shared" ca="1" si="1914"/>
        <v>#N/A</v>
      </c>
      <c r="BI721" t="e">
        <f t="shared" ca="1" si="1914"/>
        <v>#N/A</v>
      </c>
      <c r="BJ721" t="e">
        <f t="shared" ca="1" si="1914"/>
        <v>#N/A</v>
      </c>
      <c r="BK721" t="e">
        <f t="shared" ca="1" si="1914"/>
        <v>#N/A</v>
      </c>
      <c r="BL721" t="e">
        <f t="shared" ca="1" si="1914"/>
        <v>#N/A</v>
      </c>
      <c r="BM721" t="e">
        <f t="shared" ca="1" si="1914"/>
        <v>#N/A</v>
      </c>
      <c r="BN721" t="e">
        <f t="shared" ca="1" si="1914"/>
        <v>#N/A</v>
      </c>
      <c r="BO721" t="e">
        <f t="shared" ca="1" si="1914"/>
        <v>#N/A</v>
      </c>
      <c r="BP721" t="e">
        <f t="shared" ca="1" si="1914"/>
        <v>#N/A</v>
      </c>
      <c r="BQ721" t="e">
        <f t="shared" ca="1" si="1914"/>
        <v>#N/A</v>
      </c>
      <c r="BR721" t="e">
        <f t="shared" ca="1" si="1914"/>
        <v>#N/A</v>
      </c>
      <c r="BS721" t="e">
        <f t="shared" ca="1" si="1914"/>
        <v>#N/A</v>
      </c>
      <c r="BT721" t="e">
        <f t="shared" ca="1" si="1914"/>
        <v>#N/A</v>
      </c>
      <c r="BU721" t="e">
        <f t="shared" ca="1" si="1914"/>
        <v>#N/A</v>
      </c>
      <c r="BV721" t="e">
        <f t="shared" ca="1" si="1914"/>
        <v>#N/A</v>
      </c>
      <c r="BW721" t="e">
        <f t="shared" ca="1" si="1914"/>
        <v>#N/A</v>
      </c>
      <c r="BX721" t="e">
        <f t="shared" ca="1" si="1914"/>
        <v>#N/A</v>
      </c>
      <c r="BY721" t="e">
        <f t="shared" ca="1" si="1914"/>
        <v>#N/A</v>
      </c>
      <c r="BZ721" t="e">
        <f t="shared" ca="1" si="1914"/>
        <v>#N/A</v>
      </c>
      <c r="CA721" t="e">
        <f t="shared" ca="1" si="1914"/>
        <v>#N/A</v>
      </c>
      <c r="CB721" t="e">
        <f t="shared" ca="1" si="1914"/>
        <v>#N/A</v>
      </c>
      <c r="CC721" t="e">
        <f t="shared" ca="1" si="1914"/>
        <v>#N/A</v>
      </c>
      <c r="CD721" t="e">
        <f t="shared" ca="1" si="1914"/>
        <v>#N/A</v>
      </c>
      <c r="CE721" t="e">
        <f t="shared" ca="1" si="1914"/>
        <v>#N/A</v>
      </c>
      <c r="CF721" s="91" t="e">
        <f t="shared" ca="1" si="1914"/>
        <v>#N/A</v>
      </c>
      <c r="CG721" t="e">
        <f t="shared" ca="1" si="1914"/>
        <v>#N/A</v>
      </c>
      <c r="CH721" t="e">
        <f t="shared" ca="1" si="1914"/>
        <v>#N/A</v>
      </c>
      <c r="CI721" t="e">
        <f t="shared" ca="1" si="1914"/>
        <v>#N/A</v>
      </c>
      <c r="CJ721" t="e">
        <f t="shared" ca="1" si="1914"/>
        <v>#N/A</v>
      </c>
      <c r="CK721" t="e">
        <f t="shared" ca="1" si="1912"/>
        <v>#N/A</v>
      </c>
      <c r="CL721" t="e">
        <f t="shared" ca="1" si="1912"/>
        <v>#N/A</v>
      </c>
      <c r="CM721" t="e">
        <f t="shared" ca="1" si="1912"/>
        <v>#N/A</v>
      </c>
      <c r="CN721" t="e">
        <f t="shared" ca="1" si="1912"/>
        <v>#N/A</v>
      </c>
      <c r="CO721" t="e">
        <f t="shared" ca="1" si="1912"/>
        <v>#N/A</v>
      </c>
      <c r="CP721" t="e">
        <f t="shared" ca="1" si="1912"/>
        <v>#N/A</v>
      </c>
      <c r="CQ721" t="e">
        <f t="shared" ca="1" si="1912"/>
        <v>#N/A</v>
      </c>
      <c r="CR721" t="e">
        <f t="shared" ca="1" si="1912"/>
        <v>#N/A</v>
      </c>
      <c r="CS721" t="e">
        <f t="shared" ca="1" si="1912"/>
        <v>#N/A</v>
      </c>
      <c r="CT721" t="e">
        <f t="shared" ca="1" si="1912"/>
        <v>#N/A</v>
      </c>
      <c r="CU721" t="e">
        <f t="shared" ca="1" si="1912"/>
        <v>#N/A</v>
      </c>
      <c r="CV721" t="e">
        <f t="shared" ca="1" si="1912"/>
        <v>#N/A</v>
      </c>
      <c r="CW721" t="e">
        <f t="shared" ca="1" si="1912"/>
        <v>#N/A</v>
      </c>
      <c r="CX721" t="e">
        <f t="shared" ca="1" si="1912"/>
        <v>#N/A</v>
      </c>
      <c r="CY721" t="e">
        <f t="shared" ca="1" si="1912"/>
        <v>#N/A</v>
      </c>
      <c r="CZ721" t="e">
        <f t="shared" ca="1" si="1912"/>
        <v>#N/A</v>
      </c>
      <c r="DA721" t="e">
        <f t="shared" ca="1" si="1912"/>
        <v>#N/A</v>
      </c>
      <c r="DB721" t="e">
        <f t="shared" ca="1" si="1912"/>
        <v>#N/A</v>
      </c>
      <c r="DC721" t="e">
        <f t="shared" ca="1" si="1912"/>
        <v>#N/A</v>
      </c>
      <c r="DD721" t="e">
        <f t="shared" ca="1" si="1912"/>
        <v>#N/A</v>
      </c>
      <c r="DE721" t="e">
        <f t="shared" ca="1" si="1912"/>
        <v>#N/A</v>
      </c>
      <c r="DF721" t="e">
        <f t="shared" ca="1" si="1912"/>
        <v>#N/A</v>
      </c>
      <c r="DG721" t="e">
        <f t="shared" ca="1" si="1912"/>
        <v>#N/A</v>
      </c>
      <c r="DH721" t="e">
        <f t="shared" ca="1" si="1912"/>
        <v>#N/A</v>
      </c>
      <c r="DI721" t="e">
        <f t="shared" ca="1" si="1912"/>
        <v>#N/A</v>
      </c>
      <c r="DJ721" s="91" t="e">
        <f t="shared" ca="1" si="1912"/>
        <v>#N/A</v>
      </c>
      <c r="DK721" t="e">
        <f t="shared" ca="1" si="1912"/>
        <v>#N/A</v>
      </c>
      <c r="DL721" t="e">
        <f t="shared" ca="1" si="1912"/>
        <v>#N/A</v>
      </c>
      <c r="DM721" t="e">
        <f t="shared" ca="1" si="1912"/>
        <v>#N/A</v>
      </c>
      <c r="DN721" t="e">
        <f t="shared" ca="1" si="1912"/>
        <v>#N/A</v>
      </c>
      <c r="DO721" t="e">
        <f t="shared" ca="1" si="1912"/>
        <v>#N/A</v>
      </c>
      <c r="DP721" t="e">
        <f t="shared" ca="1" si="1912"/>
        <v>#N/A</v>
      </c>
      <c r="DQ721" t="e">
        <f t="shared" ca="1" si="1912"/>
        <v>#N/A</v>
      </c>
      <c r="DR721" t="e">
        <f t="shared" ca="1" si="1912"/>
        <v>#N/A</v>
      </c>
      <c r="DS721" t="e">
        <f t="shared" ca="1" si="1912"/>
        <v>#N/A</v>
      </c>
      <c r="DT721" t="e">
        <f t="shared" ca="1" si="1912"/>
        <v>#N/A</v>
      </c>
      <c r="DU721" t="e">
        <f t="shared" ca="1" si="1912"/>
        <v>#N/A</v>
      </c>
      <c r="DV721" t="e">
        <f t="shared" ca="1" si="1912"/>
        <v>#N/A</v>
      </c>
      <c r="DW721" t="e">
        <f t="shared" ca="1" si="1912"/>
        <v>#N/A</v>
      </c>
      <c r="DX721" t="e">
        <f t="shared" ca="1" si="1912"/>
        <v>#N/A</v>
      </c>
      <c r="DY721" t="e">
        <f t="shared" ca="1" si="1912"/>
        <v>#N/A</v>
      </c>
      <c r="DZ721" t="e">
        <f t="shared" ca="1" si="1912"/>
        <v>#N/A</v>
      </c>
      <c r="EA721" t="e">
        <f t="shared" ca="1" si="1912"/>
        <v>#N/A</v>
      </c>
      <c r="EB721" t="e">
        <f t="shared" ca="1" si="1912"/>
        <v>#N/A</v>
      </c>
      <c r="EC721" t="e">
        <f t="shared" ca="1" si="1912"/>
        <v>#N/A</v>
      </c>
      <c r="ED721" t="e">
        <f t="shared" ca="1" si="1912"/>
        <v>#N/A</v>
      </c>
      <c r="EE721" t="e">
        <f t="shared" ca="1" si="1912"/>
        <v>#N/A</v>
      </c>
      <c r="EF721" t="e">
        <f t="shared" ca="1" si="1912"/>
        <v>#N/A</v>
      </c>
      <c r="EG721" t="e">
        <f t="shared" ca="1" si="1912"/>
        <v>#N/A</v>
      </c>
      <c r="EH721" t="e">
        <f t="shared" ca="1" si="1912"/>
        <v>#N/A</v>
      </c>
      <c r="EI721" t="e">
        <f t="shared" ca="1" si="1912"/>
        <v>#N/A</v>
      </c>
      <c r="EJ721" t="e">
        <f t="shared" ca="1" si="1912"/>
        <v>#N/A</v>
      </c>
      <c r="EK721" t="e">
        <f t="shared" ca="1" si="1912"/>
        <v>#N/A</v>
      </c>
      <c r="EL721" t="e">
        <f t="shared" ca="1" si="1912"/>
        <v>#N/A</v>
      </c>
      <c r="EM721" t="e">
        <f t="shared" ca="1" si="1912"/>
        <v>#N/A</v>
      </c>
      <c r="EN721" s="91" t="e">
        <f t="shared" ca="1" si="1912"/>
        <v>#N/A</v>
      </c>
    </row>
    <row r="722" spans="1:144">
      <c r="A722">
        <f ca="1"/>
        <v>0</v>
      </c>
      <c r="B722">
        <f ca="1"/>
        <v>0</v>
      </c>
      <c r="C722">
        <f ca="1"/>
        <v>0</v>
      </c>
      <c r="D722" t="str">
        <f ca="1"/>
        <v/>
      </c>
      <c r="E722">
        <f ca="1"/>
        <v>0</v>
      </c>
      <c r="F722">
        <f ca="1"/>
        <v>0</v>
      </c>
      <c r="G722">
        <f ca="1"/>
        <v>0</v>
      </c>
      <c r="H722" t="str">
        <f ca="1"/>
        <v/>
      </c>
      <c r="I722">
        <f ca="1"/>
        <v>0</v>
      </c>
      <c r="J722" t="str">
        <f ca="1"/>
        <v/>
      </c>
      <c r="K722" t="str">
        <f ca="1"/>
        <v>0</v>
      </c>
      <c r="L722" t="str">
        <f ca="1"/>
        <v>0</v>
      </c>
      <c r="M722" t="str">
        <f ca="1"/>
        <v>0</v>
      </c>
      <c r="X722" s="91" t="e">
        <f t="shared" ca="1" si="1913"/>
        <v>#N/A</v>
      </c>
      <c r="Y722" t="e">
        <f t="shared" ca="1" si="1914"/>
        <v>#N/A</v>
      </c>
      <c r="Z722" t="e">
        <f t="shared" ca="1" si="1914"/>
        <v>#N/A</v>
      </c>
      <c r="AA722" t="e">
        <f t="shared" ca="1" si="1914"/>
        <v>#N/A</v>
      </c>
      <c r="AB722" t="e">
        <f t="shared" ca="1" si="1914"/>
        <v>#N/A</v>
      </c>
      <c r="AC722" t="e">
        <f t="shared" ca="1" si="1914"/>
        <v>#N/A</v>
      </c>
      <c r="AD722" t="e">
        <f t="shared" ca="1" si="1914"/>
        <v>#N/A</v>
      </c>
      <c r="AE722" t="e">
        <f t="shared" ca="1" si="1914"/>
        <v>#N/A</v>
      </c>
      <c r="AF722" t="e">
        <f t="shared" ca="1" si="1914"/>
        <v>#N/A</v>
      </c>
      <c r="AG722" t="e">
        <f t="shared" ca="1" si="1914"/>
        <v>#N/A</v>
      </c>
      <c r="AH722" t="e">
        <f t="shared" ca="1" si="1914"/>
        <v>#N/A</v>
      </c>
      <c r="AI722" t="e">
        <f t="shared" ca="1" si="1914"/>
        <v>#N/A</v>
      </c>
      <c r="AJ722" t="e">
        <f t="shared" ca="1" si="1914"/>
        <v>#N/A</v>
      </c>
      <c r="AK722" t="e">
        <f t="shared" ca="1" si="1914"/>
        <v>#N/A</v>
      </c>
      <c r="AL722" t="e">
        <f t="shared" ca="1" si="1914"/>
        <v>#N/A</v>
      </c>
      <c r="AM722" t="e">
        <f t="shared" ca="1" si="1914"/>
        <v>#N/A</v>
      </c>
      <c r="AN722" t="e">
        <f t="shared" ca="1" si="1914"/>
        <v>#N/A</v>
      </c>
      <c r="AO722" t="e">
        <f t="shared" ca="1" si="1914"/>
        <v>#N/A</v>
      </c>
      <c r="AP722" t="e">
        <f t="shared" ca="1" si="1914"/>
        <v>#N/A</v>
      </c>
      <c r="AQ722" t="e">
        <f t="shared" ca="1" si="1914"/>
        <v>#N/A</v>
      </c>
      <c r="AR722" t="e">
        <f t="shared" ca="1" si="1914"/>
        <v>#N/A</v>
      </c>
      <c r="AS722" t="e">
        <f t="shared" ca="1" si="1914"/>
        <v>#N/A</v>
      </c>
      <c r="AT722" t="e">
        <f t="shared" ca="1" si="1914"/>
        <v>#N/A</v>
      </c>
      <c r="AU722" t="e">
        <f t="shared" ca="1" si="1914"/>
        <v>#N/A</v>
      </c>
      <c r="AV722" t="e">
        <f t="shared" ca="1" si="1914"/>
        <v>#N/A</v>
      </c>
      <c r="AW722" t="e">
        <f t="shared" ca="1" si="1914"/>
        <v>#N/A</v>
      </c>
      <c r="AX722" t="e">
        <f t="shared" ca="1" si="1914"/>
        <v>#N/A</v>
      </c>
      <c r="AY722" t="e">
        <f t="shared" ca="1" si="1914"/>
        <v>#N/A</v>
      </c>
      <c r="AZ722" t="e">
        <f t="shared" ca="1" si="1914"/>
        <v>#N/A</v>
      </c>
      <c r="BA722" t="e">
        <f t="shared" ca="1" si="1914"/>
        <v>#N/A</v>
      </c>
      <c r="BB722" s="91" t="e">
        <f t="shared" ca="1" si="1914"/>
        <v>#N/A</v>
      </c>
      <c r="BC722" t="e">
        <f t="shared" ca="1" si="1914"/>
        <v>#N/A</v>
      </c>
      <c r="BD722" t="e">
        <f t="shared" ca="1" si="1914"/>
        <v>#N/A</v>
      </c>
      <c r="BE722" t="e">
        <f t="shared" ca="1" si="1914"/>
        <v>#N/A</v>
      </c>
      <c r="BF722" t="e">
        <f t="shared" ca="1" si="1914"/>
        <v>#N/A</v>
      </c>
      <c r="BG722" t="e">
        <f t="shared" ca="1" si="1914"/>
        <v>#N/A</v>
      </c>
      <c r="BH722" t="e">
        <f t="shared" ca="1" si="1914"/>
        <v>#N/A</v>
      </c>
      <c r="BI722" t="e">
        <f t="shared" ca="1" si="1914"/>
        <v>#N/A</v>
      </c>
      <c r="BJ722" t="e">
        <f t="shared" ca="1" si="1914"/>
        <v>#N/A</v>
      </c>
      <c r="BK722" t="e">
        <f t="shared" ca="1" si="1914"/>
        <v>#N/A</v>
      </c>
      <c r="BL722" t="e">
        <f t="shared" ca="1" si="1914"/>
        <v>#N/A</v>
      </c>
      <c r="BM722" t="e">
        <f t="shared" ca="1" si="1914"/>
        <v>#N/A</v>
      </c>
      <c r="BN722" t="e">
        <f t="shared" ca="1" si="1914"/>
        <v>#N/A</v>
      </c>
      <c r="BO722" t="e">
        <f t="shared" ca="1" si="1914"/>
        <v>#N/A</v>
      </c>
      <c r="BP722" t="e">
        <f t="shared" ca="1" si="1914"/>
        <v>#N/A</v>
      </c>
      <c r="BQ722" t="e">
        <f t="shared" ca="1" si="1914"/>
        <v>#N/A</v>
      </c>
      <c r="BR722" t="e">
        <f t="shared" ca="1" si="1914"/>
        <v>#N/A</v>
      </c>
      <c r="BS722" t="e">
        <f t="shared" ca="1" si="1914"/>
        <v>#N/A</v>
      </c>
      <c r="BT722" t="e">
        <f t="shared" ca="1" si="1914"/>
        <v>#N/A</v>
      </c>
      <c r="BU722" t="e">
        <f t="shared" ca="1" si="1914"/>
        <v>#N/A</v>
      </c>
      <c r="BV722" t="e">
        <f t="shared" ca="1" si="1914"/>
        <v>#N/A</v>
      </c>
      <c r="BW722" t="e">
        <f t="shared" ca="1" si="1914"/>
        <v>#N/A</v>
      </c>
      <c r="BX722" t="e">
        <f t="shared" ca="1" si="1914"/>
        <v>#N/A</v>
      </c>
      <c r="BY722" t="e">
        <f t="shared" ca="1" si="1914"/>
        <v>#N/A</v>
      </c>
      <c r="BZ722" t="e">
        <f t="shared" ca="1" si="1914"/>
        <v>#N/A</v>
      </c>
      <c r="CA722" t="e">
        <f t="shared" ca="1" si="1914"/>
        <v>#N/A</v>
      </c>
      <c r="CB722" t="e">
        <f t="shared" ca="1" si="1914"/>
        <v>#N/A</v>
      </c>
      <c r="CC722" t="e">
        <f t="shared" ca="1" si="1914"/>
        <v>#N/A</v>
      </c>
      <c r="CD722" t="e">
        <f t="shared" ca="1" si="1914"/>
        <v>#N/A</v>
      </c>
      <c r="CE722" t="e">
        <f t="shared" ca="1" si="1914"/>
        <v>#N/A</v>
      </c>
      <c r="CF722" s="91" t="e">
        <f t="shared" ca="1" si="1914"/>
        <v>#N/A</v>
      </c>
      <c r="CG722" t="e">
        <f t="shared" ca="1" si="1914"/>
        <v>#N/A</v>
      </c>
      <c r="CH722" t="e">
        <f t="shared" ca="1" si="1914"/>
        <v>#N/A</v>
      </c>
      <c r="CI722" t="e">
        <f t="shared" ca="1" si="1914"/>
        <v>#N/A</v>
      </c>
      <c r="CJ722" t="e">
        <f t="shared" ca="1" si="1914"/>
        <v>#N/A</v>
      </c>
      <c r="CK722" t="e">
        <f t="shared" ca="1" si="1912"/>
        <v>#N/A</v>
      </c>
      <c r="CL722" t="e">
        <f t="shared" ca="1" si="1912"/>
        <v>#N/A</v>
      </c>
      <c r="CM722" t="e">
        <f t="shared" ca="1" si="1912"/>
        <v>#N/A</v>
      </c>
      <c r="CN722" t="e">
        <f t="shared" ca="1" si="1912"/>
        <v>#N/A</v>
      </c>
      <c r="CO722" t="e">
        <f t="shared" ca="1" si="1912"/>
        <v>#N/A</v>
      </c>
      <c r="CP722" t="e">
        <f t="shared" ca="1" si="1912"/>
        <v>#N/A</v>
      </c>
      <c r="CQ722" t="e">
        <f t="shared" ca="1" si="1912"/>
        <v>#N/A</v>
      </c>
      <c r="CR722" t="e">
        <f t="shared" ca="1" si="1912"/>
        <v>#N/A</v>
      </c>
      <c r="CS722" t="e">
        <f t="shared" ca="1" si="1912"/>
        <v>#N/A</v>
      </c>
      <c r="CT722" t="e">
        <f t="shared" ca="1" si="1912"/>
        <v>#N/A</v>
      </c>
      <c r="CU722" t="e">
        <f t="shared" ca="1" si="1912"/>
        <v>#N/A</v>
      </c>
      <c r="CV722" t="e">
        <f t="shared" ca="1" si="1912"/>
        <v>#N/A</v>
      </c>
      <c r="CW722" t="e">
        <f t="shared" ca="1" si="1912"/>
        <v>#N/A</v>
      </c>
      <c r="CX722" t="e">
        <f t="shared" ca="1" si="1912"/>
        <v>#N/A</v>
      </c>
      <c r="CY722" t="e">
        <f t="shared" ca="1" si="1912"/>
        <v>#N/A</v>
      </c>
      <c r="CZ722" t="e">
        <f t="shared" ca="1" si="1912"/>
        <v>#N/A</v>
      </c>
      <c r="DA722" t="e">
        <f t="shared" ca="1" si="1912"/>
        <v>#N/A</v>
      </c>
      <c r="DB722" t="e">
        <f t="shared" ca="1" si="1912"/>
        <v>#N/A</v>
      </c>
      <c r="DC722" t="e">
        <f t="shared" ca="1" si="1912"/>
        <v>#N/A</v>
      </c>
      <c r="DD722" t="e">
        <f t="shared" ca="1" si="1912"/>
        <v>#N/A</v>
      </c>
      <c r="DE722" t="e">
        <f t="shared" ca="1" si="1912"/>
        <v>#N/A</v>
      </c>
      <c r="DF722" t="e">
        <f t="shared" ca="1" si="1912"/>
        <v>#N/A</v>
      </c>
      <c r="DG722" t="e">
        <f t="shared" ca="1" si="1912"/>
        <v>#N/A</v>
      </c>
      <c r="DH722" t="e">
        <f t="shared" ca="1" si="1912"/>
        <v>#N/A</v>
      </c>
      <c r="DI722" t="e">
        <f t="shared" ca="1" si="1912"/>
        <v>#N/A</v>
      </c>
      <c r="DJ722" s="91" t="e">
        <f t="shared" ca="1" si="1912"/>
        <v>#N/A</v>
      </c>
      <c r="DK722" t="e">
        <f t="shared" ca="1" si="1912"/>
        <v>#N/A</v>
      </c>
      <c r="DL722" t="e">
        <f t="shared" ca="1" si="1912"/>
        <v>#N/A</v>
      </c>
      <c r="DM722" t="e">
        <f t="shared" ca="1" si="1912"/>
        <v>#N/A</v>
      </c>
      <c r="DN722" t="e">
        <f t="shared" ca="1" si="1912"/>
        <v>#N/A</v>
      </c>
      <c r="DO722" t="e">
        <f t="shared" ca="1" si="1912"/>
        <v>#N/A</v>
      </c>
      <c r="DP722" t="e">
        <f t="shared" ca="1" si="1912"/>
        <v>#N/A</v>
      </c>
      <c r="DQ722" t="e">
        <f t="shared" ca="1" si="1912"/>
        <v>#N/A</v>
      </c>
      <c r="DR722" t="e">
        <f t="shared" ca="1" si="1912"/>
        <v>#N/A</v>
      </c>
      <c r="DS722" t="e">
        <f t="shared" ca="1" si="1912"/>
        <v>#N/A</v>
      </c>
      <c r="DT722" t="e">
        <f t="shared" ca="1" si="1912"/>
        <v>#N/A</v>
      </c>
      <c r="DU722" t="e">
        <f t="shared" ca="1" si="1912"/>
        <v>#N/A</v>
      </c>
      <c r="DV722" t="e">
        <f t="shared" ca="1" si="1912"/>
        <v>#N/A</v>
      </c>
      <c r="DW722" t="e">
        <f t="shared" ca="1" si="1912"/>
        <v>#N/A</v>
      </c>
      <c r="DX722" t="e">
        <f t="shared" ca="1" si="1912"/>
        <v>#N/A</v>
      </c>
      <c r="DY722" t="e">
        <f t="shared" ca="1" si="1912"/>
        <v>#N/A</v>
      </c>
      <c r="DZ722" t="e">
        <f t="shared" ca="1" si="1912"/>
        <v>#N/A</v>
      </c>
      <c r="EA722" t="e">
        <f t="shared" ca="1" si="1912"/>
        <v>#N/A</v>
      </c>
      <c r="EB722" t="e">
        <f t="shared" ca="1" si="1912"/>
        <v>#N/A</v>
      </c>
      <c r="EC722" t="e">
        <f t="shared" ca="1" si="1912"/>
        <v>#N/A</v>
      </c>
      <c r="ED722" t="e">
        <f t="shared" ca="1" si="1912"/>
        <v>#N/A</v>
      </c>
      <c r="EE722" t="e">
        <f t="shared" ca="1" si="1912"/>
        <v>#N/A</v>
      </c>
      <c r="EF722" t="e">
        <f t="shared" ca="1" si="1912"/>
        <v>#N/A</v>
      </c>
      <c r="EG722" t="e">
        <f t="shared" ca="1" si="1912"/>
        <v>#N/A</v>
      </c>
      <c r="EH722" t="e">
        <f t="shared" ca="1" si="1912"/>
        <v>#N/A</v>
      </c>
      <c r="EI722" t="e">
        <f t="shared" ca="1" si="1912"/>
        <v>#N/A</v>
      </c>
      <c r="EJ722" t="e">
        <f t="shared" ca="1" si="1912"/>
        <v>#N/A</v>
      </c>
      <c r="EK722" t="e">
        <f t="shared" ca="1" si="1912"/>
        <v>#N/A</v>
      </c>
      <c r="EL722" t="e">
        <f t="shared" ca="1" si="1912"/>
        <v>#N/A</v>
      </c>
      <c r="EM722" t="e">
        <f t="shared" ca="1" si="1912"/>
        <v>#N/A</v>
      </c>
      <c r="EN722" s="91" t="e">
        <f t="shared" ca="1" si="1912"/>
        <v>#N/A</v>
      </c>
    </row>
    <row r="723" spans="1:144">
      <c r="A723">
        <f ca="1"/>
        <v>0</v>
      </c>
      <c r="B723">
        <f ca="1"/>
        <v>0</v>
      </c>
      <c r="C723">
        <f ca="1"/>
        <v>0</v>
      </c>
      <c r="D723" t="str">
        <f ca="1"/>
        <v/>
      </c>
      <c r="E723">
        <f ca="1"/>
        <v>0</v>
      </c>
      <c r="F723">
        <f ca="1"/>
        <v>0</v>
      </c>
      <c r="G723">
        <f ca="1"/>
        <v>0</v>
      </c>
      <c r="H723" t="str">
        <f ca="1"/>
        <v/>
      </c>
      <c r="I723">
        <f ca="1"/>
        <v>0</v>
      </c>
      <c r="J723" t="str">
        <f ca="1"/>
        <v/>
      </c>
      <c r="K723" t="str">
        <f ca="1"/>
        <v>0</v>
      </c>
      <c r="L723" t="str">
        <f ca="1"/>
        <v>0</v>
      </c>
      <c r="M723" t="str">
        <f ca="1"/>
        <v>0</v>
      </c>
      <c r="X723" s="91" t="e">
        <f t="shared" ca="1" si="1913"/>
        <v>#N/A</v>
      </c>
      <c r="Y723" t="e">
        <f t="shared" ca="1" si="1914"/>
        <v>#N/A</v>
      </c>
      <c r="Z723" t="e">
        <f t="shared" ca="1" si="1914"/>
        <v>#N/A</v>
      </c>
      <c r="AA723" t="e">
        <f t="shared" ca="1" si="1914"/>
        <v>#N/A</v>
      </c>
      <c r="AB723" t="e">
        <f t="shared" ca="1" si="1914"/>
        <v>#N/A</v>
      </c>
      <c r="AC723" t="e">
        <f t="shared" ca="1" si="1914"/>
        <v>#N/A</v>
      </c>
      <c r="AD723" t="e">
        <f t="shared" ca="1" si="1914"/>
        <v>#N/A</v>
      </c>
      <c r="AE723" t="e">
        <f t="shared" ca="1" si="1914"/>
        <v>#N/A</v>
      </c>
      <c r="AF723" t="e">
        <f t="shared" ca="1" si="1914"/>
        <v>#N/A</v>
      </c>
      <c r="AG723" t="e">
        <f t="shared" ca="1" si="1914"/>
        <v>#N/A</v>
      </c>
      <c r="AH723" t="e">
        <f t="shared" ca="1" si="1914"/>
        <v>#N/A</v>
      </c>
      <c r="AI723" t="e">
        <f t="shared" ca="1" si="1914"/>
        <v>#N/A</v>
      </c>
      <c r="AJ723" t="e">
        <f t="shared" ca="1" si="1914"/>
        <v>#N/A</v>
      </c>
      <c r="AK723" t="e">
        <f t="shared" ca="1" si="1914"/>
        <v>#N/A</v>
      </c>
      <c r="AL723" t="e">
        <f t="shared" ca="1" si="1914"/>
        <v>#N/A</v>
      </c>
      <c r="AM723" t="e">
        <f t="shared" ca="1" si="1914"/>
        <v>#N/A</v>
      </c>
      <c r="AN723" t="e">
        <f t="shared" ca="1" si="1914"/>
        <v>#N/A</v>
      </c>
      <c r="AO723" t="e">
        <f t="shared" ca="1" si="1914"/>
        <v>#N/A</v>
      </c>
      <c r="AP723" t="e">
        <f t="shared" ca="1" si="1914"/>
        <v>#N/A</v>
      </c>
      <c r="AQ723" t="e">
        <f t="shared" ca="1" si="1914"/>
        <v>#N/A</v>
      </c>
      <c r="AR723" t="e">
        <f t="shared" ca="1" si="1914"/>
        <v>#N/A</v>
      </c>
      <c r="AS723" t="e">
        <f t="shared" ca="1" si="1914"/>
        <v>#N/A</v>
      </c>
      <c r="AT723" t="e">
        <f t="shared" ca="1" si="1914"/>
        <v>#N/A</v>
      </c>
      <c r="AU723" t="e">
        <f t="shared" ca="1" si="1914"/>
        <v>#N/A</v>
      </c>
      <c r="AV723" t="e">
        <f t="shared" ca="1" si="1914"/>
        <v>#N/A</v>
      </c>
      <c r="AW723" t="e">
        <f t="shared" ca="1" si="1914"/>
        <v>#N/A</v>
      </c>
      <c r="AX723" t="e">
        <f t="shared" ca="1" si="1914"/>
        <v>#N/A</v>
      </c>
      <c r="AY723" t="e">
        <f t="shared" ca="1" si="1914"/>
        <v>#N/A</v>
      </c>
      <c r="AZ723" t="e">
        <f t="shared" ca="1" si="1914"/>
        <v>#N/A</v>
      </c>
      <c r="BA723" t="e">
        <f t="shared" ca="1" si="1914"/>
        <v>#N/A</v>
      </c>
      <c r="BB723" s="91" t="e">
        <f t="shared" ca="1" si="1914"/>
        <v>#N/A</v>
      </c>
      <c r="BC723" t="e">
        <f t="shared" ca="1" si="1914"/>
        <v>#N/A</v>
      </c>
      <c r="BD723" t="e">
        <f t="shared" ca="1" si="1914"/>
        <v>#N/A</v>
      </c>
      <c r="BE723" t="e">
        <f t="shared" ca="1" si="1914"/>
        <v>#N/A</v>
      </c>
      <c r="BF723" t="e">
        <f t="shared" ca="1" si="1914"/>
        <v>#N/A</v>
      </c>
      <c r="BG723" t="e">
        <f t="shared" ca="1" si="1914"/>
        <v>#N/A</v>
      </c>
      <c r="BH723" t="e">
        <f t="shared" ca="1" si="1914"/>
        <v>#N/A</v>
      </c>
      <c r="BI723" t="e">
        <f t="shared" ca="1" si="1914"/>
        <v>#N/A</v>
      </c>
      <c r="BJ723" t="e">
        <f t="shared" ca="1" si="1914"/>
        <v>#N/A</v>
      </c>
      <c r="BK723" t="e">
        <f t="shared" ca="1" si="1914"/>
        <v>#N/A</v>
      </c>
      <c r="BL723" t="e">
        <f t="shared" ca="1" si="1914"/>
        <v>#N/A</v>
      </c>
      <c r="BM723" t="e">
        <f t="shared" ca="1" si="1914"/>
        <v>#N/A</v>
      </c>
      <c r="BN723" t="e">
        <f t="shared" ca="1" si="1914"/>
        <v>#N/A</v>
      </c>
      <c r="BO723" t="e">
        <f t="shared" ca="1" si="1914"/>
        <v>#N/A</v>
      </c>
      <c r="BP723" t="e">
        <f t="shared" ca="1" si="1914"/>
        <v>#N/A</v>
      </c>
      <c r="BQ723" t="e">
        <f t="shared" ca="1" si="1914"/>
        <v>#N/A</v>
      </c>
      <c r="BR723" t="e">
        <f t="shared" ca="1" si="1914"/>
        <v>#N/A</v>
      </c>
      <c r="BS723" t="e">
        <f t="shared" ca="1" si="1914"/>
        <v>#N/A</v>
      </c>
      <c r="BT723" t="e">
        <f t="shared" ca="1" si="1914"/>
        <v>#N/A</v>
      </c>
      <c r="BU723" t="e">
        <f t="shared" ca="1" si="1914"/>
        <v>#N/A</v>
      </c>
      <c r="BV723" t="e">
        <f t="shared" ca="1" si="1914"/>
        <v>#N/A</v>
      </c>
      <c r="BW723" t="e">
        <f t="shared" ca="1" si="1914"/>
        <v>#N/A</v>
      </c>
      <c r="BX723" t="e">
        <f t="shared" ca="1" si="1914"/>
        <v>#N/A</v>
      </c>
      <c r="BY723" t="e">
        <f t="shared" ca="1" si="1914"/>
        <v>#N/A</v>
      </c>
      <c r="BZ723" t="e">
        <f t="shared" ca="1" si="1914"/>
        <v>#N/A</v>
      </c>
      <c r="CA723" t="e">
        <f t="shared" ca="1" si="1914"/>
        <v>#N/A</v>
      </c>
      <c r="CB723" t="e">
        <f t="shared" ca="1" si="1914"/>
        <v>#N/A</v>
      </c>
      <c r="CC723" t="e">
        <f t="shared" ca="1" si="1914"/>
        <v>#N/A</v>
      </c>
      <c r="CD723" t="e">
        <f t="shared" ca="1" si="1914"/>
        <v>#N/A</v>
      </c>
      <c r="CE723" t="e">
        <f t="shared" ca="1" si="1914"/>
        <v>#N/A</v>
      </c>
      <c r="CF723" s="91" t="e">
        <f t="shared" ca="1" si="1914"/>
        <v>#N/A</v>
      </c>
      <c r="CG723" t="e">
        <f t="shared" ca="1" si="1914"/>
        <v>#N/A</v>
      </c>
      <c r="CH723" t="e">
        <f t="shared" ca="1" si="1914"/>
        <v>#N/A</v>
      </c>
      <c r="CI723" t="e">
        <f t="shared" ca="1" si="1914"/>
        <v>#N/A</v>
      </c>
      <c r="CJ723" t="e">
        <f t="shared" ca="1" si="1914"/>
        <v>#N/A</v>
      </c>
      <c r="CK723" t="e">
        <f t="shared" ca="1" si="1912"/>
        <v>#N/A</v>
      </c>
      <c r="CL723" t="e">
        <f t="shared" ca="1" si="1912"/>
        <v>#N/A</v>
      </c>
      <c r="CM723" t="e">
        <f t="shared" ca="1" si="1912"/>
        <v>#N/A</v>
      </c>
      <c r="CN723" t="e">
        <f t="shared" ca="1" si="1912"/>
        <v>#N/A</v>
      </c>
      <c r="CO723" t="e">
        <f t="shared" ca="1" si="1912"/>
        <v>#N/A</v>
      </c>
      <c r="CP723" t="e">
        <f t="shared" ca="1" si="1912"/>
        <v>#N/A</v>
      </c>
      <c r="CQ723" t="e">
        <f t="shared" ca="1" si="1912"/>
        <v>#N/A</v>
      </c>
      <c r="CR723" t="e">
        <f t="shared" ca="1" si="1912"/>
        <v>#N/A</v>
      </c>
      <c r="CS723" t="e">
        <f t="shared" ca="1" si="1912"/>
        <v>#N/A</v>
      </c>
      <c r="CT723" t="e">
        <f t="shared" ca="1" si="1912"/>
        <v>#N/A</v>
      </c>
      <c r="CU723" t="e">
        <f t="shared" ca="1" si="1912"/>
        <v>#N/A</v>
      </c>
      <c r="CV723" t="e">
        <f t="shared" ca="1" si="1912"/>
        <v>#N/A</v>
      </c>
      <c r="CW723" t="e">
        <f t="shared" ca="1" si="1912"/>
        <v>#N/A</v>
      </c>
      <c r="CX723" t="e">
        <f t="shared" ca="1" si="1912"/>
        <v>#N/A</v>
      </c>
      <c r="CY723" t="e">
        <f t="shared" ca="1" si="1912"/>
        <v>#N/A</v>
      </c>
      <c r="CZ723" t="e">
        <f t="shared" ca="1" si="1912"/>
        <v>#N/A</v>
      </c>
      <c r="DA723" t="e">
        <f t="shared" ca="1" si="1912"/>
        <v>#N/A</v>
      </c>
      <c r="DB723" t="e">
        <f t="shared" ca="1" si="1912"/>
        <v>#N/A</v>
      </c>
      <c r="DC723" t="e">
        <f t="shared" ca="1" si="1912"/>
        <v>#N/A</v>
      </c>
      <c r="DD723" t="e">
        <f t="shared" ca="1" si="1912"/>
        <v>#N/A</v>
      </c>
      <c r="DE723" t="e">
        <f t="shared" ca="1" si="1912"/>
        <v>#N/A</v>
      </c>
      <c r="DF723" t="e">
        <f t="shared" ca="1" si="1912"/>
        <v>#N/A</v>
      </c>
      <c r="DG723" t="e">
        <f t="shared" ca="1" si="1912"/>
        <v>#N/A</v>
      </c>
      <c r="DH723" t="e">
        <f t="shared" ca="1" si="1912"/>
        <v>#N/A</v>
      </c>
      <c r="DI723" t="e">
        <f t="shared" ca="1" si="1912"/>
        <v>#N/A</v>
      </c>
      <c r="DJ723" s="91" t="e">
        <f t="shared" ca="1" si="1912"/>
        <v>#N/A</v>
      </c>
      <c r="DK723" t="e">
        <f t="shared" ca="1" si="1912"/>
        <v>#N/A</v>
      </c>
      <c r="DL723" t="e">
        <f t="shared" ca="1" si="1912"/>
        <v>#N/A</v>
      </c>
      <c r="DM723" t="e">
        <f t="shared" ca="1" si="1912"/>
        <v>#N/A</v>
      </c>
      <c r="DN723" t="e">
        <f t="shared" ca="1" si="1912"/>
        <v>#N/A</v>
      </c>
      <c r="DO723" t="e">
        <f t="shared" ca="1" si="1912"/>
        <v>#N/A</v>
      </c>
      <c r="DP723" t="e">
        <f t="shared" ca="1" si="1912"/>
        <v>#N/A</v>
      </c>
      <c r="DQ723" t="e">
        <f t="shared" ca="1" si="1912"/>
        <v>#N/A</v>
      </c>
      <c r="DR723" t="e">
        <f t="shared" ca="1" si="1912"/>
        <v>#N/A</v>
      </c>
      <c r="DS723" t="e">
        <f t="shared" ca="1" si="1912"/>
        <v>#N/A</v>
      </c>
      <c r="DT723" t="e">
        <f t="shared" ca="1" si="1912"/>
        <v>#N/A</v>
      </c>
      <c r="DU723" t="e">
        <f t="shared" ca="1" si="1912"/>
        <v>#N/A</v>
      </c>
      <c r="DV723" t="e">
        <f t="shared" ca="1" si="1912"/>
        <v>#N/A</v>
      </c>
      <c r="DW723" t="e">
        <f t="shared" ca="1" si="1912"/>
        <v>#N/A</v>
      </c>
      <c r="DX723" t="e">
        <f t="shared" ca="1" si="1912"/>
        <v>#N/A</v>
      </c>
      <c r="DY723" t="e">
        <f t="shared" ca="1" si="1912"/>
        <v>#N/A</v>
      </c>
      <c r="DZ723" t="e">
        <f t="shared" ca="1" si="1912"/>
        <v>#N/A</v>
      </c>
      <c r="EA723" t="e">
        <f t="shared" ca="1" si="1912"/>
        <v>#N/A</v>
      </c>
      <c r="EB723" t="e">
        <f t="shared" ca="1" si="1912"/>
        <v>#N/A</v>
      </c>
      <c r="EC723" t="e">
        <f t="shared" ca="1" si="1912"/>
        <v>#N/A</v>
      </c>
      <c r="ED723" t="e">
        <f t="shared" ca="1" si="1912"/>
        <v>#N/A</v>
      </c>
      <c r="EE723" t="e">
        <f t="shared" ca="1" si="1912"/>
        <v>#N/A</v>
      </c>
      <c r="EF723" t="e">
        <f t="shared" ca="1" si="1912"/>
        <v>#N/A</v>
      </c>
      <c r="EG723" t="e">
        <f t="shared" ca="1" si="1912"/>
        <v>#N/A</v>
      </c>
      <c r="EH723" t="e">
        <f t="shared" ca="1" si="1912"/>
        <v>#N/A</v>
      </c>
      <c r="EI723" t="e">
        <f t="shared" ca="1" si="1912"/>
        <v>#N/A</v>
      </c>
      <c r="EJ723" t="e">
        <f t="shared" ca="1" si="1912"/>
        <v>#N/A</v>
      </c>
      <c r="EK723" t="e">
        <f t="shared" ca="1" si="1912"/>
        <v>#N/A</v>
      </c>
      <c r="EL723" t="e">
        <f t="shared" ca="1" si="1912"/>
        <v>#N/A</v>
      </c>
      <c r="EM723" t="e">
        <f t="shared" ca="1" si="1912"/>
        <v>#N/A</v>
      </c>
      <c r="EN723" s="91" t="e">
        <f t="shared" ca="1" si="1912"/>
        <v>#N/A</v>
      </c>
    </row>
    <row r="724" spans="1:144">
      <c r="A724">
        <f ca="1"/>
        <v>0</v>
      </c>
      <c r="B724">
        <f ca="1"/>
        <v>0</v>
      </c>
      <c r="C724">
        <f ca="1"/>
        <v>0</v>
      </c>
      <c r="D724" t="str">
        <f ca="1"/>
        <v/>
      </c>
      <c r="E724">
        <f ca="1"/>
        <v>0</v>
      </c>
      <c r="F724">
        <f ca="1"/>
        <v>0</v>
      </c>
      <c r="G724">
        <f ca="1"/>
        <v>0</v>
      </c>
      <c r="H724" t="str">
        <f ca="1"/>
        <v/>
      </c>
      <c r="I724">
        <f ca="1"/>
        <v>0</v>
      </c>
      <c r="J724" t="str">
        <f ca="1"/>
        <v/>
      </c>
      <c r="K724" t="str">
        <f ca="1"/>
        <v>0</v>
      </c>
      <c r="L724" t="str">
        <f ca="1"/>
        <v>0</v>
      </c>
      <c r="M724" t="str">
        <f ca="1"/>
        <v>0</v>
      </c>
      <c r="X724" s="91" t="e">
        <f t="shared" ca="1" si="1913"/>
        <v>#N/A</v>
      </c>
      <c r="Y724" t="e">
        <f t="shared" ca="1" si="1914"/>
        <v>#N/A</v>
      </c>
      <c r="Z724" t="e">
        <f t="shared" ca="1" si="1914"/>
        <v>#N/A</v>
      </c>
      <c r="AA724" t="e">
        <f t="shared" ca="1" si="1914"/>
        <v>#N/A</v>
      </c>
      <c r="AB724" t="e">
        <f t="shared" ca="1" si="1914"/>
        <v>#N/A</v>
      </c>
      <c r="AC724" t="e">
        <f t="shared" ca="1" si="1914"/>
        <v>#N/A</v>
      </c>
      <c r="AD724" t="e">
        <f t="shared" ca="1" si="1914"/>
        <v>#N/A</v>
      </c>
      <c r="AE724" t="e">
        <f t="shared" ca="1" si="1914"/>
        <v>#N/A</v>
      </c>
      <c r="AF724" t="e">
        <f t="shared" ca="1" si="1914"/>
        <v>#N/A</v>
      </c>
      <c r="AG724" t="e">
        <f t="shared" ca="1" si="1914"/>
        <v>#N/A</v>
      </c>
      <c r="AH724" t="e">
        <f t="shared" ca="1" si="1914"/>
        <v>#N/A</v>
      </c>
      <c r="AI724" t="e">
        <f t="shared" ca="1" si="1914"/>
        <v>#N/A</v>
      </c>
      <c r="AJ724" t="e">
        <f t="shared" ca="1" si="1914"/>
        <v>#N/A</v>
      </c>
      <c r="AK724" t="e">
        <f t="shared" ca="1" si="1914"/>
        <v>#N/A</v>
      </c>
      <c r="AL724" t="e">
        <f t="shared" ca="1" si="1914"/>
        <v>#N/A</v>
      </c>
      <c r="AM724" t="e">
        <f t="shared" ca="1" si="1914"/>
        <v>#N/A</v>
      </c>
      <c r="AN724" t="e">
        <f t="shared" ca="1" si="1914"/>
        <v>#N/A</v>
      </c>
      <c r="AO724" t="e">
        <f t="shared" ca="1" si="1914"/>
        <v>#N/A</v>
      </c>
      <c r="AP724" t="e">
        <f t="shared" ca="1" si="1914"/>
        <v>#N/A</v>
      </c>
      <c r="AQ724" t="e">
        <f t="shared" ca="1" si="1914"/>
        <v>#N/A</v>
      </c>
      <c r="AR724" t="e">
        <f t="shared" ca="1" si="1914"/>
        <v>#N/A</v>
      </c>
      <c r="AS724" t="e">
        <f t="shared" ca="1" si="1914"/>
        <v>#N/A</v>
      </c>
      <c r="AT724" t="e">
        <f t="shared" ca="1" si="1914"/>
        <v>#N/A</v>
      </c>
      <c r="AU724" t="e">
        <f t="shared" ca="1" si="1914"/>
        <v>#N/A</v>
      </c>
      <c r="AV724" t="e">
        <f t="shared" ca="1" si="1914"/>
        <v>#N/A</v>
      </c>
      <c r="AW724" t="e">
        <f t="shared" ca="1" si="1914"/>
        <v>#N/A</v>
      </c>
      <c r="AX724" t="e">
        <f t="shared" ca="1" si="1914"/>
        <v>#N/A</v>
      </c>
      <c r="AY724" t="e">
        <f t="shared" ca="1" si="1914"/>
        <v>#N/A</v>
      </c>
      <c r="AZ724" t="e">
        <f t="shared" ca="1" si="1914"/>
        <v>#N/A</v>
      </c>
      <c r="BA724" t="e">
        <f t="shared" ca="1" si="1914"/>
        <v>#N/A</v>
      </c>
      <c r="BB724" s="91" t="e">
        <f t="shared" ca="1" si="1914"/>
        <v>#N/A</v>
      </c>
      <c r="BC724" t="e">
        <f t="shared" ca="1" si="1914"/>
        <v>#N/A</v>
      </c>
      <c r="BD724" t="e">
        <f t="shared" ca="1" si="1914"/>
        <v>#N/A</v>
      </c>
      <c r="BE724" t="e">
        <f t="shared" ca="1" si="1914"/>
        <v>#N/A</v>
      </c>
      <c r="BF724" t="e">
        <f t="shared" ca="1" si="1914"/>
        <v>#N/A</v>
      </c>
      <c r="BG724" t="e">
        <f t="shared" ca="1" si="1914"/>
        <v>#N/A</v>
      </c>
      <c r="BH724" t="e">
        <f t="shared" ca="1" si="1914"/>
        <v>#N/A</v>
      </c>
      <c r="BI724" t="e">
        <f t="shared" ca="1" si="1914"/>
        <v>#N/A</v>
      </c>
      <c r="BJ724" t="e">
        <f t="shared" ca="1" si="1914"/>
        <v>#N/A</v>
      </c>
      <c r="BK724" t="e">
        <f t="shared" ca="1" si="1914"/>
        <v>#N/A</v>
      </c>
      <c r="BL724" t="e">
        <f t="shared" ca="1" si="1914"/>
        <v>#N/A</v>
      </c>
      <c r="BM724" t="e">
        <f t="shared" ca="1" si="1914"/>
        <v>#N/A</v>
      </c>
      <c r="BN724" t="e">
        <f t="shared" ca="1" si="1914"/>
        <v>#N/A</v>
      </c>
      <c r="BO724" t="e">
        <f t="shared" ca="1" si="1914"/>
        <v>#N/A</v>
      </c>
      <c r="BP724" t="e">
        <f t="shared" ca="1" si="1914"/>
        <v>#N/A</v>
      </c>
      <c r="BQ724" t="e">
        <f t="shared" ca="1" si="1914"/>
        <v>#N/A</v>
      </c>
      <c r="BR724" t="e">
        <f t="shared" ca="1" si="1914"/>
        <v>#N/A</v>
      </c>
      <c r="BS724" t="e">
        <f t="shared" ca="1" si="1914"/>
        <v>#N/A</v>
      </c>
      <c r="BT724" t="e">
        <f t="shared" ca="1" si="1914"/>
        <v>#N/A</v>
      </c>
      <c r="BU724" t="e">
        <f t="shared" ca="1" si="1914"/>
        <v>#N/A</v>
      </c>
      <c r="BV724" t="e">
        <f t="shared" ca="1" si="1914"/>
        <v>#N/A</v>
      </c>
      <c r="BW724" t="e">
        <f t="shared" ca="1" si="1914"/>
        <v>#N/A</v>
      </c>
      <c r="BX724" t="e">
        <f t="shared" ca="1" si="1914"/>
        <v>#N/A</v>
      </c>
      <c r="BY724" t="e">
        <f t="shared" ca="1" si="1914"/>
        <v>#N/A</v>
      </c>
      <c r="BZ724" t="e">
        <f t="shared" ca="1" si="1914"/>
        <v>#N/A</v>
      </c>
      <c r="CA724" t="e">
        <f t="shared" ca="1" si="1914"/>
        <v>#N/A</v>
      </c>
      <c r="CB724" t="e">
        <f t="shared" ca="1" si="1914"/>
        <v>#N/A</v>
      </c>
      <c r="CC724" t="e">
        <f t="shared" ca="1" si="1914"/>
        <v>#N/A</v>
      </c>
      <c r="CD724" t="e">
        <f t="shared" ca="1" si="1914"/>
        <v>#N/A</v>
      </c>
      <c r="CE724" t="e">
        <f t="shared" ca="1" si="1914"/>
        <v>#N/A</v>
      </c>
      <c r="CF724" s="91" t="e">
        <f t="shared" ca="1" si="1914"/>
        <v>#N/A</v>
      </c>
      <c r="CG724" t="e">
        <f t="shared" ca="1" si="1914"/>
        <v>#N/A</v>
      </c>
      <c r="CH724" t="e">
        <f t="shared" ca="1" si="1914"/>
        <v>#N/A</v>
      </c>
      <c r="CI724" t="e">
        <f t="shared" ca="1" si="1914"/>
        <v>#N/A</v>
      </c>
      <c r="CJ724" t="e">
        <f t="shared" ref="CJ724:EN727" ca="1" si="1915">IF($H724="Yes",0,$L724*$E$680)</f>
        <v>#N/A</v>
      </c>
      <c r="CK724" t="e">
        <f t="shared" ca="1" si="1915"/>
        <v>#N/A</v>
      </c>
      <c r="CL724" t="e">
        <f t="shared" ca="1" si="1915"/>
        <v>#N/A</v>
      </c>
      <c r="CM724" t="e">
        <f t="shared" ca="1" si="1915"/>
        <v>#N/A</v>
      </c>
      <c r="CN724" t="e">
        <f t="shared" ca="1" si="1915"/>
        <v>#N/A</v>
      </c>
      <c r="CO724" t="e">
        <f t="shared" ca="1" si="1915"/>
        <v>#N/A</v>
      </c>
      <c r="CP724" t="e">
        <f t="shared" ca="1" si="1915"/>
        <v>#N/A</v>
      </c>
      <c r="CQ724" t="e">
        <f t="shared" ca="1" si="1915"/>
        <v>#N/A</v>
      </c>
      <c r="CR724" t="e">
        <f t="shared" ca="1" si="1915"/>
        <v>#N/A</v>
      </c>
      <c r="CS724" t="e">
        <f t="shared" ca="1" si="1915"/>
        <v>#N/A</v>
      </c>
      <c r="CT724" t="e">
        <f t="shared" ca="1" si="1915"/>
        <v>#N/A</v>
      </c>
      <c r="CU724" t="e">
        <f t="shared" ca="1" si="1915"/>
        <v>#N/A</v>
      </c>
      <c r="CV724" t="e">
        <f t="shared" ca="1" si="1915"/>
        <v>#N/A</v>
      </c>
      <c r="CW724" t="e">
        <f t="shared" ca="1" si="1915"/>
        <v>#N/A</v>
      </c>
      <c r="CX724" t="e">
        <f t="shared" ca="1" si="1915"/>
        <v>#N/A</v>
      </c>
      <c r="CY724" t="e">
        <f t="shared" ca="1" si="1915"/>
        <v>#N/A</v>
      </c>
      <c r="CZ724" t="e">
        <f t="shared" ca="1" si="1915"/>
        <v>#N/A</v>
      </c>
      <c r="DA724" t="e">
        <f t="shared" ca="1" si="1915"/>
        <v>#N/A</v>
      </c>
      <c r="DB724" t="e">
        <f t="shared" ca="1" si="1915"/>
        <v>#N/A</v>
      </c>
      <c r="DC724" t="e">
        <f t="shared" ca="1" si="1915"/>
        <v>#N/A</v>
      </c>
      <c r="DD724" t="e">
        <f t="shared" ca="1" si="1915"/>
        <v>#N/A</v>
      </c>
      <c r="DE724" t="e">
        <f t="shared" ca="1" si="1915"/>
        <v>#N/A</v>
      </c>
      <c r="DF724" t="e">
        <f t="shared" ca="1" si="1915"/>
        <v>#N/A</v>
      </c>
      <c r="DG724" t="e">
        <f t="shared" ca="1" si="1915"/>
        <v>#N/A</v>
      </c>
      <c r="DH724" t="e">
        <f t="shared" ca="1" si="1915"/>
        <v>#N/A</v>
      </c>
      <c r="DI724" t="e">
        <f t="shared" ca="1" si="1915"/>
        <v>#N/A</v>
      </c>
      <c r="DJ724" s="91" t="e">
        <f t="shared" ca="1" si="1915"/>
        <v>#N/A</v>
      </c>
      <c r="DK724" t="e">
        <f t="shared" ca="1" si="1915"/>
        <v>#N/A</v>
      </c>
      <c r="DL724" t="e">
        <f t="shared" ca="1" si="1915"/>
        <v>#N/A</v>
      </c>
      <c r="DM724" t="e">
        <f t="shared" ca="1" si="1915"/>
        <v>#N/A</v>
      </c>
      <c r="DN724" t="e">
        <f t="shared" ca="1" si="1915"/>
        <v>#N/A</v>
      </c>
      <c r="DO724" t="e">
        <f t="shared" ca="1" si="1915"/>
        <v>#N/A</v>
      </c>
      <c r="DP724" t="e">
        <f t="shared" ca="1" si="1915"/>
        <v>#N/A</v>
      </c>
      <c r="DQ724" t="e">
        <f t="shared" ca="1" si="1915"/>
        <v>#N/A</v>
      </c>
      <c r="DR724" t="e">
        <f t="shared" ca="1" si="1915"/>
        <v>#N/A</v>
      </c>
      <c r="DS724" t="e">
        <f t="shared" ca="1" si="1915"/>
        <v>#N/A</v>
      </c>
      <c r="DT724" t="e">
        <f t="shared" ca="1" si="1915"/>
        <v>#N/A</v>
      </c>
      <c r="DU724" t="e">
        <f t="shared" ca="1" si="1915"/>
        <v>#N/A</v>
      </c>
      <c r="DV724" t="e">
        <f t="shared" ca="1" si="1915"/>
        <v>#N/A</v>
      </c>
      <c r="DW724" t="e">
        <f t="shared" ca="1" si="1915"/>
        <v>#N/A</v>
      </c>
      <c r="DX724" t="e">
        <f t="shared" ca="1" si="1915"/>
        <v>#N/A</v>
      </c>
      <c r="DY724" t="e">
        <f t="shared" ca="1" si="1915"/>
        <v>#N/A</v>
      </c>
      <c r="DZ724" t="e">
        <f t="shared" ca="1" si="1915"/>
        <v>#N/A</v>
      </c>
      <c r="EA724" t="e">
        <f t="shared" ca="1" si="1915"/>
        <v>#N/A</v>
      </c>
      <c r="EB724" t="e">
        <f t="shared" ca="1" si="1915"/>
        <v>#N/A</v>
      </c>
      <c r="EC724" t="e">
        <f t="shared" ca="1" si="1915"/>
        <v>#N/A</v>
      </c>
      <c r="ED724" t="e">
        <f t="shared" ca="1" si="1915"/>
        <v>#N/A</v>
      </c>
      <c r="EE724" t="e">
        <f t="shared" ca="1" si="1915"/>
        <v>#N/A</v>
      </c>
      <c r="EF724" t="e">
        <f t="shared" ca="1" si="1915"/>
        <v>#N/A</v>
      </c>
      <c r="EG724" t="e">
        <f t="shared" ca="1" si="1915"/>
        <v>#N/A</v>
      </c>
      <c r="EH724" t="e">
        <f t="shared" ca="1" si="1915"/>
        <v>#N/A</v>
      </c>
      <c r="EI724" t="e">
        <f t="shared" ca="1" si="1915"/>
        <v>#N/A</v>
      </c>
      <c r="EJ724" t="e">
        <f t="shared" ca="1" si="1915"/>
        <v>#N/A</v>
      </c>
      <c r="EK724" t="e">
        <f t="shared" ca="1" si="1915"/>
        <v>#N/A</v>
      </c>
      <c r="EL724" t="e">
        <f t="shared" ca="1" si="1915"/>
        <v>#N/A</v>
      </c>
      <c r="EM724" t="e">
        <f t="shared" ca="1" si="1915"/>
        <v>#N/A</v>
      </c>
      <c r="EN724" s="91" t="e">
        <f t="shared" ca="1" si="1915"/>
        <v>#N/A</v>
      </c>
    </row>
    <row r="725" spans="1:144">
      <c r="A725">
        <f ca="1"/>
        <v>0</v>
      </c>
      <c r="B725">
        <f ca="1"/>
        <v>0</v>
      </c>
      <c r="C725">
        <f ca="1"/>
        <v>0</v>
      </c>
      <c r="D725" t="str">
        <f ca="1"/>
        <v/>
      </c>
      <c r="E725">
        <f ca="1"/>
        <v>0</v>
      </c>
      <c r="F725">
        <f ca="1"/>
        <v>0</v>
      </c>
      <c r="G725">
        <f ca="1"/>
        <v>0</v>
      </c>
      <c r="H725" t="str">
        <f ca="1"/>
        <v/>
      </c>
      <c r="I725">
        <f ca="1"/>
        <v>0</v>
      </c>
      <c r="J725" t="str">
        <f ca="1"/>
        <v/>
      </c>
      <c r="K725" t="str">
        <f ca="1"/>
        <v>0</v>
      </c>
      <c r="L725" t="str">
        <f ca="1"/>
        <v>0</v>
      </c>
      <c r="M725" t="str">
        <f ca="1"/>
        <v>0</v>
      </c>
      <c r="X725" s="91" t="e">
        <f t="shared" ca="1" si="1913"/>
        <v>#N/A</v>
      </c>
      <c r="Y725" t="e">
        <f t="shared" ref="Y725:CJ728" ca="1" si="1916">IF($H725="Yes",0,$L725*$E$680)</f>
        <v>#N/A</v>
      </c>
      <c r="Z725" t="e">
        <f t="shared" ca="1" si="1916"/>
        <v>#N/A</v>
      </c>
      <c r="AA725" t="e">
        <f t="shared" ca="1" si="1916"/>
        <v>#N/A</v>
      </c>
      <c r="AB725" t="e">
        <f t="shared" ca="1" si="1916"/>
        <v>#N/A</v>
      </c>
      <c r="AC725" t="e">
        <f t="shared" ca="1" si="1916"/>
        <v>#N/A</v>
      </c>
      <c r="AD725" t="e">
        <f t="shared" ca="1" si="1916"/>
        <v>#N/A</v>
      </c>
      <c r="AE725" t="e">
        <f t="shared" ca="1" si="1916"/>
        <v>#N/A</v>
      </c>
      <c r="AF725" t="e">
        <f t="shared" ca="1" si="1916"/>
        <v>#N/A</v>
      </c>
      <c r="AG725" t="e">
        <f t="shared" ca="1" si="1916"/>
        <v>#N/A</v>
      </c>
      <c r="AH725" t="e">
        <f t="shared" ca="1" si="1916"/>
        <v>#N/A</v>
      </c>
      <c r="AI725" t="e">
        <f t="shared" ca="1" si="1916"/>
        <v>#N/A</v>
      </c>
      <c r="AJ725" t="e">
        <f t="shared" ca="1" si="1916"/>
        <v>#N/A</v>
      </c>
      <c r="AK725" t="e">
        <f t="shared" ca="1" si="1916"/>
        <v>#N/A</v>
      </c>
      <c r="AL725" t="e">
        <f t="shared" ca="1" si="1916"/>
        <v>#N/A</v>
      </c>
      <c r="AM725" t="e">
        <f t="shared" ca="1" si="1916"/>
        <v>#N/A</v>
      </c>
      <c r="AN725" t="e">
        <f t="shared" ca="1" si="1916"/>
        <v>#N/A</v>
      </c>
      <c r="AO725" t="e">
        <f t="shared" ca="1" si="1916"/>
        <v>#N/A</v>
      </c>
      <c r="AP725" t="e">
        <f t="shared" ca="1" si="1916"/>
        <v>#N/A</v>
      </c>
      <c r="AQ725" t="e">
        <f t="shared" ca="1" si="1916"/>
        <v>#N/A</v>
      </c>
      <c r="AR725" t="e">
        <f t="shared" ca="1" si="1916"/>
        <v>#N/A</v>
      </c>
      <c r="AS725" t="e">
        <f t="shared" ca="1" si="1916"/>
        <v>#N/A</v>
      </c>
      <c r="AT725" t="e">
        <f t="shared" ca="1" si="1916"/>
        <v>#N/A</v>
      </c>
      <c r="AU725" t="e">
        <f t="shared" ca="1" si="1916"/>
        <v>#N/A</v>
      </c>
      <c r="AV725" t="e">
        <f t="shared" ca="1" si="1916"/>
        <v>#N/A</v>
      </c>
      <c r="AW725" t="e">
        <f t="shared" ca="1" si="1916"/>
        <v>#N/A</v>
      </c>
      <c r="AX725" t="e">
        <f t="shared" ca="1" si="1916"/>
        <v>#N/A</v>
      </c>
      <c r="AY725" t="e">
        <f t="shared" ca="1" si="1916"/>
        <v>#N/A</v>
      </c>
      <c r="AZ725" t="e">
        <f t="shared" ca="1" si="1916"/>
        <v>#N/A</v>
      </c>
      <c r="BA725" t="e">
        <f t="shared" ca="1" si="1916"/>
        <v>#N/A</v>
      </c>
      <c r="BB725" s="91" t="e">
        <f t="shared" ca="1" si="1916"/>
        <v>#N/A</v>
      </c>
      <c r="BC725" t="e">
        <f t="shared" ca="1" si="1916"/>
        <v>#N/A</v>
      </c>
      <c r="BD725" t="e">
        <f t="shared" ca="1" si="1916"/>
        <v>#N/A</v>
      </c>
      <c r="BE725" t="e">
        <f t="shared" ca="1" si="1916"/>
        <v>#N/A</v>
      </c>
      <c r="BF725" t="e">
        <f t="shared" ca="1" si="1916"/>
        <v>#N/A</v>
      </c>
      <c r="BG725" t="e">
        <f t="shared" ca="1" si="1916"/>
        <v>#N/A</v>
      </c>
      <c r="BH725" t="e">
        <f t="shared" ca="1" si="1916"/>
        <v>#N/A</v>
      </c>
      <c r="BI725" t="e">
        <f t="shared" ca="1" si="1916"/>
        <v>#N/A</v>
      </c>
      <c r="BJ725" t="e">
        <f t="shared" ca="1" si="1916"/>
        <v>#N/A</v>
      </c>
      <c r="BK725" t="e">
        <f t="shared" ca="1" si="1916"/>
        <v>#N/A</v>
      </c>
      <c r="BL725" t="e">
        <f t="shared" ca="1" si="1916"/>
        <v>#N/A</v>
      </c>
      <c r="BM725" t="e">
        <f t="shared" ca="1" si="1916"/>
        <v>#N/A</v>
      </c>
      <c r="BN725" t="e">
        <f t="shared" ca="1" si="1916"/>
        <v>#N/A</v>
      </c>
      <c r="BO725" t="e">
        <f t="shared" ca="1" si="1916"/>
        <v>#N/A</v>
      </c>
      <c r="BP725" t="e">
        <f t="shared" ca="1" si="1916"/>
        <v>#N/A</v>
      </c>
      <c r="BQ725" t="e">
        <f t="shared" ca="1" si="1916"/>
        <v>#N/A</v>
      </c>
      <c r="BR725" t="e">
        <f t="shared" ca="1" si="1916"/>
        <v>#N/A</v>
      </c>
      <c r="BS725" t="e">
        <f t="shared" ca="1" si="1916"/>
        <v>#N/A</v>
      </c>
      <c r="BT725" t="e">
        <f t="shared" ca="1" si="1916"/>
        <v>#N/A</v>
      </c>
      <c r="BU725" t="e">
        <f t="shared" ca="1" si="1916"/>
        <v>#N/A</v>
      </c>
      <c r="BV725" t="e">
        <f t="shared" ca="1" si="1916"/>
        <v>#N/A</v>
      </c>
      <c r="BW725" t="e">
        <f t="shared" ca="1" si="1916"/>
        <v>#N/A</v>
      </c>
      <c r="BX725" t="e">
        <f t="shared" ca="1" si="1916"/>
        <v>#N/A</v>
      </c>
      <c r="BY725" t="e">
        <f t="shared" ca="1" si="1916"/>
        <v>#N/A</v>
      </c>
      <c r="BZ725" t="e">
        <f t="shared" ca="1" si="1916"/>
        <v>#N/A</v>
      </c>
      <c r="CA725" t="e">
        <f t="shared" ca="1" si="1916"/>
        <v>#N/A</v>
      </c>
      <c r="CB725" t="e">
        <f t="shared" ca="1" si="1916"/>
        <v>#N/A</v>
      </c>
      <c r="CC725" t="e">
        <f t="shared" ca="1" si="1916"/>
        <v>#N/A</v>
      </c>
      <c r="CD725" t="e">
        <f t="shared" ca="1" si="1916"/>
        <v>#N/A</v>
      </c>
      <c r="CE725" t="e">
        <f t="shared" ca="1" si="1916"/>
        <v>#N/A</v>
      </c>
      <c r="CF725" s="91" t="e">
        <f t="shared" ca="1" si="1916"/>
        <v>#N/A</v>
      </c>
      <c r="CG725" t="e">
        <f t="shared" ca="1" si="1916"/>
        <v>#N/A</v>
      </c>
      <c r="CH725" t="e">
        <f t="shared" ca="1" si="1916"/>
        <v>#N/A</v>
      </c>
      <c r="CI725" t="e">
        <f t="shared" ca="1" si="1916"/>
        <v>#N/A</v>
      </c>
      <c r="CJ725" t="e">
        <f t="shared" ca="1" si="1916"/>
        <v>#N/A</v>
      </c>
      <c r="CK725" t="e">
        <f t="shared" ca="1" si="1915"/>
        <v>#N/A</v>
      </c>
      <c r="CL725" t="e">
        <f t="shared" ca="1" si="1915"/>
        <v>#N/A</v>
      </c>
      <c r="CM725" t="e">
        <f t="shared" ca="1" si="1915"/>
        <v>#N/A</v>
      </c>
      <c r="CN725" t="e">
        <f t="shared" ca="1" si="1915"/>
        <v>#N/A</v>
      </c>
      <c r="CO725" t="e">
        <f t="shared" ca="1" si="1915"/>
        <v>#N/A</v>
      </c>
      <c r="CP725" t="e">
        <f t="shared" ca="1" si="1915"/>
        <v>#N/A</v>
      </c>
      <c r="CQ725" t="e">
        <f t="shared" ca="1" si="1915"/>
        <v>#N/A</v>
      </c>
      <c r="CR725" t="e">
        <f t="shared" ca="1" si="1915"/>
        <v>#N/A</v>
      </c>
      <c r="CS725" t="e">
        <f t="shared" ca="1" si="1915"/>
        <v>#N/A</v>
      </c>
      <c r="CT725" t="e">
        <f t="shared" ca="1" si="1915"/>
        <v>#N/A</v>
      </c>
      <c r="CU725" t="e">
        <f t="shared" ca="1" si="1915"/>
        <v>#N/A</v>
      </c>
      <c r="CV725" t="e">
        <f t="shared" ca="1" si="1915"/>
        <v>#N/A</v>
      </c>
      <c r="CW725" t="e">
        <f t="shared" ca="1" si="1915"/>
        <v>#N/A</v>
      </c>
      <c r="CX725" t="e">
        <f t="shared" ca="1" si="1915"/>
        <v>#N/A</v>
      </c>
      <c r="CY725" t="e">
        <f t="shared" ca="1" si="1915"/>
        <v>#N/A</v>
      </c>
      <c r="CZ725" t="e">
        <f t="shared" ca="1" si="1915"/>
        <v>#N/A</v>
      </c>
      <c r="DA725" t="e">
        <f t="shared" ca="1" si="1915"/>
        <v>#N/A</v>
      </c>
      <c r="DB725" t="e">
        <f t="shared" ca="1" si="1915"/>
        <v>#N/A</v>
      </c>
      <c r="DC725" t="e">
        <f t="shared" ca="1" si="1915"/>
        <v>#N/A</v>
      </c>
      <c r="DD725" t="e">
        <f t="shared" ca="1" si="1915"/>
        <v>#N/A</v>
      </c>
      <c r="DE725" t="e">
        <f t="shared" ca="1" si="1915"/>
        <v>#N/A</v>
      </c>
      <c r="DF725" t="e">
        <f t="shared" ca="1" si="1915"/>
        <v>#N/A</v>
      </c>
      <c r="DG725" t="e">
        <f t="shared" ca="1" si="1915"/>
        <v>#N/A</v>
      </c>
      <c r="DH725" t="e">
        <f t="shared" ca="1" si="1915"/>
        <v>#N/A</v>
      </c>
      <c r="DI725" t="e">
        <f t="shared" ca="1" si="1915"/>
        <v>#N/A</v>
      </c>
      <c r="DJ725" s="91" t="e">
        <f t="shared" ca="1" si="1915"/>
        <v>#N/A</v>
      </c>
      <c r="DK725" t="e">
        <f t="shared" ca="1" si="1915"/>
        <v>#N/A</v>
      </c>
      <c r="DL725" t="e">
        <f t="shared" ca="1" si="1915"/>
        <v>#N/A</v>
      </c>
      <c r="DM725" t="e">
        <f t="shared" ca="1" si="1915"/>
        <v>#N/A</v>
      </c>
      <c r="DN725" t="e">
        <f t="shared" ca="1" si="1915"/>
        <v>#N/A</v>
      </c>
      <c r="DO725" t="e">
        <f t="shared" ca="1" si="1915"/>
        <v>#N/A</v>
      </c>
      <c r="DP725" t="e">
        <f t="shared" ca="1" si="1915"/>
        <v>#N/A</v>
      </c>
      <c r="DQ725" t="e">
        <f t="shared" ca="1" si="1915"/>
        <v>#N/A</v>
      </c>
      <c r="DR725" t="e">
        <f t="shared" ca="1" si="1915"/>
        <v>#N/A</v>
      </c>
      <c r="DS725" t="e">
        <f t="shared" ca="1" si="1915"/>
        <v>#N/A</v>
      </c>
      <c r="DT725" t="e">
        <f t="shared" ca="1" si="1915"/>
        <v>#N/A</v>
      </c>
      <c r="DU725" t="e">
        <f t="shared" ca="1" si="1915"/>
        <v>#N/A</v>
      </c>
      <c r="DV725" t="e">
        <f t="shared" ca="1" si="1915"/>
        <v>#N/A</v>
      </c>
      <c r="DW725" t="e">
        <f t="shared" ca="1" si="1915"/>
        <v>#N/A</v>
      </c>
      <c r="DX725" t="e">
        <f t="shared" ca="1" si="1915"/>
        <v>#N/A</v>
      </c>
      <c r="DY725" t="e">
        <f t="shared" ca="1" si="1915"/>
        <v>#N/A</v>
      </c>
      <c r="DZ725" t="e">
        <f t="shared" ca="1" si="1915"/>
        <v>#N/A</v>
      </c>
      <c r="EA725" t="e">
        <f t="shared" ca="1" si="1915"/>
        <v>#N/A</v>
      </c>
      <c r="EB725" t="e">
        <f t="shared" ca="1" si="1915"/>
        <v>#N/A</v>
      </c>
      <c r="EC725" t="e">
        <f t="shared" ca="1" si="1915"/>
        <v>#N/A</v>
      </c>
      <c r="ED725" t="e">
        <f t="shared" ca="1" si="1915"/>
        <v>#N/A</v>
      </c>
      <c r="EE725" t="e">
        <f t="shared" ca="1" si="1915"/>
        <v>#N/A</v>
      </c>
      <c r="EF725" t="e">
        <f t="shared" ca="1" si="1915"/>
        <v>#N/A</v>
      </c>
      <c r="EG725" t="e">
        <f t="shared" ca="1" si="1915"/>
        <v>#N/A</v>
      </c>
      <c r="EH725" t="e">
        <f t="shared" ca="1" si="1915"/>
        <v>#N/A</v>
      </c>
      <c r="EI725" t="e">
        <f t="shared" ca="1" si="1915"/>
        <v>#N/A</v>
      </c>
      <c r="EJ725" t="e">
        <f t="shared" ca="1" si="1915"/>
        <v>#N/A</v>
      </c>
      <c r="EK725" t="e">
        <f t="shared" ca="1" si="1915"/>
        <v>#N/A</v>
      </c>
      <c r="EL725" t="e">
        <f t="shared" ca="1" si="1915"/>
        <v>#N/A</v>
      </c>
      <c r="EM725" t="e">
        <f t="shared" ca="1" si="1915"/>
        <v>#N/A</v>
      </c>
      <c r="EN725" s="91" t="e">
        <f t="shared" ca="1" si="1915"/>
        <v>#N/A</v>
      </c>
    </row>
    <row r="726" spans="1:144">
      <c r="A726">
        <f ca="1"/>
        <v>0</v>
      </c>
      <c r="B726">
        <f ca="1"/>
        <v>0</v>
      </c>
      <c r="C726">
        <f ca="1"/>
        <v>0</v>
      </c>
      <c r="D726" t="str">
        <f ca="1"/>
        <v/>
      </c>
      <c r="E726">
        <f ca="1"/>
        <v>0</v>
      </c>
      <c r="F726">
        <f ca="1"/>
        <v>0</v>
      </c>
      <c r="G726">
        <f ca="1"/>
        <v>0</v>
      </c>
      <c r="H726" t="str">
        <f ca="1"/>
        <v/>
      </c>
      <c r="I726">
        <f ca="1"/>
        <v>0</v>
      </c>
      <c r="J726" t="str">
        <f ca="1"/>
        <v/>
      </c>
      <c r="K726" t="str">
        <f ca="1"/>
        <v>0</v>
      </c>
      <c r="L726" t="str">
        <f ca="1"/>
        <v>0</v>
      </c>
      <c r="M726" t="str">
        <f ca="1"/>
        <v>0</v>
      </c>
      <c r="X726" s="91" t="e">
        <f t="shared" ca="1" si="1913"/>
        <v>#N/A</v>
      </c>
      <c r="Y726" t="e">
        <f t="shared" ca="1" si="1916"/>
        <v>#N/A</v>
      </c>
      <c r="Z726" t="e">
        <f t="shared" ca="1" si="1916"/>
        <v>#N/A</v>
      </c>
      <c r="AA726" t="e">
        <f t="shared" ca="1" si="1916"/>
        <v>#N/A</v>
      </c>
      <c r="AB726" t="e">
        <f t="shared" ca="1" si="1916"/>
        <v>#N/A</v>
      </c>
      <c r="AC726" t="e">
        <f t="shared" ca="1" si="1916"/>
        <v>#N/A</v>
      </c>
      <c r="AD726" t="e">
        <f t="shared" ca="1" si="1916"/>
        <v>#N/A</v>
      </c>
      <c r="AE726" t="e">
        <f t="shared" ca="1" si="1916"/>
        <v>#N/A</v>
      </c>
      <c r="AF726" t="e">
        <f t="shared" ca="1" si="1916"/>
        <v>#N/A</v>
      </c>
      <c r="AG726" t="e">
        <f t="shared" ca="1" si="1916"/>
        <v>#N/A</v>
      </c>
      <c r="AH726" t="e">
        <f t="shared" ca="1" si="1916"/>
        <v>#N/A</v>
      </c>
      <c r="AI726" t="e">
        <f t="shared" ca="1" si="1916"/>
        <v>#N/A</v>
      </c>
      <c r="AJ726" t="e">
        <f t="shared" ca="1" si="1916"/>
        <v>#N/A</v>
      </c>
      <c r="AK726" t="e">
        <f t="shared" ca="1" si="1916"/>
        <v>#N/A</v>
      </c>
      <c r="AL726" t="e">
        <f t="shared" ca="1" si="1916"/>
        <v>#N/A</v>
      </c>
      <c r="AM726" t="e">
        <f t="shared" ca="1" si="1916"/>
        <v>#N/A</v>
      </c>
      <c r="AN726" t="e">
        <f t="shared" ca="1" si="1916"/>
        <v>#N/A</v>
      </c>
      <c r="AO726" t="e">
        <f t="shared" ca="1" si="1916"/>
        <v>#N/A</v>
      </c>
      <c r="AP726" t="e">
        <f t="shared" ca="1" si="1916"/>
        <v>#N/A</v>
      </c>
      <c r="AQ726" t="e">
        <f t="shared" ca="1" si="1916"/>
        <v>#N/A</v>
      </c>
      <c r="AR726" t="e">
        <f t="shared" ca="1" si="1916"/>
        <v>#N/A</v>
      </c>
      <c r="AS726" t="e">
        <f t="shared" ca="1" si="1916"/>
        <v>#N/A</v>
      </c>
      <c r="AT726" t="e">
        <f t="shared" ca="1" si="1916"/>
        <v>#N/A</v>
      </c>
      <c r="AU726" t="e">
        <f t="shared" ca="1" si="1916"/>
        <v>#N/A</v>
      </c>
      <c r="AV726" t="e">
        <f t="shared" ca="1" si="1916"/>
        <v>#N/A</v>
      </c>
      <c r="AW726" t="e">
        <f t="shared" ca="1" si="1916"/>
        <v>#N/A</v>
      </c>
      <c r="AX726" t="e">
        <f t="shared" ca="1" si="1916"/>
        <v>#N/A</v>
      </c>
      <c r="AY726" t="e">
        <f t="shared" ca="1" si="1916"/>
        <v>#N/A</v>
      </c>
      <c r="AZ726" t="e">
        <f t="shared" ca="1" si="1916"/>
        <v>#N/A</v>
      </c>
      <c r="BA726" t="e">
        <f t="shared" ca="1" si="1916"/>
        <v>#N/A</v>
      </c>
      <c r="BB726" s="91" t="e">
        <f t="shared" ca="1" si="1916"/>
        <v>#N/A</v>
      </c>
      <c r="BC726" t="e">
        <f t="shared" ca="1" si="1916"/>
        <v>#N/A</v>
      </c>
      <c r="BD726" t="e">
        <f t="shared" ca="1" si="1916"/>
        <v>#N/A</v>
      </c>
      <c r="BE726" t="e">
        <f t="shared" ca="1" si="1916"/>
        <v>#N/A</v>
      </c>
      <c r="BF726" t="e">
        <f t="shared" ca="1" si="1916"/>
        <v>#N/A</v>
      </c>
      <c r="BG726" t="e">
        <f t="shared" ca="1" si="1916"/>
        <v>#N/A</v>
      </c>
      <c r="BH726" t="e">
        <f t="shared" ca="1" si="1916"/>
        <v>#N/A</v>
      </c>
      <c r="BI726" t="e">
        <f t="shared" ca="1" si="1916"/>
        <v>#N/A</v>
      </c>
      <c r="BJ726" t="e">
        <f t="shared" ca="1" si="1916"/>
        <v>#N/A</v>
      </c>
      <c r="BK726" t="e">
        <f t="shared" ca="1" si="1916"/>
        <v>#N/A</v>
      </c>
      <c r="BL726" t="e">
        <f t="shared" ca="1" si="1916"/>
        <v>#N/A</v>
      </c>
      <c r="BM726" t="e">
        <f t="shared" ca="1" si="1916"/>
        <v>#N/A</v>
      </c>
      <c r="BN726" t="e">
        <f t="shared" ca="1" si="1916"/>
        <v>#N/A</v>
      </c>
      <c r="BO726" t="e">
        <f t="shared" ca="1" si="1916"/>
        <v>#N/A</v>
      </c>
      <c r="BP726" t="e">
        <f t="shared" ca="1" si="1916"/>
        <v>#N/A</v>
      </c>
      <c r="BQ726" t="e">
        <f t="shared" ca="1" si="1916"/>
        <v>#N/A</v>
      </c>
      <c r="BR726" t="e">
        <f t="shared" ca="1" si="1916"/>
        <v>#N/A</v>
      </c>
      <c r="BS726" t="e">
        <f t="shared" ca="1" si="1916"/>
        <v>#N/A</v>
      </c>
      <c r="BT726" t="e">
        <f t="shared" ca="1" si="1916"/>
        <v>#N/A</v>
      </c>
      <c r="BU726" t="e">
        <f t="shared" ca="1" si="1916"/>
        <v>#N/A</v>
      </c>
      <c r="BV726" t="e">
        <f t="shared" ca="1" si="1916"/>
        <v>#N/A</v>
      </c>
      <c r="BW726" t="e">
        <f t="shared" ca="1" si="1916"/>
        <v>#N/A</v>
      </c>
      <c r="BX726" t="e">
        <f t="shared" ca="1" si="1916"/>
        <v>#N/A</v>
      </c>
      <c r="BY726" t="e">
        <f t="shared" ca="1" si="1916"/>
        <v>#N/A</v>
      </c>
      <c r="BZ726" t="e">
        <f t="shared" ca="1" si="1916"/>
        <v>#N/A</v>
      </c>
      <c r="CA726" t="e">
        <f t="shared" ca="1" si="1916"/>
        <v>#N/A</v>
      </c>
      <c r="CB726" t="e">
        <f t="shared" ca="1" si="1916"/>
        <v>#N/A</v>
      </c>
      <c r="CC726" t="e">
        <f t="shared" ca="1" si="1916"/>
        <v>#N/A</v>
      </c>
      <c r="CD726" t="e">
        <f t="shared" ca="1" si="1916"/>
        <v>#N/A</v>
      </c>
      <c r="CE726" t="e">
        <f t="shared" ca="1" si="1916"/>
        <v>#N/A</v>
      </c>
      <c r="CF726" s="91" t="e">
        <f t="shared" ca="1" si="1916"/>
        <v>#N/A</v>
      </c>
      <c r="CG726" t="e">
        <f t="shared" ca="1" si="1916"/>
        <v>#N/A</v>
      </c>
      <c r="CH726" t="e">
        <f t="shared" ca="1" si="1916"/>
        <v>#N/A</v>
      </c>
      <c r="CI726" t="e">
        <f t="shared" ca="1" si="1916"/>
        <v>#N/A</v>
      </c>
      <c r="CJ726" t="e">
        <f t="shared" ca="1" si="1916"/>
        <v>#N/A</v>
      </c>
      <c r="CK726" t="e">
        <f t="shared" ca="1" si="1915"/>
        <v>#N/A</v>
      </c>
      <c r="CL726" t="e">
        <f t="shared" ca="1" si="1915"/>
        <v>#N/A</v>
      </c>
      <c r="CM726" t="e">
        <f t="shared" ca="1" si="1915"/>
        <v>#N/A</v>
      </c>
      <c r="CN726" t="e">
        <f t="shared" ca="1" si="1915"/>
        <v>#N/A</v>
      </c>
      <c r="CO726" t="e">
        <f t="shared" ca="1" si="1915"/>
        <v>#N/A</v>
      </c>
      <c r="CP726" t="e">
        <f t="shared" ca="1" si="1915"/>
        <v>#N/A</v>
      </c>
      <c r="CQ726" t="e">
        <f t="shared" ca="1" si="1915"/>
        <v>#N/A</v>
      </c>
      <c r="CR726" t="e">
        <f t="shared" ca="1" si="1915"/>
        <v>#N/A</v>
      </c>
      <c r="CS726" t="e">
        <f t="shared" ca="1" si="1915"/>
        <v>#N/A</v>
      </c>
      <c r="CT726" t="e">
        <f t="shared" ca="1" si="1915"/>
        <v>#N/A</v>
      </c>
      <c r="CU726" t="e">
        <f t="shared" ca="1" si="1915"/>
        <v>#N/A</v>
      </c>
      <c r="CV726" t="e">
        <f t="shared" ca="1" si="1915"/>
        <v>#N/A</v>
      </c>
      <c r="CW726" t="e">
        <f t="shared" ca="1" si="1915"/>
        <v>#N/A</v>
      </c>
      <c r="CX726" t="e">
        <f t="shared" ca="1" si="1915"/>
        <v>#N/A</v>
      </c>
      <c r="CY726" t="e">
        <f t="shared" ca="1" si="1915"/>
        <v>#N/A</v>
      </c>
      <c r="CZ726" t="e">
        <f t="shared" ca="1" si="1915"/>
        <v>#N/A</v>
      </c>
      <c r="DA726" t="e">
        <f t="shared" ca="1" si="1915"/>
        <v>#N/A</v>
      </c>
      <c r="DB726" t="e">
        <f t="shared" ca="1" si="1915"/>
        <v>#N/A</v>
      </c>
      <c r="DC726" t="e">
        <f t="shared" ca="1" si="1915"/>
        <v>#N/A</v>
      </c>
      <c r="DD726" t="e">
        <f t="shared" ca="1" si="1915"/>
        <v>#N/A</v>
      </c>
      <c r="DE726" t="e">
        <f t="shared" ca="1" si="1915"/>
        <v>#N/A</v>
      </c>
      <c r="DF726" t="e">
        <f t="shared" ca="1" si="1915"/>
        <v>#N/A</v>
      </c>
      <c r="DG726" t="e">
        <f t="shared" ca="1" si="1915"/>
        <v>#N/A</v>
      </c>
      <c r="DH726" t="e">
        <f t="shared" ca="1" si="1915"/>
        <v>#N/A</v>
      </c>
      <c r="DI726" t="e">
        <f t="shared" ca="1" si="1915"/>
        <v>#N/A</v>
      </c>
      <c r="DJ726" s="91" t="e">
        <f t="shared" ca="1" si="1915"/>
        <v>#N/A</v>
      </c>
      <c r="DK726" t="e">
        <f t="shared" ca="1" si="1915"/>
        <v>#N/A</v>
      </c>
      <c r="DL726" t="e">
        <f t="shared" ca="1" si="1915"/>
        <v>#N/A</v>
      </c>
      <c r="DM726" t="e">
        <f t="shared" ca="1" si="1915"/>
        <v>#N/A</v>
      </c>
      <c r="DN726" t="e">
        <f t="shared" ca="1" si="1915"/>
        <v>#N/A</v>
      </c>
      <c r="DO726" t="e">
        <f t="shared" ca="1" si="1915"/>
        <v>#N/A</v>
      </c>
      <c r="DP726" t="e">
        <f t="shared" ca="1" si="1915"/>
        <v>#N/A</v>
      </c>
      <c r="DQ726" t="e">
        <f t="shared" ca="1" si="1915"/>
        <v>#N/A</v>
      </c>
      <c r="DR726" t="e">
        <f t="shared" ca="1" si="1915"/>
        <v>#N/A</v>
      </c>
      <c r="DS726" t="e">
        <f t="shared" ca="1" si="1915"/>
        <v>#N/A</v>
      </c>
      <c r="DT726" t="e">
        <f t="shared" ca="1" si="1915"/>
        <v>#N/A</v>
      </c>
      <c r="DU726" t="e">
        <f t="shared" ca="1" si="1915"/>
        <v>#N/A</v>
      </c>
      <c r="DV726" t="e">
        <f t="shared" ca="1" si="1915"/>
        <v>#N/A</v>
      </c>
      <c r="DW726" t="e">
        <f t="shared" ca="1" si="1915"/>
        <v>#N/A</v>
      </c>
      <c r="DX726" t="e">
        <f t="shared" ca="1" si="1915"/>
        <v>#N/A</v>
      </c>
      <c r="DY726" t="e">
        <f t="shared" ca="1" si="1915"/>
        <v>#N/A</v>
      </c>
      <c r="DZ726" t="e">
        <f t="shared" ca="1" si="1915"/>
        <v>#N/A</v>
      </c>
      <c r="EA726" t="e">
        <f t="shared" ca="1" si="1915"/>
        <v>#N/A</v>
      </c>
      <c r="EB726" t="e">
        <f t="shared" ca="1" si="1915"/>
        <v>#N/A</v>
      </c>
      <c r="EC726" t="e">
        <f t="shared" ca="1" si="1915"/>
        <v>#N/A</v>
      </c>
      <c r="ED726" t="e">
        <f t="shared" ca="1" si="1915"/>
        <v>#N/A</v>
      </c>
      <c r="EE726" t="e">
        <f t="shared" ca="1" si="1915"/>
        <v>#N/A</v>
      </c>
      <c r="EF726" t="e">
        <f t="shared" ca="1" si="1915"/>
        <v>#N/A</v>
      </c>
      <c r="EG726" t="e">
        <f t="shared" ca="1" si="1915"/>
        <v>#N/A</v>
      </c>
      <c r="EH726" t="e">
        <f t="shared" ca="1" si="1915"/>
        <v>#N/A</v>
      </c>
      <c r="EI726" t="e">
        <f t="shared" ca="1" si="1915"/>
        <v>#N/A</v>
      </c>
      <c r="EJ726" t="e">
        <f t="shared" ca="1" si="1915"/>
        <v>#N/A</v>
      </c>
      <c r="EK726" t="e">
        <f t="shared" ca="1" si="1915"/>
        <v>#N/A</v>
      </c>
      <c r="EL726" t="e">
        <f t="shared" ca="1" si="1915"/>
        <v>#N/A</v>
      </c>
      <c r="EM726" t="e">
        <f t="shared" ca="1" si="1915"/>
        <v>#N/A</v>
      </c>
      <c r="EN726" s="91" t="e">
        <f t="shared" ca="1" si="1915"/>
        <v>#N/A</v>
      </c>
    </row>
    <row r="727" spans="1:144">
      <c r="A727">
        <f ca="1"/>
        <v>0</v>
      </c>
      <c r="B727">
        <f ca="1"/>
        <v>0</v>
      </c>
      <c r="C727">
        <f ca="1"/>
        <v>0</v>
      </c>
      <c r="D727" t="str">
        <f ca="1"/>
        <v/>
      </c>
      <c r="E727">
        <f ca="1"/>
        <v>0</v>
      </c>
      <c r="F727">
        <f ca="1"/>
        <v>0</v>
      </c>
      <c r="G727">
        <f ca="1"/>
        <v>0</v>
      </c>
      <c r="H727" t="str">
        <f ca="1"/>
        <v/>
      </c>
      <c r="I727">
        <f ca="1"/>
        <v>0</v>
      </c>
      <c r="J727" t="str">
        <f ca="1"/>
        <v/>
      </c>
      <c r="K727" t="str">
        <f ca="1"/>
        <v>0</v>
      </c>
      <c r="L727" t="str">
        <f ca="1"/>
        <v>0</v>
      </c>
      <c r="M727" t="str">
        <f ca="1"/>
        <v>0</v>
      </c>
      <c r="X727" s="91" t="e">
        <f t="shared" ca="1" si="1913"/>
        <v>#N/A</v>
      </c>
      <c r="Y727" t="e">
        <f t="shared" ca="1" si="1916"/>
        <v>#N/A</v>
      </c>
      <c r="Z727" t="e">
        <f t="shared" ca="1" si="1916"/>
        <v>#N/A</v>
      </c>
      <c r="AA727" t="e">
        <f t="shared" ca="1" si="1916"/>
        <v>#N/A</v>
      </c>
      <c r="AB727" t="e">
        <f t="shared" ca="1" si="1916"/>
        <v>#N/A</v>
      </c>
      <c r="AC727" t="e">
        <f t="shared" ca="1" si="1916"/>
        <v>#N/A</v>
      </c>
      <c r="AD727" t="e">
        <f t="shared" ca="1" si="1916"/>
        <v>#N/A</v>
      </c>
      <c r="AE727" t="e">
        <f t="shared" ca="1" si="1916"/>
        <v>#N/A</v>
      </c>
      <c r="AF727" t="e">
        <f t="shared" ca="1" si="1916"/>
        <v>#N/A</v>
      </c>
      <c r="AG727" t="e">
        <f t="shared" ca="1" si="1916"/>
        <v>#N/A</v>
      </c>
      <c r="AH727" t="e">
        <f t="shared" ca="1" si="1916"/>
        <v>#N/A</v>
      </c>
      <c r="AI727" t="e">
        <f t="shared" ca="1" si="1916"/>
        <v>#N/A</v>
      </c>
      <c r="AJ727" t="e">
        <f t="shared" ca="1" si="1916"/>
        <v>#N/A</v>
      </c>
      <c r="AK727" t="e">
        <f t="shared" ca="1" si="1916"/>
        <v>#N/A</v>
      </c>
      <c r="AL727" t="e">
        <f t="shared" ca="1" si="1916"/>
        <v>#N/A</v>
      </c>
      <c r="AM727" t="e">
        <f t="shared" ca="1" si="1916"/>
        <v>#N/A</v>
      </c>
      <c r="AN727" t="e">
        <f t="shared" ca="1" si="1916"/>
        <v>#N/A</v>
      </c>
      <c r="AO727" t="e">
        <f t="shared" ca="1" si="1916"/>
        <v>#N/A</v>
      </c>
      <c r="AP727" t="e">
        <f t="shared" ca="1" si="1916"/>
        <v>#N/A</v>
      </c>
      <c r="AQ727" t="e">
        <f t="shared" ca="1" si="1916"/>
        <v>#N/A</v>
      </c>
      <c r="AR727" t="e">
        <f t="shared" ca="1" si="1916"/>
        <v>#N/A</v>
      </c>
      <c r="AS727" t="e">
        <f t="shared" ca="1" si="1916"/>
        <v>#N/A</v>
      </c>
      <c r="AT727" t="e">
        <f t="shared" ca="1" si="1916"/>
        <v>#N/A</v>
      </c>
      <c r="AU727" t="e">
        <f t="shared" ca="1" si="1916"/>
        <v>#N/A</v>
      </c>
      <c r="AV727" t="e">
        <f t="shared" ca="1" si="1916"/>
        <v>#N/A</v>
      </c>
      <c r="AW727" t="e">
        <f t="shared" ca="1" si="1916"/>
        <v>#N/A</v>
      </c>
      <c r="AX727" t="e">
        <f t="shared" ca="1" si="1916"/>
        <v>#N/A</v>
      </c>
      <c r="AY727" t="e">
        <f t="shared" ca="1" si="1916"/>
        <v>#N/A</v>
      </c>
      <c r="AZ727" t="e">
        <f t="shared" ca="1" si="1916"/>
        <v>#N/A</v>
      </c>
      <c r="BA727" t="e">
        <f t="shared" ca="1" si="1916"/>
        <v>#N/A</v>
      </c>
      <c r="BB727" s="91" t="e">
        <f t="shared" ca="1" si="1916"/>
        <v>#N/A</v>
      </c>
      <c r="BC727" t="e">
        <f t="shared" ca="1" si="1916"/>
        <v>#N/A</v>
      </c>
      <c r="BD727" t="e">
        <f t="shared" ca="1" si="1916"/>
        <v>#N/A</v>
      </c>
      <c r="BE727" t="e">
        <f t="shared" ca="1" si="1916"/>
        <v>#N/A</v>
      </c>
      <c r="BF727" t="e">
        <f t="shared" ca="1" si="1916"/>
        <v>#N/A</v>
      </c>
      <c r="BG727" t="e">
        <f t="shared" ca="1" si="1916"/>
        <v>#N/A</v>
      </c>
      <c r="BH727" t="e">
        <f t="shared" ca="1" si="1916"/>
        <v>#N/A</v>
      </c>
      <c r="BI727" t="e">
        <f t="shared" ca="1" si="1916"/>
        <v>#N/A</v>
      </c>
      <c r="BJ727" t="e">
        <f t="shared" ca="1" si="1916"/>
        <v>#N/A</v>
      </c>
      <c r="BK727" t="e">
        <f t="shared" ca="1" si="1916"/>
        <v>#N/A</v>
      </c>
      <c r="BL727" t="e">
        <f t="shared" ca="1" si="1916"/>
        <v>#N/A</v>
      </c>
      <c r="BM727" t="e">
        <f t="shared" ca="1" si="1916"/>
        <v>#N/A</v>
      </c>
      <c r="BN727" t="e">
        <f t="shared" ca="1" si="1916"/>
        <v>#N/A</v>
      </c>
      <c r="BO727" t="e">
        <f t="shared" ca="1" si="1916"/>
        <v>#N/A</v>
      </c>
      <c r="BP727" t="e">
        <f t="shared" ca="1" si="1916"/>
        <v>#N/A</v>
      </c>
      <c r="BQ727" t="e">
        <f t="shared" ca="1" si="1916"/>
        <v>#N/A</v>
      </c>
      <c r="BR727" t="e">
        <f t="shared" ca="1" si="1916"/>
        <v>#N/A</v>
      </c>
      <c r="BS727" t="e">
        <f t="shared" ca="1" si="1916"/>
        <v>#N/A</v>
      </c>
      <c r="BT727" t="e">
        <f t="shared" ca="1" si="1916"/>
        <v>#N/A</v>
      </c>
      <c r="BU727" t="e">
        <f t="shared" ca="1" si="1916"/>
        <v>#N/A</v>
      </c>
      <c r="BV727" t="e">
        <f t="shared" ca="1" si="1916"/>
        <v>#N/A</v>
      </c>
      <c r="BW727" t="e">
        <f t="shared" ca="1" si="1916"/>
        <v>#N/A</v>
      </c>
      <c r="BX727" t="e">
        <f t="shared" ca="1" si="1916"/>
        <v>#N/A</v>
      </c>
      <c r="BY727" t="e">
        <f t="shared" ca="1" si="1916"/>
        <v>#N/A</v>
      </c>
      <c r="BZ727" t="e">
        <f t="shared" ca="1" si="1916"/>
        <v>#N/A</v>
      </c>
      <c r="CA727" t="e">
        <f t="shared" ca="1" si="1916"/>
        <v>#N/A</v>
      </c>
      <c r="CB727" t="e">
        <f t="shared" ca="1" si="1916"/>
        <v>#N/A</v>
      </c>
      <c r="CC727" t="e">
        <f t="shared" ca="1" si="1916"/>
        <v>#N/A</v>
      </c>
      <c r="CD727" t="e">
        <f t="shared" ca="1" si="1916"/>
        <v>#N/A</v>
      </c>
      <c r="CE727" t="e">
        <f t="shared" ca="1" si="1916"/>
        <v>#N/A</v>
      </c>
      <c r="CF727" s="91" t="e">
        <f t="shared" ca="1" si="1916"/>
        <v>#N/A</v>
      </c>
      <c r="CG727" t="e">
        <f t="shared" ca="1" si="1916"/>
        <v>#N/A</v>
      </c>
      <c r="CH727" t="e">
        <f t="shared" ca="1" si="1916"/>
        <v>#N/A</v>
      </c>
      <c r="CI727" t="e">
        <f t="shared" ca="1" si="1916"/>
        <v>#N/A</v>
      </c>
      <c r="CJ727" t="e">
        <f t="shared" ca="1" si="1916"/>
        <v>#N/A</v>
      </c>
      <c r="CK727" t="e">
        <f t="shared" ca="1" si="1915"/>
        <v>#N/A</v>
      </c>
      <c r="CL727" t="e">
        <f t="shared" ca="1" si="1915"/>
        <v>#N/A</v>
      </c>
      <c r="CM727" t="e">
        <f t="shared" ca="1" si="1915"/>
        <v>#N/A</v>
      </c>
      <c r="CN727" t="e">
        <f t="shared" ca="1" si="1915"/>
        <v>#N/A</v>
      </c>
      <c r="CO727" t="e">
        <f t="shared" ca="1" si="1915"/>
        <v>#N/A</v>
      </c>
      <c r="CP727" t="e">
        <f t="shared" ca="1" si="1915"/>
        <v>#N/A</v>
      </c>
      <c r="CQ727" t="e">
        <f t="shared" ca="1" si="1915"/>
        <v>#N/A</v>
      </c>
      <c r="CR727" t="e">
        <f t="shared" ca="1" si="1915"/>
        <v>#N/A</v>
      </c>
      <c r="CS727" t="e">
        <f t="shared" ca="1" si="1915"/>
        <v>#N/A</v>
      </c>
      <c r="CT727" t="e">
        <f t="shared" ca="1" si="1915"/>
        <v>#N/A</v>
      </c>
      <c r="CU727" t="e">
        <f t="shared" ca="1" si="1915"/>
        <v>#N/A</v>
      </c>
      <c r="CV727" t="e">
        <f t="shared" ca="1" si="1915"/>
        <v>#N/A</v>
      </c>
      <c r="CW727" t="e">
        <f t="shared" ca="1" si="1915"/>
        <v>#N/A</v>
      </c>
      <c r="CX727" t="e">
        <f t="shared" ca="1" si="1915"/>
        <v>#N/A</v>
      </c>
      <c r="CY727" t="e">
        <f t="shared" ca="1" si="1915"/>
        <v>#N/A</v>
      </c>
      <c r="CZ727" t="e">
        <f t="shared" ca="1" si="1915"/>
        <v>#N/A</v>
      </c>
      <c r="DA727" t="e">
        <f t="shared" ca="1" si="1915"/>
        <v>#N/A</v>
      </c>
      <c r="DB727" t="e">
        <f t="shared" ca="1" si="1915"/>
        <v>#N/A</v>
      </c>
      <c r="DC727" t="e">
        <f t="shared" ca="1" si="1915"/>
        <v>#N/A</v>
      </c>
      <c r="DD727" t="e">
        <f t="shared" ca="1" si="1915"/>
        <v>#N/A</v>
      </c>
      <c r="DE727" t="e">
        <f t="shared" ca="1" si="1915"/>
        <v>#N/A</v>
      </c>
      <c r="DF727" t="e">
        <f t="shared" ca="1" si="1915"/>
        <v>#N/A</v>
      </c>
      <c r="DG727" t="e">
        <f t="shared" ca="1" si="1915"/>
        <v>#N/A</v>
      </c>
      <c r="DH727" t="e">
        <f t="shared" ca="1" si="1915"/>
        <v>#N/A</v>
      </c>
      <c r="DI727" t="e">
        <f t="shared" ca="1" si="1915"/>
        <v>#N/A</v>
      </c>
      <c r="DJ727" s="91" t="e">
        <f t="shared" ca="1" si="1915"/>
        <v>#N/A</v>
      </c>
      <c r="DK727" t="e">
        <f t="shared" ca="1" si="1915"/>
        <v>#N/A</v>
      </c>
      <c r="DL727" t="e">
        <f t="shared" ca="1" si="1915"/>
        <v>#N/A</v>
      </c>
      <c r="DM727" t="e">
        <f t="shared" ca="1" si="1915"/>
        <v>#N/A</v>
      </c>
      <c r="DN727" t="e">
        <f t="shared" ca="1" si="1915"/>
        <v>#N/A</v>
      </c>
      <c r="DO727" t="e">
        <f t="shared" ca="1" si="1915"/>
        <v>#N/A</v>
      </c>
      <c r="DP727" t="e">
        <f t="shared" ca="1" si="1915"/>
        <v>#N/A</v>
      </c>
      <c r="DQ727" t="e">
        <f t="shared" ca="1" si="1915"/>
        <v>#N/A</v>
      </c>
      <c r="DR727" t="e">
        <f t="shared" ca="1" si="1915"/>
        <v>#N/A</v>
      </c>
      <c r="DS727" t="e">
        <f t="shared" ca="1" si="1915"/>
        <v>#N/A</v>
      </c>
      <c r="DT727" t="e">
        <f t="shared" ca="1" si="1915"/>
        <v>#N/A</v>
      </c>
      <c r="DU727" t="e">
        <f t="shared" ca="1" si="1915"/>
        <v>#N/A</v>
      </c>
      <c r="DV727" t="e">
        <f t="shared" ca="1" si="1915"/>
        <v>#N/A</v>
      </c>
      <c r="DW727" t="e">
        <f t="shared" ca="1" si="1915"/>
        <v>#N/A</v>
      </c>
      <c r="DX727" t="e">
        <f t="shared" ca="1" si="1915"/>
        <v>#N/A</v>
      </c>
      <c r="DY727" t="e">
        <f t="shared" ca="1" si="1915"/>
        <v>#N/A</v>
      </c>
      <c r="DZ727" t="e">
        <f t="shared" ca="1" si="1915"/>
        <v>#N/A</v>
      </c>
      <c r="EA727" t="e">
        <f t="shared" ca="1" si="1915"/>
        <v>#N/A</v>
      </c>
      <c r="EB727" t="e">
        <f t="shared" ca="1" si="1915"/>
        <v>#N/A</v>
      </c>
      <c r="EC727" t="e">
        <f t="shared" ca="1" si="1915"/>
        <v>#N/A</v>
      </c>
      <c r="ED727" t="e">
        <f t="shared" ca="1" si="1915"/>
        <v>#N/A</v>
      </c>
      <c r="EE727" t="e">
        <f t="shared" ca="1" si="1915"/>
        <v>#N/A</v>
      </c>
      <c r="EF727" t="e">
        <f t="shared" ca="1" si="1915"/>
        <v>#N/A</v>
      </c>
      <c r="EG727" t="e">
        <f t="shared" ca="1" si="1915"/>
        <v>#N/A</v>
      </c>
      <c r="EH727" t="e">
        <f t="shared" ca="1" si="1915"/>
        <v>#N/A</v>
      </c>
      <c r="EI727" t="e">
        <f t="shared" ca="1" si="1915"/>
        <v>#N/A</v>
      </c>
      <c r="EJ727" t="e">
        <f t="shared" ca="1" si="1915"/>
        <v>#N/A</v>
      </c>
      <c r="EK727" t="e">
        <f t="shared" ca="1" si="1915"/>
        <v>#N/A</v>
      </c>
      <c r="EL727" t="e">
        <f t="shared" ca="1" si="1915"/>
        <v>#N/A</v>
      </c>
      <c r="EM727" t="e">
        <f t="shared" ca="1" si="1915"/>
        <v>#N/A</v>
      </c>
      <c r="EN727" s="91" t="e">
        <f t="shared" ca="1" si="1915"/>
        <v>#N/A</v>
      </c>
    </row>
    <row r="728" spans="1:144">
      <c r="A728">
        <f ca="1"/>
        <v>0</v>
      </c>
      <c r="B728">
        <f ca="1"/>
        <v>0</v>
      </c>
      <c r="C728">
        <f ca="1"/>
        <v>0</v>
      </c>
      <c r="D728" t="str">
        <f ca="1"/>
        <v/>
      </c>
      <c r="E728">
        <f ca="1"/>
        <v>0</v>
      </c>
      <c r="F728">
        <f ca="1"/>
        <v>0</v>
      </c>
      <c r="G728">
        <f ca="1"/>
        <v>0</v>
      </c>
      <c r="H728" t="str">
        <f ca="1"/>
        <v/>
      </c>
      <c r="I728">
        <f ca="1"/>
        <v>0</v>
      </c>
      <c r="J728" t="str">
        <f ca="1"/>
        <v/>
      </c>
      <c r="K728" t="str">
        <f ca="1"/>
        <v>0</v>
      </c>
      <c r="L728" t="str">
        <f ca="1"/>
        <v>0</v>
      </c>
      <c r="M728" t="str">
        <f ca="1"/>
        <v>0</v>
      </c>
      <c r="X728" s="91" t="e">
        <f t="shared" ca="1" si="1913"/>
        <v>#N/A</v>
      </c>
      <c r="Y728" t="e">
        <f t="shared" ca="1" si="1916"/>
        <v>#N/A</v>
      </c>
      <c r="Z728" t="e">
        <f t="shared" ca="1" si="1916"/>
        <v>#N/A</v>
      </c>
      <c r="AA728" t="e">
        <f t="shared" ca="1" si="1916"/>
        <v>#N/A</v>
      </c>
      <c r="AB728" t="e">
        <f t="shared" ca="1" si="1916"/>
        <v>#N/A</v>
      </c>
      <c r="AC728" t="e">
        <f t="shared" ca="1" si="1916"/>
        <v>#N/A</v>
      </c>
      <c r="AD728" t="e">
        <f t="shared" ca="1" si="1916"/>
        <v>#N/A</v>
      </c>
      <c r="AE728" t="e">
        <f t="shared" ca="1" si="1916"/>
        <v>#N/A</v>
      </c>
      <c r="AF728" t="e">
        <f t="shared" ca="1" si="1916"/>
        <v>#N/A</v>
      </c>
      <c r="AG728" t="e">
        <f t="shared" ca="1" si="1916"/>
        <v>#N/A</v>
      </c>
      <c r="AH728" t="e">
        <f t="shared" ca="1" si="1916"/>
        <v>#N/A</v>
      </c>
      <c r="AI728" t="e">
        <f t="shared" ca="1" si="1916"/>
        <v>#N/A</v>
      </c>
      <c r="AJ728" t="e">
        <f t="shared" ca="1" si="1916"/>
        <v>#N/A</v>
      </c>
      <c r="AK728" t="e">
        <f t="shared" ca="1" si="1916"/>
        <v>#N/A</v>
      </c>
      <c r="AL728" t="e">
        <f t="shared" ca="1" si="1916"/>
        <v>#N/A</v>
      </c>
      <c r="AM728" t="e">
        <f t="shared" ca="1" si="1916"/>
        <v>#N/A</v>
      </c>
      <c r="AN728" t="e">
        <f t="shared" ca="1" si="1916"/>
        <v>#N/A</v>
      </c>
      <c r="AO728" t="e">
        <f t="shared" ca="1" si="1916"/>
        <v>#N/A</v>
      </c>
      <c r="AP728" t="e">
        <f t="shared" ca="1" si="1916"/>
        <v>#N/A</v>
      </c>
      <c r="AQ728" t="e">
        <f t="shared" ca="1" si="1916"/>
        <v>#N/A</v>
      </c>
      <c r="AR728" t="e">
        <f t="shared" ca="1" si="1916"/>
        <v>#N/A</v>
      </c>
      <c r="AS728" t="e">
        <f t="shared" ca="1" si="1916"/>
        <v>#N/A</v>
      </c>
      <c r="AT728" t="e">
        <f t="shared" ca="1" si="1916"/>
        <v>#N/A</v>
      </c>
      <c r="AU728" t="e">
        <f t="shared" ca="1" si="1916"/>
        <v>#N/A</v>
      </c>
      <c r="AV728" t="e">
        <f t="shared" ca="1" si="1916"/>
        <v>#N/A</v>
      </c>
      <c r="AW728" t="e">
        <f t="shared" ca="1" si="1916"/>
        <v>#N/A</v>
      </c>
      <c r="AX728" t="e">
        <f t="shared" ca="1" si="1916"/>
        <v>#N/A</v>
      </c>
      <c r="AY728" t="e">
        <f t="shared" ca="1" si="1916"/>
        <v>#N/A</v>
      </c>
      <c r="AZ728" t="e">
        <f t="shared" ca="1" si="1916"/>
        <v>#N/A</v>
      </c>
      <c r="BA728" t="e">
        <f t="shared" ca="1" si="1916"/>
        <v>#N/A</v>
      </c>
      <c r="BB728" s="91" t="e">
        <f t="shared" ca="1" si="1916"/>
        <v>#N/A</v>
      </c>
      <c r="BC728" t="e">
        <f t="shared" ca="1" si="1916"/>
        <v>#N/A</v>
      </c>
      <c r="BD728" t="e">
        <f t="shared" ca="1" si="1916"/>
        <v>#N/A</v>
      </c>
      <c r="BE728" t="e">
        <f t="shared" ca="1" si="1916"/>
        <v>#N/A</v>
      </c>
      <c r="BF728" t="e">
        <f t="shared" ca="1" si="1916"/>
        <v>#N/A</v>
      </c>
      <c r="BG728" t="e">
        <f t="shared" ca="1" si="1916"/>
        <v>#N/A</v>
      </c>
      <c r="BH728" t="e">
        <f t="shared" ca="1" si="1916"/>
        <v>#N/A</v>
      </c>
      <c r="BI728" t="e">
        <f t="shared" ca="1" si="1916"/>
        <v>#N/A</v>
      </c>
      <c r="BJ728" t="e">
        <f t="shared" ca="1" si="1916"/>
        <v>#N/A</v>
      </c>
      <c r="BK728" t="e">
        <f t="shared" ca="1" si="1916"/>
        <v>#N/A</v>
      </c>
      <c r="BL728" t="e">
        <f t="shared" ca="1" si="1916"/>
        <v>#N/A</v>
      </c>
      <c r="BM728" t="e">
        <f t="shared" ca="1" si="1916"/>
        <v>#N/A</v>
      </c>
      <c r="BN728" t="e">
        <f t="shared" ca="1" si="1916"/>
        <v>#N/A</v>
      </c>
      <c r="BO728" t="e">
        <f t="shared" ca="1" si="1916"/>
        <v>#N/A</v>
      </c>
      <c r="BP728" t="e">
        <f t="shared" ca="1" si="1916"/>
        <v>#N/A</v>
      </c>
      <c r="BQ728" t="e">
        <f t="shared" ca="1" si="1916"/>
        <v>#N/A</v>
      </c>
      <c r="BR728" t="e">
        <f t="shared" ca="1" si="1916"/>
        <v>#N/A</v>
      </c>
      <c r="BS728" t="e">
        <f t="shared" ca="1" si="1916"/>
        <v>#N/A</v>
      </c>
      <c r="BT728" t="e">
        <f t="shared" ca="1" si="1916"/>
        <v>#N/A</v>
      </c>
      <c r="BU728" t="e">
        <f t="shared" ca="1" si="1916"/>
        <v>#N/A</v>
      </c>
      <c r="BV728" t="e">
        <f t="shared" ca="1" si="1916"/>
        <v>#N/A</v>
      </c>
      <c r="BW728" t="e">
        <f t="shared" ca="1" si="1916"/>
        <v>#N/A</v>
      </c>
      <c r="BX728" t="e">
        <f t="shared" ca="1" si="1916"/>
        <v>#N/A</v>
      </c>
      <c r="BY728" t="e">
        <f t="shared" ca="1" si="1916"/>
        <v>#N/A</v>
      </c>
      <c r="BZ728" t="e">
        <f t="shared" ca="1" si="1916"/>
        <v>#N/A</v>
      </c>
      <c r="CA728" t="e">
        <f t="shared" ca="1" si="1916"/>
        <v>#N/A</v>
      </c>
      <c r="CB728" t="e">
        <f t="shared" ca="1" si="1916"/>
        <v>#N/A</v>
      </c>
      <c r="CC728" t="e">
        <f t="shared" ca="1" si="1916"/>
        <v>#N/A</v>
      </c>
      <c r="CD728" t="e">
        <f t="shared" ca="1" si="1916"/>
        <v>#N/A</v>
      </c>
      <c r="CE728" t="e">
        <f t="shared" ca="1" si="1916"/>
        <v>#N/A</v>
      </c>
      <c r="CF728" s="91" t="e">
        <f t="shared" ca="1" si="1916"/>
        <v>#N/A</v>
      </c>
      <c r="CG728" t="e">
        <f t="shared" ca="1" si="1916"/>
        <v>#N/A</v>
      </c>
      <c r="CH728" t="e">
        <f t="shared" ca="1" si="1916"/>
        <v>#N/A</v>
      </c>
      <c r="CI728" t="e">
        <f t="shared" ca="1" si="1916"/>
        <v>#N/A</v>
      </c>
      <c r="CJ728" t="e">
        <f t="shared" ref="CJ728:EN731" ca="1" si="1917">IF($H728="Yes",0,$L728*$E$680)</f>
        <v>#N/A</v>
      </c>
      <c r="CK728" t="e">
        <f t="shared" ca="1" si="1917"/>
        <v>#N/A</v>
      </c>
      <c r="CL728" t="e">
        <f t="shared" ca="1" si="1917"/>
        <v>#N/A</v>
      </c>
      <c r="CM728" t="e">
        <f t="shared" ca="1" si="1917"/>
        <v>#N/A</v>
      </c>
      <c r="CN728" t="e">
        <f t="shared" ca="1" si="1917"/>
        <v>#N/A</v>
      </c>
      <c r="CO728" t="e">
        <f t="shared" ca="1" si="1917"/>
        <v>#N/A</v>
      </c>
      <c r="CP728" t="e">
        <f t="shared" ca="1" si="1917"/>
        <v>#N/A</v>
      </c>
      <c r="CQ728" t="e">
        <f t="shared" ca="1" si="1917"/>
        <v>#N/A</v>
      </c>
      <c r="CR728" t="e">
        <f t="shared" ca="1" si="1917"/>
        <v>#N/A</v>
      </c>
      <c r="CS728" t="e">
        <f t="shared" ca="1" si="1917"/>
        <v>#N/A</v>
      </c>
      <c r="CT728" t="e">
        <f t="shared" ca="1" si="1917"/>
        <v>#N/A</v>
      </c>
      <c r="CU728" t="e">
        <f t="shared" ca="1" si="1917"/>
        <v>#N/A</v>
      </c>
      <c r="CV728" t="e">
        <f t="shared" ca="1" si="1917"/>
        <v>#N/A</v>
      </c>
      <c r="CW728" t="e">
        <f t="shared" ca="1" si="1917"/>
        <v>#N/A</v>
      </c>
      <c r="CX728" t="e">
        <f t="shared" ca="1" si="1917"/>
        <v>#N/A</v>
      </c>
      <c r="CY728" t="e">
        <f t="shared" ca="1" si="1917"/>
        <v>#N/A</v>
      </c>
      <c r="CZ728" t="e">
        <f t="shared" ca="1" si="1917"/>
        <v>#N/A</v>
      </c>
      <c r="DA728" t="e">
        <f t="shared" ca="1" si="1917"/>
        <v>#N/A</v>
      </c>
      <c r="DB728" t="e">
        <f t="shared" ca="1" si="1917"/>
        <v>#N/A</v>
      </c>
      <c r="DC728" t="e">
        <f t="shared" ca="1" si="1917"/>
        <v>#N/A</v>
      </c>
      <c r="DD728" t="e">
        <f t="shared" ca="1" si="1917"/>
        <v>#N/A</v>
      </c>
      <c r="DE728" t="e">
        <f t="shared" ca="1" si="1917"/>
        <v>#N/A</v>
      </c>
      <c r="DF728" t="e">
        <f t="shared" ca="1" si="1917"/>
        <v>#N/A</v>
      </c>
      <c r="DG728" t="e">
        <f t="shared" ca="1" si="1917"/>
        <v>#N/A</v>
      </c>
      <c r="DH728" t="e">
        <f t="shared" ca="1" si="1917"/>
        <v>#N/A</v>
      </c>
      <c r="DI728" t="e">
        <f t="shared" ca="1" si="1917"/>
        <v>#N/A</v>
      </c>
      <c r="DJ728" s="91" t="e">
        <f t="shared" ca="1" si="1917"/>
        <v>#N/A</v>
      </c>
      <c r="DK728" t="e">
        <f t="shared" ca="1" si="1917"/>
        <v>#N/A</v>
      </c>
      <c r="DL728" t="e">
        <f t="shared" ca="1" si="1917"/>
        <v>#N/A</v>
      </c>
      <c r="DM728" t="e">
        <f t="shared" ca="1" si="1917"/>
        <v>#N/A</v>
      </c>
      <c r="DN728" t="e">
        <f t="shared" ca="1" si="1917"/>
        <v>#N/A</v>
      </c>
      <c r="DO728" t="e">
        <f t="shared" ca="1" si="1917"/>
        <v>#N/A</v>
      </c>
      <c r="DP728" t="e">
        <f t="shared" ca="1" si="1917"/>
        <v>#N/A</v>
      </c>
      <c r="DQ728" t="e">
        <f t="shared" ca="1" si="1917"/>
        <v>#N/A</v>
      </c>
      <c r="DR728" t="e">
        <f t="shared" ca="1" si="1917"/>
        <v>#N/A</v>
      </c>
      <c r="DS728" t="e">
        <f t="shared" ca="1" si="1917"/>
        <v>#N/A</v>
      </c>
      <c r="DT728" t="e">
        <f t="shared" ca="1" si="1917"/>
        <v>#N/A</v>
      </c>
      <c r="DU728" t="e">
        <f t="shared" ca="1" si="1917"/>
        <v>#N/A</v>
      </c>
      <c r="DV728" t="e">
        <f t="shared" ca="1" si="1917"/>
        <v>#N/A</v>
      </c>
      <c r="DW728" t="e">
        <f t="shared" ca="1" si="1917"/>
        <v>#N/A</v>
      </c>
      <c r="DX728" t="e">
        <f t="shared" ca="1" si="1917"/>
        <v>#N/A</v>
      </c>
      <c r="DY728" t="e">
        <f t="shared" ca="1" si="1917"/>
        <v>#N/A</v>
      </c>
      <c r="DZ728" t="e">
        <f t="shared" ca="1" si="1917"/>
        <v>#N/A</v>
      </c>
      <c r="EA728" t="e">
        <f t="shared" ca="1" si="1917"/>
        <v>#N/A</v>
      </c>
      <c r="EB728" t="e">
        <f t="shared" ca="1" si="1917"/>
        <v>#N/A</v>
      </c>
      <c r="EC728" t="e">
        <f t="shared" ca="1" si="1917"/>
        <v>#N/A</v>
      </c>
      <c r="ED728" t="e">
        <f t="shared" ca="1" si="1917"/>
        <v>#N/A</v>
      </c>
      <c r="EE728" t="e">
        <f t="shared" ca="1" si="1917"/>
        <v>#N/A</v>
      </c>
      <c r="EF728" t="e">
        <f t="shared" ca="1" si="1917"/>
        <v>#N/A</v>
      </c>
      <c r="EG728" t="e">
        <f t="shared" ca="1" si="1917"/>
        <v>#N/A</v>
      </c>
      <c r="EH728" t="e">
        <f t="shared" ca="1" si="1917"/>
        <v>#N/A</v>
      </c>
      <c r="EI728" t="e">
        <f t="shared" ca="1" si="1917"/>
        <v>#N/A</v>
      </c>
      <c r="EJ728" t="e">
        <f t="shared" ca="1" si="1917"/>
        <v>#N/A</v>
      </c>
      <c r="EK728" t="e">
        <f t="shared" ca="1" si="1917"/>
        <v>#N/A</v>
      </c>
      <c r="EL728" t="e">
        <f t="shared" ca="1" si="1917"/>
        <v>#N/A</v>
      </c>
      <c r="EM728" t="e">
        <f t="shared" ca="1" si="1917"/>
        <v>#N/A</v>
      </c>
      <c r="EN728" s="91" t="e">
        <f t="shared" ca="1" si="1917"/>
        <v>#N/A</v>
      </c>
    </row>
    <row r="729" spans="1:144">
      <c r="A729">
        <f ca="1"/>
        <v>0</v>
      </c>
      <c r="B729">
        <f ca="1"/>
        <v>0</v>
      </c>
      <c r="C729">
        <f ca="1"/>
        <v>0</v>
      </c>
      <c r="D729" t="str">
        <f ca="1"/>
        <v/>
      </c>
      <c r="E729">
        <f ca="1"/>
        <v>0</v>
      </c>
      <c r="F729">
        <f ca="1"/>
        <v>0</v>
      </c>
      <c r="G729">
        <f ca="1"/>
        <v>0</v>
      </c>
      <c r="H729" t="str">
        <f ca="1"/>
        <v/>
      </c>
      <c r="I729">
        <f ca="1"/>
        <v>0</v>
      </c>
      <c r="J729" t="str">
        <f ca="1"/>
        <v/>
      </c>
      <c r="K729" t="str">
        <f ca="1"/>
        <v>0</v>
      </c>
      <c r="L729" t="str">
        <f ca="1"/>
        <v>0</v>
      </c>
      <c r="M729" t="str">
        <f ca="1"/>
        <v>0</v>
      </c>
      <c r="X729" s="91" t="e">
        <f t="shared" ca="1" si="1913"/>
        <v>#N/A</v>
      </c>
      <c r="Y729" t="e">
        <f t="shared" ref="Y729:CJ732" ca="1" si="1918">IF($H729="Yes",0,$L729*$E$680)</f>
        <v>#N/A</v>
      </c>
      <c r="Z729" t="e">
        <f t="shared" ca="1" si="1918"/>
        <v>#N/A</v>
      </c>
      <c r="AA729" t="e">
        <f t="shared" ca="1" si="1918"/>
        <v>#N/A</v>
      </c>
      <c r="AB729" t="e">
        <f t="shared" ca="1" si="1918"/>
        <v>#N/A</v>
      </c>
      <c r="AC729" t="e">
        <f t="shared" ca="1" si="1918"/>
        <v>#N/A</v>
      </c>
      <c r="AD729" t="e">
        <f t="shared" ca="1" si="1918"/>
        <v>#N/A</v>
      </c>
      <c r="AE729" t="e">
        <f t="shared" ca="1" si="1918"/>
        <v>#N/A</v>
      </c>
      <c r="AF729" t="e">
        <f t="shared" ca="1" si="1918"/>
        <v>#N/A</v>
      </c>
      <c r="AG729" t="e">
        <f t="shared" ca="1" si="1918"/>
        <v>#N/A</v>
      </c>
      <c r="AH729" t="e">
        <f t="shared" ca="1" si="1918"/>
        <v>#N/A</v>
      </c>
      <c r="AI729" t="e">
        <f t="shared" ca="1" si="1918"/>
        <v>#N/A</v>
      </c>
      <c r="AJ729" t="e">
        <f t="shared" ca="1" si="1918"/>
        <v>#N/A</v>
      </c>
      <c r="AK729" t="e">
        <f t="shared" ca="1" si="1918"/>
        <v>#N/A</v>
      </c>
      <c r="AL729" t="e">
        <f t="shared" ca="1" si="1918"/>
        <v>#N/A</v>
      </c>
      <c r="AM729" t="e">
        <f t="shared" ca="1" si="1918"/>
        <v>#N/A</v>
      </c>
      <c r="AN729" t="e">
        <f t="shared" ca="1" si="1918"/>
        <v>#N/A</v>
      </c>
      <c r="AO729" t="e">
        <f t="shared" ca="1" si="1918"/>
        <v>#N/A</v>
      </c>
      <c r="AP729" t="e">
        <f t="shared" ca="1" si="1918"/>
        <v>#N/A</v>
      </c>
      <c r="AQ729" t="e">
        <f t="shared" ca="1" si="1918"/>
        <v>#N/A</v>
      </c>
      <c r="AR729" t="e">
        <f t="shared" ca="1" si="1918"/>
        <v>#N/A</v>
      </c>
      <c r="AS729" t="e">
        <f t="shared" ca="1" si="1918"/>
        <v>#N/A</v>
      </c>
      <c r="AT729" t="e">
        <f t="shared" ca="1" si="1918"/>
        <v>#N/A</v>
      </c>
      <c r="AU729" t="e">
        <f t="shared" ca="1" si="1918"/>
        <v>#N/A</v>
      </c>
      <c r="AV729" t="e">
        <f t="shared" ca="1" si="1918"/>
        <v>#N/A</v>
      </c>
      <c r="AW729" t="e">
        <f t="shared" ca="1" si="1918"/>
        <v>#N/A</v>
      </c>
      <c r="AX729" t="e">
        <f t="shared" ca="1" si="1918"/>
        <v>#N/A</v>
      </c>
      <c r="AY729" t="e">
        <f t="shared" ca="1" si="1918"/>
        <v>#N/A</v>
      </c>
      <c r="AZ729" t="e">
        <f t="shared" ca="1" si="1918"/>
        <v>#N/A</v>
      </c>
      <c r="BA729" t="e">
        <f t="shared" ca="1" si="1918"/>
        <v>#N/A</v>
      </c>
      <c r="BB729" s="91" t="e">
        <f t="shared" ca="1" si="1918"/>
        <v>#N/A</v>
      </c>
      <c r="BC729" t="e">
        <f t="shared" ca="1" si="1918"/>
        <v>#N/A</v>
      </c>
      <c r="BD729" t="e">
        <f t="shared" ca="1" si="1918"/>
        <v>#N/A</v>
      </c>
      <c r="BE729" t="e">
        <f t="shared" ca="1" si="1918"/>
        <v>#N/A</v>
      </c>
      <c r="BF729" t="e">
        <f t="shared" ca="1" si="1918"/>
        <v>#N/A</v>
      </c>
      <c r="BG729" t="e">
        <f t="shared" ca="1" si="1918"/>
        <v>#N/A</v>
      </c>
      <c r="BH729" t="e">
        <f t="shared" ca="1" si="1918"/>
        <v>#N/A</v>
      </c>
      <c r="BI729" t="e">
        <f t="shared" ca="1" si="1918"/>
        <v>#N/A</v>
      </c>
      <c r="BJ729" t="e">
        <f t="shared" ca="1" si="1918"/>
        <v>#N/A</v>
      </c>
      <c r="BK729" t="e">
        <f t="shared" ca="1" si="1918"/>
        <v>#N/A</v>
      </c>
      <c r="BL729" t="e">
        <f t="shared" ca="1" si="1918"/>
        <v>#N/A</v>
      </c>
      <c r="BM729" t="e">
        <f t="shared" ca="1" si="1918"/>
        <v>#N/A</v>
      </c>
      <c r="BN729" t="e">
        <f t="shared" ca="1" si="1918"/>
        <v>#N/A</v>
      </c>
      <c r="BO729" t="e">
        <f t="shared" ca="1" si="1918"/>
        <v>#N/A</v>
      </c>
      <c r="BP729" t="e">
        <f t="shared" ca="1" si="1918"/>
        <v>#N/A</v>
      </c>
      <c r="BQ729" t="e">
        <f t="shared" ca="1" si="1918"/>
        <v>#N/A</v>
      </c>
      <c r="BR729" t="e">
        <f t="shared" ca="1" si="1918"/>
        <v>#N/A</v>
      </c>
      <c r="BS729" t="e">
        <f t="shared" ca="1" si="1918"/>
        <v>#N/A</v>
      </c>
      <c r="BT729" t="e">
        <f t="shared" ca="1" si="1918"/>
        <v>#N/A</v>
      </c>
      <c r="BU729" t="e">
        <f t="shared" ca="1" si="1918"/>
        <v>#N/A</v>
      </c>
      <c r="BV729" t="e">
        <f t="shared" ca="1" si="1918"/>
        <v>#N/A</v>
      </c>
      <c r="BW729" t="e">
        <f t="shared" ca="1" si="1918"/>
        <v>#N/A</v>
      </c>
      <c r="BX729" t="e">
        <f t="shared" ca="1" si="1918"/>
        <v>#N/A</v>
      </c>
      <c r="BY729" t="e">
        <f t="shared" ca="1" si="1918"/>
        <v>#N/A</v>
      </c>
      <c r="BZ729" t="e">
        <f t="shared" ca="1" si="1918"/>
        <v>#N/A</v>
      </c>
      <c r="CA729" t="e">
        <f t="shared" ca="1" si="1918"/>
        <v>#N/A</v>
      </c>
      <c r="CB729" t="e">
        <f t="shared" ca="1" si="1918"/>
        <v>#N/A</v>
      </c>
      <c r="CC729" t="e">
        <f t="shared" ca="1" si="1918"/>
        <v>#N/A</v>
      </c>
      <c r="CD729" t="e">
        <f t="shared" ca="1" si="1918"/>
        <v>#N/A</v>
      </c>
      <c r="CE729" t="e">
        <f t="shared" ca="1" si="1918"/>
        <v>#N/A</v>
      </c>
      <c r="CF729" s="91" t="e">
        <f t="shared" ca="1" si="1918"/>
        <v>#N/A</v>
      </c>
      <c r="CG729" t="e">
        <f t="shared" ca="1" si="1918"/>
        <v>#N/A</v>
      </c>
      <c r="CH729" t="e">
        <f t="shared" ca="1" si="1918"/>
        <v>#N/A</v>
      </c>
      <c r="CI729" t="e">
        <f t="shared" ca="1" si="1918"/>
        <v>#N/A</v>
      </c>
      <c r="CJ729" t="e">
        <f t="shared" ca="1" si="1918"/>
        <v>#N/A</v>
      </c>
      <c r="CK729" t="e">
        <f t="shared" ca="1" si="1917"/>
        <v>#N/A</v>
      </c>
      <c r="CL729" t="e">
        <f t="shared" ca="1" si="1917"/>
        <v>#N/A</v>
      </c>
      <c r="CM729" t="e">
        <f t="shared" ca="1" si="1917"/>
        <v>#N/A</v>
      </c>
      <c r="CN729" t="e">
        <f t="shared" ca="1" si="1917"/>
        <v>#N/A</v>
      </c>
      <c r="CO729" t="e">
        <f t="shared" ca="1" si="1917"/>
        <v>#N/A</v>
      </c>
      <c r="CP729" t="e">
        <f t="shared" ca="1" si="1917"/>
        <v>#N/A</v>
      </c>
      <c r="CQ729" t="e">
        <f t="shared" ca="1" si="1917"/>
        <v>#N/A</v>
      </c>
      <c r="CR729" t="e">
        <f t="shared" ca="1" si="1917"/>
        <v>#N/A</v>
      </c>
      <c r="CS729" t="e">
        <f t="shared" ca="1" si="1917"/>
        <v>#N/A</v>
      </c>
      <c r="CT729" t="e">
        <f t="shared" ca="1" si="1917"/>
        <v>#N/A</v>
      </c>
      <c r="CU729" t="e">
        <f t="shared" ca="1" si="1917"/>
        <v>#N/A</v>
      </c>
      <c r="CV729" t="e">
        <f t="shared" ca="1" si="1917"/>
        <v>#N/A</v>
      </c>
      <c r="CW729" t="e">
        <f t="shared" ca="1" si="1917"/>
        <v>#N/A</v>
      </c>
      <c r="CX729" t="e">
        <f t="shared" ca="1" si="1917"/>
        <v>#N/A</v>
      </c>
      <c r="CY729" t="e">
        <f t="shared" ca="1" si="1917"/>
        <v>#N/A</v>
      </c>
      <c r="CZ729" t="e">
        <f t="shared" ca="1" si="1917"/>
        <v>#N/A</v>
      </c>
      <c r="DA729" t="e">
        <f t="shared" ca="1" si="1917"/>
        <v>#N/A</v>
      </c>
      <c r="DB729" t="e">
        <f t="shared" ca="1" si="1917"/>
        <v>#N/A</v>
      </c>
      <c r="DC729" t="e">
        <f t="shared" ca="1" si="1917"/>
        <v>#N/A</v>
      </c>
      <c r="DD729" t="e">
        <f t="shared" ca="1" si="1917"/>
        <v>#N/A</v>
      </c>
      <c r="DE729" t="e">
        <f t="shared" ca="1" si="1917"/>
        <v>#N/A</v>
      </c>
      <c r="DF729" t="e">
        <f t="shared" ca="1" si="1917"/>
        <v>#N/A</v>
      </c>
      <c r="DG729" t="e">
        <f t="shared" ca="1" si="1917"/>
        <v>#N/A</v>
      </c>
      <c r="DH729" t="e">
        <f t="shared" ca="1" si="1917"/>
        <v>#N/A</v>
      </c>
      <c r="DI729" t="e">
        <f t="shared" ca="1" si="1917"/>
        <v>#N/A</v>
      </c>
      <c r="DJ729" s="91" t="e">
        <f t="shared" ca="1" si="1917"/>
        <v>#N/A</v>
      </c>
      <c r="DK729" t="e">
        <f t="shared" ca="1" si="1917"/>
        <v>#N/A</v>
      </c>
      <c r="DL729" t="e">
        <f t="shared" ca="1" si="1917"/>
        <v>#N/A</v>
      </c>
      <c r="DM729" t="e">
        <f t="shared" ca="1" si="1917"/>
        <v>#N/A</v>
      </c>
      <c r="DN729" t="e">
        <f t="shared" ca="1" si="1917"/>
        <v>#N/A</v>
      </c>
      <c r="DO729" t="e">
        <f t="shared" ca="1" si="1917"/>
        <v>#N/A</v>
      </c>
      <c r="DP729" t="e">
        <f t="shared" ca="1" si="1917"/>
        <v>#N/A</v>
      </c>
      <c r="DQ729" t="e">
        <f t="shared" ca="1" si="1917"/>
        <v>#N/A</v>
      </c>
      <c r="DR729" t="e">
        <f t="shared" ca="1" si="1917"/>
        <v>#N/A</v>
      </c>
      <c r="DS729" t="e">
        <f t="shared" ca="1" si="1917"/>
        <v>#N/A</v>
      </c>
      <c r="DT729" t="e">
        <f t="shared" ca="1" si="1917"/>
        <v>#N/A</v>
      </c>
      <c r="DU729" t="e">
        <f t="shared" ca="1" si="1917"/>
        <v>#N/A</v>
      </c>
      <c r="DV729" t="e">
        <f t="shared" ca="1" si="1917"/>
        <v>#N/A</v>
      </c>
      <c r="DW729" t="e">
        <f t="shared" ca="1" si="1917"/>
        <v>#N/A</v>
      </c>
      <c r="DX729" t="e">
        <f t="shared" ca="1" si="1917"/>
        <v>#N/A</v>
      </c>
      <c r="DY729" t="e">
        <f t="shared" ca="1" si="1917"/>
        <v>#N/A</v>
      </c>
      <c r="DZ729" t="e">
        <f t="shared" ca="1" si="1917"/>
        <v>#N/A</v>
      </c>
      <c r="EA729" t="e">
        <f t="shared" ca="1" si="1917"/>
        <v>#N/A</v>
      </c>
      <c r="EB729" t="e">
        <f t="shared" ca="1" si="1917"/>
        <v>#N/A</v>
      </c>
      <c r="EC729" t="e">
        <f t="shared" ca="1" si="1917"/>
        <v>#N/A</v>
      </c>
      <c r="ED729" t="e">
        <f t="shared" ca="1" si="1917"/>
        <v>#N/A</v>
      </c>
      <c r="EE729" t="e">
        <f t="shared" ca="1" si="1917"/>
        <v>#N/A</v>
      </c>
      <c r="EF729" t="e">
        <f t="shared" ca="1" si="1917"/>
        <v>#N/A</v>
      </c>
      <c r="EG729" t="e">
        <f t="shared" ca="1" si="1917"/>
        <v>#N/A</v>
      </c>
      <c r="EH729" t="e">
        <f t="shared" ca="1" si="1917"/>
        <v>#N/A</v>
      </c>
      <c r="EI729" t="e">
        <f t="shared" ca="1" si="1917"/>
        <v>#N/A</v>
      </c>
      <c r="EJ729" t="e">
        <f t="shared" ca="1" si="1917"/>
        <v>#N/A</v>
      </c>
      <c r="EK729" t="e">
        <f t="shared" ca="1" si="1917"/>
        <v>#N/A</v>
      </c>
      <c r="EL729" t="e">
        <f t="shared" ca="1" si="1917"/>
        <v>#N/A</v>
      </c>
      <c r="EM729" t="e">
        <f t="shared" ca="1" si="1917"/>
        <v>#N/A</v>
      </c>
      <c r="EN729" s="91" t="e">
        <f t="shared" ca="1" si="1917"/>
        <v>#N/A</v>
      </c>
    </row>
    <row r="730" spans="1:144">
      <c r="A730">
        <f ca="1"/>
        <v>0</v>
      </c>
      <c r="B730">
        <f ca="1"/>
        <v>0</v>
      </c>
      <c r="C730">
        <f ca="1"/>
        <v>0</v>
      </c>
      <c r="D730" t="str">
        <f ca="1"/>
        <v/>
      </c>
      <c r="E730">
        <f ca="1"/>
        <v>0</v>
      </c>
      <c r="F730">
        <f ca="1"/>
        <v>0</v>
      </c>
      <c r="G730">
        <f ca="1"/>
        <v>0</v>
      </c>
      <c r="H730" t="str">
        <f ca="1"/>
        <v/>
      </c>
      <c r="I730">
        <f ca="1"/>
        <v>0</v>
      </c>
      <c r="J730" t="str">
        <f ca="1"/>
        <v/>
      </c>
      <c r="K730" t="str">
        <f ca="1"/>
        <v>0</v>
      </c>
      <c r="L730" t="str">
        <f ca="1"/>
        <v>0</v>
      </c>
      <c r="M730" t="str">
        <f ca="1"/>
        <v>0</v>
      </c>
      <c r="X730" s="91" t="e">
        <f t="shared" ca="1" si="1913"/>
        <v>#N/A</v>
      </c>
      <c r="Y730" t="e">
        <f t="shared" ca="1" si="1918"/>
        <v>#N/A</v>
      </c>
      <c r="Z730" t="e">
        <f t="shared" ca="1" si="1918"/>
        <v>#N/A</v>
      </c>
      <c r="AA730" t="e">
        <f t="shared" ca="1" si="1918"/>
        <v>#N/A</v>
      </c>
      <c r="AB730" t="e">
        <f t="shared" ca="1" si="1918"/>
        <v>#N/A</v>
      </c>
      <c r="AC730" t="e">
        <f t="shared" ca="1" si="1918"/>
        <v>#N/A</v>
      </c>
      <c r="AD730" t="e">
        <f t="shared" ca="1" si="1918"/>
        <v>#N/A</v>
      </c>
      <c r="AE730" t="e">
        <f t="shared" ca="1" si="1918"/>
        <v>#N/A</v>
      </c>
      <c r="AF730" t="e">
        <f t="shared" ca="1" si="1918"/>
        <v>#N/A</v>
      </c>
      <c r="AG730" t="e">
        <f t="shared" ca="1" si="1918"/>
        <v>#N/A</v>
      </c>
      <c r="AH730" t="e">
        <f t="shared" ca="1" si="1918"/>
        <v>#N/A</v>
      </c>
      <c r="AI730" t="e">
        <f t="shared" ca="1" si="1918"/>
        <v>#N/A</v>
      </c>
      <c r="AJ730" t="e">
        <f t="shared" ca="1" si="1918"/>
        <v>#N/A</v>
      </c>
      <c r="AK730" t="e">
        <f t="shared" ca="1" si="1918"/>
        <v>#N/A</v>
      </c>
      <c r="AL730" t="e">
        <f t="shared" ca="1" si="1918"/>
        <v>#N/A</v>
      </c>
      <c r="AM730" t="e">
        <f t="shared" ca="1" si="1918"/>
        <v>#N/A</v>
      </c>
      <c r="AN730" t="e">
        <f t="shared" ca="1" si="1918"/>
        <v>#N/A</v>
      </c>
      <c r="AO730" t="e">
        <f t="shared" ca="1" si="1918"/>
        <v>#N/A</v>
      </c>
      <c r="AP730" t="e">
        <f t="shared" ca="1" si="1918"/>
        <v>#N/A</v>
      </c>
      <c r="AQ730" t="e">
        <f t="shared" ca="1" si="1918"/>
        <v>#N/A</v>
      </c>
      <c r="AR730" t="e">
        <f t="shared" ca="1" si="1918"/>
        <v>#N/A</v>
      </c>
      <c r="AS730" t="e">
        <f t="shared" ca="1" si="1918"/>
        <v>#N/A</v>
      </c>
      <c r="AT730" t="e">
        <f t="shared" ca="1" si="1918"/>
        <v>#N/A</v>
      </c>
      <c r="AU730" t="e">
        <f t="shared" ca="1" si="1918"/>
        <v>#N/A</v>
      </c>
      <c r="AV730" t="e">
        <f t="shared" ca="1" si="1918"/>
        <v>#N/A</v>
      </c>
      <c r="AW730" t="e">
        <f t="shared" ca="1" si="1918"/>
        <v>#N/A</v>
      </c>
      <c r="AX730" t="e">
        <f t="shared" ca="1" si="1918"/>
        <v>#N/A</v>
      </c>
      <c r="AY730" t="e">
        <f t="shared" ca="1" si="1918"/>
        <v>#N/A</v>
      </c>
      <c r="AZ730" t="e">
        <f t="shared" ca="1" si="1918"/>
        <v>#N/A</v>
      </c>
      <c r="BA730" t="e">
        <f t="shared" ca="1" si="1918"/>
        <v>#N/A</v>
      </c>
      <c r="BB730" s="91" t="e">
        <f t="shared" ca="1" si="1918"/>
        <v>#N/A</v>
      </c>
      <c r="BC730" t="e">
        <f t="shared" ca="1" si="1918"/>
        <v>#N/A</v>
      </c>
      <c r="BD730" t="e">
        <f t="shared" ca="1" si="1918"/>
        <v>#N/A</v>
      </c>
      <c r="BE730" t="e">
        <f t="shared" ca="1" si="1918"/>
        <v>#N/A</v>
      </c>
      <c r="BF730" t="e">
        <f t="shared" ca="1" si="1918"/>
        <v>#N/A</v>
      </c>
      <c r="BG730" t="e">
        <f t="shared" ca="1" si="1918"/>
        <v>#N/A</v>
      </c>
      <c r="BH730" t="e">
        <f t="shared" ca="1" si="1918"/>
        <v>#N/A</v>
      </c>
      <c r="BI730" t="e">
        <f t="shared" ca="1" si="1918"/>
        <v>#N/A</v>
      </c>
      <c r="BJ730" t="e">
        <f t="shared" ca="1" si="1918"/>
        <v>#N/A</v>
      </c>
      <c r="BK730" t="e">
        <f t="shared" ca="1" si="1918"/>
        <v>#N/A</v>
      </c>
      <c r="BL730" t="e">
        <f t="shared" ca="1" si="1918"/>
        <v>#N/A</v>
      </c>
      <c r="BM730" t="e">
        <f t="shared" ca="1" si="1918"/>
        <v>#N/A</v>
      </c>
      <c r="BN730" t="e">
        <f t="shared" ca="1" si="1918"/>
        <v>#N/A</v>
      </c>
      <c r="BO730" t="e">
        <f t="shared" ca="1" si="1918"/>
        <v>#N/A</v>
      </c>
      <c r="BP730" t="e">
        <f t="shared" ca="1" si="1918"/>
        <v>#N/A</v>
      </c>
      <c r="BQ730" t="e">
        <f t="shared" ca="1" si="1918"/>
        <v>#N/A</v>
      </c>
      <c r="BR730" t="e">
        <f t="shared" ca="1" si="1918"/>
        <v>#N/A</v>
      </c>
      <c r="BS730" t="e">
        <f t="shared" ca="1" si="1918"/>
        <v>#N/A</v>
      </c>
      <c r="BT730" t="e">
        <f t="shared" ca="1" si="1918"/>
        <v>#N/A</v>
      </c>
      <c r="BU730" t="e">
        <f t="shared" ca="1" si="1918"/>
        <v>#N/A</v>
      </c>
      <c r="BV730" t="e">
        <f t="shared" ca="1" si="1918"/>
        <v>#N/A</v>
      </c>
      <c r="BW730" t="e">
        <f t="shared" ca="1" si="1918"/>
        <v>#N/A</v>
      </c>
      <c r="BX730" t="e">
        <f t="shared" ca="1" si="1918"/>
        <v>#N/A</v>
      </c>
      <c r="BY730" t="e">
        <f t="shared" ca="1" si="1918"/>
        <v>#N/A</v>
      </c>
      <c r="BZ730" t="e">
        <f t="shared" ca="1" si="1918"/>
        <v>#N/A</v>
      </c>
      <c r="CA730" t="e">
        <f t="shared" ca="1" si="1918"/>
        <v>#N/A</v>
      </c>
      <c r="CB730" t="e">
        <f t="shared" ca="1" si="1918"/>
        <v>#N/A</v>
      </c>
      <c r="CC730" t="e">
        <f t="shared" ca="1" si="1918"/>
        <v>#N/A</v>
      </c>
      <c r="CD730" t="e">
        <f t="shared" ca="1" si="1918"/>
        <v>#N/A</v>
      </c>
      <c r="CE730" t="e">
        <f t="shared" ca="1" si="1918"/>
        <v>#N/A</v>
      </c>
      <c r="CF730" s="91" t="e">
        <f t="shared" ca="1" si="1918"/>
        <v>#N/A</v>
      </c>
      <c r="CG730" t="e">
        <f t="shared" ca="1" si="1918"/>
        <v>#N/A</v>
      </c>
      <c r="CH730" t="e">
        <f t="shared" ca="1" si="1918"/>
        <v>#N/A</v>
      </c>
      <c r="CI730" t="e">
        <f t="shared" ca="1" si="1918"/>
        <v>#N/A</v>
      </c>
      <c r="CJ730" t="e">
        <f t="shared" ca="1" si="1918"/>
        <v>#N/A</v>
      </c>
      <c r="CK730" t="e">
        <f t="shared" ca="1" si="1917"/>
        <v>#N/A</v>
      </c>
      <c r="CL730" t="e">
        <f t="shared" ca="1" si="1917"/>
        <v>#N/A</v>
      </c>
      <c r="CM730" t="e">
        <f t="shared" ca="1" si="1917"/>
        <v>#N/A</v>
      </c>
      <c r="CN730" t="e">
        <f t="shared" ca="1" si="1917"/>
        <v>#N/A</v>
      </c>
      <c r="CO730" t="e">
        <f t="shared" ca="1" si="1917"/>
        <v>#N/A</v>
      </c>
      <c r="CP730" t="e">
        <f t="shared" ca="1" si="1917"/>
        <v>#N/A</v>
      </c>
      <c r="CQ730" t="e">
        <f t="shared" ca="1" si="1917"/>
        <v>#N/A</v>
      </c>
      <c r="CR730" t="e">
        <f t="shared" ca="1" si="1917"/>
        <v>#N/A</v>
      </c>
      <c r="CS730" t="e">
        <f t="shared" ca="1" si="1917"/>
        <v>#N/A</v>
      </c>
      <c r="CT730" t="e">
        <f t="shared" ca="1" si="1917"/>
        <v>#N/A</v>
      </c>
      <c r="CU730" t="e">
        <f t="shared" ca="1" si="1917"/>
        <v>#N/A</v>
      </c>
      <c r="CV730" t="e">
        <f t="shared" ca="1" si="1917"/>
        <v>#N/A</v>
      </c>
      <c r="CW730" t="e">
        <f t="shared" ca="1" si="1917"/>
        <v>#N/A</v>
      </c>
      <c r="CX730" t="e">
        <f t="shared" ca="1" si="1917"/>
        <v>#N/A</v>
      </c>
      <c r="CY730" t="e">
        <f t="shared" ca="1" si="1917"/>
        <v>#N/A</v>
      </c>
      <c r="CZ730" t="e">
        <f t="shared" ca="1" si="1917"/>
        <v>#N/A</v>
      </c>
      <c r="DA730" t="e">
        <f t="shared" ca="1" si="1917"/>
        <v>#N/A</v>
      </c>
      <c r="DB730" t="e">
        <f t="shared" ca="1" si="1917"/>
        <v>#N/A</v>
      </c>
      <c r="DC730" t="e">
        <f t="shared" ca="1" si="1917"/>
        <v>#N/A</v>
      </c>
      <c r="DD730" t="e">
        <f t="shared" ca="1" si="1917"/>
        <v>#N/A</v>
      </c>
      <c r="DE730" t="e">
        <f t="shared" ca="1" si="1917"/>
        <v>#N/A</v>
      </c>
      <c r="DF730" t="e">
        <f t="shared" ca="1" si="1917"/>
        <v>#N/A</v>
      </c>
      <c r="DG730" t="e">
        <f t="shared" ca="1" si="1917"/>
        <v>#N/A</v>
      </c>
      <c r="DH730" t="e">
        <f t="shared" ca="1" si="1917"/>
        <v>#N/A</v>
      </c>
      <c r="DI730" t="e">
        <f t="shared" ca="1" si="1917"/>
        <v>#N/A</v>
      </c>
      <c r="DJ730" s="91" t="e">
        <f t="shared" ca="1" si="1917"/>
        <v>#N/A</v>
      </c>
      <c r="DK730" t="e">
        <f t="shared" ca="1" si="1917"/>
        <v>#N/A</v>
      </c>
      <c r="DL730" t="e">
        <f t="shared" ca="1" si="1917"/>
        <v>#N/A</v>
      </c>
      <c r="DM730" t="e">
        <f t="shared" ca="1" si="1917"/>
        <v>#N/A</v>
      </c>
      <c r="DN730" t="e">
        <f t="shared" ca="1" si="1917"/>
        <v>#N/A</v>
      </c>
      <c r="DO730" t="e">
        <f t="shared" ca="1" si="1917"/>
        <v>#N/A</v>
      </c>
      <c r="DP730" t="e">
        <f t="shared" ca="1" si="1917"/>
        <v>#N/A</v>
      </c>
      <c r="DQ730" t="e">
        <f t="shared" ca="1" si="1917"/>
        <v>#N/A</v>
      </c>
      <c r="DR730" t="e">
        <f t="shared" ca="1" si="1917"/>
        <v>#N/A</v>
      </c>
      <c r="DS730" t="e">
        <f t="shared" ca="1" si="1917"/>
        <v>#N/A</v>
      </c>
      <c r="DT730" t="e">
        <f t="shared" ca="1" si="1917"/>
        <v>#N/A</v>
      </c>
      <c r="DU730" t="e">
        <f t="shared" ca="1" si="1917"/>
        <v>#N/A</v>
      </c>
      <c r="DV730" t="e">
        <f t="shared" ca="1" si="1917"/>
        <v>#N/A</v>
      </c>
      <c r="DW730" t="e">
        <f t="shared" ca="1" si="1917"/>
        <v>#N/A</v>
      </c>
      <c r="DX730" t="e">
        <f t="shared" ca="1" si="1917"/>
        <v>#N/A</v>
      </c>
      <c r="DY730" t="e">
        <f t="shared" ca="1" si="1917"/>
        <v>#N/A</v>
      </c>
      <c r="DZ730" t="e">
        <f t="shared" ca="1" si="1917"/>
        <v>#N/A</v>
      </c>
      <c r="EA730" t="e">
        <f t="shared" ca="1" si="1917"/>
        <v>#N/A</v>
      </c>
      <c r="EB730" t="e">
        <f t="shared" ca="1" si="1917"/>
        <v>#N/A</v>
      </c>
      <c r="EC730" t="e">
        <f t="shared" ca="1" si="1917"/>
        <v>#N/A</v>
      </c>
      <c r="ED730" t="e">
        <f t="shared" ca="1" si="1917"/>
        <v>#N/A</v>
      </c>
      <c r="EE730" t="e">
        <f t="shared" ca="1" si="1917"/>
        <v>#N/A</v>
      </c>
      <c r="EF730" t="e">
        <f t="shared" ca="1" si="1917"/>
        <v>#N/A</v>
      </c>
      <c r="EG730" t="e">
        <f t="shared" ca="1" si="1917"/>
        <v>#N/A</v>
      </c>
      <c r="EH730" t="e">
        <f t="shared" ca="1" si="1917"/>
        <v>#N/A</v>
      </c>
      <c r="EI730" t="e">
        <f t="shared" ca="1" si="1917"/>
        <v>#N/A</v>
      </c>
      <c r="EJ730" t="e">
        <f t="shared" ca="1" si="1917"/>
        <v>#N/A</v>
      </c>
      <c r="EK730" t="e">
        <f t="shared" ca="1" si="1917"/>
        <v>#N/A</v>
      </c>
      <c r="EL730" t="e">
        <f t="shared" ca="1" si="1917"/>
        <v>#N/A</v>
      </c>
      <c r="EM730" t="e">
        <f t="shared" ca="1" si="1917"/>
        <v>#N/A</v>
      </c>
      <c r="EN730" s="91" t="e">
        <f t="shared" ca="1" si="1917"/>
        <v>#N/A</v>
      </c>
    </row>
    <row r="731" spans="1:144">
      <c r="A731">
        <f ca="1"/>
        <v>0</v>
      </c>
      <c r="B731">
        <f ca="1"/>
        <v>0</v>
      </c>
      <c r="C731">
        <f ca="1"/>
        <v>0</v>
      </c>
      <c r="D731" t="str">
        <f ca="1"/>
        <v/>
      </c>
      <c r="E731">
        <f ca="1"/>
        <v>0</v>
      </c>
      <c r="F731">
        <f ca="1"/>
        <v>0</v>
      </c>
      <c r="G731">
        <f ca="1"/>
        <v>0</v>
      </c>
      <c r="H731" t="str">
        <f ca="1"/>
        <v/>
      </c>
      <c r="I731">
        <f ca="1"/>
        <v>0</v>
      </c>
      <c r="J731" t="str">
        <f ca="1"/>
        <v/>
      </c>
      <c r="K731" t="str">
        <f ca="1"/>
        <v>0</v>
      </c>
      <c r="L731" t="str">
        <f ca="1"/>
        <v>0</v>
      </c>
      <c r="M731" t="str">
        <f ca="1"/>
        <v>0</v>
      </c>
      <c r="X731" s="91" t="e">
        <f t="shared" ca="1" si="1913"/>
        <v>#N/A</v>
      </c>
      <c r="Y731" t="e">
        <f t="shared" ca="1" si="1918"/>
        <v>#N/A</v>
      </c>
      <c r="Z731" t="e">
        <f t="shared" ca="1" si="1918"/>
        <v>#N/A</v>
      </c>
      <c r="AA731" t="e">
        <f t="shared" ca="1" si="1918"/>
        <v>#N/A</v>
      </c>
      <c r="AB731" t="e">
        <f t="shared" ca="1" si="1918"/>
        <v>#N/A</v>
      </c>
      <c r="AC731" t="e">
        <f t="shared" ca="1" si="1918"/>
        <v>#N/A</v>
      </c>
      <c r="AD731" t="e">
        <f t="shared" ca="1" si="1918"/>
        <v>#N/A</v>
      </c>
      <c r="AE731" t="e">
        <f t="shared" ca="1" si="1918"/>
        <v>#N/A</v>
      </c>
      <c r="AF731" t="e">
        <f t="shared" ca="1" si="1918"/>
        <v>#N/A</v>
      </c>
      <c r="AG731" t="e">
        <f t="shared" ca="1" si="1918"/>
        <v>#N/A</v>
      </c>
      <c r="AH731" t="e">
        <f t="shared" ca="1" si="1918"/>
        <v>#N/A</v>
      </c>
      <c r="AI731" t="e">
        <f t="shared" ca="1" si="1918"/>
        <v>#N/A</v>
      </c>
      <c r="AJ731" t="e">
        <f t="shared" ca="1" si="1918"/>
        <v>#N/A</v>
      </c>
      <c r="AK731" t="e">
        <f t="shared" ca="1" si="1918"/>
        <v>#N/A</v>
      </c>
      <c r="AL731" t="e">
        <f t="shared" ca="1" si="1918"/>
        <v>#N/A</v>
      </c>
      <c r="AM731" t="e">
        <f t="shared" ca="1" si="1918"/>
        <v>#N/A</v>
      </c>
      <c r="AN731" t="e">
        <f t="shared" ca="1" si="1918"/>
        <v>#N/A</v>
      </c>
      <c r="AO731" t="e">
        <f t="shared" ca="1" si="1918"/>
        <v>#N/A</v>
      </c>
      <c r="AP731" t="e">
        <f t="shared" ca="1" si="1918"/>
        <v>#N/A</v>
      </c>
      <c r="AQ731" t="e">
        <f t="shared" ca="1" si="1918"/>
        <v>#N/A</v>
      </c>
      <c r="AR731" t="e">
        <f t="shared" ca="1" si="1918"/>
        <v>#N/A</v>
      </c>
      <c r="AS731" t="e">
        <f t="shared" ca="1" si="1918"/>
        <v>#N/A</v>
      </c>
      <c r="AT731" t="e">
        <f t="shared" ca="1" si="1918"/>
        <v>#N/A</v>
      </c>
      <c r="AU731" t="e">
        <f t="shared" ca="1" si="1918"/>
        <v>#N/A</v>
      </c>
      <c r="AV731" t="e">
        <f t="shared" ca="1" si="1918"/>
        <v>#N/A</v>
      </c>
      <c r="AW731" t="e">
        <f t="shared" ca="1" si="1918"/>
        <v>#N/A</v>
      </c>
      <c r="AX731" t="e">
        <f t="shared" ca="1" si="1918"/>
        <v>#N/A</v>
      </c>
      <c r="AY731" t="e">
        <f t="shared" ca="1" si="1918"/>
        <v>#N/A</v>
      </c>
      <c r="AZ731" t="e">
        <f t="shared" ca="1" si="1918"/>
        <v>#N/A</v>
      </c>
      <c r="BA731" t="e">
        <f t="shared" ca="1" si="1918"/>
        <v>#N/A</v>
      </c>
      <c r="BB731" s="91" t="e">
        <f t="shared" ca="1" si="1918"/>
        <v>#N/A</v>
      </c>
      <c r="BC731" t="e">
        <f t="shared" ca="1" si="1918"/>
        <v>#N/A</v>
      </c>
      <c r="BD731" t="e">
        <f t="shared" ca="1" si="1918"/>
        <v>#N/A</v>
      </c>
      <c r="BE731" t="e">
        <f t="shared" ca="1" si="1918"/>
        <v>#N/A</v>
      </c>
      <c r="BF731" t="e">
        <f t="shared" ca="1" si="1918"/>
        <v>#N/A</v>
      </c>
      <c r="BG731" t="e">
        <f t="shared" ca="1" si="1918"/>
        <v>#N/A</v>
      </c>
      <c r="BH731" t="e">
        <f t="shared" ca="1" si="1918"/>
        <v>#N/A</v>
      </c>
      <c r="BI731" t="e">
        <f t="shared" ca="1" si="1918"/>
        <v>#N/A</v>
      </c>
      <c r="BJ731" t="e">
        <f t="shared" ca="1" si="1918"/>
        <v>#N/A</v>
      </c>
      <c r="BK731" t="e">
        <f t="shared" ca="1" si="1918"/>
        <v>#N/A</v>
      </c>
      <c r="BL731" t="e">
        <f t="shared" ca="1" si="1918"/>
        <v>#N/A</v>
      </c>
      <c r="BM731" t="e">
        <f t="shared" ca="1" si="1918"/>
        <v>#N/A</v>
      </c>
      <c r="BN731" t="e">
        <f t="shared" ca="1" si="1918"/>
        <v>#N/A</v>
      </c>
      <c r="BO731" t="e">
        <f t="shared" ca="1" si="1918"/>
        <v>#N/A</v>
      </c>
      <c r="BP731" t="e">
        <f t="shared" ca="1" si="1918"/>
        <v>#N/A</v>
      </c>
      <c r="BQ731" t="e">
        <f t="shared" ca="1" si="1918"/>
        <v>#N/A</v>
      </c>
      <c r="BR731" t="e">
        <f t="shared" ca="1" si="1918"/>
        <v>#N/A</v>
      </c>
      <c r="BS731" t="e">
        <f t="shared" ca="1" si="1918"/>
        <v>#N/A</v>
      </c>
      <c r="BT731" t="e">
        <f t="shared" ca="1" si="1918"/>
        <v>#N/A</v>
      </c>
      <c r="BU731" t="e">
        <f t="shared" ca="1" si="1918"/>
        <v>#N/A</v>
      </c>
      <c r="BV731" t="e">
        <f t="shared" ca="1" si="1918"/>
        <v>#N/A</v>
      </c>
      <c r="BW731" t="e">
        <f t="shared" ca="1" si="1918"/>
        <v>#N/A</v>
      </c>
      <c r="BX731" t="e">
        <f t="shared" ca="1" si="1918"/>
        <v>#N/A</v>
      </c>
      <c r="BY731" t="e">
        <f t="shared" ca="1" si="1918"/>
        <v>#N/A</v>
      </c>
      <c r="BZ731" t="e">
        <f t="shared" ca="1" si="1918"/>
        <v>#N/A</v>
      </c>
      <c r="CA731" t="e">
        <f t="shared" ca="1" si="1918"/>
        <v>#N/A</v>
      </c>
      <c r="CB731" t="e">
        <f t="shared" ca="1" si="1918"/>
        <v>#N/A</v>
      </c>
      <c r="CC731" t="e">
        <f t="shared" ca="1" si="1918"/>
        <v>#N/A</v>
      </c>
      <c r="CD731" t="e">
        <f t="shared" ca="1" si="1918"/>
        <v>#N/A</v>
      </c>
      <c r="CE731" t="e">
        <f t="shared" ca="1" si="1918"/>
        <v>#N/A</v>
      </c>
      <c r="CF731" s="91" t="e">
        <f t="shared" ca="1" si="1918"/>
        <v>#N/A</v>
      </c>
      <c r="CG731" t="e">
        <f t="shared" ca="1" si="1918"/>
        <v>#N/A</v>
      </c>
      <c r="CH731" t="e">
        <f t="shared" ca="1" si="1918"/>
        <v>#N/A</v>
      </c>
      <c r="CI731" t="e">
        <f t="shared" ca="1" si="1918"/>
        <v>#N/A</v>
      </c>
      <c r="CJ731" t="e">
        <f t="shared" ca="1" si="1918"/>
        <v>#N/A</v>
      </c>
      <c r="CK731" t="e">
        <f t="shared" ca="1" si="1917"/>
        <v>#N/A</v>
      </c>
      <c r="CL731" t="e">
        <f t="shared" ca="1" si="1917"/>
        <v>#N/A</v>
      </c>
      <c r="CM731" t="e">
        <f t="shared" ca="1" si="1917"/>
        <v>#N/A</v>
      </c>
      <c r="CN731" t="e">
        <f t="shared" ca="1" si="1917"/>
        <v>#N/A</v>
      </c>
      <c r="CO731" t="e">
        <f t="shared" ca="1" si="1917"/>
        <v>#N/A</v>
      </c>
      <c r="CP731" t="e">
        <f t="shared" ca="1" si="1917"/>
        <v>#N/A</v>
      </c>
      <c r="CQ731" t="e">
        <f t="shared" ca="1" si="1917"/>
        <v>#N/A</v>
      </c>
      <c r="CR731" t="e">
        <f t="shared" ca="1" si="1917"/>
        <v>#N/A</v>
      </c>
      <c r="CS731" t="e">
        <f t="shared" ca="1" si="1917"/>
        <v>#N/A</v>
      </c>
      <c r="CT731" t="e">
        <f t="shared" ca="1" si="1917"/>
        <v>#N/A</v>
      </c>
      <c r="CU731" t="e">
        <f t="shared" ca="1" si="1917"/>
        <v>#N/A</v>
      </c>
      <c r="CV731" t="e">
        <f t="shared" ca="1" si="1917"/>
        <v>#N/A</v>
      </c>
      <c r="CW731" t="e">
        <f t="shared" ca="1" si="1917"/>
        <v>#N/A</v>
      </c>
      <c r="CX731" t="e">
        <f t="shared" ca="1" si="1917"/>
        <v>#N/A</v>
      </c>
      <c r="CY731" t="e">
        <f t="shared" ca="1" si="1917"/>
        <v>#N/A</v>
      </c>
      <c r="CZ731" t="e">
        <f t="shared" ca="1" si="1917"/>
        <v>#N/A</v>
      </c>
      <c r="DA731" t="e">
        <f t="shared" ca="1" si="1917"/>
        <v>#N/A</v>
      </c>
      <c r="DB731" t="e">
        <f t="shared" ca="1" si="1917"/>
        <v>#N/A</v>
      </c>
      <c r="DC731" t="e">
        <f t="shared" ca="1" si="1917"/>
        <v>#N/A</v>
      </c>
      <c r="DD731" t="e">
        <f t="shared" ca="1" si="1917"/>
        <v>#N/A</v>
      </c>
      <c r="DE731" t="e">
        <f t="shared" ca="1" si="1917"/>
        <v>#N/A</v>
      </c>
      <c r="DF731" t="e">
        <f t="shared" ca="1" si="1917"/>
        <v>#N/A</v>
      </c>
      <c r="DG731" t="e">
        <f t="shared" ca="1" si="1917"/>
        <v>#N/A</v>
      </c>
      <c r="DH731" t="e">
        <f t="shared" ca="1" si="1917"/>
        <v>#N/A</v>
      </c>
      <c r="DI731" t="e">
        <f t="shared" ca="1" si="1917"/>
        <v>#N/A</v>
      </c>
      <c r="DJ731" s="91" t="e">
        <f t="shared" ca="1" si="1917"/>
        <v>#N/A</v>
      </c>
      <c r="DK731" t="e">
        <f t="shared" ca="1" si="1917"/>
        <v>#N/A</v>
      </c>
      <c r="DL731" t="e">
        <f t="shared" ca="1" si="1917"/>
        <v>#N/A</v>
      </c>
      <c r="DM731" t="e">
        <f t="shared" ca="1" si="1917"/>
        <v>#N/A</v>
      </c>
      <c r="DN731" t="e">
        <f t="shared" ca="1" si="1917"/>
        <v>#N/A</v>
      </c>
      <c r="DO731" t="e">
        <f t="shared" ca="1" si="1917"/>
        <v>#N/A</v>
      </c>
      <c r="DP731" t="e">
        <f t="shared" ca="1" si="1917"/>
        <v>#N/A</v>
      </c>
      <c r="DQ731" t="e">
        <f t="shared" ca="1" si="1917"/>
        <v>#N/A</v>
      </c>
      <c r="DR731" t="e">
        <f t="shared" ca="1" si="1917"/>
        <v>#N/A</v>
      </c>
      <c r="DS731" t="e">
        <f t="shared" ca="1" si="1917"/>
        <v>#N/A</v>
      </c>
      <c r="DT731" t="e">
        <f t="shared" ca="1" si="1917"/>
        <v>#N/A</v>
      </c>
      <c r="DU731" t="e">
        <f t="shared" ca="1" si="1917"/>
        <v>#N/A</v>
      </c>
      <c r="DV731" t="e">
        <f t="shared" ca="1" si="1917"/>
        <v>#N/A</v>
      </c>
      <c r="DW731" t="e">
        <f t="shared" ca="1" si="1917"/>
        <v>#N/A</v>
      </c>
      <c r="DX731" t="e">
        <f t="shared" ca="1" si="1917"/>
        <v>#N/A</v>
      </c>
      <c r="DY731" t="e">
        <f t="shared" ca="1" si="1917"/>
        <v>#N/A</v>
      </c>
      <c r="DZ731" t="e">
        <f t="shared" ca="1" si="1917"/>
        <v>#N/A</v>
      </c>
      <c r="EA731" t="e">
        <f t="shared" ca="1" si="1917"/>
        <v>#N/A</v>
      </c>
      <c r="EB731" t="e">
        <f t="shared" ca="1" si="1917"/>
        <v>#N/A</v>
      </c>
      <c r="EC731" t="e">
        <f t="shared" ca="1" si="1917"/>
        <v>#N/A</v>
      </c>
      <c r="ED731" t="e">
        <f t="shared" ca="1" si="1917"/>
        <v>#N/A</v>
      </c>
      <c r="EE731" t="e">
        <f t="shared" ca="1" si="1917"/>
        <v>#N/A</v>
      </c>
      <c r="EF731" t="e">
        <f t="shared" ca="1" si="1917"/>
        <v>#N/A</v>
      </c>
      <c r="EG731" t="e">
        <f t="shared" ca="1" si="1917"/>
        <v>#N/A</v>
      </c>
      <c r="EH731" t="e">
        <f t="shared" ca="1" si="1917"/>
        <v>#N/A</v>
      </c>
      <c r="EI731" t="e">
        <f t="shared" ca="1" si="1917"/>
        <v>#N/A</v>
      </c>
      <c r="EJ731" t="e">
        <f t="shared" ca="1" si="1917"/>
        <v>#N/A</v>
      </c>
      <c r="EK731" t="e">
        <f t="shared" ca="1" si="1917"/>
        <v>#N/A</v>
      </c>
      <c r="EL731" t="e">
        <f t="shared" ca="1" si="1917"/>
        <v>#N/A</v>
      </c>
      <c r="EM731" t="e">
        <f t="shared" ca="1" si="1917"/>
        <v>#N/A</v>
      </c>
      <c r="EN731" s="91" t="e">
        <f t="shared" ca="1" si="1917"/>
        <v>#N/A</v>
      </c>
    </row>
    <row r="732" spans="1:144">
      <c r="A732">
        <f ca="1"/>
        <v>0</v>
      </c>
      <c r="B732">
        <f ca="1"/>
        <v>0</v>
      </c>
      <c r="C732">
        <f ca="1"/>
        <v>0</v>
      </c>
      <c r="D732" t="str">
        <f ca="1"/>
        <v/>
      </c>
      <c r="E732">
        <f ca="1"/>
        <v>0</v>
      </c>
      <c r="F732">
        <f ca="1"/>
        <v>0</v>
      </c>
      <c r="G732">
        <f ca="1"/>
        <v>0</v>
      </c>
      <c r="H732" t="str">
        <f ca="1"/>
        <v/>
      </c>
      <c r="I732">
        <f ca="1"/>
        <v>0</v>
      </c>
      <c r="J732" t="str">
        <f ca="1"/>
        <v/>
      </c>
      <c r="K732" t="str">
        <f ca="1"/>
        <v>0</v>
      </c>
      <c r="L732" t="str">
        <f ca="1"/>
        <v>0</v>
      </c>
      <c r="M732" t="str">
        <f ca="1"/>
        <v>0</v>
      </c>
      <c r="X732" s="91" t="e">
        <f t="shared" ca="1" si="1913"/>
        <v>#N/A</v>
      </c>
      <c r="Y732" t="e">
        <f t="shared" ca="1" si="1918"/>
        <v>#N/A</v>
      </c>
      <c r="Z732" t="e">
        <f t="shared" ca="1" si="1918"/>
        <v>#N/A</v>
      </c>
      <c r="AA732" t="e">
        <f t="shared" ca="1" si="1918"/>
        <v>#N/A</v>
      </c>
      <c r="AB732" t="e">
        <f t="shared" ca="1" si="1918"/>
        <v>#N/A</v>
      </c>
      <c r="AC732" t="e">
        <f t="shared" ca="1" si="1918"/>
        <v>#N/A</v>
      </c>
      <c r="AD732" t="e">
        <f t="shared" ca="1" si="1918"/>
        <v>#N/A</v>
      </c>
      <c r="AE732" t="e">
        <f t="shared" ca="1" si="1918"/>
        <v>#N/A</v>
      </c>
      <c r="AF732" t="e">
        <f t="shared" ca="1" si="1918"/>
        <v>#N/A</v>
      </c>
      <c r="AG732" t="e">
        <f t="shared" ca="1" si="1918"/>
        <v>#N/A</v>
      </c>
      <c r="AH732" t="e">
        <f t="shared" ca="1" si="1918"/>
        <v>#N/A</v>
      </c>
      <c r="AI732" t="e">
        <f t="shared" ca="1" si="1918"/>
        <v>#N/A</v>
      </c>
      <c r="AJ732" t="e">
        <f t="shared" ca="1" si="1918"/>
        <v>#N/A</v>
      </c>
      <c r="AK732" t="e">
        <f t="shared" ca="1" si="1918"/>
        <v>#N/A</v>
      </c>
      <c r="AL732" t="e">
        <f t="shared" ca="1" si="1918"/>
        <v>#N/A</v>
      </c>
      <c r="AM732" t="e">
        <f t="shared" ca="1" si="1918"/>
        <v>#N/A</v>
      </c>
      <c r="AN732" t="e">
        <f t="shared" ca="1" si="1918"/>
        <v>#N/A</v>
      </c>
      <c r="AO732" t="e">
        <f t="shared" ca="1" si="1918"/>
        <v>#N/A</v>
      </c>
      <c r="AP732" t="e">
        <f t="shared" ca="1" si="1918"/>
        <v>#N/A</v>
      </c>
      <c r="AQ732" t="e">
        <f t="shared" ca="1" si="1918"/>
        <v>#N/A</v>
      </c>
      <c r="AR732" t="e">
        <f t="shared" ca="1" si="1918"/>
        <v>#N/A</v>
      </c>
      <c r="AS732" t="e">
        <f t="shared" ca="1" si="1918"/>
        <v>#N/A</v>
      </c>
      <c r="AT732" t="e">
        <f t="shared" ca="1" si="1918"/>
        <v>#N/A</v>
      </c>
      <c r="AU732" t="e">
        <f t="shared" ca="1" si="1918"/>
        <v>#N/A</v>
      </c>
      <c r="AV732" t="e">
        <f t="shared" ca="1" si="1918"/>
        <v>#N/A</v>
      </c>
      <c r="AW732" t="e">
        <f t="shared" ca="1" si="1918"/>
        <v>#N/A</v>
      </c>
      <c r="AX732" t="e">
        <f t="shared" ca="1" si="1918"/>
        <v>#N/A</v>
      </c>
      <c r="AY732" t="e">
        <f t="shared" ca="1" si="1918"/>
        <v>#N/A</v>
      </c>
      <c r="AZ732" t="e">
        <f t="shared" ca="1" si="1918"/>
        <v>#N/A</v>
      </c>
      <c r="BA732" t="e">
        <f t="shared" ca="1" si="1918"/>
        <v>#N/A</v>
      </c>
      <c r="BB732" s="91" t="e">
        <f t="shared" ca="1" si="1918"/>
        <v>#N/A</v>
      </c>
      <c r="BC732" t="e">
        <f t="shared" ca="1" si="1918"/>
        <v>#N/A</v>
      </c>
      <c r="BD732" t="e">
        <f t="shared" ca="1" si="1918"/>
        <v>#N/A</v>
      </c>
      <c r="BE732" t="e">
        <f t="shared" ca="1" si="1918"/>
        <v>#N/A</v>
      </c>
      <c r="BF732" t="e">
        <f t="shared" ca="1" si="1918"/>
        <v>#N/A</v>
      </c>
      <c r="BG732" t="e">
        <f t="shared" ca="1" si="1918"/>
        <v>#N/A</v>
      </c>
      <c r="BH732" t="e">
        <f t="shared" ca="1" si="1918"/>
        <v>#N/A</v>
      </c>
      <c r="BI732" t="e">
        <f t="shared" ca="1" si="1918"/>
        <v>#N/A</v>
      </c>
      <c r="BJ732" t="e">
        <f t="shared" ca="1" si="1918"/>
        <v>#N/A</v>
      </c>
      <c r="BK732" t="e">
        <f t="shared" ca="1" si="1918"/>
        <v>#N/A</v>
      </c>
      <c r="BL732" t="e">
        <f t="shared" ca="1" si="1918"/>
        <v>#N/A</v>
      </c>
      <c r="BM732" t="e">
        <f t="shared" ca="1" si="1918"/>
        <v>#N/A</v>
      </c>
      <c r="BN732" t="e">
        <f t="shared" ca="1" si="1918"/>
        <v>#N/A</v>
      </c>
      <c r="BO732" t="e">
        <f t="shared" ca="1" si="1918"/>
        <v>#N/A</v>
      </c>
      <c r="BP732" t="e">
        <f t="shared" ca="1" si="1918"/>
        <v>#N/A</v>
      </c>
      <c r="BQ732" t="e">
        <f t="shared" ca="1" si="1918"/>
        <v>#N/A</v>
      </c>
      <c r="BR732" t="e">
        <f t="shared" ca="1" si="1918"/>
        <v>#N/A</v>
      </c>
      <c r="BS732" t="e">
        <f t="shared" ca="1" si="1918"/>
        <v>#N/A</v>
      </c>
      <c r="BT732" t="e">
        <f t="shared" ca="1" si="1918"/>
        <v>#N/A</v>
      </c>
      <c r="BU732" t="e">
        <f t="shared" ca="1" si="1918"/>
        <v>#N/A</v>
      </c>
      <c r="BV732" t="e">
        <f t="shared" ca="1" si="1918"/>
        <v>#N/A</v>
      </c>
      <c r="BW732" t="e">
        <f t="shared" ca="1" si="1918"/>
        <v>#N/A</v>
      </c>
      <c r="BX732" t="e">
        <f t="shared" ca="1" si="1918"/>
        <v>#N/A</v>
      </c>
      <c r="BY732" t="e">
        <f t="shared" ca="1" si="1918"/>
        <v>#N/A</v>
      </c>
      <c r="BZ732" t="e">
        <f t="shared" ca="1" si="1918"/>
        <v>#N/A</v>
      </c>
      <c r="CA732" t="e">
        <f t="shared" ca="1" si="1918"/>
        <v>#N/A</v>
      </c>
      <c r="CB732" t="e">
        <f t="shared" ca="1" si="1918"/>
        <v>#N/A</v>
      </c>
      <c r="CC732" t="e">
        <f t="shared" ca="1" si="1918"/>
        <v>#N/A</v>
      </c>
      <c r="CD732" t="e">
        <f t="shared" ca="1" si="1918"/>
        <v>#N/A</v>
      </c>
      <c r="CE732" t="e">
        <f t="shared" ca="1" si="1918"/>
        <v>#N/A</v>
      </c>
      <c r="CF732" s="91" t="e">
        <f t="shared" ca="1" si="1918"/>
        <v>#N/A</v>
      </c>
      <c r="CG732" t="e">
        <f t="shared" ca="1" si="1918"/>
        <v>#N/A</v>
      </c>
      <c r="CH732" t="e">
        <f t="shared" ca="1" si="1918"/>
        <v>#N/A</v>
      </c>
      <c r="CI732" t="e">
        <f t="shared" ca="1" si="1918"/>
        <v>#N/A</v>
      </c>
      <c r="CJ732" t="e">
        <f t="shared" ref="CJ732:EN732" ca="1" si="1919">IF($H732="Yes",0,$L732*$E$680)</f>
        <v>#N/A</v>
      </c>
      <c r="CK732" t="e">
        <f t="shared" ca="1" si="1919"/>
        <v>#N/A</v>
      </c>
      <c r="CL732" t="e">
        <f t="shared" ca="1" si="1919"/>
        <v>#N/A</v>
      </c>
      <c r="CM732" t="e">
        <f t="shared" ca="1" si="1919"/>
        <v>#N/A</v>
      </c>
      <c r="CN732" t="e">
        <f t="shared" ca="1" si="1919"/>
        <v>#N/A</v>
      </c>
      <c r="CO732" t="e">
        <f t="shared" ca="1" si="1919"/>
        <v>#N/A</v>
      </c>
      <c r="CP732" t="e">
        <f t="shared" ca="1" si="1919"/>
        <v>#N/A</v>
      </c>
      <c r="CQ732" t="e">
        <f t="shared" ca="1" si="1919"/>
        <v>#N/A</v>
      </c>
      <c r="CR732" t="e">
        <f t="shared" ca="1" si="1919"/>
        <v>#N/A</v>
      </c>
      <c r="CS732" t="e">
        <f t="shared" ca="1" si="1919"/>
        <v>#N/A</v>
      </c>
      <c r="CT732" t="e">
        <f t="shared" ca="1" si="1919"/>
        <v>#N/A</v>
      </c>
      <c r="CU732" t="e">
        <f t="shared" ca="1" si="1919"/>
        <v>#N/A</v>
      </c>
      <c r="CV732" t="e">
        <f t="shared" ca="1" si="1919"/>
        <v>#N/A</v>
      </c>
      <c r="CW732" t="e">
        <f t="shared" ca="1" si="1919"/>
        <v>#N/A</v>
      </c>
      <c r="CX732" t="e">
        <f t="shared" ca="1" si="1919"/>
        <v>#N/A</v>
      </c>
      <c r="CY732" t="e">
        <f t="shared" ca="1" si="1919"/>
        <v>#N/A</v>
      </c>
      <c r="CZ732" t="e">
        <f t="shared" ca="1" si="1919"/>
        <v>#N/A</v>
      </c>
      <c r="DA732" t="e">
        <f t="shared" ca="1" si="1919"/>
        <v>#N/A</v>
      </c>
      <c r="DB732" t="e">
        <f t="shared" ca="1" si="1919"/>
        <v>#N/A</v>
      </c>
      <c r="DC732" t="e">
        <f t="shared" ca="1" si="1919"/>
        <v>#N/A</v>
      </c>
      <c r="DD732" t="e">
        <f t="shared" ca="1" si="1919"/>
        <v>#N/A</v>
      </c>
      <c r="DE732" t="e">
        <f t="shared" ca="1" si="1919"/>
        <v>#N/A</v>
      </c>
      <c r="DF732" t="e">
        <f t="shared" ca="1" si="1919"/>
        <v>#N/A</v>
      </c>
      <c r="DG732" t="e">
        <f t="shared" ca="1" si="1919"/>
        <v>#N/A</v>
      </c>
      <c r="DH732" t="e">
        <f t="shared" ca="1" si="1919"/>
        <v>#N/A</v>
      </c>
      <c r="DI732" t="e">
        <f t="shared" ca="1" si="1919"/>
        <v>#N/A</v>
      </c>
      <c r="DJ732" s="91" t="e">
        <f t="shared" ca="1" si="1919"/>
        <v>#N/A</v>
      </c>
      <c r="DK732" t="e">
        <f t="shared" ca="1" si="1919"/>
        <v>#N/A</v>
      </c>
      <c r="DL732" t="e">
        <f t="shared" ca="1" si="1919"/>
        <v>#N/A</v>
      </c>
      <c r="DM732" t="e">
        <f t="shared" ca="1" si="1919"/>
        <v>#N/A</v>
      </c>
      <c r="DN732" t="e">
        <f t="shared" ca="1" si="1919"/>
        <v>#N/A</v>
      </c>
      <c r="DO732" t="e">
        <f t="shared" ca="1" si="1919"/>
        <v>#N/A</v>
      </c>
      <c r="DP732" t="e">
        <f t="shared" ca="1" si="1919"/>
        <v>#N/A</v>
      </c>
      <c r="DQ732" t="e">
        <f t="shared" ca="1" si="1919"/>
        <v>#N/A</v>
      </c>
      <c r="DR732" t="e">
        <f t="shared" ca="1" si="1919"/>
        <v>#N/A</v>
      </c>
      <c r="DS732" t="e">
        <f t="shared" ca="1" si="1919"/>
        <v>#N/A</v>
      </c>
      <c r="DT732" t="e">
        <f t="shared" ca="1" si="1919"/>
        <v>#N/A</v>
      </c>
      <c r="DU732" t="e">
        <f t="shared" ca="1" si="1919"/>
        <v>#N/A</v>
      </c>
      <c r="DV732" t="e">
        <f t="shared" ca="1" si="1919"/>
        <v>#N/A</v>
      </c>
      <c r="DW732" t="e">
        <f t="shared" ca="1" si="1919"/>
        <v>#N/A</v>
      </c>
      <c r="DX732" t="e">
        <f t="shared" ca="1" si="1919"/>
        <v>#N/A</v>
      </c>
      <c r="DY732" t="e">
        <f t="shared" ca="1" si="1919"/>
        <v>#N/A</v>
      </c>
      <c r="DZ732" t="e">
        <f t="shared" ca="1" si="1919"/>
        <v>#N/A</v>
      </c>
      <c r="EA732" t="e">
        <f t="shared" ca="1" si="1919"/>
        <v>#N/A</v>
      </c>
      <c r="EB732" t="e">
        <f t="shared" ca="1" si="1919"/>
        <v>#N/A</v>
      </c>
      <c r="EC732" t="e">
        <f t="shared" ca="1" si="1919"/>
        <v>#N/A</v>
      </c>
      <c r="ED732" t="e">
        <f t="shared" ca="1" si="1919"/>
        <v>#N/A</v>
      </c>
      <c r="EE732" t="e">
        <f t="shared" ca="1" si="1919"/>
        <v>#N/A</v>
      </c>
      <c r="EF732" t="e">
        <f t="shared" ca="1" si="1919"/>
        <v>#N/A</v>
      </c>
      <c r="EG732" t="e">
        <f t="shared" ca="1" si="1919"/>
        <v>#N/A</v>
      </c>
      <c r="EH732" t="e">
        <f t="shared" ca="1" si="1919"/>
        <v>#N/A</v>
      </c>
      <c r="EI732" t="e">
        <f t="shared" ca="1" si="1919"/>
        <v>#N/A</v>
      </c>
      <c r="EJ732" t="e">
        <f t="shared" ca="1" si="1919"/>
        <v>#N/A</v>
      </c>
      <c r="EK732" t="e">
        <f t="shared" ca="1" si="1919"/>
        <v>#N/A</v>
      </c>
      <c r="EL732" t="e">
        <f t="shared" ca="1" si="1919"/>
        <v>#N/A</v>
      </c>
      <c r="EM732" t="e">
        <f t="shared" ca="1" si="1919"/>
        <v>#N/A</v>
      </c>
      <c r="EN732" s="91" t="e">
        <f t="shared" ca="1" si="1919"/>
        <v>#N/A</v>
      </c>
    </row>
    <row r="734" spans="1:144" s="39" customFormat="1">
      <c r="A734" s="39" t="s">
        <v>298</v>
      </c>
    </row>
    <row r="736" spans="1:144" ht="30" customHeight="1">
      <c r="A736" t="str" cm="1">
        <f t="array" ref="A736:M736">Embodied_Input[#Headers]</f>
        <v>Building Aspect</v>
      </c>
      <c r="B736" t="str">
        <v>Building Element</v>
      </c>
      <c r="C736" t="str">
        <v>Material</v>
      </c>
      <c r="D736" t="str">
        <v>Existing fabric?</v>
      </c>
      <c r="E736" t="str">
        <v>Age if existing?</v>
      </c>
      <c r="F736" t="str">
        <v>Adjustment Factor (%)</v>
      </c>
      <c r="G736" t="str">
        <v>Component Life (years)</v>
      </c>
      <c r="H736" t="str">
        <v>Designed for disassembly?</v>
      </c>
      <c r="I736" t="str">
        <v>Estimated Quantity</v>
      </c>
      <c r="J736" t="str">
        <v>Units</v>
      </c>
      <c r="K736" t="str">
        <v>Self-weight (kN)</v>
      </c>
      <c r="L736" t="str">
        <v>A1 - A3</v>
      </c>
      <c r="M736" t="str">
        <v>A1 - A3 Biogenic</v>
      </c>
      <c r="X736" s="91" t="s">
        <v>441</v>
      </c>
      <c r="Y736" t="s">
        <v>442</v>
      </c>
      <c r="Z736" t="s">
        <v>443</v>
      </c>
      <c r="AA736" t="s">
        <v>444</v>
      </c>
      <c r="AB736" t="s">
        <v>445</v>
      </c>
      <c r="AC736" t="s">
        <v>446</v>
      </c>
      <c r="AD736" t="s">
        <v>447</v>
      </c>
      <c r="AE736" t="s">
        <v>448</v>
      </c>
      <c r="AF736" t="s">
        <v>449</v>
      </c>
      <c r="AG736" t="s">
        <v>450</v>
      </c>
      <c r="AH736" t="s">
        <v>451</v>
      </c>
      <c r="AI736" t="s">
        <v>452</v>
      </c>
      <c r="AJ736" t="s">
        <v>453</v>
      </c>
      <c r="AK736" t="s">
        <v>454</v>
      </c>
      <c r="AL736" t="s">
        <v>455</v>
      </c>
      <c r="AM736" t="s">
        <v>456</v>
      </c>
      <c r="AN736" t="s">
        <v>457</v>
      </c>
      <c r="AO736" t="s">
        <v>458</v>
      </c>
      <c r="AP736" t="s">
        <v>459</v>
      </c>
      <c r="AQ736" t="s">
        <v>460</v>
      </c>
      <c r="AR736" t="s">
        <v>461</v>
      </c>
      <c r="AS736" t="s">
        <v>462</v>
      </c>
      <c r="AT736" t="s">
        <v>463</v>
      </c>
      <c r="AU736" t="s">
        <v>464</v>
      </c>
      <c r="AV736" t="s">
        <v>465</v>
      </c>
      <c r="AW736" t="s">
        <v>466</v>
      </c>
      <c r="AX736" t="s">
        <v>467</v>
      </c>
      <c r="AY736" t="s">
        <v>468</v>
      </c>
      <c r="AZ736" t="s">
        <v>469</v>
      </c>
      <c r="BA736" t="s">
        <v>470</v>
      </c>
      <c r="BB736" s="91" t="s">
        <v>471</v>
      </c>
      <c r="BC736" t="s">
        <v>472</v>
      </c>
      <c r="BD736" t="s">
        <v>473</v>
      </c>
      <c r="BE736" t="s">
        <v>474</v>
      </c>
      <c r="BF736" t="s">
        <v>475</v>
      </c>
      <c r="BG736" t="s">
        <v>476</v>
      </c>
      <c r="BH736" t="s">
        <v>477</v>
      </c>
      <c r="BI736" t="s">
        <v>478</v>
      </c>
      <c r="BJ736" t="s">
        <v>479</v>
      </c>
      <c r="BK736" t="s">
        <v>480</v>
      </c>
      <c r="BL736" t="s">
        <v>481</v>
      </c>
      <c r="BM736" t="s">
        <v>482</v>
      </c>
      <c r="BN736" t="s">
        <v>483</v>
      </c>
      <c r="BO736" t="s">
        <v>484</v>
      </c>
      <c r="BP736" t="s">
        <v>485</v>
      </c>
      <c r="BQ736" t="s">
        <v>486</v>
      </c>
      <c r="BR736" t="s">
        <v>487</v>
      </c>
      <c r="BS736" t="s">
        <v>488</v>
      </c>
      <c r="BT736" t="s">
        <v>489</v>
      </c>
      <c r="BU736" t="s">
        <v>490</v>
      </c>
      <c r="BV736" t="s">
        <v>491</v>
      </c>
      <c r="BW736" t="s">
        <v>492</v>
      </c>
      <c r="BX736" t="s">
        <v>493</v>
      </c>
      <c r="BY736" t="s">
        <v>494</v>
      </c>
      <c r="BZ736" t="s">
        <v>495</v>
      </c>
      <c r="CA736" t="s">
        <v>496</v>
      </c>
      <c r="CB736" t="s">
        <v>497</v>
      </c>
      <c r="CC736" t="s">
        <v>498</v>
      </c>
      <c r="CD736" t="s">
        <v>499</v>
      </c>
      <c r="CE736" t="s">
        <v>500</v>
      </c>
      <c r="CF736" s="91" t="s">
        <v>501</v>
      </c>
      <c r="CG736" t="s">
        <v>502</v>
      </c>
      <c r="CH736" t="s">
        <v>503</v>
      </c>
      <c r="CI736" t="s">
        <v>504</v>
      </c>
      <c r="CJ736" t="s">
        <v>505</v>
      </c>
      <c r="CK736" t="s">
        <v>506</v>
      </c>
      <c r="CL736" t="s">
        <v>507</v>
      </c>
      <c r="CM736" t="s">
        <v>508</v>
      </c>
      <c r="CN736" t="s">
        <v>509</v>
      </c>
      <c r="CO736" t="s">
        <v>510</v>
      </c>
      <c r="CP736" t="s">
        <v>511</v>
      </c>
      <c r="CQ736" t="s">
        <v>512</v>
      </c>
      <c r="CR736" t="s">
        <v>513</v>
      </c>
      <c r="CS736" t="s">
        <v>514</v>
      </c>
      <c r="CT736" t="s">
        <v>515</v>
      </c>
      <c r="CU736" t="s">
        <v>516</v>
      </c>
      <c r="CV736" t="s">
        <v>517</v>
      </c>
      <c r="CW736" t="s">
        <v>518</v>
      </c>
      <c r="CX736" t="s">
        <v>519</v>
      </c>
      <c r="CY736" t="s">
        <v>520</v>
      </c>
      <c r="CZ736" t="s">
        <v>521</v>
      </c>
      <c r="DA736" t="s">
        <v>522</v>
      </c>
      <c r="DB736" t="s">
        <v>523</v>
      </c>
      <c r="DC736" t="s">
        <v>524</v>
      </c>
      <c r="DD736" t="s">
        <v>525</v>
      </c>
      <c r="DE736" t="s">
        <v>526</v>
      </c>
      <c r="DF736" t="s">
        <v>527</v>
      </c>
      <c r="DG736" t="s">
        <v>528</v>
      </c>
      <c r="DH736" t="s">
        <v>529</v>
      </c>
      <c r="DI736" t="s">
        <v>530</v>
      </c>
      <c r="DJ736" s="91" t="s">
        <v>531</v>
      </c>
      <c r="DK736" t="s">
        <v>532</v>
      </c>
      <c r="DL736" t="s">
        <v>533</v>
      </c>
      <c r="DM736" t="s">
        <v>534</v>
      </c>
      <c r="DN736" t="s">
        <v>535</v>
      </c>
      <c r="DO736" t="s">
        <v>536</v>
      </c>
      <c r="DP736" t="s">
        <v>537</v>
      </c>
      <c r="DQ736" t="s">
        <v>538</v>
      </c>
      <c r="DR736" t="s">
        <v>539</v>
      </c>
      <c r="DS736" t="s">
        <v>540</v>
      </c>
      <c r="DT736" t="s">
        <v>541</v>
      </c>
      <c r="DU736" t="s">
        <v>542</v>
      </c>
      <c r="DV736" t="s">
        <v>543</v>
      </c>
      <c r="DW736" t="s">
        <v>544</v>
      </c>
      <c r="DX736" t="s">
        <v>545</v>
      </c>
      <c r="DY736" t="s">
        <v>546</v>
      </c>
      <c r="DZ736" t="s">
        <v>547</v>
      </c>
      <c r="EA736" t="s">
        <v>548</v>
      </c>
      <c r="EB736" t="s">
        <v>549</v>
      </c>
      <c r="EC736" t="s">
        <v>550</v>
      </c>
      <c r="ED736" t="s">
        <v>551</v>
      </c>
      <c r="EE736" t="s">
        <v>552</v>
      </c>
      <c r="EF736" t="s">
        <v>553</v>
      </c>
      <c r="EG736" t="s">
        <v>554</v>
      </c>
      <c r="EH736" t="s">
        <v>555</v>
      </c>
      <c r="EI736" t="s">
        <v>556</v>
      </c>
      <c r="EJ736" t="s">
        <v>557</v>
      </c>
      <c r="EK736" t="s">
        <v>558</v>
      </c>
      <c r="EL736" t="s">
        <v>559</v>
      </c>
      <c r="EM736" t="s">
        <v>560</v>
      </c>
      <c r="EN736" s="91" t="s">
        <v>561</v>
      </c>
    </row>
    <row r="737" spans="1:144">
      <c r="A737" t="str" cm="1">
        <f t="array" aca="1" ref="A737:M786" ca="1">Embodied_Input[]</f>
        <v>Substructure</v>
      </c>
      <c r="B737" t="str">
        <f ca="1"/>
        <v>Piles</v>
      </c>
      <c r="C737">
        <f ca="1"/>
        <v>0</v>
      </c>
      <c r="D737" t="str">
        <f ca="1"/>
        <v/>
      </c>
      <c r="E737">
        <f ca="1"/>
        <v>0</v>
      </c>
      <c r="F737">
        <f ca="1"/>
        <v>0</v>
      </c>
      <c r="G737">
        <f ca="1"/>
        <v>0</v>
      </c>
      <c r="H737" t="str">
        <f ca="1"/>
        <v/>
      </c>
      <c r="I737">
        <f ca="1"/>
        <v>0</v>
      </c>
      <c r="J737" t="str">
        <f ca="1"/>
        <v/>
      </c>
      <c r="K737">
        <f ca="1"/>
        <v>0</v>
      </c>
      <c r="L737" t="str">
        <f ca="1"/>
        <v>0</v>
      </c>
      <c r="M737" t="str">
        <f ca="1"/>
        <v>0</v>
      </c>
      <c r="X737" s="91">
        <f t="shared" ref="X737:BC737" ca="1" si="1920">IF($H737="Yes",-$L737+$M737,0)</f>
        <v>0</v>
      </c>
      <c r="Y737">
        <f t="shared" ca="1" si="1920"/>
        <v>0</v>
      </c>
      <c r="Z737">
        <f t="shared" ca="1" si="1920"/>
        <v>0</v>
      </c>
      <c r="AA737">
        <f t="shared" ca="1" si="1920"/>
        <v>0</v>
      </c>
      <c r="AB737">
        <f t="shared" ca="1" si="1920"/>
        <v>0</v>
      </c>
      <c r="AC737">
        <f t="shared" ca="1" si="1920"/>
        <v>0</v>
      </c>
      <c r="AD737">
        <f t="shared" ca="1" si="1920"/>
        <v>0</v>
      </c>
      <c r="AE737">
        <f t="shared" ca="1" si="1920"/>
        <v>0</v>
      </c>
      <c r="AF737">
        <f t="shared" ca="1" si="1920"/>
        <v>0</v>
      </c>
      <c r="AG737">
        <f t="shared" ca="1" si="1920"/>
        <v>0</v>
      </c>
      <c r="AH737">
        <f t="shared" ca="1" si="1920"/>
        <v>0</v>
      </c>
      <c r="AI737">
        <f t="shared" ca="1" si="1920"/>
        <v>0</v>
      </c>
      <c r="AJ737">
        <f t="shared" ca="1" si="1920"/>
        <v>0</v>
      </c>
      <c r="AK737">
        <f t="shared" ca="1" si="1920"/>
        <v>0</v>
      </c>
      <c r="AL737">
        <f t="shared" ca="1" si="1920"/>
        <v>0</v>
      </c>
      <c r="AM737">
        <f t="shared" ca="1" si="1920"/>
        <v>0</v>
      </c>
      <c r="AN737">
        <f t="shared" ca="1" si="1920"/>
        <v>0</v>
      </c>
      <c r="AO737">
        <f t="shared" ca="1" si="1920"/>
        <v>0</v>
      </c>
      <c r="AP737">
        <f t="shared" ca="1" si="1920"/>
        <v>0</v>
      </c>
      <c r="AQ737">
        <f t="shared" ca="1" si="1920"/>
        <v>0</v>
      </c>
      <c r="AR737">
        <f t="shared" ca="1" si="1920"/>
        <v>0</v>
      </c>
      <c r="AS737">
        <f t="shared" ca="1" si="1920"/>
        <v>0</v>
      </c>
      <c r="AT737">
        <f t="shared" ca="1" si="1920"/>
        <v>0</v>
      </c>
      <c r="AU737">
        <f t="shared" ca="1" si="1920"/>
        <v>0</v>
      </c>
      <c r="AV737">
        <f t="shared" ca="1" si="1920"/>
        <v>0</v>
      </c>
      <c r="AW737">
        <f t="shared" ca="1" si="1920"/>
        <v>0</v>
      </c>
      <c r="AX737">
        <f t="shared" ca="1" si="1920"/>
        <v>0</v>
      </c>
      <c r="AY737">
        <f t="shared" ca="1" si="1920"/>
        <v>0</v>
      </c>
      <c r="AZ737">
        <f t="shared" ca="1" si="1920"/>
        <v>0</v>
      </c>
      <c r="BA737">
        <f t="shared" ca="1" si="1920"/>
        <v>0</v>
      </c>
      <c r="BB737" s="91">
        <f t="shared" ca="1" si="1920"/>
        <v>0</v>
      </c>
      <c r="BC737">
        <f t="shared" ca="1" si="1920"/>
        <v>0</v>
      </c>
      <c r="BD737">
        <f t="shared" ref="BD737:CI737" ca="1" si="1921">IF($H737="Yes",-$L737+$M737,0)</f>
        <v>0</v>
      </c>
      <c r="BE737">
        <f t="shared" ca="1" si="1921"/>
        <v>0</v>
      </c>
      <c r="BF737">
        <f t="shared" ca="1" si="1921"/>
        <v>0</v>
      </c>
      <c r="BG737">
        <f t="shared" ca="1" si="1921"/>
        <v>0</v>
      </c>
      <c r="BH737">
        <f t="shared" ca="1" si="1921"/>
        <v>0</v>
      </c>
      <c r="BI737">
        <f t="shared" ca="1" si="1921"/>
        <v>0</v>
      </c>
      <c r="BJ737">
        <f t="shared" ca="1" si="1921"/>
        <v>0</v>
      </c>
      <c r="BK737">
        <f t="shared" ca="1" si="1921"/>
        <v>0</v>
      </c>
      <c r="BL737">
        <f t="shared" ca="1" si="1921"/>
        <v>0</v>
      </c>
      <c r="BM737">
        <f t="shared" ca="1" si="1921"/>
        <v>0</v>
      </c>
      <c r="BN737">
        <f t="shared" ca="1" si="1921"/>
        <v>0</v>
      </c>
      <c r="BO737">
        <f t="shared" ca="1" si="1921"/>
        <v>0</v>
      </c>
      <c r="BP737">
        <f t="shared" ca="1" si="1921"/>
        <v>0</v>
      </c>
      <c r="BQ737">
        <f t="shared" ca="1" si="1921"/>
        <v>0</v>
      </c>
      <c r="BR737">
        <f t="shared" ca="1" si="1921"/>
        <v>0</v>
      </c>
      <c r="BS737">
        <f t="shared" ca="1" si="1921"/>
        <v>0</v>
      </c>
      <c r="BT737">
        <f t="shared" ca="1" si="1921"/>
        <v>0</v>
      </c>
      <c r="BU737">
        <f t="shared" ca="1" si="1921"/>
        <v>0</v>
      </c>
      <c r="BV737">
        <f t="shared" ca="1" si="1921"/>
        <v>0</v>
      </c>
      <c r="BW737">
        <f t="shared" ca="1" si="1921"/>
        <v>0</v>
      </c>
      <c r="BX737">
        <f t="shared" ca="1" si="1921"/>
        <v>0</v>
      </c>
      <c r="BY737">
        <f t="shared" ca="1" si="1921"/>
        <v>0</v>
      </c>
      <c r="BZ737">
        <f t="shared" ca="1" si="1921"/>
        <v>0</v>
      </c>
      <c r="CA737">
        <f t="shared" ca="1" si="1921"/>
        <v>0</v>
      </c>
      <c r="CB737">
        <f t="shared" ca="1" si="1921"/>
        <v>0</v>
      </c>
      <c r="CC737">
        <f t="shared" ca="1" si="1921"/>
        <v>0</v>
      </c>
      <c r="CD737">
        <f t="shared" ca="1" si="1921"/>
        <v>0</v>
      </c>
      <c r="CE737">
        <f t="shared" ca="1" si="1921"/>
        <v>0</v>
      </c>
      <c r="CF737" s="91">
        <f t="shared" ca="1" si="1921"/>
        <v>0</v>
      </c>
      <c r="CG737">
        <f t="shared" ca="1" si="1921"/>
        <v>0</v>
      </c>
      <c r="CH737">
        <f t="shared" ca="1" si="1921"/>
        <v>0</v>
      </c>
      <c r="CI737">
        <f t="shared" ca="1" si="1921"/>
        <v>0</v>
      </c>
      <c r="CJ737">
        <f t="shared" ref="CJ737:CY737" ca="1" si="1922">IF($H737="Yes",-$L737+$M737,0)</f>
        <v>0</v>
      </c>
      <c r="CK737">
        <f t="shared" ca="1" si="1922"/>
        <v>0</v>
      </c>
      <c r="CL737">
        <f t="shared" ca="1" si="1922"/>
        <v>0</v>
      </c>
      <c r="CM737">
        <f t="shared" ca="1" si="1922"/>
        <v>0</v>
      </c>
      <c r="CN737">
        <f t="shared" ca="1" si="1922"/>
        <v>0</v>
      </c>
      <c r="CO737">
        <f t="shared" ca="1" si="1922"/>
        <v>0</v>
      </c>
      <c r="CP737">
        <f t="shared" ca="1" si="1922"/>
        <v>0</v>
      </c>
      <c r="CQ737">
        <f t="shared" ca="1" si="1922"/>
        <v>0</v>
      </c>
      <c r="CR737">
        <f t="shared" ca="1" si="1922"/>
        <v>0</v>
      </c>
      <c r="CS737">
        <f t="shared" ca="1" si="1922"/>
        <v>0</v>
      </c>
      <c r="CT737">
        <f t="shared" ca="1" si="1922"/>
        <v>0</v>
      </c>
      <c r="CU737">
        <f t="shared" ca="1" si="1922"/>
        <v>0</v>
      </c>
      <c r="CV737">
        <f t="shared" ca="1" si="1922"/>
        <v>0</v>
      </c>
      <c r="CW737">
        <f t="shared" ca="1" si="1922"/>
        <v>0</v>
      </c>
      <c r="CX737">
        <f t="shared" ca="1" si="1922"/>
        <v>0</v>
      </c>
      <c r="CY737">
        <f t="shared" ca="1" si="1922"/>
        <v>0</v>
      </c>
      <c r="CZ737">
        <f t="shared" ref="CZ737:EN740" ca="1" si="1923">IF($H737="Yes",-$L737+$M737,0)</f>
        <v>0</v>
      </c>
      <c r="DA737">
        <f t="shared" ca="1" si="1923"/>
        <v>0</v>
      </c>
      <c r="DB737">
        <f t="shared" ca="1" si="1923"/>
        <v>0</v>
      </c>
      <c r="DC737">
        <f t="shared" ca="1" si="1923"/>
        <v>0</v>
      </c>
      <c r="DD737">
        <f t="shared" ca="1" si="1923"/>
        <v>0</v>
      </c>
      <c r="DE737">
        <f t="shared" ca="1" si="1923"/>
        <v>0</v>
      </c>
      <c r="DF737">
        <f t="shared" ca="1" si="1923"/>
        <v>0</v>
      </c>
      <c r="DG737">
        <f t="shared" ca="1" si="1923"/>
        <v>0</v>
      </c>
      <c r="DH737">
        <f t="shared" ca="1" si="1923"/>
        <v>0</v>
      </c>
      <c r="DI737">
        <f t="shared" ca="1" si="1923"/>
        <v>0</v>
      </c>
      <c r="DJ737" s="91">
        <f t="shared" ca="1" si="1923"/>
        <v>0</v>
      </c>
      <c r="DK737">
        <f t="shared" ca="1" si="1923"/>
        <v>0</v>
      </c>
      <c r="DL737">
        <f t="shared" ca="1" si="1923"/>
        <v>0</v>
      </c>
      <c r="DM737">
        <f t="shared" ca="1" si="1923"/>
        <v>0</v>
      </c>
      <c r="DN737">
        <f t="shared" ca="1" si="1923"/>
        <v>0</v>
      </c>
      <c r="DO737">
        <f t="shared" ca="1" si="1923"/>
        <v>0</v>
      </c>
      <c r="DP737">
        <f t="shared" ca="1" si="1923"/>
        <v>0</v>
      </c>
      <c r="DQ737">
        <f t="shared" ca="1" si="1923"/>
        <v>0</v>
      </c>
      <c r="DR737">
        <f t="shared" ca="1" si="1923"/>
        <v>0</v>
      </c>
      <c r="DS737">
        <f t="shared" ca="1" si="1923"/>
        <v>0</v>
      </c>
      <c r="DT737">
        <f t="shared" ca="1" si="1923"/>
        <v>0</v>
      </c>
      <c r="DU737">
        <f t="shared" ca="1" si="1923"/>
        <v>0</v>
      </c>
      <c r="DV737">
        <f t="shared" ca="1" si="1923"/>
        <v>0</v>
      </c>
      <c r="DW737">
        <f t="shared" ca="1" si="1923"/>
        <v>0</v>
      </c>
      <c r="DX737">
        <f t="shared" ca="1" si="1923"/>
        <v>0</v>
      </c>
      <c r="DY737">
        <f t="shared" ca="1" si="1923"/>
        <v>0</v>
      </c>
      <c r="DZ737">
        <f t="shared" ca="1" si="1923"/>
        <v>0</v>
      </c>
      <c r="EA737">
        <f t="shared" ca="1" si="1923"/>
        <v>0</v>
      </c>
      <c r="EB737">
        <f t="shared" ca="1" si="1923"/>
        <v>0</v>
      </c>
      <c r="EC737">
        <f t="shared" ca="1" si="1923"/>
        <v>0</v>
      </c>
      <c r="ED737">
        <f t="shared" ca="1" si="1923"/>
        <v>0</v>
      </c>
      <c r="EE737">
        <f t="shared" ca="1" si="1923"/>
        <v>0</v>
      </c>
      <c r="EF737">
        <f t="shared" ca="1" si="1923"/>
        <v>0</v>
      </c>
      <c r="EG737">
        <f t="shared" ca="1" si="1923"/>
        <v>0</v>
      </c>
      <c r="EH737">
        <f t="shared" ca="1" si="1923"/>
        <v>0</v>
      </c>
      <c r="EI737">
        <f t="shared" ca="1" si="1923"/>
        <v>0</v>
      </c>
      <c r="EJ737">
        <f t="shared" ca="1" si="1923"/>
        <v>0</v>
      </c>
      <c r="EK737">
        <f t="shared" ca="1" si="1923"/>
        <v>0</v>
      </c>
      <c r="EL737">
        <f t="shared" ca="1" si="1923"/>
        <v>0</v>
      </c>
      <c r="EM737">
        <f t="shared" ca="1" si="1923"/>
        <v>0</v>
      </c>
      <c r="EN737" s="91">
        <f t="shared" ca="1" si="1923"/>
        <v>0</v>
      </c>
    </row>
    <row r="738" spans="1:144">
      <c r="A738" t="str">
        <f ca="1"/>
        <v>Substructure</v>
      </c>
      <c r="B738" t="str">
        <f ca="1"/>
        <v>Pile caps</v>
      </c>
      <c r="C738">
        <f ca="1"/>
        <v>0</v>
      </c>
      <c r="D738" t="str">
        <f ca="1"/>
        <v/>
      </c>
      <c r="E738">
        <f ca="1"/>
        <v>0</v>
      </c>
      <c r="F738">
        <f ca="1"/>
        <v>0</v>
      </c>
      <c r="G738">
        <f ca="1"/>
        <v>0</v>
      </c>
      <c r="H738" t="str">
        <f ca="1"/>
        <v/>
      </c>
      <c r="I738">
        <f ca="1"/>
        <v>0</v>
      </c>
      <c r="J738" t="str">
        <f ca="1"/>
        <v/>
      </c>
      <c r="K738" t="str">
        <f ca="1"/>
        <v>0</v>
      </c>
      <c r="L738" t="str">
        <f ca="1"/>
        <v>0</v>
      </c>
      <c r="M738" t="str">
        <f ca="1"/>
        <v>0</v>
      </c>
      <c r="X738" s="91">
        <f t="shared" ref="X738:X759" ca="1" si="1924">IF($H738="Yes",-$L738+$M738,0)</f>
        <v>0</v>
      </c>
      <c r="Y738">
        <f t="shared" ref="Y738:CJ741" ca="1" si="1925">IF($H738="Yes",-$L738+$M738,0)</f>
        <v>0</v>
      </c>
      <c r="Z738">
        <f t="shared" ca="1" si="1925"/>
        <v>0</v>
      </c>
      <c r="AA738">
        <f t="shared" ca="1" si="1925"/>
        <v>0</v>
      </c>
      <c r="AB738">
        <f t="shared" ca="1" si="1925"/>
        <v>0</v>
      </c>
      <c r="AC738">
        <f t="shared" ca="1" si="1925"/>
        <v>0</v>
      </c>
      <c r="AD738">
        <f t="shared" ca="1" si="1925"/>
        <v>0</v>
      </c>
      <c r="AE738">
        <f t="shared" ca="1" si="1925"/>
        <v>0</v>
      </c>
      <c r="AF738">
        <f t="shared" ca="1" si="1925"/>
        <v>0</v>
      </c>
      <c r="AG738">
        <f t="shared" ca="1" si="1925"/>
        <v>0</v>
      </c>
      <c r="AH738">
        <f t="shared" ca="1" si="1925"/>
        <v>0</v>
      </c>
      <c r="AI738">
        <f t="shared" ca="1" si="1925"/>
        <v>0</v>
      </c>
      <c r="AJ738">
        <f t="shared" ca="1" si="1925"/>
        <v>0</v>
      </c>
      <c r="AK738">
        <f t="shared" ca="1" si="1925"/>
        <v>0</v>
      </c>
      <c r="AL738">
        <f t="shared" ca="1" si="1925"/>
        <v>0</v>
      </c>
      <c r="AM738">
        <f t="shared" ca="1" si="1925"/>
        <v>0</v>
      </c>
      <c r="AN738">
        <f t="shared" ca="1" si="1925"/>
        <v>0</v>
      </c>
      <c r="AO738">
        <f t="shared" ca="1" si="1925"/>
        <v>0</v>
      </c>
      <c r="AP738">
        <f t="shared" ca="1" si="1925"/>
        <v>0</v>
      </c>
      <c r="AQ738">
        <f t="shared" ca="1" si="1925"/>
        <v>0</v>
      </c>
      <c r="AR738">
        <f t="shared" ca="1" si="1925"/>
        <v>0</v>
      </c>
      <c r="AS738">
        <f t="shared" ca="1" si="1925"/>
        <v>0</v>
      </c>
      <c r="AT738">
        <f t="shared" ca="1" si="1925"/>
        <v>0</v>
      </c>
      <c r="AU738">
        <f t="shared" ca="1" si="1925"/>
        <v>0</v>
      </c>
      <c r="AV738">
        <f t="shared" ca="1" si="1925"/>
        <v>0</v>
      </c>
      <c r="AW738">
        <f t="shared" ca="1" si="1925"/>
        <v>0</v>
      </c>
      <c r="AX738">
        <f t="shared" ca="1" si="1925"/>
        <v>0</v>
      </c>
      <c r="AY738">
        <f t="shared" ca="1" si="1925"/>
        <v>0</v>
      </c>
      <c r="AZ738">
        <f t="shared" ca="1" si="1925"/>
        <v>0</v>
      </c>
      <c r="BA738">
        <f t="shared" ca="1" si="1925"/>
        <v>0</v>
      </c>
      <c r="BB738" s="91">
        <f t="shared" ca="1" si="1925"/>
        <v>0</v>
      </c>
      <c r="BC738">
        <f t="shared" ca="1" si="1925"/>
        <v>0</v>
      </c>
      <c r="BD738">
        <f t="shared" ca="1" si="1925"/>
        <v>0</v>
      </c>
      <c r="BE738">
        <f t="shared" ca="1" si="1925"/>
        <v>0</v>
      </c>
      <c r="BF738">
        <f t="shared" ca="1" si="1925"/>
        <v>0</v>
      </c>
      <c r="BG738">
        <f t="shared" ca="1" si="1925"/>
        <v>0</v>
      </c>
      <c r="BH738">
        <f t="shared" ca="1" si="1925"/>
        <v>0</v>
      </c>
      <c r="BI738">
        <f t="shared" ca="1" si="1925"/>
        <v>0</v>
      </c>
      <c r="BJ738">
        <f t="shared" ca="1" si="1925"/>
        <v>0</v>
      </c>
      <c r="BK738">
        <f t="shared" ca="1" si="1925"/>
        <v>0</v>
      </c>
      <c r="BL738">
        <f t="shared" ca="1" si="1925"/>
        <v>0</v>
      </c>
      <c r="BM738">
        <f t="shared" ca="1" si="1925"/>
        <v>0</v>
      </c>
      <c r="BN738">
        <f t="shared" ca="1" si="1925"/>
        <v>0</v>
      </c>
      <c r="BO738">
        <f t="shared" ca="1" si="1925"/>
        <v>0</v>
      </c>
      <c r="BP738">
        <f t="shared" ca="1" si="1925"/>
        <v>0</v>
      </c>
      <c r="BQ738">
        <f t="shared" ca="1" si="1925"/>
        <v>0</v>
      </c>
      <c r="BR738">
        <f t="shared" ca="1" si="1925"/>
        <v>0</v>
      </c>
      <c r="BS738">
        <f t="shared" ca="1" si="1925"/>
        <v>0</v>
      </c>
      <c r="BT738">
        <f t="shared" ca="1" si="1925"/>
        <v>0</v>
      </c>
      <c r="BU738">
        <f t="shared" ca="1" si="1925"/>
        <v>0</v>
      </c>
      <c r="BV738">
        <f t="shared" ca="1" si="1925"/>
        <v>0</v>
      </c>
      <c r="BW738">
        <f t="shared" ca="1" si="1925"/>
        <v>0</v>
      </c>
      <c r="BX738">
        <f t="shared" ca="1" si="1925"/>
        <v>0</v>
      </c>
      <c r="BY738">
        <f t="shared" ca="1" si="1925"/>
        <v>0</v>
      </c>
      <c r="BZ738">
        <f t="shared" ca="1" si="1925"/>
        <v>0</v>
      </c>
      <c r="CA738">
        <f t="shared" ca="1" si="1925"/>
        <v>0</v>
      </c>
      <c r="CB738">
        <f t="shared" ca="1" si="1925"/>
        <v>0</v>
      </c>
      <c r="CC738">
        <f t="shared" ca="1" si="1925"/>
        <v>0</v>
      </c>
      <c r="CD738">
        <f t="shared" ca="1" si="1925"/>
        <v>0</v>
      </c>
      <c r="CE738">
        <f t="shared" ca="1" si="1925"/>
        <v>0</v>
      </c>
      <c r="CF738" s="91">
        <f t="shared" ca="1" si="1925"/>
        <v>0</v>
      </c>
      <c r="CG738">
        <f t="shared" ca="1" si="1925"/>
        <v>0</v>
      </c>
      <c r="CH738">
        <f t="shared" ca="1" si="1925"/>
        <v>0</v>
      </c>
      <c r="CI738">
        <f t="shared" ca="1" si="1925"/>
        <v>0</v>
      </c>
      <c r="CJ738">
        <f t="shared" ca="1" si="1925"/>
        <v>0</v>
      </c>
      <c r="CK738">
        <f t="shared" ref="CK738:CY740" ca="1" si="1926">IF($H738="Yes",-$L738+$M738,0)</f>
        <v>0</v>
      </c>
      <c r="CL738">
        <f t="shared" ca="1" si="1926"/>
        <v>0</v>
      </c>
      <c r="CM738">
        <f t="shared" ca="1" si="1926"/>
        <v>0</v>
      </c>
      <c r="CN738">
        <f t="shared" ca="1" si="1926"/>
        <v>0</v>
      </c>
      <c r="CO738">
        <f t="shared" ca="1" si="1926"/>
        <v>0</v>
      </c>
      <c r="CP738">
        <f t="shared" ca="1" si="1926"/>
        <v>0</v>
      </c>
      <c r="CQ738">
        <f t="shared" ca="1" si="1926"/>
        <v>0</v>
      </c>
      <c r="CR738">
        <f t="shared" ca="1" si="1926"/>
        <v>0</v>
      </c>
      <c r="CS738">
        <f t="shared" ca="1" si="1926"/>
        <v>0</v>
      </c>
      <c r="CT738">
        <f t="shared" ca="1" si="1926"/>
        <v>0</v>
      </c>
      <c r="CU738">
        <f t="shared" ca="1" si="1926"/>
        <v>0</v>
      </c>
      <c r="CV738">
        <f t="shared" ca="1" si="1926"/>
        <v>0</v>
      </c>
      <c r="CW738">
        <f t="shared" ca="1" si="1926"/>
        <v>0</v>
      </c>
      <c r="CX738">
        <f t="shared" ca="1" si="1926"/>
        <v>0</v>
      </c>
      <c r="CY738">
        <f t="shared" ca="1" si="1926"/>
        <v>0</v>
      </c>
      <c r="CZ738">
        <f t="shared" ca="1" si="1923"/>
        <v>0</v>
      </c>
      <c r="DA738">
        <f t="shared" ca="1" si="1923"/>
        <v>0</v>
      </c>
      <c r="DB738">
        <f t="shared" ca="1" si="1923"/>
        <v>0</v>
      </c>
      <c r="DC738">
        <f t="shared" ca="1" si="1923"/>
        <v>0</v>
      </c>
      <c r="DD738">
        <f t="shared" ca="1" si="1923"/>
        <v>0</v>
      </c>
      <c r="DE738">
        <f t="shared" ca="1" si="1923"/>
        <v>0</v>
      </c>
      <c r="DF738">
        <f t="shared" ca="1" si="1923"/>
        <v>0</v>
      </c>
      <c r="DG738">
        <f t="shared" ca="1" si="1923"/>
        <v>0</v>
      </c>
      <c r="DH738">
        <f t="shared" ca="1" si="1923"/>
        <v>0</v>
      </c>
      <c r="DI738">
        <f t="shared" ca="1" si="1923"/>
        <v>0</v>
      </c>
      <c r="DJ738" s="91">
        <f t="shared" ca="1" si="1923"/>
        <v>0</v>
      </c>
      <c r="DK738">
        <f t="shared" ca="1" si="1923"/>
        <v>0</v>
      </c>
      <c r="DL738">
        <f t="shared" ca="1" si="1923"/>
        <v>0</v>
      </c>
      <c r="DM738">
        <f t="shared" ca="1" si="1923"/>
        <v>0</v>
      </c>
      <c r="DN738">
        <f t="shared" ca="1" si="1923"/>
        <v>0</v>
      </c>
      <c r="DO738">
        <f t="shared" ca="1" si="1923"/>
        <v>0</v>
      </c>
      <c r="DP738">
        <f t="shared" ca="1" si="1923"/>
        <v>0</v>
      </c>
      <c r="DQ738">
        <f t="shared" ca="1" si="1923"/>
        <v>0</v>
      </c>
      <c r="DR738">
        <f t="shared" ca="1" si="1923"/>
        <v>0</v>
      </c>
      <c r="DS738">
        <f t="shared" ca="1" si="1923"/>
        <v>0</v>
      </c>
      <c r="DT738">
        <f t="shared" ca="1" si="1923"/>
        <v>0</v>
      </c>
      <c r="DU738">
        <f t="shared" ca="1" si="1923"/>
        <v>0</v>
      </c>
      <c r="DV738">
        <f t="shared" ca="1" si="1923"/>
        <v>0</v>
      </c>
      <c r="DW738">
        <f t="shared" ca="1" si="1923"/>
        <v>0</v>
      </c>
      <c r="DX738">
        <f t="shared" ca="1" si="1923"/>
        <v>0</v>
      </c>
      <c r="DY738">
        <f t="shared" ca="1" si="1923"/>
        <v>0</v>
      </c>
      <c r="DZ738">
        <f t="shared" ca="1" si="1923"/>
        <v>0</v>
      </c>
      <c r="EA738">
        <f t="shared" ca="1" si="1923"/>
        <v>0</v>
      </c>
      <c r="EB738">
        <f t="shared" ca="1" si="1923"/>
        <v>0</v>
      </c>
      <c r="EC738">
        <f t="shared" ca="1" si="1923"/>
        <v>0</v>
      </c>
      <c r="ED738">
        <f t="shared" ca="1" si="1923"/>
        <v>0</v>
      </c>
      <c r="EE738">
        <f t="shared" ca="1" si="1923"/>
        <v>0</v>
      </c>
      <c r="EF738">
        <f t="shared" ca="1" si="1923"/>
        <v>0</v>
      </c>
      <c r="EG738">
        <f t="shared" ca="1" si="1923"/>
        <v>0</v>
      </c>
      <c r="EH738">
        <f t="shared" ca="1" si="1923"/>
        <v>0</v>
      </c>
      <c r="EI738">
        <f t="shared" ca="1" si="1923"/>
        <v>0</v>
      </c>
      <c r="EJ738">
        <f t="shared" ca="1" si="1923"/>
        <v>0</v>
      </c>
      <c r="EK738">
        <f t="shared" ca="1" si="1923"/>
        <v>0</v>
      </c>
      <c r="EL738">
        <f t="shared" ca="1" si="1923"/>
        <v>0</v>
      </c>
      <c r="EM738">
        <f t="shared" ca="1" si="1923"/>
        <v>0</v>
      </c>
      <c r="EN738" s="91">
        <f t="shared" ca="1" si="1923"/>
        <v>0</v>
      </c>
    </row>
    <row r="739" spans="1:144">
      <c r="A739" t="str">
        <f ca="1"/>
        <v>Substructure</v>
      </c>
      <c r="B739" t="str">
        <f ca="1"/>
        <v>Capping beams</v>
      </c>
      <c r="C739">
        <f ca="1"/>
        <v>0</v>
      </c>
      <c r="D739" t="str">
        <f ca="1"/>
        <v/>
      </c>
      <c r="E739">
        <f ca="1"/>
        <v>0</v>
      </c>
      <c r="F739">
        <f ca="1"/>
        <v>0</v>
      </c>
      <c r="G739">
        <f ca="1"/>
        <v>0</v>
      </c>
      <c r="H739" t="str">
        <f ca="1"/>
        <v/>
      </c>
      <c r="I739">
        <f ca="1"/>
        <v>0</v>
      </c>
      <c r="J739" t="str">
        <f ca="1"/>
        <v/>
      </c>
      <c r="K739" t="str">
        <f ca="1"/>
        <v>0</v>
      </c>
      <c r="L739" t="str">
        <f ca="1"/>
        <v>0</v>
      </c>
      <c r="M739" t="str">
        <f ca="1"/>
        <v>0</v>
      </c>
      <c r="X739" s="91">
        <f t="shared" ca="1" si="1924"/>
        <v>0</v>
      </c>
      <c r="Y739">
        <f t="shared" ca="1" si="1925"/>
        <v>0</v>
      </c>
      <c r="Z739">
        <f t="shared" ca="1" si="1925"/>
        <v>0</v>
      </c>
      <c r="AA739">
        <f t="shared" ca="1" si="1925"/>
        <v>0</v>
      </c>
      <c r="AB739">
        <f t="shared" ca="1" si="1925"/>
        <v>0</v>
      </c>
      <c r="AC739">
        <f t="shared" ca="1" si="1925"/>
        <v>0</v>
      </c>
      <c r="AD739">
        <f t="shared" ca="1" si="1925"/>
        <v>0</v>
      </c>
      <c r="AE739">
        <f t="shared" ca="1" si="1925"/>
        <v>0</v>
      </c>
      <c r="AF739">
        <f t="shared" ca="1" si="1925"/>
        <v>0</v>
      </c>
      <c r="AG739">
        <f t="shared" ca="1" si="1925"/>
        <v>0</v>
      </c>
      <c r="AH739">
        <f t="shared" ca="1" si="1925"/>
        <v>0</v>
      </c>
      <c r="AI739">
        <f t="shared" ca="1" si="1925"/>
        <v>0</v>
      </c>
      <c r="AJ739">
        <f t="shared" ca="1" si="1925"/>
        <v>0</v>
      </c>
      <c r="AK739">
        <f t="shared" ca="1" si="1925"/>
        <v>0</v>
      </c>
      <c r="AL739">
        <f t="shared" ca="1" si="1925"/>
        <v>0</v>
      </c>
      <c r="AM739">
        <f t="shared" ca="1" si="1925"/>
        <v>0</v>
      </c>
      <c r="AN739">
        <f t="shared" ca="1" si="1925"/>
        <v>0</v>
      </c>
      <c r="AO739">
        <f t="shared" ca="1" si="1925"/>
        <v>0</v>
      </c>
      <c r="AP739">
        <f t="shared" ca="1" si="1925"/>
        <v>0</v>
      </c>
      <c r="AQ739">
        <f t="shared" ca="1" si="1925"/>
        <v>0</v>
      </c>
      <c r="AR739">
        <f t="shared" ca="1" si="1925"/>
        <v>0</v>
      </c>
      <c r="AS739">
        <f t="shared" ca="1" si="1925"/>
        <v>0</v>
      </c>
      <c r="AT739">
        <f t="shared" ca="1" si="1925"/>
        <v>0</v>
      </c>
      <c r="AU739">
        <f t="shared" ca="1" si="1925"/>
        <v>0</v>
      </c>
      <c r="AV739">
        <f t="shared" ca="1" si="1925"/>
        <v>0</v>
      </c>
      <c r="AW739">
        <f t="shared" ca="1" si="1925"/>
        <v>0</v>
      </c>
      <c r="AX739">
        <f t="shared" ca="1" si="1925"/>
        <v>0</v>
      </c>
      <c r="AY739">
        <f t="shared" ca="1" si="1925"/>
        <v>0</v>
      </c>
      <c r="AZ739">
        <f t="shared" ca="1" si="1925"/>
        <v>0</v>
      </c>
      <c r="BA739">
        <f t="shared" ca="1" si="1925"/>
        <v>0</v>
      </c>
      <c r="BB739" s="91">
        <f t="shared" ca="1" si="1925"/>
        <v>0</v>
      </c>
      <c r="BC739">
        <f t="shared" ca="1" si="1925"/>
        <v>0</v>
      </c>
      <c r="BD739">
        <f t="shared" ca="1" si="1925"/>
        <v>0</v>
      </c>
      <c r="BE739">
        <f t="shared" ca="1" si="1925"/>
        <v>0</v>
      </c>
      <c r="BF739">
        <f t="shared" ca="1" si="1925"/>
        <v>0</v>
      </c>
      <c r="BG739">
        <f t="shared" ca="1" si="1925"/>
        <v>0</v>
      </c>
      <c r="BH739">
        <f t="shared" ca="1" si="1925"/>
        <v>0</v>
      </c>
      <c r="BI739">
        <f t="shared" ca="1" si="1925"/>
        <v>0</v>
      </c>
      <c r="BJ739">
        <f t="shared" ca="1" si="1925"/>
        <v>0</v>
      </c>
      <c r="BK739">
        <f t="shared" ca="1" si="1925"/>
        <v>0</v>
      </c>
      <c r="BL739">
        <f t="shared" ca="1" si="1925"/>
        <v>0</v>
      </c>
      <c r="BM739">
        <f t="shared" ca="1" si="1925"/>
        <v>0</v>
      </c>
      <c r="BN739">
        <f t="shared" ca="1" si="1925"/>
        <v>0</v>
      </c>
      <c r="BO739">
        <f t="shared" ca="1" si="1925"/>
        <v>0</v>
      </c>
      <c r="BP739">
        <f t="shared" ca="1" si="1925"/>
        <v>0</v>
      </c>
      <c r="BQ739">
        <f t="shared" ca="1" si="1925"/>
        <v>0</v>
      </c>
      <c r="BR739">
        <f t="shared" ca="1" si="1925"/>
        <v>0</v>
      </c>
      <c r="BS739">
        <f t="shared" ca="1" si="1925"/>
        <v>0</v>
      </c>
      <c r="BT739">
        <f t="shared" ca="1" si="1925"/>
        <v>0</v>
      </c>
      <c r="BU739">
        <f t="shared" ca="1" si="1925"/>
        <v>0</v>
      </c>
      <c r="BV739">
        <f t="shared" ca="1" si="1925"/>
        <v>0</v>
      </c>
      <c r="BW739">
        <f t="shared" ca="1" si="1925"/>
        <v>0</v>
      </c>
      <c r="BX739">
        <f t="shared" ca="1" si="1925"/>
        <v>0</v>
      </c>
      <c r="BY739">
        <f t="shared" ca="1" si="1925"/>
        <v>0</v>
      </c>
      <c r="BZ739">
        <f t="shared" ca="1" si="1925"/>
        <v>0</v>
      </c>
      <c r="CA739">
        <f t="shared" ca="1" si="1925"/>
        <v>0</v>
      </c>
      <c r="CB739">
        <f t="shared" ca="1" si="1925"/>
        <v>0</v>
      </c>
      <c r="CC739">
        <f t="shared" ca="1" si="1925"/>
        <v>0</v>
      </c>
      <c r="CD739">
        <f t="shared" ca="1" si="1925"/>
        <v>0</v>
      </c>
      <c r="CE739">
        <f t="shared" ca="1" si="1925"/>
        <v>0</v>
      </c>
      <c r="CF739" s="91">
        <f t="shared" ca="1" si="1925"/>
        <v>0</v>
      </c>
      <c r="CG739">
        <f t="shared" ca="1" si="1925"/>
        <v>0</v>
      </c>
      <c r="CH739">
        <f t="shared" ca="1" si="1925"/>
        <v>0</v>
      </c>
      <c r="CI739">
        <f t="shared" ca="1" si="1925"/>
        <v>0</v>
      </c>
      <c r="CJ739">
        <f t="shared" ca="1" si="1925"/>
        <v>0</v>
      </c>
      <c r="CK739">
        <f t="shared" ca="1" si="1926"/>
        <v>0</v>
      </c>
      <c r="CL739">
        <f t="shared" ca="1" si="1926"/>
        <v>0</v>
      </c>
      <c r="CM739">
        <f t="shared" ca="1" si="1926"/>
        <v>0</v>
      </c>
      <c r="CN739">
        <f t="shared" ca="1" si="1926"/>
        <v>0</v>
      </c>
      <c r="CO739">
        <f t="shared" ca="1" si="1926"/>
        <v>0</v>
      </c>
      <c r="CP739">
        <f t="shared" ca="1" si="1926"/>
        <v>0</v>
      </c>
      <c r="CQ739">
        <f t="shared" ca="1" si="1926"/>
        <v>0</v>
      </c>
      <c r="CR739">
        <f t="shared" ca="1" si="1926"/>
        <v>0</v>
      </c>
      <c r="CS739">
        <f t="shared" ca="1" si="1926"/>
        <v>0</v>
      </c>
      <c r="CT739">
        <f t="shared" ca="1" si="1926"/>
        <v>0</v>
      </c>
      <c r="CU739">
        <f t="shared" ca="1" si="1926"/>
        <v>0</v>
      </c>
      <c r="CV739">
        <f t="shared" ca="1" si="1926"/>
        <v>0</v>
      </c>
      <c r="CW739">
        <f t="shared" ca="1" si="1926"/>
        <v>0</v>
      </c>
      <c r="CX739">
        <f t="shared" ca="1" si="1926"/>
        <v>0</v>
      </c>
      <c r="CY739">
        <f t="shared" ca="1" si="1926"/>
        <v>0</v>
      </c>
      <c r="CZ739">
        <f t="shared" ca="1" si="1923"/>
        <v>0</v>
      </c>
      <c r="DA739">
        <f t="shared" ca="1" si="1923"/>
        <v>0</v>
      </c>
      <c r="DB739">
        <f t="shared" ca="1" si="1923"/>
        <v>0</v>
      </c>
      <c r="DC739">
        <f t="shared" ca="1" si="1923"/>
        <v>0</v>
      </c>
      <c r="DD739">
        <f t="shared" ca="1" si="1923"/>
        <v>0</v>
      </c>
      <c r="DE739">
        <f t="shared" ca="1" si="1923"/>
        <v>0</v>
      </c>
      <c r="DF739">
        <f t="shared" ca="1" si="1923"/>
        <v>0</v>
      </c>
      <c r="DG739">
        <f t="shared" ca="1" si="1923"/>
        <v>0</v>
      </c>
      <c r="DH739">
        <f t="shared" ca="1" si="1923"/>
        <v>0</v>
      </c>
      <c r="DI739">
        <f t="shared" ca="1" si="1923"/>
        <v>0</v>
      </c>
      <c r="DJ739" s="91">
        <f t="shared" ca="1" si="1923"/>
        <v>0</v>
      </c>
      <c r="DK739">
        <f t="shared" ca="1" si="1923"/>
        <v>0</v>
      </c>
      <c r="DL739">
        <f t="shared" ca="1" si="1923"/>
        <v>0</v>
      </c>
      <c r="DM739">
        <f t="shared" ca="1" si="1923"/>
        <v>0</v>
      </c>
      <c r="DN739">
        <f t="shared" ca="1" si="1923"/>
        <v>0</v>
      </c>
      <c r="DO739">
        <f t="shared" ca="1" si="1923"/>
        <v>0</v>
      </c>
      <c r="DP739">
        <f t="shared" ca="1" si="1923"/>
        <v>0</v>
      </c>
      <c r="DQ739">
        <f t="shared" ca="1" si="1923"/>
        <v>0</v>
      </c>
      <c r="DR739">
        <f t="shared" ca="1" si="1923"/>
        <v>0</v>
      </c>
      <c r="DS739">
        <f t="shared" ca="1" si="1923"/>
        <v>0</v>
      </c>
      <c r="DT739">
        <f t="shared" ca="1" si="1923"/>
        <v>0</v>
      </c>
      <c r="DU739">
        <f t="shared" ca="1" si="1923"/>
        <v>0</v>
      </c>
      <c r="DV739">
        <f t="shared" ca="1" si="1923"/>
        <v>0</v>
      </c>
      <c r="DW739">
        <f t="shared" ca="1" si="1923"/>
        <v>0</v>
      </c>
      <c r="DX739">
        <f t="shared" ca="1" si="1923"/>
        <v>0</v>
      </c>
      <c r="DY739">
        <f t="shared" ca="1" si="1923"/>
        <v>0</v>
      </c>
      <c r="DZ739">
        <f t="shared" ca="1" si="1923"/>
        <v>0</v>
      </c>
      <c r="EA739">
        <f t="shared" ca="1" si="1923"/>
        <v>0</v>
      </c>
      <c r="EB739">
        <f t="shared" ca="1" si="1923"/>
        <v>0</v>
      </c>
      <c r="EC739">
        <f t="shared" ca="1" si="1923"/>
        <v>0</v>
      </c>
      <c r="ED739">
        <f t="shared" ca="1" si="1923"/>
        <v>0</v>
      </c>
      <c r="EE739">
        <f t="shared" ca="1" si="1923"/>
        <v>0</v>
      </c>
      <c r="EF739">
        <f t="shared" ca="1" si="1923"/>
        <v>0</v>
      </c>
      <c r="EG739">
        <f t="shared" ca="1" si="1923"/>
        <v>0</v>
      </c>
      <c r="EH739">
        <f t="shared" ca="1" si="1923"/>
        <v>0</v>
      </c>
      <c r="EI739">
        <f t="shared" ca="1" si="1923"/>
        <v>0</v>
      </c>
      <c r="EJ739">
        <f t="shared" ca="1" si="1923"/>
        <v>0</v>
      </c>
      <c r="EK739">
        <f t="shared" ca="1" si="1923"/>
        <v>0</v>
      </c>
      <c r="EL739">
        <f t="shared" ca="1" si="1923"/>
        <v>0</v>
      </c>
      <c r="EM739">
        <f t="shared" ca="1" si="1923"/>
        <v>0</v>
      </c>
      <c r="EN739" s="91">
        <f t="shared" ca="1" si="1923"/>
        <v>0</v>
      </c>
    </row>
    <row r="740" spans="1:144">
      <c r="A740" t="str">
        <f ca="1"/>
        <v>Substructure</v>
      </c>
      <c r="B740" t="str">
        <f ca="1"/>
        <v>Raft</v>
      </c>
      <c r="C740">
        <f ca="1"/>
        <v>0</v>
      </c>
      <c r="D740" t="str">
        <f ca="1"/>
        <v/>
      </c>
      <c r="E740">
        <f ca="1"/>
        <v>0</v>
      </c>
      <c r="F740">
        <f ca="1"/>
        <v>0</v>
      </c>
      <c r="G740">
        <f ca="1"/>
        <v>0</v>
      </c>
      <c r="H740" t="str">
        <f ca="1"/>
        <v/>
      </c>
      <c r="I740">
        <f ca="1"/>
        <v>0</v>
      </c>
      <c r="J740" t="str">
        <f ca="1"/>
        <v/>
      </c>
      <c r="K740" t="str">
        <f ca="1"/>
        <v>0</v>
      </c>
      <c r="L740" t="str">
        <f ca="1"/>
        <v>0</v>
      </c>
      <c r="M740" t="str">
        <f ca="1"/>
        <v>0</v>
      </c>
      <c r="X740" s="91">
        <f t="shared" ca="1" si="1924"/>
        <v>0</v>
      </c>
      <c r="Y740">
        <f t="shared" ca="1" si="1925"/>
        <v>0</v>
      </c>
      <c r="Z740">
        <f t="shared" ca="1" si="1925"/>
        <v>0</v>
      </c>
      <c r="AA740">
        <f t="shared" ca="1" si="1925"/>
        <v>0</v>
      </c>
      <c r="AB740">
        <f t="shared" ca="1" si="1925"/>
        <v>0</v>
      </c>
      <c r="AC740">
        <f t="shared" ca="1" si="1925"/>
        <v>0</v>
      </c>
      <c r="AD740">
        <f t="shared" ca="1" si="1925"/>
        <v>0</v>
      </c>
      <c r="AE740">
        <f t="shared" ca="1" si="1925"/>
        <v>0</v>
      </c>
      <c r="AF740">
        <f t="shared" ca="1" si="1925"/>
        <v>0</v>
      </c>
      <c r="AG740">
        <f t="shared" ca="1" si="1925"/>
        <v>0</v>
      </c>
      <c r="AH740">
        <f t="shared" ca="1" si="1925"/>
        <v>0</v>
      </c>
      <c r="AI740">
        <f t="shared" ca="1" si="1925"/>
        <v>0</v>
      </c>
      <c r="AJ740">
        <f t="shared" ca="1" si="1925"/>
        <v>0</v>
      </c>
      <c r="AK740">
        <f t="shared" ca="1" si="1925"/>
        <v>0</v>
      </c>
      <c r="AL740">
        <f t="shared" ca="1" si="1925"/>
        <v>0</v>
      </c>
      <c r="AM740">
        <f t="shared" ca="1" si="1925"/>
        <v>0</v>
      </c>
      <c r="AN740">
        <f t="shared" ca="1" si="1925"/>
        <v>0</v>
      </c>
      <c r="AO740">
        <f t="shared" ca="1" si="1925"/>
        <v>0</v>
      </c>
      <c r="AP740">
        <f t="shared" ca="1" si="1925"/>
        <v>0</v>
      </c>
      <c r="AQ740">
        <f t="shared" ca="1" si="1925"/>
        <v>0</v>
      </c>
      <c r="AR740">
        <f t="shared" ca="1" si="1925"/>
        <v>0</v>
      </c>
      <c r="AS740">
        <f t="shared" ca="1" si="1925"/>
        <v>0</v>
      </c>
      <c r="AT740">
        <f t="shared" ca="1" si="1925"/>
        <v>0</v>
      </c>
      <c r="AU740">
        <f t="shared" ca="1" si="1925"/>
        <v>0</v>
      </c>
      <c r="AV740">
        <f t="shared" ca="1" si="1925"/>
        <v>0</v>
      </c>
      <c r="AW740">
        <f t="shared" ca="1" si="1925"/>
        <v>0</v>
      </c>
      <c r="AX740">
        <f t="shared" ca="1" si="1925"/>
        <v>0</v>
      </c>
      <c r="AY740">
        <f t="shared" ca="1" si="1925"/>
        <v>0</v>
      </c>
      <c r="AZ740">
        <f t="shared" ca="1" si="1925"/>
        <v>0</v>
      </c>
      <c r="BA740">
        <f t="shared" ca="1" si="1925"/>
        <v>0</v>
      </c>
      <c r="BB740" s="91">
        <f t="shared" ca="1" si="1925"/>
        <v>0</v>
      </c>
      <c r="BC740">
        <f t="shared" ca="1" si="1925"/>
        <v>0</v>
      </c>
      <c r="BD740">
        <f t="shared" ca="1" si="1925"/>
        <v>0</v>
      </c>
      <c r="BE740">
        <f t="shared" ca="1" si="1925"/>
        <v>0</v>
      </c>
      <c r="BF740">
        <f t="shared" ca="1" si="1925"/>
        <v>0</v>
      </c>
      <c r="BG740">
        <f t="shared" ca="1" si="1925"/>
        <v>0</v>
      </c>
      <c r="BH740">
        <f t="shared" ca="1" si="1925"/>
        <v>0</v>
      </c>
      <c r="BI740">
        <f t="shared" ca="1" si="1925"/>
        <v>0</v>
      </c>
      <c r="BJ740">
        <f t="shared" ca="1" si="1925"/>
        <v>0</v>
      </c>
      <c r="BK740">
        <f t="shared" ca="1" si="1925"/>
        <v>0</v>
      </c>
      <c r="BL740">
        <f t="shared" ca="1" si="1925"/>
        <v>0</v>
      </c>
      <c r="BM740">
        <f t="shared" ca="1" si="1925"/>
        <v>0</v>
      </c>
      <c r="BN740">
        <f t="shared" ca="1" si="1925"/>
        <v>0</v>
      </c>
      <c r="BO740">
        <f t="shared" ca="1" si="1925"/>
        <v>0</v>
      </c>
      <c r="BP740">
        <f t="shared" ca="1" si="1925"/>
        <v>0</v>
      </c>
      <c r="BQ740">
        <f t="shared" ca="1" si="1925"/>
        <v>0</v>
      </c>
      <c r="BR740">
        <f t="shared" ca="1" si="1925"/>
        <v>0</v>
      </c>
      <c r="BS740">
        <f t="shared" ca="1" si="1925"/>
        <v>0</v>
      </c>
      <c r="BT740">
        <f t="shared" ca="1" si="1925"/>
        <v>0</v>
      </c>
      <c r="BU740">
        <f t="shared" ca="1" si="1925"/>
        <v>0</v>
      </c>
      <c r="BV740">
        <f t="shared" ca="1" si="1925"/>
        <v>0</v>
      </c>
      <c r="BW740">
        <f t="shared" ca="1" si="1925"/>
        <v>0</v>
      </c>
      <c r="BX740">
        <f t="shared" ca="1" si="1925"/>
        <v>0</v>
      </c>
      <c r="BY740">
        <f t="shared" ca="1" si="1925"/>
        <v>0</v>
      </c>
      <c r="BZ740">
        <f t="shared" ca="1" si="1925"/>
        <v>0</v>
      </c>
      <c r="CA740">
        <f t="shared" ca="1" si="1925"/>
        <v>0</v>
      </c>
      <c r="CB740">
        <f t="shared" ca="1" si="1925"/>
        <v>0</v>
      </c>
      <c r="CC740">
        <f t="shared" ca="1" si="1925"/>
        <v>0</v>
      </c>
      <c r="CD740">
        <f t="shared" ca="1" si="1925"/>
        <v>0</v>
      </c>
      <c r="CE740">
        <f t="shared" ca="1" si="1925"/>
        <v>0</v>
      </c>
      <c r="CF740" s="91">
        <f t="shared" ca="1" si="1925"/>
        <v>0</v>
      </c>
      <c r="CG740">
        <f t="shared" ca="1" si="1925"/>
        <v>0</v>
      </c>
      <c r="CH740">
        <f t="shared" ca="1" si="1925"/>
        <v>0</v>
      </c>
      <c r="CI740">
        <f t="shared" ca="1" si="1925"/>
        <v>0</v>
      </c>
      <c r="CJ740">
        <f t="shared" ca="1" si="1925"/>
        <v>0</v>
      </c>
      <c r="CK740">
        <f t="shared" ca="1" si="1926"/>
        <v>0</v>
      </c>
      <c r="CL740">
        <f t="shared" ca="1" si="1926"/>
        <v>0</v>
      </c>
      <c r="CM740">
        <f t="shared" ca="1" si="1926"/>
        <v>0</v>
      </c>
      <c r="CN740">
        <f t="shared" ca="1" si="1926"/>
        <v>0</v>
      </c>
      <c r="CO740">
        <f t="shared" ca="1" si="1926"/>
        <v>0</v>
      </c>
      <c r="CP740">
        <f t="shared" ca="1" si="1926"/>
        <v>0</v>
      </c>
      <c r="CQ740">
        <f t="shared" ca="1" si="1926"/>
        <v>0</v>
      </c>
      <c r="CR740">
        <f t="shared" ca="1" si="1926"/>
        <v>0</v>
      </c>
      <c r="CS740">
        <f t="shared" ca="1" si="1926"/>
        <v>0</v>
      </c>
      <c r="CT740">
        <f t="shared" ca="1" si="1926"/>
        <v>0</v>
      </c>
      <c r="CU740">
        <f t="shared" ca="1" si="1926"/>
        <v>0</v>
      </c>
      <c r="CV740">
        <f t="shared" ca="1" si="1926"/>
        <v>0</v>
      </c>
      <c r="CW740">
        <f t="shared" ca="1" si="1926"/>
        <v>0</v>
      </c>
      <c r="CX740">
        <f t="shared" ca="1" si="1926"/>
        <v>0</v>
      </c>
      <c r="CY740">
        <f t="shared" ca="1" si="1926"/>
        <v>0</v>
      </c>
      <c r="CZ740">
        <f t="shared" ca="1" si="1923"/>
        <v>0</v>
      </c>
      <c r="DA740">
        <f t="shared" ca="1" si="1923"/>
        <v>0</v>
      </c>
      <c r="DB740">
        <f t="shared" ca="1" si="1923"/>
        <v>0</v>
      </c>
      <c r="DC740">
        <f t="shared" ca="1" si="1923"/>
        <v>0</v>
      </c>
      <c r="DD740">
        <f t="shared" ca="1" si="1923"/>
        <v>0</v>
      </c>
      <c r="DE740">
        <f t="shared" ca="1" si="1923"/>
        <v>0</v>
      </c>
      <c r="DF740">
        <f t="shared" ca="1" si="1923"/>
        <v>0</v>
      </c>
      <c r="DG740">
        <f t="shared" ca="1" si="1923"/>
        <v>0</v>
      </c>
      <c r="DH740">
        <f t="shared" ca="1" si="1923"/>
        <v>0</v>
      </c>
      <c r="DI740">
        <f t="shared" ca="1" si="1923"/>
        <v>0</v>
      </c>
      <c r="DJ740" s="91">
        <f t="shared" ca="1" si="1923"/>
        <v>0</v>
      </c>
      <c r="DK740">
        <f t="shared" ca="1" si="1923"/>
        <v>0</v>
      </c>
      <c r="DL740">
        <f t="shared" ca="1" si="1923"/>
        <v>0</v>
      </c>
      <c r="DM740">
        <f t="shared" ca="1" si="1923"/>
        <v>0</v>
      </c>
      <c r="DN740">
        <f t="shared" ca="1" si="1923"/>
        <v>0</v>
      </c>
      <c r="DO740">
        <f t="shared" ca="1" si="1923"/>
        <v>0</v>
      </c>
      <c r="DP740">
        <f t="shared" ca="1" si="1923"/>
        <v>0</v>
      </c>
      <c r="DQ740">
        <f t="shared" ca="1" si="1923"/>
        <v>0</v>
      </c>
      <c r="DR740">
        <f t="shared" ca="1" si="1923"/>
        <v>0</v>
      </c>
      <c r="DS740">
        <f t="shared" ca="1" si="1923"/>
        <v>0</v>
      </c>
      <c r="DT740">
        <f t="shared" ca="1" si="1923"/>
        <v>0</v>
      </c>
      <c r="DU740">
        <f t="shared" ca="1" si="1923"/>
        <v>0</v>
      </c>
      <c r="DV740">
        <f t="shared" ca="1" si="1923"/>
        <v>0</v>
      </c>
      <c r="DW740">
        <f t="shared" ca="1" si="1923"/>
        <v>0</v>
      </c>
      <c r="DX740">
        <f t="shared" ca="1" si="1923"/>
        <v>0</v>
      </c>
      <c r="DY740">
        <f t="shared" ca="1" si="1923"/>
        <v>0</v>
      </c>
      <c r="DZ740">
        <f t="shared" ca="1" si="1923"/>
        <v>0</v>
      </c>
      <c r="EA740">
        <f t="shared" ca="1" si="1923"/>
        <v>0</v>
      </c>
      <c r="EB740">
        <f t="shared" ca="1" si="1923"/>
        <v>0</v>
      </c>
      <c r="EC740">
        <f t="shared" ca="1" si="1923"/>
        <v>0</v>
      </c>
      <c r="ED740">
        <f t="shared" ca="1" si="1923"/>
        <v>0</v>
      </c>
      <c r="EE740">
        <f t="shared" ca="1" si="1923"/>
        <v>0</v>
      </c>
      <c r="EF740">
        <f t="shared" ca="1" si="1923"/>
        <v>0</v>
      </c>
      <c r="EG740">
        <f t="shared" ca="1" si="1923"/>
        <v>0</v>
      </c>
      <c r="EH740">
        <f t="shared" ca="1" si="1923"/>
        <v>0</v>
      </c>
      <c r="EI740">
        <f t="shared" ca="1" si="1923"/>
        <v>0</v>
      </c>
      <c r="EJ740">
        <f t="shared" ca="1" si="1923"/>
        <v>0</v>
      </c>
      <c r="EK740">
        <f t="shared" ca="1" si="1923"/>
        <v>0</v>
      </c>
      <c r="EL740">
        <f t="shared" ca="1" si="1923"/>
        <v>0</v>
      </c>
      <c r="EM740">
        <f t="shared" ca="1" si="1923"/>
        <v>0</v>
      </c>
      <c r="EN740" s="91">
        <f t="shared" ca="1" si="1923"/>
        <v>0</v>
      </c>
    </row>
    <row r="741" spans="1:144">
      <c r="A741" t="str">
        <f ca="1"/>
        <v>Substructure</v>
      </c>
      <c r="B741" t="str">
        <f ca="1"/>
        <v>Basement walls</v>
      </c>
      <c r="C741">
        <f ca="1"/>
        <v>0</v>
      </c>
      <c r="D741" t="str">
        <f ca="1"/>
        <v/>
      </c>
      <c r="E741">
        <f ca="1"/>
        <v>0</v>
      </c>
      <c r="F741">
        <f ca="1"/>
        <v>0</v>
      </c>
      <c r="G741">
        <f ca="1"/>
        <v>0</v>
      </c>
      <c r="H741" t="str">
        <f ca="1"/>
        <v/>
      </c>
      <c r="I741">
        <f ca="1"/>
        <v>0</v>
      </c>
      <c r="J741" t="str">
        <f ca="1"/>
        <v/>
      </c>
      <c r="K741" t="str">
        <f ca="1"/>
        <v>0</v>
      </c>
      <c r="L741" t="str">
        <f ca="1"/>
        <v>0</v>
      </c>
      <c r="M741" t="str">
        <f ca="1"/>
        <v>0</v>
      </c>
      <c r="X741" s="91">
        <f t="shared" ca="1" si="1924"/>
        <v>0</v>
      </c>
      <c r="Y741">
        <f t="shared" ca="1" si="1925"/>
        <v>0</v>
      </c>
      <c r="Z741">
        <f t="shared" ca="1" si="1925"/>
        <v>0</v>
      </c>
      <c r="AA741">
        <f t="shared" ca="1" si="1925"/>
        <v>0</v>
      </c>
      <c r="AB741">
        <f t="shared" ca="1" si="1925"/>
        <v>0</v>
      </c>
      <c r="AC741">
        <f t="shared" ca="1" si="1925"/>
        <v>0</v>
      </c>
      <c r="AD741">
        <f t="shared" ca="1" si="1925"/>
        <v>0</v>
      </c>
      <c r="AE741">
        <f t="shared" ca="1" si="1925"/>
        <v>0</v>
      </c>
      <c r="AF741">
        <f t="shared" ca="1" si="1925"/>
        <v>0</v>
      </c>
      <c r="AG741">
        <f t="shared" ca="1" si="1925"/>
        <v>0</v>
      </c>
      <c r="AH741">
        <f t="shared" ca="1" si="1925"/>
        <v>0</v>
      </c>
      <c r="AI741">
        <f t="shared" ca="1" si="1925"/>
        <v>0</v>
      </c>
      <c r="AJ741">
        <f t="shared" ca="1" si="1925"/>
        <v>0</v>
      </c>
      <c r="AK741">
        <f t="shared" ca="1" si="1925"/>
        <v>0</v>
      </c>
      <c r="AL741">
        <f t="shared" ca="1" si="1925"/>
        <v>0</v>
      </c>
      <c r="AM741">
        <f t="shared" ca="1" si="1925"/>
        <v>0</v>
      </c>
      <c r="AN741">
        <f t="shared" ca="1" si="1925"/>
        <v>0</v>
      </c>
      <c r="AO741">
        <f t="shared" ca="1" si="1925"/>
        <v>0</v>
      </c>
      <c r="AP741">
        <f t="shared" ca="1" si="1925"/>
        <v>0</v>
      </c>
      <c r="AQ741">
        <f t="shared" ca="1" si="1925"/>
        <v>0</v>
      </c>
      <c r="AR741">
        <f t="shared" ca="1" si="1925"/>
        <v>0</v>
      </c>
      <c r="AS741">
        <f t="shared" ca="1" si="1925"/>
        <v>0</v>
      </c>
      <c r="AT741">
        <f t="shared" ca="1" si="1925"/>
        <v>0</v>
      </c>
      <c r="AU741">
        <f t="shared" ca="1" si="1925"/>
        <v>0</v>
      </c>
      <c r="AV741">
        <f t="shared" ca="1" si="1925"/>
        <v>0</v>
      </c>
      <c r="AW741">
        <f t="shared" ca="1" si="1925"/>
        <v>0</v>
      </c>
      <c r="AX741">
        <f t="shared" ca="1" si="1925"/>
        <v>0</v>
      </c>
      <c r="AY741">
        <f t="shared" ca="1" si="1925"/>
        <v>0</v>
      </c>
      <c r="AZ741">
        <f t="shared" ca="1" si="1925"/>
        <v>0</v>
      </c>
      <c r="BA741">
        <f t="shared" ca="1" si="1925"/>
        <v>0</v>
      </c>
      <c r="BB741" s="91">
        <f t="shared" ca="1" si="1925"/>
        <v>0</v>
      </c>
      <c r="BC741">
        <f t="shared" ca="1" si="1925"/>
        <v>0</v>
      </c>
      <c r="BD741">
        <f t="shared" ca="1" si="1925"/>
        <v>0</v>
      </c>
      <c r="BE741">
        <f t="shared" ca="1" si="1925"/>
        <v>0</v>
      </c>
      <c r="BF741">
        <f t="shared" ca="1" si="1925"/>
        <v>0</v>
      </c>
      <c r="BG741">
        <f t="shared" ca="1" si="1925"/>
        <v>0</v>
      </c>
      <c r="BH741">
        <f t="shared" ca="1" si="1925"/>
        <v>0</v>
      </c>
      <c r="BI741">
        <f t="shared" ca="1" si="1925"/>
        <v>0</v>
      </c>
      <c r="BJ741">
        <f t="shared" ca="1" si="1925"/>
        <v>0</v>
      </c>
      <c r="BK741">
        <f t="shared" ca="1" si="1925"/>
        <v>0</v>
      </c>
      <c r="BL741">
        <f t="shared" ca="1" si="1925"/>
        <v>0</v>
      </c>
      <c r="BM741">
        <f t="shared" ca="1" si="1925"/>
        <v>0</v>
      </c>
      <c r="BN741">
        <f t="shared" ca="1" si="1925"/>
        <v>0</v>
      </c>
      <c r="BO741">
        <f t="shared" ca="1" si="1925"/>
        <v>0</v>
      </c>
      <c r="BP741">
        <f t="shared" ca="1" si="1925"/>
        <v>0</v>
      </c>
      <c r="BQ741">
        <f t="shared" ca="1" si="1925"/>
        <v>0</v>
      </c>
      <c r="BR741">
        <f t="shared" ca="1" si="1925"/>
        <v>0</v>
      </c>
      <c r="BS741">
        <f t="shared" ca="1" si="1925"/>
        <v>0</v>
      </c>
      <c r="BT741">
        <f t="shared" ca="1" si="1925"/>
        <v>0</v>
      </c>
      <c r="BU741">
        <f t="shared" ca="1" si="1925"/>
        <v>0</v>
      </c>
      <c r="BV741">
        <f t="shared" ca="1" si="1925"/>
        <v>0</v>
      </c>
      <c r="BW741">
        <f t="shared" ca="1" si="1925"/>
        <v>0</v>
      </c>
      <c r="BX741">
        <f t="shared" ca="1" si="1925"/>
        <v>0</v>
      </c>
      <c r="BY741">
        <f t="shared" ca="1" si="1925"/>
        <v>0</v>
      </c>
      <c r="BZ741">
        <f t="shared" ca="1" si="1925"/>
        <v>0</v>
      </c>
      <c r="CA741">
        <f t="shared" ca="1" si="1925"/>
        <v>0</v>
      </c>
      <c r="CB741">
        <f t="shared" ca="1" si="1925"/>
        <v>0</v>
      </c>
      <c r="CC741">
        <f t="shared" ca="1" si="1925"/>
        <v>0</v>
      </c>
      <c r="CD741">
        <f t="shared" ca="1" si="1925"/>
        <v>0</v>
      </c>
      <c r="CE741">
        <f t="shared" ca="1" si="1925"/>
        <v>0</v>
      </c>
      <c r="CF741" s="91">
        <f t="shared" ca="1" si="1925"/>
        <v>0</v>
      </c>
      <c r="CG741">
        <f t="shared" ca="1" si="1925"/>
        <v>0</v>
      </c>
      <c r="CH741">
        <f t="shared" ca="1" si="1925"/>
        <v>0</v>
      </c>
      <c r="CI741">
        <f t="shared" ca="1" si="1925"/>
        <v>0</v>
      </c>
      <c r="CJ741">
        <f t="shared" ref="CJ741:EN744" ca="1" si="1927">IF($H741="Yes",-$L741+$M741,0)</f>
        <v>0</v>
      </c>
      <c r="CK741">
        <f t="shared" ca="1" si="1927"/>
        <v>0</v>
      </c>
      <c r="CL741">
        <f t="shared" ca="1" si="1927"/>
        <v>0</v>
      </c>
      <c r="CM741">
        <f t="shared" ca="1" si="1927"/>
        <v>0</v>
      </c>
      <c r="CN741">
        <f t="shared" ca="1" si="1927"/>
        <v>0</v>
      </c>
      <c r="CO741">
        <f t="shared" ca="1" si="1927"/>
        <v>0</v>
      </c>
      <c r="CP741">
        <f t="shared" ca="1" si="1927"/>
        <v>0</v>
      </c>
      <c r="CQ741">
        <f t="shared" ca="1" si="1927"/>
        <v>0</v>
      </c>
      <c r="CR741">
        <f t="shared" ca="1" si="1927"/>
        <v>0</v>
      </c>
      <c r="CS741">
        <f t="shared" ca="1" si="1927"/>
        <v>0</v>
      </c>
      <c r="CT741">
        <f t="shared" ca="1" si="1927"/>
        <v>0</v>
      </c>
      <c r="CU741">
        <f t="shared" ca="1" si="1927"/>
        <v>0</v>
      </c>
      <c r="CV741">
        <f t="shared" ca="1" si="1927"/>
        <v>0</v>
      </c>
      <c r="CW741">
        <f t="shared" ca="1" si="1927"/>
        <v>0</v>
      </c>
      <c r="CX741">
        <f t="shared" ca="1" si="1927"/>
        <v>0</v>
      </c>
      <c r="CY741">
        <f t="shared" ca="1" si="1927"/>
        <v>0</v>
      </c>
      <c r="CZ741">
        <f t="shared" ca="1" si="1927"/>
        <v>0</v>
      </c>
      <c r="DA741">
        <f t="shared" ca="1" si="1927"/>
        <v>0</v>
      </c>
      <c r="DB741">
        <f t="shared" ca="1" si="1927"/>
        <v>0</v>
      </c>
      <c r="DC741">
        <f t="shared" ca="1" si="1927"/>
        <v>0</v>
      </c>
      <c r="DD741">
        <f t="shared" ca="1" si="1927"/>
        <v>0</v>
      </c>
      <c r="DE741">
        <f t="shared" ca="1" si="1927"/>
        <v>0</v>
      </c>
      <c r="DF741">
        <f t="shared" ca="1" si="1927"/>
        <v>0</v>
      </c>
      <c r="DG741">
        <f t="shared" ca="1" si="1927"/>
        <v>0</v>
      </c>
      <c r="DH741">
        <f t="shared" ca="1" si="1927"/>
        <v>0</v>
      </c>
      <c r="DI741">
        <f t="shared" ca="1" si="1927"/>
        <v>0</v>
      </c>
      <c r="DJ741" s="91">
        <f t="shared" ca="1" si="1927"/>
        <v>0</v>
      </c>
      <c r="DK741">
        <f t="shared" ca="1" si="1927"/>
        <v>0</v>
      </c>
      <c r="DL741">
        <f t="shared" ca="1" si="1927"/>
        <v>0</v>
      </c>
      <c r="DM741">
        <f t="shared" ca="1" si="1927"/>
        <v>0</v>
      </c>
      <c r="DN741">
        <f t="shared" ca="1" si="1927"/>
        <v>0</v>
      </c>
      <c r="DO741">
        <f t="shared" ca="1" si="1927"/>
        <v>0</v>
      </c>
      <c r="DP741">
        <f t="shared" ca="1" si="1927"/>
        <v>0</v>
      </c>
      <c r="DQ741">
        <f t="shared" ca="1" si="1927"/>
        <v>0</v>
      </c>
      <c r="DR741">
        <f t="shared" ca="1" si="1927"/>
        <v>0</v>
      </c>
      <c r="DS741">
        <f t="shared" ca="1" si="1927"/>
        <v>0</v>
      </c>
      <c r="DT741">
        <f t="shared" ca="1" si="1927"/>
        <v>0</v>
      </c>
      <c r="DU741">
        <f t="shared" ca="1" si="1927"/>
        <v>0</v>
      </c>
      <c r="DV741">
        <f t="shared" ca="1" si="1927"/>
        <v>0</v>
      </c>
      <c r="DW741">
        <f t="shared" ca="1" si="1927"/>
        <v>0</v>
      </c>
      <c r="DX741">
        <f t="shared" ca="1" si="1927"/>
        <v>0</v>
      </c>
      <c r="DY741">
        <f t="shared" ca="1" si="1927"/>
        <v>0</v>
      </c>
      <c r="DZ741">
        <f t="shared" ca="1" si="1927"/>
        <v>0</v>
      </c>
      <c r="EA741">
        <f t="shared" ca="1" si="1927"/>
        <v>0</v>
      </c>
      <c r="EB741">
        <f t="shared" ca="1" si="1927"/>
        <v>0</v>
      </c>
      <c r="EC741">
        <f t="shared" ca="1" si="1927"/>
        <v>0</v>
      </c>
      <c r="ED741">
        <f t="shared" ca="1" si="1927"/>
        <v>0</v>
      </c>
      <c r="EE741">
        <f t="shared" ca="1" si="1927"/>
        <v>0</v>
      </c>
      <c r="EF741">
        <f t="shared" ca="1" si="1927"/>
        <v>0</v>
      </c>
      <c r="EG741">
        <f t="shared" ca="1" si="1927"/>
        <v>0</v>
      </c>
      <c r="EH741">
        <f t="shared" ca="1" si="1927"/>
        <v>0</v>
      </c>
      <c r="EI741">
        <f t="shared" ca="1" si="1927"/>
        <v>0</v>
      </c>
      <c r="EJ741">
        <f t="shared" ca="1" si="1927"/>
        <v>0</v>
      </c>
      <c r="EK741">
        <f t="shared" ca="1" si="1927"/>
        <v>0</v>
      </c>
      <c r="EL741">
        <f t="shared" ca="1" si="1927"/>
        <v>0</v>
      </c>
      <c r="EM741">
        <f t="shared" ca="1" si="1927"/>
        <v>0</v>
      </c>
      <c r="EN741" s="91">
        <f t="shared" ca="1" si="1927"/>
        <v>0</v>
      </c>
    </row>
    <row r="742" spans="1:144">
      <c r="A742" t="str">
        <f ca="1"/>
        <v>Substructure</v>
      </c>
      <c r="B742" t="str">
        <f ca="1"/>
        <v>Lowest floor slab</v>
      </c>
      <c r="C742">
        <f ca="1"/>
        <v>0</v>
      </c>
      <c r="D742" t="str">
        <f ca="1"/>
        <v/>
      </c>
      <c r="E742">
        <f ca="1"/>
        <v>0</v>
      </c>
      <c r="F742">
        <f ca="1"/>
        <v>0</v>
      </c>
      <c r="G742">
        <f ca="1"/>
        <v>0</v>
      </c>
      <c r="H742" t="str">
        <f ca="1"/>
        <v/>
      </c>
      <c r="I742">
        <f ca="1"/>
        <v>0</v>
      </c>
      <c r="J742" t="str">
        <f ca="1"/>
        <v/>
      </c>
      <c r="K742" t="str">
        <f ca="1"/>
        <v>0</v>
      </c>
      <c r="L742" t="str">
        <f ca="1"/>
        <v>0</v>
      </c>
      <c r="M742" t="str">
        <f ca="1"/>
        <v>0</v>
      </c>
      <c r="X742" s="91">
        <f t="shared" ca="1" si="1924"/>
        <v>0</v>
      </c>
      <c r="Y742">
        <f t="shared" ref="Y742:CJ745" ca="1" si="1928">IF($H742="Yes",-$L742+$M742,0)</f>
        <v>0</v>
      </c>
      <c r="Z742">
        <f t="shared" ca="1" si="1928"/>
        <v>0</v>
      </c>
      <c r="AA742">
        <f t="shared" ca="1" si="1928"/>
        <v>0</v>
      </c>
      <c r="AB742">
        <f t="shared" ca="1" si="1928"/>
        <v>0</v>
      </c>
      <c r="AC742">
        <f t="shared" ca="1" si="1928"/>
        <v>0</v>
      </c>
      <c r="AD742">
        <f t="shared" ca="1" si="1928"/>
        <v>0</v>
      </c>
      <c r="AE742">
        <f t="shared" ca="1" si="1928"/>
        <v>0</v>
      </c>
      <c r="AF742">
        <f t="shared" ca="1" si="1928"/>
        <v>0</v>
      </c>
      <c r="AG742">
        <f t="shared" ca="1" si="1928"/>
        <v>0</v>
      </c>
      <c r="AH742">
        <f t="shared" ca="1" si="1928"/>
        <v>0</v>
      </c>
      <c r="AI742">
        <f t="shared" ca="1" si="1928"/>
        <v>0</v>
      </c>
      <c r="AJ742">
        <f t="shared" ca="1" si="1928"/>
        <v>0</v>
      </c>
      <c r="AK742">
        <f t="shared" ca="1" si="1928"/>
        <v>0</v>
      </c>
      <c r="AL742">
        <f t="shared" ca="1" si="1928"/>
        <v>0</v>
      </c>
      <c r="AM742">
        <f t="shared" ca="1" si="1928"/>
        <v>0</v>
      </c>
      <c r="AN742">
        <f t="shared" ca="1" si="1928"/>
        <v>0</v>
      </c>
      <c r="AO742">
        <f t="shared" ca="1" si="1928"/>
        <v>0</v>
      </c>
      <c r="AP742">
        <f t="shared" ca="1" si="1928"/>
        <v>0</v>
      </c>
      <c r="AQ742">
        <f t="shared" ca="1" si="1928"/>
        <v>0</v>
      </c>
      <c r="AR742">
        <f t="shared" ca="1" si="1928"/>
        <v>0</v>
      </c>
      <c r="AS742">
        <f t="shared" ca="1" si="1928"/>
        <v>0</v>
      </c>
      <c r="AT742">
        <f t="shared" ca="1" si="1928"/>
        <v>0</v>
      </c>
      <c r="AU742">
        <f t="shared" ca="1" si="1928"/>
        <v>0</v>
      </c>
      <c r="AV742">
        <f t="shared" ca="1" si="1928"/>
        <v>0</v>
      </c>
      <c r="AW742">
        <f t="shared" ca="1" si="1928"/>
        <v>0</v>
      </c>
      <c r="AX742">
        <f t="shared" ca="1" si="1928"/>
        <v>0</v>
      </c>
      <c r="AY742">
        <f t="shared" ca="1" si="1928"/>
        <v>0</v>
      </c>
      <c r="AZ742">
        <f t="shared" ca="1" si="1928"/>
        <v>0</v>
      </c>
      <c r="BA742">
        <f t="shared" ca="1" si="1928"/>
        <v>0</v>
      </c>
      <c r="BB742" s="91">
        <f t="shared" ca="1" si="1928"/>
        <v>0</v>
      </c>
      <c r="BC742">
        <f t="shared" ca="1" si="1928"/>
        <v>0</v>
      </c>
      <c r="BD742">
        <f t="shared" ca="1" si="1928"/>
        <v>0</v>
      </c>
      <c r="BE742">
        <f t="shared" ca="1" si="1928"/>
        <v>0</v>
      </c>
      <c r="BF742">
        <f t="shared" ca="1" si="1928"/>
        <v>0</v>
      </c>
      <c r="BG742">
        <f t="shared" ca="1" si="1928"/>
        <v>0</v>
      </c>
      <c r="BH742">
        <f t="shared" ca="1" si="1928"/>
        <v>0</v>
      </c>
      <c r="BI742">
        <f t="shared" ca="1" si="1928"/>
        <v>0</v>
      </c>
      <c r="BJ742">
        <f t="shared" ca="1" si="1928"/>
        <v>0</v>
      </c>
      <c r="BK742">
        <f t="shared" ca="1" si="1928"/>
        <v>0</v>
      </c>
      <c r="BL742">
        <f t="shared" ca="1" si="1928"/>
        <v>0</v>
      </c>
      <c r="BM742">
        <f t="shared" ca="1" si="1928"/>
        <v>0</v>
      </c>
      <c r="BN742">
        <f t="shared" ca="1" si="1928"/>
        <v>0</v>
      </c>
      <c r="BO742">
        <f t="shared" ca="1" si="1928"/>
        <v>0</v>
      </c>
      <c r="BP742">
        <f t="shared" ca="1" si="1928"/>
        <v>0</v>
      </c>
      <c r="BQ742">
        <f t="shared" ca="1" si="1928"/>
        <v>0</v>
      </c>
      <c r="BR742">
        <f t="shared" ca="1" si="1928"/>
        <v>0</v>
      </c>
      <c r="BS742">
        <f t="shared" ca="1" si="1928"/>
        <v>0</v>
      </c>
      <c r="BT742">
        <f t="shared" ca="1" si="1928"/>
        <v>0</v>
      </c>
      <c r="BU742">
        <f t="shared" ca="1" si="1928"/>
        <v>0</v>
      </c>
      <c r="BV742">
        <f t="shared" ca="1" si="1928"/>
        <v>0</v>
      </c>
      <c r="BW742">
        <f t="shared" ca="1" si="1928"/>
        <v>0</v>
      </c>
      <c r="BX742">
        <f t="shared" ca="1" si="1928"/>
        <v>0</v>
      </c>
      <c r="BY742">
        <f t="shared" ca="1" si="1928"/>
        <v>0</v>
      </c>
      <c r="BZ742">
        <f t="shared" ca="1" si="1928"/>
        <v>0</v>
      </c>
      <c r="CA742">
        <f t="shared" ca="1" si="1928"/>
        <v>0</v>
      </c>
      <c r="CB742">
        <f t="shared" ca="1" si="1928"/>
        <v>0</v>
      </c>
      <c r="CC742">
        <f t="shared" ca="1" si="1928"/>
        <v>0</v>
      </c>
      <c r="CD742">
        <f t="shared" ca="1" si="1928"/>
        <v>0</v>
      </c>
      <c r="CE742">
        <f t="shared" ca="1" si="1928"/>
        <v>0</v>
      </c>
      <c r="CF742" s="91">
        <f t="shared" ca="1" si="1928"/>
        <v>0</v>
      </c>
      <c r="CG742">
        <f t="shared" ca="1" si="1928"/>
        <v>0</v>
      </c>
      <c r="CH742">
        <f t="shared" ca="1" si="1928"/>
        <v>0</v>
      </c>
      <c r="CI742">
        <f t="shared" ca="1" si="1928"/>
        <v>0</v>
      </c>
      <c r="CJ742">
        <f t="shared" ca="1" si="1928"/>
        <v>0</v>
      </c>
      <c r="CK742">
        <f t="shared" ca="1" si="1927"/>
        <v>0</v>
      </c>
      <c r="CL742">
        <f t="shared" ca="1" si="1927"/>
        <v>0</v>
      </c>
      <c r="CM742">
        <f t="shared" ca="1" si="1927"/>
        <v>0</v>
      </c>
      <c r="CN742">
        <f t="shared" ca="1" si="1927"/>
        <v>0</v>
      </c>
      <c r="CO742">
        <f t="shared" ca="1" si="1927"/>
        <v>0</v>
      </c>
      <c r="CP742">
        <f t="shared" ca="1" si="1927"/>
        <v>0</v>
      </c>
      <c r="CQ742">
        <f t="shared" ca="1" si="1927"/>
        <v>0</v>
      </c>
      <c r="CR742">
        <f t="shared" ca="1" si="1927"/>
        <v>0</v>
      </c>
      <c r="CS742">
        <f t="shared" ca="1" si="1927"/>
        <v>0</v>
      </c>
      <c r="CT742">
        <f t="shared" ca="1" si="1927"/>
        <v>0</v>
      </c>
      <c r="CU742">
        <f t="shared" ca="1" si="1927"/>
        <v>0</v>
      </c>
      <c r="CV742">
        <f t="shared" ca="1" si="1927"/>
        <v>0</v>
      </c>
      <c r="CW742">
        <f t="shared" ca="1" si="1927"/>
        <v>0</v>
      </c>
      <c r="CX742">
        <f t="shared" ca="1" si="1927"/>
        <v>0</v>
      </c>
      <c r="CY742">
        <f t="shared" ca="1" si="1927"/>
        <v>0</v>
      </c>
      <c r="CZ742">
        <f t="shared" ca="1" si="1927"/>
        <v>0</v>
      </c>
      <c r="DA742">
        <f t="shared" ca="1" si="1927"/>
        <v>0</v>
      </c>
      <c r="DB742">
        <f t="shared" ca="1" si="1927"/>
        <v>0</v>
      </c>
      <c r="DC742">
        <f t="shared" ca="1" si="1927"/>
        <v>0</v>
      </c>
      <c r="DD742">
        <f t="shared" ca="1" si="1927"/>
        <v>0</v>
      </c>
      <c r="DE742">
        <f t="shared" ca="1" si="1927"/>
        <v>0</v>
      </c>
      <c r="DF742">
        <f t="shared" ca="1" si="1927"/>
        <v>0</v>
      </c>
      <c r="DG742">
        <f t="shared" ca="1" si="1927"/>
        <v>0</v>
      </c>
      <c r="DH742">
        <f t="shared" ca="1" si="1927"/>
        <v>0</v>
      </c>
      <c r="DI742">
        <f t="shared" ca="1" si="1927"/>
        <v>0</v>
      </c>
      <c r="DJ742" s="91">
        <f t="shared" ca="1" si="1927"/>
        <v>0</v>
      </c>
      <c r="DK742">
        <f t="shared" ca="1" si="1927"/>
        <v>0</v>
      </c>
      <c r="DL742">
        <f t="shared" ca="1" si="1927"/>
        <v>0</v>
      </c>
      <c r="DM742">
        <f t="shared" ca="1" si="1927"/>
        <v>0</v>
      </c>
      <c r="DN742">
        <f t="shared" ca="1" si="1927"/>
        <v>0</v>
      </c>
      <c r="DO742">
        <f t="shared" ca="1" si="1927"/>
        <v>0</v>
      </c>
      <c r="DP742">
        <f t="shared" ca="1" si="1927"/>
        <v>0</v>
      </c>
      <c r="DQ742">
        <f t="shared" ca="1" si="1927"/>
        <v>0</v>
      </c>
      <c r="DR742">
        <f t="shared" ca="1" si="1927"/>
        <v>0</v>
      </c>
      <c r="DS742">
        <f t="shared" ca="1" si="1927"/>
        <v>0</v>
      </c>
      <c r="DT742">
        <f t="shared" ca="1" si="1927"/>
        <v>0</v>
      </c>
      <c r="DU742">
        <f t="shared" ca="1" si="1927"/>
        <v>0</v>
      </c>
      <c r="DV742">
        <f t="shared" ca="1" si="1927"/>
        <v>0</v>
      </c>
      <c r="DW742">
        <f t="shared" ca="1" si="1927"/>
        <v>0</v>
      </c>
      <c r="DX742">
        <f t="shared" ca="1" si="1927"/>
        <v>0</v>
      </c>
      <c r="DY742">
        <f t="shared" ca="1" si="1927"/>
        <v>0</v>
      </c>
      <c r="DZ742">
        <f t="shared" ca="1" si="1927"/>
        <v>0</v>
      </c>
      <c r="EA742">
        <f t="shared" ca="1" si="1927"/>
        <v>0</v>
      </c>
      <c r="EB742">
        <f t="shared" ca="1" si="1927"/>
        <v>0</v>
      </c>
      <c r="EC742">
        <f t="shared" ca="1" si="1927"/>
        <v>0</v>
      </c>
      <c r="ED742">
        <f t="shared" ca="1" si="1927"/>
        <v>0</v>
      </c>
      <c r="EE742">
        <f t="shared" ca="1" si="1927"/>
        <v>0</v>
      </c>
      <c r="EF742">
        <f t="shared" ca="1" si="1927"/>
        <v>0</v>
      </c>
      <c r="EG742">
        <f t="shared" ca="1" si="1927"/>
        <v>0</v>
      </c>
      <c r="EH742">
        <f t="shared" ca="1" si="1927"/>
        <v>0</v>
      </c>
      <c r="EI742">
        <f t="shared" ca="1" si="1927"/>
        <v>0</v>
      </c>
      <c r="EJ742">
        <f t="shared" ca="1" si="1927"/>
        <v>0</v>
      </c>
      <c r="EK742">
        <f t="shared" ca="1" si="1927"/>
        <v>0</v>
      </c>
      <c r="EL742">
        <f t="shared" ca="1" si="1927"/>
        <v>0</v>
      </c>
      <c r="EM742">
        <f t="shared" ca="1" si="1927"/>
        <v>0</v>
      </c>
      <c r="EN742" s="91">
        <f t="shared" ca="1" si="1927"/>
        <v>0</v>
      </c>
    </row>
    <row r="743" spans="1:144">
      <c r="A743" t="str">
        <f ca="1"/>
        <v>Substructure</v>
      </c>
      <c r="B743" t="str">
        <f ca="1"/>
        <v>Ground insulation</v>
      </c>
      <c r="C743">
        <f ca="1"/>
        <v>0</v>
      </c>
      <c r="D743" t="str">
        <f ca="1"/>
        <v/>
      </c>
      <c r="E743">
        <f ca="1"/>
        <v>0</v>
      </c>
      <c r="F743">
        <f ca="1"/>
        <v>0</v>
      </c>
      <c r="G743">
        <f ca="1"/>
        <v>0</v>
      </c>
      <c r="H743" t="str">
        <f ca="1"/>
        <v/>
      </c>
      <c r="I743">
        <f ca="1"/>
        <v>0</v>
      </c>
      <c r="J743" t="str">
        <f ca="1"/>
        <v/>
      </c>
      <c r="K743" t="str">
        <f ca="1"/>
        <v>0</v>
      </c>
      <c r="L743" t="str">
        <f ca="1"/>
        <v>0</v>
      </c>
      <c r="M743" t="str">
        <f ca="1"/>
        <v>0</v>
      </c>
      <c r="X743" s="91">
        <f t="shared" ca="1" si="1924"/>
        <v>0</v>
      </c>
      <c r="Y743">
        <f t="shared" ca="1" si="1928"/>
        <v>0</v>
      </c>
      <c r="Z743">
        <f t="shared" ca="1" si="1928"/>
        <v>0</v>
      </c>
      <c r="AA743">
        <f t="shared" ca="1" si="1928"/>
        <v>0</v>
      </c>
      <c r="AB743">
        <f t="shared" ca="1" si="1928"/>
        <v>0</v>
      </c>
      <c r="AC743">
        <f t="shared" ca="1" si="1928"/>
        <v>0</v>
      </c>
      <c r="AD743">
        <f t="shared" ca="1" si="1928"/>
        <v>0</v>
      </c>
      <c r="AE743">
        <f t="shared" ca="1" si="1928"/>
        <v>0</v>
      </c>
      <c r="AF743">
        <f t="shared" ca="1" si="1928"/>
        <v>0</v>
      </c>
      <c r="AG743">
        <f t="shared" ca="1" si="1928"/>
        <v>0</v>
      </c>
      <c r="AH743">
        <f t="shared" ca="1" si="1928"/>
        <v>0</v>
      </c>
      <c r="AI743">
        <f t="shared" ca="1" si="1928"/>
        <v>0</v>
      </c>
      <c r="AJ743">
        <f t="shared" ca="1" si="1928"/>
        <v>0</v>
      </c>
      <c r="AK743">
        <f t="shared" ca="1" si="1928"/>
        <v>0</v>
      </c>
      <c r="AL743">
        <f t="shared" ca="1" si="1928"/>
        <v>0</v>
      </c>
      <c r="AM743">
        <f t="shared" ca="1" si="1928"/>
        <v>0</v>
      </c>
      <c r="AN743">
        <f t="shared" ca="1" si="1928"/>
        <v>0</v>
      </c>
      <c r="AO743">
        <f t="shared" ca="1" si="1928"/>
        <v>0</v>
      </c>
      <c r="AP743">
        <f t="shared" ca="1" si="1928"/>
        <v>0</v>
      </c>
      <c r="AQ743">
        <f t="shared" ca="1" si="1928"/>
        <v>0</v>
      </c>
      <c r="AR743">
        <f t="shared" ca="1" si="1928"/>
        <v>0</v>
      </c>
      <c r="AS743">
        <f t="shared" ca="1" si="1928"/>
        <v>0</v>
      </c>
      <c r="AT743">
        <f t="shared" ca="1" si="1928"/>
        <v>0</v>
      </c>
      <c r="AU743">
        <f t="shared" ca="1" si="1928"/>
        <v>0</v>
      </c>
      <c r="AV743">
        <f t="shared" ca="1" si="1928"/>
        <v>0</v>
      </c>
      <c r="AW743">
        <f t="shared" ca="1" si="1928"/>
        <v>0</v>
      </c>
      <c r="AX743">
        <f t="shared" ca="1" si="1928"/>
        <v>0</v>
      </c>
      <c r="AY743">
        <f t="shared" ca="1" si="1928"/>
        <v>0</v>
      </c>
      <c r="AZ743">
        <f t="shared" ca="1" si="1928"/>
        <v>0</v>
      </c>
      <c r="BA743">
        <f t="shared" ca="1" si="1928"/>
        <v>0</v>
      </c>
      <c r="BB743" s="91">
        <f t="shared" ca="1" si="1928"/>
        <v>0</v>
      </c>
      <c r="BC743">
        <f t="shared" ca="1" si="1928"/>
        <v>0</v>
      </c>
      <c r="BD743">
        <f t="shared" ca="1" si="1928"/>
        <v>0</v>
      </c>
      <c r="BE743">
        <f t="shared" ca="1" si="1928"/>
        <v>0</v>
      </c>
      <c r="BF743">
        <f t="shared" ca="1" si="1928"/>
        <v>0</v>
      </c>
      <c r="BG743">
        <f t="shared" ca="1" si="1928"/>
        <v>0</v>
      </c>
      <c r="BH743">
        <f t="shared" ca="1" si="1928"/>
        <v>0</v>
      </c>
      <c r="BI743">
        <f t="shared" ca="1" si="1928"/>
        <v>0</v>
      </c>
      <c r="BJ743">
        <f t="shared" ca="1" si="1928"/>
        <v>0</v>
      </c>
      <c r="BK743">
        <f t="shared" ca="1" si="1928"/>
        <v>0</v>
      </c>
      <c r="BL743">
        <f t="shared" ca="1" si="1928"/>
        <v>0</v>
      </c>
      <c r="BM743">
        <f t="shared" ca="1" si="1928"/>
        <v>0</v>
      </c>
      <c r="BN743">
        <f t="shared" ca="1" si="1928"/>
        <v>0</v>
      </c>
      <c r="BO743">
        <f t="shared" ca="1" si="1928"/>
        <v>0</v>
      </c>
      <c r="BP743">
        <f t="shared" ca="1" si="1928"/>
        <v>0</v>
      </c>
      <c r="BQ743">
        <f t="shared" ca="1" si="1928"/>
        <v>0</v>
      </c>
      <c r="BR743">
        <f t="shared" ca="1" si="1928"/>
        <v>0</v>
      </c>
      <c r="BS743">
        <f t="shared" ca="1" si="1928"/>
        <v>0</v>
      </c>
      <c r="BT743">
        <f t="shared" ca="1" si="1928"/>
        <v>0</v>
      </c>
      <c r="BU743">
        <f t="shared" ca="1" si="1928"/>
        <v>0</v>
      </c>
      <c r="BV743">
        <f t="shared" ca="1" si="1928"/>
        <v>0</v>
      </c>
      <c r="BW743">
        <f t="shared" ca="1" si="1928"/>
        <v>0</v>
      </c>
      <c r="BX743">
        <f t="shared" ca="1" si="1928"/>
        <v>0</v>
      </c>
      <c r="BY743">
        <f t="shared" ca="1" si="1928"/>
        <v>0</v>
      </c>
      <c r="BZ743">
        <f t="shared" ca="1" si="1928"/>
        <v>0</v>
      </c>
      <c r="CA743">
        <f t="shared" ca="1" si="1928"/>
        <v>0</v>
      </c>
      <c r="CB743">
        <f t="shared" ca="1" si="1928"/>
        <v>0</v>
      </c>
      <c r="CC743">
        <f t="shared" ca="1" si="1928"/>
        <v>0</v>
      </c>
      <c r="CD743">
        <f t="shared" ca="1" si="1928"/>
        <v>0</v>
      </c>
      <c r="CE743">
        <f t="shared" ca="1" si="1928"/>
        <v>0</v>
      </c>
      <c r="CF743" s="91">
        <f t="shared" ca="1" si="1928"/>
        <v>0</v>
      </c>
      <c r="CG743">
        <f t="shared" ca="1" si="1928"/>
        <v>0</v>
      </c>
      <c r="CH743">
        <f t="shared" ca="1" si="1928"/>
        <v>0</v>
      </c>
      <c r="CI743">
        <f t="shared" ca="1" si="1928"/>
        <v>0</v>
      </c>
      <c r="CJ743">
        <f t="shared" ca="1" si="1928"/>
        <v>0</v>
      </c>
      <c r="CK743">
        <f t="shared" ca="1" si="1927"/>
        <v>0</v>
      </c>
      <c r="CL743">
        <f t="shared" ca="1" si="1927"/>
        <v>0</v>
      </c>
      <c r="CM743">
        <f t="shared" ca="1" si="1927"/>
        <v>0</v>
      </c>
      <c r="CN743">
        <f t="shared" ca="1" si="1927"/>
        <v>0</v>
      </c>
      <c r="CO743">
        <f t="shared" ca="1" si="1927"/>
        <v>0</v>
      </c>
      <c r="CP743">
        <f t="shared" ca="1" si="1927"/>
        <v>0</v>
      </c>
      <c r="CQ743">
        <f t="shared" ca="1" si="1927"/>
        <v>0</v>
      </c>
      <c r="CR743">
        <f t="shared" ca="1" si="1927"/>
        <v>0</v>
      </c>
      <c r="CS743">
        <f t="shared" ca="1" si="1927"/>
        <v>0</v>
      </c>
      <c r="CT743">
        <f t="shared" ca="1" si="1927"/>
        <v>0</v>
      </c>
      <c r="CU743">
        <f t="shared" ca="1" si="1927"/>
        <v>0</v>
      </c>
      <c r="CV743">
        <f t="shared" ca="1" si="1927"/>
        <v>0</v>
      </c>
      <c r="CW743">
        <f t="shared" ca="1" si="1927"/>
        <v>0</v>
      </c>
      <c r="CX743">
        <f t="shared" ca="1" si="1927"/>
        <v>0</v>
      </c>
      <c r="CY743">
        <f t="shared" ca="1" si="1927"/>
        <v>0</v>
      </c>
      <c r="CZ743">
        <f t="shared" ca="1" si="1927"/>
        <v>0</v>
      </c>
      <c r="DA743">
        <f t="shared" ca="1" si="1927"/>
        <v>0</v>
      </c>
      <c r="DB743">
        <f t="shared" ca="1" si="1927"/>
        <v>0</v>
      </c>
      <c r="DC743">
        <f t="shared" ca="1" si="1927"/>
        <v>0</v>
      </c>
      <c r="DD743">
        <f t="shared" ca="1" si="1927"/>
        <v>0</v>
      </c>
      <c r="DE743">
        <f t="shared" ca="1" si="1927"/>
        <v>0</v>
      </c>
      <c r="DF743">
        <f t="shared" ca="1" si="1927"/>
        <v>0</v>
      </c>
      <c r="DG743">
        <f t="shared" ca="1" si="1927"/>
        <v>0</v>
      </c>
      <c r="DH743">
        <f t="shared" ca="1" si="1927"/>
        <v>0</v>
      </c>
      <c r="DI743">
        <f t="shared" ca="1" si="1927"/>
        <v>0</v>
      </c>
      <c r="DJ743" s="91">
        <f t="shared" ca="1" si="1927"/>
        <v>0</v>
      </c>
      <c r="DK743">
        <f t="shared" ca="1" si="1927"/>
        <v>0</v>
      </c>
      <c r="DL743">
        <f t="shared" ca="1" si="1927"/>
        <v>0</v>
      </c>
      <c r="DM743">
        <f t="shared" ca="1" si="1927"/>
        <v>0</v>
      </c>
      <c r="DN743">
        <f t="shared" ca="1" si="1927"/>
        <v>0</v>
      </c>
      <c r="DO743">
        <f t="shared" ca="1" si="1927"/>
        <v>0</v>
      </c>
      <c r="DP743">
        <f t="shared" ca="1" si="1927"/>
        <v>0</v>
      </c>
      <c r="DQ743">
        <f t="shared" ca="1" si="1927"/>
        <v>0</v>
      </c>
      <c r="DR743">
        <f t="shared" ca="1" si="1927"/>
        <v>0</v>
      </c>
      <c r="DS743">
        <f t="shared" ca="1" si="1927"/>
        <v>0</v>
      </c>
      <c r="DT743">
        <f t="shared" ca="1" si="1927"/>
        <v>0</v>
      </c>
      <c r="DU743">
        <f t="shared" ca="1" si="1927"/>
        <v>0</v>
      </c>
      <c r="DV743">
        <f t="shared" ca="1" si="1927"/>
        <v>0</v>
      </c>
      <c r="DW743">
        <f t="shared" ca="1" si="1927"/>
        <v>0</v>
      </c>
      <c r="DX743">
        <f t="shared" ca="1" si="1927"/>
        <v>0</v>
      </c>
      <c r="DY743">
        <f t="shared" ca="1" si="1927"/>
        <v>0</v>
      </c>
      <c r="DZ743">
        <f t="shared" ca="1" si="1927"/>
        <v>0</v>
      </c>
      <c r="EA743">
        <f t="shared" ca="1" si="1927"/>
        <v>0</v>
      </c>
      <c r="EB743">
        <f t="shared" ca="1" si="1927"/>
        <v>0</v>
      </c>
      <c r="EC743">
        <f t="shared" ca="1" si="1927"/>
        <v>0</v>
      </c>
      <c r="ED743">
        <f t="shared" ca="1" si="1927"/>
        <v>0</v>
      </c>
      <c r="EE743">
        <f t="shared" ca="1" si="1927"/>
        <v>0</v>
      </c>
      <c r="EF743">
        <f t="shared" ca="1" si="1927"/>
        <v>0</v>
      </c>
      <c r="EG743">
        <f t="shared" ca="1" si="1927"/>
        <v>0</v>
      </c>
      <c r="EH743">
        <f t="shared" ca="1" si="1927"/>
        <v>0</v>
      </c>
      <c r="EI743">
        <f t="shared" ca="1" si="1927"/>
        <v>0</v>
      </c>
      <c r="EJ743">
        <f t="shared" ca="1" si="1927"/>
        <v>0</v>
      </c>
      <c r="EK743">
        <f t="shared" ca="1" si="1927"/>
        <v>0</v>
      </c>
      <c r="EL743">
        <f t="shared" ca="1" si="1927"/>
        <v>0</v>
      </c>
      <c r="EM743">
        <f t="shared" ca="1" si="1927"/>
        <v>0</v>
      </c>
      <c r="EN743" s="91">
        <f t="shared" ca="1" si="1927"/>
        <v>0</v>
      </c>
    </row>
    <row r="744" spans="1:144">
      <c r="A744" t="str">
        <f ca="1"/>
        <v>Superstructure</v>
      </c>
      <c r="B744" t="str">
        <f ca="1"/>
        <v>Core structure</v>
      </c>
      <c r="C744">
        <f ca="1"/>
        <v>0</v>
      </c>
      <c r="D744" t="str">
        <f ca="1"/>
        <v/>
      </c>
      <c r="E744">
        <f ca="1"/>
        <v>0</v>
      </c>
      <c r="F744">
        <f ca="1"/>
        <v>0</v>
      </c>
      <c r="G744">
        <f ca="1"/>
        <v>0</v>
      </c>
      <c r="H744" t="str">
        <f ca="1"/>
        <v/>
      </c>
      <c r="I744">
        <f ca="1"/>
        <v>0</v>
      </c>
      <c r="J744" t="str">
        <f ca="1"/>
        <v/>
      </c>
      <c r="K744" t="str">
        <f ca="1"/>
        <v>0</v>
      </c>
      <c r="L744" t="str">
        <f ca="1"/>
        <v>0</v>
      </c>
      <c r="M744" t="str">
        <f ca="1"/>
        <v>0</v>
      </c>
      <c r="X744" s="91">
        <f t="shared" ca="1" si="1924"/>
        <v>0</v>
      </c>
      <c r="Y744">
        <f t="shared" ca="1" si="1928"/>
        <v>0</v>
      </c>
      <c r="Z744">
        <f t="shared" ca="1" si="1928"/>
        <v>0</v>
      </c>
      <c r="AA744">
        <f t="shared" ca="1" si="1928"/>
        <v>0</v>
      </c>
      <c r="AB744">
        <f t="shared" ca="1" si="1928"/>
        <v>0</v>
      </c>
      <c r="AC744">
        <f t="shared" ca="1" si="1928"/>
        <v>0</v>
      </c>
      <c r="AD744">
        <f t="shared" ca="1" si="1928"/>
        <v>0</v>
      </c>
      <c r="AE744">
        <f t="shared" ca="1" si="1928"/>
        <v>0</v>
      </c>
      <c r="AF744">
        <f t="shared" ca="1" si="1928"/>
        <v>0</v>
      </c>
      <c r="AG744">
        <f t="shared" ca="1" si="1928"/>
        <v>0</v>
      </c>
      <c r="AH744">
        <f t="shared" ca="1" si="1928"/>
        <v>0</v>
      </c>
      <c r="AI744">
        <f t="shared" ca="1" si="1928"/>
        <v>0</v>
      </c>
      <c r="AJ744">
        <f t="shared" ca="1" si="1928"/>
        <v>0</v>
      </c>
      <c r="AK744">
        <f t="shared" ca="1" si="1928"/>
        <v>0</v>
      </c>
      <c r="AL744">
        <f t="shared" ca="1" si="1928"/>
        <v>0</v>
      </c>
      <c r="AM744">
        <f t="shared" ca="1" si="1928"/>
        <v>0</v>
      </c>
      <c r="AN744">
        <f t="shared" ca="1" si="1928"/>
        <v>0</v>
      </c>
      <c r="AO744">
        <f t="shared" ca="1" si="1928"/>
        <v>0</v>
      </c>
      <c r="AP744">
        <f t="shared" ca="1" si="1928"/>
        <v>0</v>
      </c>
      <c r="AQ744">
        <f t="shared" ca="1" si="1928"/>
        <v>0</v>
      </c>
      <c r="AR744">
        <f t="shared" ca="1" si="1928"/>
        <v>0</v>
      </c>
      <c r="AS744">
        <f t="shared" ca="1" si="1928"/>
        <v>0</v>
      </c>
      <c r="AT744">
        <f t="shared" ca="1" si="1928"/>
        <v>0</v>
      </c>
      <c r="AU744">
        <f t="shared" ca="1" si="1928"/>
        <v>0</v>
      </c>
      <c r="AV744">
        <f t="shared" ca="1" si="1928"/>
        <v>0</v>
      </c>
      <c r="AW744">
        <f t="shared" ca="1" si="1928"/>
        <v>0</v>
      </c>
      <c r="AX744">
        <f t="shared" ca="1" si="1928"/>
        <v>0</v>
      </c>
      <c r="AY744">
        <f t="shared" ca="1" si="1928"/>
        <v>0</v>
      </c>
      <c r="AZ744">
        <f t="shared" ca="1" si="1928"/>
        <v>0</v>
      </c>
      <c r="BA744">
        <f t="shared" ca="1" si="1928"/>
        <v>0</v>
      </c>
      <c r="BB744" s="91">
        <f t="shared" ca="1" si="1928"/>
        <v>0</v>
      </c>
      <c r="BC744">
        <f t="shared" ca="1" si="1928"/>
        <v>0</v>
      </c>
      <c r="BD744">
        <f t="shared" ca="1" si="1928"/>
        <v>0</v>
      </c>
      <c r="BE744">
        <f t="shared" ca="1" si="1928"/>
        <v>0</v>
      </c>
      <c r="BF744">
        <f t="shared" ca="1" si="1928"/>
        <v>0</v>
      </c>
      <c r="BG744">
        <f t="shared" ca="1" si="1928"/>
        <v>0</v>
      </c>
      <c r="BH744">
        <f t="shared" ca="1" si="1928"/>
        <v>0</v>
      </c>
      <c r="BI744">
        <f t="shared" ca="1" si="1928"/>
        <v>0</v>
      </c>
      <c r="BJ744">
        <f t="shared" ca="1" si="1928"/>
        <v>0</v>
      </c>
      <c r="BK744">
        <f t="shared" ca="1" si="1928"/>
        <v>0</v>
      </c>
      <c r="BL744">
        <f t="shared" ca="1" si="1928"/>
        <v>0</v>
      </c>
      <c r="BM744">
        <f t="shared" ca="1" si="1928"/>
        <v>0</v>
      </c>
      <c r="BN744">
        <f t="shared" ca="1" si="1928"/>
        <v>0</v>
      </c>
      <c r="BO744">
        <f t="shared" ca="1" si="1928"/>
        <v>0</v>
      </c>
      <c r="BP744">
        <f t="shared" ca="1" si="1928"/>
        <v>0</v>
      </c>
      <c r="BQ744">
        <f t="shared" ca="1" si="1928"/>
        <v>0</v>
      </c>
      <c r="BR744">
        <f t="shared" ca="1" si="1928"/>
        <v>0</v>
      </c>
      <c r="BS744">
        <f t="shared" ca="1" si="1928"/>
        <v>0</v>
      </c>
      <c r="BT744">
        <f t="shared" ca="1" si="1928"/>
        <v>0</v>
      </c>
      <c r="BU744">
        <f t="shared" ca="1" si="1928"/>
        <v>0</v>
      </c>
      <c r="BV744">
        <f t="shared" ca="1" si="1928"/>
        <v>0</v>
      </c>
      <c r="BW744">
        <f t="shared" ca="1" si="1928"/>
        <v>0</v>
      </c>
      <c r="BX744">
        <f t="shared" ca="1" si="1928"/>
        <v>0</v>
      </c>
      <c r="BY744">
        <f t="shared" ca="1" si="1928"/>
        <v>0</v>
      </c>
      <c r="BZ744">
        <f t="shared" ca="1" si="1928"/>
        <v>0</v>
      </c>
      <c r="CA744">
        <f t="shared" ca="1" si="1928"/>
        <v>0</v>
      </c>
      <c r="CB744">
        <f t="shared" ca="1" si="1928"/>
        <v>0</v>
      </c>
      <c r="CC744">
        <f t="shared" ca="1" si="1928"/>
        <v>0</v>
      </c>
      <c r="CD744">
        <f t="shared" ca="1" si="1928"/>
        <v>0</v>
      </c>
      <c r="CE744">
        <f t="shared" ca="1" si="1928"/>
        <v>0</v>
      </c>
      <c r="CF744" s="91">
        <f t="shared" ca="1" si="1928"/>
        <v>0</v>
      </c>
      <c r="CG744">
        <f t="shared" ca="1" si="1928"/>
        <v>0</v>
      </c>
      <c r="CH744">
        <f t="shared" ca="1" si="1928"/>
        <v>0</v>
      </c>
      <c r="CI744">
        <f t="shared" ca="1" si="1928"/>
        <v>0</v>
      </c>
      <c r="CJ744">
        <f t="shared" ca="1" si="1928"/>
        <v>0</v>
      </c>
      <c r="CK744">
        <f t="shared" ca="1" si="1927"/>
        <v>0</v>
      </c>
      <c r="CL744">
        <f t="shared" ca="1" si="1927"/>
        <v>0</v>
      </c>
      <c r="CM744">
        <f t="shared" ca="1" si="1927"/>
        <v>0</v>
      </c>
      <c r="CN744">
        <f t="shared" ca="1" si="1927"/>
        <v>0</v>
      </c>
      <c r="CO744">
        <f t="shared" ca="1" si="1927"/>
        <v>0</v>
      </c>
      <c r="CP744">
        <f t="shared" ca="1" si="1927"/>
        <v>0</v>
      </c>
      <c r="CQ744">
        <f t="shared" ca="1" si="1927"/>
        <v>0</v>
      </c>
      <c r="CR744">
        <f t="shared" ca="1" si="1927"/>
        <v>0</v>
      </c>
      <c r="CS744">
        <f t="shared" ca="1" si="1927"/>
        <v>0</v>
      </c>
      <c r="CT744">
        <f t="shared" ca="1" si="1927"/>
        <v>0</v>
      </c>
      <c r="CU744">
        <f t="shared" ca="1" si="1927"/>
        <v>0</v>
      </c>
      <c r="CV744">
        <f t="shared" ca="1" si="1927"/>
        <v>0</v>
      </c>
      <c r="CW744">
        <f t="shared" ca="1" si="1927"/>
        <v>0</v>
      </c>
      <c r="CX744">
        <f t="shared" ca="1" si="1927"/>
        <v>0</v>
      </c>
      <c r="CY744">
        <f t="shared" ca="1" si="1927"/>
        <v>0</v>
      </c>
      <c r="CZ744">
        <f t="shared" ca="1" si="1927"/>
        <v>0</v>
      </c>
      <c r="DA744">
        <f t="shared" ca="1" si="1927"/>
        <v>0</v>
      </c>
      <c r="DB744">
        <f t="shared" ca="1" si="1927"/>
        <v>0</v>
      </c>
      <c r="DC744">
        <f t="shared" ca="1" si="1927"/>
        <v>0</v>
      </c>
      <c r="DD744">
        <f t="shared" ca="1" si="1927"/>
        <v>0</v>
      </c>
      <c r="DE744">
        <f t="shared" ca="1" si="1927"/>
        <v>0</v>
      </c>
      <c r="DF744">
        <f t="shared" ca="1" si="1927"/>
        <v>0</v>
      </c>
      <c r="DG744">
        <f t="shared" ca="1" si="1927"/>
        <v>0</v>
      </c>
      <c r="DH744">
        <f t="shared" ca="1" si="1927"/>
        <v>0</v>
      </c>
      <c r="DI744">
        <f t="shared" ca="1" si="1927"/>
        <v>0</v>
      </c>
      <c r="DJ744" s="91">
        <f t="shared" ca="1" si="1927"/>
        <v>0</v>
      </c>
      <c r="DK744">
        <f t="shared" ca="1" si="1927"/>
        <v>0</v>
      </c>
      <c r="DL744">
        <f t="shared" ca="1" si="1927"/>
        <v>0</v>
      </c>
      <c r="DM744">
        <f t="shared" ca="1" si="1927"/>
        <v>0</v>
      </c>
      <c r="DN744">
        <f t="shared" ca="1" si="1927"/>
        <v>0</v>
      </c>
      <c r="DO744">
        <f t="shared" ca="1" si="1927"/>
        <v>0</v>
      </c>
      <c r="DP744">
        <f t="shared" ca="1" si="1927"/>
        <v>0</v>
      </c>
      <c r="DQ744">
        <f t="shared" ca="1" si="1927"/>
        <v>0</v>
      </c>
      <c r="DR744">
        <f t="shared" ca="1" si="1927"/>
        <v>0</v>
      </c>
      <c r="DS744">
        <f t="shared" ca="1" si="1927"/>
        <v>0</v>
      </c>
      <c r="DT744">
        <f t="shared" ca="1" si="1927"/>
        <v>0</v>
      </c>
      <c r="DU744">
        <f t="shared" ca="1" si="1927"/>
        <v>0</v>
      </c>
      <c r="DV744">
        <f t="shared" ca="1" si="1927"/>
        <v>0</v>
      </c>
      <c r="DW744">
        <f t="shared" ca="1" si="1927"/>
        <v>0</v>
      </c>
      <c r="DX744">
        <f t="shared" ca="1" si="1927"/>
        <v>0</v>
      </c>
      <c r="DY744">
        <f t="shared" ca="1" si="1927"/>
        <v>0</v>
      </c>
      <c r="DZ744">
        <f t="shared" ca="1" si="1927"/>
        <v>0</v>
      </c>
      <c r="EA744">
        <f t="shared" ca="1" si="1927"/>
        <v>0</v>
      </c>
      <c r="EB744">
        <f t="shared" ca="1" si="1927"/>
        <v>0</v>
      </c>
      <c r="EC744">
        <f t="shared" ca="1" si="1927"/>
        <v>0</v>
      </c>
      <c r="ED744">
        <f t="shared" ca="1" si="1927"/>
        <v>0</v>
      </c>
      <c r="EE744">
        <f t="shared" ca="1" si="1927"/>
        <v>0</v>
      </c>
      <c r="EF744">
        <f t="shared" ca="1" si="1927"/>
        <v>0</v>
      </c>
      <c r="EG744">
        <f t="shared" ca="1" si="1927"/>
        <v>0</v>
      </c>
      <c r="EH744">
        <f t="shared" ca="1" si="1927"/>
        <v>0</v>
      </c>
      <c r="EI744">
        <f t="shared" ca="1" si="1927"/>
        <v>0</v>
      </c>
      <c r="EJ744">
        <f t="shared" ca="1" si="1927"/>
        <v>0</v>
      </c>
      <c r="EK744">
        <f t="shared" ca="1" si="1927"/>
        <v>0</v>
      </c>
      <c r="EL744">
        <f t="shared" ca="1" si="1927"/>
        <v>0</v>
      </c>
      <c r="EM744">
        <f t="shared" ca="1" si="1927"/>
        <v>0</v>
      </c>
      <c r="EN744" s="91">
        <f t="shared" ca="1" si="1927"/>
        <v>0</v>
      </c>
    </row>
    <row r="745" spans="1:144">
      <c r="A745" t="str">
        <f ca="1"/>
        <v>Superstructure</v>
      </c>
      <c r="B745" t="str">
        <f ca="1"/>
        <v>Columns</v>
      </c>
      <c r="C745">
        <f ca="1"/>
        <v>0</v>
      </c>
      <c r="D745" t="str">
        <f ca="1"/>
        <v/>
      </c>
      <c r="E745">
        <f ca="1"/>
        <v>0</v>
      </c>
      <c r="F745">
        <f ca="1"/>
        <v>0</v>
      </c>
      <c r="G745">
        <f ca="1"/>
        <v>0</v>
      </c>
      <c r="H745" t="str">
        <f ca="1"/>
        <v/>
      </c>
      <c r="I745">
        <f ca="1"/>
        <v>0</v>
      </c>
      <c r="J745" t="str">
        <f ca="1"/>
        <v/>
      </c>
      <c r="K745" t="str">
        <f ca="1"/>
        <v>0</v>
      </c>
      <c r="L745" t="str">
        <f ca="1"/>
        <v>0</v>
      </c>
      <c r="M745" t="str">
        <f ca="1"/>
        <v>0</v>
      </c>
      <c r="X745" s="91">
        <f t="shared" ca="1" si="1924"/>
        <v>0</v>
      </c>
      <c r="Y745">
        <f t="shared" ca="1" si="1928"/>
        <v>0</v>
      </c>
      <c r="Z745">
        <f t="shared" ca="1" si="1928"/>
        <v>0</v>
      </c>
      <c r="AA745">
        <f t="shared" ca="1" si="1928"/>
        <v>0</v>
      </c>
      <c r="AB745">
        <f t="shared" ca="1" si="1928"/>
        <v>0</v>
      </c>
      <c r="AC745">
        <f t="shared" ca="1" si="1928"/>
        <v>0</v>
      </c>
      <c r="AD745">
        <f t="shared" ca="1" si="1928"/>
        <v>0</v>
      </c>
      <c r="AE745">
        <f t="shared" ca="1" si="1928"/>
        <v>0</v>
      </c>
      <c r="AF745">
        <f t="shared" ca="1" si="1928"/>
        <v>0</v>
      </c>
      <c r="AG745">
        <f t="shared" ca="1" si="1928"/>
        <v>0</v>
      </c>
      <c r="AH745">
        <f t="shared" ca="1" si="1928"/>
        <v>0</v>
      </c>
      <c r="AI745">
        <f t="shared" ca="1" si="1928"/>
        <v>0</v>
      </c>
      <c r="AJ745">
        <f t="shared" ca="1" si="1928"/>
        <v>0</v>
      </c>
      <c r="AK745">
        <f t="shared" ca="1" si="1928"/>
        <v>0</v>
      </c>
      <c r="AL745">
        <f t="shared" ca="1" si="1928"/>
        <v>0</v>
      </c>
      <c r="AM745">
        <f t="shared" ca="1" si="1928"/>
        <v>0</v>
      </c>
      <c r="AN745">
        <f t="shared" ca="1" si="1928"/>
        <v>0</v>
      </c>
      <c r="AO745">
        <f t="shared" ca="1" si="1928"/>
        <v>0</v>
      </c>
      <c r="AP745">
        <f t="shared" ca="1" si="1928"/>
        <v>0</v>
      </c>
      <c r="AQ745">
        <f t="shared" ca="1" si="1928"/>
        <v>0</v>
      </c>
      <c r="AR745">
        <f t="shared" ca="1" si="1928"/>
        <v>0</v>
      </c>
      <c r="AS745">
        <f t="shared" ca="1" si="1928"/>
        <v>0</v>
      </c>
      <c r="AT745">
        <f t="shared" ca="1" si="1928"/>
        <v>0</v>
      </c>
      <c r="AU745">
        <f t="shared" ca="1" si="1928"/>
        <v>0</v>
      </c>
      <c r="AV745">
        <f t="shared" ca="1" si="1928"/>
        <v>0</v>
      </c>
      <c r="AW745">
        <f t="shared" ca="1" si="1928"/>
        <v>0</v>
      </c>
      <c r="AX745">
        <f t="shared" ca="1" si="1928"/>
        <v>0</v>
      </c>
      <c r="AY745">
        <f t="shared" ca="1" si="1928"/>
        <v>0</v>
      </c>
      <c r="AZ745">
        <f t="shared" ca="1" si="1928"/>
        <v>0</v>
      </c>
      <c r="BA745">
        <f t="shared" ca="1" si="1928"/>
        <v>0</v>
      </c>
      <c r="BB745" s="91">
        <f t="shared" ca="1" si="1928"/>
        <v>0</v>
      </c>
      <c r="BC745">
        <f t="shared" ca="1" si="1928"/>
        <v>0</v>
      </c>
      <c r="BD745">
        <f t="shared" ca="1" si="1928"/>
        <v>0</v>
      </c>
      <c r="BE745">
        <f t="shared" ca="1" si="1928"/>
        <v>0</v>
      </c>
      <c r="BF745">
        <f t="shared" ca="1" si="1928"/>
        <v>0</v>
      </c>
      <c r="BG745">
        <f t="shared" ca="1" si="1928"/>
        <v>0</v>
      </c>
      <c r="BH745">
        <f t="shared" ca="1" si="1928"/>
        <v>0</v>
      </c>
      <c r="BI745">
        <f t="shared" ca="1" si="1928"/>
        <v>0</v>
      </c>
      <c r="BJ745">
        <f t="shared" ca="1" si="1928"/>
        <v>0</v>
      </c>
      <c r="BK745">
        <f t="shared" ca="1" si="1928"/>
        <v>0</v>
      </c>
      <c r="BL745">
        <f t="shared" ca="1" si="1928"/>
        <v>0</v>
      </c>
      <c r="BM745">
        <f t="shared" ca="1" si="1928"/>
        <v>0</v>
      </c>
      <c r="BN745">
        <f t="shared" ca="1" si="1928"/>
        <v>0</v>
      </c>
      <c r="BO745">
        <f t="shared" ca="1" si="1928"/>
        <v>0</v>
      </c>
      <c r="BP745">
        <f t="shared" ca="1" si="1928"/>
        <v>0</v>
      </c>
      <c r="BQ745">
        <f t="shared" ca="1" si="1928"/>
        <v>0</v>
      </c>
      <c r="BR745">
        <f t="shared" ca="1" si="1928"/>
        <v>0</v>
      </c>
      <c r="BS745">
        <f t="shared" ca="1" si="1928"/>
        <v>0</v>
      </c>
      <c r="BT745">
        <f t="shared" ca="1" si="1928"/>
        <v>0</v>
      </c>
      <c r="BU745">
        <f t="shared" ca="1" si="1928"/>
        <v>0</v>
      </c>
      <c r="BV745">
        <f t="shared" ca="1" si="1928"/>
        <v>0</v>
      </c>
      <c r="BW745">
        <f t="shared" ca="1" si="1928"/>
        <v>0</v>
      </c>
      <c r="BX745">
        <f t="shared" ca="1" si="1928"/>
        <v>0</v>
      </c>
      <c r="BY745">
        <f t="shared" ca="1" si="1928"/>
        <v>0</v>
      </c>
      <c r="BZ745">
        <f t="shared" ca="1" si="1928"/>
        <v>0</v>
      </c>
      <c r="CA745">
        <f t="shared" ca="1" si="1928"/>
        <v>0</v>
      </c>
      <c r="CB745">
        <f t="shared" ca="1" si="1928"/>
        <v>0</v>
      </c>
      <c r="CC745">
        <f t="shared" ca="1" si="1928"/>
        <v>0</v>
      </c>
      <c r="CD745">
        <f t="shared" ca="1" si="1928"/>
        <v>0</v>
      </c>
      <c r="CE745">
        <f t="shared" ca="1" si="1928"/>
        <v>0</v>
      </c>
      <c r="CF745" s="91">
        <f t="shared" ca="1" si="1928"/>
        <v>0</v>
      </c>
      <c r="CG745">
        <f t="shared" ca="1" si="1928"/>
        <v>0</v>
      </c>
      <c r="CH745">
        <f t="shared" ca="1" si="1928"/>
        <v>0</v>
      </c>
      <c r="CI745">
        <f t="shared" ca="1" si="1928"/>
        <v>0</v>
      </c>
      <c r="CJ745">
        <f t="shared" ref="CJ745:EN748" ca="1" si="1929">IF($H745="Yes",-$L745+$M745,0)</f>
        <v>0</v>
      </c>
      <c r="CK745">
        <f t="shared" ca="1" si="1929"/>
        <v>0</v>
      </c>
      <c r="CL745">
        <f t="shared" ca="1" si="1929"/>
        <v>0</v>
      </c>
      <c r="CM745">
        <f t="shared" ca="1" si="1929"/>
        <v>0</v>
      </c>
      <c r="CN745">
        <f t="shared" ca="1" si="1929"/>
        <v>0</v>
      </c>
      <c r="CO745">
        <f t="shared" ca="1" si="1929"/>
        <v>0</v>
      </c>
      <c r="CP745">
        <f t="shared" ca="1" si="1929"/>
        <v>0</v>
      </c>
      <c r="CQ745">
        <f t="shared" ca="1" si="1929"/>
        <v>0</v>
      </c>
      <c r="CR745">
        <f t="shared" ca="1" si="1929"/>
        <v>0</v>
      </c>
      <c r="CS745">
        <f t="shared" ca="1" si="1929"/>
        <v>0</v>
      </c>
      <c r="CT745">
        <f t="shared" ca="1" si="1929"/>
        <v>0</v>
      </c>
      <c r="CU745">
        <f t="shared" ca="1" si="1929"/>
        <v>0</v>
      </c>
      <c r="CV745">
        <f t="shared" ca="1" si="1929"/>
        <v>0</v>
      </c>
      <c r="CW745">
        <f t="shared" ca="1" si="1929"/>
        <v>0</v>
      </c>
      <c r="CX745">
        <f t="shared" ca="1" si="1929"/>
        <v>0</v>
      </c>
      <c r="CY745">
        <f t="shared" ca="1" si="1929"/>
        <v>0</v>
      </c>
      <c r="CZ745">
        <f t="shared" ca="1" si="1929"/>
        <v>0</v>
      </c>
      <c r="DA745">
        <f t="shared" ca="1" si="1929"/>
        <v>0</v>
      </c>
      <c r="DB745">
        <f t="shared" ca="1" si="1929"/>
        <v>0</v>
      </c>
      <c r="DC745">
        <f t="shared" ca="1" si="1929"/>
        <v>0</v>
      </c>
      <c r="DD745">
        <f t="shared" ca="1" si="1929"/>
        <v>0</v>
      </c>
      <c r="DE745">
        <f t="shared" ca="1" si="1929"/>
        <v>0</v>
      </c>
      <c r="DF745">
        <f t="shared" ca="1" si="1929"/>
        <v>0</v>
      </c>
      <c r="DG745">
        <f t="shared" ca="1" si="1929"/>
        <v>0</v>
      </c>
      <c r="DH745">
        <f t="shared" ca="1" si="1929"/>
        <v>0</v>
      </c>
      <c r="DI745">
        <f t="shared" ca="1" si="1929"/>
        <v>0</v>
      </c>
      <c r="DJ745" s="91">
        <f t="shared" ca="1" si="1929"/>
        <v>0</v>
      </c>
      <c r="DK745">
        <f t="shared" ca="1" si="1929"/>
        <v>0</v>
      </c>
      <c r="DL745">
        <f t="shared" ca="1" si="1929"/>
        <v>0</v>
      </c>
      <c r="DM745">
        <f t="shared" ca="1" si="1929"/>
        <v>0</v>
      </c>
      <c r="DN745">
        <f t="shared" ca="1" si="1929"/>
        <v>0</v>
      </c>
      <c r="DO745">
        <f t="shared" ca="1" si="1929"/>
        <v>0</v>
      </c>
      <c r="DP745">
        <f t="shared" ca="1" si="1929"/>
        <v>0</v>
      </c>
      <c r="DQ745">
        <f t="shared" ca="1" si="1929"/>
        <v>0</v>
      </c>
      <c r="DR745">
        <f t="shared" ca="1" si="1929"/>
        <v>0</v>
      </c>
      <c r="DS745">
        <f t="shared" ca="1" si="1929"/>
        <v>0</v>
      </c>
      <c r="DT745">
        <f t="shared" ca="1" si="1929"/>
        <v>0</v>
      </c>
      <c r="DU745">
        <f t="shared" ca="1" si="1929"/>
        <v>0</v>
      </c>
      <c r="DV745">
        <f t="shared" ca="1" si="1929"/>
        <v>0</v>
      </c>
      <c r="DW745">
        <f t="shared" ca="1" si="1929"/>
        <v>0</v>
      </c>
      <c r="DX745">
        <f t="shared" ca="1" si="1929"/>
        <v>0</v>
      </c>
      <c r="DY745">
        <f t="shared" ca="1" si="1929"/>
        <v>0</v>
      </c>
      <c r="DZ745">
        <f t="shared" ca="1" si="1929"/>
        <v>0</v>
      </c>
      <c r="EA745">
        <f t="shared" ca="1" si="1929"/>
        <v>0</v>
      </c>
      <c r="EB745">
        <f t="shared" ca="1" si="1929"/>
        <v>0</v>
      </c>
      <c r="EC745">
        <f t="shared" ca="1" si="1929"/>
        <v>0</v>
      </c>
      <c r="ED745">
        <f t="shared" ca="1" si="1929"/>
        <v>0</v>
      </c>
      <c r="EE745">
        <f t="shared" ca="1" si="1929"/>
        <v>0</v>
      </c>
      <c r="EF745">
        <f t="shared" ca="1" si="1929"/>
        <v>0</v>
      </c>
      <c r="EG745">
        <f t="shared" ca="1" si="1929"/>
        <v>0</v>
      </c>
      <c r="EH745">
        <f t="shared" ca="1" si="1929"/>
        <v>0</v>
      </c>
      <c r="EI745">
        <f t="shared" ca="1" si="1929"/>
        <v>0</v>
      </c>
      <c r="EJ745">
        <f t="shared" ca="1" si="1929"/>
        <v>0</v>
      </c>
      <c r="EK745">
        <f t="shared" ca="1" si="1929"/>
        <v>0</v>
      </c>
      <c r="EL745">
        <f t="shared" ca="1" si="1929"/>
        <v>0</v>
      </c>
      <c r="EM745">
        <f t="shared" ca="1" si="1929"/>
        <v>0</v>
      </c>
      <c r="EN745" s="91">
        <f t="shared" ca="1" si="1929"/>
        <v>0</v>
      </c>
    </row>
    <row r="746" spans="1:144">
      <c r="A746" t="str">
        <f ca="1"/>
        <v>Superstructure</v>
      </c>
      <c r="B746" t="str">
        <f ca="1"/>
        <v>Beams</v>
      </c>
      <c r="C746">
        <f ca="1"/>
        <v>0</v>
      </c>
      <c r="D746" t="str">
        <f ca="1"/>
        <v/>
      </c>
      <c r="E746">
        <f ca="1"/>
        <v>0</v>
      </c>
      <c r="F746">
        <f ca="1"/>
        <v>0</v>
      </c>
      <c r="G746">
        <f ca="1"/>
        <v>0</v>
      </c>
      <c r="H746" t="str">
        <f ca="1"/>
        <v/>
      </c>
      <c r="I746">
        <f ca="1"/>
        <v>0</v>
      </c>
      <c r="J746" t="str">
        <f ca="1"/>
        <v/>
      </c>
      <c r="K746" t="str">
        <f ca="1"/>
        <v>0</v>
      </c>
      <c r="L746" t="str">
        <f ca="1"/>
        <v>0</v>
      </c>
      <c r="M746" t="str">
        <f ca="1"/>
        <v>0</v>
      </c>
      <c r="X746" s="91">
        <f t="shared" ca="1" si="1924"/>
        <v>0</v>
      </c>
      <c r="Y746">
        <f t="shared" ref="Y746:CJ749" ca="1" si="1930">IF($H746="Yes",-$L746+$M746,0)</f>
        <v>0</v>
      </c>
      <c r="Z746">
        <f t="shared" ca="1" si="1930"/>
        <v>0</v>
      </c>
      <c r="AA746">
        <f t="shared" ca="1" si="1930"/>
        <v>0</v>
      </c>
      <c r="AB746">
        <f t="shared" ca="1" si="1930"/>
        <v>0</v>
      </c>
      <c r="AC746">
        <f t="shared" ca="1" si="1930"/>
        <v>0</v>
      </c>
      <c r="AD746">
        <f t="shared" ca="1" si="1930"/>
        <v>0</v>
      </c>
      <c r="AE746">
        <f t="shared" ca="1" si="1930"/>
        <v>0</v>
      </c>
      <c r="AF746">
        <f t="shared" ca="1" si="1930"/>
        <v>0</v>
      </c>
      <c r="AG746">
        <f t="shared" ca="1" si="1930"/>
        <v>0</v>
      </c>
      <c r="AH746">
        <f t="shared" ca="1" si="1930"/>
        <v>0</v>
      </c>
      <c r="AI746">
        <f t="shared" ca="1" si="1930"/>
        <v>0</v>
      </c>
      <c r="AJ746">
        <f t="shared" ca="1" si="1930"/>
        <v>0</v>
      </c>
      <c r="AK746">
        <f t="shared" ca="1" si="1930"/>
        <v>0</v>
      </c>
      <c r="AL746">
        <f t="shared" ca="1" si="1930"/>
        <v>0</v>
      </c>
      <c r="AM746">
        <f t="shared" ca="1" si="1930"/>
        <v>0</v>
      </c>
      <c r="AN746">
        <f t="shared" ca="1" si="1930"/>
        <v>0</v>
      </c>
      <c r="AO746">
        <f t="shared" ca="1" si="1930"/>
        <v>0</v>
      </c>
      <c r="AP746">
        <f t="shared" ca="1" si="1930"/>
        <v>0</v>
      </c>
      <c r="AQ746">
        <f t="shared" ca="1" si="1930"/>
        <v>0</v>
      </c>
      <c r="AR746">
        <f t="shared" ca="1" si="1930"/>
        <v>0</v>
      </c>
      <c r="AS746">
        <f t="shared" ca="1" si="1930"/>
        <v>0</v>
      </c>
      <c r="AT746">
        <f t="shared" ca="1" si="1930"/>
        <v>0</v>
      </c>
      <c r="AU746">
        <f t="shared" ca="1" si="1930"/>
        <v>0</v>
      </c>
      <c r="AV746">
        <f t="shared" ca="1" si="1930"/>
        <v>0</v>
      </c>
      <c r="AW746">
        <f t="shared" ca="1" si="1930"/>
        <v>0</v>
      </c>
      <c r="AX746">
        <f t="shared" ca="1" si="1930"/>
        <v>0</v>
      </c>
      <c r="AY746">
        <f t="shared" ca="1" si="1930"/>
        <v>0</v>
      </c>
      <c r="AZ746">
        <f t="shared" ca="1" si="1930"/>
        <v>0</v>
      </c>
      <c r="BA746">
        <f t="shared" ca="1" si="1930"/>
        <v>0</v>
      </c>
      <c r="BB746" s="91">
        <f t="shared" ca="1" si="1930"/>
        <v>0</v>
      </c>
      <c r="BC746">
        <f t="shared" ca="1" si="1930"/>
        <v>0</v>
      </c>
      <c r="BD746">
        <f t="shared" ca="1" si="1930"/>
        <v>0</v>
      </c>
      <c r="BE746">
        <f t="shared" ca="1" si="1930"/>
        <v>0</v>
      </c>
      <c r="BF746">
        <f t="shared" ca="1" si="1930"/>
        <v>0</v>
      </c>
      <c r="BG746">
        <f t="shared" ca="1" si="1930"/>
        <v>0</v>
      </c>
      <c r="BH746">
        <f t="shared" ca="1" si="1930"/>
        <v>0</v>
      </c>
      <c r="BI746">
        <f t="shared" ca="1" si="1930"/>
        <v>0</v>
      </c>
      <c r="BJ746">
        <f t="shared" ca="1" si="1930"/>
        <v>0</v>
      </c>
      <c r="BK746">
        <f t="shared" ca="1" si="1930"/>
        <v>0</v>
      </c>
      <c r="BL746">
        <f t="shared" ca="1" si="1930"/>
        <v>0</v>
      </c>
      <c r="BM746">
        <f t="shared" ca="1" si="1930"/>
        <v>0</v>
      </c>
      <c r="BN746">
        <f t="shared" ca="1" si="1930"/>
        <v>0</v>
      </c>
      <c r="BO746">
        <f t="shared" ca="1" si="1930"/>
        <v>0</v>
      </c>
      <c r="BP746">
        <f t="shared" ca="1" si="1930"/>
        <v>0</v>
      </c>
      <c r="BQ746">
        <f t="shared" ca="1" si="1930"/>
        <v>0</v>
      </c>
      <c r="BR746">
        <f t="shared" ca="1" si="1930"/>
        <v>0</v>
      </c>
      <c r="BS746">
        <f t="shared" ca="1" si="1930"/>
        <v>0</v>
      </c>
      <c r="BT746">
        <f t="shared" ca="1" si="1930"/>
        <v>0</v>
      </c>
      <c r="BU746">
        <f t="shared" ca="1" si="1930"/>
        <v>0</v>
      </c>
      <c r="BV746">
        <f t="shared" ca="1" si="1930"/>
        <v>0</v>
      </c>
      <c r="BW746">
        <f t="shared" ca="1" si="1930"/>
        <v>0</v>
      </c>
      <c r="BX746">
        <f t="shared" ca="1" si="1930"/>
        <v>0</v>
      </c>
      <c r="BY746">
        <f t="shared" ca="1" si="1930"/>
        <v>0</v>
      </c>
      <c r="BZ746">
        <f t="shared" ca="1" si="1930"/>
        <v>0</v>
      </c>
      <c r="CA746">
        <f t="shared" ca="1" si="1930"/>
        <v>0</v>
      </c>
      <c r="CB746">
        <f t="shared" ca="1" si="1930"/>
        <v>0</v>
      </c>
      <c r="CC746">
        <f t="shared" ca="1" si="1930"/>
        <v>0</v>
      </c>
      <c r="CD746">
        <f t="shared" ca="1" si="1930"/>
        <v>0</v>
      </c>
      <c r="CE746">
        <f t="shared" ca="1" si="1930"/>
        <v>0</v>
      </c>
      <c r="CF746" s="91">
        <f t="shared" ca="1" si="1930"/>
        <v>0</v>
      </c>
      <c r="CG746">
        <f t="shared" ca="1" si="1930"/>
        <v>0</v>
      </c>
      <c r="CH746">
        <f t="shared" ca="1" si="1930"/>
        <v>0</v>
      </c>
      <c r="CI746">
        <f t="shared" ca="1" si="1930"/>
        <v>0</v>
      </c>
      <c r="CJ746">
        <f t="shared" ca="1" si="1930"/>
        <v>0</v>
      </c>
      <c r="CK746">
        <f t="shared" ca="1" si="1929"/>
        <v>0</v>
      </c>
      <c r="CL746">
        <f t="shared" ca="1" si="1929"/>
        <v>0</v>
      </c>
      <c r="CM746">
        <f t="shared" ca="1" si="1929"/>
        <v>0</v>
      </c>
      <c r="CN746">
        <f t="shared" ca="1" si="1929"/>
        <v>0</v>
      </c>
      <c r="CO746">
        <f t="shared" ca="1" si="1929"/>
        <v>0</v>
      </c>
      <c r="CP746">
        <f t="shared" ca="1" si="1929"/>
        <v>0</v>
      </c>
      <c r="CQ746">
        <f t="shared" ca="1" si="1929"/>
        <v>0</v>
      </c>
      <c r="CR746">
        <f t="shared" ca="1" si="1929"/>
        <v>0</v>
      </c>
      <c r="CS746">
        <f t="shared" ca="1" si="1929"/>
        <v>0</v>
      </c>
      <c r="CT746">
        <f t="shared" ca="1" si="1929"/>
        <v>0</v>
      </c>
      <c r="CU746">
        <f t="shared" ca="1" si="1929"/>
        <v>0</v>
      </c>
      <c r="CV746">
        <f t="shared" ca="1" si="1929"/>
        <v>0</v>
      </c>
      <c r="CW746">
        <f t="shared" ca="1" si="1929"/>
        <v>0</v>
      </c>
      <c r="CX746">
        <f t="shared" ca="1" si="1929"/>
        <v>0</v>
      </c>
      <c r="CY746">
        <f t="shared" ca="1" si="1929"/>
        <v>0</v>
      </c>
      <c r="CZ746">
        <f t="shared" ca="1" si="1929"/>
        <v>0</v>
      </c>
      <c r="DA746">
        <f t="shared" ca="1" si="1929"/>
        <v>0</v>
      </c>
      <c r="DB746">
        <f t="shared" ca="1" si="1929"/>
        <v>0</v>
      </c>
      <c r="DC746">
        <f t="shared" ca="1" si="1929"/>
        <v>0</v>
      </c>
      <c r="DD746">
        <f t="shared" ca="1" si="1929"/>
        <v>0</v>
      </c>
      <c r="DE746">
        <f t="shared" ca="1" si="1929"/>
        <v>0</v>
      </c>
      <c r="DF746">
        <f t="shared" ca="1" si="1929"/>
        <v>0</v>
      </c>
      <c r="DG746">
        <f t="shared" ca="1" si="1929"/>
        <v>0</v>
      </c>
      <c r="DH746">
        <f t="shared" ca="1" si="1929"/>
        <v>0</v>
      </c>
      <c r="DI746">
        <f t="shared" ca="1" si="1929"/>
        <v>0</v>
      </c>
      <c r="DJ746" s="91">
        <f t="shared" ca="1" si="1929"/>
        <v>0</v>
      </c>
      <c r="DK746">
        <f t="shared" ca="1" si="1929"/>
        <v>0</v>
      </c>
      <c r="DL746">
        <f t="shared" ca="1" si="1929"/>
        <v>0</v>
      </c>
      <c r="DM746">
        <f t="shared" ca="1" si="1929"/>
        <v>0</v>
      </c>
      <c r="DN746">
        <f t="shared" ca="1" si="1929"/>
        <v>0</v>
      </c>
      <c r="DO746">
        <f t="shared" ca="1" si="1929"/>
        <v>0</v>
      </c>
      <c r="DP746">
        <f t="shared" ca="1" si="1929"/>
        <v>0</v>
      </c>
      <c r="DQ746">
        <f t="shared" ca="1" si="1929"/>
        <v>0</v>
      </c>
      <c r="DR746">
        <f t="shared" ca="1" si="1929"/>
        <v>0</v>
      </c>
      <c r="DS746">
        <f t="shared" ca="1" si="1929"/>
        <v>0</v>
      </c>
      <c r="DT746">
        <f t="shared" ca="1" si="1929"/>
        <v>0</v>
      </c>
      <c r="DU746">
        <f t="shared" ca="1" si="1929"/>
        <v>0</v>
      </c>
      <c r="DV746">
        <f t="shared" ca="1" si="1929"/>
        <v>0</v>
      </c>
      <c r="DW746">
        <f t="shared" ca="1" si="1929"/>
        <v>0</v>
      </c>
      <c r="DX746">
        <f t="shared" ca="1" si="1929"/>
        <v>0</v>
      </c>
      <c r="DY746">
        <f t="shared" ca="1" si="1929"/>
        <v>0</v>
      </c>
      <c r="DZ746">
        <f t="shared" ca="1" si="1929"/>
        <v>0</v>
      </c>
      <c r="EA746">
        <f t="shared" ca="1" si="1929"/>
        <v>0</v>
      </c>
      <c r="EB746">
        <f t="shared" ca="1" si="1929"/>
        <v>0</v>
      </c>
      <c r="EC746">
        <f t="shared" ca="1" si="1929"/>
        <v>0</v>
      </c>
      <c r="ED746">
        <f t="shared" ca="1" si="1929"/>
        <v>0</v>
      </c>
      <c r="EE746">
        <f t="shared" ca="1" si="1929"/>
        <v>0</v>
      </c>
      <c r="EF746">
        <f t="shared" ca="1" si="1929"/>
        <v>0</v>
      </c>
      <c r="EG746">
        <f t="shared" ca="1" si="1929"/>
        <v>0</v>
      </c>
      <c r="EH746">
        <f t="shared" ca="1" si="1929"/>
        <v>0</v>
      </c>
      <c r="EI746">
        <f t="shared" ca="1" si="1929"/>
        <v>0</v>
      </c>
      <c r="EJ746">
        <f t="shared" ca="1" si="1929"/>
        <v>0</v>
      </c>
      <c r="EK746">
        <f t="shared" ca="1" si="1929"/>
        <v>0</v>
      </c>
      <c r="EL746">
        <f t="shared" ca="1" si="1929"/>
        <v>0</v>
      </c>
      <c r="EM746">
        <f t="shared" ca="1" si="1929"/>
        <v>0</v>
      </c>
      <c r="EN746" s="91">
        <f t="shared" ca="1" si="1929"/>
        <v>0</v>
      </c>
    </row>
    <row r="747" spans="1:144">
      <c r="A747" t="str">
        <f ca="1"/>
        <v>Superstructure</v>
      </c>
      <c r="B747" t="str">
        <f ca="1"/>
        <v>Secondary beams</v>
      </c>
      <c r="C747">
        <f ca="1"/>
        <v>0</v>
      </c>
      <c r="D747" t="str">
        <f ca="1"/>
        <v/>
      </c>
      <c r="E747">
        <f ca="1"/>
        <v>0</v>
      </c>
      <c r="F747">
        <f ca="1"/>
        <v>0</v>
      </c>
      <c r="G747">
        <f ca="1"/>
        <v>0</v>
      </c>
      <c r="H747" t="str">
        <f ca="1"/>
        <v/>
      </c>
      <c r="I747">
        <f ca="1"/>
        <v>0</v>
      </c>
      <c r="J747" t="str">
        <f ca="1"/>
        <v/>
      </c>
      <c r="K747" t="str">
        <f ca="1"/>
        <v>0</v>
      </c>
      <c r="L747" t="str">
        <f ca="1"/>
        <v>0</v>
      </c>
      <c r="M747" t="str">
        <f ca="1"/>
        <v>0</v>
      </c>
      <c r="X747" s="91">
        <f t="shared" ca="1" si="1924"/>
        <v>0</v>
      </c>
      <c r="Y747">
        <f t="shared" ca="1" si="1930"/>
        <v>0</v>
      </c>
      <c r="Z747">
        <f t="shared" ca="1" si="1930"/>
        <v>0</v>
      </c>
      <c r="AA747">
        <f t="shared" ca="1" si="1930"/>
        <v>0</v>
      </c>
      <c r="AB747">
        <f t="shared" ca="1" si="1930"/>
        <v>0</v>
      </c>
      <c r="AC747">
        <f t="shared" ca="1" si="1930"/>
        <v>0</v>
      </c>
      <c r="AD747">
        <f t="shared" ca="1" si="1930"/>
        <v>0</v>
      </c>
      <c r="AE747">
        <f t="shared" ca="1" si="1930"/>
        <v>0</v>
      </c>
      <c r="AF747">
        <f t="shared" ca="1" si="1930"/>
        <v>0</v>
      </c>
      <c r="AG747">
        <f t="shared" ca="1" si="1930"/>
        <v>0</v>
      </c>
      <c r="AH747">
        <f t="shared" ca="1" si="1930"/>
        <v>0</v>
      </c>
      <c r="AI747">
        <f t="shared" ca="1" si="1930"/>
        <v>0</v>
      </c>
      <c r="AJ747">
        <f t="shared" ca="1" si="1930"/>
        <v>0</v>
      </c>
      <c r="AK747">
        <f t="shared" ca="1" si="1930"/>
        <v>0</v>
      </c>
      <c r="AL747">
        <f t="shared" ca="1" si="1930"/>
        <v>0</v>
      </c>
      <c r="AM747">
        <f t="shared" ca="1" si="1930"/>
        <v>0</v>
      </c>
      <c r="AN747">
        <f t="shared" ca="1" si="1930"/>
        <v>0</v>
      </c>
      <c r="AO747">
        <f t="shared" ca="1" si="1930"/>
        <v>0</v>
      </c>
      <c r="AP747">
        <f t="shared" ca="1" si="1930"/>
        <v>0</v>
      </c>
      <c r="AQ747">
        <f t="shared" ca="1" si="1930"/>
        <v>0</v>
      </c>
      <c r="AR747">
        <f t="shared" ca="1" si="1930"/>
        <v>0</v>
      </c>
      <c r="AS747">
        <f t="shared" ca="1" si="1930"/>
        <v>0</v>
      </c>
      <c r="AT747">
        <f t="shared" ca="1" si="1930"/>
        <v>0</v>
      </c>
      <c r="AU747">
        <f t="shared" ca="1" si="1930"/>
        <v>0</v>
      </c>
      <c r="AV747">
        <f t="shared" ca="1" si="1930"/>
        <v>0</v>
      </c>
      <c r="AW747">
        <f t="shared" ca="1" si="1930"/>
        <v>0</v>
      </c>
      <c r="AX747">
        <f t="shared" ca="1" si="1930"/>
        <v>0</v>
      </c>
      <c r="AY747">
        <f t="shared" ca="1" si="1930"/>
        <v>0</v>
      </c>
      <c r="AZ747">
        <f t="shared" ca="1" si="1930"/>
        <v>0</v>
      </c>
      <c r="BA747">
        <f t="shared" ca="1" si="1930"/>
        <v>0</v>
      </c>
      <c r="BB747" s="91">
        <f t="shared" ca="1" si="1930"/>
        <v>0</v>
      </c>
      <c r="BC747">
        <f t="shared" ca="1" si="1930"/>
        <v>0</v>
      </c>
      <c r="BD747">
        <f t="shared" ca="1" si="1930"/>
        <v>0</v>
      </c>
      <c r="BE747">
        <f t="shared" ca="1" si="1930"/>
        <v>0</v>
      </c>
      <c r="BF747">
        <f t="shared" ca="1" si="1930"/>
        <v>0</v>
      </c>
      <c r="BG747">
        <f t="shared" ca="1" si="1930"/>
        <v>0</v>
      </c>
      <c r="BH747">
        <f t="shared" ca="1" si="1930"/>
        <v>0</v>
      </c>
      <c r="BI747">
        <f t="shared" ca="1" si="1930"/>
        <v>0</v>
      </c>
      <c r="BJ747">
        <f t="shared" ca="1" si="1930"/>
        <v>0</v>
      </c>
      <c r="BK747">
        <f t="shared" ca="1" si="1930"/>
        <v>0</v>
      </c>
      <c r="BL747">
        <f t="shared" ca="1" si="1930"/>
        <v>0</v>
      </c>
      <c r="BM747">
        <f t="shared" ca="1" si="1930"/>
        <v>0</v>
      </c>
      <c r="BN747">
        <f t="shared" ca="1" si="1930"/>
        <v>0</v>
      </c>
      <c r="BO747">
        <f t="shared" ca="1" si="1930"/>
        <v>0</v>
      </c>
      <c r="BP747">
        <f t="shared" ca="1" si="1930"/>
        <v>0</v>
      </c>
      <c r="BQ747">
        <f t="shared" ca="1" si="1930"/>
        <v>0</v>
      </c>
      <c r="BR747">
        <f t="shared" ca="1" si="1930"/>
        <v>0</v>
      </c>
      <c r="BS747">
        <f t="shared" ca="1" si="1930"/>
        <v>0</v>
      </c>
      <c r="BT747">
        <f t="shared" ca="1" si="1930"/>
        <v>0</v>
      </c>
      <c r="BU747">
        <f t="shared" ca="1" si="1930"/>
        <v>0</v>
      </c>
      <c r="BV747">
        <f t="shared" ca="1" si="1930"/>
        <v>0</v>
      </c>
      <c r="BW747">
        <f t="shared" ca="1" si="1930"/>
        <v>0</v>
      </c>
      <c r="BX747">
        <f t="shared" ca="1" si="1930"/>
        <v>0</v>
      </c>
      <c r="BY747">
        <f t="shared" ca="1" si="1930"/>
        <v>0</v>
      </c>
      <c r="BZ747">
        <f t="shared" ca="1" si="1930"/>
        <v>0</v>
      </c>
      <c r="CA747">
        <f t="shared" ca="1" si="1930"/>
        <v>0</v>
      </c>
      <c r="CB747">
        <f t="shared" ca="1" si="1930"/>
        <v>0</v>
      </c>
      <c r="CC747">
        <f t="shared" ca="1" si="1930"/>
        <v>0</v>
      </c>
      <c r="CD747">
        <f t="shared" ca="1" si="1930"/>
        <v>0</v>
      </c>
      <c r="CE747">
        <f t="shared" ca="1" si="1930"/>
        <v>0</v>
      </c>
      <c r="CF747" s="91">
        <f t="shared" ca="1" si="1930"/>
        <v>0</v>
      </c>
      <c r="CG747">
        <f t="shared" ca="1" si="1930"/>
        <v>0</v>
      </c>
      <c r="CH747">
        <f t="shared" ca="1" si="1930"/>
        <v>0</v>
      </c>
      <c r="CI747">
        <f t="shared" ca="1" si="1930"/>
        <v>0</v>
      </c>
      <c r="CJ747">
        <f t="shared" ca="1" si="1930"/>
        <v>0</v>
      </c>
      <c r="CK747">
        <f t="shared" ca="1" si="1929"/>
        <v>0</v>
      </c>
      <c r="CL747">
        <f t="shared" ca="1" si="1929"/>
        <v>0</v>
      </c>
      <c r="CM747">
        <f t="shared" ca="1" si="1929"/>
        <v>0</v>
      </c>
      <c r="CN747">
        <f t="shared" ca="1" si="1929"/>
        <v>0</v>
      </c>
      <c r="CO747">
        <f t="shared" ca="1" si="1929"/>
        <v>0</v>
      </c>
      <c r="CP747">
        <f t="shared" ca="1" si="1929"/>
        <v>0</v>
      </c>
      <c r="CQ747">
        <f t="shared" ca="1" si="1929"/>
        <v>0</v>
      </c>
      <c r="CR747">
        <f t="shared" ca="1" si="1929"/>
        <v>0</v>
      </c>
      <c r="CS747">
        <f t="shared" ca="1" si="1929"/>
        <v>0</v>
      </c>
      <c r="CT747">
        <f t="shared" ca="1" si="1929"/>
        <v>0</v>
      </c>
      <c r="CU747">
        <f t="shared" ca="1" si="1929"/>
        <v>0</v>
      </c>
      <c r="CV747">
        <f t="shared" ca="1" si="1929"/>
        <v>0</v>
      </c>
      <c r="CW747">
        <f t="shared" ca="1" si="1929"/>
        <v>0</v>
      </c>
      <c r="CX747">
        <f t="shared" ca="1" si="1929"/>
        <v>0</v>
      </c>
      <c r="CY747">
        <f t="shared" ca="1" si="1929"/>
        <v>0</v>
      </c>
      <c r="CZ747">
        <f t="shared" ca="1" si="1929"/>
        <v>0</v>
      </c>
      <c r="DA747">
        <f t="shared" ca="1" si="1929"/>
        <v>0</v>
      </c>
      <c r="DB747">
        <f t="shared" ca="1" si="1929"/>
        <v>0</v>
      </c>
      <c r="DC747">
        <f t="shared" ca="1" si="1929"/>
        <v>0</v>
      </c>
      <c r="DD747">
        <f t="shared" ca="1" si="1929"/>
        <v>0</v>
      </c>
      <c r="DE747">
        <f t="shared" ca="1" si="1929"/>
        <v>0</v>
      </c>
      <c r="DF747">
        <f t="shared" ca="1" si="1929"/>
        <v>0</v>
      </c>
      <c r="DG747">
        <f t="shared" ca="1" si="1929"/>
        <v>0</v>
      </c>
      <c r="DH747">
        <f t="shared" ca="1" si="1929"/>
        <v>0</v>
      </c>
      <c r="DI747">
        <f t="shared" ca="1" si="1929"/>
        <v>0</v>
      </c>
      <c r="DJ747" s="91">
        <f t="shared" ca="1" si="1929"/>
        <v>0</v>
      </c>
      <c r="DK747">
        <f t="shared" ca="1" si="1929"/>
        <v>0</v>
      </c>
      <c r="DL747">
        <f t="shared" ca="1" si="1929"/>
        <v>0</v>
      </c>
      <c r="DM747">
        <f t="shared" ca="1" si="1929"/>
        <v>0</v>
      </c>
      <c r="DN747">
        <f t="shared" ca="1" si="1929"/>
        <v>0</v>
      </c>
      <c r="DO747">
        <f t="shared" ca="1" si="1929"/>
        <v>0</v>
      </c>
      <c r="DP747">
        <f t="shared" ca="1" si="1929"/>
        <v>0</v>
      </c>
      <c r="DQ747">
        <f t="shared" ca="1" si="1929"/>
        <v>0</v>
      </c>
      <c r="DR747">
        <f t="shared" ca="1" si="1929"/>
        <v>0</v>
      </c>
      <c r="DS747">
        <f t="shared" ca="1" si="1929"/>
        <v>0</v>
      </c>
      <c r="DT747">
        <f t="shared" ca="1" si="1929"/>
        <v>0</v>
      </c>
      <c r="DU747">
        <f t="shared" ca="1" si="1929"/>
        <v>0</v>
      </c>
      <c r="DV747">
        <f t="shared" ca="1" si="1929"/>
        <v>0</v>
      </c>
      <c r="DW747">
        <f t="shared" ca="1" si="1929"/>
        <v>0</v>
      </c>
      <c r="DX747">
        <f t="shared" ca="1" si="1929"/>
        <v>0</v>
      </c>
      <c r="DY747">
        <f t="shared" ca="1" si="1929"/>
        <v>0</v>
      </c>
      <c r="DZ747">
        <f t="shared" ca="1" si="1929"/>
        <v>0</v>
      </c>
      <c r="EA747">
        <f t="shared" ca="1" si="1929"/>
        <v>0</v>
      </c>
      <c r="EB747">
        <f t="shared" ca="1" si="1929"/>
        <v>0</v>
      </c>
      <c r="EC747">
        <f t="shared" ca="1" si="1929"/>
        <v>0</v>
      </c>
      <c r="ED747">
        <f t="shared" ca="1" si="1929"/>
        <v>0</v>
      </c>
      <c r="EE747">
        <f t="shared" ca="1" si="1929"/>
        <v>0</v>
      </c>
      <c r="EF747">
        <f t="shared" ca="1" si="1929"/>
        <v>0</v>
      </c>
      <c r="EG747">
        <f t="shared" ca="1" si="1929"/>
        <v>0</v>
      </c>
      <c r="EH747">
        <f t="shared" ca="1" si="1929"/>
        <v>0</v>
      </c>
      <c r="EI747">
        <f t="shared" ca="1" si="1929"/>
        <v>0</v>
      </c>
      <c r="EJ747">
        <f t="shared" ca="1" si="1929"/>
        <v>0</v>
      </c>
      <c r="EK747">
        <f t="shared" ca="1" si="1929"/>
        <v>0</v>
      </c>
      <c r="EL747">
        <f t="shared" ca="1" si="1929"/>
        <v>0</v>
      </c>
      <c r="EM747">
        <f t="shared" ca="1" si="1929"/>
        <v>0</v>
      </c>
      <c r="EN747" s="91">
        <f t="shared" ca="1" si="1929"/>
        <v>0</v>
      </c>
    </row>
    <row r="748" spans="1:144">
      <c r="A748" t="str">
        <f ca="1"/>
        <v>Upper floors</v>
      </c>
      <c r="B748" t="str">
        <f ca="1"/>
        <v>Floor slab</v>
      </c>
      <c r="C748">
        <f ca="1"/>
        <v>0</v>
      </c>
      <c r="D748" t="str">
        <f ca="1"/>
        <v/>
      </c>
      <c r="E748">
        <f ca="1"/>
        <v>0</v>
      </c>
      <c r="F748">
        <f ca="1"/>
        <v>0</v>
      </c>
      <c r="G748">
        <f ca="1"/>
        <v>0</v>
      </c>
      <c r="H748" t="str">
        <f ca="1"/>
        <v/>
      </c>
      <c r="I748">
        <f ca="1"/>
        <v>0</v>
      </c>
      <c r="J748" t="str">
        <f ca="1"/>
        <v/>
      </c>
      <c r="K748" t="str">
        <f ca="1"/>
        <v>0</v>
      </c>
      <c r="L748" t="str">
        <f ca="1"/>
        <v>0</v>
      </c>
      <c r="M748" t="str">
        <f ca="1"/>
        <v>0</v>
      </c>
      <c r="X748" s="91">
        <f t="shared" ca="1" si="1924"/>
        <v>0</v>
      </c>
      <c r="Y748">
        <f t="shared" ca="1" si="1930"/>
        <v>0</v>
      </c>
      <c r="Z748">
        <f t="shared" ca="1" si="1930"/>
        <v>0</v>
      </c>
      <c r="AA748">
        <f t="shared" ca="1" si="1930"/>
        <v>0</v>
      </c>
      <c r="AB748">
        <f t="shared" ca="1" si="1930"/>
        <v>0</v>
      </c>
      <c r="AC748">
        <f t="shared" ca="1" si="1930"/>
        <v>0</v>
      </c>
      <c r="AD748">
        <f t="shared" ca="1" si="1930"/>
        <v>0</v>
      </c>
      <c r="AE748">
        <f t="shared" ca="1" si="1930"/>
        <v>0</v>
      </c>
      <c r="AF748">
        <f t="shared" ca="1" si="1930"/>
        <v>0</v>
      </c>
      <c r="AG748">
        <f t="shared" ca="1" si="1930"/>
        <v>0</v>
      </c>
      <c r="AH748">
        <f t="shared" ca="1" si="1930"/>
        <v>0</v>
      </c>
      <c r="AI748">
        <f t="shared" ca="1" si="1930"/>
        <v>0</v>
      </c>
      <c r="AJ748">
        <f t="shared" ca="1" si="1930"/>
        <v>0</v>
      </c>
      <c r="AK748">
        <f t="shared" ca="1" si="1930"/>
        <v>0</v>
      </c>
      <c r="AL748">
        <f t="shared" ca="1" si="1930"/>
        <v>0</v>
      </c>
      <c r="AM748">
        <f t="shared" ca="1" si="1930"/>
        <v>0</v>
      </c>
      <c r="AN748">
        <f t="shared" ca="1" si="1930"/>
        <v>0</v>
      </c>
      <c r="AO748">
        <f t="shared" ca="1" si="1930"/>
        <v>0</v>
      </c>
      <c r="AP748">
        <f t="shared" ca="1" si="1930"/>
        <v>0</v>
      </c>
      <c r="AQ748">
        <f t="shared" ca="1" si="1930"/>
        <v>0</v>
      </c>
      <c r="AR748">
        <f t="shared" ca="1" si="1930"/>
        <v>0</v>
      </c>
      <c r="AS748">
        <f t="shared" ca="1" si="1930"/>
        <v>0</v>
      </c>
      <c r="AT748">
        <f t="shared" ca="1" si="1930"/>
        <v>0</v>
      </c>
      <c r="AU748">
        <f t="shared" ca="1" si="1930"/>
        <v>0</v>
      </c>
      <c r="AV748">
        <f t="shared" ca="1" si="1930"/>
        <v>0</v>
      </c>
      <c r="AW748">
        <f t="shared" ca="1" si="1930"/>
        <v>0</v>
      </c>
      <c r="AX748">
        <f t="shared" ca="1" si="1930"/>
        <v>0</v>
      </c>
      <c r="AY748">
        <f t="shared" ca="1" si="1930"/>
        <v>0</v>
      </c>
      <c r="AZ748">
        <f t="shared" ca="1" si="1930"/>
        <v>0</v>
      </c>
      <c r="BA748">
        <f t="shared" ca="1" si="1930"/>
        <v>0</v>
      </c>
      <c r="BB748" s="91">
        <f t="shared" ca="1" si="1930"/>
        <v>0</v>
      </c>
      <c r="BC748">
        <f t="shared" ca="1" si="1930"/>
        <v>0</v>
      </c>
      <c r="BD748">
        <f t="shared" ca="1" si="1930"/>
        <v>0</v>
      </c>
      <c r="BE748">
        <f t="shared" ca="1" si="1930"/>
        <v>0</v>
      </c>
      <c r="BF748">
        <f t="shared" ca="1" si="1930"/>
        <v>0</v>
      </c>
      <c r="BG748">
        <f t="shared" ca="1" si="1930"/>
        <v>0</v>
      </c>
      <c r="BH748">
        <f t="shared" ca="1" si="1930"/>
        <v>0</v>
      </c>
      <c r="BI748">
        <f t="shared" ca="1" si="1930"/>
        <v>0</v>
      </c>
      <c r="BJ748">
        <f t="shared" ca="1" si="1930"/>
        <v>0</v>
      </c>
      <c r="BK748">
        <f t="shared" ca="1" si="1930"/>
        <v>0</v>
      </c>
      <c r="BL748">
        <f t="shared" ca="1" si="1930"/>
        <v>0</v>
      </c>
      <c r="BM748">
        <f t="shared" ca="1" si="1930"/>
        <v>0</v>
      </c>
      <c r="BN748">
        <f t="shared" ca="1" si="1930"/>
        <v>0</v>
      </c>
      <c r="BO748">
        <f t="shared" ca="1" si="1930"/>
        <v>0</v>
      </c>
      <c r="BP748">
        <f t="shared" ca="1" si="1930"/>
        <v>0</v>
      </c>
      <c r="BQ748">
        <f t="shared" ca="1" si="1930"/>
        <v>0</v>
      </c>
      <c r="BR748">
        <f t="shared" ca="1" si="1930"/>
        <v>0</v>
      </c>
      <c r="BS748">
        <f t="shared" ca="1" si="1930"/>
        <v>0</v>
      </c>
      <c r="BT748">
        <f t="shared" ca="1" si="1930"/>
        <v>0</v>
      </c>
      <c r="BU748">
        <f t="shared" ca="1" si="1930"/>
        <v>0</v>
      </c>
      <c r="BV748">
        <f t="shared" ca="1" si="1930"/>
        <v>0</v>
      </c>
      <c r="BW748">
        <f t="shared" ca="1" si="1930"/>
        <v>0</v>
      </c>
      <c r="BX748">
        <f t="shared" ca="1" si="1930"/>
        <v>0</v>
      </c>
      <c r="BY748">
        <f t="shared" ca="1" si="1930"/>
        <v>0</v>
      </c>
      <c r="BZ748">
        <f t="shared" ca="1" si="1930"/>
        <v>0</v>
      </c>
      <c r="CA748">
        <f t="shared" ca="1" si="1930"/>
        <v>0</v>
      </c>
      <c r="CB748">
        <f t="shared" ca="1" si="1930"/>
        <v>0</v>
      </c>
      <c r="CC748">
        <f t="shared" ca="1" si="1930"/>
        <v>0</v>
      </c>
      <c r="CD748">
        <f t="shared" ca="1" si="1930"/>
        <v>0</v>
      </c>
      <c r="CE748">
        <f t="shared" ca="1" si="1930"/>
        <v>0</v>
      </c>
      <c r="CF748" s="91">
        <f t="shared" ca="1" si="1930"/>
        <v>0</v>
      </c>
      <c r="CG748">
        <f t="shared" ca="1" si="1930"/>
        <v>0</v>
      </c>
      <c r="CH748">
        <f t="shared" ca="1" si="1930"/>
        <v>0</v>
      </c>
      <c r="CI748">
        <f t="shared" ca="1" si="1930"/>
        <v>0</v>
      </c>
      <c r="CJ748">
        <f t="shared" ca="1" si="1930"/>
        <v>0</v>
      </c>
      <c r="CK748">
        <f t="shared" ca="1" si="1929"/>
        <v>0</v>
      </c>
      <c r="CL748">
        <f t="shared" ca="1" si="1929"/>
        <v>0</v>
      </c>
      <c r="CM748">
        <f t="shared" ca="1" si="1929"/>
        <v>0</v>
      </c>
      <c r="CN748">
        <f t="shared" ca="1" si="1929"/>
        <v>0</v>
      </c>
      <c r="CO748">
        <f t="shared" ca="1" si="1929"/>
        <v>0</v>
      </c>
      <c r="CP748">
        <f t="shared" ca="1" si="1929"/>
        <v>0</v>
      </c>
      <c r="CQ748">
        <f t="shared" ca="1" si="1929"/>
        <v>0</v>
      </c>
      <c r="CR748">
        <f t="shared" ca="1" si="1929"/>
        <v>0</v>
      </c>
      <c r="CS748">
        <f t="shared" ca="1" si="1929"/>
        <v>0</v>
      </c>
      <c r="CT748">
        <f t="shared" ca="1" si="1929"/>
        <v>0</v>
      </c>
      <c r="CU748">
        <f t="shared" ca="1" si="1929"/>
        <v>0</v>
      </c>
      <c r="CV748">
        <f t="shared" ca="1" si="1929"/>
        <v>0</v>
      </c>
      <c r="CW748">
        <f t="shared" ca="1" si="1929"/>
        <v>0</v>
      </c>
      <c r="CX748">
        <f t="shared" ca="1" si="1929"/>
        <v>0</v>
      </c>
      <c r="CY748">
        <f t="shared" ca="1" si="1929"/>
        <v>0</v>
      </c>
      <c r="CZ748">
        <f t="shared" ca="1" si="1929"/>
        <v>0</v>
      </c>
      <c r="DA748">
        <f t="shared" ca="1" si="1929"/>
        <v>0</v>
      </c>
      <c r="DB748">
        <f t="shared" ca="1" si="1929"/>
        <v>0</v>
      </c>
      <c r="DC748">
        <f t="shared" ca="1" si="1929"/>
        <v>0</v>
      </c>
      <c r="DD748">
        <f t="shared" ca="1" si="1929"/>
        <v>0</v>
      </c>
      <c r="DE748">
        <f t="shared" ca="1" si="1929"/>
        <v>0</v>
      </c>
      <c r="DF748">
        <f t="shared" ca="1" si="1929"/>
        <v>0</v>
      </c>
      <c r="DG748">
        <f t="shared" ca="1" si="1929"/>
        <v>0</v>
      </c>
      <c r="DH748">
        <f t="shared" ca="1" si="1929"/>
        <v>0</v>
      </c>
      <c r="DI748">
        <f t="shared" ca="1" si="1929"/>
        <v>0</v>
      </c>
      <c r="DJ748" s="91">
        <f t="shared" ca="1" si="1929"/>
        <v>0</v>
      </c>
      <c r="DK748">
        <f t="shared" ca="1" si="1929"/>
        <v>0</v>
      </c>
      <c r="DL748">
        <f t="shared" ca="1" si="1929"/>
        <v>0</v>
      </c>
      <c r="DM748">
        <f t="shared" ca="1" si="1929"/>
        <v>0</v>
      </c>
      <c r="DN748">
        <f t="shared" ca="1" si="1929"/>
        <v>0</v>
      </c>
      <c r="DO748">
        <f t="shared" ca="1" si="1929"/>
        <v>0</v>
      </c>
      <c r="DP748">
        <f t="shared" ca="1" si="1929"/>
        <v>0</v>
      </c>
      <c r="DQ748">
        <f t="shared" ca="1" si="1929"/>
        <v>0</v>
      </c>
      <c r="DR748">
        <f t="shared" ca="1" si="1929"/>
        <v>0</v>
      </c>
      <c r="DS748">
        <f t="shared" ca="1" si="1929"/>
        <v>0</v>
      </c>
      <c r="DT748">
        <f t="shared" ca="1" si="1929"/>
        <v>0</v>
      </c>
      <c r="DU748">
        <f t="shared" ca="1" si="1929"/>
        <v>0</v>
      </c>
      <c r="DV748">
        <f t="shared" ca="1" si="1929"/>
        <v>0</v>
      </c>
      <c r="DW748">
        <f t="shared" ca="1" si="1929"/>
        <v>0</v>
      </c>
      <c r="DX748">
        <f t="shared" ca="1" si="1929"/>
        <v>0</v>
      </c>
      <c r="DY748">
        <f t="shared" ca="1" si="1929"/>
        <v>0</v>
      </c>
      <c r="DZ748">
        <f t="shared" ca="1" si="1929"/>
        <v>0</v>
      </c>
      <c r="EA748">
        <f t="shared" ca="1" si="1929"/>
        <v>0</v>
      </c>
      <c r="EB748">
        <f t="shared" ca="1" si="1929"/>
        <v>0</v>
      </c>
      <c r="EC748">
        <f t="shared" ca="1" si="1929"/>
        <v>0</v>
      </c>
      <c r="ED748">
        <f t="shared" ca="1" si="1929"/>
        <v>0</v>
      </c>
      <c r="EE748">
        <f t="shared" ca="1" si="1929"/>
        <v>0</v>
      </c>
      <c r="EF748">
        <f t="shared" ca="1" si="1929"/>
        <v>0</v>
      </c>
      <c r="EG748">
        <f t="shared" ca="1" si="1929"/>
        <v>0</v>
      </c>
      <c r="EH748">
        <f t="shared" ca="1" si="1929"/>
        <v>0</v>
      </c>
      <c r="EI748">
        <f t="shared" ca="1" si="1929"/>
        <v>0</v>
      </c>
      <c r="EJ748">
        <f t="shared" ca="1" si="1929"/>
        <v>0</v>
      </c>
      <c r="EK748">
        <f t="shared" ca="1" si="1929"/>
        <v>0</v>
      </c>
      <c r="EL748">
        <f t="shared" ca="1" si="1929"/>
        <v>0</v>
      </c>
      <c r="EM748">
        <f t="shared" ca="1" si="1929"/>
        <v>0</v>
      </c>
      <c r="EN748" s="91">
        <f t="shared" ca="1" si="1929"/>
        <v>0</v>
      </c>
    </row>
    <row r="749" spans="1:144">
      <c r="A749" t="str">
        <f ca="1"/>
        <v>Upper floors</v>
      </c>
      <c r="B749" t="str">
        <f ca="1"/>
        <v>Joisted floors</v>
      </c>
      <c r="C749">
        <f ca="1"/>
        <v>0</v>
      </c>
      <c r="D749" t="str">
        <f ca="1"/>
        <v/>
      </c>
      <c r="E749">
        <f ca="1"/>
        <v>0</v>
      </c>
      <c r="F749">
        <f ca="1"/>
        <v>0</v>
      </c>
      <c r="G749">
        <f ca="1"/>
        <v>0</v>
      </c>
      <c r="H749" t="str">
        <f ca="1"/>
        <v/>
      </c>
      <c r="I749">
        <f ca="1"/>
        <v>0</v>
      </c>
      <c r="J749" t="str">
        <f ca="1"/>
        <v/>
      </c>
      <c r="K749" t="str">
        <f ca="1"/>
        <v>0</v>
      </c>
      <c r="L749" t="str">
        <f ca="1"/>
        <v>0</v>
      </c>
      <c r="M749" t="str">
        <f ca="1"/>
        <v>0</v>
      </c>
      <c r="X749" s="91">
        <f t="shared" ca="1" si="1924"/>
        <v>0</v>
      </c>
      <c r="Y749">
        <f t="shared" ca="1" si="1930"/>
        <v>0</v>
      </c>
      <c r="Z749">
        <f t="shared" ca="1" si="1930"/>
        <v>0</v>
      </c>
      <c r="AA749">
        <f t="shared" ca="1" si="1930"/>
        <v>0</v>
      </c>
      <c r="AB749">
        <f t="shared" ca="1" si="1930"/>
        <v>0</v>
      </c>
      <c r="AC749">
        <f t="shared" ca="1" si="1930"/>
        <v>0</v>
      </c>
      <c r="AD749">
        <f t="shared" ca="1" si="1930"/>
        <v>0</v>
      </c>
      <c r="AE749">
        <f t="shared" ca="1" si="1930"/>
        <v>0</v>
      </c>
      <c r="AF749">
        <f t="shared" ca="1" si="1930"/>
        <v>0</v>
      </c>
      <c r="AG749">
        <f t="shared" ca="1" si="1930"/>
        <v>0</v>
      </c>
      <c r="AH749">
        <f t="shared" ca="1" si="1930"/>
        <v>0</v>
      </c>
      <c r="AI749">
        <f t="shared" ca="1" si="1930"/>
        <v>0</v>
      </c>
      <c r="AJ749">
        <f t="shared" ca="1" si="1930"/>
        <v>0</v>
      </c>
      <c r="AK749">
        <f t="shared" ca="1" si="1930"/>
        <v>0</v>
      </c>
      <c r="AL749">
        <f t="shared" ca="1" si="1930"/>
        <v>0</v>
      </c>
      <c r="AM749">
        <f t="shared" ca="1" si="1930"/>
        <v>0</v>
      </c>
      <c r="AN749">
        <f t="shared" ca="1" si="1930"/>
        <v>0</v>
      </c>
      <c r="AO749">
        <f t="shared" ca="1" si="1930"/>
        <v>0</v>
      </c>
      <c r="AP749">
        <f t="shared" ca="1" si="1930"/>
        <v>0</v>
      </c>
      <c r="AQ749">
        <f t="shared" ca="1" si="1930"/>
        <v>0</v>
      </c>
      <c r="AR749">
        <f t="shared" ca="1" si="1930"/>
        <v>0</v>
      </c>
      <c r="AS749">
        <f t="shared" ca="1" si="1930"/>
        <v>0</v>
      </c>
      <c r="AT749">
        <f t="shared" ca="1" si="1930"/>
        <v>0</v>
      </c>
      <c r="AU749">
        <f t="shared" ca="1" si="1930"/>
        <v>0</v>
      </c>
      <c r="AV749">
        <f t="shared" ca="1" si="1930"/>
        <v>0</v>
      </c>
      <c r="AW749">
        <f t="shared" ca="1" si="1930"/>
        <v>0</v>
      </c>
      <c r="AX749">
        <f t="shared" ca="1" si="1930"/>
        <v>0</v>
      </c>
      <c r="AY749">
        <f t="shared" ca="1" si="1930"/>
        <v>0</v>
      </c>
      <c r="AZ749">
        <f t="shared" ca="1" si="1930"/>
        <v>0</v>
      </c>
      <c r="BA749">
        <f t="shared" ca="1" si="1930"/>
        <v>0</v>
      </c>
      <c r="BB749" s="91">
        <f t="shared" ca="1" si="1930"/>
        <v>0</v>
      </c>
      <c r="BC749">
        <f t="shared" ca="1" si="1930"/>
        <v>0</v>
      </c>
      <c r="BD749">
        <f t="shared" ca="1" si="1930"/>
        <v>0</v>
      </c>
      <c r="BE749">
        <f t="shared" ca="1" si="1930"/>
        <v>0</v>
      </c>
      <c r="BF749">
        <f t="shared" ca="1" si="1930"/>
        <v>0</v>
      </c>
      <c r="BG749">
        <f t="shared" ca="1" si="1930"/>
        <v>0</v>
      </c>
      <c r="BH749">
        <f t="shared" ca="1" si="1930"/>
        <v>0</v>
      </c>
      <c r="BI749">
        <f t="shared" ca="1" si="1930"/>
        <v>0</v>
      </c>
      <c r="BJ749">
        <f t="shared" ca="1" si="1930"/>
        <v>0</v>
      </c>
      <c r="BK749">
        <f t="shared" ca="1" si="1930"/>
        <v>0</v>
      </c>
      <c r="BL749">
        <f t="shared" ca="1" si="1930"/>
        <v>0</v>
      </c>
      <c r="BM749">
        <f t="shared" ca="1" si="1930"/>
        <v>0</v>
      </c>
      <c r="BN749">
        <f t="shared" ca="1" si="1930"/>
        <v>0</v>
      </c>
      <c r="BO749">
        <f t="shared" ca="1" si="1930"/>
        <v>0</v>
      </c>
      <c r="BP749">
        <f t="shared" ca="1" si="1930"/>
        <v>0</v>
      </c>
      <c r="BQ749">
        <f t="shared" ca="1" si="1930"/>
        <v>0</v>
      </c>
      <c r="BR749">
        <f t="shared" ca="1" si="1930"/>
        <v>0</v>
      </c>
      <c r="BS749">
        <f t="shared" ca="1" si="1930"/>
        <v>0</v>
      </c>
      <c r="BT749">
        <f t="shared" ca="1" si="1930"/>
        <v>0</v>
      </c>
      <c r="BU749">
        <f t="shared" ca="1" si="1930"/>
        <v>0</v>
      </c>
      <c r="BV749">
        <f t="shared" ca="1" si="1930"/>
        <v>0</v>
      </c>
      <c r="BW749">
        <f t="shared" ca="1" si="1930"/>
        <v>0</v>
      </c>
      <c r="BX749">
        <f t="shared" ca="1" si="1930"/>
        <v>0</v>
      </c>
      <c r="BY749">
        <f t="shared" ca="1" si="1930"/>
        <v>0</v>
      </c>
      <c r="BZ749">
        <f t="shared" ca="1" si="1930"/>
        <v>0</v>
      </c>
      <c r="CA749">
        <f t="shared" ca="1" si="1930"/>
        <v>0</v>
      </c>
      <c r="CB749">
        <f t="shared" ca="1" si="1930"/>
        <v>0</v>
      </c>
      <c r="CC749">
        <f t="shared" ca="1" si="1930"/>
        <v>0</v>
      </c>
      <c r="CD749">
        <f t="shared" ca="1" si="1930"/>
        <v>0</v>
      </c>
      <c r="CE749">
        <f t="shared" ca="1" si="1930"/>
        <v>0</v>
      </c>
      <c r="CF749" s="91">
        <f t="shared" ca="1" si="1930"/>
        <v>0</v>
      </c>
      <c r="CG749">
        <f t="shared" ca="1" si="1930"/>
        <v>0</v>
      </c>
      <c r="CH749">
        <f t="shared" ca="1" si="1930"/>
        <v>0</v>
      </c>
      <c r="CI749">
        <f t="shared" ca="1" si="1930"/>
        <v>0</v>
      </c>
      <c r="CJ749">
        <f t="shared" ref="CJ749:EN752" ca="1" si="1931">IF($H749="Yes",-$L749+$M749,0)</f>
        <v>0</v>
      </c>
      <c r="CK749">
        <f t="shared" ca="1" si="1931"/>
        <v>0</v>
      </c>
      <c r="CL749">
        <f t="shared" ca="1" si="1931"/>
        <v>0</v>
      </c>
      <c r="CM749">
        <f t="shared" ca="1" si="1931"/>
        <v>0</v>
      </c>
      <c r="CN749">
        <f t="shared" ca="1" si="1931"/>
        <v>0</v>
      </c>
      <c r="CO749">
        <f t="shared" ca="1" si="1931"/>
        <v>0</v>
      </c>
      <c r="CP749">
        <f t="shared" ca="1" si="1931"/>
        <v>0</v>
      </c>
      <c r="CQ749">
        <f t="shared" ca="1" si="1931"/>
        <v>0</v>
      </c>
      <c r="CR749">
        <f t="shared" ca="1" si="1931"/>
        <v>0</v>
      </c>
      <c r="CS749">
        <f t="shared" ca="1" si="1931"/>
        <v>0</v>
      </c>
      <c r="CT749">
        <f t="shared" ca="1" si="1931"/>
        <v>0</v>
      </c>
      <c r="CU749">
        <f t="shared" ca="1" si="1931"/>
        <v>0</v>
      </c>
      <c r="CV749">
        <f t="shared" ca="1" si="1931"/>
        <v>0</v>
      </c>
      <c r="CW749">
        <f t="shared" ca="1" si="1931"/>
        <v>0</v>
      </c>
      <c r="CX749">
        <f t="shared" ca="1" si="1931"/>
        <v>0</v>
      </c>
      <c r="CY749">
        <f t="shared" ca="1" si="1931"/>
        <v>0</v>
      </c>
      <c r="CZ749">
        <f t="shared" ca="1" si="1931"/>
        <v>0</v>
      </c>
      <c r="DA749">
        <f t="shared" ca="1" si="1931"/>
        <v>0</v>
      </c>
      <c r="DB749">
        <f t="shared" ca="1" si="1931"/>
        <v>0</v>
      </c>
      <c r="DC749">
        <f t="shared" ca="1" si="1931"/>
        <v>0</v>
      </c>
      <c r="DD749">
        <f t="shared" ca="1" si="1931"/>
        <v>0</v>
      </c>
      <c r="DE749">
        <f t="shared" ca="1" si="1931"/>
        <v>0</v>
      </c>
      <c r="DF749">
        <f t="shared" ca="1" si="1931"/>
        <v>0</v>
      </c>
      <c r="DG749">
        <f t="shared" ca="1" si="1931"/>
        <v>0</v>
      </c>
      <c r="DH749">
        <f t="shared" ca="1" si="1931"/>
        <v>0</v>
      </c>
      <c r="DI749">
        <f t="shared" ca="1" si="1931"/>
        <v>0</v>
      </c>
      <c r="DJ749" s="91">
        <f t="shared" ca="1" si="1931"/>
        <v>0</v>
      </c>
      <c r="DK749">
        <f t="shared" ca="1" si="1931"/>
        <v>0</v>
      </c>
      <c r="DL749">
        <f t="shared" ca="1" si="1931"/>
        <v>0</v>
      </c>
      <c r="DM749">
        <f t="shared" ca="1" si="1931"/>
        <v>0</v>
      </c>
      <c r="DN749">
        <f t="shared" ca="1" si="1931"/>
        <v>0</v>
      </c>
      <c r="DO749">
        <f t="shared" ca="1" si="1931"/>
        <v>0</v>
      </c>
      <c r="DP749">
        <f t="shared" ca="1" si="1931"/>
        <v>0</v>
      </c>
      <c r="DQ749">
        <f t="shared" ca="1" si="1931"/>
        <v>0</v>
      </c>
      <c r="DR749">
        <f t="shared" ca="1" si="1931"/>
        <v>0</v>
      </c>
      <c r="DS749">
        <f t="shared" ca="1" si="1931"/>
        <v>0</v>
      </c>
      <c r="DT749">
        <f t="shared" ca="1" si="1931"/>
        <v>0</v>
      </c>
      <c r="DU749">
        <f t="shared" ca="1" si="1931"/>
        <v>0</v>
      </c>
      <c r="DV749">
        <f t="shared" ca="1" si="1931"/>
        <v>0</v>
      </c>
      <c r="DW749">
        <f t="shared" ca="1" si="1931"/>
        <v>0</v>
      </c>
      <c r="DX749">
        <f t="shared" ca="1" si="1931"/>
        <v>0</v>
      </c>
      <c r="DY749">
        <f t="shared" ca="1" si="1931"/>
        <v>0</v>
      </c>
      <c r="DZ749">
        <f t="shared" ca="1" si="1931"/>
        <v>0</v>
      </c>
      <c r="EA749">
        <f t="shared" ca="1" si="1931"/>
        <v>0</v>
      </c>
      <c r="EB749">
        <f t="shared" ca="1" si="1931"/>
        <v>0</v>
      </c>
      <c r="EC749">
        <f t="shared" ca="1" si="1931"/>
        <v>0</v>
      </c>
      <c r="ED749">
        <f t="shared" ca="1" si="1931"/>
        <v>0</v>
      </c>
      <c r="EE749">
        <f t="shared" ca="1" si="1931"/>
        <v>0</v>
      </c>
      <c r="EF749">
        <f t="shared" ca="1" si="1931"/>
        <v>0</v>
      </c>
      <c r="EG749">
        <f t="shared" ca="1" si="1931"/>
        <v>0</v>
      </c>
      <c r="EH749">
        <f t="shared" ca="1" si="1931"/>
        <v>0</v>
      </c>
      <c r="EI749">
        <f t="shared" ca="1" si="1931"/>
        <v>0</v>
      </c>
      <c r="EJ749">
        <f t="shared" ca="1" si="1931"/>
        <v>0</v>
      </c>
      <c r="EK749">
        <f t="shared" ca="1" si="1931"/>
        <v>0</v>
      </c>
      <c r="EL749">
        <f t="shared" ca="1" si="1931"/>
        <v>0</v>
      </c>
      <c r="EM749">
        <f t="shared" ca="1" si="1931"/>
        <v>0</v>
      </c>
      <c r="EN749" s="91">
        <f t="shared" ca="1" si="1931"/>
        <v>0</v>
      </c>
    </row>
    <row r="750" spans="1:144">
      <c r="A750" t="str">
        <f ca="1"/>
        <v>Roof</v>
      </c>
      <c r="B750" t="str">
        <f ca="1"/>
        <v>Roof</v>
      </c>
      <c r="C750">
        <f ca="1"/>
        <v>0</v>
      </c>
      <c r="D750" t="str">
        <f ca="1"/>
        <v/>
      </c>
      <c r="E750">
        <f ca="1"/>
        <v>0</v>
      </c>
      <c r="F750">
        <f ca="1"/>
        <v>0</v>
      </c>
      <c r="G750">
        <f ca="1"/>
        <v>0</v>
      </c>
      <c r="H750" t="str">
        <f ca="1"/>
        <v/>
      </c>
      <c r="I750">
        <f ca="1"/>
        <v>0</v>
      </c>
      <c r="J750" t="str">
        <f ca="1"/>
        <v/>
      </c>
      <c r="K750" t="str">
        <f ca="1"/>
        <v>0</v>
      </c>
      <c r="L750" t="str">
        <f ca="1"/>
        <v>0</v>
      </c>
      <c r="M750" t="str">
        <f ca="1"/>
        <v>0</v>
      </c>
      <c r="X750" s="91">
        <f t="shared" ca="1" si="1924"/>
        <v>0</v>
      </c>
      <c r="Y750">
        <f t="shared" ref="Y750:CJ753" ca="1" si="1932">IF($H750="Yes",-$L750+$M750,0)</f>
        <v>0</v>
      </c>
      <c r="Z750">
        <f t="shared" ca="1" si="1932"/>
        <v>0</v>
      </c>
      <c r="AA750">
        <f t="shared" ca="1" si="1932"/>
        <v>0</v>
      </c>
      <c r="AB750">
        <f t="shared" ca="1" si="1932"/>
        <v>0</v>
      </c>
      <c r="AC750">
        <f t="shared" ca="1" si="1932"/>
        <v>0</v>
      </c>
      <c r="AD750">
        <f t="shared" ca="1" si="1932"/>
        <v>0</v>
      </c>
      <c r="AE750">
        <f t="shared" ca="1" si="1932"/>
        <v>0</v>
      </c>
      <c r="AF750">
        <f t="shared" ca="1" si="1932"/>
        <v>0</v>
      </c>
      <c r="AG750">
        <f t="shared" ca="1" si="1932"/>
        <v>0</v>
      </c>
      <c r="AH750">
        <f t="shared" ca="1" si="1932"/>
        <v>0</v>
      </c>
      <c r="AI750">
        <f t="shared" ca="1" si="1932"/>
        <v>0</v>
      </c>
      <c r="AJ750">
        <f t="shared" ca="1" si="1932"/>
        <v>0</v>
      </c>
      <c r="AK750">
        <f t="shared" ca="1" si="1932"/>
        <v>0</v>
      </c>
      <c r="AL750">
        <f t="shared" ca="1" si="1932"/>
        <v>0</v>
      </c>
      <c r="AM750">
        <f t="shared" ca="1" si="1932"/>
        <v>0</v>
      </c>
      <c r="AN750">
        <f t="shared" ca="1" si="1932"/>
        <v>0</v>
      </c>
      <c r="AO750">
        <f t="shared" ca="1" si="1932"/>
        <v>0</v>
      </c>
      <c r="AP750">
        <f t="shared" ca="1" si="1932"/>
        <v>0</v>
      </c>
      <c r="AQ750">
        <f t="shared" ca="1" si="1932"/>
        <v>0</v>
      </c>
      <c r="AR750">
        <f t="shared" ca="1" si="1932"/>
        <v>0</v>
      </c>
      <c r="AS750">
        <f t="shared" ca="1" si="1932"/>
        <v>0</v>
      </c>
      <c r="AT750">
        <f t="shared" ca="1" si="1932"/>
        <v>0</v>
      </c>
      <c r="AU750">
        <f t="shared" ca="1" si="1932"/>
        <v>0</v>
      </c>
      <c r="AV750">
        <f t="shared" ca="1" si="1932"/>
        <v>0</v>
      </c>
      <c r="AW750">
        <f t="shared" ca="1" si="1932"/>
        <v>0</v>
      </c>
      <c r="AX750">
        <f t="shared" ca="1" si="1932"/>
        <v>0</v>
      </c>
      <c r="AY750">
        <f t="shared" ca="1" si="1932"/>
        <v>0</v>
      </c>
      <c r="AZ750">
        <f t="shared" ca="1" si="1932"/>
        <v>0</v>
      </c>
      <c r="BA750">
        <f t="shared" ca="1" si="1932"/>
        <v>0</v>
      </c>
      <c r="BB750" s="91">
        <f t="shared" ca="1" si="1932"/>
        <v>0</v>
      </c>
      <c r="BC750">
        <f t="shared" ca="1" si="1932"/>
        <v>0</v>
      </c>
      <c r="BD750">
        <f t="shared" ca="1" si="1932"/>
        <v>0</v>
      </c>
      <c r="BE750">
        <f t="shared" ca="1" si="1932"/>
        <v>0</v>
      </c>
      <c r="BF750">
        <f t="shared" ca="1" si="1932"/>
        <v>0</v>
      </c>
      <c r="BG750">
        <f t="shared" ca="1" si="1932"/>
        <v>0</v>
      </c>
      <c r="BH750">
        <f t="shared" ca="1" si="1932"/>
        <v>0</v>
      </c>
      <c r="BI750">
        <f t="shared" ca="1" si="1932"/>
        <v>0</v>
      </c>
      <c r="BJ750">
        <f t="shared" ca="1" si="1932"/>
        <v>0</v>
      </c>
      <c r="BK750">
        <f t="shared" ca="1" si="1932"/>
        <v>0</v>
      </c>
      <c r="BL750">
        <f t="shared" ca="1" si="1932"/>
        <v>0</v>
      </c>
      <c r="BM750">
        <f t="shared" ca="1" si="1932"/>
        <v>0</v>
      </c>
      <c r="BN750">
        <f t="shared" ca="1" si="1932"/>
        <v>0</v>
      </c>
      <c r="BO750">
        <f t="shared" ca="1" si="1932"/>
        <v>0</v>
      </c>
      <c r="BP750">
        <f t="shared" ca="1" si="1932"/>
        <v>0</v>
      </c>
      <c r="BQ750">
        <f t="shared" ca="1" si="1932"/>
        <v>0</v>
      </c>
      <c r="BR750">
        <f t="shared" ca="1" si="1932"/>
        <v>0</v>
      </c>
      <c r="BS750">
        <f t="shared" ca="1" si="1932"/>
        <v>0</v>
      </c>
      <c r="BT750">
        <f t="shared" ca="1" si="1932"/>
        <v>0</v>
      </c>
      <c r="BU750">
        <f t="shared" ca="1" si="1932"/>
        <v>0</v>
      </c>
      <c r="BV750">
        <f t="shared" ca="1" si="1932"/>
        <v>0</v>
      </c>
      <c r="BW750">
        <f t="shared" ca="1" si="1932"/>
        <v>0</v>
      </c>
      <c r="BX750">
        <f t="shared" ca="1" si="1932"/>
        <v>0</v>
      </c>
      <c r="BY750">
        <f t="shared" ca="1" si="1932"/>
        <v>0</v>
      </c>
      <c r="BZ750">
        <f t="shared" ca="1" si="1932"/>
        <v>0</v>
      </c>
      <c r="CA750">
        <f t="shared" ca="1" si="1932"/>
        <v>0</v>
      </c>
      <c r="CB750">
        <f t="shared" ca="1" si="1932"/>
        <v>0</v>
      </c>
      <c r="CC750">
        <f t="shared" ca="1" si="1932"/>
        <v>0</v>
      </c>
      <c r="CD750">
        <f t="shared" ca="1" si="1932"/>
        <v>0</v>
      </c>
      <c r="CE750">
        <f t="shared" ca="1" si="1932"/>
        <v>0</v>
      </c>
      <c r="CF750" s="91">
        <f t="shared" ca="1" si="1932"/>
        <v>0</v>
      </c>
      <c r="CG750">
        <f t="shared" ca="1" si="1932"/>
        <v>0</v>
      </c>
      <c r="CH750">
        <f t="shared" ca="1" si="1932"/>
        <v>0</v>
      </c>
      <c r="CI750">
        <f t="shared" ca="1" si="1932"/>
        <v>0</v>
      </c>
      <c r="CJ750">
        <f t="shared" ca="1" si="1932"/>
        <v>0</v>
      </c>
      <c r="CK750">
        <f t="shared" ca="1" si="1931"/>
        <v>0</v>
      </c>
      <c r="CL750">
        <f t="shared" ca="1" si="1931"/>
        <v>0</v>
      </c>
      <c r="CM750">
        <f t="shared" ca="1" si="1931"/>
        <v>0</v>
      </c>
      <c r="CN750">
        <f t="shared" ca="1" si="1931"/>
        <v>0</v>
      </c>
      <c r="CO750">
        <f t="shared" ca="1" si="1931"/>
        <v>0</v>
      </c>
      <c r="CP750">
        <f t="shared" ca="1" si="1931"/>
        <v>0</v>
      </c>
      <c r="CQ750">
        <f t="shared" ca="1" si="1931"/>
        <v>0</v>
      </c>
      <c r="CR750">
        <f t="shared" ca="1" si="1931"/>
        <v>0</v>
      </c>
      <c r="CS750">
        <f t="shared" ca="1" si="1931"/>
        <v>0</v>
      </c>
      <c r="CT750">
        <f t="shared" ca="1" si="1931"/>
        <v>0</v>
      </c>
      <c r="CU750">
        <f t="shared" ca="1" si="1931"/>
        <v>0</v>
      </c>
      <c r="CV750">
        <f t="shared" ca="1" si="1931"/>
        <v>0</v>
      </c>
      <c r="CW750">
        <f t="shared" ca="1" si="1931"/>
        <v>0</v>
      </c>
      <c r="CX750">
        <f t="shared" ca="1" si="1931"/>
        <v>0</v>
      </c>
      <c r="CY750">
        <f t="shared" ca="1" si="1931"/>
        <v>0</v>
      </c>
      <c r="CZ750">
        <f t="shared" ca="1" si="1931"/>
        <v>0</v>
      </c>
      <c r="DA750">
        <f t="shared" ca="1" si="1931"/>
        <v>0</v>
      </c>
      <c r="DB750">
        <f t="shared" ca="1" si="1931"/>
        <v>0</v>
      </c>
      <c r="DC750">
        <f t="shared" ca="1" si="1931"/>
        <v>0</v>
      </c>
      <c r="DD750">
        <f t="shared" ca="1" si="1931"/>
        <v>0</v>
      </c>
      <c r="DE750">
        <f t="shared" ca="1" si="1931"/>
        <v>0</v>
      </c>
      <c r="DF750">
        <f t="shared" ca="1" si="1931"/>
        <v>0</v>
      </c>
      <c r="DG750">
        <f t="shared" ca="1" si="1931"/>
        <v>0</v>
      </c>
      <c r="DH750">
        <f t="shared" ca="1" si="1931"/>
        <v>0</v>
      </c>
      <c r="DI750">
        <f t="shared" ca="1" si="1931"/>
        <v>0</v>
      </c>
      <c r="DJ750" s="91">
        <f t="shared" ca="1" si="1931"/>
        <v>0</v>
      </c>
      <c r="DK750">
        <f t="shared" ca="1" si="1931"/>
        <v>0</v>
      </c>
      <c r="DL750">
        <f t="shared" ca="1" si="1931"/>
        <v>0</v>
      </c>
      <c r="DM750">
        <f t="shared" ca="1" si="1931"/>
        <v>0</v>
      </c>
      <c r="DN750">
        <f t="shared" ca="1" si="1931"/>
        <v>0</v>
      </c>
      <c r="DO750">
        <f t="shared" ca="1" si="1931"/>
        <v>0</v>
      </c>
      <c r="DP750">
        <f t="shared" ca="1" si="1931"/>
        <v>0</v>
      </c>
      <c r="DQ750">
        <f t="shared" ca="1" si="1931"/>
        <v>0</v>
      </c>
      <c r="DR750">
        <f t="shared" ca="1" si="1931"/>
        <v>0</v>
      </c>
      <c r="DS750">
        <f t="shared" ca="1" si="1931"/>
        <v>0</v>
      </c>
      <c r="DT750">
        <f t="shared" ca="1" si="1931"/>
        <v>0</v>
      </c>
      <c r="DU750">
        <f t="shared" ca="1" si="1931"/>
        <v>0</v>
      </c>
      <c r="DV750">
        <f t="shared" ca="1" si="1931"/>
        <v>0</v>
      </c>
      <c r="DW750">
        <f t="shared" ca="1" si="1931"/>
        <v>0</v>
      </c>
      <c r="DX750">
        <f t="shared" ca="1" si="1931"/>
        <v>0</v>
      </c>
      <c r="DY750">
        <f t="shared" ca="1" si="1931"/>
        <v>0</v>
      </c>
      <c r="DZ750">
        <f t="shared" ca="1" si="1931"/>
        <v>0</v>
      </c>
      <c r="EA750">
        <f t="shared" ca="1" si="1931"/>
        <v>0</v>
      </c>
      <c r="EB750">
        <f t="shared" ca="1" si="1931"/>
        <v>0</v>
      </c>
      <c r="EC750">
        <f t="shared" ca="1" si="1931"/>
        <v>0</v>
      </c>
      <c r="ED750">
        <f t="shared" ca="1" si="1931"/>
        <v>0</v>
      </c>
      <c r="EE750">
        <f t="shared" ca="1" si="1931"/>
        <v>0</v>
      </c>
      <c r="EF750">
        <f t="shared" ca="1" si="1931"/>
        <v>0</v>
      </c>
      <c r="EG750">
        <f t="shared" ca="1" si="1931"/>
        <v>0</v>
      </c>
      <c r="EH750">
        <f t="shared" ca="1" si="1931"/>
        <v>0</v>
      </c>
      <c r="EI750">
        <f t="shared" ca="1" si="1931"/>
        <v>0</v>
      </c>
      <c r="EJ750">
        <f t="shared" ca="1" si="1931"/>
        <v>0</v>
      </c>
      <c r="EK750">
        <f t="shared" ca="1" si="1931"/>
        <v>0</v>
      </c>
      <c r="EL750">
        <f t="shared" ca="1" si="1931"/>
        <v>0</v>
      </c>
      <c r="EM750">
        <f t="shared" ca="1" si="1931"/>
        <v>0</v>
      </c>
      <c r="EN750" s="91">
        <f t="shared" ca="1" si="1931"/>
        <v>0</v>
      </c>
    </row>
    <row r="751" spans="1:144">
      <c r="A751" t="str">
        <f ca="1"/>
        <v>Roof</v>
      </c>
      <c r="B751" t="str">
        <f ca="1"/>
        <v>Roof insulation</v>
      </c>
      <c r="C751">
        <f ca="1"/>
        <v>0</v>
      </c>
      <c r="D751" t="str">
        <f ca="1"/>
        <v/>
      </c>
      <c r="E751">
        <f ca="1"/>
        <v>0</v>
      </c>
      <c r="F751">
        <f ca="1"/>
        <v>0</v>
      </c>
      <c r="G751">
        <f ca="1"/>
        <v>0</v>
      </c>
      <c r="H751" t="str">
        <f ca="1"/>
        <v/>
      </c>
      <c r="I751">
        <f ca="1"/>
        <v>0</v>
      </c>
      <c r="J751" t="str">
        <f ca="1"/>
        <v/>
      </c>
      <c r="K751" t="str">
        <f ca="1"/>
        <v>0</v>
      </c>
      <c r="L751" t="str">
        <f ca="1"/>
        <v>0</v>
      </c>
      <c r="M751" t="str">
        <f ca="1"/>
        <v>0</v>
      </c>
      <c r="X751" s="91">
        <f t="shared" ca="1" si="1924"/>
        <v>0</v>
      </c>
      <c r="Y751">
        <f t="shared" ca="1" si="1932"/>
        <v>0</v>
      </c>
      <c r="Z751">
        <f t="shared" ca="1" si="1932"/>
        <v>0</v>
      </c>
      <c r="AA751">
        <f t="shared" ca="1" si="1932"/>
        <v>0</v>
      </c>
      <c r="AB751">
        <f t="shared" ca="1" si="1932"/>
        <v>0</v>
      </c>
      <c r="AC751">
        <f t="shared" ca="1" si="1932"/>
        <v>0</v>
      </c>
      <c r="AD751">
        <f t="shared" ca="1" si="1932"/>
        <v>0</v>
      </c>
      <c r="AE751">
        <f t="shared" ca="1" si="1932"/>
        <v>0</v>
      </c>
      <c r="AF751">
        <f t="shared" ca="1" si="1932"/>
        <v>0</v>
      </c>
      <c r="AG751">
        <f t="shared" ca="1" si="1932"/>
        <v>0</v>
      </c>
      <c r="AH751">
        <f t="shared" ca="1" si="1932"/>
        <v>0</v>
      </c>
      <c r="AI751">
        <f t="shared" ca="1" si="1932"/>
        <v>0</v>
      </c>
      <c r="AJ751">
        <f t="shared" ca="1" si="1932"/>
        <v>0</v>
      </c>
      <c r="AK751">
        <f t="shared" ca="1" si="1932"/>
        <v>0</v>
      </c>
      <c r="AL751">
        <f t="shared" ca="1" si="1932"/>
        <v>0</v>
      </c>
      <c r="AM751">
        <f t="shared" ca="1" si="1932"/>
        <v>0</v>
      </c>
      <c r="AN751">
        <f t="shared" ca="1" si="1932"/>
        <v>0</v>
      </c>
      <c r="AO751">
        <f t="shared" ca="1" si="1932"/>
        <v>0</v>
      </c>
      <c r="AP751">
        <f t="shared" ca="1" si="1932"/>
        <v>0</v>
      </c>
      <c r="AQ751">
        <f t="shared" ca="1" si="1932"/>
        <v>0</v>
      </c>
      <c r="AR751">
        <f t="shared" ca="1" si="1932"/>
        <v>0</v>
      </c>
      <c r="AS751">
        <f t="shared" ca="1" si="1932"/>
        <v>0</v>
      </c>
      <c r="AT751">
        <f t="shared" ca="1" si="1932"/>
        <v>0</v>
      </c>
      <c r="AU751">
        <f t="shared" ca="1" si="1932"/>
        <v>0</v>
      </c>
      <c r="AV751">
        <f t="shared" ca="1" si="1932"/>
        <v>0</v>
      </c>
      <c r="AW751">
        <f t="shared" ca="1" si="1932"/>
        <v>0</v>
      </c>
      <c r="AX751">
        <f t="shared" ca="1" si="1932"/>
        <v>0</v>
      </c>
      <c r="AY751">
        <f t="shared" ca="1" si="1932"/>
        <v>0</v>
      </c>
      <c r="AZ751">
        <f t="shared" ca="1" si="1932"/>
        <v>0</v>
      </c>
      <c r="BA751">
        <f t="shared" ca="1" si="1932"/>
        <v>0</v>
      </c>
      <c r="BB751" s="91">
        <f t="shared" ca="1" si="1932"/>
        <v>0</v>
      </c>
      <c r="BC751">
        <f t="shared" ca="1" si="1932"/>
        <v>0</v>
      </c>
      <c r="BD751">
        <f t="shared" ca="1" si="1932"/>
        <v>0</v>
      </c>
      <c r="BE751">
        <f t="shared" ca="1" si="1932"/>
        <v>0</v>
      </c>
      <c r="BF751">
        <f t="shared" ca="1" si="1932"/>
        <v>0</v>
      </c>
      <c r="BG751">
        <f t="shared" ca="1" si="1932"/>
        <v>0</v>
      </c>
      <c r="BH751">
        <f t="shared" ca="1" si="1932"/>
        <v>0</v>
      </c>
      <c r="BI751">
        <f t="shared" ca="1" si="1932"/>
        <v>0</v>
      </c>
      <c r="BJ751">
        <f t="shared" ca="1" si="1932"/>
        <v>0</v>
      </c>
      <c r="BK751">
        <f t="shared" ca="1" si="1932"/>
        <v>0</v>
      </c>
      <c r="BL751">
        <f t="shared" ca="1" si="1932"/>
        <v>0</v>
      </c>
      <c r="BM751">
        <f t="shared" ca="1" si="1932"/>
        <v>0</v>
      </c>
      <c r="BN751">
        <f t="shared" ca="1" si="1932"/>
        <v>0</v>
      </c>
      <c r="BO751">
        <f t="shared" ca="1" si="1932"/>
        <v>0</v>
      </c>
      <c r="BP751">
        <f t="shared" ca="1" si="1932"/>
        <v>0</v>
      </c>
      <c r="BQ751">
        <f t="shared" ca="1" si="1932"/>
        <v>0</v>
      </c>
      <c r="BR751">
        <f t="shared" ca="1" si="1932"/>
        <v>0</v>
      </c>
      <c r="BS751">
        <f t="shared" ca="1" si="1932"/>
        <v>0</v>
      </c>
      <c r="BT751">
        <f t="shared" ca="1" si="1932"/>
        <v>0</v>
      </c>
      <c r="BU751">
        <f t="shared" ca="1" si="1932"/>
        <v>0</v>
      </c>
      <c r="BV751">
        <f t="shared" ca="1" si="1932"/>
        <v>0</v>
      </c>
      <c r="BW751">
        <f t="shared" ca="1" si="1932"/>
        <v>0</v>
      </c>
      <c r="BX751">
        <f t="shared" ca="1" si="1932"/>
        <v>0</v>
      </c>
      <c r="BY751">
        <f t="shared" ca="1" si="1932"/>
        <v>0</v>
      </c>
      <c r="BZ751">
        <f t="shared" ca="1" si="1932"/>
        <v>0</v>
      </c>
      <c r="CA751">
        <f t="shared" ca="1" si="1932"/>
        <v>0</v>
      </c>
      <c r="CB751">
        <f t="shared" ca="1" si="1932"/>
        <v>0</v>
      </c>
      <c r="CC751">
        <f t="shared" ca="1" si="1932"/>
        <v>0</v>
      </c>
      <c r="CD751">
        <f t="shared" ca="1" si="1932"/>
        <v>0</v>
      </c>
      <c r="CE751">
        <f t="shared" ca="1" si="1932"/>
        <v>0</v>
      </c>
      <c r="CF751" s="91">
        <f t="shared" ca="1" si="1932"/>
        <v>0</v>
      </c>
      <c r="CG751">
        <f t="shared" ca="1" si="1932"/>
        <v>0</v>
      </c>
      <c r="CH751">
        <f t="shared" ca="1" si="1932"/>
        <v>0</v>
      </c>
      <c r="CI751">
        <f t="shared" ca="1" si="1932"/>
        <v>0</v>
      </c>
      <c r="CJ751">
        <f t="shared" ca="1" si="1932"/>
        <v>0</v>
      </c>
      <c r="CK751">
        <f t="shared" ca="1" si="1931"/>
        <v>0</v>
      </c>
      <c r="CL751">
        <f t="shared" ca="1" si="1931"/>
        <v>0</v>
      </c>
      <c r="CM751">
        <f t="shared" ca="1" si="1931"/>
        <v>0</v>
      </c>
      <c r="CN751">
        <f t="shared" ca="1" si="1931"/>
        <v>0</v>
      </c>
      <c r="CO751">
        <f t="shared" ca="1" si="1931"/>
        <v>0</v>
      </c>
      <c r="CP751">
        <f t="shared" ca="1" si="1931"/>
        <v>0</v>
      </c>
      <c r="CQ751">
        <f t="shared" ca="1" si="1931"/>
        <v>0</v>
      </c>
      <c r="CR751">
        <f t="shared" ca="1" si="1931"/>
        <v>0</v>
      </c>
      <c r="CS751">
        <f t="shared" ca="1" si="1931"/>
        <v>0</v>
      </c>
      <c r="CT751">
        <f t="shared" ca="1" si="1931"/>
        <v>0</v>
      </c>
      <c r="CU751">
        <f t="shared" ca="1" si="1931"/>
        <v>0</v>
      </c>
      <c r="CV751">
        <f t="shared" ca="1" si="1931"/>
        <v>0</v>
      </c>
      <c r="CW751">
        <f t="shared" ca="1" si="1931"/>
        <v>0</v>
      </c>
      <c r="CX751">
        <f t="shared" ca="1" si="1931"/>
        <v>0</v>
      </c>
      <c r="CY751">
        <f t="shared" ca="1" si="1931"/>
        <v>0</v>
      </c>
      <c r="CZ751">
        <f t="shared" ca="1" si="1931"/>
        <v>0</v>
      </c>
      <c r="DA751">
        <f t="shared" ca="1" si="1931"/>
        <v>0</v>
      </c>
      <c r="DB751">
        <f t="shared" ca="1" si="1931"/>
        <v>0</v>
      </c>
      <c r="DC751">
        <f t="shared" ca="1" si="1931"/>
        <v>0</v>
      </c>
      <c r="DD751">
        <f t="shared" ca="1" si="1931"/>
        <v>0</v>
      </c>
      <c r="DE751">
        <f t="shared" ca="1" si="1931"/>
        <v>0</v>
      </c>
      <c r="DF751">
        <f t="shared" ca="1" si="1931"/>
        <v>0</v>
      </c>
      <c r="DG751">
        <f t="shared" ca="1" si="1931"/>
        <v>0</v>
      </c>
      <c r="DH751">
        <f t="shared" ca="1" si="1931"/>
        <v>0</v>
      </c>
      <c r="DI751">
        <f t="shared" ca="1" si="1931"/>
        <v>0</v>
      </c>
      <c r="DJ751" s="91">
        <f t="shared" ca="1" si="1931"/>
        <v>0</v>
      </c>
      <c r="DK751">
        <f t="shared" ca="1" si="1931"/>
        <v>0</v>
      </c>
      <c r="DL751">
        <f t="shared" ca="1" si="1931"/>
        <v>0</v>
      </c>
      <c r="DM751">
        <f t="shared" ca="1" si="1931"/>
        <v>0</v>
      </c>
      <c r="DN751">
        <f t="shared" ca="1" si="1931"/>
        <v>0</v>
      </c>
      <c r="DO751">
        <f t="shared" ca="1" si="1931"/>
        <v>0</v>
      </c>
      <c r="DP751">
        <f t="shared" ca="1" si="1931"/>
        <v>0</v>
      </c>
      <c r="DQ751">
        <f t="shared" ca="1" si="1931"/>
        <v>0</v>
      </c>
      <c r="DR751">
        <f t="shared" ca="1" si="1931"/>
        <v>0</v>
      </c>
      <c r="DS751">
        <f t="shared" ca="1" si="1931"/>
        <v>0</v>
      </c>
      <c r="DT751">
        <f t="shared" ca="1" si="1931"/>
        <v>0</v>
      </c>
      <c r="DU751">
        <f t="shared" ca="1" si="1931"/>
        <v>0</v>
      </c>
      <c r="DV751">
        <f t="shared" ca="1" si="1931"/>
        <v>0</v>
      </c>
      <c r="DW751">
        <f t="shared" ca="1" si="1931"/>
        <v>0</v>
      </c>
      <c r="DX751">
        <f t="shared" ca="1" si="1931"/>
        <v>0</v>
      </c>
      <c r="DY751">
        <f t="shared" ca="1" si="1931"/>
        <v>0</v>
      </c>
      <c r="DZ751">
        <f t="shared" ca="1" si="1931"/>
        <v>0</v>
      </c>
      <c r="EA751">
        <f t="shared" ca="1" si="1931"/>
        <v>0</v>
      </c>
      <c r="EB751">
        <f t="shared" ca="1" si="1931"/>
        <v>0</v>
      </c>
      <c r="EC751">
        <f t="shared" ca="1" si="1931"/>
        <v>0</v>
      </c>
      <c r="ED751">
        <f t="shared" ca="1" si="1931"/>
        <v>0</v>
      </c>
      <c r="EE751">
        <f t="shared" ca="1" si="1931"/>
        <v>0</v>
      </c>
      <c r="EF751">
        <f t="shared" ca="1" si="1931"/>
        <v>0</v>
      </c>
      <c r="EG751">
        <f t="shared" ca="1" si="1931"/>
        <v>0</v>
      </c>
      <c r="EH751">
        <f t="shared" ca="1" si="1931"/>
        <v>0</v>
      </c>
      <c r="EI751">
        <f t="shared" ca="1" si="1931"/>
        <v>0</v>
      </c>
      <c r="EJ751">
        <f t="shared" ca="1" si="1931"/>
        <v>0</v>
      </c>
      <c r="EK751">
        <f t="shared" ca="1" si="1931"/>
        <v>0</v>
      </c>
      <c r="EL751">
        <f t="shared" ca="1" si="1931"/>
        <v>0</v>
      </c>
      <c r="EM751">
        <f t="shared" ca="1" si="1931"/>
        <v>0</v>
      </c>
      <c r="EN751" s="91">
        <f t="shared" ca="1" si="1931"/>
        <v>0</v>
      </c>
    </row>
    <row r="752" spans="1:144">
      <c r="A752" t="str">
        <f ca="1"/>
        <v>Roof</v>
      </c>
      <c r="B752" t="str">
        <f ca="1"/>
        <v>Roof finishes</v>
      </c>
      <c r="C752">
        <f ca="1"/>
        <v>0</v>
      </c>
      <c r="D752" t="str">
        <f ca="1"/>
        <v/>
      </c>
      <c r="E752">
        <f ca="1"/>
        <v>0</v>
      </c>
      <c r="F752">
        <f ca="1"/>
        <v>0</v>
      </c>
      <c r="G752">
        <f ca="1"/>
        <v>0</v>
      </c>
      <c r="H752" t="str">
        <f ca="1"/>
        <v/>
      </c>
      <c r="I752">
        <f ca="1"/>
        <v>0</v>
      </c>
      <c r="J752" t="str">
        <f ca="1"/>
        <v/>
      </c>
      <c r="K752" t="str">
        <f ca="1"/>
        <v>0</v>
      </c>
      <c r="L752" t="str">
        <f ca="1"/>
        <v>0</v>
      </c>
      <c r="M752" t="str">
        <f ca="1"/>
        <v>0</v>
      </c>
      <c r="X752" s="91">
        <f t="shared" ca="1" si="1924"/>
        <v>0</v>
      </c>
      <c r="Y752">
        <f t="shared" ca="1" si="1932"/>
        <v>0</v>
      </c>
      <c r="Z752">
        <f t="shared" ca="1" si="1932"/>
        <v>0</v>
      </c>
      <c r="AA752">
        <f t="shared" ca="1" si="1932"/>
        <v>0</v>
      </c>
      <c r="AB752">
        <f t="shared" ca="1" si="1932"/>
        <v>0</v>
      </c>
      <c r="AC752">
        <f t="shared" ca="1" si="1932"/>
        <v>0</v>
      </c>
      <c r="AD752">
        <f t="shared" ca="1" si="1932"/>
        <v>0</v>
      </c>
      <c r="AE752">
        <f t="shared" ca="1" si="1932"/>
        <v>0</v>
      </c>
      <c r="AF752">
        <f t="shared" ca="1" si="1932"/>
        <v>0</v>
      </c>
      <c r="AG752">
        <f t="shared" ca="1" si="1932"/>
        <v>0</v>
      </c>
      <c r="AH752">
        <f t="shared" ca="1" si="1932"/>
        <v>0</v>
      </c>
      <c r="AI752">
        <f t="shared" ca="1" si="1932"/>
        <v>0</v>
      </c>
      <c r="AJ752">
        <f t="shared" ca="1" si="1932"/>
        <v>0</v>
      </c>
      <c r="AK752">
        <f t="shared" ca="1" si="1932"/>
        <v>0</v>
      </c>
      <c r="AL752">
        <f t="shared" ca="1" si="1932"/>
        <v>0</v>
      </c>
      <c r="AM752">
        <f t="shared" ca="1" si="1932"/>
        <v>0</v>
      </c>
      <c r="AN752">
        <f t="shared" ca="1" si="1932"/>
        <v>0</v>
      </c>
      <c r="AO752">
        <f t="shared" ca="1" si="1932"/>
        <v>0</v>
      </c>
      <c r="AP752">
        <f t="shared" ca="1" si="1932"/>
        <v>0</v>
      </c>
      <c r="AQ752">
        <f t="shared" ca="1" si="1932"/>
        <v>0</v>
      </c>
      <c r="AR752">
        <f t="shared" ca="1" si="1932"/>
        <v>0</v>
      </c>
      <c r="AS752">
        <f t="shared" ca="1" si="1932"/>
        <v>0</v>
      </c>
      <c r="AT752">
        <f t="shared" ca="1" si="1932"/>
        <v>0</v>
      </c>
      <c r="AU752">
        <f t="shared" ca="1" si="1932"/>
        <v>0</v>
      </c>
      <c r="AV752">
        <f t="shared" ca="1" si="1932"/>
        <v>0</v>
      </c>
      <c r="AW752">
        <f t="shared" ca="1" si="1932"/>
        <v>0</v>
      </c>
      <c r="AX752">
        <f t="shared" ca="1" si="1932"/>
        <v>0</v>
      </c>
      <c r="AY752">
        <f t="shared" ca="1" si="1932"/>
        <v>0</v>
      </c>
      <c r="AZ752">
        <f t="shared" ca="1" si="1932"/>
        <v>0</v>
      </c>
      <c r="BA752">
        <f t="shared" ca="1" si="1932"/>
        <v>0</v>
      </c>
      <c r="BB752" s="91">
        <f t="shared" ca="1" si="1932"/>
        <v>0</v>
      </c>
      <c r="BC752">
        <f t="shared" ca="1" si="1932"/>
        <v>0</v>
      </c>
      <c r="BD752">
        <f t="shared" ca="1" si="1932"/>
        <v>0</v>
      </c>
      <c r="BE752">
        <f t="shared" ca="1" si="1932"/>
        <v>0</v>
      </c>
      <c r="BF752">
        <f t="shared" ca="1" si="1932"/>
        <v>0</v>
      </c>
      <c r="BG752">
        <f t="shared" ca="1" si="1932"/>
        <v>0</v>
      </c>
      <c r="BH752">
        <f t="shared" ca="1" si="1932"/>
        <v>0</v>
      </c>
      <c r="BI752">
        <f t="shared" ca="1" si="1932"/>
        <v>0</v>
      </c>
      <c r="BJ752">
        <f t="shared" ca="1" si="1932"/>
        <v>0</v>
      </c>
      <c r="BK752">
        <f t="shared" ca="1" si="1932"/>
        <v>0</v>
      </c>
      <c r="BL752">
        <f t="shared" ca="1" si="1932"/>
        <v>0</v>
      </c>
      <c r="BM752">
        <f t="shared" ca="1" si="1932"/>
        <v>0</v>
      </c>
      <c r="BN752">
        <f t="shared" ca="1" si="1932"/>
        <v>0</v>
      </c>
      <c r="BO752">
        <f t="shared" ca="1" si="1932"/>
        <v>0</v>
      </c>
      <c r="BP752">
        <f t="shared" ca="1" si="1932"/>
        <v>0</v>
      </c>
      <c r="BQ752">
        <f t="shared" ca="1" si="1932"/>
        <v>0</v>
      </c>
      <c r="BR752">
        <f t="shared" ca="1" si="1932"/>
        <v>0</v>
      </c>
      <c r="BS752">
        <f t="shared" ca="1" si="1932"/>
        <v>0</v>
      </c>
      <c r="BT752">
        <f t="shared" ca="1" si="1932"/>
        <v>0</v>
      </c>
      <c r="BU752">
        <f t="shared" ca="1" si="1932"/>
        <v>0</v>
      </c>
      <c r="BV752">
        <f t="shared" ca="1" si="1932"/>
        <v>0</v>
      </c>
      <c r="BW752">
        <f t="shared" ca="1" si="1932"/>
        <v>0</v>
      </c>
      <c r="BX752">
        <f t="shared" ca="1" si="1932"/>
        <v>0</v>
      </c>
      <c r="BY752">
        <f t="shared" ca="1" si="1932"/>
        <v>0</v>
      </c>
      <c r="BZ752">
        <f t="shared" ca="1" si="1932"/>
        <v>0</v>
      </c>
      <c r="CA752">
        <f t="shared" ca="1" si="1932"/>
        <v>0</v>
      </c>
      <c r="CB752">
        <f t="shared" ca="1" si="1932"/>
        <v>0</v>
      </c>
      <c r="CC752">
        <f t="shared" ca="1" si="1932"/>
        <v>0</v>
      </c>
      <c r="CD752">
        <f t="shared" ca="1" si="1932"/>
        <v>0</v>
      </c>
      <c r="CE752">
        <f t="shared" ca="1" si="1932"/>
        <v>0</v>
      </c>
      <c r="CF752" s="91">
        <f t="shared" ca="1" si="1932"/>
        <v>0</v>
      </c>
      <c r="CG752">
        <f t="shared" ca="1" si="1932"/>
        <v>0</v>
      </c>
      <c r="CH752">
        <f t="shared" ca="1" si="1932"/>
        <v>0</v>
      </c>
      <c r="CI752">
        <f t="shared" ca="1" si="1932"/>
        <v>0</v>
      </c>
      <c r="CJ752">
        <f t="shared" ca="1" si="1932"/>
        <v>0</v>
      </c>
      <c r="CK752">
        <f t="shared" ca="1" si="1931"/>
        <v>0</v>
      </c>
      <c r="CL752">
        <f t="shared" ca="1" si="1931"/>
        <v>0</v>
      </c>
      <c r="CM752">
        <f t="shared" ca="1" si="1931"/>
        <v>0</v>
      </c>
      <c r="CN752">
        <f t="shared" ca="1" si="1931"/>
        <v>0</v>
      </c>
      <c r="CO752">
        <f t="shared" ca="1" si="1931"/>
        <v>0</v>
      </c>
      <c r="CP752">
        <f t="shared" ca="1" si="1931"/>
        <v>0</v>
      </c>
      <c r="CQ752">
        <f t="shared" ca="1" si="1931"/>
        <v>0</v>
      </c>
      <c r="CR752">
        <f t="shared" ca="1" si="1931"/>
        <v>0</v>
      </c>
      <c r="CS752">
        <f t="shared" ca="1" si="1931"/>
        <v>0</v>
      </c>
      <c r="CT752">
        <f t="shared" ca="1" si="1931"/>
        <v>0</v>
      </c>
      <c r="CU752">
        <f t="shared" ca="1" si="1931"/>
        <v>0</v>
      </c>
      <c r="CV752">
        <f t="shared" ca="1" si="1931"/>
        <v>0</v>
      </c>
      <c r="CW752">
        <f t="shared" ca="1" si="1931"/>
        <v>0</v>
      </c>
      <c r="CX752">
        <f t="shared" ca="1" si="1931"/>
        <v>0</v>
      </c>
      <c r="CY752">
        <f t="shared" ca="1" si="1931"/>
        <v>0</v>
      </c>
      <c r="CZ752">
        <f t="shared" ca="1" si="1931"/>
        <v>0</v>
      </c>
      <c r="DA752">
        <f t="shared" ca="1" si="1931"/>
        <v>0</v>
      </c>
      <c r="DB752">
        <f t="shared" ca="1" si="1931"/>
        <v>0</v>
      </c>
      <c r="DC752">
        <f t="shared" ca="1" si="1931"/>
        <v>0</v>
      </c>
      <c r="DD752">
        <f t="shared" ca="1" si="1931"/>
        <v>0</v>
      </c>
      <c r="DE752">
        <f t="shared" ca="1" si="1931"/>
        <v>0</v>
      </c>
      <c r="DF752">
        <f t="shared" ca="1" si="1931"/>
        <v>0</v>
      </c>
      <c r="DG752">
        <f t="shared" ca="1" si="1931"/>
        <v>0</v>
      </c>
      <c r="DH752">
        <f t="shared" ca="1" si="1931"/>
        <v>0</v>
      </c>
      <c r="DI752">
        <f t="shared" ca="1" si="1931"/>
        <v>0</v>
      </c>
      <c r="DJ752" s="91">
        <f t="shared" ca="1" si="1931"/>
        <v>0</v>
      </c>
      <c r="DK752">
        <f t="shared" ca="1" si="1931"/>
        <v>0</v>
      </c>
      <c r="DL752">
        <f t="shared" ca="1" si="1931"/>
        <v>0</v>
      </c>
      <c r="DM752">
        <f t="shared" ca="1" si="1931"/>
        <v>0</v>
      </c>
      <c r="DN752">
        <f t="shared" ca="1" si="1931"/>
        <v>0</v>
      </c>
      <c r="DO752">
        <f t="shared" ca="1" si="1931"/>
        <v>0</v>
      </c>
      <c r="DP752">
        <f t="shared" ca="1" si="1931"/>
        <v>0</v>
      </c>
      <c r="DQ752">
        <f t="shared" ca="1" si="1931"/>
        <v>0</v>
      </c>
      <c r="DR752">
        <f t="shared" ca="1" si="1931"/>
        <v>0</v>
      </c>
      <c r="DS752">
        <f t="shared" ca="1" si="1931"/>
        <v>0</v>
      </c>
      <c r="DT752">
        <f t="shared" ca="1" si="1931"/>
        <v>0</v>
      </c>
      <c r="DU752">
        <f t="shared" ca="1" si="1931"/>
        <v>0</v>
      </c>
      <c r="DV752">
        <f t="shared" ca="1" si="1931"/>
        <v>0</v>
      </c>
      <c r="DW752">
        <f t="shared" ca="1" si="1931"/>
        <v>0</v>
      </c>
      <c r="DX752">
        <f t="shared" ca="1" si="1931"/>
        <v>0</v>
      </c>
      <c r="DY752">
        <f t="shared" ca="1" si="1931"/>
        <v>0</v>
      </c>
      <c r="DZ752">
        <f t="shared" ca="1" si="1931"/>
        <v>0</v>
      </c>
      <c r="EA752">
        <f t="shared" ca="1" si="1931"/>
        <v>0</v>
      </c>
      <c r="EB752">
        <f t="shared" ca="1" si="1931"/>
        <v>0</v>
      </c>
      <c r="EC752">
        <f t="shared" ca="1" si="1931"/>
        <v>0</v>
      </c>
      <c r="ED752">
        <f t="shared" ca="1" si="1931"/>
        <v>0</v>
      </c>
      <c r="EE752">
        <f t="shared" ca="1" si="1931"/>
        <v>0</v>
      </c>
      <c r="EF752">
        <f t="shared" ca="1" si="1931"/>
        <v>0</v>
      </c>
      <c r="EG752">
        <f t="shared" ca="1" si="1931"/>
        <v>0</v>
      </c>
      <c r="EH752">
        <f t="shared" ca="1" si="1931"/>
        <v>0</v>
      </c>
      <c r="EI752">
        <f t="shared" ca="1" si="1931"/>
        <v>0</v>
      </c>
      <c r="EJ752">
        <f t="shared" ca="1" si="1931"/>
        <v>0</v>
      </c>
      <c r="EK752">
        <f t="shared" ca="1" si="1931"/>
        <v>0</v>
      </c>
      <c r="EL752">
        <f t="shared" ca="1" si="1931"/>
        <v>0</v>
      </c>
      <c r="EM752">
        <f t="shared" ca="1" si="1931"/>
        <v>0</v>
      </c>
      <c r="EN752" s="91">
        <f t="shared" ca="1" si="1931"/>
        <v>0</v>
      </c>
    </row>
    <row r="753" spans="1:144">
      <c r="A753" t="str">
        <f ca="1"/>
        <v>External walls</v>
      </c>
      <c r="B753" t="str">
        <f ca="1"/>
        <v>Facade</v>
      </c>
      <c r="C753">
        <f ca="1"/>
        <v>0</v>
      </c>
      <c r="D753" t="str">
        <f ca="1"/>
        <v/>
      </c>
      <c r="E753">
        <f ca="1"/>
        <v>0</v>
      </c>
      <c r="F753">
        <f ca="1"/>
        <v>0</v>
      </c>
      <c r="G753">
        <f ca="1"/>
        <v>0</v>
      </c>
      <c r="H753" t="str">
        <f ca="1"/>
        <v/>
      </c>
      <c r="I753">
        <f ca="1"/>
        <v>0</v>
      </c>
      <c r="J753" t="str">
        <f ca="1"/>
        <v/>
      </c>
      <c r="K753" t="str">
        <f ca="1"/>
        <v>0</v>
      </c>
      <c r="L753" t="str">
        <f ca="1"/>
        <v>0</v>
      </c>
      <c r="M753" t="str">
        <f ca="1"/>
        <v>0</v>
      </c>
      <c r="X753" s="91">
        <f t="shared" ca="1" si="1924"/>
        <v>0</v>
      </c>
      <c r="Y753">
        <f t="shared" ca="1" si="1932"/>
        <v>0</v>
      </c>
      <c r="Z753">
        <f t="shared" ca="1" si="1932"/>
        <v>0</v>
      </c>
      <c r="AA753">
        <f t="shared" ca="1" si="1932"/>
        <v>0</v>
      </c>
      <c r="AB753">
        <f t="shared" ca="1" si="1932"/>
        <v>0</v>
      </c>
      <c r="AC753">
        <f t="shared" ca="1" si="1932"/>
        <v>0</v>
      </c>
      <c r="AD753">
        <f t="shared" ca="1" si="1932"/>
        <v>0</v>
      </c>
      <c r="AE753">
        <f t="shared" ca="1" si="1932"/>
        <v>0</v>
      </c>
      <c r="AF753">
        <f t="shared" ca="1" si="1932"/>
        <v>0</v>
      </c>
      <c r="AG753">
        <f t="shared" ca="1" si="1932"/>
        <v>0</v>
      </c>
      <c r="AH753">
        <f t="shared" ca="1" si="1932"/>
        <v>0</v>
      </c>
      <c r="AI753">
        <f t="shared" ca="1" si="1932"/>
        <v>0</v>
      </c>
      <c r="AJ753">
        <f t="shared" ca="1" si="1932"/>
        <v>0</v>
      </c>
      <c r="AK753">
        <f t="shared" ca="1" si="1932"/>
        <v>0</v>
      </c>
      <c r="AL753">
        <f t="shared" ca="1" si="1932"/>
        <v>0</v>
      </c>
      <c r="AM753">
        <f t="shared" ca="1" si="1932"/>
        <v>0</v>
      </c>
      <c r="AN753">
        <f t="shared" ca="1" si="1932"/>
        <v>0</v>
      </c>
      <c r="AO753">
        <f t="shared" ca="1" si="1932"/>
        <v>0</v>
      </c>
      <c r="AP753">
        <f t="shared" ca="1" si="1932"/>
        <v>0</v>
      </c>
      <c r="AQ753">
        <f t="shared" ca="1" si="1932"/>
        <v>0</v>
      </c>
      <c r="AR753">
        <f t="shared" ca="1" si="1932"/>
        <v>0</v>
      </c>
      <c r="AS753">
        <f t="shared" ca="1" si="1932"/>
        <v>0</v>
      </c>
      <c r="AT753">
        <f t="shared" ca="1" si="1932"/>
        <v>0</v>
      </c>
      <c r="AU753">
        <f t="shared" ca="1" si="1932"/>
        <v>0</v>
      </c>
      <c r="AV753">
        <f t="shared" ca="1" si="1932"/>
        <v>0</v>
      </c>
      <c r="AW753">
        <f t="shared" ca="1" si="1932"/>
        <v>0</v>
      </c>
      <c r="AX753">
        <f t="shared" ca="1" si="1932"/>
        <v>0</v>
      </c>
      <c r="AY753">
        <f t="shared" ca="1" si="1932"/>
        <v>0</v>
      </c>
      <c r="AZ753">
        <f t="shared" ca="1" si="1932"/>
        <v>0</v>
      </c>
      <c r="BA753">
        <f t="shared" ca="1" si="1932"/>
        <v>0</v>
      </c>
      <c r="BB753" s="91">
        <f t="shared" ca="1" si="1932"/>
        <v>0</v>
      </c>
      <c r="BC753">
        <f t="shared" ca="1" si="1932"/>
        <v>0</v>
      </c>
      <c r="BD753">
        <f t="shared" ca="1" si="1932"/>
        <v>0</v>
      </c>
      <c r="BE753">
        <f t="shared" ca="1" si="1932"/>
        <v>0</v>
      </c>
      <c r="BF753">
        <f t="shared" ca="1" si="1932"/>
        <v>0</v>
      </c>
      <c r="BG753">
        <f t="shared" ca="1" si="1932"/>
        <v>0</v>
      </c>
      <c r="BH753">
        <f t="shared" ca="1" si="1932"/>
        <v>0</v>
      </c>
      <c r="BI753">
        <f t="shared" ca="1" si="1932"/>
        <v>0</v>
      </c>
      <c r="BJ753">
        <f t="shared" ca="1" si="1932"/>
        <v>0</v>
      </c>
      <c r="BK753">
        <f t="shared" ca="1" si="1932"/>
        <v>0</v>
      </c>
      <c r="BL753">
        <f t="shared" ca="1" si="1932"/>
        <v>0</v>
      </c>
      <c r="BM753">
        <f t="shared" ca="1" si="1932"/>
        <v>0</v>
      </c>
      <c r="BN753">
        <f t="shared" ca="1" si="1932"/>
        <v>0</v>
      </c>
      <c r="BO753">
        <f t="shared" ca="1" si="1932"/>
        <v>0</v>
      </c>
      <c r="BP753">
        <f t="shared" ca="1" si="1932"/>
        <v>0</v>
      </c>
      <c r="BQ753">
        <f t="shared" ca="1" si="1932"/>
        <v>0</v>
      </c>
      <c r="BR753">
        <f t="shared" ca="1" si="1932"/>
        <v>0</v>
      </c>
      <c r="BS753">
        <f t="shared" ca="1" si="1932"/>
        <v>0</v>
      </c>
      <c r="BT753">
        <f t="shared" ca="1" si="1932"/>
        <v>0</v>
      </c>
      <c r="BU753">
        <f t="shared" ca="1" si="1932"/>
        <v>0</v>
      </c>
      <c r="BV753">
        <f t="shared" ca="1" si="1932"/>
        <v>0</v>
      </c>
      <c r="BW753">
        <f t="shared" ca="1" si="1932"/>
        <v>0</v>
      </c>
      <c r="BX753">
        <f t="shared" ca="1" si="1932"/>
        <v>0</v>
      </c>
      <c r="BY753">
        <f t="shared" ca="1" si="1932"/>
        <v>0</v>
      </c>
      <c r="BZ753">
        <f t="shared" ca="1" si="1932"/>
        <v>0</v>
      </c>
      <c r="CA753">
        <f t="shared" ca="1" si="1932"/>
        <v>0</v>
      </c>
      <c r="CB753">
        <f t="shared" ca="1" si="1932"/>
        <v>0</v>
      </c>
      <c r="CC753">
        <f t="shared" ca="1" si="1932"/>
        <v>0</v>
      </c>
      <c r="CD753">
        <f t="shared" ca="1" si="1932"/>
        <v>0</v>
      </c>
      <c r="CE753">
        <f t="shared" ca="1" si="1932"/>
        <v>0</v>
      </c>
      <c r="CF753" s="91">
        <f t="shared" ca="1" si="1932"/>
        <v>0</v>
      </c>
      <c r="CG753">
        <f t="shared" ca="1" si="1932"/>
        <v>0</v>
      </c>
      <c r="CH753">
        <f t="shared" ca="1" si="1932"/>
        <v>0</v>
      </c>
      <c r="CI753">
        <f t="shared" ca="1" si="1932"/>
        <v>0</v>
      </c>
      <c r="CJ753">
        <f t="shared" ref="CJ753:EN756" ca="1" si="1933">IF($H753="Yes",-$L753+$M753,0)</f>
        <v>0</v>
      </c>
      <c r="CK753">
        <f t="shared" ca="1" si="1933"/>
        <v>0</v>
      </c>
      <c r="CL753">
        <f t="shared" ca="1" si="1933"/>
        <v>0</v>
      </c>
      <c r="CM753">
        <f t="shared" ca="1" si="1933"/>
        <v>0</v>
      </c>
      <c r="CN753">
        <f t="shared" ca="1" si="1933"/>
        <v>0</v>
      </c>
      <c r="CO753">
        <f t="shared" ca="1" si="1933"/>
        <v>0</v>
      </c>
      <c r="CP753">
        <f t="shared" ca="1" si="1933"/>
        <v>0</v>
      </c>
      <c r="CQ753">
        <f t="shared" ca="1" si="1933"/>
        <v>0</v>
      </c>
      <c r="CR753">
        <f t="shared" ca="1" si="1933"/>
        <v>0</v>
      </c>
      <c r="CS753">
        <f t="shared" ca="1" si="1933"/>
        <v>0</v>
      </c>
      <c r="CT753">
        <f t="shared" ca="1" si="1933"/>
        <v>0</v>
      </c>
      <c r="CU753">
        <f t="shared" ca="1" si="1933"/>
        <v>0</v>
      </c>
      <c r="CV753">
        <f t="shared" ca="1" si="1933"/>
        <v>0</v>
      </c>
      <c r="CW753">
        <f t="shared" ca="1" si="1933"/>
        <v>0</v>
      </c>
      <c r="CX753">
        <f t="shared" ca="1" si="1933"/>
        <v>0</v>
      </c>
      <c r="CY753">
        <f t="shared" ca="1" si="1933"/>
        <v>0</v>
      </c>
      <c r="CZ753">
        <f t="shared" ca="1" si="1933"/>
        <v>0</v>
      </c>
      <c r="DA753">
        <f t="shared" ca="1" si="1933"/>
        <v>0</v>
      </c>
      <c r="DB753">
        <f t="shared" ca="1" si="1933"/>
        <v>0</v>
      </c>
      <c r="DC753">
        <f t="shared" ca="1" si="1933"/>
        <v>0</v>
      </c>
      <c r="DD753">
        <f t="shared" ca="1" si="1933"/>
        <v>0</v>
      </c>
      <c r="DE753">
        <f t="shared" ca="1" si="1933"/>
        <v>0</v>
      </c>
      <c r="DF753">
        <f t="shared" ca="1" si="1933"/>
        <v>0</v>
      </c>
      <c r="DG753">
        <f t="shared" ca="1" si="1933"/>
        <v>0</v>
      </c>
      <c r="DH753">
        <f t="shared" ca="1" si="1933"/>
        <v>0</v>
      </c>
      <c r="DI753">
        <f t="shared" ca="1" si="1933"/>
        <v>0</v>
      </c>
      <c r="DJ753" s="91">
        <f t="shared" ca="1" si="1933"/>
        <v>0</v>
      </c>
      <c r="DK753">
        <f t="shared" ca="1" si="1933"/>
        <v>0</v>
      </c>
      <c r="DL753">
        <f t="shared" ca="1" si="1933"/>
        <v>0</v>
      </c>
      <c r="DM753">
        <f t="shared" ca="1" si="1933"/>
        <v>0</v>
      </c>
      <c r="DN753">
        <f t="shared" ca="1" si="1933"/>
        <v>0</v>
      </c>
      <c r="DO753">
        <f t="shared" ca="1" si="1933"/>
        <v>0</v>
      </c>
      <c r="DP753">
        <f t="shared" ca="1" si="1933"/>
        <v>0</v>
      </c>
      <c r="DQ753">
        <f t="shared" ca="1" si="1933"/>
        <v>0</v>
      </c>
      <c r="DR753">
        <f t="shared" ca="1" si="1933"/>
        <v>0</v>
      </c>
      <c r="DS753">
        <f t="shared" ca="1" si="1933"/>
        <v>0</v>
      </c>
      <c r="DT753">
        <f t="shared" ca="1" si="1933"/>
        <v>0</v>
      </c>
      <c r="DU753">
        <f t="shared" ca="1" si="1933"/>
        <v>0</v>
      </c>
      <c r="DV753">
        <f t="shared" ca="1" si="1933"/>
        <v>0</v>
      </c>
      <c r="DW753">
        <f t="shared" ca="1" si="1933"/>
        <v>0</v>
      </c>
      <c r="DX753">
        <f t="shared" ca="1" si="1933"/>
        <v>0</v>
      </c>
      <c r="DY753">
        <f t="shared" ca="1" si="1933"/>
        <v>0</v>
      </c>
      <c r="DZ753">
        <f t="shared" ca="1" si="1933"/>
        <v>0</v>
      </c>
      <c r="EA753">
        <f t="shared" ca="1" si="1933"/>
        <v>0</v>
      </c>
      <c r="EB753">
        <f t="shared" ca="1" si="1933"/>
        <v>0</v>
      </c>
      <c r="EC753">
        <f t="shared" ca="1" si="1933"/>
        <v>0</v>
      </c>
      <c r="ED753">
        <f t="shared" ca="1" si="1933"/>
        <v>0</v>
      </c>
      <c r="EE753">
        <f t="shared" ca="1" si="1933"/>
        <v>0</v>
      </c>
      <c r="EF753">
        <f t="shared" ca="1" si="1933"/>
        <v>0</v>
      </c>
      <c r="EG753">
        <f t="shared" ca="1" si="1933"/>
        <v>0</v>
      </c>
      <c r="EH753">
        <f t="shared" ca="1" si="1933"/>
        <v>0</v>
      </c>
      <c r="EI753">
        <f t="shared" ca="1" si="1933"/>
        <v>0</v>
      </c>
      <c r="EJ753">
        <f t="shared" ca="1" si="1933"/>
        <v>0</v>
      </c>
      <c r="EK753">
        <f t="shared" ca="1" si="1933"/>
        <v>0</v>
      </c>
      <c r="EL753">
        <f t="shared" ca="1" si="1933"/>
        <v>0</v>
      </c>
      <c r="EM753">
        <f t="shared" ca="1" si="1933"/>
        <v>0</v>
      </c>
      <c r="EN753" s="91">
        <f t="shared" ca="1" si="1933"/>
        <v>0</v>
      </c>
    </row>
    <row r="754" spans="1:144">
      <c r="A754" t="str">
        <f ca="1"/>
        <v>External walls</v>
      </c>
      <c r="B754" t="str">
        <f ca="1"/>
        <v>Wall insulation</v>
      </c>
      <c r="C754">
        <f ca="1"/>
        <v>0</v>
      </c>
      <c r="D754" t="str">
        <f ca="1"/>
        <v/>
      </c>
      <c r="E754">
        <f ca="1"/>
        <v>0</v>
      </c>
      <c r="F754">
        <f ca="1"/>
        <v>0</v>
      </c>
      <c r="G754">
        <f ca="1"/>
        <v>0</v>
      </c>
      <c r="H754" t="str">
        <f ca="1"/>
        <v/>
      </c>
      <c r="I754">
        <f ca="1"/>
        <v>0</v>
      </c>
      <c r="J754" t="str">
        <f ca="1"/>
        <v/>
      </c>
      <c r="K754" t="str">
        <f ca="1"/>
        <v>0</v>
      </c>
      <c r="L754" t="str">
        <f ca="1"/>
        <v>0</v>
      </c>
      <c r="M754" t="str">
        <f ca="1"/>
        <v>0</v>
      </c>
      <c r="X754" s="91">
        <f t="shared" ca="1" si="1924"/>
        <v>0</v>
      </c>
      <c r="Y754">
        <f t="shared" ref="Y754:CJ757" ca="1" si="1934">IF($H754="Yes",-$L754+$M754,0)</f>
        <v>0</v>
      </c>
      <c r="Z754">
        <f t="shared" ca="1" si="1934"/>
        <v>0</v>
      </c>
      <c r="AA754">
        <f t="shared" ca="1" si="1934"/>
        <v>0</v>
      </c>
      <c r="AB754">
        <f t="shared" ca="1" si="1934"/>
        <v>0</v>
      </c>
      <c r="AC754">
        <f t="shared" ca="1" si="1934"/>
        <v>0</v>
      </c>
      <c r="AD754">
        <f t="shared" ca="1" si="1934"/>
        <v>0</v>
      </c>
      <c r="AE754">
        <f t="shared" ca="1" si="1934"/>
        <v>0</v>
      </c>
      <c r="AF754">
        <f t="shared" ca="1" si="1934"/>
        <v>0</v>
      </c>
      <c r="AG754">
        <f t="shared" ca="1" si="1934"/>
        <v>0</v>
      </c>
      <c r="AH754">
        <f t="shared" ca="1" si="1934"/>
        <v>0</v>
      </c>
      <c r="AI754">
        <f t="shared" ca="1" si="1934"/>
        <v>0</v>
      </c>
      <c r="AJ754">
        <f t="shared" ca="1" si="1934"/>
        <v>0</v>
      </c>
      <c r="AK754">
        <f t="shared" ca="1" si="1934"/>
        <v>0</v>
      </c>
      <c r="AL754">
        <f t="shared" ca="1" si="1934"/>
        <v>0</v>
      </c>
      <c r="AM754">
        <f t="shared" ca="1" si="1934"/>
        <v>0</v>
      </c>
      <c r="AN754">
        <f t="shared" ca="1" si="1934"/>
        <v>0</v>
      </c>
      <c r="AO754">
        <f t="shared" ca="1" si="1934"/>
        <v>0</v>
      </c>
      <c r="AP754">
        <f t="shared" ca="1" si="1934"/>
        <v>0</v>
      </c>
      <c r="AQ754">
        <f t="shared" ca="1" si="1934"/>
        <v>0</v>
      </c>
      <c r="AR754">
        <f t="shared" ca="1" si="1934"/>
        <v>0</v>
      </c>
      <c r="AS754">
        <f t="shared" ca="1" si="1934"/>
        <v>0</v>
      </c>
      <c r="AT754">
        <f t="shared" ca="1" si="1934"/>
        <v>0</v>
      </c>
      <c r="AU754">
        <f t="shared" ca="1" si="1934"/>
        <v>0</v>
      </c>
      <c r="AV754">
        <f t="shared" ca="1" si="1934"/>
        <v>0</v>
      </c>
      <c r="AW754">
        <f t="shared" ca="1" si="1934"/>
        <v>0</v>
      </c>
      <c r="AX754">
        <f t="shared" ca="1" si="1934"/>
        <v>0</v>
      </c>
      <c r="AY754">
        <f t="shared" ca="1" si="1934"/>
        <v>0</v>
      </c>
      <c r="AZ754">
        <f t="shared" ca="1" si="1934"/>
        <v>0</v>
      </c>
      <c r="BA754">
        <f t="shared" ca="1" si="1934"/>
        <v>0</v>
      </c>
      <c r="BB754" s="91">
        <f t="shared" ca="1" si="1934"/>
        <v>0</v>
      </c>
      <c r="BC754">
        <f t="shared" ca="1" si="1934"/>
        <v>0</v>
      </c>
      <c r="BD754">
        <f t="shared" ca="1" si="1934"/>
        <v>0</v>
      </c>
      <c r="BE754">
        <f t="shared" ca="1" si="1934"/>
        <v>0</v>
      </c>
      <c r="BF754">
        <f t="shared" ca="1" si="1934"/>
        <v>0</v>
      </c>
      <c r="BG754">
        <f t="shared" ca="1" si="1934"/>
        <v>0</v>
      </c>
      <c r="BH754">
        <f t="shared" ca="1" si="1934"/>
        <v>0</v>
      </c>
      <c r="BI754">
        <f t="shared" ca="1" si="1934"/>
        <v>0</v>
      </c>
      <c r="BJ754">
        <f t="shared" ca="1" si="1934"/>
        <v>0</v>
      </c>
      <c r="BK754">
        <f t="shared" ca="1" si="1934"/>
        <v>0</v>
      </c>
      <c r="BL754">
        <f t="shared" ca="1" si="1934"/>
        <v>0</v>
      </c>
      <c r="BM754">
        <f t="shared" ca="1" si="1934"/>
        <v>0</v>
      </c>
      <c r="BN754">
        <f t="shared" ca="1" si="1934"/>
        <v>0</v>
      </c>
      <c r="BO754">
        <f t="shared" ca="1" si="1934"/>
        <v>0</v>
      </c>
      <c r="BP754">
        <f t="shared" ca="1" si="1934"/>
        <v>0</v>
      </c>
      <c r="BQ754">
        <f t="shared" ca="1" si="1934"/>
        <v>0</v>
      </c>
      <c r="BR754">
        <f t="shared" ca="1" si="1934"/>
        <v>0</v>
      </c>
      <c r="BS754">
        <f t="shared" ca="1" si="1934"/>
        <v>0</v>
      </c>
      <c r="BT754">
        <f t="shared" ca="1" si="1934"/>
        <v>0</v>
      </c>
      <c r="BU754">
        <f t="shared" ca="1" si="1934"/>
        <v>0</v>
      </c>
      <c r="BV754">
        <f t="shared" ca="1" si="1934"/>
        <v>0</v>
      </c>
      <c r="BW754">
        <f t="shared" ca="1" si="1934"/>
        <v>0</v>
      </c>
      <c r="BX754">
        <f t="shared" ca="1" si="1934"/>
        <v>0</v>
      </c>
      <c r="BY754">
        <f t="shared" ca="1" si="1934"/>
        <v>0</v>
      </c>
      <c r="BZ754">
        <f t="shared" ca="1" si="1934"/>
        <v>0</v>
      </c>
      <c r="CA754">
        <f t="shared" ca="1" si="1934"/>
        <v>0</v>
      </c>
      <c r="CB754">
        <f t="shared" ca="1" si="1934"/>
        <v>0</v>
      </c>
      <c r="CC754">
        <f t="shared" ca="1" si="1934"/>
        <v>0</v>
      </c>
      <c r="CD754">
        <f t="shared" ca="1" si="1934"/>
        <v>0</v>
      </c>
      <c r="CE754">
        <f t="shared" ca="1" si="1934"/>
        <v>0</v>
      </c>
      <c r="CF754" s="91">
        <f t="shared" ca="1" si="1934"/>
        <v>0</v>
      </c>
      <c r="CG754">
        <f t="shared" ca="1" si="1934"/>
        <v>0</v>
      </c>
      <c r="CH754">
        <f t="shared" ca="1" si="1934"/>
        <v>0</v>
      </c>
      <c r="CI754">
        <f t="shared" ca="1" si="1934"/>
        <v>0</v>
      </c>
      <c r="CJ754">
        <f t="shared" ca="1" si="1934"/>
        <v>0</v>
      </c>
      <c r="CK754">
        <f t="shared" ca="1" si="1933"/>
        <v>0</v>
      </c>
      <c r="CL754">
        <f t="shared" ca="1" si="1933"/>
        <v>0</v>
      </c>
      <c r="CM754">
        <f t="shared" ca="1" si="1933"/>
        <v>0</v>
      </c>
      <c r="CN754">
        <f t="shared" ca="1" si="1933"/>
        <v>0</v>
      </c>
      <c r="CO754">
        <f t="shared" ca="1" si="1933"/>
        <v>0</v>
      </c>
      <c r="CP754">
        <f t="shared" ca="1" si="1933"/>
        <v>0</v>
      </c>
      <c r="CQ754">
        <f t="shared" ca="1" si="1933"/>
        <v>0</v>
      </c>
      <c r="CR754">
        <f t="shared" ca="1" si="1933"/>
        <v>0</v>
      </c>
      <c r="CS754">
        <f t="shared" ca="1" si="1933"/>
        <v>0</v>
      </c>
      <c r="CT754">
        <f t="shared" ca="1" si="1933"/>
        <v>0</v>
      </c>
      <c r="CU754">
        <f t="shared" ca="1" si="1933"/>
        <v>0</v>
      </c>
      <c r="CV754">
        <f t="shared" ca="1" si="1933"/>
        <v>0</v>
      </c>
      <c r="CW754">
        <f t="shared" ca="1" si="1933"/>
        <v>0</v>
      </c>
      <c r="CX754">
        <f t="shared" ca="1" si="1933"/>
        <v>0</v>
      </c>
      <c r="CY754">
        <f t="shared" ca="1" si="1933"/>
        <v>0</v>
      </c>
      <c r="CZ754">
        <f t="shared" ca="1" si="1933"/>
        <v>0</v>
      </c>
      <c r="DA754">
        <f t="shared" ca="1" si="1933"/>
        <v>0</v>
      </c>
      <c r="DB754">
        <f t="shared" ca="1" si="1933"/>
        <v>0</v>
      </c>
      <c r="DC754">
        <f t="shared" ca="1" si="1933"/>
        <v>0</v>
      </c>
      <c r="DD754">
        <f t="shared" ca="1" si="1933"/>
        <v>0</v>
      </c>
      <c r="DE754">
        <f t="shared" ca="1" si="1933"/>
        <v>0</v>
      </c>
      <c r="DF754">
        <f t="shared" ca="1" si="1933"/>
        <v>0</v>
      </c>
      <c r="DG754">
        <f t="shared" ca="1" si="1933"/>
        <v>0</v>
      </c>
      <c r="DH754">
        <f t="shared" ca="1" si="1933"/>
        <v>0</v>
      </c>
      <c r="DI754">
        <f t="shared" ca="1" si="1933"/>
        <v>0</v>
      </c>
      <c r="DJ754" s="91">
        <f t="shared" ca="1" si="1933"/>
        <v>0</v>
      </c>
      <c r="DK754">
        <f t="shared" ca="1" si="1933"/>
        <v>0</v>
      </c>
      <c r="DL754">
        <f t="shared" ca="1" si="1933"/>
        <v>0</v>
      </c>
      <c r="DM754">
        <f t="shared" ca="1" si="1933"/>
        <v>0</v>
      </c>
      <c r="DN754">
        <f t="shared" ca="1" si="1933"/>
        <v>0</v>
      </c>
      <c r="DO754">
        <f t="shared" ca="1" si="1933"/>
        <v>0</v>
      </c>
      <c r="DP754">
        <f t="shared" ca="1" si="1933"/>
        <v>0</v>
      </c>
      <c r="DQ754">
        <f t="shared" ca="1" si="1933"/>
        <v>0</v>
      </c>
      <c r="DR754">
        <f t="shared" ca="1" si="1933"/>
        <v>0</v>
      </c>
      <c r="DS754">
        <f t="shared" ca="1" si="1933"/>
        <v>0</v>
      </c>
      <c r="DT754">
        <f t="shared" ca="1" si="1933"/>
        <v>0</v>
      </c>
      <c r="DU754">
        <f t="shared" ca="1" si="1933"/>
        <v>0</v>
      </c>
      <c r="DV754">
        <f t="shared" ca="1" si="1933"/>
        <v>0</v>
      </c>
      <c r="DW754">
        <f t="shared" ca="1" si="1933"/>
        <v>0</v>
      </c>
      <c r="DX754">
        <f t="shared" ca="1" si="1933"/>
        <v>0</v>
      </c>
      <c r="DY754">
        <f t="shared" ca="1" si="1933"/>
        <v>0</v>
      </c>
      <c r="DZ754">
        <f t="shared" ca="1" si="1933"/>
        <v>0</v>
      </c>
      <c r="EA754">
        <f t="shared" ca="1" si="1933"/>
        <v>0</v>
      </c>
      <c r="EB754">
        <f t="shared" ca="1" si="1933"/>
        <v>0</v>
      </c>
      <c r="EC754">
        <f t="shared" ca="1" si="1933"/>
        <v>0</v>
      </c>
      <c r="ED754">
        <f t="shared" ca="1" si="1933"/>
        <v>0</v>
      </c>
      <c r="EE754">
        <f t="shared" ca="1" si="1933"/>
        <v>0</v>
      </c>
      <c r="EF754">
        <f t="shared" ca="1" si="1933"/>
        <v>0</v>
      </c>
      <c r="EG754">
        <f t="shared" ca="1" si="1933"/>
        <v>0</v>
      </c>
      <c r="EH754">
        <f t="shared" ca="1" si="1933"/>
        <v>0</v>
      </c>
      <c r="EI754">
        <f t="shared" ca="1" si="1933"/>
        <v>0</v>
      </c>
      <c r="EJ754">
        <f t="shared" ca="1" si="1933"/>
        <v>0</v>
      </c>
      <c r="EK754">
        <f t="shared" ca="1" si="1933"/>
        <v>0</v>
      </c>
      <c r="EL754">
        <f t="shared" ca="1" si="1933"/>
        <v>0</v>
      </c>
      <c r="EM754">
        <f t="shared" ca="1" si="1933"/>
        <v>0</v>
      </c>
      <c r="EN754" s="91">
        <f t="shared" ca="1" si="1933"/>
        <v>0</v>
      </c>
    </row>
    <row r="755" spans="1:144">
      <c r="A755" t="str">
        <f ca="1"/>
        <v>Windows</v>
      </c>
      <c r="B755" t="str">
        <f ca="1"/>
        <v>Glazing</v>
      </c>
      <c r="C755">
        <f ca="1"/>
        <v>0</v>
      </c>
      <c r="D755" t="str">
        <f ca="1"/>
        <v/>
      </c>
      <c r="E755">
        <f ca="1"/>
        <v>0</v>
      </c>
      <c r="F755">
        <f ca="1"/>
        <v>0</v>
      </c>
      <c r="G755">
        <f ca="1"/>
        <v>0</v>
      </c>
      <c r="H755" t="str">
        <f ca="1"/>
        <v/>
      </c>
      <c r="I755">
        <f ca="1"/>
        <v>0</v>
      </c>
      <c r="J755" t="str">
        <f ca="1"/>
        <v/>
      </c>
      <c r="K755" t="str">
        <f ca="1"/>
        <v>0</v>
      </c>
      <c r="L755" t="str">
        <f ca="1"/>
        <v>0</v>
      </c>
      <c r="M755" t="str">
        <f ca="1"/>
        <v>0</v>
      </c>
      <c r="X755" s="91">
        <f t="shared" ca="1" si="1924"/>
        <v>0</v>
      </c>
      <c r="Y755">
        <f t="shared" ca="1" si="1934"/>
        <v>0</v>
      </c>
      <c r="Z755">
        <f t="shared" ca="1" si="1934"/>
        <v>0</v>
      </c>
      <c r="AA755">
        <f t="shared" ca="1" si="1934"/>
        <v>0</v>
      </c>
      <c r="AB755">
        <f t="shared" ca="1" si="1934"/>
        <v>0</v>
      </c>
      <c r="AC755">
        <f t="shared" ca="1" si="1934"/>
        <v>0</v>
      </c>
      <c r="AD755">
        <f t="shared" ca="1" si="1934"/>
        <v>0</v>
      </c>
      <c r="AE755">
        <f t="shared" ca="1" si="1934"/>
        <v>0</v>
      </c>
      <c r="AF755">
        <f t="shared" ca="1" si="1934"/>
        <v>0</v>
      </c>
      <c r="AG755">
        <f t="shared" ca="1" si="1934"/>
        <v>0</v>
      </c>
      <c r="AH755">
        <f t="shared" ca="1" si="1934"/>
        <v>0</v>
      </c>
      <c r="AI755">
        <f t="shared" ca="1" si="1934"/>
        <v>0</v>
      </c>
      <c r="AJ755">
        <f t="shared" ca="1" si="1934"/>
        <v>0</v>
      </c>
      <c r="AK755">
        <f t="shared" ca="1" si="1934"/>
        <v>0</v>
      </c>
      <c r="AL755">
        <f t="shared" ca="1" si="1934"/>
        <v>0</v>
      </c>
      <c r="AM755">
        <f t="shared" ca="1" si="1934"/>
        <v>0</v>
      </c>
      <c r="AN755">
        <f t="shared" ca="1" si="1934"/>
        <v>0</v>
      </c>
      <c r="AO755">
        <f t="shared" ca="1" si="1934"/>
        <v>0</v>
      </c>
      <c r="AP755">
        <f t="shared" ca="1" si="1934"/>
        <v>0</v>
      </c>
      <c r="AQ755">
        <f t="shared" ca="1" si="1934"/>
        <v>0</v>
      </c>
      <c r="AR755">
        <f t="shared" ca="1" si="1934"/>
        <v>0</v>
      </c>
      <c r="AS755">
        <f t="shared" ca="1" si="1934"/>
        <v>0</v>
      </c>
      <c r="AT755">
        <f t="shared" ca="1" si="1934"/>
        <v>0</v>
      </c>
      <c r="AU755">
        <f t="shared" ca="1" si="1934"/>
        <v>0</v>
      </c>
      <c r="AV755">
        <f t="shared" ca="1" si="1934"/>
        <v>0</v>
      </c>
      <c r="AW755">
        <f t="shared" ca="1" si="1934"/>
        <v>0</v>
      </c>
      <c r="AX755">
        <f t="shared" ca="1" si="1934"/>
        <v>0</v>
      </c>
      <c r="AY755">
        <f t="shared" ca="1" si="1934"/>
        <v>0</v>
      </c>
      <c r="AZ755">
        <f t="shared" ca="1" si="1934"/>
        <v>0</v>
      </c>
      <c r="BA755">
        <f t="shared" ca="1" si="1934"/>
        <v>0</v>
      </c>
      <c r="BB755" s="91">
        <f t="shared" ca="1" si="1934"/>
        <v>0</v>
      </c>
      <c r="BC755">
        <f t="shared" ca="1" si="1934"/>
        <v>0</v>
      </c>
      <c r="BD755">
        <f t="shared" ca="1" si="1934"/>
        <v>0</v>
      </c>
      <c r="BE755">
        <f t="shared" ca="1" si="1934"/>
        <v>0</v>
      </c>
      <c r="BF755">
        <f t="shared" ca="1" si="1934"/>
        <v>0</v>
      </c>
      <c r="BG755">
        <f t="shared" ca="1" si="1934"/>
        <v>0</v>
      </c>
      <c r="BH755">
        <f t="shared" ca="1" si="1934"/>
        <v>0</v>
      </c>
      <c r="BI755">
        <f t="shared" ca="1" si="1934"/>
        <v>0</v>
      </c>
      <c r="BJ755">
        <f t="shared" ca="1" si="1934"/>
        <v>0</v>
      </c>
      <c r="BK755">
        <f t="shared" ca="1" si="1934"/>
        <v>0</v>
      </c>
      <c r="BL755">
        <f t="shared" ca="1" si="1934"/>
        <v>0</v>
      </c>
      <c r="BM755">
        <f t="shared" ca="1" si="1934"/>
        <v>0</v>
      </c>
      <c r="BN755">
        <f t="shared" ca="1" si="1934"/>
        <v>0</v>
      </c>
      <c r="BO755">
        <f t="shared" ca="1" si="1934"/>
        <v>0</v>
      </c>
      <c r="BP755">
        <f t="shared" ca="1" si="1934"/>
        <v>0</v>
      </c>
      <c r="BQ755">
        <f t="shared" ca="1" si="1934"/>
        <v>0</v>
      </c>
      <c r="BR755">
        <f t="shared" ca="1" si="1934"/>
        <v>0</v>
      </c>
      <c r="BS755">
        <f t="shared" ca="1" si="1934"/>
        <v>0</v>
      </c>
      <c r="BT755">
        <f t="shared" ca="1" si="1934"/>
        <v>0</v>
      </c>
      <c r="BU755">
        <f t="shared" ca="1" si="1934"/>
        <v>0</v>
      </c>
      <c r="BV755">
        <f t="shared" ca="1" si="1934"/>
        <v>0</v>
      </c>
      <c r="BW755">
        <f t="shared" ca="1" si="1934"/>
        <v>0</v>
      </c>
      <c r="BX755">
        <f t="shared" ca="1" si="1934"/>
        <v>0</v>
      </c>
      <c r="BY755">
        <f t="shared" ca="1" si="1934"/>
        <v>0</v>
      </c>
      <c r="BZ755">
        <f t="shared" ca="1" si="1934"/>
        <v>0</v>
      </c>
      <c r="CA755">
        <f t="shared" ca="1" si="1934"/>
        <v>0</v>
      </c>
      <c r="CB755">
        <f t="shared" ca="1" si="1934"/>
        <v>0</v>
      </c>
      <c r="CC755">
        <f t="shared" ca="1" si="1934"/>
        <v>0</v>
      </c>
      <c r="CD755">
        <f t="shared" ca="1" si="1934"/>
        <v>0</v>
      </c>
      <c r="CE755">
        <f t="shared" ca="1" si="1934"/>
        <v>0</v>
      </c>
      <c r="CF755" s="91">
        <f t="shared" ca="1" si="1934"/>
        <v>0</v>
      </c>
      <c r="CG755">
        <f t="shared" ca="1" si="1934"/>
        <v>0</v>
      </c>
      <c r="CH755">
        <f t="shared" ca="1" si="1934"/>
        <v>0</v>
      </c>
      <c r="CI755">
        <f t="shared" ca="1" si="1934"/>
        <v>0</v>
      </c>
      <c r="CJ755">
        <f t="shared" ca="1" si="1934"/>
        <v>0</v>
      </c>
      <c r="CK755">
        <f t="shared" ca="1" si="1933"/>
        <v>0</v>
      </c>
      <c r="CL755">
        <f t="shared" ca="1" si="1933"/>
        <v>0</v>
      </c>
      <c r="CM755">
        <f t="shared" ca="1" si="1933"/>
        <v>0</v>
      </c>
      <c r="CN755">
        <f t="shared" ca="1" si="1933"/>
        <v>0</v>
      </c>
      <c r="CO755">
        <f t="shared" ca="1" si="1933"/>
        <v>0</v>
      </c>
      <c r="CP755">
        <f t="shared" ca="1" si="1933"/>
        <v>0</v>
      </c>
      <c r="CQ755">
        <f t="shared" ca="1" si="1933"/>
        <v>0</v>
      </c>
      <c r="CR755">
        <f t="shared" ca="1" si="1933"/>
        <v>0</v>
      </c>
      <c r="CS755">
        <f t="shared" ca="1" si="1933"/>
        <v>0</v>
      </c>
      <c r="CT755">
        <f t="shared" ca="1" si="1933"/>
        <v>0</v>
      </c>
      <c r="CU755">
        <f t="shared" ca="1" si="1933"/>
        <v>0</v>
      </c>
      <c r="CV755">
        <f t="shared" ca="1" si="1933"/>
        <v>0</v>
      </c>
      <c r="CW755">
        <f t="shared" ca="1" si="1933"/>
        <v>0</v>
      </c>
      <c r="CX755">
        <f t="shared" ca="1" si="1933"/>
        <v>0</v>
      </c>
      <c r="CY755">
        <f t="shared" ca="1" si="1933"/>
        <v>0</v>
      </c>
      <c r="CZ755">
        <f t="shared" ca="1" si="1933"/>
        <v>0</v>
      </c>
      <c r="DA755">
        <f t="shared" ca="1" si="1933"/>
        <v>0</v>
      </c>
      <c r="DB755">
        <f t="shared" ca="1" si="1933"/>
        <v>0</v>
      </c>
      <c r="DC755">
        <f t="shared" ca="1" si="1933"/>
        <v>0</v>
      </c>
      <c r="DD755">
        <f t="shared" ca="1" si="1933"/>
        <v>0</v>
      </c>
      <c r="DE755">
        <f t="shared" ca="1" si="1933"/>
        <v>0</v>
      </c>
      <c r="DF755">
        <f t="shared" ca="1" si="1933"/>
        <v>0</v>
      </c>
      <c r="DG755">
        <f t="shared" ca="1" si="1933"/>
        <v>0</v>
      </c>
      <c r="DH755">
        <f t="shared" ca="1" si="1933"/>
        <v>0</v>
      </c>
      <c r="DI755">
        <f t="shared" ca="1" si="1933"/>
        <v>0</v>
      </c>
      <c r="DJ755" s="91">
        <f t="shared" ca="1" si="1933"/>
        <v>0</v>
      </c>
      <c r="DK755">
        <f t="shared" ca="1" si="1933"/>
        <v>0</v>
      </c>
      <c r="DL755">
        <f t="shared" ca="1" si="1933"/>
        <v>0</v>
      </c>
      <c r="DM755">
        <f t="shared" ca="1" si="1933"/>
        <v>0</v>
      </c>
      <c r="DN755">
        <f t="shared" ca="1" si="1933"/>
        <v>0</v>
      </c>
      <c r="DO755">
        <f t="shared" ca="1" si="1933"/>
        <v>0</v>
      </c>
      <c r="DP755">
        <f t="shared" ca="1" si="1933"/>
        <v>0</v>
      </c>
      <c r="DQ755">
        <f t="shared" ca="1" si="1933"/>
        <v>0</v>
      </c>
      <c r="DR755">
        <f t="shared" ca="1" si="1933"/>
        <v>0</v>
      </c>
      <c r="DS755">
        <f t="shared" ca="1" si="1933"/>
        <v>0</v>
      </c>
      <c r="DT755">
        <f t="shared" ca="1" si="1933"/>
        <v>0</v>
      </c>
      <c r="DU755">
        <f t="shared" ca="1" si="1933"/>
        <v>0</v>
      </c>
      <c r="DV755">
        <f t="shared" ca="1" si="1933"/>
        <v>0</v>
      </c>
      <c r="DW755">
        <f t="shared" ca="1" si="1933"/>
        <v>0</v>
      </c>
      <c r="DX755">
        <f t="shared" ca="1" si="1933"/>
        <v>0</v>
      </c>
      <c r="DY755">
        <f t="shared" ca="1" si="1933"/>
        <v>0</v>
      </c>
      <c r="DZ755">
        <f t="shared" ca="1" si="1933"/>
        <v>0</v>
      </c>
      <c r="EA755">
        <f t="shared" ca="1" si="1933"/>
        <v>0</v>
      </c>
      <c r="EB755">
        <f t="shared" ca="1" si="1933"/>
        <v>0</v>
      </c>
      <c r="EC755">
        <f t="shared" ca="1" si="1933"/>
        <v>0</v>
      </c>
      <c r="ED755">
        <f t="shared" ca="1" si="1933"/>
        <v>0</v>
      </c>
      <c r="EE755">
        <f t="shared" ca="1" si="1933"/>
        <v>0</v>
      </c>
      <c r="EF755">
        <f t="shared" ca="1" si="1933"/>
        <v>0</v>
      </c>
      <c r="EG755">
        <f t="shared" ca="1" si="1933"/>
        <v>0</v>
      </c>
      <c r="EH755">
        <f t="shared" ca="1" si="1933"/>
        <v>0</v>
      </c>
      <c r="EI755">
        <f t="shared" ca="1" si="1933"/>
        <v>0</v>
      </c>
      <c r="EJ755">
        <f t="shared" ca="1" si="1933"/>
        <v>0</v>
      </c>
      <c r="EK755">
        <f t="shared" ca="1" si="1933"/>
        <v>0</v>
      </c>
      <c r="EL755">
        <f t="shared" ca="1" si="1933"/>
        <v>0</v>
      </c>
      <c r="EM755">
        <f t="shared" ca="1" si="1933"/>
        <v>0</v>
      </c>
      <c r="EN755" s="91">
        <f t="shared" ca="1" si="1933"/>
        <v>0</v>
      </c>
    </row>
    <row r="756" spans="1:144">
      <c r="A756" t="str">
        <f ca="1"/>
        <v>Windows</v>
      </c>
      <c r="B756" t="str">
        <f ca="1"/>
        <v>Window frames</v>
      </c>
      <c r="C756">
        <f ca="1"/>
        <v>0</v>
      </c>
      <c r="D756" t="str">
        <f ca="1"/>
        <v/>
      </c>
      <c r="E756">
        <f ca="1"/>
        <v>0</v>
      </c>
      <c r="F756">
        <f ca="1"/>
        <v>0</v>
      </c>
      <c r="G756">
        <f ca="1"/>
        <v>0</v>
      </c>
      <c r="H756" t="str">
        <f ca="1"/>
        <v/>
      </c>
      <c r="I756">
        <f ca="1"/>
        <v>0</v>
      </c>
      <c r="J756" t="str">
        <f ca="1"/>
        <v/>
      </c>
      <c r="K756" t="str">
        <f ca="1"/>
        <v>0</v>
      </c>
      <c r="L756" t="str">
        <f ca="1"/>
        <v>0</v>
      </c>
      <c r="M756" t="str">
        <f ca="1"/>
        <v>0</v>
      </c>
      <c r="X756" s="91">
        <f t="shared" ca="1" si="1924"/>
        <v>0</v>
      </c>
      <c r="Y756">
        <f t="shared" ca="1" si="1934"/>
        <v>0</v>
      </c>
      <c r="Z756">
        <f t="shared" ca="1" si="1934"/>
        <v>0</v>
      </c>
      <c r="AA756">
        <f t="shared" ca="1" si="1934"/>
        <v>0</v>
      </c>
      <c r="AB756">
        <f t="shared" ca="1" si="1934"/>
        <v>0</v>
      </c>
      <c r="AC756">
        <f t="shared" ca="1" si="1934"/>
        <v>0</v>
      </c>
      <c r="AD756">
        <f t="shared" ca="1" si="1934"/>
        <v>0</v>
      </c>
      <c r="AE756">
        <f t="shared" ca="1" si="1934"/>
        <v>0</v>
      </c>
      <c r="AF756">
        <f t="shared" ca="1" si="1934"/>
        <v>0</v>
      </c>
      <c r="AG756">
        <f t="shared" ca="1" si="1934"/>
        <v>0</v>
      </c>
      <c r="AH756">
        <f t="shared" ca="1" si="1934"/>
        <v>0</v>
      </c>
      <c r="AI756">
        <f t="shared" ca="1" si="1934"/>
        <v>0</v>
      </c>
      <c r="AJ756">
        <f t="shared" ca="1" si="1934"/>
        <v>0</v>
      </c>
      <c r="AK756">
        <f t="shared" ca="1" si="1934"/>
        <v>0</v>
      </c>
      <c r="AL756">
        <f t="shared" ca="1" si="1934"/>
        <v>0</v>
      </c>
      <c r="AM756">
        <f t="shared" ca="1" si="1934"/>
        <v>0</v>
      </c>
      <c r="AN756">
        <f t="shared" ca="1" si="1934"/>
        <v>0</v>
      </c>
      <c r="AO756">
        <f t="shared" ca="1" si="1934"/>
        <v>0</v>
      </c>
      <c r="AP756">
        <f t="shared" ca="1" si="1934"/>
        <v>0</v>
      </c>
      <c r="AQ756">
        <f t="shared" ca="1" si="1934"/>
        <v>0</v>
      </c>
      <c r="AR756">
        <f t="shared" ca="1" si="1934"/>
        <v>0</v>
      </c>
      <c r="AS756">
        <f t="shared" ca="1" si="1934"/>
        <v>0</v>
      </c>
      <c r="AT756">
        <f t="shared" ca="1" si="1934"/>
        <v>0</v>
      </c>
      <c r="AU756">
        <f t="shared" ca="1" si="1934"/>
        <v>0</v>
      </c>
      <c r="AV756">
        <f t="shared" ca="1" si="1934"/>
        <v>0</v>
      </c>
      <c r="AW756">
        <f t="shared" ca="1" si="1934"/>
        <v>0</v>
      </c>
      <c r="AX756">
        <f t="shared" ca="1" si="1934"/>
        <v>0</v>
      </c>
      <c r="AY756">
        <f t="shared" ca="1" si="1934"/>
        <v>0</v>
      </c>
      <c r="AZ756">
        <f t="shared" ca="1" si="1934"/>
        <v>0</v>
      </c>
      <c r="BA756">
        <f t="shared" ca="1" si="1934"/>
        <v>0</v>
      </c>
      <c r="BB756" s="91">
        <f t="shared" ca="1" si="1934"/>
        <v>0</v>
      </c>
      <c r="BC756">
        <f t="shared" ca="1" si="1934"/>
        <v>0</v>
      </c>
      <c r="BD756">
        <f t="shared" ca="1" si="1934"/>
        <v>0</v>
      </c>
      <c r="BE756">
        <f t="shared" ca="1" si="1934"/>
        <v>0</v>
      </c>
      <c r="BF756">
        <f t="shared" ca="1" si="1934"/>
        <v>0</v>
      </c>
      <c r="BG756">
        <f t="shared" ca="1" si="1934"/>
        <v>0</v>
      </c>
      <c r="BH756">
        <f t="shared" ca="1" si="1934"/>
        <v>0</v>
      </c>
      <c r="BI756">
        <f t="shared" ca="1" si="1934"/>
        <v>0</v>
      </c>
      <c r="BJ756">
        <f t="shared" ca="1" si="1934"/>
        <v>0</v>
      </c>
      <c r="BK756">
        <f t="shared" ca="1" si="1934"/>
        <v>0</v>
      </c>
      <c r="BL756">
        <f t="shared" ca="1" si="1934"/>
        <v>0</v>
      </c>
      <c r="BM756">
        <f t="shared" ca="1" si="1934"/>
        <v>0</v>
      </c>
      <c r="BN756">
        <f t="shared" ca="1" si="1934"/>
        <v>0</v>
      </c>
      <c r="BO756">
        <f t="shared" ca="1" si="1934"/>
        <v>0</v>
      </c>
      <c r="BP756">
        <f t="shared" ca="1" si="1934"/>
        <v>0</v>
      </c>
      <c r="BQ756">
        <f t="shared" ca="1" si="1934"/>
        <v>0</v>
      </c>
      <c r="BR756">
        <f t="shared" ca="1" si="1934"/>
        <v>0</v>
      </c>
      <c r="BS756">
        <f t="shared" ca="1" si="1934"/>
        <v>0</v>
      </c>
      <c r="BT756">
        <f t="shared" ca="1" si="1934"/>
        <v>0</v>
      </c>
      <c r="BU756">
        <f t="shared" ca="1" si="1934"/>
        <v>0</v>
      </c>
      <c r="BV756">
        <f t="shared" ca="1" si="1934"/>
        <v>0</v>
      </c>
      <c r="BW756">
        <f t="shared" ca="1" si="1934"/>
        <v>0</v>
      </c>
      <c r="BX756">
        <f t="shared" ca="1" si="1934"/>
        <v>0</v>
      </c>
      <c r="BY756">
        <f t="shared" ca="1" si="1934"/>
        <v>0</v>
      </c>
      <c r="BZ756">
        <f t="shared" ca="1" si="1934"/>
        <v>0</v>
      </c>
      <c r="CA756">
        <f t="shared" ca="1" si="1934"/>
        <v>0</v>
      </c>
      <c r="CB756">
        <f t="shared" ca="1" si="1934"/>
        <v>0</v>
      </c>
      <c r="CC756">
        <f t="shared" ca="1" si="1934"/>
        <v>0</v>
      </c>
      <c r="CD756">
        <f t="shared" ca="1" si="1934"/>
        <v>0</v>
      </c>
      <c r="CE756">
        <f t="shared" ca="1" si="1934"/>
        <v>0</v>
      </c>
      <c r="CF756" s="91">
        <f t="shared" ca="1" si="1934"/>
        <v>0</v>
      </c>
      <c r="CG756">
        <f t="shared" ca="1" si="1934"/>
        <v>0</v>
      </c>
      <c r="CH756">
        <f t="shared" ca="1" si="1934"/>
        <v>0</v>
      </c>
      <c r="CI756">
        <f t="shared" ca="1" si="1934"/>
        <v>0</v>
      </c>
      <c r="CJ756">
        <f t="shared" ca="1" si="1934"/>
        <v>0</v>
      </c>
      <c r="CK756">
        <f t="shared" ca="1" si="1933"/>
        <v>0</v>
      </c>
      <c r="CL756">
        <f t="shared" ca="1" si="1933"/>
        <v>0</v>
      </c>
      <c r="CM756">
        <f t="shared" ca="1" si="1933"/>
        <v>0</v>
      </c>
      <c r="CN756">
        <f t="shared" ca="1" si="1933"/>
        <v>0</v>
      </c>
      <c r="CO756">
        <f t="shared" ca="1" si="1933"/>
        <v>0</v>
      </c>
      <c r="CP756">
        <f t="shared" ca="1" si="1933"/>
        <v>0</v>
      </c>
      <c r="CQ756">
        <f t="shared" ca="1" si="1933"/>
        <v>0</v>
      </c>
      <c r="CR756">
        <f t="shared" ca="1" si="1933"/>
        <v>0</v>
      </c>
      <c r="CS756">
        <f t="shared" ca="1" si="1933"/>
        <v>0</v>
      </c>
      <c r="CT756">
        <f t="shared" ca="1" si="1933"/>
        <v>0</v>
      </c>
      <c r="CU756">
        <f t="shared" ca="1" si="1933"/>
        <v>0</v>
      </c>
      <c r="CV756">
        <f t="shared" ca="1" si="1933"/>
        <v>0</v>
      </c>
      <c r="CW756">
        <f t="shared" ca="1" si="1933"/>
        <v>0</v>
      </c>
      <c r="CX756">
        <f t="shared" ca="1" si="1933"/>
        <v>0</v>
      </c>
      <c r="CY756">
        <f t="shared" ca="1" si="1933"/>
        <v>0</v>
      </c>
      <c r="CZ756">
        <f t="shared" ca="1" si="1933"/>
        <v>0</v>
      </c>
      <c r="DA756">
        <f t="shared" ca="1" si="1933"/>
        <v>0</v>
      </c>
      <c r="DB756">
        <f t="shared" ca="1" si="1933"/>
        <v>0</v>
      </c>
      <c r="DC756">
        <f t="shared" ca="1" si="1933"/>
        <v>0</v>
      </c>
      <c r="DD756">
        <f t="shared" ca="1" si="1933"/>
        <v>0</v>
      </c>
      <c r="DE756">
        <f t="shared" ca="1" si="1933"/>
        <v>0</v>
      </c>
      <c r="DF756">
        <f t="shared" ca="1" si="1933"/>
        <v>0</v>
      </c>
      <c r="DG756">
        <f t="shared" ca="1" si="1933"/>
        <v>0</v>
      </c>
      <c r="DH756">
        <f t="shared" ca="1" si="1933"/>
        <v>0</v>
      </c>
      <c r="DI756">
        <f t="shared" ca="1" si="1933"/>
        <v>0</v>
      </c>
      <c r="DJ756" s="91">
        <f t="shared" ca="1" si="1933"/>
        <v>0</v>
      </c>
      <c r="DK756">
        <f t="shared" ca="1" si="1933"/>
        <v>0</v>
      </c>
      <c r="DL756">
        <f t="shared" ca="1" si="1933"/>
        <v>0</v>
      </c>
      <c r="DM756">
        <f t="shared" ca="1" si="1933"/>
        <v>0</v>
      </c>
      <c r="DN756">
        <f t="shared" ca="1" si="1933"/>
        <v>0</v>
      </c>
      <c r="DO756">
        <f t="shared" ca="1" si="1933"/>
        <v>0</v>
      </c>
      <c r="DP756">
        <f t="shared" ca="1" si="1933"/>
        <v>0</v>
      </c>
      <c r="DQ756">
        <f t="shared" ca="1" si="1933"/>
        <v>0</v>
      </c>
      <c r="DR756">
        <f t="shared" ca="1" si="1933"/>
        <v>0</v>
      </c>
      <c r="DS756">
        <f t="shared" ca="1" si="1933"/>
        <v>0</v>
      </c>
      <c r="DT756">
        <f t="shared" ca="1" si="1933"/>
        <v>0</v>
      </c>
      <c r="DU756">
        <f t="shared" ca="1" si="1933"/>
        <v>0</v>
      </c>
      <c r="DV756">
        <f t="shared" ca="1" si="1933"/>
        <v>0</v>
      </c>
      <c r="DW756">
        <f t="shared" ca="1" si="1933"/>
        <v>0</v>
      </c>
      <c r="DX756">
        <f t="shared" ca="1" si="1933"/>
        <v>0</v>
      </c>
      <c r="DY756">
        <f t="shared" ca="1" si="1933"/>
        <v>0</v>
      </c>
      <c r="DZ756">
        <f t="shared" ca="1" si="1933"/>
        <v>0</v>
      </c>
      <c r="EA756">
        <f t="shared" ca="1" si="1933"/>
        <v>0</v>
      </c>
      <c r="EB756">
        <f t="shared" ca="1" si="1933"/>
        <v>0</v>
      </c>
      <c r="EC756">
        <f t="shared" ca="1" si="1933"/>
        <v>0</v>
      </c>
      <c r="ED756">
        <f t="shared" ca="1" si="1933"/>
        <v>0</v>
      </c>
      <c r="EE756">
        <f t="shared" ca="1" si="1933"/>
        <v>0</v>
      </c>
      <c r="EF756">
        <f t="shared" ca="1" si="1933"/>
        <v>0</v>
      </c>
      <c r="EG756">
        <f t="shared" ca="1" si="1933"/>
        <v>0</v>
      </c>
      <c r="EH756">
        <f t="shared" ca="1" si="1933"/>
        <v>0</v>
      </c>
      <c r="EI756">
        <f t="shared" ca="1" si="1933"/>
        <v>0</v>
      </c>
      <c r="EJ756">
        <f t="shared" ca="1" si="1933"/>
        <v>0</v>
      </c>
      <c r="EK756">
        <f t="shared" ca="1" si="1933"/>
        <v>0</v>
      </c>
      <c r="EL756">
        <f t="shared" ca="1" si="1933"/>
        <v>0</v>
      </c>
      <c r="EM756">
        <f t="shared" ca="1" si="1933"/>
        <v>0</v>
      </c>
      <c r="EN756" s="91">
        <f t="shared" ca="1" si="1933"/>
        <v>0</v>
      </c>
    </row>
    <row r="757" spans="1:144">
      <c r="A757" t="str">
        <f ca="1"/>
        <v>Internal walls</v>
      </c>
      <c r="B757" t="str">
        <f ca="1"/>
        <v>Partitions</v>
      </c>
      <c r="C757">
        <f ca="1"/>
        <v>0</v>
      </c>
      <c r="D757" t="str">
        <f ca="1"/>
        <v/>
      </c>
      <c r="E757">
        <f ca="1"/>
        <v>0</v>
      </c>
      <c r="F757">
        <f ca="1"/>
        <v>0</v>
      </c>
      <c r="G757">
        <f ca="1"/>
        <v>0</v>
      </c>
      <c r="H757" t="str">
        <f ca="1"/>
        <v/>
      </c>
      <c r="I757">
        <f ca="1"/>
        <v>0</v>
      </c>
      <c r="J757" t="str">
        <f ca="1"/>
        <v/>
      </c>
      <c r="K757" t="str">
        <f ca="1"/>
        <v>0</v>
      </c>
      <c r="L757" t="str">
        <f ca="1"/>
        <v>0</v>
      </c>
      <c r="M757" t="str">
        <f ca="1"/>
        <v>0</v>
      </c>
      <c r="X757" s="91">
        <f t="shared" ca="1" si="1924"/>
        <v>0</v>
      </c>
      <c r="Y757">
        <f t="shared" ca="1" si="1934"/>
        <v>0</v>
      </c>
      <c r="Z757">
        <f t="shared" ca="1" si="1934"/>
        <v>0</v>
      </c>
      <c r="AA757">
        <f t="shared" ca="1" si="1934"/>
        <v>0</v>
      </c>
      <c r="AB757">
        <f t="shared" ca="1" si="1934"/>
        <v>0</v>
      </c>
      <c r="AC757">
        <f t="shared" ca="1" si="1934"/>
        <v>0</v>
      </c>
      <c r="AD757">
        <f t="shared" ca="1" si="1934"/>
        <v>0</v>
      </c>
      <c r="AE757">
        <f t="shared" ca="1" si="1934"/>
        <v>0</v>
      </c>
      <c r="AF757">
        <f t="shared" ca="1" si="1934"/>
        <v>0</v>
      </c>
      <c r="AG757">
        <f t="shared" ca="1" si="1934"/>
        <v>0</v>
      </c>
      <c r="AH757">
        <f t="shared" ca="1" si="1934"/>
        <v>0</v>
      </c>
      <c r="AI757">
        <f t="shared" ca="1" si="1934"/>
        <v>0</v>
      </c>
      <c r="AJ757">
        <f t="shared" ca="1" si="1934"/>
        <v>0</v>
      </c>
      <c r="AK757">
        <f t="shared" ca="1" si="1934"/>
        <v>0</v>
      </c>
      <c r="AL757">
        <f t="shared" ca="1" si="1934"/>
        <v>0</v>
      </c>
      <c r="AM757">
        <f t="shared" ca="1" si="1934"/>
        <v>0</v>
      </c>
      <c r="AN757">
        <f t="shared" ca="1" si="1934"/>
        <v>0</v>
      </c>
      <c r="AO757">
        <f t="shared" ca="1" si="1934"/>
        <v>0</v>
      </c>
      <c r="AP757">
        <f t="shared" ca="1" si="1934"/>
        <v>0</v>
      </c>
      <c r="AQ757">
        <f t="shared" ca="1" si="1934"/>
        <v>0</v>
      </c>
      <c r="AR757">
        <f t="shared" ca="1" si="1934"/>
        <v>0</v>
      </c>
      <c r="AS757">
        <f t="shared" ca="1" si="1934"/>
        <v>0</v>
      </c>
      <c r="AT757">
        <f t="shared" ca="1" si="1934"/>
        <v>0</v>
      </c>
      <c r="AU757">
        <f t="shared" ca="1" si="1934"/>
        <v>0</v>
      </c>
      <c r="AV757">
        <f t="shared" ca="1" si="1934"/>
        <v>0</v>
      </c>
      <c r="AW757">
        <f t="shared" ca="1" si="1934"/>
        <v>0</v>
      </c>
      <c r="AX757">
        <f t="shared" ca="1" si="1934"/>
        <v>0</v>
      </c>
      <c r="AY757">
        <f t="shared" ca="1" si="1934"/>
        <v>0</v>
      </c>
      <c r="AZ757">
        <f t="shared" ca="1" si="1934"/>
        <v>0</v>
      </c>
      <c r="BA757">
        <f t="shared" ca="1" si="1934"/>
        <v>0</v>
      </c>
      <c r="BB757" s="91">
        <f t="shared" ca="1" si="1934"/>
        <v>0</v>
      </c>
      <c r="BC757">
        <f t="shared" ca="1" si="1934"/>
        <v>0</v>
      </c>
      <c r="BD757">
        <f t="shared" ca="1" si="1934"/>
        <v>0</v>
      </c>
      <c r="BE757">
        <f t="shared" ca="1" si="1934"/>
        <v>0</v>
      </c>
      <c r="BF757">
        <f t="shared" ca="1" si="1934"/>
        <v>0</v>
      </c>
      <c r="BG757">
        <f t="shared" ca="1" si="1934"/>
        <v>0</v>
      </c>
      <c r="BH757">
        <f t="shared" ca="1" si="1934"/>
        <v>0</v>
      </c>
      <c r="BI757">
        <f t="shared" ca="1" si="1934"/>
        <v>0</v>
      </c>
      <c r="BJ757">
        <f t="shared" ca="1" si="1934"/>
        <v>0</v>
      </c>
      <c r="BK757">
        <f t="shared" ca="1" si="1934"/>
        <v>0</v>
      </c>
      <c r="BL757">
        <f t="shared" ca="1" si="1934"/>
        <v>0</v>
      </c>
      <c r="BM757">
        <f t="shared" ca="1" si="1934"/>
        <v>0</v>
      </c>
      <c r="BN757">
        <f t="shared" ca="1" si="1934"/>
        <v>0</v>
      </c>
      <c r="BO757">
        <f t="shared" ca="1" si="1934"/>
        <v>0</v>
      </c>
      <c r="BP757">
        <f t="shared" ca="1" si="1934"/>
        <v>0</v>
      </c>
      <c r="BQ757">
        <f t="shared" ca="1" si="1934"/>
        <v>0</v>
      </c>
      <c r="BR757">
        <f t="shared" ca="1" si="1934"/>
        <v>0</v>
      </c>
      <c r="BS757">
        <f t="shared" ca="1" si="1934"/>
        <v>0</v>
      </c>
      <c r="BT757">
        <f t="shared" ca="1" si="1934"/>
        <v>0</v>
      </c>
      <c r="BU757">
        <f t="shared" ca="1" si="1934"/>
        <v>0</v>
      </c>
      <c r="BV757">
        <f t="shared" ca="1" si="1934"/>
        <v>0</v>
      </c>
      <c r="BW757">
        <f t="shared" ca="1" si="1934"/>
        <v>0</v>
      </c>
      <c r="BX757">
        <f t="shared" ca="1" si="1934"/>
        <v>0</v>
      </c>
      <c r="BY757">
        <f t="shared" ca="1" si="1934"/>
        <v>0</v>
      </c>
      <c r="BZ757">
        <f t="shared" ca="1" si="1934"/>
        <v>0</v>
      </c>
      <c r="CA757">
        <f t="shared" ca="1" si="1934"/>
        <v>0</v>
      </c>
      <c r="CB757">
        <f t="shared" ca="1" si="1934"/>
        <v>0</v>
      </c>
      <c r="CC757">
        <f t="shared" ca="1" si="1934"/>
        <v>0</v>
      </c>
      <c r="CD757">
        <f t="shared" ca="1" si="1934"/>
        <v>0</v>
      </c>
      <c r="CE757">
        <f t="shared" ca="1" si="1934"/>
        <v>0</v>
      </c>
      <c r="CF757" s="91">
        <f t="shared" ca="1" si="1934"/>
        <v>0</v>
      </c>
      <c r="CG757">
        <f t="shared" ca="1" si="1934"/>
        <v>0</v>
      </c>
      <c r="CH757">
        <f t="shared" ca="1" si="1934"/>
        <v>0</v>
      </c>
      <c r="CI757">
        <f t="shared" ca="1" si="1934"/>
        <v>0</v>
      </c>
      <c r="CJ757">
        <f t="shared" ref="CJ757:CS759" ca="1" si="1935">IF($H757="Yes",-$L757+$M757,0)</f>
        <v>0</v>
      </c>
      <c r="CK757">
        <f t="shared" ca="1" si="1935"/>
        <v>0</v>
      </c>
      <c r="CL757">
        <f t="shared" ca="1" si="1935"/>
        <v>0</v>
      </c>
      <c r="CM757">
        <f t="shared" ca="1" si="1935"/>
        <v>0</v>
      </c>
      <c r="CN757">
        <f t="shared" ca="1" si="1935"/>
        <v>0</v>
      </c>
      <c r="CO757">
        <f t="shared" ca="1" si="1935"/>
        <v>0</v>
      </c>
      <c r="CP757">
        <f t="shared" ca="1" si="1935"/>
        <v>0</v>
      </c>
      <c r="CQ757">
        <f t="shared" ca="1" si="1935"/>
        <v>0</v>
      </c>
      <c r="CR757">
        <f t="shared" ca="1" si="1935"/>
        <v>0</v>
      </c>
      <c r="CS757">
        <f t="shared" ca="1" si="1935"/>
        <v>0</v>
      </c>
      <c r="CT757">
        <f t="shared" ref="CT757:DC759" ca="1" si="1936">IF($H757="Yes",-$L757+$M757,0)</f>
        <v>0</v>
      </c>
      <c r="CU757">
        <f t="shared" ca="1" si="1936"/>
        <v>0</v>
      </c>
      <c r="CV757">
        <f t="shared" ca="1" si="1936"/>
        <v>0</v>
      </c>
      <c r="CW757">
        <f t="shared" ca="1" si="1936"/>
        <v>0</v>
      </c>
      <c r="CX757">
        <f t="shared" ca="1" si="1936"/>
        <v>0</v>
      </c>
      <c r="CY757">
        <f t="shared" ca="1" si="1936"/>
        <v>0</v>
      </c>
      <c r="CZ757">
        <f t="shared" ca="1" si="1936"/>
        <v>0</v>
      </c>
      <c r="DA757">
        <f t="shared" ca="1" si="1936"/>
        <v>0</v>
      </c>
      <c r="DB757">
        <f t="shared" ca="1" si="1936"/>
        <v>0</v>
      </c>
      <c r="DC757">
        <f t="shared" ca="1" si="1936"/>
        <v>0</v>
      </c>
      <c r="DD757">
        <f t="shared" ref="DD757:DM759" ca="1" si="1937">IF($H757="Yes",-$L757+$M757,0)</f>
        <v>0</v>
      </c>
      <c r="DE757">
        <f t="shared" ca="1" si="1937"/>
        <v>0</v>
      </c>
      <c r="DF757">
        <f t="shared" ca="1" si="1937"/>
        <v>0</v>
      </c>
      <c r="DG757">
        <f t="shared" ca="1" si="1937"/>
        <v>0</v>
      </c>
      <c r="DH757">
        <f t="shared" ca="1" si="1937"/>
        <v>0</v>
      </c>
      <c r="DI757">
        <f t="shared" ca="1" si="1937"/>
        <v>0</v>
      </c>
      <c r="DJ757" s="91">
        <f t="shared" ca="1" si="1937"/>
        <v>0</v>
      </c>
      <c r="DK757">
        <f t="shared" ca="1" si="1937"/>
        <v>0</v>
      </c>
      <c r="DL757">
        <f t="shared" ca="1" si="1937"/>
        <v>0</v>
      </c>
      <c r="DM757">
        <f t="shared" ca="1" si="1937"/>
        <v>0</v>
      </c>
      <c r="DN757">
        <f t="shared" ref="DN757:DW759" ca="1" si="1938">IF($H757="Yes",-$L757+$M757,0)</f>
        <v>0</v>
      </c>
      <c r="DO757">
        <f t="shared" ca="1" si="1938"/>
        <v>0</v>
      </c>
      <c r="DP757">
        <f t="shared" ca="1" si="1938"/>
        <v>0</v>
      </c>
      <c r="DQ757">
        <f t="shared" ca="1" si="1938"/>
        <v>0</v>
      </c>
      <c r="DR757">
        <f t="shared" ca="1" si="1938"/>
        <v>0</v>
      </c>
      <c r="DS757">
        <f t="shared" ca="1" si="1938"/>
        <v>0</v>
      </c>
      <c r="DT757">
        <f t="shared" ca="1" si="1938"/>
        <v>0</v>
      </c>
      <c r="DU757">
        <f t="shared" ca="1" si="1938"/>
        <v>0</v>
      </c>
      <c r="DV757">
        <f t="shared" ca="1" si="1938"/>
        <v>0</v>
      </c>
      <c r="DW757">
        <f t="shared" ca="1" si="1938"/>
        <v>0</v>
      </c>
      <c r="DX757">
        <f t="shared" ref="DX757:EG759" ca="1" si="1939">IF($H757="Yes",-$L757+$M757,0)</f>
        <v>0</v>
      </c>
      <c r="DY757">
        <f t="shared" ca="1" si="1939"/>
        <v>0</v>
      </c>
      <c r="DZ757">
        <f t="shared" ca="1" si="1939"/>
        <v>0</v>
      </c>
      <c r="EA757">
        <f t="shared" ca="1" si="1939"/>
        <v>0</v>
      </c>
      <c r="EB757">
        <f t="shared" ca="1" si="1939"/>
        <v>0</v>
      </c>
      <c r="EC757">
        <f t="shared" ca="1" si="1939"/>
        <v>0</v>
      </c>
      <c r="ED757">
        <f t="shared" ca="1" si="1939"/>
        <v>0</v>
      </c>
      <c r="EE757">
        <f t="shared" ca="1" si="1939"/>
        <v>0</v>
      </c>
      <c r="EF757">
        <f t="shared" ca="1" si="1939"/>
        <v>0</v>
      </c>
      <c r="EG757">
        <f t="shared" ca="1" si="1939"/>
        <v>0</v>
      </c>
      <c r="EH757">
        <f t="shared" ref="EH757:EN759" ca="1" si="1940">IF($H757="Yes",-$L757+$M757,0)</f>
        <v>0</v>
      </c>
      <c r="EI757">
        <f t="shared" ca="1" si="1940"/>
        <v>0</v>
      </c>
      <c r="EJ757">
        <f t="shared" ca="1" si="1940"/>
        <v>0</v>
      </c>
      <c r="EK757">
        <f t="shared" ca="1" si="1940"/>
        <v>0</v>
      </c>
      <c r="EL757">
        <f t="shared" ca="1" si="1940"/>
        <v>0</v>
      </c>
      <c r="EM757">
        <f t="shared" ca="1" si="1940"/>
        <v>0</v>
      </c>
      <c r="EN757" s="91">
        <f t="shared" ca="1" si="1940"/>
        <v>0</v>
      </c>
    </row>
    <row r="758" spans="1:144">
      <c r="A758" t="str">
        <f ca="1"/>
        <v>Internal finishes</v>
      </c>
      <c r="B758" t="str">
        <f ca="1"/>
        <v>Ceilings</v>
      </c>
      <c r="C758">
        <f ca="1"/>
        <v>0</v>
      </c>
      <c r="D758" t="str">
        <f ca="1"/>
        <v/>
      </c>
      <c r="E758">
        <f ca="1"/>
        <v>0</v>
      </c>
      <c r="F758">
        <f ca="1"/>
        <v>0</v>
      </c>
      <c r="G758">
        <f ca="1"/>
        <v>0</v>
      </c>
      <c r="H758" t="str">
        <f ca="1"/>
        <v/>
      </c>
      <c r="I758">
        <f ca="1"/>
        <v>0</v>
      </c>
      <c r="J758" t="str">
        <f ca="1"/>
        <v/>
      </c>
      <c r="K758" t="str">
        <f ca="1"/>
        <v>0</v>
      </c>
      <c r="L758" t="str">
        <f ca="1"/>
        <v>0</v>
      </c>
      <c r="M758" t="str">
        <f ca="1"/>
        <v>0</v>
      </c>
      <c r="X758" s="91">
        <f t="shared" ca="1" si="1924"/>
        <v>0</v>
      </c>
      <c r="Y758">
        <f t="shared" ref="Y758:AH759" ca="1" si="1941">IF($H758="Yes",-$L758+$M758,0)</f>
        <v>0</v>
      </c>
      <c r="Z758">
        <f t="shared" ca="1" si="1941"/>
        <v>0</v>
      </c>
      <c r="AA758">
        <f t="shared" ca="1" si="1941"/>
        <v>0</v>
      </c>
      <c r="AB758">
        <f t="shared" ca="1" si="1941"/>
        <v>0</v>
      </c>
      <c r="AC758">
        <f t="shared" ca="1" si="1941"/>
        <v>0</v>
      </c>
      <c r="AD758">
        <f t="shared" ca="1" si="1941"/>
        <v>0</v>
      </c>
      <c r="AE758">
        <f t="shared" ca="1" si="1941"/>
        <v>0</v>
      </c>
      <c r="AF758">
        <f t="shared" ca="1" si="1941"/>
        <v>0</v>
      </c>
      <c r="AG758">
        <f t="shared" ca="1" si="1941"/>
        <v>0</v>
      </c>
      <c r="AH758">
        <f t="shared" ca="1" si="1941"/>
        <v>0</v>
      </c>
      <c r="AI758">
        <f t="shared" ref="AI758:AR759" ca="1" si="1942">IF($H758="Yes",-$L758+$M758,0)</f>
        <v>0</v>
      </c>
      <c r="AJ758">
        <f t="shared" ca="1" si="1942"/>
        <v>0</v>
      </c>
      <c r="AK758">
        <f t="shared" ca="1" si="1942"/>
        <v>0</v>
      </c>
      <c r="AL758">
        <f t="shared" ca="1" si="1942"/>
        <v>0</v>
      </c>
      <c r="AM758">
        <f t="shared" ca="1" si="1942"/>
        <v>0</v>
      </c>
      <c r="AN758">
        <f t="shared" ca="1" si="1942"/>
        <v>0</v>
      </c>
      <c r="AO758">
        <f t="shared" ca="1" si="1942"/>
        <v>0</v>
      </c>
      <c r="AP758">
        <f t="shared" ca="1" si="1942"/>
        <v>0</v>
      </c>
      <c r="AQ758">
        <f t="shared" ca="1" si="1942"/>
        <v>0</v>
      </c>
      <c r="AR758">
        <f t="shared" ca="1" si="1942"/>
        <v>0</v>
      </c>
      <c r="AS758">
        <f t="shared" ref="AS758:BB759" ca="1" si="1943">IF($H758="Yes",-$L758+$M758,0)</f>
        <v>0</v>
      </c>
      <c r="AT758">
        <f t="shared" ca="1" si="1943"/>
        <v>0</v>
      </c>
      <c r="AU758">
        <f t="shared" ca="1" si="1943"/>
        <v>0</v>
      </c>
      <c r="AV758">
        <f t="shared" ca="1" si="1943"/>
        <v>0</v>
      </c>
      <c r="AW758">
        <f t="shared" ca="1" si="1943"/>
        <v>0</v>
      </c>
      <c r="AX758">
        <f t="shared" ca="1" si="1943"/>
        <v>0</v>
      </c>
      <c r="AY758">
        <f t="shared" ca="1" si="1943"/>
        <v>0</v>
      </c>
      <c r="AZ758">
        <f t="shared" ca="1" si="1943"/>
        <v>0</v>
      </c>
      <c r="BA758">
        <f t="shared" ca="1" si="1943"/>
        <v>0</v>
      </c>
      <c r="BB758" s="91">
        <f t="shared" ca="1" si="1943"/>
        <v>0</v>
      </c>
      <c r="BC758">
        <f t="shared" ref="BC758:BL759" ca="1" si="1944">IF($H758="Yes",-$L758+$M758,0)</f>
        <v>0</v>
      </c>
      <c r="BD758">
        <f t="shared" ca="1" si="1944"/>
        <v>0</v>
      </c>
      <c r="BE758">
        <f t="shared" ca="1" si="1944"/>
        <v>0</v>
      </c>
      <c r="BF758">
        <f t="shared" ca="1" si="1944"/>
        <v>0</v>
      </c>
      <c r="BG758">
        <f t="shared" ca="1" si="1944"/>
        <v>0</v>
      </c>
      <c r="BH758">
        <f t="shared" ca="1" si="1944"/>
        <v>0</v>
      </c>
      <c r="BI758">
        <f t="shared" ca="1" si="1944"/>
        <v>0</v>
      </c>
      <c r="BJ758">
        <f t="shared" ca="1" si="1944"/>
        <v>0</v>
      </c>
      <c r="BK758">
        <f t="shared" ca="1" si="1944"/>
        <v>0</v>
      </c>
      <c r="BL758">
        <f t="shared" ca="1" si="1944"/>
        <v>0</v>
      </c>
      <c r="BM758">
        <f t="shared" ref="BM758:BV759" ca="1" si="1945">IF($H758="Yes",-$L758+$M758,0)</f>
        <v>0</v>
      </c>
      <c r="BN758">
        <f t="shared" ca="1" si="1945"/>
        <v>0</v>
      </c>
      <c r="BO758">
        <f t="shared" ca="1" si="1945"/>
        <v>0</v>
      </c>
      <c r="BP758">
        <f t="shared" ca="1" si="1945"/>
        <v>0</v>
      </c>
      <c r="BQ758">
        <f t="shared" ca="1" si="1945"/>
        <v>0</v>
      </c>
      <c r="BR758">
        <f t="shared" ca="1" si="1945"/>
        <v>0</v>
      </c>
      <c r="BS758">
        <f t="shared" ca="1" si="1945"/>
        <v>0</v>
      </c>
      <c r="BT758">
        <f t="shared" ca="1" si="1945"/>
        <v>0</v>
      </c>
      <c r="BU758">
        <f t="shared" ca="1" si="1945"/>
        <v>0</v>
      </c>
      <c r="BV758">
        <f t="shared" ca="1" si="1945"/>
        <v>0</v>
      </c>
      <c r="BW758">
        <f t="shared" ref="BW758:CI759" ca="1" si="1946">IF($H758="Yes",-$L758+$M758,0)</f>
        <v>0</v>
      </c>
      <c r="BX758">
        <f t="shared" ca="1" si="1946"/>
        <v>0</v>
      </c>
      <c r="BY758">
        <f t="shared" ca="1" si="1946"/>
        <v>0</v>
      </c>
      <c r="BZ758">
        <f t="shared" ca="1" si="1946"/>
        <v>0</v>
      </c>
      <c r="CA758">
        <f t="shared" ca="1" si="1946"/>
        <v>0</v>
      </c>
      <c r="CB758">
        <f t="shared" ca="1" si="1946"/>
        <v>0</v>
      </c>
      <c r="CC758">
        <f t="shared" ca="1" si="1946"/>
        <v>0</v>
      </c>
      <c r="CD758">
        <f t="shared" ca="1" si="1946"/>
        <v>0</v>
      </c>
      <c r="CE758">
        <f t="shared" ca="1" si="1946"/>
        <v>0</v>
      </c>
      <c r="CF758" s="91">
        <f t="shared" ca="1" si="1946"/>
        <v>0</v>
      </c>
      <c r="CG758">
        <f t="shared" ca="1" si="1946"/>
        <v>0</v>
      </c>
      <c r="CH758">
        <f t="shared" ca="1" si="1946"/>
        <v>0</v>
      </c>
      <c r="CI758">
        <f t="shared" ca="1" si="1946"/>
        <v>0</v>
      </c>
      <c r="CJ758">
        <f t="shared" ca="1" si="1935"/>
        <v>0</v>
      </c>
      <c r="CK758">
        <f t="shared" ca="1" si="1935"/>
        <v>0</v>
      </c>
      <c r="CL758">
        <f t="shared" ca="1" si="1935"/>
        <v>0</v>
      </c>
      <c r="CM758">
        <f t="shared" ca="1" si="1935"/>
        <v>0</v>
      </c>
      <c r="CN758">
        <f t="shared" ca="1" si="1935"/>
        <v>0</v>
      </c>
      <c r="CO758">
        <f t="shared" ca="1" si="1935"/>
        <v>0</v>
      </c>
      <c r="CP758">
        <f t="shared" ca="1" si="1935"/>
        <v>0</v>
      </c>
      <c r="CQ758">
        <f t="shared" ca="1" si="1935"/>
        <v>0</v>
      </c>
      <c r="CR758">
        <f t="shared" ca="1" si="1935"/>
        <v>0</v>
      </c>
      <c r="CS758">
        <f t="shared" ca="1" si="1935"/>
        <v>0</v>
      </c>
      <c r="CT758">
        <f t="shared" ca="1" si="1936"/>
        <v>0</v>
      </c>
      <c r="CU758">
        <f t="shared" ca="1" si="1936"/>
        <v>0</v>
      </c>
      <c r="CV758">
        <f t="shared" ca="1" si="1936"/>
        <v>0</v>
      </c>
      <c r="CW758">
        <f t="shared" ca="1" si="1936"/>
        <v>0</v>
      </c>
      <c r="CX758">
        <f t="shared" ca="1" si="1936"/>
        <v>0</v>
      </c>
      <c r="CY758">
        <f t="shared" ca="1" si="1936"/>
        <v>0</v>
      </c>
      <c r="CZ758">
        <f t="shared" ca="1" si="1936"/>
        <v>0</v>
      </c>
      <c r="DA758">
        <f t="shared" ca="1" si="1936"/>
        <v>0</v>
      </c>
      <c r="DB758">
        <f t="shared" ca="1" si="1936"/>
        <v>0</v>
      </c>
      <c r="DC758">
        <f t="shared" ca="1" si="1936"/>
        <v>0</v>
      </c>
      <c r="DD758">
        <f t="shared" ca="1" si="1937"/>
        <v>0</v>
      </c>
      <c r="DE758">
        <f t="shared" ca="1" si="1937"/>
        <v>0</v>
      </c>
      <c r="DF758">
        <f t="shared" ca="1" si="1937"/>
        <v>0</v>
      </c>
      <c r="DG758">
        <f t="shared" ca="1" si="1937"/>
        <v>0</v>
      </c>
      <c r="DH758">
        <f t="shared" ca="1" si="1937"/>
        <v>0</v>
      </c>
      <c r="DI758">
        <f t="shared" ca="1" si="1937"/>
        <v>0</v>
      </c>
      <c r="DJ758" s="91">
        <f t="shared" ca="1" si="1937"/>
        <v>0</v>
      </c>
      <c r="DK758">
        <f t="shared" ca="1" si="1937"/>
        <v>0</v>
      </c>
      <c r="DL758">
        <f t="shared" ca="1" si="1937"/>
        <v>0</v>
      </c>
      <c r="DM758">
        <f t="shared" ca="1" si="1937"/>
        <v>0</v>
      </c>
      <c r="DN758">
        <f t="shared" ca="1" si="1938"/>
        <v>0</v>
      </c>
      <c r="DO758">
        <f t="shared" ca="1" si="1938"/>
        <v>0</v>
      </c>
      <c r="DP758">
        <f t="shared" ca="1" si="1938"/>
        <v>0</v>
      </c>
      <c r="DQ758">
        <f t="shared" ca="1" si="1938"/>
        <v>0</v>
      </c>
      <c r="DR758">
        <f t="shared" ca="1" si="1938"/>
        <v>0</v>
      </c>
      <c r="DS758">
        <f t="shared" ca="1" si="1938"/>
        <v>0</v>
      </c>
      <c r="DT758">
        <f t="shared" ca="1" si="1938"/>
        <v>0</v>
      </c>
      <c r="DU758">
        <f t="shared" ca="1" si="1938"/>
        <v>0</v>
      </c>
      <c r="DV758">
        <f t="shared" ca="1" si="1938"/>
        <v>0</v>
      </c>
      <c r="DW758">
        <f t="shared" ca="1" si="1938"/>
        <v>0</v>
      </c>
      <c r="DX758">
        <f t="shared" ca="1" si="1939"/>
        <v>0</v>
      </c>
      <c r="DY758">
        <f t="shared" ca="1" si="1939"/>
        <v>0</v>
      </c>
      <c r="DZ758">
        <f t="shared" ca="1" si="1939"/>
        <v>0</v>
      </c>
      <c r="EA758">
        <f t="shared" ca="1" si="1939"/>
        <v>0</v>
      </c>
      <c r="EB758">
        <f t="shared" ca="1" si="1939"/>
        <v>0</v>
      </c>
      <c r="EC758">
        <f t="shared" ca="1" si="1939"/>
        <v>0</v>
      </c>
      <c r="ED758">
        <f t="shared" ca="1" si="1939"/>
        <v>0</v>
      </c>
      <c r="EE758">
        <f t="shared" ca="1" si="1939"/>
        <v>0</v>
      </c>
      <c r="EF758">
        <f t="shared" ca="1" si="1939"/>
        <v>0</v>
      </c>
      <c r="EG758">
        <f t="shared" ca="1" si="1939"/>
        <v>0</v>
      </c>
      <c r="EH758">
        <f t="shared" ca="1" si="1940"/>
        <v>0</v>
      </c>
      <c r="EI758">
        <f t="shared" ca="1" si="1940"/>
        <v>0</v>
      </c>
      <c r="EJ758">
        <f t="shared" ca="1" si="1940"/>
        <v>0</v>
      </c>
      <c r="EK758">
        <f t="shared" ca="1" si="1940"/>
        <v>0</v>
      </c>
      <c r="EL758">
        <f t="shared" ca="1" si="1940"/>
        <v>0</v>
      </c>
      <c r="EM758">
        <f t="shared" ca="1" si="1940"/>
        <v>0</v>
      </c>
      <c r="EN758" s="91">
        <f t="shared" ca="1" si="1940"/>
        <v>0</v>
      </c>
    </row>
    <row r="759" spans="1:144">
      <c r="A759" t="str">
        <f ca="1"/>
        <v>Internal finishes</v>
      </c>
      <c r="B759" t="str">
        <f ca="1"/>
        <v>Floors</v>
      </c>
      <c r="C759">
        <f ca="1"/>
        <v>0</v>
      </c>
      <c r="D759" t="str">
        <f ca="1"/>
        <v/>
      </c>
      <c r="E759">
        <f ca="1"/>
        <v>0</v>
      </c>
      <c r="F759">
        <f ca="1"/>
        <v>0</v>
      </c>
      <c r="G759">
        <f ca="1"/>
        <v>0</v>
      </c>
      <c r="H759" t="str">
        <f ca="1"/>
        <v/>
      </c>
      <c r="I759">
        <f ca="1"/>
        <v>0</v>
      </c>
      <c r="J759" t="str">
        <f ca="1"/>
        <v/>
      </c>
      <c r="K759" t="str">
        <f ca="1"/>
        <v>0</v>
      </c>
      <c r="L759" t="str">
        <f ca="1"/>
        <v>0</v>
      </c>
      <c r="M759" t="str">
        <f ca="1"/>
        <v>0</v>
      </c>
      <c r="X759" s="91">
        <f t="shared" ca="1" si="1924"/>
        <v>0</v>
      </c>
      <c r="Y759">
        <f t="shared" ca="1" si="1941"/>
        <v>0</v>
      </c>
      <c r="Z759">
        <f t="shared" ca="1" si="1941"/>
        <v>0</v>
      </c>
      <c r="AA759">
        <f t="shared" ca="1" si="1941"/>
        <v>0</v>
      </c>
      <c r="AB759">
        <f t="shared" ca="1" si="1941"/>
        <v>0</v>
      </c>
      <c r="AC759">
        <f t="shared" ca="1" si="1941"/>
        <v>0</v>
      </c>
      <c r="AD759">
        <f t="shared" ca="1" si="1941"/>
        <v>0</v>
      </c>
      <c r="AE759">
        <f t="shared" ca="1" si="1941"/>
        <v>0</v>
      </c>
      <c r="AF759">
        <f t="shared" ca="1" si="1941"/>
        <v>0</v>
      </c>
      <c r="AG759">
        <f t="shared" ca="1" si="1941"/>
        <v>0</v>
      </c>
      <c r="AH759">
        <f t="shared" ca="1" si="1941"/>
        <v>0</v>
      </c>
      <c r="AI759">
        <f t="shared" ca="1" si="1942"/>
        <v>0</v>
      </c>
      <c r="AJ759">
        <f t="shared" ca="1" si="1942"/>
        <v>0</v>
      </c>
      <c r="AK759">
        <f t="shared" ca="1" si="1942"/>
        <v>0</v>
      </c>
      <c r="AL759">
        <f t="shared" ca="1" si="1942"/>
        <v>0</v>
      </c>
      <c r="AM759">
        <f t="shared" ca="1" si="1942"/>
        <v>0</v>
      </c>
      <c r="AN759">
        <f t="shared" ca="1" si="1942"/>
        <v>0</v>
      </c>
      <c r="AO759">
        <f t="shared" ca="1" si="1942"/>
        <v>0</v>
      </c>
      <c r="AP759">
        <f t="shared" ca="1" si="1942"/>
        <v>0</v>
      </c>
      <c r="AQ759">
        <f t="shared" ca="1" si="1942"/>
        <v>0</v>
      </c>
      <c r="AR759">
        <f t="shared" ca="1" si="1942"/>
        <v>0</v>
      </c>
      <c r="AS759">
        <f t="shared" ca="1" si="1943"/>
        <v>0</v>
      </c>
      <c r="AT759">
        <f t="shared" ca="1" si="1943"/>
        <v>0</v>
      </c>
      <c r="AU759">
        <f t="shared" ca="1" si="1943"/>
        <v>0</v>
      </c>
      <c r="AV759">
        <f t="shared" ca="1" si="1943"/>
        <v>0</v>
      </c>
      <c r="AW759">
        <f t="shared" ca="1" si="1943"/>
        <v>0</v>
      </c>
      <c r="AX759">
        <f t="shared" ca="1" si="1943"/>
        <v>0</v>
      </c>
      <c r="AY759">
        <f t="shared" ca="1" si="1943"/>
        <v>0</v>
      </c>
      <c r="AZ759">
        <f t="shared" ca="1" si="1943"/>
        <v>0</v>
      </c>
      <c r="BA759">
        <f t="shared" ca="1" si="1943"/>
        <v>0</v>
      </c>
      <c r="BB759" s="91">
        <f t="shared" ca="1" si="1943"/>
        <v>0</v>
      </c>
      <c r="BC759">
        <f t="shared" ca="1" si="1944"/>
        <v>0</v>
      </c>
      <c r="BD759">
        <f t="shared" ca="1" si="1944"/>
        <v>0</v>
      </c>
      <c r="BE759">
        <f t="shared" ca="1" si="1944"/>
        <v>0</v>
      </c>
      <c r="BF759">
        <f t="shared" ca="1" si="1944"/>
        <v>0</v>
      </c>
      <c r="BG759">
        <f t="shared" ca="1" si="1944"/>
        <v>0</v>
      </c>
      <c r="BH759">
        <f t="shared" ca="1" si="1944"/>
        <v>0</v>
      </c>
      <c r="BI759">
        <f t="shared" ca="1" si="1944"/>
        <v>0</v>
      </c>
      <c r="BJ759">
        <f t="shared" ca="1" si="1944"/>
        <v>0</v>
      </c>
      <c r="BK759">
        <f t="shared" ca="1" si="1944"/>
        <v>0</v>
      </c>
      <c r="BL759">
        <f t="shared" ca="1" si="1944"/>
        <v>0</v>
      </c>
      <c r="BM759">
        <f t="shared" ca="1" si="1945"/>
        <v>0</v>
      </c>
      <c r="BN759">
        <f t="shared" ca="1" si="1945"/>
        <v>0</v>
      </c>
      <c r="BO759">
        <f t="shared" ca="1" si="1945"/>
        <v>0</v>
      </c>
      <c r="BP759">
        <f t="shared" ca="1" si="1945"/>
        <v>0</v>
      </c>
      <c r="BQ759">
        <f t="shared" ca="1" si="1945"/>
        <v>0</v>
      </c>
      <c r="BR759">
        <f t="shared" ca="1" si="1945"/>
        <v>0</v>
      </c>
      <c r="BS759">
        <f t="shared" ca="1" si="1945"/>
        <v>0</v>
      </c>
      <c r="BT759">
        <f t="shared" ca="1" si="1945"/>
        <v>0</v>
      </c>
      <c r="BU759">
        <f t="shared" ca="1" si="1945"/>
        <v>0</v>
      </c>
      <c r="BV759">
        <f t="shared" ca="1" si="1945"/>
        <v>0</v>
      </c>
      <c r="BW759">
        <f t="shared" ca="1" si="1946"/>
        <v>0</v>
      </c>
      <c r="BX759">
        <f t="shared" ca="1" si="1946"/>
        <v>0</v>
      </c>
      <c r="BY759">
        <f t="shared" ca="1" si="1946"/>
        <v>0</v>
      </c>
      <c r="BZ759">
        <f t="shared" ca="1" si="1946"/>
        <v>0</v>
      </c>
      <c r="CA759">
        <f t="shared" ca="1" si="1946"/>
        <v>0</v>
      </c>
      <c r="CB759">
        <f t="shared" ca="1" si="1946"/>
        <v>0</v>
      </c>
      <c r="CC759">
        <f t="shared" ca="1" si="1946"/>
        <v>0</v>
      </c>
      <c r="CD759">
        <f t="shared" ca="1" si="1946"/>
        <v>0</v>
      </c>
      <c r="CE759">
        <f t="shared" ca="1" si="1946"/>
        <v>0</v>
      </c>
      <c r="CF759" s="91">
        <f t="shared" ca="1" si="1946"/>
        <v>0</v>
      </c>
      <c r="CG759">
        <f t="shared" ca="1" si="1946"/>
        <v>0</v>
      </c>
      <c r="CH759">
        <f t="shared" ca="1" si="1946"/>
        <v>0</v>
      </c>
      <c r="CI759">
        <f t="shared" ca="1" si="1946"/>
        <v>0</v>
      </c>
      <c r="CJ759">
        <f t="shared" ca="1" si="1935"/>
        <v>0</v>
      </c>
      <c r="CK759">
        <f t="shared" ca="1" si="1935"/>
        <v>0</v>
      </c>
      <c r="CL759">
        <f t="shared" ca="1" si="1935"/>
        <v>0</v>
      </c>
      <c r="CM759">
        <f t="shared" ca="1" si="1935"/>
        <v>0</v>
      </c>
      <c r="CN759">
        <f t="shared" ca="1" si="1935"/>
        <v>0</v>
      </c>
      <c r="CO759">
        <f t="shared" ca="1" si="1935"/>
        <v>0</v>
      </c>
      <c r="CP759">
        <f t="shared" ca="1" si="1935"/>
        <v>0</v>
      </c>
      <c r="CQ759">
        <f t="shared" ca="1" si="1935"/>
        <v>0</v>
      </c>
      <c r="CR759">
        <f t="shared" ca="1" si="1935"/>
        <v>0</v>
      </c>
      <c r="CS759">
        <f t="shared" ca="1" si="1935"/>
        <v>0</v>
      </c>
      <c r="CT759">
        <f t="shared" ca="1" si="1936"/>
        <v>0</v>
      </c>
      <c r="CU759">
        <f t="shared" ca="1" si="1936"/>
        <v>0</v>
      </c>
      <c r="CV759">
        <f t="shared" ca="1" si="1936"/>
        <v>0</v>
      </c>
      <c r="CW759">
        <f t="shared" ca="1" si="1936"/>
        <v>0</v>
      </c>
      <c r="CX759">
        <f t="shared" ca="1" si="1936"/>
        <v>0</v>
      </c>
      <c r="CY759">
        <f t="shared" ca="1" si="1936"/>
        <v>0</v>
      </c>
      <c r="CZ759">
        <f t="shared" ca="1" si="1936"/>
        <v>0</v>
      </c>
      <c r="DA759">
        <f t="shared" ca="1" si="1936"/>
        <v>0</v>
      </c>
      <c r="DB759">
        <f t="shared" ca="1" si="1936"/>
        <v>0</v>
      </c>
      <c r="DC759">
        <f t="shared" ca="1" si="1936"/>
        <v>0</v>
      </c>
      <c r="DD759">
        <f t="shared" ca="1" si="1937"/>
        <v>0</v>
      </c>
      <c r="DE759">
        <f t="shared" ca="1" si="1937"/>
        <v>0</v>
      </c>
      <c r="DF759">
        <f t="shared" ca="1" si="1937"/>
        <v>0</v>
      </c>
      <c r="DG759">
        <f t="shared" ca="1" si="1937"/>
        <v>0</v>
      </c>
      <c r="DH759">
        <f t="shared" ca="1" si="1937"/>
        <v>0</v>
      </c>
      <c r="DI759">
        <f t="shared" ca="1" si="1937"/>
        <v>0</v>
      </c>
      <c r="DJ759" s="91">
        <f t="shared" ca="1" si="1937"/>
        <v>0</v>
      </c>
      <c r="DK759">
        <f t="shared" ca="1" si="1937"/>
        <v>0</v>
      </c>
      <c r="DL759">
        <f t="shared" ca="1" si="1937"/>
        <v>0</v>
      </c>
      <c r="DM759">
        <f t="shared" ca="1" si="1937"/>
        <v>0</v>
      </c>
      <c r="DN759">
        <f t="shared" ca="1" si="1938"/>
        <v>0</v>
      </c>
      <c r="DO759">
        <f t="shared" ca="1" si="1938"/>
        <v>0</v>
      </c>
      <c r="DP759">
        <f t="shared" ca="1" si="1938"/>
        <v>0</v>
      </c>
      <c r="DQ759">
        <f t="shared" ca="1" si="1938"/>
        <v>0</v>
      </c>
      <c r="DR759">
        <f t="shared" ca="1" si="1938"/>
        <v>0</v>
      </c>
      <c r="DS759">
        <f t="shared" ca="1" si="1938"/>
        <v>0</v>
      </c>
      <c r="DT759">
        <f t="shared" ca="1" si="1938"/>
        <v>0</v>
      </c>
      <c r="DU759">
        <f t="shared" ca="1" si="1938"/>
        <v>0</v>
      </c>
      <c r="DV759">
        <f t="shared" ca="1" si="1938"/>
        <v>0</v>
      </c>
      <c r="DW759">
        <f t="shared" ca="1" si="1938"/>
        <v>0</v>
      </c>
      <c r="DX759">
        <f t="shared" ca="1" si="1939"/>
        <v>0</v>
      </c>
      <c r="DY759">
        <f t="shared" ca="1" si="1939"/>
        <v>0</v>
      </c>
      <c r="DZ759">
        <f t="shared" ca="1" si="1939"/>
        <v>0</v>
      </c>
      <c r="EA759">
        <f t="shared" ca="1" si="1939"/>
        <v>0</v>
      </c>
      <c r="EB759">
        <f t="shared" ca="1" si="1939"/>
        <v>0</v>
      </c>
      <c r="EC759">
        <f t="shared" ca="1" si="1939"/>
        <v>0</v>
      </c>
      <c r="ED759">
        <f t="shared" ca="1" si="1939"/>
        <v>0</v>
      </c>
      <c r="EE759">
        <f t="shared" ca="1" si="1939"/>
        <v>0</v>
      </c>
      <c r="EF759">
        <f t="shared" ca="1" si="1939"/>
        <v>0</v>
      </c>
      <c r="EG759">
        <f t="shared" ca="1" si="1939"/>
        <v>0</v>
      </c>
      <c r="EH759">
        <f t="shared" ca="1" si="1940"/>
        <v>0</v>
      </c>
      <c r="EI759">
        <f t="shared" ca="1" si="1940"/>
        <v>0</v>
      </c>
      <c r="EJ759">
        <f t="shared" ca="1" si="1940"/>
        <v>0</v>
      </c>
      <c r="EK759">
        <f t="shared" ca="1" si="1940"/>
        <v>0</v>
      </c>
      <c r="EL759">
        <f t="shared" ca="1" si="1940"/>
        <v>0</v>
      </c>
      <c r="EM759">
        <f t="shared" ca="1" si="1940"/>
        <v>0</v>
      </c>
      <c r="EN759" s="91">
        <f t="shared" ca="1" si="1940"/>
        <v>0</v>
      </c>
    </row>
    <row r="760" spans="1:144">
      <c r="A760" t="str">
        <f ca="1"/>
        <v>Services</v>
      </c>
      <c r="B760" t="str">
        <f ca="1"/>
        <v>Services</v>
      </c>
      <c r="C760">
        <f ca="1"/>
        <v>0</v>
      </c>
      <c r="D760" t="str">
        <f ca="1"/>
        <v/>
      </c>
      <c r="E760">
        <f ca="1"/>
        <v>0</v>
      </c>
      <c r="F760">
        <f ca="1"/>
        <v>0</v>
      </c>
      <c r="G760">
        <f ca="1"/>
        <v>0</v>
      </c>
      <c r="H760" t="str">
        <f ca="1"/>
        <v/>
      </c>
      <c r="I760">
        <f ca="1"/>
        <v>0</v>
      </c>
      <c r="J760" t="str">
        <f ca="1"/>
        <v/>
      </c>
      <c r="K760" t="str">
        <f ca="1"/>
        <v>0</v>
      </c>
      <c r="L760" t="str">
        <f ca="1"/>
        <v>0</v>
      </c>
      <c r="M760" t="str">
        <f ca="1"/>
        <v>0</v>
      </c>
      <c r="X760" s="91">
        <f t="shared" ref="X760:X768" ca="1" si="1947">IF($H760="Yes",-$L760+$M760,0)</f>
        <v>0</v>
      </c>
      <c r="Y760">
        <f t="shared" ref="Y760:Y768" ca="1" si="1948">IF($H760="Yes",-$L760+$M760,0)</f>
        <v>0</v>
      </c>
      <c r="Z760">
        <f t="shared" ref="Z760:Z768" ca="1" si="1949">IF($H760="Yes",-$L760+$M760,0)</f>
        <v>0</v>
      </c>
      <c r="AA760">
        <f t="shared" ref="AA760:AA768" ca="1" si="1950">IF($H760="Yes",-$L760+$M760,0)</f>
        <v>0</v>
      </c>
      <c r="AB760">
        <f t="shared" ref="AB760:AB768" ca="1" si="1951">IF($H760="Yes",-$L760+$M760,0)</f>
        <v>0</v>
      </c>
      <c r="AC760">
        <f t="shared" ref="AC760:AC768" ca="1" si="1952">IF($H760="Yes",-$L760+$M760,0)</f>
        <v>0</v>
      </c>
      <c r="AD760">
        <f t="shared" ref="AD760:AD768" ca="1" si="1953">IF($H760="Yes",-$L760+$M760,0)</f>
        <v>0</v>
      </c>
      <c r="AE760">
        <f t="shared" ref="AE760:AE768" ca="1" si="1954">IF($H760="Yes",-$L760+$M760,0)</f>
        <v>0</v>
      </c>
      <c r="AF760">
        <f t="shared" ref="AF760:AF768" ca="1" si="1955">IF($H760="Yes",-$L760+$M760,0)</f>
        <v>0</v>
      </c>
      <c r="AG760">
        <f t="shared" ref="AG760:AG768" ca="1" si="1956">IF($H760="Yes",-$L760+$M760,0)</f>
        <v>0</v>
      </c>
      <c r="AH760">
        <f t="shared" ref="AH760:AH768" ca="1" si="1957">IF($H760="Yes",-$L760+$M760,0)</f>
        <v>0</v>
      </c>
      <c r="AI760">
        <f t="shared" ref="AI760:AI768" ca="1" si="1958">IF($H760="Yes",-$L760+$M760,0)</f>
        <v>0</v>
      </c>
      <c r="AJ760">
        <f t="shared" ref="AJ760:AJ768" ca="1" si="1959">IF($H760="Yes",-$L760+$M760,0)</f>
        <v>0</v>
      </c>
      <c r="AK760">
        <f t="shared" ref="AK760:AK768" ca="1" si="1960">IF($H760="Yes",-$L760+$M760,0)</f>
        <v>0</v>
      </c>
      <c r="AL760">
        <f t="shared" ref="AL760:AL768" ca="1" si="1961">IF($H760="Yes",-$L760+$M760,0)</f>
        <v>0</v>
      </c>
      <c r="AM760">
        <f t="shared" ref="AM760:AM768" ca="1" si="1962">IF($H760="Yes",-$L760+$M760,0)</f>
        <v>0</v>
      </c>
      <c r="AN760">
        <f t="shared" ref="AN760:AN768" ca="1" si="1963">IF($H760="Yes",-$L760+$M760,0)</f>
        <v>0</v>
      </c>
      <c r="AO760">
        <f t="shared" ref="AO760:AO768" ca="1" si="1964">IF($H760="Yes",-$L760+$M760,0)</f>
        <v>0</v>
      </c>
      <c r="AP760">
        <f t="shared" ref="AP760:AP768" ca="1" si="1965">IF($H760="Yes",-$L760+$M760,0)</f>
        <v>0</v>
      </c>
      <c r="AQ760">
        <f t="shared" ref="AQ760:AQ768" ca="1" si="1966">IF($H760="Yes",-$L760+$M760,0)</f>
        <v>0</v>
      </c>
      <c r="AR760">
        <f t="shared" ref="AR760:AR768" ca="1" si="1967">IF($H760="Yes",-$L760+$M760,0)</f>
        <v>0</v>
      </c>
      <c r="AS760">
        <f t="shared" ref="AS760:AS768" ca="1" si="1968">IF($H760="Yes",-$L760+$M760,0)</f>
        <v>0</v>
      </c>
      <c r="AT760">
        <f t="shared" ref="AT760:AT768" ca="1" si="1969">IF($H760="Yes",-$L760+$M760,0)</f>
        <v>0</v>
      </c>
      <c r="AU760">
        <f t="shared" ref="AU760:AU768" ca="1" si="1970">IF($H760="Yes",-$L760+$M760,0)</f>
        <v>0</v>
      </c>
      <c r="AV760">
        <f t="shared" ref="AV760:AV768" ca="1" si="1971">IF($H760="Yes",-$L760+$M760,0)</f>
        <v>0</v>
      </c>
      <c r="AW760">
        <f t="shared" ref="AW760:AW768" ca="1" si="1972">IF($H760="Yes",-$L760+$M760,0)</f>
        <v>0</v>
      </c>
      <c r="AX760">
        <f t="shared" ref="AX760:AX768" ca="1" si="1973">IF($H760="Yes",-$L760+$M760,0)</f>
        <v>0</v>
      </c>
      <c r="AY760">
        <f t="shared" ref="AY760:AY768" ca="1" si="1974">IF($H760="Yes",-$L760+$M760,0)</f>
        <v>0</v>
      </c>
      <c r="AZ760">
        <f t="shared" ref="AZ760:AZ768" ca="1" si="1975">IF($H760="Yes",-$L760+$M760,0)</f>
        <v>0</v>
      </c>
      <c r="BA760">
        <f t="shared" ref="BA760:BA768" ca="1" si="1976">IF($H760="Yes",-$L760+$M760,0)</f>
        <v>0</v>
      </c>
      <c r="BB760" s="91">
        <f t="shared" ref="BB760:BB768" ca="1" si="1977">IF($H760="Yes",-$L760+$M760,0)</f>
        <v>0</v>
      </c>
      <c r="BC760">
        <f t="shared" ref="BC760:BC768" ca="1" si="1978">IF($H760="Yes",-$L760+$M760,0)</f>
        <v>0</v>
      </c>
      <c r="BD760">
        <f t="shared" ref="BD760:BD768" ca="1" si="1979">IF($H760="Yes",-$L760+$M760,0)</f>
        <v>0</v>
      </c>
      <c r="BE760">
        <f t="shared" ref="BE760:BE768" ca="1" si="1980">IF($H760="Yes",-$L760+$M760,0)</f>
        <v>0</v>
      </c>
      <c r="BF760">
        <f t="shared" ref="BF760:BF768" ca="1" si="1981">IF($H760="Yes",-$L760+$M760,0)</f>
        <v>0</v>
      </c>
      <c r="BG760">
        <f t="shared" ref="BG760:BG768" ca="1" si="1982">IF($H760="Yes",-$L760+$M760,0)</f>
        <v>0</v>
      </c>
      <c r="BH760">
        <f t="shared" ref="BH760:BH768" ca="1" si="1983">IF($H760="Yes",-$L760+$M760,0)</f>
        <v>0</v>
      </c>
      <c r="BI760">
        <f t="shared" ref="BI760:BI768" ca="1" si="1984">IF($H760="Yes",-$L760+$M760,0)</f>
        <v>0</v>
      </c>
      <c r="BJ760">
        <f t="shared" ref="BJ760:BJ768" ca="1" si="1985">IF($H760="Yes",-$L760+$M760,0)</f>
        <v>0</v>
      </c>
      <c r="BK760">
        <f t="shared" ref="BK760:BK768" ca="1" si="1986">IF($H760="Yes",-$L760+$M760,0)</f>
        <v>0</v>
      </c>
      <c r="BL760">
        <f t="shared" ref="BL760:BL768" ca="1" si="1987">IF($H760="Yes",-$L760+$M760,0)</f>
        <v>0</v>
      </c>
      <c r="BM760">
        <f t="shared" ref="BM760:BM768" ca="1" si="1988">IF($H760="Yes",-$L760+$M760,0)</f>
        <v>0</v>
      </c>
      <c r="BN760">
        <f t="shared" ref="BN760:BN768" ca="1" si="1989">IF($H760="Yes",-$L760+$M760,0)</f>
        <v>0</v>
      </c>
      <c r="BO760">
        <f t="shared" ref="BO760:BO768" ca="1" si="1990">IF($H760="Yes",-$L760+$M760,0)</f>
        <v>0</v>
      </c>
      <c r="BP760">
        <f t="shared" ref="BP760:BP768" ca="1" si="1991">IF($H760="Yes",-$L760+$M760,0)</f>
        <v>0</v>
      </c>
      <c r="BQ760">
        <f t="shared" ref="BQ760:BQ768" ca="1" si="1992">IF($H760="Yes",-$L760+$M760,0)</f>
        <v>0</v>
      </c>
      <c r="BR760">
        <f t="shared" ref="BR760:BR768" ca="1" si="1993">IF($H760="Yes",-$L760+$M760,0)</f>
        <v>0</v>
      </c>
      <c r="BS760">
        <f t="shared" ref="BS760:BS768" ca="1" si="1994">IF($H760="Yes",-$L760+$M760,0)</f>
        <v>0</v>
      </c>
      <c r="BT760">
        <f t="shared" ref="BT760:BT768" ca="1" si="1995">IF($H760="Yes",-$L760+$M760,0)</f>
        <v>0</v>
      </c>
      <c r="BU760">
        <f t="shared" ref="BU760:BU768" ca="1" si="1996">IF($H760="Yes",-$L760+$M760,0)</f>
        <v>0</v>
      </c>
      <c r="BV760">
        <f t="shared" ref="BV760:BV768" ca="1" si="1997">IF($H760="Yes",-$L760+$M760,0)</f>
        <v>0</v>
      </c>
      <c r="BW760">
        <f t="shared" ref="BW760:BW768" ca="1" si="1998">IF($H760="Yes",-$L760+$M760,0)</f>
        <v>0</v>
      </c>
      <c r="BX760">
        <f t="shared" ref="BX760:BX768" ca="1" si="1999">IF($H760="Yes",-$L760+$M760,0)</f>
        <v>0</v>
      </c>
      <c r="BY760">
        <f t="shared" ref="BY760:BY768" ca="1" si="2000">IF($H760="Yes",-$L760+$M760,0)</f>
        <v>0</v>
      </c>
      <c r="BZ760">
        <f t="shared" ref="BZ760:BZ768" ca="1" si="2001">IF($H760="Yes",-$L760+$M760,0)</f>
        <v>0</v>
      </c>
      <c r="CA760">
        <f t="shared" ref="CA760:CA768" ca="1" si="2002">IF($H760="Yes",-$L760+$M760,0)</f>
        <v>0</v>
      </c>
      <c r="CB760">
        <f t="shared" ref="CB760:CB768" ca="1" si="2003">IF($H760="Yes",-$L760+$M760,0)</f>
        <v>0</v>
      </c>
      <c r="CC760">
        <f t="shared" ref="CC760:CC768" ca="1" si="2004">IF($H760="Yes",-$L760+$M760,0)</f>
        <v>0</v>
      </c>
      <c r="CD760">
        <f t="shared" ref="CD760:CD768" ca="1" si="2005">IF($H760="Yes",-$L760+$M760,0)</f>
        <v>0</v>
      </c>
      <c r="CE760">
        <f t="shared" ref="CE760:CE768" ca="1" si="2006">IF($H760="Yes",-$L760+$M760,0)</f>
        <v>0</v>
      </c>
      <c r="CF760" s="91">
        <f t="shared" ref="CF760:CF768" ca="1" si="2007">IF($H760="Yes",-$L760+$M760,0)</f>
        <v>0</v>
      </c>
      <c r="CG760">
        <f t="shared" ref="CG760:CG768" ca="1" si="2008">IF($H760="Yes",-$L760+$M760,0)</f>
        <v>0</v>
      </c>
      <c r="CH760">
        <f t="shared" ref="CH760:CH768" ca="1" si="2009">IF($H760="Yes",-$L760+$M760,0)</f>
        <v>0</v>
      </c>
      <c r="CI760">
        <f t="shared" ref="CI760:CI768" ca="1" si="2010">IF($H760="Yes",-$L760+$M760,0)</f>
        <v>0</v>
      </c>
      <c r="CJ760">
        <f t="shared" ref="CJ760:CJ768" ca="1" si="2011">IF($H760="Yes",-$L760+$M760,0)</f>
        <v>0</v>
      </c>
      <c r="CK760">
        <f t="shared" ref="CK760:CK768" ca="1" si="2012">IF($H760="Yes",-$L760+$M760,0)</f>
        <v>0</v>
      </c>
      <c r="CL760">
        <f t="shared" ref="CL760:CL768" ca="1" si="2013">IF($H760="Yes",-$L760+$M760,0)</f>
        <v>0</v>
      </c>
      <c r="CM760">
        <f t="shared" ref="CM760:CM768" ca="1" si="2014">IF($H760="Yes",-$L760+$M760,0)</f>
        <v>0</v>
      </c>
      <c r="CN760">
        <f t="shared" ref="CN760:CN768" ca="1" si="2015">IF($H760="Yes",-$L760+$M760,0)</f>
        <v>0</v>
      </c>
      <c r="CO760">
        <f t="shared" ref="CO760:CO768" ca="1" si="2016">IF($H760="Yes",-$L760+$M760,0)</f>
        <v>0</v>
      </c>
      <c r="CP760">
        <f t="shared" ref="CP760:CP768" ca="1" si="2017">IF($H760="Yes",-$L760+$M760,0)</f>
        <v>0</v>
      </c>
      <c r="CQ760">
        <f t="shared" ref="CQ760:CQ768" ca="1" si="2018">IF($H760="Yes",-$L760+$M760,0)</f>
        <v>0</v>
      </c>
      <c r="CR760">
        <f t="shared" ref="CR760:CR768" ca="1" si="2019">IF($H760="Yes",-$L760+$M760,0)</f>
        <v>0</v>
      </c>
      <c r="CS760">
        <f t="shared" ref="CS760:CS768" ca="1" si="2020">IF($H760="Yes",-$L760+$M760,0)</f>
        <v>0</v>
      </c>
      <c r="CT760">
        <f t="shared" ref="CT760:CT768" ca="1" si="2021">IF($H760="Yes",-$L760+$M760,0)</f>
        <v>0</v>
      </c>
      <c r="CU760">
        <f t="shared" ref="CU760:CU768" ca="1" si="2022">IF($H760="Yes",-$L760+$M760,0)</f>
        <v>0</v>
      </c>
      <c r="CV760">
        <f t="shared" ref="CV760:CV768" ca="1" si="2023">IF($H760="Yes",-$L760+$M760,0)</f>
        <v>0</v>
      </c>
      <c r="CW760">
        <f t="shared" ref="CW760:CW768" ca="1" si="2024">IF($H760="Yes",-$L760+$M760,0)</f>
        <v>0</v>
      </c>
      <c r="CX760">
        <f t="shared" ref="CX760:CX768" ca="1" si="2025">IF($H760="Yes",-$L760+$M760,0)</f>
        <v>0</v>
      </c>
      <c r="CY760">
        <f t="shared" ref="CY760:CY768" ca="1" si="2026">IF($H760="Yes",-$L760+$M760,0)</f>
        <v>0</v>
      </c>
      <c r="CZ760">
        <f t="shared" ref="CZ760:CZ768" ca="1" si="2027">IF($H760="Yes",-$L760+$M760,0)</f>
        <v>0</v>
      </c>
      <c r="DA760">
        <f t="shared" ref="DA760:DA768" ca="1" si="2028">IF($H760="Yes",-$L760+$M760,0)</f>
        <v>0</v>
      </c>
      <c r="DB760">
        <f t="shared" ref="DB760:DB768" ca="1" si="2029">IF($H760="Yes",-$L760+$M760,0)</f>
        <v>0</v>
      </c>
      <c r="DC760">
        <f t="shared" ref="DC760:DC768" ca="1" si="2030">IF($H760="Yes",-$L760+$M760,0)</f>
        <v>0</v>
      </c>
      <c r="DD760">
        <f t="shared" ref="DD760:DD768" ca="1" si="2031">IF($H760="Yes",-$L760+$M760,0)</f>
        <v>0</v>
      </c>
      <c r="DE760">
        <f t="shared" ref="DE760:DE768" ca="1" si="2032">IF($H760="Yes",-$L760+$M760,0)</f>
        <v>0</v>
      </c>
      <c r="DF760">
        <f t="shared" ref="DF760:DF768" ca="1" si="2033">IF($H760="Yes",-$L760+$M760,0)</f>
        <v>0</v>
      </c>
      <c r="DG760">
        <f t="shared" ref="DG760:DG768" ca="1" si="2034">IF($H760="Yes",-$L760+$M760,0)</f>
        <v>0</v>
      </c>
      <c r="DH760">
        <f t="shared" ref="DH760:DH768" ca="1" si="2035">IF($H760="Yes",-$L760+$M760,0)</f>
        <v>0</v>
      </c>
      <c r="DI760">
        <f t="shared" ref="DI760:DI768" ca="1" si="2036">IF($H760="Yes",-$L760+$M760,0)</f>
        <v>0</v>
      </c>
      <c r="DJ760" s="91">
        <f t="shared" ref="DJ760:DJ768" ca="1" si="2037">IF($H760="Yes",-$L760+$M760,0)</f>
        <v>0</v>
      </c>
      <c r="DK760">
        <f t="shared" ref="DK760:DK768" ca="1" si="2038">IF($H760="Yes",-$L760+$M760,0)</f>
        <v>0</v>
      </c>
      <c r="DL760">
        <f t="shared" ref="DL760:DL768" ca="1" si="2039">IF($H760="Yes",-$L760+$M760,0)</f>
        <v>0</v>
      </c>
      <c r="DM760">
        <f t="shared" ref="DM760:DM768" ca="1" si="2040">IF($H760="Yes",-$L760+$M760,0)</f>
        <v>0</v>
      </c>
      <c r="DN760">
        <f t="shared" ref="DN760:DN768" ca="1" si="2041">IF($H760="Yes",-$L760+$M760,0)</f>
        <v>0</v>
      </c>
      <c r="DO760">
        <f t="shared" ref="DO760:DO768" ca="1" si="2042">IF($H760="Yes",-$L760+$M760,0)</f>
        <v>0</v>
      </c>
      <c r="DP760">
        <f t="shared" ref="DP760:DP768" ca="1" si="2043">IF($H760="Yes",-$L760+$M760,0)</f>
        <v>0</v>
      </c>
      <c r="DQ760">
        <f t="shared" ref="DQ760:DQ768" ca="1" si="2044">IF($H760="Yes",-$L760+$M760,0)</f>
        <v>0</v>
      </c>
      <c r="DR760">
        <f t="shared" ref="DR760:DR768" ca="1" si="2045">IF($H760="Yes",-$L760+$M760,0)</f>
        <v>0</v>
      </c>
      <c r="DS760">
        <f t="shared" ref="DS760:DS768" ca="1" si="2046">IF($H760="Yes",-$L760+$M760,0)</f>
        <v>0</v>
      </c>
      <c r="DT760">
        <f t="shared" ref="DT760:DT768" ca="1" si="2047">IF($H760="Yes",-$L760+$M760,0)</f>
        <v>0</v>
      </c>
      <c r="DU760">
        <f t="shared" ref="DU760:DU768" ca="1" si="2048">IF($H760="Yes",-$L760+$M760,0)</f>
        <v>0</v>
      </c>
      <c r="DV760">
        <f t="shared" ref="DV760:DV768" ca="1" si="2049">IF($H760="Yes",-$L760+$M760,0)</f>
        <v>0</v>
      </c>
      <c r="DW760">
        <f t="shared" ref="DW760:DW768" ca="1" si="2050">IF($H760="Yes",-$L760+$M760,0)</f>
        <v>0</v>
      </c>
      <c r="DX760">
        <f t="shared" ref="DX760:DX768" ca="1" si="2051">IF($H760="Yes",-$L760+$M760,0)</f>
        <v>0</v>
      </c>
      <c r="DY760">
        <f t="shared" ref="DY760:DY768" ca="1" si="2052">IF($H760="Yes",-$L760+$M760,0)</f>
        <v>0</v>
      </c>
      <c r="DZ760">
        <f t="shared" ref="DZ760:DZ768" ca="1" si="2053">IF($H760="Yes",-$L760+$M760,0)</f>
        <v>0</v>
      </c>
      <c r="EA760">
        <f t="shared" ref="EA760:EA768" ca="1" si="2054">IF($H760="Yes",-$L760+$M760,0)</f>
        <v>0</v>
      </c>
      <c r="EB760">
        <f t="shared" ref="EB760:EB768" ca="1" si="2055">IF($H760="Yes",-$L760+$M760,0)</f>
        <v>0</v>
      </c>
      <c r="EC760">
        <f t="shared" ref="EC760:EC768" ca="1" si="2056">IF($H760="Yes",-$L760+$M760,0)</f>
        <v>0</v>
      </c>
      <c r="ED760">
        <f t="shared" ref="ED760:ED768" ca="1" si="2057">IF($H760="Yes",-$L760+$M760,0)</f>
        <v>0</v>
      </c>
      <c r="EE760">
        <f t="shared" ref="EE760:EE768" ca="1" si="2058">IF($H760="Yes",-$L760+$M760,0)</f>
        <v>0</v>
      </c>
      <c r="EF760">
        <f t="shared" ref="EF760:EF768" ca="1" si="2059">IF($H760="Yes",-$L760+$M760,0)</f>
        <v>0</v>
      </c>
      <c r="EG760">
        <f t="shared" ref="EG760:EG768" ca="1" si="2060">IF($H760="Yes",-$L760+$M760,0)</f>
        <v>0</v>
      </c>
      <c r="EH760">
        <f t="shared" ref="EH760:EH768" ca="1" si="2061">IF($H760="Yes",-$L760+$M760,0)</f>
        <v>0</v>
      </c>
      <c r="EI760">
        <f t="shared" ref="EI760:EI768" ca="1" si="2062">IF($H760="Yes",-$L760+$M760,0)</f>
        <v>0</v>
      </c>
      <c r="EJ760">
        <f t="shared" ref="EJ760:EJ768" ca="1" si="2063">IF($H760="Yes",-$L760+$M760,0)</f>
        <v>0</v>
      </c>
      <c r="EK760">
        <f t="shared" ref="EK760:EK768" ca="1" si="2064">IF($H760="Yes",-$L760+$M760,0)</f>
        <v>0</v>
      </c>
      <c r="EL760">
        <f t="shared" ref="EL760:EL768" ca="1" si="2065">IF($H760="Yes",-$L760+$M760,0)</f>
        <v>0</v>
      </c>
      <c r="EM760">
        <f t="shared" ref="EM760:EM768" ca="1" si="2066">IF($H760="Yes",-$L760+$M760,0)</f>
        <v>0</v>
      </c>
      <c r="EN760" s="91">
        <f t="shared" ref="EN760:EN768" ca="1" si="2067">IF($H760="Yes",-$L760+$M760,0)</f>
        <v>0</v>
      </c>
    </row>
    <row r="761" spans="1:144">
      <c r="A761">
        <f ca="1"/>
        <v>0</v>
      </c>
      <c r="B761">
        <f ca="1"/>
        <v>0</v>
      </c>
      <c r="C761">
        <f ca="1"/>
        <v>0</v>
      </c>
      <c r="D761" t="str">
        <f ca="1"/>
        <v/>
      </c>
      <c r="E761">
        <f ca="1"/>
        <v>0</v>
      </c>
      <c r="F761">
        <f ca="1"/>
        <v>0</v>
      </c>
      <c r="G761">
        <f ca="1"/>
        <v>0</v>
      </c>
      <c r="H761" t="str">
        <f ca="1"/>
        <v/>
      </c>
      <c r="I761">
        <f ca="1"/>
        <v>0</v>
      </c>
      <c r="J761" t="str">
        <f ca="1"/>
        <v/>
      </c>
      <c r="K761" t="str">
        <f ca="1"/>
        <v>0</v>
      </c>
      <c r="L761" t="str">
        <f ca="1"/>
        <v>0</v>
      </c>
      <c r="M761" t="str">
        <f ca="1"/>
        <v>0</v>
      </c>
      <c r="X761" s="91">
        <f t="shared" ca="1" si="1947"/>
        <v>0</v>
      </c>
      <c r="Y761">
        <f t="shared" ca="1" si="1948"/>
        <v>0</v>
      </c>
      <c r="Z761">
        <f t="shared" ca="1" si="1949"/>
        <v>0</v>
      </c>
      <c r="AA761">
        <f t="shared" ca="1" si="1950"/>
        <v>0</v>
      </c>
      <c r="AB761">
        <f t="shared" ca="1" si="1951"/>
        <v>0</v>
      </c>
      <c r="AC761">
        <f t="shared" ca="1" si="1952"/>
        <v>0</v>
      </c>
      <c r="AD761">
        <f t="shared" ca="1" si="1953"/>
        <v>0</v>
      </c>
      <c r="AE761">
        <f t="shared" ca="1" si="1954"/>
        <v>0</v>
      </c>
      <c r="AF761">
        <f t="shared" ca="1" si="1955"/>
        <v>0</v>
      </c>
      <c r="AG761">
        <f t="shared" ca="1" si="1956"/>
        <v>0</v>
      </c>
      <c r="AH761">
        <f t="shared" ca="1" si="1957"/>
        <v>0</v>
      </c>
      <c r="AI761">
        <f t="shared" ca="1" si="1958"/>
        <v>0</v>
      </c>
      <c r="AJ761">
        <f t="shared" ca="1" si="1959"/>
        <v>0</v>
      </c>
      <c r="AK761">
        <f t="shared" ca="1" si="1960"/>
        <v>0</v>
      </c>
      <c r="AL761">
        <f t="shared" ca="1" si="1961"/>
        <v>0</v>
      </c>
      <c r="AM761">
        <f t="shared" ca="1" si="1962"/>
        <v>0</v>
      </c>
      <c r="AN761">
        <f t="shared" ca="1" si="1963"/>
        <v>0</v>
      </c>
      <c r="AO761">
        <f t="shared" ca="1" si="1964"/>
        <v>0</v>
      </c>
      <c r="AP761">
        <f t="shared" ca="1" si="1965"/>
        <v>0</v>
      </c>
      <c r="AQ761">
        <f t="shared" ca="1" si="1966"/>
        <v>0</v>
      </c>
      <c r="AR761">
        <f t="shared" ca="1" si="1967"/>
        <v>0</v>
      </c>
      <c r="AS761">
        <f t="shared" ca="1" si="1968"/>
        <v>0</v>
      </c>
      <c r="AT761">
        <f t="shared" ca="1" si="1969"/>
        <v>0</v>
      </c>
      <c r="AU761">
        <f t="shared" ca="1" si="1970"/>
        <v>0</v>
      </c>
      <c r="AV761">
        <f t="shared" ca="1" si="1971"/>
        <v>0</v>
      </c>
      <c r="AW761">
        <f t="shared" ca="1" si="1972"/>
        <v>0</v>
      </c>
      <c r="AX761">
        <f t="shared" ca="1" si="1973"/>
        <v>0</v>
      </c>
      <c r="AY761">
        <f t="shared" ca="1" si="1974"/>
        <v>0</v>
      </c>
      <c r="AZ761">
        <f t="shared" ca="1" si="1975"/>
        <v>0</v>
      </c>
      <c r="BA761">
        <f t="shared" ca="1" si="1976"/>
        <v>0</v>
      </c>
      <c r="BB761" s="91">
        <f t="shared" ca="1" si="1977"/>
        <v>0</v>
      </c>
      <c r="BC761">
        <f t="shared" ca="1" si="1978"/>
        <v>0</v>
      </c>
      <c r="BD761">
        <f t="shared" ca="1" si="1979"/>
        <v>0</v>
      </c>
      <c r="BE761">
        <f t="shared" ca="1" si="1980"/>
        <v>0</v>
      </c>
      <c r="BF761">
        <f t="shared" ca="1" si="1981"/>
        <v>0</v>
      </c>
      <c r="BG761">
        <f t="shared" ca="1" si="1982"/>
        <v>0</v>
      </c>
      <c r="BH761">
        <f t="shared" ca="1" si="1983"/>
        <v>0</v>
      </c>
      <c r="BI761">
        <f t="shared" ca="1" si="1984"/>
        <v>0</v>
      </c>
      <c r="BJ761">
        <f t="shared" ca="1" si="1985"/>
        <v>0</v>
      </c>
      <c r="BK761">
        <f t="shared" ca="1" si="1986"/>
        <v>0</v>
      </c>
      <c r="BL761">
        <f t="shared" ca="1" si="1987"/>
        <v>0</v>
      </c>
      <c r="BM761">
        <f t="shared" ca="1" si="1988"/>
        <v>0</v>
      </c>
      <c r="BN761">
        <f t="shared" ca="1" si="1989"/>
        <v>0</v>
      </c>
      <c r="BO761">
        <f t="shared" ca="1" si="1990"/>
        <v>0</v>
      </c>
      <c r="BP761">
        <f t="shared" ca="1" si="1991"/>
        <v>0</v>
      </c>
      <c r="BQ761">
        <f t="shared" ca="1" si="1992"/>
        <v>0</v>
      </c>
      <c r="BR761">
        <f t="shared" ca="1" si="1993"/>
        <v>0</v>
      </c>
      <c r="BS761">
        <f t="shared" ca="1" si="1994"/>
        <v>0</v>
      </c>
      <c r="BT761">
        <f t="shared" ca="1" si="1995"/>
        <v>0</v>
      </c>
      <c r="BU761">
        <f t="shared" ca="1" si="1996"/>
        <v>0</v>
      </c>
      <c r="BV761">
        <f t="shared" ca="1" si="1997"/>
        <v>0</v>
      </c>
      <c r="BW761">
        <f t="shared" ca="1" si="1998"/>
        <v>0</v>
      </c>
      <c r="BX761">
        <f t="shared" ca="1" si="1999"/>
        <v>0</v>
      </c>
      <c r="BY761">
        <f t="shared" ca="1" si="2000"/>
        <v>0</v>
      </c>
      <c r="BZ761">
        <f t="shared" ca="1" si="2001"/>
        <v>0</v>
      </c>
      <c r="CA761">
        <f t="shared" ca="1" si="2002"/>
        <v>0</v>
      </c>
      <c r="CB761">
        <f t="shared" ca="1" si="2003"/>
        <v>0</v>
      </c>
      <c r="CC761">
        <f t="shared" ca="1" si="2004"/>
        <v>0</v>
      </c>
      <c r="CD761">
        <f t="shared" ca="1" si="2005"/>
        <v>0</v>
      </c>
      <c r="CE761">
        <f t="shared" ca="1" si="2006"/>
        <v>0</v>
      </c>
      <c r="CF761" s="91">
        <f t="shared" ca="1" si="2007"/>
        <v>0</v>
      </c>
      <c r="CG761">
        <f t="shared" ca="1" si="2008"/>
        <v>0</v>
      </c>
      <c r="CH761">
        <f t="shared" ca="1" si="2009"/>
        <v>0</v>
      </c>
      <c r="CI761">
        <f t="shared" ca="1" si="2010"/>
        <v>0</v>
      </c>
      <c r="CJ761">
        <f t="shared" ca="1" si="2011"/>
        <v>0</v>
      </c>
      <c r="CK761">
        <f t="shared" ca="1" si="2012"/>
        <v>0</v>
      </c>
      <c r="CL761">
        <f t="shared" ca="1" si="2013"/>
        <v>0</v>
      </c>
      <c r="CM761">
        <f t="shared" ca="1" si="2014"/>
        <v>0</v>
      </c>
      <c r="CN761">
        <f t="shared" ca="1" si="2015"/>
        <v>0</v>
      </c>
      <c r="CO761">
        <f t="shared" ca="1" si="2016"/>
        <v>0</v>
      </c>
      <c r="CP761">
        <f t="shared" ca="1" si="2017"/>
        <v>0</v>
      </c>
      <c r="CQ761">
        <f t="shared" ca="1" si="2018"/>
        <v>0</v>
      </c>
      <c r="CR761">
        <f t="shared" ca="1" si="2019"/>
        <v>0</v>
      </c>
      <c r="CS761">
        <f t="shared" ca="1" si="2020"/>
        <v>0</v>
      </c>
      <c r="CT761">
        <f t="shared" ca="1" si="2021"/>
        <v>0</v>
      </c>
      <c r="CU761">
        <f t="shared" ca="1" si="2022"/>
        <v>0</v>
      </c>
      <c r="CV761">
        <f t="shared" ca="1" si="2023"/>
        <v>0</v>
      </c>
      <c r="CW761">
        <f t="shared" ca="1" si="2024"/>
        <v>0</v>
      </c>
      <c r="CX761">
        <f t="shared" ca="1" si="2025"/>
        <v>0</v>
      </c>
      <c r="CY761">
        <f t="shared" ca="1" si="2026"/>
        <v>0</v>
      </c>
      <c r="CZ761">
        <f t="shared" ca="1" si="2027"/>
        <v>0</v>
      </c>
      <c r="DA761">
        <f t="shared" ca="1" si="2028"/>
        <v>0</v>
      </c>
      <c r="DB761">
        <f t="shared" ca="1" si="2029"/>
        <v>0</v>
      </c>
      <c r="DC761">
        <f t="shared" ca="1" si="2030"/>
        <v>0</v>
      </c>
      <c r="DD761">
        <f t="shared" ca="1" si="2031"/>
        <v>0</v>
      </c>
      <c r="DE761">
        <f t="shared" ca="1" si="2032"/>
        <v>0</v>
      </c>
      <c r="DF761">
        <f t="shared" ca="1" si="2033"/>
        <v>0</v>
      </c>
      <c r="DG761">
        <f t="shared" ca="1" si="2034"/>
        <v>0</v>
      </c>
      <c r="DH761">
        <f t="shared" ca="1" si="2035"/>
        <v>0</v>
      </c>
      <c r="DI761">
        <f t="shared" ca="1" si="2036"/>
        <v>0</v>
      </c>
      <c r="DJ761" s="91">
        <f t="shared" ca="1" si="2037"/>
        <v>0</v>
      </c>
      <c r="DK761">
        <f t="shared" ca="1" si="2038"/>
        <v>0</v>
      </c>
      <c r="DL761">
        <f t="shared" ca="1" si="2039"/>
        <v>0</v>
      </c>
      <c r="DM761">
        <f t="shared" ca="1" si="2040"/>
        <v>0</v>
      </c>
      <c r="DN761">
        <f t="shared" ca="1" si="2041"/>
        <v>0</v>
      </c>
      <c r="DO761">
        <f t="shared" ca="1" si="2042"/>
        <v>0</v>
      </c>
      <c r="DP761">
        <f t="shared" ca="1" si="2043"/>
        <v>0</v>
      </c>
      <c r="DQ761">
        <f t="shared" ca="1" si="2044"/>
        <v>0</v>
      </c>
      <c r="DR761">
        <f t="shared" ca="1" si="2045"/>
        <v>0</v>
      </c>
      <c r="DS761">
        <f t="shared" ca="1" si="2046"/>
        <v>0</v>
      </c>
      <c r="DT761">
        <f t="shared" ca="1" si="2047"/>
        <v>0</v>
      </c>
      <c r="DU761">
        <f t="shared" ca="1" si="2048"/>
        <v>0</v>
      </c>
      <c r="DV761">
        <f t="shared" ca="1" si="2049"/>
        <v>0</v>
      </c>
      <c r="DW761">
        <f t="shared" ca="1" si="2050"/>
        <v>0</v>
      </c>
      <c r="DX761">
        <f t="shared" ca="1" si="2051"/>
        <v>0</v>
      </c>
      <c r="DY761">
        <f t="shared" ca="1" si="2052"/>
        <v>0</v>
      </c>
      <c r="DZ761">
        <f t="shared" ca="1" si="2053"/>
        <v>0</v>
      </c>
      <c r="EA761">
        <f t="shared" ca="1" si="2054"/>
        <v>0</v>
      </c>
      <c r="EB761">
        <f t="shared" ca="1" si="2055"/>
        <v>0</v>
      </c>
      <c r="EC761">
        <f t="shared" ca="1" si="2056"/>
        <v>0</v>
      </c>
      <c r="ED761">
        <f t="shared" ca="1" si="2057"/>
        <v>0</v>
      </c>
      <c r="EE761">
        <f t="shared" ca="1" si="2058"/>
        <v>0</v>
      </c>
      <c r="EF761">
        <f t="shared" ca="1" si="2059"/>
        <v>0</v>
      </c>
      <c r="EG761">
        <f t="shared" ca="1" si="2060"/>
        <v>0</v>
      </c>
      <c r="EH761">
        <f t="shared" ca="1" si="2061"/>
        <v>0</v>
      </c>
      <c r="EI761">
        <f t="shared" ca="1" si="2062"/>
        <v>0</v>
      </c>
      <c r="EJ761">
        <f t="shared" ca="1" si="2063"/>
        <v>0</v>
      </c>
      <c r="EK761">
        <f t="shared" ca="1" si="2064"/>
        <v>0</v>
      </c>
      <c r="EL761">
        <f t="shared" ca="1" si="2065"/>
        <v>0</v>
      </c>
      <c r="EM761">
        <f t="shared" ca="1" si="2066"/>
        <v>0</v>
      </c>
      <c r="EN761" s="91">
        <f t="shared" ca="1" si="2067"/>
        <v>0</v>
      </c>
    </row>
    <row r="762" spans="1:144">
      <c r="A762">
        <f ca="1"/>
        <v>0</v>
      </c>
      <c r="B762">
        <f ca="1"/>
        <v>0</v>
      </c>
      <c r="C762">
        <f ca="1"/>
        <v>0</v>
      </c>
      <c r="D762" t="str">
        <f ca="1"/>
        <v/>
      </c>
      <c r="E762">
        <f ca="1"/>
        <v>0</v>
      </c>
      <c r="F762">
        <f ca="1"/>
        <v>0</v>
      </c>
      <c r="G762">
        <f ca="1"/>
        <v>0</v>
      </c>
      <c r="H762" t="str">
        <f ca="1"/>
        <v/>
      </c>
      <c r="I762">
        <f ca="1"/>
        <v>0</v>
      </c>
      <c r="J762" t="str">
        <f ca="1"/>
        <v/>
      </c>
      <c r="K762" t="str">
        <f ca="1"/>
        <v>0</v>
      </c>
      <c r="L762" t="str">
        <f ca="1"/>
        <v>0</v>
      </c>
      <c r="M762" t="str">
        <f ca="1"/>
        <v>0</v>
      </c>
      <c r="X762" s="91">
        <f t="shared" ca="1" si="1947"/>
        <v>0</v>
      </c>
      <c r="Y762">
        <f t="shared" ca="1" si="1948"/>
        <v>0</v>
      </c>
      <c r="Z762">
        <f t="shared" ca="1" si="1949"/>
        <v>0</v>
      </c>
      <c r="AA762">
        <f t="shared" ca="1" si="1950"/>
        <v>0</v>
      </c>
      <c r="AB762">
        <f t="shared" ca="1" si="1951"/>
        <v>0</v>
      </c>
      <c r="AC762">
        <f t="shared" ca="1" si="1952"/>
        <v>0</v>
      </c>
      <c r="AD762">
        <f t="shared" ca="1" si="1953"/>
        <v>0</v>
      </c>
      <c r="AE762">
        <f t="shared" ca="1" si="1954"/>
        <v>0</v>
      </c>
      <c r="AF762">
        <f t="shared" ca="1" si="1955"/>
        <v>0</v>
      </c>
      <c r="AG762">
        <f t="shared" ca="1" si="1956"/>
        <v>0</v>
      </c>
      <c r="AH762">
        <f t="shared" ca="1" si="1957"/>
        <v>0</v>
      </c>
      <c r="AI762">
        <f t="shared" ca="1" si="1958"/>
        <v>0</v>
      </c>
      <c r="AJ762">
        <f t="shared" ca="1" si="1959"/>
        <v>0</v>
      </c>
      <c r="AK762">
        <f t="shared" ca="1" si="1960"/>
        <v>0</v>
      </c>
      <c r="AL762">
        <f t="shared" ca="1" si="1961"/>
        <v>0</v>
      </c>
      <c r="AM762">
        <f t="shared" ca="1" si="1962"/>
        <v>0</v>
      </c>
      <c r="AN762">
        <f t="shared" ca="1" si="1963"/>
        <v>0</v>
      </c>
      <c r="AO762">
        <f t="shared" ca="1" si="1964"/>
        <v>0</v>
      </c>
      <c r="AP762">
        <f t="shared" ca="1" si="1965"/>
        <v>0</v>
      </c>
      <c r="AQ762">
        <f t="shared" ca="1" si="1966"/>
        <v>0</v>
      </c>
      <c r="AR762">
        <f t="shared" ca="1" si="1967"/>
        <v>0</v>
      </c>
      <c r="AS762">
        <f t="shared" ca="1" si="1968"/>
        <v>0</v>
      </c>
      <c r="AT762">
        <f t="shared" ca="1" si="1969"/>
        <v>0</v>
      </c>
      <c r="AU762">
        <f t="shared" ca="1" si="1970"/>
        <v>0</v>
      </c>
      <c r="AV762">
        <f t="shared" ca="1" si="1971"/>
        <v>0</v>
      </c>
      <c r="AW762">
        <f t="shared" ca="1" si="1972"/>
        <v>0</v>
      </c>
      <c r="AX762">
        <f t="shared" ca="1" si="1973"/>
        <v>0</v>
      </c>
      <c r="AY762">
        <f t="shared" ca="1" si="1974"/>
        <v>0</v>
      </c>
      <c r="AZ762">
        <f t="shared" ca="1" si="1975"/>
        <v>0</v>
      </c>
      <c r="BA762">
        <f t="shared" ca="1" si="1976"/>
        <v>0</v>
      </c>
      <c r="BB762" s="91">
        <f t="shared" ca="1" si="1977"/>
        <v>0</v>
      </c>
      <c r="BC762">
        <f t="shared" ca="1" si="1978"/>
        <v>0</v>
      </c>
      <c r="BD762">
        <f t="shared" ca="1" si="1979"/>
        <v>0</v>
      </c>
      <c r="BE762">
        <f t="shared" ca="1" si="1980"/>
        <v>0</v>
      </c>
      <c r="BF762">
        <f t="shared" ca="1" si="1981"/>
        <v>0</v>
      </c>
      <c r="BG762">
        <f t="shared" ca="1" si="1982"/>
        <v>0</v>
      </c>
      <c r="BH762">
        <f t="shared" ca="1" si="1983"/>
        <v>0</v>
      </c>
      <c r="BI762">
        <f t="shared" ca="1" si="1984"/>
        <v>0</v>
      </c>
      <c r="BJ762">
        <f t="shared" ca="1" si="1985"/>
        <v>0</v>
      </c>
      <c r="BK762">
        <f t="shared" ca="1" si="1986"/>
        <v>0</v>
      </c>
      <c r="BL762">
        <f t="shared" ca="1" si="1987"/>
        <v>0</v>
      </c>
      <c r="BM762">
        <f t="shared" ca="1" si="1988"/>
        <v>0</v>
      </c>
      <c r="BN762">
        <f t="shared" ca="1" si="1989"/>
        <v>0</v>
      </c>
      <c r="BO762">
        <f t="shared" ca="1" si="1990"/>
        <v>0</v>
      </c>
      <c r="BP762">
        <f t="shared" ca="1" si="1991"/>
        <v>0</v>
      </c>
      <c r="BQ762">
        <f t="shared" ca="1" si="1992"/>
        <v>0</v>
      </c>
      <c r="BR762">
        <f t="shared" ca="1" si="1993"/>
        <v>0</v>
      </c>
      <c r="BS762">
        <f t="shared" ca="1" si="1994"/>
        <v>0</v>
      </c>
      <c r="BT762">
        <f t="shared" ca="1" si="1995"/>
        <v>0</v>
      </c>
      <c r="BU762">
        <f t="shared" ca="1" si="1996"/>
        <v>0</v>
      </c>
      <c r="BV762">
        <f t="shared" ca="1" si="1997"/>
        <v>0</v>
      </c>
      <c r="BW762">
        <f t="shared" ca="1" si="1998"/>
        <v>0</v>
      </c>
      <c r="BX762">
        <f t="shared" ca="1" si="1999"/>
        <v>0</v>
      </c>
      <c r="BY762">
        <f t="shared" ca="1" si="2000"/>
        <v>0</v>
      </c>
      <c r="BZ762">
        <f t="shared" ca="1" si="2001"/>
        <v>0</v>
      </c>
      <c r="CA762">
        <f t="shared" ca="1" si="2002"/>
        <v>0</v>
      </c>
      <c r="CB762">
        <f t="shared" ca="1" si="2003"/>
        <v>0</v>
      </c>
      <c r="CC762">
        <f t="shared" ca="1" si="2004"/>
        <v>0</v>
      </c>
      <c r="CD762">
        <f t="shared" ca="1" si="2005"/>
        <v>0</v>
      </c>
      <c r="CE762">
        <f t="shared" ca="1" si="2006"/>
        <v>0</v>
      </c>
      <c r="CF762" s="91">
        <f t="shared" ca="1" si="2007"/>
        <v>0</v>
      </c>
      <c r="CG762">
        <f t="shared" ca="1" si="2008"/>
        <v>0</v>
      </c>
      <c r="CH762">
        <f t="shared" ca="1" si="2009"/>
        <v>0</v>
      </c>
      <c r="CI762">
        <f t="shared" ca="1" si="2010"/>
        <v>0</v>
      </c>
      <c r="CJ762">
        <f t="shared" ca="1" si="2011"/>
        <v>0</v>
      </c>
      <c r="CK762">
        <f t="shared" ca="1" si="2012"/>
        <v>0</v>
      </c>
      <c r="CL762">
        <f t="shared" ca="1" si="2013"/>
        <v>0</v>
      </c>
      <c r="CM762">
        <f t="shared" ca="1" si="2014"/>
        <v>0</v>
      </c>
      <c r="CN762">
        <f t="shared" ca="1" si="2015"/>
        <v>0</v>
      </c>
      <c r="CO762">
        <f t="shared" ca="1" si="2016"/>
        <v>0</v>
      </c>
      <c r="CP762">
        <f t="shared" ca="1" si="2017"/>
        <v>0</v>
      </c>
      <c r="CQ762">
        <f t="shared" ca="1" si="2018"/>
        <v>0</v>
      </c>
      <c r="CR762">
        <f t="shared" ca="1" si="2019"/>
        <v>0</v>
      </c>
      <c r="CS762">
        <f t="shared" ca="1" si="2020"/>
        <v>0</v>
      </c>
      <c r="CT762">
        <f t="shared" ca="1" si="2021"/>
        <v>0</v>
      </c>
      <c r="CU762">
        <f t="shared" ca="1" si="2022"/>
        <v>0</v>
      </c>
      <c r="CV762">
        <f t="shared" ca="1" si="2023"/>
        <v>0</v>
      </c>
      <c r="CW762">
        <f t="shared" ca="1" si="2024"/>
        <v>0</v>
      </c>
      <c r="CX762">
        <f t="shared" ca="1" si="2025"/>
        <v>0</v>
      </c>
      <c r="CY762">
        <f t="shared" ca="1" si="2026"/>
        <v>0</v>
      </c>
      <c r="CZ762">
        <f t="shared" ca="1" si="2027"/>
        <v>0</v>
      </c>
      <c r="DA762">
        <f t="shared" ca="1" si="2028"/>
        <v>0</v>
      </c>
      <c r="DB762">
        <f t="shared" ca="1" si="2029"/>
        <v>0</v>
      </c>
      <c r="DC762">
        <f t="shared" ca="1" si="2030"/>
        <v>0</v>
      </c>
      <c r="DD762">
        <f t="shared" ca="1" si="2031"/>
        <v>0</v>
      </c>
      <c r="DE762">
        <f t="shared" ca="1" si="2032"/>
        <v>0</v>
      </c>
      <c r="DF762">
        <f t="shared" ca="1" si="2033"/>
        <v>0</v>
      </c>
      <c r="DG762">
        <f t="shared" ca="1" si="2034"/>
        <v>0</v>
      </c>
      <c r="DH762">
        <f t="shared" ca="1" si="2035"/>
        <v>0</v>
      </c>
      <c r="DI762">
        <f t="shared" ca="1" si="2036"/>
        <v>0</v>
      </c>
      <c r="DJ762" s="91">
        <f t="shared" ca="1" si="2037"/>
        <v>0</v>
      </c>
      <c r="DK762">
        <f t="shared" ca="1" si="2038"/>
        <v>0</v>
      </c>
      <c r="DL762">
        <f t="shared" ca="1" si="2039"/>
        <v>0</v>
      </c>
      <c r="DM762">
        <f t="shared" ca="1" si="2040"/>
        <v>0</v>
      </c>
      <c r="DN762">
        <f t="shared" ca="1" si="2041"/>
        <v>0</v>
      </c>
      <c r="DO762">
        <f t="shared" ca="1" si="2042"/>
        <v>0</v>
      </c>
      <c r="DP762">
        <f t="shared" ca="1" si="2043"/>
        <v>0</v>
      </c>
      <c r="DQ762">
        <f t="shared" ca="1" si="2044"/>
        <v>0</v>
      </c>
      <c r="DR762">
        <f t="shared" ca="1" si="2045"/>
        <v>0</v>
      </c>
      <c r="DS762">
        <f t="shared" ca="1" si="2046"/>
        <v>0</v>
      </c>
      <c r="DT762">
        <f t="shared" ca="1" si="2047"/>
        <v>0</v>
      </c>
      <c r="DU762">
        <f t="shared" ca="1" si="2048"/>
        <v>0</v>
      </c>
      <c r="DV762">
        <f t="shared" ca="1" si="2049"/>
        <v>0</v>
      </c>
      <c r="DW762">
        <f t="shared" ca="1" si="2050"/>
        <v>0</v>
      </c>
      <c r="DX762">
        <f t="shared" ca="1" si="2051"/>
        <v>0</v>
      </c>
      <c r="DY762">
        <f t="shared" ca="1" si="2052"/>
        <v>0</v>
      </c>
      <c r="DZ762">
        <f t="shared" ca="1" si="2053"/>
        <v>0</v>
      </c>
      <c r="EA762">
        <f t="shared" ca="1" si="2054"/>
        <v>0</v>
      </c>
      <c r="EB762">
        <f t="shared" ca="1" si="2055"/>
        <v>0</v>
      </c>
      <c r="EC762">
        <f t="shared" ca="1" si="2056"/>
        <v>0</v>
      </c>
      <c r="ED762">
        <f t="shared" ca="1" si="2057"/>
        <v>0</v>
      </c>
      <c r="EE762">
        <f t="shared" ca="1" si="2058"/>
        <v>0</v>
      </c>
      <c r="EF762">
        <f t="shared" ca="1" si="2059"/>
        <v>0</v>
      </c>
      <c r="EG762">
        <f t="shared" ca="1" si="2060"/>
        <v>0</v>
      </c>
      <c r="EH762">
        <f t="shared" ca="1" si="2061"/>
        <v>0</v>
      </c>
      <c r="EI762">
        <f t="shared" ca="1" si="2062"/>
        <v>0</v>
      </c>
      <c r="EJ762">
        <f t="shared" ca="1" si="2063"/>
        <v>0</v>
      </c>
      <c r="EK762">
        <f t="shared" ca="1" si="2064"/>
        <v>0</v>
      </c>
      <c r="EL762">
        <f t="shared" ca="1" si="2065"/>
        <v>0</v>
      </c>
      <c r="EM762">
        <f t="shared" ca="1" si="2066"/>
        <v>0</v>
      </c>
      <c r="EN762" s="91">
        <f t="shared" ca="1" si="2067"/>
        <v>0</v>
      </c>
    </row>
    <row r="763" spans="1:144">
      <c r="A763">
        <f ca="1"/>
        <v>0</v>
      </c>
      <c r="B763">
        <f ca="1"/>
        <v>0</v>
      </c>
      <c r="C763">
        <f ca="1"/>
        <v>0</v>
      </c>
      <c r="D763" t="str">
        <f ca="1"/>
        <v/>
      </c>
      <c r="E763">
        <f ca="1"/>
        <v>0</v>
      </c>
      <c r="F763">
        <f ca="1"/>
        <v>0</v>
      </c>
      <c r="G763">
        <f ca="1"/>
        <v>0</v>
      </c>
      <c r="H763" t="str">
        <f ca="1"/>
        <v/>
      </c>
      <c r="I763">
        <f ca="1"/>
        <v>0</v>
      </c>
      <c r="J763" t="str">
        <f ca="1"/>
        <v/>
      </c>
      <c r="K763" t="str">
        <f ca="1"/>
        <v>0</v>
      </c>
      <c r="L763" t="str">
        <f ca="1"/>
        <v>0</v>
      </c>
      <c r="M763" t="str">
        <f ca="1"/>
        <v>0</v>
      </c>
      <c r="X763" s="91">
        <f t="shared" ca="1" si="1947"/>
        <v>0</v>
      </c>
      <c r="Y763">
        <f t="shared" ca="1" si="1948"/>
        <v>0</v>
      </c>
      <c r="Z763">
        <f t="shared" ca="1" si="1949"/>
        <v>0</v>
      </c>
      <c r="AA763">
        <f t="shared" ca="1" si="1950"/>
        <v>0</v>
      </c>
      <c r="AB763">
        <f t="shared" ca="1" si="1951"/>
        <v>0</v>
      </c>
      <c r="AC763">
        <f t="shared" ca="1" si="1952"/>
        <v>0</v>
      </c>
      <c r="AD763">
        <f t="shared" ca="1" si="1953"/>
        <v>0</v>
      </c>
      <c r="AE763">
        <f t="shared" ca="1" si="1954"/>
        <v>0</v>
      </c>
      <c r="AF763">
        <f t="shared" ca="1" si="1955"/>
        <v>0</v>
      </c>
      <c r="AG763">
        <f t="shared" ca="1" si="1956"/>
        <v>0</v>
      </c>
      <c r="AH763">
        <f t="shared" ca="1" si="1957"/>
        <v>0</v>
      </c>
      <c r="AI763">
        <f t="shared" ca="1" si="1958"/>
        <v>0</v>
      </c>
      <c r="AJ763">
        <f t="shared" ca="1" si="1959"/>
        <v>0</v>
      </c>
      <c r="AK763">
        <f t="shared" ca="1" si="1960"/>
        <v>0</v>
      </c>
      <c r="AL763">
        <f t="shared" ca="1" si="1961"/>
        <v>0</v>
      </c>
      <c r="AM763">
        <f t="shared" ca="1" si="1962"/>
        <v>0</v>
      </c>
      <c r="AN763">
        <f t="shared" ca="1" si="1963"/>
        <v>0</v>
      </c>
      <c r="AO763">
        <f t="shared" ca="1" si="1964"/>
        <v>0</v>
      </c>
      <c r="AP763">
        <f t="shared" ca="1" si="1965"/>
        <v>0</v>
      </c>
      <c r="AQ763">
        <f t="shared" ca="1" si="1966"/>
        <v>0</v>
      </c>
      <c r="AR763">
        <f t="shared" ca="1" si="1967"/>
        <v>0</v>
      </c>
      <c r="AS763">
        <f t="shared" ca="1" si="1968"/>
        <v>0</v>
      </c>
      <c r="AT763">
        <f t="shared" ca="1" si="1969"/>
        <v>0</v>
      </c>
      <c r="AU763">
        <f t="shared" ca="1" si="1970"/>
        <v>0</v>
      </c>
      <c r="AV763">
        <f t="shared" ca="1" si="1971"/>
        <v>0</v>
      </c>
      <c r="AW763">
        <f t="shared" ca="1" si="1972"/>
        <v>0</v>
      </c>
      <c r="AX763">
        <f t="shared" ca="1" si="1973"/>
        <v>0</v>
      </c>
      <c r="AY763">
        <f t="shared" ca="1" si="1974"/>
        <v>0</v>
      </c>
      <c r="AZ763">
        <f t="shared" ca="1" si="1975"/>
        <v>0</v>
      </c>
      <c r="BA763">
        <f t="shared" ca="1" si="1976"/>
        <v>0</v>
      </c>
      <c r="BB763" s="91">
        <f t="shared" ca="1" si="1977"/>
        <v>0</v>
      </c>
      <c r="BC763">
        <f t="shared" ca="1" si="1978"/>
        <v>0</v>
      </c>
      <c r="BD763">
        <f t="shared" ca="1" si="1979"/>
        <v>0</v>
      </c>
      <c r="BE763">
        <f t="shared" ca="1" si="1980"/>
        <v>0</v>
      </c>
      <c r="BF763">
        <f t="shared" ca="1" si="1981"/>
        <v>0</v>
      </c>
      <c r="BG763">
        <f t="shared" ca="1" si="1982"/>
        <v>0</v>
      </c>
      <c r="BH763">
        <f t="shared" ca="1" si="1983"/>
        <v>0</v>
      </c>
      <c r="BI763">
        <f t="shared" ca="1" si="1984"/>
        <v>0</v>
      </c>
      <c r="BJ763">
        <f t="shared" ca="1" si="1985"/>
        <v>0</v>
      </c>
      <c r="BK763">
        <f t="shared" ca="1" si="1986"/>
        <v>0</v>
      </c>
      <c r="BL763">
        <f t="shared" ca="1" si="1987"/>
        <v>0</v>
      </c>
      <c r="BM763">
        <f t="shared" ca="1" si="1988"/>
        <v>0</v>
      </c>
      <c r="BN763">
        <f t="shared" ca="1" si="1989"/>
        <v>0</v>
      </c>
      <c r="BO763">
        <f t="shared" ca="1" si="1990"/>
        <v>0</v>
      </c>
      <c r="BP763">
        <f t="shared" ca="1" si="1991"/>
        <v>0</v>
      </c>
      <c r="BQ763">
        <f t="shared" ca="1" si="1992"/>
        <v>0</v>
      </c>
      <c r="BR763">
        <f t="shared" ca="1" si="1993"/>
        <v>0</v>
      </c>
      <c r="BS763">
        <f t="shared" ca="1" si="1994"/>
        <v>0</v>
      </c>
      <c r="BT763">
        <f t="shared" ca="1" si="1995"/>
        <v>0</v>
      </c>
      <c r="BU763">
        <f t="shared" ca="1" si="1996"/>
        <v>0</v>
      </c>
      <c r="BV763">
        <f t="shared" ca="1" si="1997"/>
        <v>0</v>
      </c>
      <c r="BW763">
        <f t="shared" ca="1" si="1998"/>
        <v>0</v>
      </c>
      <c r="BX763">
        <f t="shared" ca="1" si="1999"/>
        <v>0</v>
      </c>
      <c r="BY763">
        <f t="shared" ca="1" si="2000"/>
        <v>0</v>
      </c>
      <c r="BZ763">
        <f t="shared" ca="1" si="2001"/>
        <v>0</v>
      </c>
      <c r="CA763">
        <f t="shared" ca="1" si="2002"/>
        <v>0</v>
      </c>
      <c r="CB763">
        <f t="shared" ca="1" si="2003"/>
        <v>0</v>
      </c>
      <c r="CC763">
        <f t="shared" ca="1" si="2004"/>
        <v>0</v>
      </c>
      <c r="CD763">
        <f t="shared" ca="1" si="2005"/>
        <v>0</v>
      </c>
      <c r="CE763">
        <f t="shared" ca="1" si="2006"/>
        <v>0</v>
      </c>
      <c r="CF763" s="91">
        <f t="shared" ca="1" si="2007"/>
        <v>0</v>
      </c>
      <c r="CG763">
        <f t="shared" ca="1" si="2008"/>
        <v>0</v>
      </c>
      <c r="CH763">
        <f t="shared" ca="1" si="2009"/>
        <v>0</v>
      </c>
      <c r="CI763">
        <f t="shared" ca="1" si="2010"/>
        <v>0</v>
      </c>
      <c r="CJ763">
        <f t="shared" ca="1" si="2011"/>
        <v>0</v>
      </c>
      <c r="CK763">
        <f t="shared" ca="1" si="2012"/>
        <v>0</v>
      </c>
      <c r="CL763">
        <f t="shared" ca="1" si="2013"/>
        <v>0</v>
      </c>
      <c r="CM763">
        <f t="shared" ca="1" si="2014"/>
        <v>0</v>
      </c>
      <c r="CN763">
        <f t="shared" ca="1" si="2015"/>
        <v>0</v>
      </c>
      <c r="CO763">
        <f t="shared" ca="1" si="2016"/>
        <v>0</v>
      </c>
      <c r="CP763">
        <f t="shared" ca="1" si="2017"/>
        <v>0</v>
      </c>
      <c r="CQ763">
        <f t="shared" ca="1" si="2018"/>
        <v>0</v>
      </c>
      <c r="CR763">
        <f t="shared" ca="1" si="2019"/>
        <v>0</v>
      </c>
      <c r="CS763">
        <f t="shared" ca="1" si="2020"/>
        <v>0</v>
      </c>
      <c r="CT763">
        <f t="shared" ca="1" si="2021"/>
        <v>0</v>
      </c>
      <c r="CU763">
        <f t="shared" ca="1" si="2022"/>
        <v>0</v>
      </c>
      <c r="CV763">
        <f t="shared" ca="1" si="2023"/>
        <v>0</v>
      </c>
      <c r="CW763">
        <f t="shared" ca="1" si="2024"/>
        <v>0</v>
      </c>
      <c r="CX763">
        <f t="shared" ca="1" si="2025"/>
        <v>0</v>
      </c>
      <c r="CY763">
        <f t="shared" ca="1" si="2026"/>
        <v>0</v>
      </c>
      <c r="CZ763">
        <f t="shared" ca="1" si="2027"/>
        <v>0</v>
      </c>
      <c r="DA763">
        <f t="shared" ca="1" si="2028"/>
        <v>0</v>
      </c>
      <c r="DB763">
        <f t="shared" ca="1" si="2029"/>
        <v>0</v>
      </c>
      <c r="DC763">
        <f t="shared" ca="1" si="2030"/>
        <v>0</v>
      </c>
      <c r="DD763">
        <f t="shared" ca="1" si="2031"/>
        <v>0</v>
      </c>
      <c r="DE763">
        <f t="shared" ca="1" si="2032"/>
        <v>0</v>
      </c>
      <c r="DF763">
        <f t="shared" ca="1" si="2033"/>
        <v>0</v>
      </c>
      <c r="DG763">
        <f t="shared" ca="1" si="2034"/>
        <v>0</v>
      </c>
      <c r="DH763">
        <f t="shared" ca="1" si="2035"/>
        <v>0</v>
      </c>
      <c r="DI763">
        <f t="shared" ca="1" si="2036"/>
        <v>0</v>
      </c>
      <c r="DJ763" s="91">
        <f t="shared" ca="1" si="2037"/>
        <v>0</v>
      </c>
      <c r="DK763">
        <f t="shared" ca="1" si="2038"/>
        <v>0</v>
      </c>
      <c r="DL763">
        <f t="shared" ca="1" si="2039"/>
        <v>0</v>
      </c>
      <c r="DM763">
        <f t="shared" ca="1" si="2040"/>
        <v>0</v>
      </c>
      <c r="DN763">
        <f t="shared" ca="1" si="2041"/>
        <v>0</v>
      </c>
      <c r="DO763">
        <f t="shared" ca="1" si="2042"/>
        <v>0</v>
      </c>
      <c r="DP763">
        <f t="shared" ca="1" si="2043"/>
        <v>0</v>
      </c>
      <c r="DQ763">
        <f t="shared" ca="1" si="2044"/>
        <v>0</v>
      </c>
      <c r="DR763">
        <f t="shared" ca="1" si="2045"/>
        <v>0</v>
      </c>
      <c r="DS763">
        <f t="shared" ca="1" si="2046"/>
        <v>0</v>
      </c>
      <c r="DT763">
        <f t="shared" ca="1" si="2047"/>
        <v>0</v>
      </c>
      <c r="DU763">
        <f t="shared" ca="1" si="2048"/>
        <v>0</v>
      </c>
      <c r="DV763">
        <f t="shared" ca="1" si="2049"/>
        <v>0</v>
      </c>
      <c r="DW763">
        <f t="shared" ca="1" si="2050"/>
        <v>0</v>
      </c>
      <c r="DX763">
        <f t="shared" ca="1" si="2051"/>
        <v>0</v>
      </c>
      <c r="DY763">
        <f t="shared" ca="1" si="2052"/>
        <v>0</v>
      </c>
      <c r="DZ763">
        <f t="shared" ca="1" si="2053"/>
        <v>0</v>
      </c>
      <c r="EA763">
        <f t="shared" ca="1" si="2054"/>
        <v>0</v>
      </c>
      <c r="EB763">
        <f t="shared" ca="1" si="2055"/>
        <v>0</v>
      </c>
      <c r="EC763">
        <f t="shared" ca="1" si="2056"/>
        <v>0</v>
      </c>
      <c r="ED763">
        <f t="shared" ca="1" si="2057"/>
        <v>0</v>
      </c>
      <c r="EE763">
        <f t="shared" ca="1" si="2058"/>
        <v>0</v>
      </c>
      <c r="EF763">
        <f t="shared" ca="1" si="2059"/>
        <v>0</v>
      </c>
      <c r="EG763">
        <f t="shared" ca="1" si="2060"/>
        <v>0</v>
      </c>
      <c r="EH763">
        <f t="shared" ca="1" si="2061"/>
        <v>0</v>
      </c>
      <c r="EI763">
        <f t="shared" ca="1" si="2062"/>
        <v>0</v>
      </c>
      <c r="EJ763">
        <f t="shared" ca="1" si="2063"/>
        <v>0</v>
      </c>
      <c r="EK763">
        <f t="shared" ca="1" si="2064"/>
        <v>0</v>
      </c>
      <c r="EL763">
        <f t="shared" ca="1" si="2065"/>
        <v>0</v>
      </c>
      <c r="EM763">
        <f t="shared" ca="1" si="2066"/>
        <v>0</v>
      </c>
      <c r="EN763" s="91">
        <f t="shared" ca="1" si="2067"/>
        <v>0</v>
      </c>
    </row>
    <row r="764" spans="1:144">
      <c r="A764">
        <f ca="1"/>
        <v>0</v>
      </c>
      <c r="B764">
        <f ca="1"/>
        <v>0</v>
      </c>
      <c r="C764">
        <f ca="1"/>
        <v>0</v>
      </c>
      <c r="D764" t="str">
        <f ca="1"/>
        <v/>
      </c>
      <c r="E764">
        <f ca="1"/>
        <v>0</v>
      </c>
      <c r="F764">
        <f ca="1"/>
        <v>0</v>
      </c>
      <c r="G764">
        <f ca="1"/>
        <v>0</v>
      </c>
      <c r="H764" t="str">
        <f ca="1"/>
        <v/>
      </c>
      <c r="I764">
        <f ca="1"/>
        <v>0</v>
      </c>
      <c r="J764" t="str">
        <f ca="1"/>
        <v/>
      </c>
      <c r="K764" t="str">
        <f ca="1"/>
        <v>0</v>
      </c>
      <c r="L764" t="str">
        <f ca="1"/>
        <v>0</v>
      </c>
      <c r="M764" t="str">
        <f ca="1"/>
        <v>0</v>
      </c>
      <c r="X764" s="91">
        <f t="shared" ca="1" si="1947"/>
        <v>0</v>
      </c>
      <c r="Y764">
        <f t="shared" ca="1" si="1948"/>
        <v>0</v>
      </c>
      <c r="Z764">
        <f t="shared" ca="1" si="1949"/>
        <v>0</v>
      </c>
      <c r="AA764">
        <f t="shared" ca="1" si="1950"/>
        <v>0</v>
      </c>
      <c r="AB764">
        <f t="shared" ca="1" si="1951"/>
        <v>0</v>
      </c>
      <c r="AC764">
        <f t="shared" ca="1" si="1952"/>
        <v>0</v>
      </c>
      <c r="AD764">
        <f t="shared" ca="1" si="1953"/>
        <v>0</v>
      </c>
      <c r="AE764">
        <f t="shared" ca="1" si="1954"/>
        <v>0</v>
      </c>
      <c r="AF764">
        <f t="shared" ca="1" si="1955"/>
        <v>0</v>
      </c>
      <c r="AG764">
        <f t="shared" ca="1" si="1956"/>
        <v>0</v>
      </c>
      <c r="AH764">
        <f t="shared" ca="1" si="1957"/>
        <v>0</v>
      </c>
      <c r="AI764">
        <f t="shared" ca="1" si="1958"/>
        <v>0</v>
      </c>
      <c r="AJ764">
        <f t="shared" ca="1" si="1959"/>
        <v>0</v>
      </c>
      <c r="AK764">
        <f t="shared" ca="1" si="1960"/>
        <v>0</v>
      </c>
      <c r="AL764">
        <f t="shared" ca="1" si="1961"/>
        <v>0</v>
      </c>
      <c r="AM764">
        <f t="shared" ca="1" si="1962"/>
        <v>0</v>
      </c>
      <c r="AN764">
        <f t="shared" ca="1" si="1963"/>
        <v>0</v>
      </c>
      <c r="AO764">
        <f t="shared" ca="1" si="1964"/>
        <v>0</v>
      </c>
      <c r="AP764">
        <f t="shared" ca="1" si="1965"/>
        <v>0</v>
      </c>
      <c r="AQ764">
        <f t="shared" ca="1" si="1966"/>
        <v>0</v>
      </c>
      <c r="AR764">
        <f t="shared" ca="1" si="1967"/>
        <v>0</v>
      </c>
      <c r="AS764">
        <f t="shared" ca="1" si="1968"/>
        <v>0</v>
      </c>
      <c r="AT764">
        <f t="shared" ca="1" si="1969"/>
        <v>0</v>
      </c>
      <c r="AU764">
        <f t="shared" ca="1" si="1970"/>
        <v>0</v>
      </c>
      <c r="AV764">
        <f t="shared" ca="1" si="1971"/>
        <v>0</v>
      </c>
      <c r="AW764">
        <f t="shared" ca="1" si="1972"/>
        <v>0</v>
      </c>
      <c r="AX764">
        <f t="shared" ca="1" si="1973"/>
        <v>0</v>
      </c>
      <c r="AY764">
        <f t="shared" ca="1" si="1974"/>
        <v>0</v>
      </c>
      <c r="AZ764">
        <f t="shared" ca="1" si="1975"/>
        <v>0</v>
      </c>
      <c r="BA764">
        <f t="shared" ca="1" si="1976"/>
        <v>0</v>
      </c>
      <c r="BB764" s="91">
        <f t="shared" ca="1" si="1977"/>
        <v>0</v>
      </c>
      <c r="BC764">
        <f t="shared" ca="1" si="1978"/>
        <v>0</v>
      </c>
      <c r="BD764">
        <f t="shared" ca="1" si="1979"/>
        <v>0</v>
      </c>
      <c r="BE764">
        <f t="shared" ca="1" si="1980"/>
        <v>0</v>
      </c>
      <c r="BF764">
        <f t="shared" ca="1" si="1981"/>
        <v>0</v>
      </c>
      <c r="BG764">
        <f t="shared" ca="1" si="1982"/>
        <v>0</v>
      </c>
      <c r="BH764">
        <f t="shared" ca="1" si="1983"/>
        <v>0</v>
      </c>
      <c r="BI764">
        <f t="shared" ca="1" si="1984"/>
        <v>0</v>
      </c>
      <c r="BJ764">
        <f t="shared" ca="1" si="1985"/>
        <v>0</v>
      </c>
      <c r="BK764">
        <f t="shared" ca="1" si="1986"/>
        <v>0</v>
      </c>
      <c r="BL764">
        <f t="shared" ca="1" si="1987"/>
        <v>0</v>
      </c>
      <c r="BM764">
        <f t="shared" ca="1" si="1988"/>
        <v>0</v>
      </c>
      <c r="BN764">
        <f t="shared" ca="1" si="1989"/>
        <v>0</v>
      </c>
      <c r="BO764">
        <f t="shared" ca="1" si="1990"/>
        <v>0</v>
      </c>
      <c r="BP764">
        <f t="shared" ca="1" si="1991"/>
        <v>0</v>
      </c>
      <c r="BQ764">
        <f t="shared" ca="1" si="1992"/>
        <v>0</v>
      </c>
      <c r="BR764">
        <f t="shared" ca="1" si="1993"/>
        <v>0</v>
      </c>
      <c r="BS764">
        <f t="shared" ca="1" si="1994"/>
        <v>0</v>
      </c>
      <c r="BT764">
        <f t="shared" ca="1" si="1995"/>
        <v>0</v>
      </c>
      <c r="BU764">
        <f t="shared" ca="1" si="1996"/>
        <v>0</v>
      </c>
      <c r="BV764">
        <f t="shared" ca="1" si="1997"/>
        <v>0</v>
      </c>
      <c r="BW764">
        <f t="shared" ca="1" si="1998"/>
        <v>0</v>
      </c>
      <c r="BX764">
        <f t="shared" ca="1" si="1999"/>
        <v>0</v>
      </c>
      <c r="BY764">
        <f t="shared" ca="1" si="2000"/>
        <v>0</v>
      </c>
      <c r="BZ764">
        <f t="shared" ca="1" si="2001"/>
        <v>0</v>
      </c>
      <c r="CA764">
        <f t="shared" ca="1" si="2002"/>
        <v>0</v>
      </c>
      <c r="CB764">
        <f t="shared" ca="1" si="2003"/>
        <v>0</v>
      </c>
      <c r="CC764">
        <f t="shared" ca="1" si="2004"/>
        <v>0</v>
      </c>
      <c r="CD764">
        <f t="shared" ca="1" si="2005"/>
        <v>0</v>
      </c>
      <c r="CE764">
        <f t="shared" ca="1" si="2006"/>
        <v>0</v>
      </c>
      <c r="CF764" s="91">
        <f t="shared" ca="1" si="2007"/>
        <v>0</v>
      </c>
      <c r="CG764">
        <f t="shared" ca="1" si="2008"/>
        <v>0</v>
      </c>
      <c r="CH764">
        <f t="shared" ca="1" si="2009"/>
        <v>0</v>
      </c>
      <c r="CI764">
        <f t="shared" ca="1" si="2010"/>
        <v>0</v>
      </c>
      <c r="CJ764">
        <f t="shared" ca="1" si="2011"/>
        <v>0</v>
      </c>
      <c r="CK764">
        <f t="shared" ca="1" si="2012"/>
        <v>0</v>
      </c>
      <c r="CL764">
        <f t="shared" ca="1" si="2013"/>
        <v>0</v>
      </c>
      <c r="CM764">
        <f t="shared" ca="1" si="2014"/>
        <v>0</v>
      </c>
      <c r="CN764">
        <f t="shared" ca="1" si="2015"/>
        <v>0</v>
      </c>
      <c r="CO764">
        <f t="shared" ca="1" si="2016"/>
        <v>0</v>
      </c>
      <c r="CP764">
        <f t="shared" ca="1" si="2017"/>
        <v>0</v>
      </c>
      <c r="CQ764">
        <f t="shared" ca="1" si="2018"/>
        <v>0</v>
      </c>
      <c r="CR764">
        <f t="shared" ca="1" si="2019"/>
        <v>0</v>
      </c>
      <c r="CS764">
        <f t="shared" ca="1" si="2020"/>
        <v>0</v>
      </c>
      <c r="CT764">
        <f t="shared" ca="1" si="2021"/>
        <v>0</v>
      </c>
      <c r="CU764">
        <f t="shared" ca="1" si="2022"/>
        <v>0</v>
      </c>
      <c r="CV764">
        <f t="shared" ca="1" si="2023"/>
        <v>0</v>
      </c>
      <c r="CW764">
        <f t="shared" ca="1" si="2024"/>
        <v>0</v>
      </c>
      <c r="CX764">
        <f t="shared" ca="1" si="2025"/>
        <v>0</v>
      </c>
      <c r="CY764">
        <f t="shared" ca="1" si="2026"/>
        <v>0</v>
      </c>
      <c r="CZ764">
        <f t="shared" ca="1" si="2027"/>
        <v>0</v>
      </c>
      <c r="DA764">
        <f t="shared" ca="1" si="2028"/>
        <v>0</v>
      </c>
      <c r="DB764">
        <f t="shared" ca="1" si="2029"/>
        <v>0</v>
      </c>
      <c r="DC764">
        <f t="shared" ca="1" si="2030"/>
        <v>0</v>
      </c>
      <c r="DD764">
        <f t="shared" ca="1" si="2031"/>
        <v>0</v>
      </c>
      <c r="DE764">
        <f t="shared" ca="1" si="2032"/>
        <v>0</v>
      </c>
      <c r="DF764">
        <f t="shared" ca="1" si="2033"/>
        <v>0</v>
      </c>
      <c r="DG764">
        <f t="shared" ca="1" si="2034"/>
        <v>0</v>
      </c>
      <c r="DH764">
        <f t="shared" ca="1" si="2035"/>
        <v>0</v>
      </c>
      <c r="DI764">
        <f t="shared" ca="1" si="2036"/>
        <v>0</v>
      </c>
      <c r="DJ764" s="91">
        <f t="shared" ca="1" si="2037"/>
        <v>0</v>
      </c>
      <c r="DK764">
        <f t="shared" ca="1" si="2038"/>
        <v>0</v>
      </c>
      <c r="DL764">
        <f t="shared" ca="1" si="2039"/>
        <v>0</v>
      </c>
      <c r="DM764">
        <f t="shared" ca="1" si="2040"/>
        <v>0</v>
      </c>
      <c r="DN764">
        <f t="shared" ca="1" si="2041"/>
        <v>0</v>
      </c>
      <c r="DO764">
        <f t="shared" ca="1" si="2042"/>
        <v>0</v>
      </c>
      <c r="DP764">
        <f t="shared" ca="1" si="2043"/>
        <v>0</v>
      </c>
      <c r="DQ764">
        <f t="shared" ca="1" si="2044"/>
        <v>0</v>
      </c>
      <c r="DR764">
        <f t="shared" ca="1" si="2045"/>
        <v>0</v>
      </c>
      <c r="DS764">
        <f t="shared" ca="1" si="2046"/>
        <v>0</v>
      </c>
      <c r="DT764">
        <f t="shared" ca="1" si="2047"/>
        <v>0</v>
      </c>
      <c r="DU764">
        <f t="shared" ca="1" si="2048"/>
        <v>0</v>
      </c>
      <c r="DV764">
        <f t="shared" ca="1" si="2049"/>
        <v>0</v>
      </c>
      <c r="DW764">
        <f t="shared" ca="1" si="2050"/>
        <v>0</v>
      </c>
      <c r="DX764">
        <f t="shared" ca="1" si="2051"/>
        <v>0</v>
      </c>
      <c r="DY764">
        <f t="shared" ca="1" si="2052"/>
        <v>0</v>
      </c>
      <c r="DZ764">
        <f t="shared" ca="1" si="2053"/>
        <v>0</v>
      </c>
      <c r="EA764">
        <f t="shared" ca="1" si="2054"/>
        <v>0</v>
      </c>
      <c r="EB764">
        <f t="shared" ca="1" si="2055"/>
        <v>0</v>
      </c>
      <c r="EC764">
        <f t="shared" ca="1" si="2056"/>
        <v>0</v>
      </c>
      <c r="ED764">
        <f t="shared" ca="1" si="2057"/>
        <v>0</v>
      </c>
      <c r="EE764">
        <f t="shared" ca="1" si="2058"/>
        <v>0</v>
      </c>
      <c r="EF764">
        <f t="shared" ca="1" si="2059"/>
        <v>0</v>
      </c>
      <c r="EG764">
        <f t="shared" ca="1" si="2060"/>
        <v>0</v>
      </c>
      <c r="EH764">
        <f t="shared" ca="1" si="2061"/>
        <v>0</v>
      </c>
      <c r="EI764">
        <f t="shared" ca="1" si="2062"/>
        <v>0</v>
      </c>
      <c r="EJ764">
        <f t="shared" ca="1" si="2063"/>
        <v>0</v>
      </c>
      <c r="EK764">
        <f t="shared" ca="1" si="2064"/>
        <v>0</v>
      </c>
      <c r="EL764">
        <f t="shared" ca="1" si="2065"/>
        <v>0</v>
      </c>
      <c r="EM764">
        <f t="shared" ca="1" si="2066"/>
        <v>0</v>
      </c>
      <c r="EN764" s="91">
        <f t="shared" ca="1" si="2067"/>
        <v>0</v>
      </c>
    </row>
    <row r="765" spans="1:144">
      <c r="A765">
        <f ca="1"/>
        <v>0</v>
      </c>
      <c r="B765">
        <f ca="1"/>
        <v>0</v>
      </c>
      <c r="C765">
        <f ca="1"/>
        <v>0</v>
      </c>
      <c r="D765" t="str">
        <f ca="1"/>
        <v/>
      </c>
      <c r="E765">
        <f ca="1"/>
        <v>0</v>
      </c>
      <c r="F765">
        <f ca="1"/>
        <v>0</v>
      </c>
      <c r="G765">
        <f ca="1"/>
        <v>0</v>
      </c>
      <c r="H765" t="str">
        <f ca="1"/>
        <v/>
      </c>
      <c r="I765">
        <f ca="1"/>
        <v>0</v>
      </c>
      <c r="J765" t="str">
        <f ca="1"/>
        <v/>
      </c>
      <c r="K765" t="str">
        <f ca="1"/>
        <v>0</v>
      </c>
      <c r="L765" t="str">
        <f ca="1"/>
        <v>0</v>
      </c>
      <c r="M765" t="str">
        <f ca="1"/>
        <v>0</v>
      </c>
      <c r="X765" s="91">
        <f t="shared" ca="1" si="1947"/>
        <v>0</v>
      </c>
      <c r="Y765">
        <f t="shared" ca="1" si="1948"/>
        <v>0</v>
      </c>
      <c r="Z765">
        <f t="shared" ca="1" si="1949"/>
        <v>0</v>
      </c>
      <c r="AA765">
        <f t="shared" ca="1" si="1950"/>
        <v>0</v>
      </c>
      <c r="AB765">
        <f t="shared" ca="1" si="1951"/>
        <v>0</v>
      </c>
      <c r="AC765">
        <f t="shared" ca="1" si="1952"/>
        <v>0</v>
      </c>
      <c r="AD765">
        <f t="shared" ca="1" si="1953"/>
        <v>0</v>
      </c>
      <c r="AE765">
        <f t="shared" ca="1" si="1954"/>
        <v>0</v>
      </c>
      <c r="AF765">
        <f t="shared" ca="1" si="1955"/>
        <v>0</v>
      </c>
      <c r="AG765">
        <f t="shared" ca="1" si="1956"/>
        <v>0</v>
      </c>
      <c r="AH765">
        <f t="shared" ca="1" si="1957"/>
        <v>0</v>
      </c>
      <c r="AI765">
        <f t="shared" ca="1" si="1958"/>
        <v>0</v>
      </c>
      <c r="AJ765">
        <f t="shared" ca="1" si="1959"/>
        <v>0</v>
      </c>
      <c r="AK765">
        <f t="shared" ca="1" si="1960"/>
        <v>0</v>
      </c>
      <c r="AL765">
        <f t="shared" ca="1" si="1961"/>
        <v>0</v>
      </c>
      <c r="AM765">
        <f t="shared" ca="1" si="1962"/>
        <v>0</v>
      </c>
      <c r="AN765">
        <f t="shared" ca="1" si="1963"/>
        <v>0</v>
      </c>
      <c r="AO765">
        <f t="shared" ca="1" si="1964"/>
        <v>0</v>
      </c>
      <c r="AP765">
        <f t="shared" ca="1" si="1965"/>
        <v>0</v>
      </c>
      <c r="AQ765">
        <f t="shared" ca="1" si="1966"/>
        <v>0</v>
      </c>
      <c r="AR765">
        <f t="shared" ca="1" si="1967"/>
        <v>0</v>
      </c>
      <c r="AS765">
        <f t="shared" ca="1" si="1968"/>
        <v>0</v>
      </c>
      <c r="AT765">
        <f t="shared" ca="1" si="1969"/>
        <v>0</v>
      </c>
      <c r="AU765">
        <f t="shared" ca="1" si="1970"/>
        <v>0</v>
      </c>
      <c r="AV765">
        <f t="shared" ca="1" si="1971"/>
        <v>0</v>
      </c>
      <c r="AW765">
        <f t="shared" ca="1" si="1972"/>
        <v>0</v>
      </c>
      <c r="AX765">
        <f t="shared" ca="1" si="1973"/>
        <v>0</v>
      </c>
      <c r="AY765">
        <f t="shared" ca="1" si="1974"/>
        <v>0</v>
      </c>
      <c r="AZ765">
        <f t="shared" ca="1" si="1975"/>
        <v>0</v>
      </c>
      <c r="BA765">
        <f t="shared" ca="1" si="1976"/>
        <v>0</v>
      </c>
      <c r="BB765" s="91">
        <f t="shared" ca="1" si="1977"/>
        <v>0</v>
      </c>
      <c r="BC765">
        <f t="shared" ca="1" si="1978"/>
        <v>0</v>
      </c>
      <c r="BD765">
        <f t="shared" ca="1" si="1979"/>
        <v>0</v>
      </c>
      <c r="BE765">
        <f t="shared" ca="1" si="1980"/>
        <v>0</v>
      </c>
      <c r="BF765">
        <f t="shared" ca="1" si="1981"/>
        <v>0</v>
      </c>
      <c r="BG765">
        <f t="shared" ca="1" si="1982"/>
        <v>0</v>
      </c>
      <c r="BH765">
        <f t="shared" ca="1" si="1983"/>
        <v>0</v>
      </c>
      <c r="BI765">
        <f t="shared" ca="1" si="1984"/>
        <v>0</v>
      </c>
      <c r="BJ765">
        <f t="shared" ca="1" si="1985"/>
        <v>0</v>
      </c>
      <c r="BK765">
        <f t="shared" ca="1" si="1986"/>
        <v>0</v>
      </c>
      <c r="BL765">
        <f t="shared" ca="1" si="1987"/>
        <v>0</v>
      </c>
      <c r="BM765">
        <f t="shared" ca="1" si="1988"/>
        <v>0</v>
      </c>
      <c r="BN765">
        <f t="shared" ca="1" si="1989"/>
        <v>0</v>
      </c>
      <c r="BO765">
        <f t="shared" ca="1" si="1990"/>
        <v>0</v>
      </c>
      <c r="BP765">
        <f t="shared" ca="1" si="1991"/>
        <v>0</v>
      </c>
      <c r="BQ765">
        <f t="shared" ca="1" si="1992"/>
        <v>0</v>
      </c>
      <c r="BR765">
        <f t="shared" ca="1" si="1993"/>
        <v>0</v>
      </c>
      <c r="BS765">
        <f t="shared" ca="1" si="1994"/>
        <v>0</v>
      </c>
      <c r="BT765">
        <f t="shared" ca="1" si="1995"/>
        <v>0</v>
      </c>
      <c r="BU765">
        <f t="shared" ca="1" si="1996"/>
        <v>0</v>
      </c>
      <c r="BV765">
        <f t="shared" ca="1" si="1997"/>
        <v>0</v>
      </c>
      <c r="BW765">
        <f t="shared" ca="1" si="1998"/>
        <v>0</v>
      </c>
      <c r="BX765">
        <f t="shared" ca="1" si="1999"/>
        <v>0</v>
      </c>
      <c r="BY765">
        <f t="shared" ca="1" si="2000"/>
        <v>0</v>
      </c>
      <c r="BZ765">
        <f t="shared" ca="1" si="2001"/>
        <v>0</v>
      </c>
      <c r="CA765">
        <f t="shared" ca="1" si="2002"/>
        <v>0</v>
      </c>
      <c r="CB765">
        <f t="shared" ca="1" si="2003"/>
        <v>0</v>
      </c>
      <c r="CC765">
        <f t="shared" ca="1" si="2004"/>
        <v>0</v>
      </c>
      <c r="CD765">
        <f t="shared" ca="1" si="2005"/>
        <v>0</v>
      </c>
      <c r="CE765">
        <f t="shared" ca="1" si="2006"/>
        <v>0</v>
      </c>
      <c r="CF765" s="91">
        <f t="shared" ca="1" si="2007"/>
        <v>0</v>
      </c>
      <c r="CG765">
        <f t="shared" ca="1" si="2008"/>
        <v>0</v>
      </c>
      <c r="CH765">
        <f t="shared" ca="1" si="2009"/>
        <v>0</v>
      </c>
      <c r="CI765">
        <f t="shared" ca="1" si="2010"/>
        <v>0</v>
      </c>
      <c r="CJ765">
        <f t="shared" ca="1" si="2011"/>
        <v>0</v>
      </c>
      <c r="CK765">
        <f t="shared" ca="1" si="2012"/>
        <v>0</v>
      </c>
      <c r="CL765">
        <f t="shared" ca="1" si="2013"/>
        <v>0</v>
      </c>
      <c r="CM765">
        <f t="shared" ca="1" si="2014"/>
        <v>0</v>
      </c>
      <c r="CN765">
        <f t="shared" ca="1" si="2015"/>
        <v>0</v>
      </c>
      <c r="CO765">
        <f t="shared" ca="1" si="2016"/>
        <v>0</v>
      </c>
      <c r="CP765">
        <f t="shared" ca="1" si="2017"/>
        <v>0</v>
      </c>
      <c r="CQ765">
        <f t="shared" ca="1" si="2018"/>
        <v>0</v>
      </c>
      <c r="CR765">
        <f t="shared" ca="1" si="2019"/>
        <v>0</v>
      </c>
      <c r="CS765">
        <f t="shared" ca="1" si="2020"/>
        <v>0</v>
      </c>
      <c r="CT765">
        <f t="shared" ca="1" si="2021"/>
        <v>0</v>
      </c>
      <c r="CU765">
        <f t="shared" ca="1" si="2022"/>
        <v>0</v>
      </c>
      <c r="CV765">
        <f t="shared" ca="1" si="2023"/>
        <v>0</v>
      </c>
      <c r="CW765">
        <f t="shared" ca="1" si="2024"/>
        <v>0</v>
      </c>
      <c r="CX765">
        <f t="shared" ca="1" si="2025"/>
        <v>0</v>
      </c>
      <c r="CY765">
        <f t="shared" ca="1" si="2026"/>
        <v>0</v>
      </c>
      <c r="CZ765">
        <f t="shared" ca="1" si="2027"/>
        <v>0</v>
      </c>
      <c r="DA765">
        <f t="shared" ca="1" si="2028"/>
        <v>0</v>
      </c>
      <c r="DB765">
        <f t="shared" ca="1" si="2029"/>
        <v>0</v>
      </c>
      <c r="DC765">
        <f t="shared" ca="1" si="2030"/>
        <v>0</v>
      </c>
      <c r="DD765">
        <f t="shared" ca="1" si="2031"/>
        <v>0</v>
      </c>
      <c r="DE765">
        <f t="shared" ca="1" si="2032"/>
        <v>0</v>
      </c>
      <c r="DF765">
        <f t="shared" ca="1" si="2033"/>
        <v>0</v>
      </c>
      <c r="DG765">
        <f t="shared" ca="1" si="2034"/>
        <v>0</v>
      </c>
      <c r="DH765">
        <f t="shared" ca="1" si="2035"/>
        <v>0</v>
      </c>
      <c r="DI765">
        <f t="shared" ca="1" si="2036"/>
        <v>0</v>
      </c>
      <c r="DJ765" s="91">
        <f t="shared" ca="1" si="2037"/>
        <v>0</v>
      </c>
      <c r="DK765">
        <f t="shared" ca="1" si="2038"/>
        <v>0</v>
      </c>
      <c r="DL765">
        <f t="shared" ca="1" si="2039"/>
        <v>0</v>
      </c>
      <c r="DM765">
        <f t="shared" ca="1" si="2040"/>
        <v>0</v>
      </c>
      <c r="DN765">
        <f t="shared" ca="1" si="2041"/>
        <v>0</v>
      </c>
      <c r="DO765">
        <f t="shared" ca="1" si="2042"/>
        <v>0</v>
      </c>
      <c r="DP765">
        <f t="shared" ca="1" si="2043"/>
        <v>0</v>
      </c>
      <c r="DQ765">
        <f t="shared" ca="1" si="2044"/>
        <v>0</v>
      </c>
      <c r="DR765">
        <f t="shared" ca="1" si="2045"/>
        <v>0</v>
      </c>
      <c r="DS765">
        <f t="shared" ca="1" si="2046"/>
        <v>0</v>
      </c>
      <c r="DT765">
        <f t="shared" ca="1" si="2047"/>
        <v>0</v>
      </c>
      <c r="DU765">
        <f t="shared" ca="1" si="2048"/>
        <v>0</v>
      </c>
      <c r="DV765">
        <f t="shared" ca="1" si="2049"/>
        <v>0</v>
      </c>
      <c r="DW765">
        <f t="shared" ca="1" si="2050"/>
        <v>0</v>
      </c>
      <c r="DX765">
        <f t="shared" ca="1" si="2051"/>
        <v>0</v>
      </c>
      <c r="DY765">
        <f t="shared" ca="1" si="2052"/>
        <v>0</v>
      </c>
      <c r="DZ765">
        <f t="shared" ca="1" si="2053"/>
        <v>0</v>
      </c>
      <c r="EA765">
        <f t="shared" ca="1" si="2054"/>
        <v>0</v>
      </c>
      <c r="EB765">
        <f t="shared" ca="1" si="2055"/>
        <v>0</v>
      </c>
      <c r="EC765">
        <f t="shared" ca="1" si="2056"/>
        <v>0</v>
      </c>
      <c r="ED765">
        <f t="shared" ca="1" si="2057"/>
        <v>0</v>
      </c>
      <c r="EE765">
        <f t="shared" ca="1" si="2058"/>
        <v>0</v>
      </c>
      <c r="EF765">
        <f t="shared" ca="1" si="2059"/>
        <v>0</v>
      </c>
      <c r="EG765">
        <f t="shared" ca="1" si="2060"/>
        <v>0</v>
      </c>
      <c r="EH765">
        <f t="shared" ca="1" si="2061"/>
        <v>0</v>
      </c>
      <c r="EI765">
        <f t="shared" ca="1" si="2062"/>
        <v>0</v>
      </c>
      <c r="EJ765">
        <f t="shared" ca="1" si="2063"/>
        <v>0</v>
      </c>
      <c r="EK765">
        <f t="shared" ca="1" si="2064"/>
        <v>0</v>
      </c>
      <c r="EL765">
        <f t="shared" ca="1" si="2065"/>
        <v>0</v>
      </c>
      <c r="EM765">
        <f t="shared" ca="1" si="2066"/>
        <v>0</v>
      </c>
      <c r="EN765" s="91">
        <f t="shared" ca="1" si="2067"/>
        <v>0</v>
      </c>
    </row>
    <row r="766" spans="1:144">
      <c r="A766">
        <f ca="1"/>
        <v>0</v>
      </c>
      <c r="B766">
        <f ca="1"/>
        <v>0</v>
      </c>
      <c r="C766">
        <f ca="1"/>
        <v>0</v>
      </c>
      <c r="D766" t="str">
        <f ca="1"/>
        <v/>
      </c>
      <c r="E766">
        <f ca="1"/>
        <v>0</v>
      </c>
      <c r="F766">
        <f ca="1"/>
        <v>0</v>
      </c>
      <c r="G766">
        <f ca="1"/>
        <v>0</v>
      </c>
      <c r="H766" t="str">
        <f ca="1"/>
        <v/>
      </c>
      <c r="I766">
        <f ca="1"/>
        <v>0</v>
      </c>
      <c r="J766" t="str">
        <f ca="1"/>
        <v/>
      </c>
      <c r="K766" t="str">
        <f ca="1"/>
        <v>0</v>
      </c>
      <c r="L766" t="str">
        <f ca="1"/>
        <v>0</v>
      </c>
      <c r="M766" t="str">
        <f ca="1"/>
        <v>0</v>
      </c>
      <c r="X766" s="91">
        <f t="shared" ca="1" si="1947"/>
        <v>0</v>
      </c>
      <c r="Y766">
        <f t="shared" ca="1" si="1948"/>
        <v>0</v>
      </c>
      <c r="Z766">
        <f t="shared" ca="1" si="1949"/>
        <v>0</v>
      </c>
      <c r="AA766">
        <f t="shared" ca="1" si="1950"/>
        <v>0</v>
      </c>
      <c r="AB766">
        <f t="shared" ca="1" si="1951"/>
        <v>0</v>
      </c>
      <c r="AC766">
        <f t="shared" ca="1" si="1952"/>
        <v>0</v>
      </c>
      <c r="AD766">
        <f t="shared" ca="1" si="1953"/>
        <v>0</v>
      </c>
      <c r="AE766">
        <f t="shared" ca="1" si="1954"/>
        <v>0</v>
      </c>
      <c r="AF766">
        <f t="shared" ca="1" si="1955"/>
        <v>0</v>
      </c>
      <c r="AG766">
        <f t="shared" ca="1" si="1956"/>
        <v>0</v>
      </c>
      <c r="AH766">
        <f t="shared" ca="1" si="1957"/>
        <v>0</v>
      </c>
      <c r="AI766">
        <f t="shared" ca="1" si="1958"/>
        <v>0</v>
      </c>
      <c r="AJ766">
        <f t="shared" ca="1" si="1959"/>
        <v>0</v>
      </c>
      <c r="AK766">
        <f t="shared" ca="1" si="1960"/>
        <v>0</v>
      </c>
      <c r="AL766">
        <f t="shared" ca="1" si="1961"/>
        <v>0</v>
      </c>
      <c r="AM766">
        <f t="shared" ca="1" si="1962"/>
        <v>0</v>
      </c>
      <c r="AN766">
        <f t="shared" ca="1" si="1963"/>
        <v>0</v>
      </c>
      <c r="AO766">
        <f t="shared" ca="1" si="1964"/>
        <v>0</v>
      </c>
      <c r="AP766">
        <f t="shared" ca="1" si="1965"/>
        <v>0</v>
      </c>
      <c r="AQ766">
        <f t="shared" ca="1" si="1966"/>
        <v>0</v>
      </c>
      <c r="AR766">
        <f t="shared" ca="1" si="1967"/>
        <v>0</v>
      </c>
      <c r="AS766">
        <f t="shared" ca="1" si="1968"/>
        <v>0</v>
      </c>
      <c r="AT766">
        <f t="shared" ca="1" si="1969"/>
        <v>0</v>
      </c>
      <c r="AU766">
        <f t="shared" ca="1" si="1970"/>
        <v>0</v>
      </c>
      <c r="AV766">
        <f t="shared" ca="1" si="1971"/>
        <v>0</v>
      </c>
      <c r="AW766">
        <f t="shared" ca="1" si="1972"/>
        <v>0</v>
      </c>
      <c r="AX766">
        <f t="shared" ca="1" si="1973"/>
        <v>0</v>
      </c>
      <c r="AY766">
        <f t="shared" ca="1" si="1974"/>
        <v>0</v>
      </c>
      <c r="AZ766">
        <f t="shared" ca="1" si="1975"/>
        <v>0</v>
      </c>
      <c r="BA766">
        <f t="shared" ca="1" si="1976"/>
        <v>0</v>
      </c>
      <c r="BB766" s="91">
        <f t="shared" ca="1" si="1977"/>
        <v>0</v>
      </c>
      <c r="BC766">
        <f t="shared" ca="1" si="1978"/>
        <v>0</v>
      </c>
      <c r="BD766">
        <f t="shared" ca="1" si="1979"/>
        <v>0</v>
      </c>
      <c r="BE766">
        <f t="shared" ca="1" si="1980"/>
        <v>0</v>
      </c>
      <c r="BF766">
        <f t="shared" ca="1" si="1981"/>
        <v>0</v>
      </c>
      <c r="BG766">
        <f t="shared" ca="1" si="1982"/>
        <v>0</v>
      </c>
      <c r="BH766">
        <f t="shared" ca="1" si="1983"/>
        <v>0</v>
      </c>
      <c r="BI766">
        <f t="shared" ca="1" si="1984"/>
        <v>0</v>
      </c>
      <c r="BJ766">
        <f t="shared" ca="1" si="1985"/>
        <v>0</v>
      </c>
      <c r="BK766">
        <f t="shared" ca="1" si="1986"/>
        <v>0</v>
      </c>
      <c r="BL766">
        <f t="shared" ca="1" si="1987"/>
        <v>0</v>
      </c>
      <c r="BM766">
        <f t="shared" ca="1" si="1988"/>
        <v>0</v>
      </c>
      <c r="BN766">
        <f t="shared" ca="1" si="1989"/>
        <v>0</v>
      </c>
      <c r="BO766">
        <f t="shared" ca="1" si="1990"/>
        <v>0</v>
      </c>
      <c r="BP766">
        <f t="shared" ca="1" si="1991"/>
        <v>0</v>
      </c>
      <c r="BQ766">
        <f t="shared" ca="1" si="1992"/>
        <v>0</v>
      </c>
      <c r="BR766">
        <f t="shared" ca="1" si="1993"/>
        <v>0</v>
      </c>
      <c r="BS766">
        <f t="shared" ca="1" si="1994"/>
        <v>0</v>
      </c>
      <c r="BT766">
        <f t="shared" ca="1" si="1995"/>
        <v>0</v>
      </c>
      <c r="BU766">
        <f t="shared" ca="1" si="1996"/>
        <v>0</v>
      </c>
      <c r="BV766">
        <f t="shared" ca="1" si="1997"/>
        <v>0</v>
      </c>
      <c r="BW766">
        <f t="shared" ca="1" si="1998"/>
        <v>0</v>
      </c>
      <c r="BX766">
        <f t="shared" ca="1" si="1999"/>
        <v>0</v>
      </c>
      <c r="BY766">
        <f t="shared" ca="1" si="2000"/>
        <v>0</v>
      </c>
      <c r="BZ766">
        <f t="shared" ca="1" si="2001"/>
        <v>0</v>
      </c>
      <c r="CA766">
        <f t="shared" ca="1" si="2002"/>
        <v>0</v>
      </c>
      <c r="CB766">
        <f t="shared" ca="1" si="2003"/>
        <v>0</v>
      </c>
      <c r="CC766">
        <f t="shared" ca="1" si="2004"/>
        <v>0</v>
      </c>
      <c r="CD766">
        <f t="shared" ca="1" si="2005"/>
        <v>0</v>
      </c>
      <c r="CE766">
        <f t="shared" ca="1" si="2006"/>
        <v>0</v>
      </c>
      <c r="CF766" s="91">
        <f t="shared" ca="1" si="2007"/>
        <v>0</v>
      </c>
      <c r="CG766">
        <f t="shared" ca="1" si="2008"/>
        <v>0</v>
      </c>
      <c r="CH766">
        <f t="shared" ca="1" si="2009"/>
        <v>0</v>
      </c>
      <c r="CI766">
        <f t="shared" ca="1" si="2010"/>
        <v>0</v>
      </c>
      <c r="CJ766">
        <f t="shared" ca="1" si="2011"/>
        <v>0</v>
      </c>
      <c r="CK766">
        <f t="shared" ca="1" si="2012"/>
        <v>0</v>
      </c>
      <c r="CL766">
        <f t="shared" ca="1" si="2013"/>
        <v>0</v>
      </c>
      <c r="CM766">
        <f t="shared" ca="1" si="2014"/>
        <v>0</v>
      </c>
      <c r="CN766">
        <f t="shared" ca="1" si="2015"/>
        <v>0</v>
      </c>
      <c r="CO766">
        <f t="shared" ca="1" si="2016"/>
        <v>0</v>
      </c>
      <c r="CP766">
        <f t="shared" ca="1" si="2017"/>
        <v>0</v>
      </c>
      <c r="CQ766">
        <f t="shared" ca="1" si="2018"/>
        <v>0</v>
      </c>
      <c r="CR766">
        <f t="shared" ca="1" si="2019"/>
        <v>0</v>
      </c>
      <c r="CS766">
        <f t="shared" ca="1" si="2020"/>
        <v>0</v>
      </c>
      <c r="CT766">
        <f t="shared" ca="1" si="2021"/>
        <v>0</v>
      </c>
      <c r="CU766">
        <f t="shared" ca="1" si="2022"/>
        <v>0</v>
      </c>
      <c r="CV766">
        <f t="shared" ca="1" si="2023"/>
        <v>0</v>
      </c>
      <c r="CW766">
        <f t="shared" ca="1" si="2024"/>
        <v>0</v>
      </c>
      <c r="CX766">
        <f t="shared" ca="1" si="2025"/>
        <v>0</v>
      </c>
      <c r="CY766">
        <f t="shared" ca="1" si="2026"/>
        <v>0</v>
      </c>
      <c r="CZ766">
        <f t="shared" ca="1" si="2027"/>
        <v>0</v>
      </c>
      <c r="DA766">
        <f t="shared" ca="1" si="2028"/>
        <v>0</v>
      </c>
      <c r="DB766">
        <f t="shared" ca="1" si="2029"/>
        <v>0</v>
      </c>
      <c r="DC766">
        <f t="shared" ca="1" si="2030"/>
        <v>0</v>
      </c>
      <c r="DD766">
        <f t="shared" ca="1" si="2031"/>
        <v>0</v>
      </c>
      <c r="DE766">
        <f t="shared" ca="1" si="2032"/>
        <v>0</v>
      </c>
      <c r="DF766">
        <f t="shared" ca="1" si="2033"/>
        <v>0</v>
      </c>
      <c r="DG766">
        <f t="shared" ca="1" si="2034"/>
        <v>0</v>
      </c>
      <c r="DH766">
        <f t="shared" ca="1" si="2035"/>
        <v>0</v>
      </c>
      <c r="DI766">
        <f t="shared" ca="1" si="2036"/>
        <v>0</v>
      </c>
      <c r="DJ766" s="91">
        <f t="shared" ca="1" si="2037"/>
        <v>0</v>
      </c>
      <c r="DK766">
        <f t="shared" ca="1" si="2038"/>
        <v>0</v>
      </c>
      <c r="DL766">
        <f t="shared" ca="1" si="2039"/>
        <v>0</v>
      </c>
      <c r="DM766">
        <f t="shared" ca="1" si="2040"/>
        <v>0</v>
      </c>
      <c r="DN766">
        <f t="shared" ca="1" si="2041"/>
        <v>0</v>
      </c>
      <c r="DO766">
        <f t="shared" ca="1" si="2042"/>
        <v>0</v>
      </c>
      <c r="DP766">
        <f t="shared" ca="1" si="2043"/>
        <v>0</v>
      </c>
      <c r="DQ766">
        <f t="shared" ca="1" si="2044"/>
        <v>0</v>
      </c>
      <c r="DR766">
        <f t="shared" ca="1" si="2045"/>
        <v>0</v>
      </c>
      <c r="DS766">
        <f t="shared" ca="1" si="2046"/>
        <v>0</v>
      </c>
      <c r="DT766">
        <f t="shared" ca="1" si="2047"/>
        <v>0</v>
      </c>
      <c r="DU766">
        <f t="shared" ca="1" si="2048"/>
        <v>0</v>
      </c>
      <c r="DV766">
        <f t="shared" ca="1" si="2049"/>
        <v>0</v>
      </c>
      <c r="DW766">
        <f t="shared" ca="1" si="2050"/>
        <v>0</v>
      </c>
      <c r="DX766">
        <f t="shared" ca="1" si="2051"/>
        <v>0</v>
      </c>
      <c r="DY766">
        <f t="shared" ca="1" si="2052"/>
        <v>0</v>
      </c>
      <c r="DZ766">
        <f t="shared" ca="1" si="2053"/>
        <v>0</v>
      </c>
      <c r="EA766">
        <f t="shared" ca="1" si="2054"/>
        <v>0</v>
      </c>
      <c r="EB766">
        <f t="shared" ca="1" si="2055"/>
        <v>0</v>
      </c>
      <c r="EC766">
        <f t="shared" ca="1" si="2056"/>
        <v>0</v>
      </c>
      <c r="ED766">
        <f t="shared" ca="1" si="2057"/>
        <v>0</v>
      </c>
      <c r="EE766">
        <f t="shared" ca="1" si="2058"/>
        <v>0</v>
      </c>
      <c r="EF766">
        <f t="shared" ca="1" si="2059"/>
        <v>0</v>
      </c>
      <c r="EG766">
        <f t="shared" ca="1" si="2060"/>
        <v>0</v>
      </c>
      <c r="EH766">
        <f t="shared" ca="1" si="2061"/>
        <v>0</v>
      </c>
      <c r="EI766">
        <f t="shared" ca="1" si="2062"/>
        <v>0</v>
      </c>
      <c r="EJ766">
        <f t="shared" ca="1" si="2063"/>
        <v>0</v>
      </c>
      <c r="EK766">
        <f t="shared" ca="1" si="2064"/>
        <v>0</v>
      </c>
      <c r="EL766">
        <f t="shared" ca="1" si="2065"/>
        <v>0</v>
      </c>
      <c r="EM766">
        <f t="shared" ca="1" si="2066"/>
        <v>0</v>
      </c>
      <c r="EN766" s="91">
        <f t="shared" ca="1" si="2067"/>
        <v>0</v>
      </c>
    </row>
    <row r="767" spans="1:144">
      <c r="A767">
        <f ca="1"/>
        <v>0</v>
      </c>
      <c r="B767">
        <f ca="1"/>
        <v>0</v>
      </c>
      <c r="C767">
        <f ca="1"/>
        <v>0</v>
      </c>
      <c r="D767" t="str">
        <f ca="1"/>
        <v/>
      </c>
      <c r="E767">
        <f ca="1"/>
        <v>0</v>
      </c>
      <c r="F767">
        <f ca="1"/>
        <v>0</v>
      </c>
      <c r="G767">
        <f ca="1"/>
        <v>0</v>
      </c>
      <c r="H767" t="str">
        <f ca="1"/>
        <v/>
      </c>
      <c r="I767">
        <f ca="1"/>
        <v>0</v>
      </c>
      <c r="J767" t="str">
        <f ca="1"/>
        <v/>
      </c>
      <c r="K767" t="str">
        <f ca="1"/>
        <v>0</v>
      </c>
      <c r="L767" t="str">
        <f ca="1"/>
        <v>0</v>
      </c>
      <c r="M767" t="str">
        <f ca="1"/>
        <v>0</v>
      </c>
      <c r="X767" s="91">
        <f t="shared" ca="1" si="1947"/>
        <v>0</v>
      </c>
      <c r="Y767">
        <f t="shared" ca="1" si="1948"/>
        <v>0</v>
      </c>
      <c r="Z767">
        <f t="shared" ca="1" si="1949"/>
        <v>0</v>
      </c>
      <c r="AA767">
        <f t="shared" ca="1" si="1950"/>
        <v>0</v>
      </c>
      <c r="AB767">
        <f t="shared" ca="1" si="1951"/>
        <v>0</v>
      </c>
      <c r="AC767">
        <f t="shared" ca="1" si="1952"/>
        <v>0</v>
      </c>
      <c r="AD767">
        <f t="shared" ca="1" si="1953"/>
        <v>0</v>
      </c>
      <c r="AE767">
        <f t="shared" ca="1" si="1954"/>
        <v>0</v>
      </c>
      <c r="AF767">
        <f t="shared" ca="1" si="1955"/>
        <v>0</v>
      </c>
      <c r="AG767">
        <f t="shared" ca="1" si="1956"/>
        <v>0</v>
      </c>
      <c r="AH767">
        <f t="shared" ca="1" si="1957"/>
        <v>0</v>
      </c>
      <c r="AI767">
        <f t="shared" ca="1" si="1958"/>
        <v>0</v>
      </c>
      <c r="AJ767">
        <f t="shared" ca="1" si="1959"/>
        <v>0</v>
      </c>
      <c r="AK767">
        <f t="shared" ca="1" si="1960"/>
        <v>0</v>
      </c>
      <c r="AL767">
        <f t="shared" ca="1" si="1961"/>
        <v>0</v>
      </c>
      <c r="AM767">
        <f t="shared" ca="1" si="1962"/>
        <v>0</v>
      </c>
      <c r="AN767">
        <f t="shared" ca="1" si="1963"/>
        <v>0</v>
      </c>
      <c r="AO767">
        <f t="shared" ca="1" si="1964"/>
        <v>0</v>
      </c>
      <c r="AP767">
        <f t="shared" ca="1" si="1965"/>
        <v>0</v>
      </c>
      <c r="AQ767">
        <f t="shared" ca="1" si="1966"/>
        <v>0</v>
      </c>
      <c r="AR767">
        <f t="shared" ca="1" si="1967"/>
        <v>0</v>
      </c>
      <c r="AS767">
        <f t="shared" ca="1" si="1968"/>
        <v>0</v>
      </c>
      <c r="AT767">
        <f t="shared" ca="1" si="1969"/>
        <v>0</v>
      </c>
      <c r="AU767">
        <f t="shared" ca="1" si="1970"/>
        <v>0</v>
      </c>
      <c r="AV767">
        <f t="shared" ca="1" si="1971"/>
        <v>0</v>
      </c>
      <c r="AW767">
        <f t="shared" ca="1" si="1972"/>
        <v>0</v>
      </c>
      <c r="AX767">
        <f t="shared" ca="1" si="1973"/>
        <v>0</v>
      </c>
      <c r="AY767">
        <f t="shared" ca="1" si="1974"/>
        <v>0</v>
      </c>
      <c r="AZ767">
        <f t="shared" ca="1" si="1975"/>
        <v>0</v>
      </c>
      <c r="BA767">
        <f t="shared" ca="1" si="1976"/>
        <v>0</v>
      </c>
      <c r="BB767" s="91">
        <f t="shared" ca="1" si="1977"/>
        <v>0</v>
      </c>
      <c r="BC767">
        <f t="shared" ca="1" si="1978"/>
        <v>0</v>
      </c>
      <c r="BD767">
        <f t="shared" ca="1" si="1979"/>
        <v>0</v>
      </c>
      <c r="BE767">
        <f t="shared" ca="1" si="1980"/>
        <v>0</v>
      </c>
      <c r="BF767">
        <f t="shared" ca="1" si="1981"/>
        <v>0</v>
      </c>
      <c r="BG767">
        <f t="shared" ca="1" si="1982"/>
        <v>0</v>
      </c>
      <c r="BH767">
        <f t="shared" ca="1" si="1983"/>
        <v>0</v>
      </c>
      <c r="BI767">
        <f t="shared" ca="1" si="1984"/>
        <v>0</v>
      </c>
      <c r="BJ767">
        <f t="shared" ca="1" si="1985"/>
        <v>0</v>
      </c>
      <c r="BK767">
        <f t="shared" ca="1" si="1986"/>
        <v>0</v>
      </c>
      <c r="BL767">
        <f t="shared" ca="1" si="1987"/>
        <v>0</v>
      </c>
      <c r="BM767">
        <f t="shared" ca="1" si="1988"/>
        <v>0</v>
      </c>
      <c r="BN767">
        <f t="shared" ca="1" si="1989"/>
        <v>0</v>
      </c>
      <c r="BO767">
        <f t="shared" ca="1" si="1990"/>
        <v>0</v>
      </c>
      <c r="BP767">
        <f t="shared" ca="1" si="1991"/>
        <v>0</v>
      </c>
      <c r="BQ767">
        <f t="shared" ca="1" si="1992"/>
        <v>0</v>
      </c>
      <c r="BR767">
        <f t="shared" ca="1" si="1993"/>
        <v>0</v>
      </c>
      <c r="BS767">
        <f t="shared" ca="1" si="1994"/>
        <v>0</v>
      </c>
      <c r="BT767">
        <f t="shared" ca="1" si="1995"/>
        <v>0</v>
      </c>
      <c r="BU767">
        <f t="shared" ca="1" si="1996"/>
        <v>0</v>
      </c>
      <c r="BV767">
        <f t="shared" ca="1" si="1997"/>
        <v>0</v>
      </c>
      <c r="BW767">
        <f t="shared" ca="1" si="1998"/>
        <v>0</v>
      </c>
      <c r="BX767">
        <f t="shared" ca="1" si="1999"/>
        <v>0</v>
      </c>
      <c r="BY767">
        <f t="shared" ca="1" si="2000"/>
        <v>0</v>
      </c>
      <c r="BZ767">
        <f t="shared" ca="1" si="2001"/>
        <v>0</v>
      </c>
      <c r="CA767">
        <f t="shared" ca="1" si="2002"/>
        <v>0</v>
      </c>
      <c r="CB767">
        <f t="shared" ca="1" si="2003"/>
        <v>0</v>
      </c>
      <c r="CC767">
        <f t="shared" ca="1" si="2004"/>
        <v>0</v>
      </c>
      <c r="CD767">
        <f t="shared" ca="1" si="2005"/>
        <v>0</v>
      </c>
      <c r="CE767">
        <f t="shared" ca="1" si="2006"/>
        <v>0</v>
      </c>
      <c r="CF767" s="91">
        <f t="shared" ca="1" si="2007"/>
        <v>0</v>
      </c>
      <c r="CG767">
        <f t="shared" ca="1" si="2008"/>
        <v>0</v>
      </c>
      <c r="CH767">
        <f t="shared" ca="1" si="2009"/>
        <v>0</v>
      </c>
      <c r="CI767">
        <f t="shared" ca="1" si="2010"/>
        <v>0</v>
      </c>
      <c r="CJ767">
        <f t="shared" ca="1" si="2011"/>
        <v>0</v>
      </c>
      <c r="CK767">
        <f t="shared" ca="1" si="2012"/>
        <v>0</v>
      </c>
      <c r="CL767">
        <f t="shared" ca="1" si="2013"/>
        <v>0</v>
      </c>
      <c r="CM767">
        <f t="shared" ca="1" si="2014"/>
        <v>0</v>
      </c>
      <c r="CN767">
        <f t="shared" ca="1" si="2015"/>
        <v>0</v>
      </c>
      <c r="CO767">
        <f t="shared" ca="1" si="2016"/>
        <v>0</v>
      </c>
      <c r="CP767">
        <f t="shared" ca="1" si="2017"/>
        <v>0</v>
      </c>
      <c r="CQ767">
        <f t="shared" ca="1" si="2018"/>
        <v>0</v>
      </c>
      <c r="CR767">
        <f t="shared" ca="1" si="2019"/>
        <v>0</v>
      </c>
      <c r="CS767">
        <f t="shared" ca="1" si="2020"/>
        <v>0</v>
      </c>
      <c r="CT767">
        <f t="shared" ca="1" si="2021"/>
        <v>0</v>
      </c>
      <c r="CU767">
        <f t="shared" ca="1" si="2022"/>
        <v>0</v>
      </c>
      <c r="CV767">
        <f t="shared" ca="1" si="2023"/>
        <v>0</v>
      </c>
      <c r="CW767">
        <f t="shared" ca="1" si="2024"/>
        <v>0</v>
      </c>
      <c r="CX767">
        <f t="shared" ca="1" si="2025"/>
        <v>0</v>
      </c>
      <c r="CY767">
        <f t="shared" ca="1" si="2026"/>
        <v>0</v>
      </c>
      <c r="CZ767">
        <f t="shared" ca="1" si="2027"/>
        <v>0</v>
      </c>
      <c r="DA767">
        <f t="shared" ca="1" si="2028"/>
        <v>0</v>
      </c>
      <c r="DB767">
        <f t="shared" ca="1" si="2029"/>
        <v>0</v>
      </c>
      <c r="DC767">
        <f t="shared" ca="1" si="2030"/>
        <v>0</v>
      </c>
      <c r="DD767">
        <f t="shared" ca="1" si="2031"/>
        <v>0</v>
      </c>
      <c r="DE767">
        <f t="shared" ca="1" si="2032"/>
        <v>0</v>
      </c>
      <c r="DF767">
        <f t="shared" ca="1" si="2033"/>
        <v>0</v>
      </c>
      <c r="DG767">
        <f t="shared" ca="1" si="2034"/>
        <v>0</v>
      </c>
      <c r="DH767">
        <f t="shared" ca="1" si="2035"/>
        <v>0</v>
      </c>
      <c r="DI767">
        <f t="shared" ca="1" si="2036"/>
        <v>0</v>
      </c>
      <c r="DJ767" s="91">
        <f t="shared" ca="1" si="2037"/>
        <v>0</v>
      </c>
      <c r="DK767">
        <f t="shared" ca="1" si="2038"/>
        <v>0</v>
      </c>
      <c r="DL767">
        <f t="shared" ca="1" si="2039"/>
        <v>0</v>
      </c>
      <c r="DM767">
        <f t="shared" ca="1" si="2040"/>
        <v>0</v>
      </c>
      <c r="DN767">
        <f t="shared" ca="1" si="2041"/>
        <v>0</v>
      </c>
      <c r="DO767">
        <f t="shared" ca="1" si="2042"/>
        <v>0</v>
      </c>
      <c r="DP767">
        <f t="shared" ca="1" si="2043"/>
        <v>0</v>
      </c>
      <c r="DQ767">
        <f t="shared" ca="1" si="2044"/>
        <v>0</v>
      </c>
      <c r="DR767">
        <f t="shared" ca="1" si="2045"/>
        <v>0</v>
      </c>
      <c r="DS767">
        <f t="shared" ca="1" si="2046"/>
        <v>0</v>
      </c>
      <c r="DT767">
        <f t="shared" ca="1" si="2047"/>
        <v>0</v>
      </c>
      <c r="DU767">
        <f t="shared" ca="1" si="2048"/>
        <v>0</v>
      </c>
      <c r="DV767">
        <f t="shared" ca="1" si="2049"/>
        <v>0</v>
      </c>
      <c r="DW767">
        <f t="shared" ca="1" si="2050"/>
        <v>0</v>
      </c>
      <c r="DX767">
        <f t="shared" ca="1" si="2051"/>
        <v>0</v>
      </c>
      <c r="DY767">
        <f t="shared" ca="1" si="2052"/>
        <v>0</v>
      </c>
      <c r="DZ767">
        <f t="shared" ca="1" si="2053"/>
        <v>0</v>
      </c>
      <c r="EA767">
        <f t="shared" ca="1" si="2054"/>
        <v>0</v>
      </c>
      <c r="EB767">
        <f t="shared" ca="1" si="2055"/>
        <v>0</v>
      </c>
      <c r="EC767">
        <f t="shared" ca="1" si="2056"/>
        <v>0</v>
      </c>
      <c r="ED767">
        <f t="shared" ca="1" si="2057"/>
        <v>0</v>
      </c>
      <c r="EE767">
        <f t="shared" ca="1" si="2058"/>
        <v>0</v>
      </c>
      <c r="EF767">
        <f t="shared" ca="1" si="2059"/>
        <v>0</v>
      </c>
      <c r="EG767">
        <f t="shared" ca="1" si="2060"/>
        <v>0</v>
      </c>
      <c r="EH767">
        <f t="shared" ca="1" si="2061"/>
        <v>0</v>
      </c>
      <c r="EI767">
        <f t="shared" ca="1" si="2062"/>
        <v>0</v>
      </c>
      <c r="EJ767">
        <f t="shared" ca="1" si="2063"/>
        <v>0</v>
      </c>
      <c r="EK767">
        <f t="shared" ca="1" si="2064"/>
        <v>0</v>
      </c>
      <c r="EL767">
        <f t="shared" ca="1" si="2065"/>
        <v>0</v>
      </c>
      <c r="EM767">
        <f t="shared" ca="1" si="2066"/>
        <v>0</v>
      </c>
      <c r="EN767" s="91">
        <f t="shared" ca="1" si="2067"/>
        <v>0</v>
      </c>
    </row>
    <row r="768" spans="1:144">
      <c r="A768">
        <f ca="1"/>
        <v>0</v>
      </c>
      <c r="B768">
        <f ca="1"/>
        <v>0</v>
      </c>
      <c r="C768">
        <f ca="1"/>
        <v>0</v>
      </c>
      <c r="D768" t="str">
        <f ca="1"/>
        <v/>
      </c>
      <c r="E768">
        <f ca="1"/>
        <v>0</v>
      </c>
      <c r="F768">
        <f ca="1"/>
        <v>0</v>
      </c>
      <c r="G768">
        <f ca="1"/>
        <v>0</v>
      </c>
      <c r="H768" t="str">
        <f ca="1"/>
        <v/>
      </c>
      <c r="I768">
        <f ca="1"/>
        <v>0</v>
      </c>
      <c r="J768" t="str">
        <f ca="1"/>
        <v/>
      </c>
      <c r="K768" t="str">
        <f ca="1"/>
        <v>0</v>
      </c>
      <c r="L768" t="str">
        <f ca="1"/>
        <v>0</v>
      </c>
      <c r="M768" t="str">
        <f ca="1"/>
        <v>0</v>
      </c>
      <c r="X768" s="91">
        <f t="shared" ca="1" si="1947"/>
        <v>0</v>
      </c>
      <c r="Y768">
        <f t="shared" ca="1" si="1948"/>
        <v>0</v>
      </c>
      <c r="Z768">
        <f t="shared" ca="1" si="1949"/>
        <v>0</v>
      </c>
      <c r="AA768">
        <f t="shared" ca="1" si="1950"/>
        <v>0</v>
      </c>
      <c r="AB768">
        <f t="shared" ca="1" si="1951"/>
        <v>0</v>
      </c>
      <c r="AC768">
        <f t="shared" ca="1" si="1952"/>
        <v>0</v>
      </c>
      <c r="AD768">
        <f t="shared" ca="1" si="1953"/>
        <v>0</v>
      </c>
      <c r="AE768">
        <f t="shared" ca="1" si="1954"/>
        <v>0</v>
      </c>
      <c r="AF768">
        <f t="shared" ca="1" si="1955"/>
        <v>0</v>
      </c>
      <c r="AG768">
        <f t="shared" ca="1" si="1956"/>
        <v>0</v>
      </c>
      <c r="AH768">
        <f t="shared" ca="1" si="1957"/>
        <v>0</v>
      </c>
      <c r="AI768">
        <f t="shared" ca="1" si="1958"/>
        <v>0</v>
      </c>
      <c r="AJ768">
        <f t="shared" ca="1" si="1959"/>
        <v>0</v>
      </c>
      <c r="AK768">
        <f t="shared" ca="1" si="1960"/>
        <v>0</v>
      </c>
      <c r="AL768">
        <f t="shared" ca="1" si="1961"/>
        <v>0</v>
      </c>
      <c r="AM768">
        <f t="shared" ca="1" si="1962"/>
        <v>0</v>
      </c>
      <c r="AN768">
        <f t="shared" ca="1" si="1963"/>
        <v>0</v>
      </c>
      <c r="AO768">
        <f t="shared" ca="1" si="1964"/>
        <v>0</v>
      </c>
      <c r="AP768">
        <f t="shared" ca="1" si="1965"/>
        <v>0</v>
      </c>
      <c r="AQ768">
        <f t="shared" ca="1" si="1966"/>
        <v>0</v>
      </c>
      <c r="AR768">
        <f t="shared" ca="1" si="1967"/>
        <v>0</v>
      </c>
      <c r="AS768">
        <f t="shared" ca="1" si="1968"/>
        <v>0</v>
      </c>
      <c r="AT768">
        <f t="shared" ca="1" si="1969"/>
        <v>0</v>
      </c>
      <c r="AU768">
        <f t="shared" ca="1" si="1970"/>
        <v>0</v>
      </c>
      <c r="AV768">
        <f t="shared" ca="1" si="1971"/>
        <v>0</v>
      </c>
      <c r="AW768">
        <f t="shared" ca="1" si="1972"/>
        <v>0</v>
      </c>
      <c r="AX768">
        <f t="shared" ca="1" si="1973"/>
        <v>0</v>
      </c>
      <c r="AY768">
        <f t="shared" ca="1" si="1974"/>
        <v>0</v>
      </c>
      <c r="AZ768">
        <f t="shared" ca="1" si="1975"/>
        <v>0</v>
      </c>
      <c r="BA768">
        <f t="shared" ca="1" si="1976"/>
        <v>0</v>
      </c>
      <c r="BB768" s="91">
        <f t="shared" ca="1" si="1977"/>
        <v>0</v>
      </c>
      <c r="BC768">
        <f t="shared" ca="1" si="1978"/>
        <v>0</v>
      </c>
      <c r="BD768">
        <f t="shared" ca="1" si="1979"/>
        <v>0</v>
      </c>
      <c r="BE768">
        <f t="shared" ca="1" si="1980"/>
        <v>0</v>
      </c>
      <c r="BF768">
        <f t="shared" ca="1" si="1981"/>
        <v>0</v>
      </c>
      <c r="BG768">
        <f t="shared" ca="1" si="1982"/>
        <v>0</v>
      </c>
      <c r="BH768">
        <f t="shared" ca="1" si="1983"/>
        <v>0</v>
      </c>
      <c r="BI768">
        <f t="shared" ca="1" si="1984"/>
        <v>0</v>
      </c>
      <c r="BJ768">
        <f t="shared" ca="1" si="1985"/>
        <v>0</v>
      </c>
      <c r="BK768">
        <f t="shared" ca="1" si="1986"/>
        <v>0</v>
      </c>
      <c r="BL768">
        <f t="shared" ca="1" si="1987"/>
        <v>0</v>
      </c>
      <c r="BM768">
        <f t="shared" ca="1" si="1988"/>
        <v>0</v>
      </c>
      <c r="BN768">
        <f t="shared" ca="1" si="1989"/>
        <v>0</v>
      </c>
      <c r="BO768">
        <f t="shared" ca="1" si="1990"/>
        <v>0</v>
      </c>
      <c r="BP768">
        <f t="shared" ca="1" si="1991"/>
        <v>0</v>
      </c>
      <c r="BQ768">
        <f t="shared" ca="1" si="1992"/>
        <v>0</v>
      </c>
      <c r="BR768">
        <f t="shared" ca="1" si="1993"/>
        <v>0</v>
      </c>
      <c r="BS768">
        <f t="shared" ca="1" si="1994"/>
        <v>0</v>
      </c>
      <c r="BT768">
        <f t="shared" ca="1" si="1995"/>
        <v>0</v>
      </c>
      <c r="BU768">
        <f t="shared" ca="1" si="1996"/>
        <v>0</v>
      </c>
      <c r="BV768">
        <f t="shared" ca="1" si="1997"/>
        <v>0</v>
      </c>
      <c r="BW768">
        <f t="shared" ca="1" si="1998"/>
        <v>0</v>
      </c>
      <c r="BX768">
        <f t="shared" ca="1" si="1999"/>
        <v>0</v>
      </c>
      <c r="BY768">
        <f t="shared" ca="1" si="2000"/>
        <v>0</v>
      </c>
      <c r="BZ768">
        <f t="shared" ca="1" si="2001"/>
        <v>0</v>
      </c>
      <c r="CA768">
        <f t="shared" ca="1" si="2002"/>
        <v>0</v>
      </c>
      <c r="CB768">
        <f t="shared" ca="1" si="2003"/>
        <v>0</v>
      </c>
      <c r="CC768">
        <f t="shared" ca="1" si="2004"/>
        <v>0</v>
      </c>
      <c r="CD768">
        <f t="shared" ca="1" si="2005"/>
        <v>0</v>
      </c>
      <c r="CE768">
        <f t="shared" ca="1" si="2006"/>
        <v>0</v>
      </c>
      <c r="CF768" s="91">
        <f t="shared" ca="1" si="2007"/>
        <v>0</v>
      </c>
      <c r="CG768">
        <f t="shared" ca="1" si="2008"/>
        <v>0</v>
      </c>
      <c r="CH768">
        <f t="shared" ca="1" si="2009"/>
        <v>0</v>
      </c>
      <c r="CI768">
        <f t="shared" ca="1" si="2010"/>
        <v>0</v>
      </c>
      <c r="CJ768">
        <f t="shared" ca="1" si="2011"/>
        <v>0</v>
      </c>
      <c r="CK768">
        <f t="shared" ca="1" si="2012"/>
        <v>0</v>
      </c>
      <c r="CL768">
        <f t="shared" ca="1" si="2013"/>
        <v>0</v>
      </c>
      <c r="CM768">
        <f t="shared" ca="1" si="2014"/>
        <v>0</v>
      </c>
      <c r="CN768">
        <f t="shared" ca="1" si="2015"/>
        <v>0</v>
      </c>
      <c r="CO768">
        <f t="shared" ca="1" si="2016"/>
        <v>0</v>
      </c>
      <c r="CP768">
        <f t="shared" ca="1" si="2017"/>
        <v>0</v>
      </c>
      <c r="CQ768">
        <f t="shared" ca="1" si="2018"/>
        <v>0</v>
      </c>
      <c r="CR768">
        <f t="shared" ca="1" si="2019"/>
        <v>0</v>
      </c>
      <c r="CS768">
        <f t="shared" ca="1" si="2020"/>
        <v>0</v>
      </c>
      <c r="CT768">
        <f t="shared" ca="1" si="2021"/>
        <v>0</v>
      </c>
      <c r="CU768">
        <f t="shared" ca="1" si="2022"/>
        <v>0</v>
      </c>
      <c r="CV768">
        <f t="shared" ca="1" si="2023"/>
        <v>0</v>
      </c>
      <c r="CW768">
        <f t="shared" ca="1" si="2024"/>
        <v>0</v>
      </c>
      <c r="CX768">
        <f t="shared" ca="1" si="2025"/>
        <v>0</v>
      </c>
      <c r="CY768">
        <f t="shared" ca="1" si="2026"/>
        <v>0</v>
      </c>
      <c r="CZ768">
        <f t="shared" ca="1" si="2027"/>
        <v>0</v>
      </c>
      <c r="DA768">
        <f t="shared" ca="1" si="2028"/>
        <v>0</v>
      </c>
      <c r="DB768">
        <f t="shared" ca="1" si="2029"/>
        <v>0</v>
      </c>
      <c r="DC768">
        <f t="shared" ca="1" si="2030"/>
        <v>0</v>
      </c>
      <c r="DD768">
        <f t="shared" ca="1" si="2031"/>
        <v>0</v>
      </c>
      <c r="DE768">
        <f t="shared" ca="1" si="2032"/>
        <v>0</v>
      </c>
      <c r="DF768">
        <f t="shared" ca="1" si="2033"/>
        <v>0</v>
      </c>
      <c r="DG768">
        <f t="shared" ca="1" si="2034"/>
        <v>0</v>
      </c>
      <c r="DH768">
        <f t="shared" ca="1" si="2035"/>
        <v>0</v>
      </c>
      <c r="DI768">
        <f t="shared" ca="1" si="2036"/>
        <v>0</v>
      </c>
      <c r="DJ768" s="91">
        <f t="shared" ca="1" si="2037"/>
        <v>0</v>
      </c>
      <c r="DK768">
        <f t="shared" ca="1" si="2038"/>
        <v>0</v>
      </c>
      <c r="DL768">
        <f t="shared" ca="1" si="2039"/>
        <v>0</v>
      </c>
      <c r="DM768">
        <f t="shared" ca="1" si="2040"/>
        <v>0</v>
      </c>
      <c r="DN768">
        <f t="shared" ca="1" si="2041"/>
        <v>0</v>
      </c>
      <c r="DO768">
        <f t="shared" ca="1" si="2042"/>
        <v>0</v>
      </c>
      <c r="DP768">
        <f t="shared" ca="1" si="2043"/>
        <v>0</v>
      </c>
      <c r="DQ768">
        <f t="shared" ca="1" si="2044"/>
        <v>0</v>
      </c>
      <c r="DR768">
        <f t="shared" ca="1" si="2045"/>
        <v>0</v>
      </c>
      <c r="DS768">
        <f t="shared" ca="1" si="2046"/>
        <v>0</v>
      </c>
      <c r="DT768">
        <f t="shared" ca="1" si="2047"/>
        <v>0</v>
      </c>
      <c r="DU768">
        <f t="shared" ca="1" si="2048"/>
        <v>0</v>
      </c>
      <c r="DV768">
        <f t="shared" ca="1" si="2049"/>
        <v>0</v>
      </c>
      <c r="DW768">
        <f t="shared" ca="1" si="2050"/>
        <v>0</v>
      </c>
      <c r="DX768">
        <f t="shared" ca="1" si="2051"/>
        <v>0</v>
      </c>
      <c r="DY768">
        <f t="shared" ca="1" si="2052"/>
        <v>0</v>
      </c>
      <c r="DZ768">
        <f t="shared" ca="1" si="2053"/>
        <v>0</v>
      </c>
      <c r="EA768">
        <f t="shared" ca="1" si="2054"/>
        <v>0</v>
      </c>
      <c r="EB768">
        <f t="shared" ca="1" si="2055"/>
        <v>0</v>
      </c>
      <c r="EC768">
        <f t="shared" ca="1" si="2056"/>
        <v>0</v>
      </c>
      <c r="ED768">
        <f t="shared" ca="1" si="2057"/>
        <v>0</v>
      </c>
      <c r="EE768">
        <f t="shared" ca="1" si="2058"/>
        <v>0</v>
      </c>
      <c r="EF768">
        <f t="shared" ca="1" si="2059"/>
        <v>0</v>
      </c>
      <c r="EG768">
        <f t="shared" ca="1" si="2060"/>
        <v>0</v>
      </c>
      <c r="EH768">
        <f t="shared" ca="1" si="2061"/>
        <v>0</v>
      </c>
      <c r="EI768">
        <f t="shared" ca="1" si="2062"/>
        <v>0</v>
      </c>
      <c r="EJ768">
        <f t="shared" ca="1" si="2063"/>
        <v>0</v>
      </c>
      <c r="EK768">
        <f t="shared" ca="1" si="2064"/>
        <v>0</v>
      </c>
      <c r="EL768">
        <f t="shared" ca="1" si="2065"/>
        <v>0</v>
      </c>
      <c r="EM768">
        <f t="shared" ca="1" si="2066"/>
        <v>0</v>
      </c>
      <c r="EN768" s="91">
        <f t="shared" ca="1" si="2067"/>
        <v>0</v>
      </c>
    </row>
    <row r="769" spans="1:144">
      <c r="A769">
        <f ca="1"/>
        <v>0</v>
      </c>
      <c r="B769">
        <f ca="1"/>
        <v>0</v>
      </c>
      <c r="C769">
        <f ca="1"/>
        <v>0</v>
      </c>
      <c r="D769" t="str">
        <f ca="1"/>
        <v/>
      </c>
      <c r="E769">
        <f ca="1"/>
        <v>0</v>
      </c>
      <c r="F769">
        <f ca="1"/>
        <v>0</v>
      </c>
      <c r="G769">
        <f ca="1"/>
        <v>0</v>
      </c>
      <c r="H769" t="str">
        <f ca="1"/>
        <v/>
      </c>
      <c r="I769">
        <f ca="1"/>
        <v>0</v>
      </c>
      <c r="J769" t="str">
        <f ca="1"/>
        <v/>
      </c>
      <c r="K769" t="str">
        <f ca="1"/>
        <v>0</v>
      </c>
      <c r="L769" t="str">
        <f ca="1"/>
        <v>0</v>
      </c>
      <c r="M769" t="str">
        <f ca="1"/>
        <v>0</v>
      </c>
      <c r="X769" s="91">
        <f t="shared" ref="X769:BC769" ca="1" si="2068">IF($H769="Yes",-$L769+$M769,0)</f>
        <v>0</v>
      </c>
      <c r="Y769">
        <f t="shared" ca="1" si="2068"/>
        <v>0</v>
      </c>
      <c r="Z769">
        <f t="shared" ca="1" si="2068"/>
        <v>0</v>
      </c>
      <c r="AA769">
        <f t="shared" ca="1" si="2068"/>
        <v>0</v>
      </c>
      <c r="AB769">
        <f t="shared" ca="1" si="2068"/>
        <v>0</v>
      </c>
      <c r="AC769">
        <f t="shared" ca="1" si="2068"/>
        <v>0</v>
      </c>
      <c r="AD769">
        <f t="shared" ca="1" si="2068"/>
        <v>0</v>
      </c>
      <c r="AE769">
        <f t="shared" ca="1" si="2068"/>
        <v>0</v>
      </c>
      <c r="AF769">
        <f t="shared" ca="1" si="2068"/>
        <v>0</v>
      </c>
      <c r="AG769">
        <f t="shared" ca="1" si="2068"/>
        <v>0</v>
      </c>
      <c r="AH769">
        <f t="shared" ca="1" si="2068"/>
        <v>0</v>
      </c>
      <c r="AI769">
        <f t="shared" ca="1" si="2068"/>
        <v>0</v>
      </c>
      <c r="AJ769">
        <f t="shared" ca="1" si="2068"/>
        <v>0</v>
      </c>
      <c r="AK769">
        <f t="shared" ca="1" si="2068"/>
        <v>0</v>
      </c>
      <c r="AL769">
        <f t="shared" ca="1" si="2068"/>
        <v>0</v>
      </c>
      <c r="AM769">
        <f t="shared" ca="1" si="2068"/>
        <v>0</v>
      </c>
      <c r="AN769">
        <f t="shared" ca="1" si="2068"/>
        <v>0</v>
      </c>
      <c r="AO769">
        <f t="shared" ca="1" si="2068"/>
        <v>0</v>
      </c>
      <c r="AP769">
        <f t="shared" ca="1" si="2068"/>
        <v>0</v>
      </c>
      <c r="AQ769">
        <f t="shared" ca="1" si="2068"/>
        <v>0</v>
      </c>
      <c r="AR769">
        <f t="shared" ca="1" si="2068"/>
        <v>0</v>
      </c>
      <c r="AS769">
        <f t="shared" ca="1" si="2068"/>
        <v>0</v>
      </c>
      <c r="AT769">
        <f t="shared" ca="1" si="2068"/>
        <v>0</v>
      </c>
      <c r="AU769">
        <f t="shared" ca="1" si="2068"/>
        <v>0</v>
      </c>
      <c r="AV769">
        <f t="shared" ca="1" si="2068"/>
        <v>0</v>
      </c>
      <c r="AW769">
        <f t="shared" ca="1" si="2068"/>
        <v>0</v>
      </c>
      <c r="AX769">
        <f t="shared" ca="1" si="2068"/>
        <v>0</v>
      </c>
      <c r="AY769">
        <f t="shared" ca="1" si="2068"/>
        <v>0</v>
      </c>
      <c r="AZ769">
        <f t="shared" ca="1" si="2068"/>
        <v>0</v>
      </c>
      <c r="BA769">
        <f t="shared" ca="1" si="2068"/>
        <v>0</v>
      </c>
      <c r="BB769" s="91">
        <f t="shared" ca="1" si="2068"/>
        <v>0</v>
      </c>
      <c r="BC769">
        <f t="shared" ca="1" si="2068"/>
        <v>0</v>
      </c>
      <c r="BD769">
        <f t="shared" ref="BD769:CI769" ca="1" si="2069">IF($H769="Yes",-$L769+$M769,0)</f>
        <v>0</v>
      </c>
      <c r="BE769">
        <f t="shared" ca="1" si="2069"/>
        <v>0</v>
      </c>
      <c r="BF769">
        <f t="shared" ca="1" si="2069"/>
        <v>0</v>
      </c>
      <c r="BG769">
        <f t="shared" ca="1" si="2069"/>
        <v>0</v>
      </c>
      <c r="BH769">
        <f t="shared" ca="1" si="2069"/>
        <v>0</v>
      </c>
      <c r="BI769">
        <f t="shared" ca="1" si="2069"/>
        <v>0</v>
      </c>
      <c r="BJ769">
        <f t="shared" ca="1" si="2069"/>
        <v>0</v>
      </c>
      <c r="BK769">
        <f t="shared" ca="1" si="2069"/>
        <v>0</v>
      </c>
      <c r="BL769">
        <f t="shared" ca="1" si="2069"/>
        <v>0</v>
      </c>
      <c r="BM769">
        <f t="shared" ca="1" si="2069"/>
        <v>0</v>
      </c>
      <c r="BN769">
        <f t="shared" ca="1" si="2069"/>
        <v>0</v>
      </c>
      <c r="BO769">
        <f t="shared" ca="1" si="2069"/>
        <v>0</v>
      </c>
      <c r="BP769">
        <f t="shared" ca="1" si="2069"/>
        <v>0</v>
      </c>
      <c r="BQ769">
        <f t="shared" ca="1" si="2069"/>
        <v>0</v>
      </c>
      <c r="BR769">
        <f t="shared" ca="1" si="2069"/>
        <v>0</v>
      </c>
      <c r="BS769">
        <f t="shared" ca="1" si="2069"/>
        <v>0</v>
      </c>
      <c r="BT769">
        <f t="shared" ca="1" si="2069"/>
        <v>0</v>
      </c>
      <c r="BU769">
        <f t="shared" ca="1" si="2069"/>
        <v>0</v>
      </c>
      <c r="BV769">
        <f t="shared" ca="1" si="2069"/>
        <v>0</v>
      </c>
      <c r="BW769">
        <f t="shared" ca="1" si="2069"/>
        <v>0</v>
      </c>
      <c r="BX769">
        <f t="shared" ca="1" si="2069"/>
        <v>0</v>
      </c>
      <c r="BY769">
        <f t="shared" ca="1" si="2069"/>
        <v>0</v>
      </c>
      <c r="BZ769">
        <f t="shared" ca="1" si="2069"/>
        <v>0</v>
      </c>
      <c r="CA769">
        <f t="shared" ca="1" si="2069"/>
        <v>0</v>
      </c>
      <c r="CB769">
        <f t="shared" ca="1" si="2069"/>
        <v>0</v>
      </c>
      <c r="CC769">
        <f t="shared" ca="1" si="2069"/>
        <v>0</v>
      </c>
      <c r="CD769">
        <f t="shared" ca="1" si="2069"/>
        <v>0</v>
      </c>
      <c r="CE769">
        <f t="shared" ca="1" si="2069"/>
        <v>0</v>
      </c>
      <c r="CF769" s="91">
        <f t="shared" ca="1" si="2069"/>
        <v>0</v>
      </c>
      <c r="CG769">
        <f t="shared" ca="1" si="2069"/>
        <v>0</v>
      </c>
      <c r="CH769">
        <f t="shared" ca="1" si="2069"/>
        <v>0</v>
      </c>
      <c r="CI769">
        <f t="shared" ca="1" si="2069"/>
        <v>0</v>
      </c>
      <c r="CJ769">
        <f t="shared" ref="CJ769:DO769" ca="1" si="2070">IF($H769="Yes",-$L769+$M769,0)</f>
        <v>0</v>
      </c>
      <c r="CK769">
        <f t="shared" ca="1" si="2070"/>
        <v>0</v>
      </c>
      <c r="CL769">
        <f t="shared" ca="1" si="2070"/>
        <v>0</v>
      </c>
      <c r="CM769">
        <f t="shared" ca="1" si="2070"/>
        <v>0</v>
      </c>
      <c r="CN769">
        <f t="shared" ca="1" si="2070"/>
        <v>0</v>
      </c>
      <c r="CO769">
        <f t="shared" ca="1" si="2070"/>
        <v>0</v>
      </c>
      <c r="CP769">
        <f t="shared" ca="1" si="2070"/>
        <v>0</v>
      </c>
      <c r="CQ769">
        <f t="shared" ca="1" si="2070"/>
        <v>0</v>
      </c>
      <c r="CR769">
        <f t="shared" ca="1" si="2070"/>
        <v>0</v>
      </c>
      <c r="CS769">
        <f t="shared" ca="1" si="2070"/>
        <v>0</v>
      </c>
      <c r="CT769">
        <f t="shared" ca="1" si="2070"/>
        <v>0</v>
      </c>
      <c r="CU769">
        <f t="shared" ca="1" si="2070"/>
        <v>0</v>
      </c>
      <c r="CV769">
        <f t="shared" ca="1" si="2070"/>
        <v>0</v>
      </c>
      <c r="CW769">
        <f t="shared" ca="1" si="2070"/>
        <v>0</v>
      </c>
      <c r="CX769">
        <f t="shared" ca="1" si="2070"/>
        <v>0</v>
      </c>
      <c r="CY769">
        <f t="shared" ca="1" si="2070"/>
        <v>0</v>
      </c>
      <c r="CZ769">
        <f t="shared" ca="1" si="2070"/>
        <v>0</v>
      </c>
      <c r="DA769">
        <f t="shared" ca="1" si="2070"/>
        <v>0</v>
      </c>
      <c r="DB769">
        <f t="shared" ca="1" si="2070"/>
        <v>0</v>
      </c>
      <c r="DC769">
        <f t="shared" ca="1" si="2070"/>
        <v>0</v>
      </c>
      <c r="DD769">
        <f t="shared" ca="1" si="2070"/>
        <v>0</v>
      </c>
      <c r="DE769">
        <f t="shared" ca="1" si="2070"/>
        <v>0</v>
      </c>
      <c r="DF769">
        <f t="shared" ca="1" si="2070"/>
        <v>0</v>
      </c>
      <c r="DG769">
        <f t="shared" ca="1" si="2070"/>
        <v>0</v>
      </c>
      <c r="DH769">
        <f t="shared" ca="1" si="2070"/>
        <v>0</v>
      </c>
      <c r="DI769">
        <f t="shared" ca="1" si="2070"/>
        <v>0</v>
      </c>
      <c r="DJ769" s="91">
        <f t="shared" ca="1" si="2070"/>
        <v>0</v>
      </c>
      <c r="DK769">
        <f t="shared" ca="1" si="2070"/>
        <v>0</v>
      </c>
      <c r="DL769">
        <f t="shared" ca="1" si="2070"/>
        <v>0</v>
      </c>
      <c r="DM769">
        <f t="shared" ca="1" si="2070"/>
        <v>0</v>
      </c>
      <c r="DN769">
        <f t="shared" ca="1" si="2070"/>
        <v>0</v>
      </c>
      <c r="DO769">
        <f t="shared" ca="1" si="2070"/>
        <v>0</v>
      </c>
      <c r="DP769">
        <f t="shared" ref="DP769:EN769" ca="1" si="2071">IF($H769="Yes",-$L769+$M769,0)</f>
        <v>0</v>
      </c>
      <c r="DQ769">
        <f t="shared" ca="1" si="2071"/>
        <v>0</v>
      </c>
      <c r="DR769">
        <f t="shared" ca="1" si="2071"/>
        <v>0</v>
      </c>
      <c r="DS769">
        <f t="shared" ca="1" si="2071"/>
        <v>0</v>
      </c>
      <c r="DT769">
        <f t="shared" ca="1" si="2071"/>
        <v>0</v>
      </c>
      <c r="DU769">
        <f t="shared" ca="1" si="2071"/>
        <v>0</v>
      </c>
      <c r="DV769">
        <f t="shared" ca="1" si="2071"/>
        <v>0</v>
      </c>
      <c r="DW769">
        <f t="shared" ca="1" si="2071"/>
        <v>0</v>
      </c>
      <c r="DX769">
        <f t="shared" ca="1" si="2071"/>
        <v>0</v>
      </c>
      <c r="DY769">
        <f t="shared" ca="1" si="2071"/>
        <v>0</v>
      </c>
      <c r="DZ769">
        <f t="shared" ca="1" si="2071"/>
        <v>0</v>
      </c>
      <c r="EA769">
        <f t="shared" ca="1" si="2071"/>
        <v>0</v>
      </c>
      <c r="EB769">
        <f t="shared" ca="1" si="2071"/>
        <v>0</v>
      </c>
      <c r="EC769">
        <f t="shared" ca="1" si="2071"/>
        <v>0</v>
      </c>
      <c r="ED769">
        <f t="shared" ca="1" si="2071"/>
        <v>0</v>
      </c>
      <c r="EE769">
        <f t="shared" ca="1" si="2071"/>
        <v>0</v>
      </c>
      <c r="EF769">
        <f t="shared" ca="1" si="2071"/>
        <v>0</v>
      </c>
      <c r="EG769">
        <f t="shared" ca="1" si="2071"/>
        <v>0</v>
      </c>
      <c r="EH769">
        <f t="shared" ca="1" si="2071"/>
        <v>0</v>
      </c>
      <c r="EI769">
        <f t="shared" ca="1" si="2071"/>
        <v>0</v>
      </c>
      <c r="EJ769">
        <f t="shared" ca="1" si="2071"/>
        <v>0</v>
      </c>
      <c r="EK769">
        <f t="shared" ca="1" si="2071"/>
        <v>0</v>
      </c>
      <c r="EL769">
        <f t="shared" ca="1" si="2071"/>
        <v>0</v>
      </c>
      <c r="EM769">
        <f t="shared" ca="1" si="2071"/>
        <v>0</v>
      </c>
      <c r="EN769" s="91">
        <f t="shared" ca="1" si="2071"/>
        <v>0</v>
      </c>
    </row>
    <row r="770" spans="1:144">
      <c r="A770">
        <f ca="1"/>
        <v>0</v>
      </c>
      <c r="B770">
        <f ca="1"/>
        <v>0</v>
      </c>
      <c r="C770">
        <f ca="1"/>
        <v>0</v>
      </c>
      <c r="D770" t="str">
        <f ca="1"/>
        <v/>
      </c>
      <c r="E770">
        <f ca="1"/>
        <v>0</v>
      </c>
      <c r="F770">
        <f ca="1"/>
        <v>0</v>
      </c>
      <c r="G770">
        <f ca="1"/>
        <v>0</v>
      </c>
      <c r="H770" t="str">
        <f ca="1"/>
        <v/>
      </c>
      <c r="I770">
        <f ca="1"/>
        <v>0</v>
      </c>
      <c r="J770" t="str">
        <f ca="1"/>
        <v/>
      </c>
      <c r="K770" t="str">
        <f ca="1"/>
        <v>0</v>
      </c>
      <c r="L770" t="str">
        <f ca="1"/>
        <v>0</v>
      </c>
      <c r="M770" t="str">
        <f ca="1"/>
        <v>0</v>
      </c>
      <c r="X770" s="91">
        <f t="shared" ref="X770:BC770" ca="1" si="2072">IF($H770="Yes",-$L770+$M770,0)</f>
        <v>0</v>
      </c>
      <c r="Y770">
        <f t="shared" ca="1" si="2072"/>
        <v>0</v>
      </c>
      <c r="Z770">
        <f t="shared" ca="1" si="2072"/>
        <v>0</v>
      </c>
      <c r="AA770">
        <f t="shared" ca="1" si="2072"/>
        <v>0</v>
      </c>
      <c r="AB770">
        <f t="shared" ca="1" si="2072"/>
        <v>0</v>
      </c>
      <c r="AC770">
        <f t="shared" ca="1" si="2072"/>
        <v>0</v>
      </c>
      <c r="AD770">
        <f t="shared" ca="1" si="2072"/>
        <v>0</v>
      </c>
      <c r="AE770">
        <f t="shared" ca="1" si="2072"/>
        <v>0</v>
      </c>
      <c r="AF770">
        <f t="shared" ca="1" si="2072"/>
        <v>0</v>
      </c>
      <c r="AG770">
        <f t="shared" ca="1" si="2072"/>
        <v>0</v>
      </c>
      <c r="AH770">
        <f t="shared" ca="1" si="2072"/>
        <v>0</v>
      </c>
      <c r="AI770">
        <f t="shared" ca="1" si="2072"/>
        <v>0</v>
      </c>
      <c r="AJ770">
        <f t="shared" ca="1" si="2072"/>
        <v>0</v>
      </c>
      <c r="AK770">
        <f t="shared" ca="1" si="2072"/>
        <v>0</v>
      </c>
      <c r="AL770">
        <f t="shared" ca="1" si="2072"/>
        <v>0</v>
      </c>
      <c r="AM770">
        <f t="shared" ca="1" si="2072"/>
        <v>0</v>
      </c>
      <c r="AN770">
        <f t="shared" ca="1" si="2072"/>
        <v>0</v>
      </c>
      <c r="AO770">
        <f t="shared" ca="1" si="2072"/>
        <v>0</v>
      </c>
      <c r="AP770">
        <f t="shared" ca="1" si="2072"/>
        <v>0</v>
      </c>
      <c r="AQ770">
        <f t="shared" ca="1" si="2072"/>
        <v>0</v>
      </c>
      <c r="AR770">
        <f t="shared" ca="1" si="2072"/>
        <v>0</v>
      </c>
      <c r="AS770">
        <f t="shared" ca="1" si="2072"/>
        <v>0</v>
      </c>
      <c r="AT770">
        <f t="shared" ca="1" si="2072"/>
        <v>0</v>
      </c>
      <c r="AU770">
        <f t="shared" ca="1" si="2072"/>
        <v>0</v>
      </c>
      <c r="AV770">
        <f t="shared" ca="1" si="2072"/>
        <v>0</v>
      </c>
      <c r="AW770">
        <f t="shared" ca="1" si="2072"/>
        <v>0</v>
      </c>
      <c r="AX770">
        <f t="shared" ca="1" si="2072"/>
        <v>0</v>
      </c>
      <c r="AY770">
        <f t="shared" ca="1" si="2072"/>
        <v>0</v>
      </c>
      <c r="AZ770">
        <f t="shared" ca="1" si="2072"/>
        <v>0</v>
      </c>
      <c r="BA770">
        <f t="shared" ca="1" si="2072"/>
        <v>0</v>
      </c>
      <c r="BB770" s="91">
        <f t="shared" ca="1" si="2072"/>
        <v>0</v>
      </c>
      <c r="BC770">
        <f t="shared" ca="1" si="2072"/>
        <v>0</v>
      </c>
      <c r="BD770">
        <f t="shared" ref="BD770:CI770" ca="1" si="2073">IF($H770="Yes",-$L770+$M770,0)</f>
        <v>0</v>
      </c>
      <c r="BE770">
        <f t="shared" ca="1" si="2073"/>
        <v>0</v>
      </c>
      <c r="BF770">
        <f t="shared" ca="1" si="2073"/>
        <v>0</v>
      </c>
      <c r="BG770">
        <f t="shared" ca="1" si="2073"/>
        <v>0</v>
      </c>
      <c r="BH770">
        <f t="shared" ca="1" si="2073"/>
        <v>0</v>
      </c>
      <c r="BI770">
        <f t="shared" ca="1" si="2073"/>
        <v>0</v>
      </c>
      <c r="BJ770">
        <f t="shared" ca="1" si="2073"/>
        <v>0</v>
      </c>
      <c r="BK770">
        <f t="shared" ca="1" si="2073"/>
        <v>0</v>
      </c>
      <c r="BL770">
        <f t="shared" ca="1" si="2073"/>
        <v>0</v>
      </c>
      <c r="BM770">
        <f t="shared" ca="1" si="2073"/>
        <v>0</v>
      </c>
      <c r="BN770">
        <f t="shared" ca="1" si="2073"/>
        <v>0</v>
      </c>
      <c r="BO770">
        <f t="shared" ca="1" si="2073"/>
        <v>0</v>
      </c>
      <c r="BP770">
        <f t="shared" ca="1" si="2073"/>
        <v>0</v>
      </c>
      <c r="BQ770">
        <f t="shared" ca="1" si="2073"/>
        <v>0</v>
      </c>
      <c r="BR770">
        <f t="shared" ca="1" si="2073"/>
        <v>0</v>
      </c>
      <c r="BS770">
        <f t="shared" ca="1" si="2073"/>
        <v>0</v>
      </c>
      <c r="BT770">
        <f t="shared" ca="1" si="2073"/>
        <v>0</v>
      </c>
      <c r="BU770">
        <f t="shared" ca="1" si="2073"/>
        <v>0</v>
      </c>
      <c r="BV770">
        <f t="shared" ca="1" si="2073"/>
        <v>0</v>
      </c>
      <c r="BW770">
        <f t="shared" ca="1" si="2073"/>
        <v>0</v>
      </c>
      <c r="BX770">
        <f t="shared" ca="1" si="2073"/>
        <v>0</v>
      </c>
      <c r="BY770">
        <f t="shared" ca="1" si="2073"/>
        <v>0</v>
      </c>
      <c r="BZ770">
        <f t="shared" ca="1" si="2073"/>
        <v>0</v>
      </c>
      <c r="CA770">
        <f t="shared" ca="1" si="2073"/>
        <v>0</v>
      </c>
      <c r="CB770">
        <f t="shared" ca="1" si="2073"/>
        <v>0</v>
      </c>
      <c r="CC770">
        <f t="shared" ca="1" si="2073"/>
        <v>0</v>
      </c>
      <c r="CD770">
        <f t="shared" ca="1" si="2073"/>
        <v>0</v>
      </c>
      <c r="CE770">
        <f t="shared" ca="1" si="2073"/>
        <v>0</v>
      </c>
      <c r="CF770" s="91">
        <f t="shared" ca="1" si="2073"/>
        <v>0</v>
      </c>
      <c r="CG770">
        <f t="shared" ca="1" si="2073"/>
        <v>0</v>
      </c>
      <c r="CH770">
        <f t="shared" ca="1" si="2073"/>
        <v>0</v>
      </c>
      <c r="CI770">
        <f t="shared" ca="1" si="2073"/>
        <v>0</v>
      </c>
      <c r="CJ770">
        <f t="shared" ref="CJ770:EN773" ca="1" si="2074">IF($H770="Yes",-$L770+$M770,0)</f>
        <v>0</v>
      </c>
      <c r="CK770">
        <f t="shared" ca="1" si="2074"/>
        <v>0</v>
      </c>
      <c r="CL770">
        <f t="shared" ca="1" si="2074"/>
        <v>0</v>
      </c>
      <c r="CM770">
        <f t="shared" ca="1" si="2074"/>
        <v>0</v>
      </c>
      <c r="CN770">
        <f t="shared" ca="1" si="2074"/>
        <v>0</v>
      </c>
      <c r="CO770">
        <f t="shared" ca="1" si="2074"/>
        <v>0</v>
      </c>
      <c r="CP770">
        <f t="shared" ca="1" si="2074"/>
        <v>0</v>
      </c>
      <c r="CQ770">
        <f t="shared" ca="1" si="2074"/>
        <v>0</v>
      </c>
      <c r="CR770">
        <f t="shared" ca="1" si="2074"/>
        <v>0</v>
      </c>
      <c r="CS770">
        <f t="shared" ca="1" si="2074"/>
        <v>0</v>
      </c>
      <c r="CT770">
        <f t="shared" ca="1" si="2074"/>
        <v>0</v>
      </c>
      <c r="CU770">
        <f t="shared" ca="1" si="2074"/>
        <v>0</v>
      </c>
      <c r="CV770">
        <f t="shared" ca="1" si="2074"/>
        <v>0</v>
      </c>
      <c r="CW770">
        <f t="shared" ca="1" si="2074"/>
        <v>0</v>
      </c>
      <c r="CX770">
        <f t="shared" ca="1" si="2074"/>
        <v>0</v>
      </c>
      <c r="CY770">
        <f t="shared" ca="1" si="2074"/>
        <v>0</v>
      </c>
      <c r="CZ770">
        <f t="shared" ca="1" si="2074"/>
        <v>0</v>
      </c>
      <c r="DA770">
        <f t="shared" ca="1" si="2074"/>
        <v>0</v>
      </c>
      <c r="DB770">
        <f t="shared" ca="1" si="2074"/>
        <v>0</v>
      </c>
      <c r="DC770">
        <f t="shared" ca="1" si="2074"/>
        <v>0</v>
      </c>
      <c r="DD770">
        <f t="shared" ca="1" si="2074"/>
        <v>0</v>
      </c>
      <c r="DE770">
        <f t="shared" ca="1" si="2074"/>
        <v>0</v>
      </c>
      <c r="DF770">
        <f t="shared" ca="1" si="2074"/>
        <v>0</v>
      </c>
      <c r="DG770">
        <f t="shared" ca="1" si="2074"/>
        <v>0</v>
      </c>
      <c r="DH770">
        <f t="shared" ca="1" si="2074"/>
        <v>0</v>
      </c>
      <c r="DI770">
        <f t="shared" ca="1" si="2074"/>
        <v>0</v>
      </c>
      <c r="DJ770" s="91">
        <f t="shared" ca="1" si="2074"/>
        <v>0</v>
      </c>
      <c r="DK770">
        <f t="shared" ca="1" si="2074"/>
        <v>0</v>
      </c>
      <c r="DL770">
        <f t="shared" ca="1" si="2074"/>
        <v>0</v>
      </c>
      <c r="DM770">
        <f t="shared" ca="1" si="2074"/>
        <v>0</v>
      </c>
      <c r="DN770">
        <f t="shared" ca="1" si="2074"/>
        <v>0</v>
      </c>
      <c r="DO770">
        <f t="shared" ca="1" si="2074"/>
        <v>0</v>
      </c>
      <c r="DP770">
        <f t="shared" ca="1" si="2074"/>
        <v>0</v>
      </c>
      <c r="DQ770">
        <f t="shared" ca="1" si="2074"/>
        <v>0</v>
      </c>
      <c r="DR770">
        <f t="shared" ca="1" si="2074"/>
        <v>0</v>
      </c>
      <c r="DS770">
        <f t="shared" ca="1" si="2074"/>
        <v>0</v>
      </c>
      <c r="DT770">
        <f t="shared" ca="1" si="2074"/>
        <v>0</v>
      </c>
      <c r="DU770">
        <f t="shared" ca="1" si="2074"/>
        <v>0</v>
      </c>
      <c r="DV770">
        <f t="shared" ca="1" si="2074"/>
        <v>0</v>
      </c>
      <c r="DW770">
        <f t="shared" ca="1" si="2074"/>
        <v>0</v>
      </c>
      <c r="DX770">
        <f t="shared" ca="1" si="2074"/>
        <v>0</v>
      </c>
      <c r="DY770">
        <f t="shared" ca="1" si="2074"/>
        <v>0</v>
      </c>
      <c r="DZ770">
        <f t="shared" ca="1" si="2074"/>
        <v>0</v>
      </c>
      <c r="EA770">
        <f t="shared" ca="1" si="2074"/>
        <v>0</v>
      </c>
      <c r="EB770">
        <f t="shared" ca="1" si="2074"/>
        <v>0</v>
      </c>
      <c r="EC770">
        <f t="shared" ca="1" si="2074"/>
        <v>0</v>
      </c>
      <c r="ED770">
        <f t="shared" ca="1" si="2074"/>
        <v>0</v>
      </c>
      <c r="EE770">
        <f t="shared" ca="1" si="2074"/>
        <v>0</v>
      </c>
      <c r="EF770">
        <f t="shared" ca="1" si="2074"/>
        <v>0</v>
      </c>
      <c r="EG770">
        <f t="shared" ca="1" si="2074"/>
        <v>0</v>
      </c>
      <c r="EH770">
        <f t="shared" ca="1" si="2074"/>
        <v>0</v>
      </c>
      <c r="EI770">
        <f t="shared" ca="1" si="2074"/>
        <v>0</v>
      </c>
      <c r="EJ770">
        <f t="shared" ca="1" si="2074"/>
        <v>0</v>
      </c>
      <c r="EK770">
        <f t="shared" ca="1" si="2074"/>
        <v>0</v>
      </c>
      <c r="EL770">
        <f t="shared" ca="1" si="2074"/>
        <v>0</v>
      </c>
      <c r="EM770">
        <f t="shared" ca="1" si="2074"/>
        <v>0</v>
      </c>
      <c r="EN770" s="91">
        <f t="shared" ca="1" si="2074"/>
        <v>0</v>
      </c>
    </row>
    <row r="771" spans="1:144">
      <c r="A771">
        <f ca="1"/>
        <v>0</v>
      </c>
      <c r="B771">
        <f ca="1"/>
        <v>0</v>
      </c>
      <c r="C771">
        <f ca="1"/>
        <v>0</v>
      </c>
      <c r="D771" t="str">
        <f ca="1"/>
        <v/>
      </c>
      <c r="E771">
        <f ca="1"/>
        <v>0</v>
      </c>
      <c r="F771">
        <f ca="1"/>
        <v>0</v>
      </c>
      <c r="G771">
        <f ca="1"/>
        <v>0</v>
      </c>
      <c r="H771" t="str">
        <f ca="1"/>
        <v/>
      </c>
      <c r="I771">
        <f ca="1"/>
        <v>0</v>
      </c>
      <c r="J771" t="str">
        <f ca="1"/>
        <v/>
      </c>
      <c r="K771" t="str">
        <f ca="1"/>
        <v>0</v>
      </c>
      <c r="L771" t="str">
        <f ca="1"/>
        <v>0</v>
      </c>
      <c r="M771" t="str">
        <f ca="1"/>
        <v>0</v>
      </c>
      <c r="X771" s="91">
        <f t="shared" ref="X771:X786" ca="1" si="2075">IF($H771="Yes",-$L771+$M771,0)</f>
        <v>0</v>
      </c>
      <c r="Y771">
        <f t="shared" ref="Y771:CJ774" ca="1" si="2076">IF($H771="Yes",-$L771+$M771,0)</f>
        <v>0</v>
      </c>
      <c r="Z771">
        <f t="shared" ca="1" si="2076"/>
        <v>0</v>
      </c>
      <c r="AA771">
        <f t="shared" ca="1" si="2076"/>
        <v>0</v>
      </c>
      <c r="AB771">
        <f t="shared" ca="1" si="2076"/>
        <v>0</v>
      </c>
      <c r="AC771">
        <f t="shared" ca="1" si="2076"/>
        <v>0</v>
      </c>
      <c r="AD771">
        <f t="shared" ca="1" si="2076"/>
        <v>0</v>
      </c>
      <c r="AE771">
        <f t="shared" ca="1" si="2076"/>
        <v>0</v>
      </c>
      <c r="AF771">
        <f t="shared" ca="1" si="2076"/>
        <v>0</v>
      </c>
      <c r="AG771">
        <f t="shared" ca="1" si="2076"/>
        <v>0</v>
      </c>
      <c r="AH771">
        <f t="shared" ca="1" si="2076"/>
        <v>0</v>
      </c>
      <c r="AI771">
        <f t="shared" ca="1" si="2076"/>
        <v>0</v>
      </c>
      <c r="AJ771">
        <f t="shared" ca="1" si="2076"/>
        <v>0</v>
      </c>
      <c r="AK771">
        <f t="shared" ca="1" si="2076"/>
        <v>0</v>
      </c>
      <c r="AL771">
        <f t="shared" ca="1" si="2076"/>
        <v>0</v>
      </c>
      <c r="AM771">
        <f t="shared" ca="1" si="2076"/>
        <v>0</v>
      </c>
      <c r="AN771">
        <f t="shared" ca="1" si="2076"/>
        <v>0</v>
      </c>
      <c r="AO771">
        <f t="shared" ca="1" si="2076"/>
        <v>0</v>
      </c>
      <c r="AP771">
        <f t="shared" ca="1" si="2076"/>
        <v>0</v>
      </c>
      <c r="AQ771">
        <f t="shared" ca="1" si="2076"/>
        <v>0</v>
      </c>
      <c r="AR771">
        <f t="shared" ca="1" si="2076"/>
        <v>0</v>
      </c>
      <c r="AS771">
        <f t="shared" ca="1" si="2076"/>
        <v>0</v>
      </c>
      <c r="AT771">
        <f t="shared" ca="1" si="2076"/>
        <v>0</v>
      </c>
      <c r="AU771">
        <f t="shared" ca="1" si="2076"/>
        <v>0</v>
      </c>
      <c r="AV771">
        <f t="shared" ca="1" si="2076"/>
        <v>0</v>
      </c>
      <c r="AW771">
        <f t="shared" ca="1" si="2076"/>
        <v>0</v>
      </c>
      <c r="AX771">
        <f t="shared" ca="1" si="2076"/>
        <v>0</v>
      </c>
      <c r="AY771">
        <f t="shared" ca="1" si="2076"/>
        <v>0</v>
      </c>
      <c r="AZ771">
        <f t="shared" ca="1" si="2076"/>
        <v>0</v>
      </c>
      <c r="BA771">
        <f t="shared" ca="1" si="2076"/>
        <v>0</v>
      </c>
      <c r="BB771" s="91">
        <f t="shared" ca="1" si="2076"/>
        <v>0</v>
      </c>
      <c r="BC771">
        <f t="shared" ca="1" si="2076"/>
        <v>0</v>
      </c>
      <c r="BD771">
        <f t="shared" ca="1" si="2076"/>
        <v>0</v>
      </c>
      <c r="BE771">
        <f t="shared" ca="1" si="2076"/>
        <v>0</v>
      </c>
      <c r="BF771">
        <f t="shared" ca="1" si="2076"/>
        <v>0</v>
      </c>
      <c r="BG771">
        <f t="shared" ca="1" si="2076"/>
        <v>0</v>
      </c>
      <c r="BH771">
        <f t="shared" ca="1" si="2076"/>
        <v>0</v>
      </c>
      <c r="BI771">
        <f t="shared" ca="1" si="2076"/>
        <v>0</v>
      </c>
      <c r="BJ771">
        <f t="shared" ca="1" si="2076"/>
        <v>0</v>
      </c>
      <c r="BK771">
        <f t="shared" ca="1" si="2076"/>
        <v>0</v>
      </c>
      <c r="BL771">
        <f t="shared" ca="1" si="2076"/>
        <v>0</v>
      </c>
      <c r="BM771">
        <f t="shared" ca="1" si="2076"/>
        <v>0</v>
      </c>
      <c r="BN771">
        <f t="shared" ca="1" si="2076"/>
        <v>0</v>
      </c>
      <c r="BO771">
        <f t="shared" ca="1" si="2076"/>
        <v>0</v>
      </c>
      <c r="BP771">
        <f t="shared" ca="1" si="2076"/>
        <v>0</v>
      </c>
      <c r="BQ771">
        <f t="shared" ca="1" si="2076"/>
        <v>0</v>
      </c>
      <c r="BR771">
        <f t="shared" ca="1" si="2076"/>
        <v>0</v>
      </c>
      <c r="BS771">
        <f t="shared" ca="1" si="2076"/>
        <v>0</v>
      </c>
      <c r="BT771">
        <f t="shared" ca="1" si="2076"/>
        <v>0</v>
      </c>
      <c r="BU771">
        <f t="shared" ca="1" si="2076"/>
        <v>0</v>
      </c>
      <c r="BV771">
        <f t="shared" ca="1" si="2076"/>
        <v>0</v>
      </c>
      <c r="BW771">
        <f t="shared" ca="1" si="2076"/>
        <v>0</v>
      </c>
      <c r="BX771">
        <f t="shared" ca="1" si="2076"/>
        <v>0</v>
      </c>
      <c r="BY771">
        <f t="shared" ca="1" si="2076"/>
        <v>0</v>
      </c>
      <c r="BZ771">
        <f t="shared" ca="1" si="2076"/>
        <v>0</v>
      </c>
      <c r="CA771">
        <f t="shared" ca="1" si="2076"/>
        <v>0</v>
      </c>
      <c r="CB771">
        <f t="shared" ca="1" si="2076"/>
        <v>0</v>
      </c>
      <c r="CC771">
        <f t="shared" ca="1" si="2076"/>
        <v>0</v>
      </c>
      <c r="CD771">
        <f t="shared" ca="1" si="2076"/>
        <v>0</v>
      </c>
      <c r="CE771">
        <f t="shared" ca="1" si="2076"/>
        <v>0</v>
      </c>
      <c r="CF771" s="91">
        <f t="shared" ca="1" si="2076"/>
        <v>0</v>
      </c>
      <c r="CG771">
        <f t="shared" ca="1" si="2076"/>
        <v>0</v>
      </c>
      <c r="CH771">
        <f t="shared" ca="1" si="2076"/>
        <v>0</v>
      </c>
      <c r="CI771">
        <f t="shared" ca="1" si="2076"/>
        <v>0</v>
      </c>
      <c r="CJ771">
        <f t="shared" ca="1" si="2076"/>
        <v>0</v>
      </c>
      <c r="CK771">
        <f t="shared" ca="1" si="2074"/>
        <v>0</v>
      </c>
      <c r="CL771">
        <f t="shared" ca="1" si="2074"/>
        <v>0</v>
      </c>
      <c r="CM771">
        <f t="shared" ca="1" si="2074"/>
        <v>0</v>
      </c>
      <c r="CN771">
        <f t="shared" ca="1" si="2074"/>
        <v>0</v>
      </c>
      <c r="CO771">
        <f t="shared" ca="1" si="2074"/>
        <v>0</v>
      </c>
      <c r="CP771">
        <f t="shared" ca="1" si="2074"/>
        <v>0</v>
      </c>
      <c r="CQ771">
        <f t="shared" ca="1" si="2074"/>
        <v>0</v>
      </c>
      <c r="CR771">
        <f t="shared" ca="1" si="2074"/>
        <v>0</v>
      </c>
      <c r="CS771">
        <f t="shared" ca="1" si="2074"/>
        <v>0</v>
      </c>
      <c r="CT771">
        <f t="shared" ca="1" si="2074"/>
        <v>0</v>
      </c>
      <c r="CU771">
        <f t="shared" ca="1" si="2074"/>
        <v>0</v>
      </c>
      <c r="CV771">
        <f t="shared" ca="1" si="2074"/>
        <v>0</v>
      </c>
      <c r="CW771">
        <f t="shared" ca="1" si="2074"/>
        <v>0</v>
      </c>
      <c r="CX771">
        <f t="shared" ca="1" si="2074"/>
        <v>0</v>
      </c>
      <c r="CY771">
        <f t="shared" ca="1" si="2074"/>
        <v>0</v>
      </c>
      <c r="CZ771">
        <f t="shared" ca="1" si="2074"/>
        <v>0</v>
      </c>
      <c r="DA771">
        <f t="shared" ca="1" si="2074"/>
        <v>0</v>
      </c>
      <c r="DB771">
        <f t="shared" ca="1" si="2074"/>
        <v>0</v>
      </c>
      <c r="DC771">
        <f t="shared" ca="1" si="2074"/>
        <v>0</v>
      </c>
      <c r="DD771">
        <f t="shared" ca="1" si="2074"/>
        <v>0</v>
      </c>
      <c r="DE771">
        <f t="shared" ca="1" si="2074"/>
        <v>0</v>
      </c>
      <c r="DF771">
        <f t="shared" ca="1" si="2074"/>
        <v>0</v>
      </c>
      <c r="DG771">
        <f t="shared" ca="1" si="2074"/>
        <v>0</v>
      </c>
      <c r="DH771">
        <f t="shared" ca="1" si="2074"/>
        <v>0</v>
      </c>
      <c r="DI771">
        <f t="shared" ca="1" si="2074"/>
        <v>0</v>
      </c>
      <c r="DJ771" s="91">
        <f t="shared" ca="1" si="2074"/>
        <v>0</v>
      </c>
      <c r="DK771">
        <f t="shared" ca="1" si="2074"/>
        <v>0</v>
      </c>
      <c r="DL771">
        <f t="shared" ca="1" si="2074"/>
        <v>0</v>
      </c>
      <c r="DM771">
        <f t="shared" ca="1" si="2074"/>
        <v>0</v>
      </c>
      <c r="DN771">
        <f t="shared" ca="1" si="2074"/>
        <v>0</v>
      </c>
      <c r="DO771">
        <f t="shared" ca="1" si="2074"/>
        <v>0</v>
      </c>
      <c r="DP771">
        <f t="shared" ca="1" si="2074"/>
        <v>0</v>
      </c>
      <c r="DQ771">
        <f t="shared" ca="1" si="2074"/>
        <v>0</v>
      </c>
      <c r="DR771">
        <f t="shared" ca="1" si="2074"/>
        <v>0</v>
      </c>
      <c r="DS771">
        <f t="shared" ca="1" si="2074"/>
        <v>0</v>
      </c>
      <c r="DT771">
        <f t="shared" ca="1" si="2074"/>
        <v>0</v>
      </c>
      <c r="DU771">
        <f t="shared" ca="1" si="2074"/>
        <v>0</v>
      </c>
      <c r="DV771">
        <f t="shared" ca="1" si="2074"/>
        <v>0</v>
      </c>
      <c r="DW771">
        <f t="shared" ca="1" si="2074"/>
        <v>0</v>
      </c>
      <c r="DX771">
        <f t="shared" ca="1" si="2074"/>
        <v>0</v>
      </c>
      <c r="DY771">
        <f t="shared" ca="1" si="2074"/>
        <v>0</v>
      </c>
      <c r="DZ771">
        <f t="shared" ca="1" si="2074"/>
        <v>0</v>
      </c>
      <c r="EA771">
        <f t="shared" ca="1" si="2074"/>
        <v>0</v>
      </c>
      <c r="EB771">
        <f t="shared" ca="1" si="2074"/>
        <v>0</v>
      </c>
      <c r="EC771">
        <f t="shared" ca="1" si="2074"/>
        <v>0</v>
      </c>
      <c r="ED771">
        <f t="shared" ca="1" si="2074"/>
        <v>0</v>
      </c>
      <c r="EE771">
        <f t="shared" ca="1" si="2074"/>
        <v>0</v>
      </c>
      <c r="EF771">
        <f t="shared" ca="1" si="2074"/>
        <v>0</v>
      </c>
      <c r="EG771">
        <f t="shared" ca="1" si="2074"/>
        <v>0</v>
      </c>
      <c r="EH771">
        <f t="shared" ca="1" si="2074"/>
        <v>0</v>
      </c>
      <c r="EI771">
        <f t="shared" ca="1" si="2074"/>
        <v>0</v>
      </c>
      <c r="EJ771">
        <f t="shared" ca="1" si="2074"/>
        <v>0</v>
      </c>
      <c r="EK771">
        <f t="shared" ca="1" si="2074"/>
        <v>0</v>
      </c>
      <c r="EL771">
        <f t="shared" ca="1" si="2074"/>
        <v>0</v>
      </c>
      <c r="EM771">
        <f t="shared" ca="1" si="2074"/>
        <v>0</v>
      </c>
      <c r="EN771" s="91">
        <f t="shared" ca="1" si="2074"/>
        <v>0</v>
      </c>
    </row>
    <row r="772" spans="1:144">
      <c r="A772">
        <f ca="1"/>
        <v>0</v>
      </c>
      <c r="B772">
        <f ca="1"/>
        <v>0</v>
      </c>
      <c r="C772">
        <f ca="1"/>
        <v>0</v>
      </c>
      <c r="D772" t="str">
        <f ca="1"/>
        <v/>
      </c>
      <c r="E772">
        <f ca="1"/>
        <v>0</v>
      </c>
      <c r="F772">
        <f ca="1"/>
        <v>0</v>
      </c>
      <c r="G772">
        <f ca="1"/>
        <v>0</v>
      </c>
      <c r="H772" t="str">
        <f ca="1"/>
        <v/>
      </c>
      <c r="I772">
        <f ca="1"/>
        <v>0</v>
      </c>
      <c r="J772" t="str">
        <f ca="1"/>
        <v/>
      </c>
      <c r="K772" t="str">
        <f ca="1"/>
        <v>0</v>
      </c>
      <c r="L772" t="str">
        <f ca="1"/>
        <v>0</v>
      </c>
      <c r="M772" t="str">
        <f ca="1"/>
        <v>0</v>
      </c>
      <c r="X772" s="91">
        <f t="shared" ca="1" si="2075"/>
        <v>0</v>
      </c>
      <c r="Y772">
        <f t="shared" ca="1" si="2076"/>
        <v>0</v>
      </c>
      <c r="Z772">
        <f t="shared" ca="1" si="2076"/>
        <v>0</v>
      </c>
      <c r="AA772">
        <f t="shared" ca="1" si="2076"/>
        <v>0</v>
      </c>
      <c r="AB772">
        <f t="shared" ca="1" si="2076"/>
        <v>0</v>
      </c>
      <c r="AC772">
        <f t="shared" ca="1" si="2076"/>
        <v>0</v>
      </c>
      <c r="AD772">
        <f t="shared" ca="1" si="2076"/>
        <v>0</v>
      </c>
      <c r="AE772">
        <f t="shared" ca="1" si="2076"/>
        <v>0</v>
      </c>
      <c r="AF772">
        <f t="shared" ca="1" si="2076"/>
        <v>0</v>
      </c>
      <c r="AG772">
        <f t="shared" ca="1" si="2076"/>
        <v>0</v>
      </c>
      <c r="AH772">
        <f t="shared" ca="1" si="2076"/>
        <v>0</v>
      </c>
      <c r="AI772">
        <f t="shared" ca="1" si="2076"/>
        <v>0</v>
      </c>
      <c r="AJ772">
        <f t="shared" ca="1" si="2076"/>
        <v>0</v>
      </c>
      <c r="AK772">
        <f t="shared" ca="1" si="2076"/>
        <v>0</v>
      </c>
      <c r="AL772">
        <f t="shared" ca="1" si="2076"/>
        <v>0</v>
      </c>
      <c r="AM772">
        <f t="shared" ca="1" si="2076"/>
        <v>0</v>
      </c>
      <c r="AN772">
        <f t="shared" ca="1" si="2076"/>
        <v>0</v>
      </c>
      <c r="AO772">
        <f t="shared" ca="1" si="2076"/>
        <v>0</v>
      </c>
      <c r="AP772">
        <f t="shared" ca="1" si="2076"/>
        <v>0</v>
      </c>
      <c r="AQ772">
        <f t="shared" ca="1" si="2076"/>
        <v>0</v>
      </c>
      <c r="AR772">
        <f t="shared" ca="1" si="2076"/>
        <v>0</v>
      </c>
      <c r="AS772">
        <f t="shared" ca="1" si="2076"/>
        <v>0</v>
      </c>
      <c r="AT772">
        <f t="shared" ca="1" si="2076"/>
        <v>0</v>
      </c>
      <c r="AU772">
        <f t="shared" ca="1" si="2076"/>
        <v>0</v>
      </c>
      <c r="AV772">
        <f t="shared" ca="1" si="2076"/>
        <v>0</v>
      </c>
      <c r="AW772">
        <f t="shared" ca="1" si="2076"/>
        <v>0</v>
      </c>
      <c r="AX772">
        <f t="shared" ca="1" si="2076"/>
        <v>0</v>
      </c>
      <c r="AY772">
        <f t="shared" ca="1" si="2076"/>
        <v>0</v>
      </c>
      <c r="AZ772">
        <f t="shared" ca="1" si="2076"/>
        <v>0</v>
      </c>
      <c r="BA772">
        <f t="shared" ca="1" si="2076"/>
        <v>0</v>
      </c>
      <c r="BB772" s="91">
        <f t="shared" ca="1" si="2076"/>
        <v>0</v>
      </c>
      <c r="BC772">
        <f t="shared" ca="1" si="2076"/>
        <v>0</v>
      </c>
      <c r="BD772">
        <f t="shared" ca="1" si="2076"/>
        <v>0</v>
      </c>
      <c r="BE772">
        <f t="shared" ca="1" si="2076"/>
        <v>0</v>
      </c>
      <c r="BF772">
        <f t="shared" ca="1" si="2076"/>
        <v>0</v>
      </c>
      <c r="BG772">
        <f t="shared" ca="1" si="2076"/>
        <v>0</v>
      </c>
      <c r="BH772">
        <f t="shared" ca="1" si="2076"/>
        <v>0</v>
      </c>
      <c r="BI772">
        <f t="shared" ca="1" si="2076"/>
        <v>0</v>
      </c>
      <c r="BJ772">
        <f t="shared" ca="1" si="2076"/>
        <v>0</v>
      </c>
      <c r="BK772">
        <f t="shared" ca="1" si="2076"/>
        <v>0</v>
      </c>
      <c r="BL772">
        <f t="shared" ca="1" si="2076"/>
        <v>0</v>
      </c>
      <c r="BM772">
        <f t="shared" ca="1" si="2076"/>
        <v>0</v>
      </c>
      <c r="BN772">
        <f t="shared" ca="1" si="2076"/>
        <v>0</v>
      </c>
      <c r="BO772">
        <f t="shared" ca="1" si="2076"/>
        <v>0</v>
      </c>
      <c r="BP772">
        <f t="shared" ca="1" si="2076"/>
        <v>0</v>
      </c>
      <c r="BQ772">
        <f t="shared" ca="1" si="2076"/>
        <v>0</v>
      </c>
      <c r="BR772">
        <f t="shared" ca="1" si="2076"/>
        <v>0</v>
      </c>
      <c r="BS772">
        <f t="shared" ca="1" si="2076"/>
        <v>0</v>
      </c>
      <c r="BT772">
        <f t="shared" ca="1" si="2076"/>
        <v>0</v>
      </c>
      <c r="BU772">
        <f t="shared" ca="1" si="2076"/>
        <v>0</v>
      </c>
      <c r="BV772">
        <f t="shared" ca="1" si="2076"/>
        <v>0</v>
      </c>
      <c r="BW772">
        <f t="shared" ca="1" si="2076"/>
        <v>0</v>
      </c>
      <c r="BX772">
        <f t="shared" ca="1" si="2076"/>
        <v>0</v>
      </c>
      <c r="BY772">
        <f t="shared" ca="1" si="2076"/>
        <v>0</v>
      </c>
      <c r="BZ772">
        <f t="shared" ca="1" si="2076"/>
        <v>0</v>
      </c>
      <c r="CA772">
        <f t="shared" ca="1" si="2076"/>
        <v>0</v>
      </c>
      <c r="CB772">
        <f t="shared" ca="1" si="2076"/>
        <v>0</v>
      </c>
      <c r="CC772">
        <f t="shared" ca="1" si="2076"/>
        <v>0</v>
      </c>
      <c r="CD772">
        <f t="shared" ca="1" si="2076"/>
        <v>0</v>
      </c>
      <c r="CE772">
        <f t="shared" ca="1" si="2076"/>
        <v>0</v>
      </c>
      <c r="CF772" s="91">
        <f t="shared" ca="1" si="2076"/>
        <v>0</v>
      </c>
      <c r="CG772">
        <f t="shared" ca="1" si="2076"/>
        <v>0</v>
      </c>
      <c r="CH772">
        <f t="shared" ca="1" si="2076"/>
        <v>0</v>
      </c>
      <c r="CI772">
        <f t="shared" ca="1" si="2076"/>
        <v>0</v>
      </c>
      <c r="CJ772">
        <f t="shared" ca="1" si="2076"/>
        <v>0</v>
      </c>
      <c r="CK772">
        <f t="shared" ca="1" si="2074"/>
        <v>0</v>
      </c>
      <c r="CL772">
        <f t="shared" ca="1" si="2074"/>
        <v>0</v>
      </c>
      <c r="CM772">
        <f t="shared" ca="1" si="2074"/>
        <v>0</v>
      </c>
      <c r="CN772">
        <f t="shared" ca="1" si="2074"/>
        <v>0</v>
      </c>
      <c r="CO772">
        <f t="shared" ca="1" si="2074"/>
        <v>0</v>
      </c>
      <c r="CP772">
        <f t="shared" ca="1" si="2074"/>
        <v>0</v>
      </c>
      <c r="CQ772">
        <f t="shared" ca="1" si="2074"/>
        <v>0</v>
      </c>
      <c r="CR772">
        <f t="shared" ca="1" si="2074"/>
        <v>0</v>
      </c>
      <c r="CS772">
        <f t="shared" ca="1" si="2074"/>
        <v>0</v>
      </c>
      <c r="CT772">
        <f t="shared" ca="1" si="2074"/>
        <v>0</v>
      </c>
      <c r="CU772">
        <f t="shared" ca="1" si="2074"/>
        <v>0</v>
      </c>
      <c r="CV772">
        <f t="shared" ca="1" si="2074"/>
        <v>0</v>
      </c>
      <c r="CW772">
        <f t="shared" ca="1" si="2074"/>
        <v>0</v>
      </c>
      <c r="CX772">
        <f t="shared" ca="1" si="2074"/>
        <v>0</v>
      </c>
      <c r="CY772">
        <f t="shared" ca="1" si="2074"/>
        <v>0</v>
      </c>
      <c r="CZ772">
        <f t="shared" ca="1" si="2074"/>
        <v>0</v>
      </c>
      <c r="DA772">
        <f t="shared" ca="1" si="2074"/>
        <v>0</v>
      </c>
      <c r="DB772">
        <f t="shared" ca="1" si="2074"/>
        <v>0</v>
      </c>
      <c r="DC772">
        <f t="shared" ca="1" si="2074"/>
        <v>0</v>
      </c>
      <c r="DD772">
        <f t="shared" ca="1" si="2074"/>
        <v>0</v>
      </c>
      <c r="DE772">
        <f t="shared" ca="1" si="2074"/>
        <v>0</v>
      </c>
      <c r="DF772">
        <f t="shared" ca="1" si="2074"/>
        <v>0</v>
      </c>
      <c r="DG772">
        <f t="shared" ca="1" si="2074"/>
        <v>0</v>
      </c>
      <c r="DH772">
        <f t="shared" ca="1" si="2074"/>
        <v>0</v>
      </c>
      <c r="DI772">
        <f t="shared" ca="1" si="2074"/>
        <v>0</v>
      </c>
      <c r="DJ772" s="91">
        <f t="shared" ca="1" si="2074"/>
        <v>0</v>
      </c>
      <c r="DK772">
        <f t="shared" ca="1" si="2074"/>
        <v>0</v>
      </c>
      <c r="DL772">
        <f t="shared" ca="1" si="2074"/>
        <v>0</v>
      </c>
      <c r="DM772">
        <f t="shared" ca="1" si="2074"/>
        <v>0</v>
      </c>
      <c r="DN772">
        <f t="shared" ca="1" si="2074"/>
        <v>0</v>
      </c>
      <c r="DO772">
        <f t="shared" ca="1" si="2074"/>
        <v>0</v>
      </c>
      <c r="DP772">
        <f t="shared" ca="1" si="2074"/>
        <v>0</v>
      </c>
      <c r="DQ772">
        <f t="shared" ca="1" si="2074"/>
        <v>0</v>
      </c>
      <c r="DR772">
        <f t="shared" ca="1" si="2074"/>
        <v>0</v>
      </c>
      <c r="DS772">
        <f t="shared" ca="1" si="2074"/>
        <v>0</v>
      </c>
      <c r="DT772">
        <f t="shared" ca="1" si="2074"/>
        <v>0</v>
      </c>
      <c r="DU772">
        <f t="shared" ca="1" si="2074"/>
        <v>0</v>
      </c>
      <c r="DV772">
        <f t="shared" ca="1" si="2074"/>
        <v>0</v>
      </c>
      <c r="DW772">
        <f t="shared" ca="1" si="2074"/>
        <v>0</v>
      </c>
      <c r="DX772">
        <f t="shared" ca="1" si="2074"/>
        <v>0</v>
      </c>
      <c r="DY772">
        <f t="shared" ca="1" si="2074"/>
        <v>0</v>
      </c>
      <c r="DZ772">
        <f t="shared" ca="1" si="2074"/>
        <v>0</v>
      </c>
      <c r="EA772">
        <f t="shared" ca="1" si="2074"/>
        <v>0</v>
      </c>
      <c r="EB772">
        <f t="shared" ca="1" si="2074"/>
        <v>0</v>
      </c>
      <c r="EC772">
        <f t="shared" ca="1" si="2074"/>
        <v>0</v>
      </c>
      <c r="ED772">
        <f t="shared" ca="1" si="2074"/>
        <v>0</v>
      </c>
      <c r="EE772">
        <f t="shared" ca="1" si="2074"/>
        <v>0</v>
      </c>
      <c r="EF772">
        <f t="shared" ca="1" si="2074"/>
        <v>0</v>
      </c>
      <c r="EG772">
        <f t="shared" ca="1" si="2074"/>
        <v>0</v>
      </c>
      <c r="EH772">
        <f t="shared" ca="1" si="2074"/>
        <v>0</v>
      </c>
      <c r="EI772">
        <f t="shared" ca="1" si="2074"/>
        <v>0</v>
      </c>
      <c r="EJ772">
        <f t="shared" ca="1" si="2074"/>
        <v>0</v>
      </c>
      <c r="EK772">
        <f t="shared" ca="1" si="2074"/>
        <v>0</v>
      </c>
      <c r="EL772">
        <f t="shared" ca="1" si="2074"/>
        <v>0</v>
      </c>
      <c r="EM772">
        <f t="shared" ca="1" si="2074"/>
        <v>0</v>
      </c>
      <c r="EN772" s="91">
        <f t="shared" ca="1" si="2074"/>
        <v>0</v>
      </c>
    </row>
    <row r="773" spans="1:144">
      <c r="A773">
        <f ca="1"/>
        <v>0</v>
      </c>
      <c r="B773">
        <f ca="1"/>
        <v>0</v>
      </c>
      <c r="C773">
        <f ca="1"/>
        <v>0</v>
      </c>
      <c r="D773" t="str">
        <f ca="1"/>
        <v/>
      </c>
      <c r="E773">
        <f ca="1"/>
        <v>0</v>
      </c>
      <c r="F773">
        <f ca="1"/>
        <v>0</v>
      </c>
      <c r="G773">
        <f ca="1"/>
        <v>0</v>
      </c>
      <c r="H773" t="str">
        <f ca="1"/>
        <v/>
      </c>
      <c r="I773">
        <f ca="1"/>
        <v>0</v>
      </c>
      <c r="J773" t="str">
        <f ca="1"/>
        <v/>
      </c>
      <c r="K773" t="str">
        <f ca="1"/>
        <v>0</v>
      </c>
      <c r="L773" t="str">
        <f ca="1"/>
        <v>0</v>
      </c>
      <c r="M773" t="str">
        <f ca="1"/>
        <v>0</v>
      </c>
      <c r="X773" s="91">
        <f t="shared" ca="1" si="2075"/>
        <v>0</v>
      </c>
      <c r="Y773">
        <f t="shared" ca="1" si="2076"/>
        <v>0</v>
      </c>
      <c r="Z773">
        <f t="shared" ca="1" si="2076"/>
        <v>0</v>
      </c>
      <c r="AA773">
        <f t="shared" ca="1" si="2076"/>
        <v>0</v>
      </c>
      <c r="AB773">
        <f t="shared" ca="1" si="2076"/>
        <v>0</v>
      </c>
      <c r="AC773">
        <f t="shared" ca="1" si="2076"/>
        <v>0</v>
      </c>
      <c r="AD773">
        <f t="shared" ca="1" si="2076"/>
        <v>0</v>
      </c>
      <c r="AE773">
        <f t="shared" ca="1" si="2076"/>
        <v>0</v>
      </c>
      <c r="AF773">
        <f t="shared" ca="1" si="2076"/>
        <v>0</v>
      </c>
      <c r="AG773">
        <f t="shared" ca="1" si="2076"/>
        <v>0</v>
      </c>
      <c r="AH773">
        <f t="shared" ca="1" si="2076"/>
        <v>0</v>
      </c>
      <c r="AI773">
        <f t="shared" ca="1" si="2076"/>
        <v>0</v>
      </c>
      <c r="AJ773">
        <f t="shared" ca="1" si="2076"/>
        <v>0</v>
      </c>
      <c r="AK773">
        <f t="shared" ca="1" si="2076"/>
        <v>0</v>
      </c>
      <c r="AL773">
        <f t="shared" ca="1" si="2076"/>
        <v>0</v>
      </c>
      <c r="AM773">
        <f t="shared" ca="1" si="2076"/>
        <v>0</v>
      </c>
      <c r="AN773">
        <f t="shared" ca="1" si="2076"/>
        <v>0</v>
      </c>
      <c r="AO773">
        <f t="shared" ca="1" si="2076"/>
        <v>0</v>
      </c>
      <c r="AP773">
        <f t="shared" ca="1" si="2076"/>
        <v>0</v>
      </c>
      <c r="AQ773">
        <f t="shared" ca="1" si="2076"/>
        <v>0</v>
      </c>
      <c r="AR773">
        <f t="shared" ca="1" si="2076"/>
        <v>0</v>
      </c>
      <c r="AS773">
        <f t="shared" ca="1" si="2076"/>
        <v>0</v>
      </c>
      <c r="AT773">
        <f t="shared" ca="1" si="2076"/>
        <v>0</v>
      </c>
      <c r="AU773">
        <f t="shared" ca="1" si="2076"/>
        <v>0</v>
      </c>
      <c r="AV773">
        <f t="shared" ca="1" si="2076"/>
        <v>0</v>
      </c>
      <c r="AW773">
        <f t="shared" ca="1" si="2076"/>
        <v>0</v>
      </c>
      <c r="AX773">
        <f t="shared" ca="1" si="2076"/>
        <v>0</v>
      </c>
      <c r="AY773">
        <f t="shared" ca="1" si="2076"/>
        <v>0</v>
      </c>
      <c r="AZ773">
        <f t="shared" ca="1" si="2076"/>
        <v>0</v>
      </c>
      <c r="BA773">
        <f t="shared" ca="1" si="2076"/>
        <v>0</v>
      </c>
      <c r="BB773" s="91">
        <f t="shared" ca="1" si="2076"/>
        <v>0</v>
      </c>
      <c r="BC773">
        <f t="shared" ca="1" si="2076"/>
        <v>0</v>
      </c>
      <c r="BD773">
        <f t="shared" ca="1" si="2076"/>
        <v>0</v>
      </c>
      <c r="BE773">
        <f t="shared" ca="1" si="2076"/>
        <v>0</v>
      </c>
      <c r="BF773">
        <f t="shared" ca="1" si="2076"/>
        <v>0</v>
      </c>
      <c r="BG773">
        <f t="shared" ca="1" si="2076"/>
        <v>0</v>
      </c>
      <c r="BH773">
        <f t="shared" ca="1" si="2076"/>
        <v>0</v>
      </c>
      <c r="BI773">
        <f t="shared" ca="1" si="2076"/>
        <v>0</v>
      </c>
      <c r="BJ773">
        <f t="shared" ca="1" si="2076"/>
        <v>0</v>
      </c>
      <c r="BK773">
        <f t="shared" ca="1" si="2076"/>
        <v>0</v>
      </c>
      <c r="BL773">
        <f t="shared" ca="1" si="2076"/>
        <v>0</v>
      </c>
      <c r="BM773">
        <f t="shared" ca="1" si="2076"/>
        <v>0</v>
      </c>
      <c r="BN773">
        <f t="shared" ca="1" si="2076"/>
        <v>0</v>
      </c>
      <c r="BO773">
        <f t="shared" ca="1" si="2076"/>
        <v>0</v>
      </c>
      <c r="BP773">
        <f t="shared" ca="1" si="2076"/>
        <v>0</v>
      </c>
      <c r="BQ773">
        <f t="shared" ca="1" si="2076"/>
        <v>0</v>
      </c>
      <c r="BR773">
        <f t="shared" ca="1" si="2076"/>
        <v>0</v>
      </c>
      <c r="BS773">
        <f t="shared" ca="1" si="2076"/>
        <v>0</v>
      </c>
      <c r="BT773">
        <f t="shared" ca="1" si="2076"/>
        <v>0</v>
      </c>
      <c r="BU773">
        <f t="shared" ca="1" si="2076"/>
        <v>0</v>
      </c>
      <c r="BV773">
        <f t="shared" ca="1" si="2076"/>
        <v>0</v>
      </c>
      <c r="BW773">
        <f t="shared" ca="1" si="2076"/>
        <v>0</v>
      </c>
      <c r="BX773">
        <f t="shared" ca="1" si="2076"/>
        <v>0</v>
      </c>
      <c r="BY773">
        <f t="shared" ca="1" si="2076"/>
        <v>0</v>
      </c>
      <c r="BZ773">
        <f t="shared" ca="1" si="2076"/>
        <v>0</v>
      </c>
      <c r="CA773">
        <f t="shared" ca="1" si="2076"/>
        <v>0</v>
      </c>
      <c r="CB773">
        <f t="shared" ca="1" si="2076"/>
        <v>0</v>
      </c>
      <c r="CC773">
        <f t="shared" ca="1" si="2076"/>
        <v>0</v>
      </c>
      <c r="CD773">
        <f t="shared" ca="1" si="2076"/>
        <v>0</v>
      </c>
      <c r="CE773">
        <f t="shared" ca="1" si="2076"/>
        <v>0</v>
      </c>
      <c r="CF773" s="91">
        <f t="shared" ca="1" si="2076"/>
        <v>0</v>
      </c>
      <c r="CG773">
        <f t="shared" ca="1" si="2076"/>
        <v>0</v>
      </c>
      <c r="CH773">
        <f t="shared" ca="1" si="2076"/>
        <v>0</v>
      </c>
      <c r="CI773">
        <f t="shared" ca="1" si="2076"/>
        <v>0</v>
      </c>
      <c r="CJ773">
        <f t="shared" ca="1" si="2076"/>
        <v>0</v>
      </c>
      <c r="CK773">
        <f t="shared" ca="1" si="2074"/>
        <v>0</v>
      </c>
      <c r="CL773">
        <f t="shared" ca="1" si="2074"/>
        <v>0</v>
      </c>
      <c r="CM773">
        <f t="shared" ca="1" si="2074"/>
        <v>0</v>
      </c>
      <c r="CN773">
        <f t="shared" ca="1" si="2074"/>
        <v>0</v>
      </c>
      <c r="CO773">
        <f t="shared" ca="1" si="2074"/>
        <v>0</v>
      </c>
      <c r="CP773">
        <f t="shared" ca="1" si="2074"/>
        <v>0</v>
      </c>
      <c r="CQ773">
        <f t="shared" ca="1" si="2074"/>
        <v>0</v>
      </c>
      <c r="CR773">
        <f t="shared" ca="1" si="2074"/>
        <v>0</v>
      </c>
      <c r="CS773">
        <f t="shared" ca="1" si="2074"/>
        <v>0</v>
      </c>
      <c r="CT773">
        <f t="shared" ca="1" si="2074"/>
        <v>0</v>
      </c>
      <c r="CU773">
        <f t="shared" ca="1" si="2074"/>
        <v>0</v>
      </c>
      <c r="CV773">
        <f t="shared" ca="1" si="2074"/>
        <v>0</v>
      </c>
      <c r="CW773">
        <f t="shared" ca="1" si="2074"/>
        <v>0</v>
      </c>
      <c r="CX773">
        <f t="shared" ca="1" si="2074"/>
        <v>0</v>
      </c>
      <c r="CY773">
        <f t="shared" ca="1" si="2074"/>
        <v>0</v>
      </c>
      <c r="CZ773">
        <f t="shared" ca="1" si="2074"/>
        <v>0</v>
      </c>
      <c r="DA773">
        <f t="shared" ca="1" si="2074"/>
        <v>0</v>
      </c>
      <c r="DB773">
        <f t="shared" ca="1" si="2074"/>
        <v>0</v>
      </c>
      <c r="DC773">
        <f t="shared" ca="1" si="2074"/>
        <v>0</v>
      </c>
      <c r="DD773">
        <f t="shared" ca="1" si="2074"/>
        <v>0</v>
      </c>
      <c r="DE773">
        <f t="shared" ca="1" si="2074"/>
        <v>0</v>
      </c>
      <c r="DF773">
        <f t="shared" ca="1" si="2074"/>
        <v>0</v>
      </c>
      <c r="DG773">
        <f t="shared" ca="1" si="2074"/>
        <v>0</v>
      </c>
      <c r="DH773">
        <f t="shared" ca="1" si="2074"/>
        <v>0</v>
      </c>
      <c r="DI773">
        <f t="shared" ca="1" si="2074"/>
        <v>0</v>
      </c>
      <c r="DJ773" s="91">
        <f t="shared" ca="1" si="2074"/>
        <v>0</v>
      </c>
      <c r="DK773">
        <f t="shared" ca="1" si="2074"/>
        <v>0</v>
      </c>
      <c r="DL773">
        <f t="shared" ca="1" si="2074"/>
        <v>0</v>
      </c>
      <c r="DM773">
        <f t="shared" ca="1" si="2074"/>
        <v>0</v>
      </c>
      <c r="DN773">
        <f t="shared" ca="1" si="2074"/>
        <v>0</v>
      </c>
      <c r="DO773">
        <f t="shared" ca="1" si="2074"/>
        <v>0</v>
      </c>
      <c r="DP773">
        <f t="shared" ca="1" si="2074"/>
        <v>0</v>
      </c>
      <c r="DQ773">
        <f t="shared" ca="1" si="2074"/>
        <v>0</v>
      </c>
      <c r="DR773">
        <f t="shared" ca="1" si="2074"/>
        <v>0</v>
      </c>
      <c r="DS773">
        <f t="shared" ca="1" si="2074"/>
        <v>0</v>
      </c>
      <c r="DT773">
        <f t="shared" ca="1" si="2074"/>
        <v>0</v>
      </c>
      <c r="DU773">
        <f t="shared" ca="1" si="2074"/>
        <v>0</v>
      </c>
      <c r="DV773">
        <f t="shared" ca="1" si="2074"/>
        <v>0</v>
      </c>
      <c r="DW773">
        <f t="shared" ca="1" si="2074"/>
        <v>0</v>
      </c>
      <c r="DX773">
        <f t="shared" ca="1" si="2074"/>
        <v>0</v>
      </c>
      <c r="DY773">
        <f t="shared" ca="1" si="2074"/>
        <v>0</v>
      </c>
      <c r="DZ773">
        <f t="shared" ca="1" si="2074"/>
        <v>0</v>
      </c>
      <c r="EA773">
        <f t="shared" ca="1" si="2074"/>
        <v>0</v>
      </c>
      <c r="EB773">
        <f t="shared" ca="1" si="2074"/>
        <v>0</v>
      </c>
      <c r="EC773">
        <f t="shared" ca="1" si="2074"/>
        <v>0</v>
      </c>
      <c r="ED773">
        <f t="shared" ca="1" si="2074"/>
        <v>0</v>
      </c>
      <c r="EE773">
        <f t="shared" ca="1" si="2074"/>
        <v>0</v>
      </c>
      <c r="EF773">
        <f t="shared" ca="1" si="2074"/>
        <v>0</v>
      </c>
      <c r="EG773">
        <f t="shared" ca="1" si="2074"/>
        <v>0</v>
      </c>
      <c r="EH773">
        <f t="shared" ca="1" si="2074"/>
        <v>0</v>
      </c>
      <c r="EI773">
        <f t="shared" ca="1" si="2074"/>
        <v>0</v>
      </c>
      <c r="EJ773">
        <f t="shared" ca="1" si="2074"/>
        <v>0</v>
      </c>
      <c r="EK773">
        <f t="shared" ca="1" si="2074"/>
        <v>0</v>
      </c>
      <c r="EL773">
        <f t="shared" ca="1" si="2074"/>
        <v>0</v>
      </c>
      <c r="EM773">
        <f t="shared" ca="1" si="2074"/>
        <v>0</v>
      </c>
      <c r="EN773" s="91">
        <f t="shared" ca="1" si="2074"/>
        <v>0</v>
      </c>
    </row>
    <row r="774" spans="1:144">
      <c r="A774">
        <f ca="1"/>
        <v>0</v>
      </c>
      <c r="B774">
        <f ca="1"/>
        <v>0</v>
      </c>
      <c r="C774">
        <f ca="1"/>
        <v>0</v>
      </c>
      <c r="D774" t="str">
        <f ca="1"/>
        <v/>
      </c>
      <c r="E774">
        <f ca="1"/>
        <v>0</v>
      </c>
      <c r="F774">
        <f ca="1"/>
        <v>0</v>
      </c>
      <c r="G774">
        <f ca="1"/>
        <v>0</v>
      </c>
      <c r="H774" t="str">
        <f ca="1"/>
        <v/>
      </c>
      <c r="I774">
        <f ca="1"/>
        <v>0</v>
      </c>
      <c r="J774" t="str">
        <f ca="1"/>
        <v/>
      </c>
      <c r="K774" t="str">
        <f ca="1"/>
        <v>0</v>
      </c>
      <c r="L774" t="str">
        <f ca="1"/>
        <v>0</v>
      </c>
      <c r="M774" t="str">
        <f ca="1"/>
        <v>0</v>
      </c>
      <c r="X774" s="91">
        <f t="shared" ca="1" si="2075"/>
        <v>0</v>
      </c>
      <c r="Y774">
        <f t="shared" ca="1" si="2076"/>
        <v>0</v>
      </c>
      <c r="Z774">
        <f t="shared" ca="1" si="2076"/>
        <v>0</v>
      </c>
      <c r="AA774">
        <f t="shared" ca="1" si="2076"/>
        <v>0</v>
      </c>
      <c r="AB774">
        <f t="shared" ca="1" si="2076"/>
        <v>0</v>
      </c>
      <c r="AC774">
        <f t="shared" ca="1" si="2076"/>
        <v>0</v>
      </c>
      <c r="AD774">
        <f t="shared" ca="1" si="2076"/>
        <v>0</v>
      </c>
      <c r="AE774">
        <f t="shared" ca="1" si="2076"/>
        <v>0</v>
      </c>
      <c r="AF774">
        <f t="shared" ca="1" si="2076"/>
        <v>0</v>
      </c>
      <c r="AG774">
        <f t="shared" ca="1" si="2076"/>
        <v>0</v>
      </c>
      <c r="AH774">
        <f t="shared" ca="1" si="2076"/>
        <v>0</v>
      </c>
      <c r="AI774">
        <f t="shared" ca="1" si="2076"/>
        <v>0</v>
      </c>
      <c r="AJ774">
        <f t="shared" ca="1" si="2076"/>
        <v>0</v>
      </c>
      <c r="AK774">
        <f t="shared" ca="1" si="2076"/>
        <v>0</v>
      </c>
      <c r="AL774">
        <f t="shared" ca="1" si="2076"/>
        <v>0</v>
      </c>
      <c r="AM774">
        <f t="shared" ca="1" si="2076"/>
        <v>0</v>
      </c>
      <c r="AN774">
        <f t="shared" ca="1" si="2076"/>
        <v>0</v>
      </c>
      <c r="AO774">
        <f t="shared" ca="1" si="2076"/>
        <v>0</v>
      </c>
      <c r="AP774">
        <f t="shared" ca="1" si="2076"/>
        <v>0</v>
      </c>
      <c r="AQ774">
        <f t="shared" ca="1" si="2076"/>
        <v>0</v>
      </c>
      <c r="AR774">
        <f t="shared" ca="1" si="2076"/>
        <v>0</v>
      </c>
      <c r="AS774">
        <f t="shared" ca="1" si="2076"/>
        <v>0</v>
      </c>
      <c r="AT774">
        <f t="shared" ca="1" si="2076"/>
        <v>0</v>
      </c>
      <c r="AU774">
        <f t="shared" ca="1" si="2076"/>
        <v>0</v>
      </c>
      <c r="AV774">
        <f t="shared" ca="1" si="2076"/>
        <v>0</v>
      </c>
      <c r="AW774">
        <f t="shared" ca="1" si="2076"/>
        <v>0</v>
      </c>
      <c r="AX774">
        <f t="shared" ca="1" si="2076"/>
        <v>0</v>
      </c>
      <c r="AY774">
        <f t="shared" ca="1" si="2076"/>
        <v>0</v>
      </c>
      <c r="AZ774">
        <f t="shared" ca="1" si="2076"/>
        <v>0</v>
      </c>
      <c r="BA774">
        <f t="shared" ca="1" si="2076"/>
        <v>0</v>
      </c>
      <c r="BB774" s="91">
        <f t="shared" ca="1" si="2076"/>
        <v>0</v>
      </c>
      <c r="BC774">
        <f t="shared" ca="1" si="2076"/>
        <v>0</v>
      </c>
      <c r="BD774">
        <f t="shared" ca="1" si="2076"/>
        <v>0</v>
      </c>
      <c r="BE774">
        <f t="shared" ca="1" si="2076"/>
        <v>0</v>
      </c>
      <c r="BF774">
        <f t="shared" ca="1" si="2076"/>
        <v>0</v>
      </c>
      <c r="BG774">
        <f t="shared" ca="1" si="2076"/>
        <v>0</v>
      </c>
      <c r="BH774">
        <f t="shared" ca="1" si="2076"/>
        <v>0</v>
      </c>
      <c r="BI774">
        <f t="shared" ca="1" si="2076"/>
        <v>0</v>
      </c>
      <c r="BJ774">
        <f t="shared" ca="1" si="2076"/>
        <v>0</v>
      </c>
      <c r="BK774">
        <f t="shared" ca="1" si="2076"/>
        <v>0</v>
      </c>
      <c r="BL774">
        <f t="shared" ca="1" si="2076"/>
        <v>0</v>
      </c>
      <c r="BM774">
        <f t="shared" ca="1" si="2076"/>
        <v>0</v>
      </c>
      <c r="BN774">
        <f t="shared" ca="1" si="2076"/>
        <v>0</v>
      </c>
      <c r="BO774">
        <f t="shared" ca="1" si="2076"/>
        <v>0</v>
      </c>
      <c r="BP774">
        <f t="shared" ca="1" si="2076"/>
        <v>0</v>
      </c>
      <c r="BQ774">
        <f t="shared" ca="1" si="2076"/>
        <v>0</v>
      </c>
      <c r="BR774">
        <f t="shared" ca="1" si="2076"/>
        <v>0</v>
      </c>
      <c r="BS774">
        <f t="shared" ca="1" si="2076"/>
        <v>0</v>
      </c>
      <c r="BT774">
        <f t="shared" ca="1" si="2076"/>
        <v>0</v>
      </c>
      <c r="BU774">
        <f t="shared" ca="1" si="2076"/>
        <v>0</v>
      </c>
      <c r="BV774">
        <f t="shared" ca="1" si="2076"/>
        <v>0</v>
      </c>
      <c r="BW774">
        <f t="shared" ca="1" si="2076"/>
        <v>0</v>
      </c>
      <c r="BX774">
        <f t="shared" ca="1" si="2076"/>
        <v>0</v>
      </c>
      <c r="BY774">
        <f t="shared" ca="1" si="2076"/>
        <v>0</v>
      </c>
      <c r="BZ774">
        <f t="shared" ca="1" si="2076"/>
        <v>0</v>
      </c>
      <c r="CA774">
        <f t="shared" ca="1" si="2076"/>
        <v>0</v>
      </c>
      <c r="CB774">
        <f t="shared" ca="1" si="2076"/>
        <v>0</v>
      </c>
      <c r="CC774">
        <f t="shared" ca="1" si="2076"/>
        <v>0</v>
      </c>
      <c r="CD774">
        <f t="shared" ca="1" si="2076"/>
        <v>0</v>
      </c>
      <c r="CE774">
        <f t="shared" ca="1" si="2076"/>
        <v>0</v>
      </c>
      <c r="CF774" s="91">
        <f t="shared" ca="1" si="2076"/>
        <v>0</v>
      </c>
      <c r="CG774">
        <f t="shared" ca="1" si="2076"/>
        <v>0</v>
      </c>
      <c r="CH774">
        <f t="shared" ca="1" si="2076"/>
        <v>0</v>
      </c>
      <c r="CI774">
        <f t="shared" ca="1" si="2076"/>
        <v>0</v>
      </c>
      <c r="CJ774">
        <f t="shared" ref="CJ774:EN777" ca="1" si="2077">IF($H774="Yes",-$L774+$M774,0)</f>
        <v>0</v>
      </c>
      <c r="CK774">
        <f t="shared" ca="1" si="2077"/>
        <v>0</v>
      </c>
      <c r="CL774">
        <f t="shared" ca="1" si="2077"/>
        <v>0</v>
      </c>
      <c r="CM774">
        <f t="shared" ca="1" si="2077"/>
        <v>0</v>
      </c>
      <c r="CN774">
        <f t="shared" ca="1" si="2077"/>
        <v>0</v>
      </c>
      <c r="CO774">
        <f t="shared" ca="1" si="2077"/>
        <v>0</v>
      </c>
      <c r="CP774">
        <f t="shared" ca="1" si="2077"/>
        <v>0</v>
      </c>
      <c r="CQ774">
        <f t="shared" ca="1" si="2077"/>
        <v>0</v>
      </c>
      <c r="CR774">
        <f t="shared" ca="1" si="2077"/>
        <v>0</v>
      </c>
      <c r="CS774">
        <f t="shared" ca="1" si="2077"/>
        <v>0</v>
      </c>
      <c r="CT774">
        <f t="shared" ca="1" si="2077"/>
        <v>0</v>
      </c>
      <c r="CU774">
        <f t="shared" ca="1" si="2077"/>
        <v>0</v>
      </c>
      <c r="CV774">
        <f t="shared" ca="1" si="2077"/>
        <v>0</v>
      </c>
      <c r="CW774">
        <f t="shared" ca="1" si="2077"/>
        <v>0</v>
      </c>
      <c r="CX774">
        <f t="shared" ca="1" si="2077"/>
        <v>0</v>
      </c>
      <c r="CY774">
        <f t="shared" ca="1" si="2077"/>
        <v>0</v>
      </c>
      <c r="CZ774">
        <f t="shared" ca="1" si="2077"/>
        <v>0</v>
      </c>
      <c r="DA774">
        <f t="shared" ca="1" si="2077"/>
        <v>0</v>
      </c>
      <c r="DB774">
        <f t="shared" ca="1" si="2077"/>
        <v>0</v>
      </c>
      <c r="DC774">
        <f t="shared" ca="1" si="2077"/>
        <v>0</v>
      </c>
      <c r="DD774">
        <f t="shared" ca="1" si="2077"/>
        <v>0</v>
      </c>
      <c r="DE774">
        <f t="shared" ca="1" si="2077"/>
        <v>0</v>
      </c>
      <c r="DF774">
        <f t="shared" ca="1" si="2077"/>
        <v>0</v>
      </c>
      <c r="DG774">
        <f t="shared" ca="1" si="2077"/>
        <v>0</v>
      </c>
      <c r="DH774">
        <f t="shared" ca="1" si="2077"/>
        <v>0</v>
      </c>
      <c r="DI774">
        <f t="shared" ca="1" si="2077"/>
        <v>0</v>
      </c>
      <c r="DJ774" s="91">
        <f t="shared" ca="1" si="2077"/>
        <v>0</v>
      </c>
      <c r="DK774">
        <f t="shared" ca="1" si="2077"/>
        <v>0</v>
      </c>
      <c r="DL774">
        <f t="shared" ca="1" si="2077"/>
        <v>0</v>
      </c>
      <c r="DM774">
        <f t="shared" ca="1" si="2077"/>
        <v>0</v>
      </c>
      <c r="DN774">
        <f t="shared" ca="1" si="2077"/>
        <v>0</v>
      </c>
      <c r="DO774">
        <f t="shared" ca="1" si="2077"/>
        <v>0</v>
      </c>
      <c r="DP774">
        <f t="shared" ca="1" si="2077"/>
        <v>0</v>
      </c>
      <c r="DQ774">
        <f t="shared" ca="1" si="2077"/>
        <v>0</v>
      </c>
      <c r="DR774">
        <f t="shared" ca="1" si="2077"/>
        <v>0</v>
      </c>
      <c r="DS774">
        <f t="shared" ca="1" si="2077"/>
        <v>0</v>
      </c>
      <c r="DT774">
        <f t="shared" ca="1" si="2077"/>
        <v>0</v>
      </c>
      <c r="DU774">
        <f t="shared" ca="1" si="2077"/>
        <v>0</v>
      </c>
      <c r="DV774">
        <f t="shared" ca="1" si="2077"/>
        <v>0</v>
      </c>
      <c r="DW774">
        <f t="shared" ca="1" si="2077"/>
        <v>0</v>
      </c>
      <c r="DX774">
        <f t="shared" ca="1" si="2077"/>
        <v>0</v>
      </c>
      <c r="DY774">
        <f t="shared" ca="1" si="2077"/>
        <v>0</v>
      </c>
      <c r="DZ774">
        <f t="shared" ca="1" si="2077"/>
        <v>0</v>
      </c>
      <c r="EA774">
        <f t="shared" ca="1" si="2077"/>
        <v>0</v>
      </c>
      <c r="EB774">
        <f t="shared" ca="1" si="2077"/>
        <v>0</v>
      </c>
      <c r="EC774">
        <f t="shared" ca="1" si="2077"/>
        <v>0</v>
      </c>
      <c r="ED774">
        <f t="shared" ca="1" si="2077"/>
        <v>0</v>
      </c>
      <c r="EE774">
        <f t="shared" ca="1" si="2077"/>
        <v>0</v>
      </c>
      <c r="EF774">
        <f t="shared" ca="1" si="2077"/>
        <v>0</v>
      </c>
      <c r="EG774">
        <f t="shared" ca="1" si="2077"/>
        <v>0</v>
      </c>
      <c r="EH774">
        <f t="shared" ca="1" si="2077"/>
        <v>0</v>
      </c>
      <c r="EI774">
        <f t="shared" ca="1" si="2077"/>
        <v>0</v>
      </c>
      <c r="EJ774">
        <f t="shared" ca="1" si="2077"/>
        <v>0</v>
      </c>
      <c r="EK774">
        <f t="shared" ca="1" si="2077"/>
        <v>0</v>
      </c>
      <c r="EL774">
        <f t="shared" ca="1" si="2077"/>
        <v>0</v>
      </c>
      <c r="EM774">
        <f t="shared" ca="1" si="2077"/>
        <v>0</v>
      </c>
      <c r="EN774" s="91">
        <f t="shared" ca="1" si="2077"/>
        <v>0</v>
      </c>
    </row>
    <row r="775" spans="1:144">
      <c r="A775">
        <f ca="1"/>
        <v>0</v>
      </c>
      <c r="B775">
        <f ca="1"/>
        <v>0</v>
      </c>
      <c r="C775">
        <f ca="1"/>
        <v>0</v>
      </c>
      <c r="D775" t="str">
        <f ca="1"/>
        <v/>
      </c>
      <c r="E775">
        <f ca="1"/>
        <v>0</v>
      </c>
      <c r="F775">
        <f ca="1"/>
        <v>0</v>
      </c>
      <c r="G775">
        <f ca="1"/>
        <v>0</v>
      </c>
      <c r="H775" t="str">
        <f ca="1"/>
        <v/>
      </c>
      <c r="I775">
        <f ca="1"/>
        <v>0</v>
      </c>
      <c r="J775" t="str">
        <f ca="1"/>
        <v/>
      </c>
      <c r="K775" t="str">
        <f ca="1"/>
        <v>0</v>
      </c>
      <c r="L775" t="str">
        <f ca="1"/>
        <v>0</v>
      </c>
      <c r="M775" t="str">
        <f ca="1"/>
        <v>0</v>
      </c>
      <c r="X775" s="91">
        <f t="shared" ca="1" si="2075"/>
        <v>0</v>
      </c>
      <c r="Y775">
        <f t="shared" ref="Y775:CJ778" ca="1" si="2078">IF($H775="Yes",-$L775+$M775,0)</f>
        <v>0</v>
      </c>
      <c r="Z775">
        <f t="shared" ca="1" si="2078"/>
        <v>0</v>
      </c>
      <c r="AA775">
        <f t="shared" ca="1" si="2078"/>
        <v>0</v>
      </c>
      <c r="AB775">
        <f t="shared" ca="1" si="2078"/>
        <v>0</v>
      </c>
      <c r="AC775">
        <f t="shared" ca="1" si="2078"/>
        <v>0</v>
      </c>
      <c r="AD775">
        <f t="shared" ca="1" si="2078"/>
        <v>0</v>
      </c>
      <c r="AE775">
        <f t="shared" ca="1" si="2078"/>
        <v>0</v>
      </c>
      <c r="AF775">
        <f t="shared" ca="1" si="2078"/>
        <v>0</v>
      </c>
      <c r="AG775">
        <f t="shared" ca="1" si="2078"/>
        <v>0</v>
      </c>
      <c r="AH775">
        <f t="shared" ca="1" si="2078"/>
        <v>0</v>
      </c>
      <c r="AI775">
        <f t="shared" ca="1" si="2078"/>
        <v>0</v>
      </c>
      <c r="AJ775">
        <f t="shared" ca="1" si="2078"/>
        <v>0</v>
      </c>
      <c r="AK775">
        <f t="shared" ca="1" si="2078"/>
        <v>0</v>
      </c>
      <c r="AL775">
        <f t="shared" ca="1" si="2078"/>
        <v>0</v>
      </c>
      <c r="AM775">
        <f t="shared" ca="1" si="2078"/>
        <v>0</v>
      </c>
      <c r="AN775">
        <f t="shared" ca="1" si="2078"/>
        <v>0</v>
      </c>
      <c r="AO775">
        <f t="shared" ca="1" si="2078"/>
        <v>0</v>
      </c>
      <c r="AP775">
        <f t="shared" ca="1" si="2078"/>
        <v>0</v>
      </c>
      <c r="AQ775">
        <f t="shared" ca="1" si="2078"/>
        <v>0</v>
      </c>
      <c r="AR775">
        <f t="shared" ca="1" si="2078"/>
        <v>0</v>
      </c>
      <c r="AS775">
        <f t="shared" ca="1" si="2078"/>
        <v>0</v>
      </c>
      <c r="AT775">
        <f t="shared" ca="1" si="2078"/>
        <v>0</v>
      </c>
      <c r="AU775">
        <f t="shared" ca="1" si="2078"/>
        <v>0</v>
      </c>
      <c r="AV775">
        <f t="shared" ca="1" si="2078"/>
        <v>0</v>
      </c>
      <c r="AW775">
        <f t="shared" ca="1" si="2078"/>
        <v>0</v>
      </c>
      <c r="AX775">
        <f t="shared" ca="1" si="2078"/>
        <v>0</v>
      </c>
      <c r="AY775">
        <f t="shared" ca="1" si="2078"/>
        <v>0</v>
      </c>
      <c r="AZ775">
        <f t="shared" ca="1" si="2078"/>
        <v>0</v>
      </c>
      <c r="BA775">
        <f t="shared" ca="1" si="2078"/>
        <v>0</v>
      </c>
      <c r="BB775" s="91">
        <f t="shared" ca="1" si="2078"/>
        <v>0</v>
      </c>
      <c r="BC775">
        <f t="shared" ca="1" si="2078"/>
        <v>0</v>
      </c>
      <c r="BD775">
        <f t="shared" ca="1" si="2078"/>
        <v>0</v>
      </c>
      <c r="BE775">
        <f t="shared" ca="1" si="2078"/>
        <v>0</v>
      </c>
      <c r="BF775">
        <f t="shared" ca="1" si="2078"/>
        <v>0</v>
      </c>
      <c r="BG775">
        <f t="shared" ca="1" si="2078"/>
        <v>0</v>
      </c>
      <c r="BH775">
        <f t="shared" ca="1" si="2078"/>
        <v>0</v>
      </c>
      <c r="BI775">
        <f t="shared" ca="1" si="2078"/>
        <v>0</v>
      </c>
      <c r="BJ775">
        <f t="shared" ca="1" si="2078"/>
        <v>0</v>
      </c>
      <c r="BK775">
        <f t="shared" ca="1" si="2078"/>
        <v>0</v>
      </c>
      <c r="BL775">
        <f t="shared" ca="1" si="2078"/>
        <v>0</v>
      </c>
      <c r="BM775">
        <f t="shared" ca="1" si="2078"/>
        <v>0</v>
      </c>
      <c r="BN775">
        <f t="shared" ca="1" si="2078"/>
        <v>0</v>
      </c>
      <c r="BO775">
        <f t="shared" ca="1" si="2078"/>
        <v>0</v>
      </c>
      <c r="BP775">
        <f t="shared" ca="1" si="2078"/>
        <v>0</v>
      </c>
      <c r="BQ775">
        <f t="shared" ca="1" si="2078"/>
        <v>0</v>
      </c>
      <c r="BR775">
        <f t="shared" ca="1" si="2078"/>
        <v>0</v>
      </c>
      <c r="BS775">
        <f t="shared" ca="1" si="2078"/>
        <v>0</v>
      </c>
      <c r="BT775">
        <f t="shared" ca="1" si="2078"/>
        <v>0</v>
      </c>
      <c r="BU775">
        <f t="shared" ca="1" si="2078"/>
        <v>0</v>
      </c>
      <c r="BV775">
        <f t="shared" ca="1" si="2078"/>
        <v>0</v>
      </c>
      <c r="BW775">
        <f t="shared" ca="1" si="2078"/>
        <v>0</v>
      </c>
      <c r="BX775">
        <f t="shared" ca="1" si="2078"/>
        <v>0</v>
      </c>
      <c r="BY775">
        <f t="shared" ca="1" si="2078"/>
        <v>0</v>
      </c>
      <c r="BZ775">
        <f t="shared" ca="1" si="2078"/>
        <v>0</v>
      </c>
      <c r="CA775">
        <f t="shared" ca="1" si="2078"/>
        <v>0</v>
      </c>
      <c r="CB775">
        <f t="shared" ca="1" si="2078"/>
        <v>0</v>
      </c>
      <c r="CC775">
        <f t="shared" ca="1" si="2078"/>
        <v>0</v>
      </c>
      <c r="CD775">
        <f t="shared" ca="1" si="2078"/>
        <v>0</v>
      </c>
      <c r="CE775">
        <f t="shared" ca="1" si="2078"/>
        <v>0</v>
      </c>
      <c r="CF775" s="91">
        <f t="shared" ca="1" si="2078"/>
        <v>0</v>
      </c>
      <c r="CG775">
        <f t="shared" ca="1" si="2078"/>
        <v>0</v>
      </c>
      <c r="CH775">
        <f t="shared" ca="1" si="2078"/>
        <v>0</v>
      </c>
      <c r="CI775">
        <f t="shared" ca="1" si="2078"/>
        <v>0</v>
      </c>
      <c r="CJ775">
        <f t="shared" ca="1" si="2078"/>
        <v>0</v>
      </c>
      <c r="CK775">
        <f t="shared" ca="1" si="2077"/>
        <v>0</v>
      </c>
      <c r="CL775">
        <f t="shared" ca="1" si="2077"/>
        <v>0</v>
      </c>
      <c r="CM775">
        <f t="shared" ca="1" si="2077"/>
        <v>0</v>
      </c>
      <c r="CN775">
        <f t="shared" ca="1" si="2077"/>
        <v>0</v>
      </c>
      <c r="CO775">
        <f t="shared" ca="1" si="2077"/>
        <v>0</v>
      </c>
      <c r="CP775">
        <f t="shared" ca="1" si="2077"/>
        <v>0</v>
      </c>
      <c r="CQ775">
        <f t="shared" ca="1" si="2077"/>
        <v>0</v>
      </c>
      <c r="CR775">
        <f t="shared" ca="1" si="2077"/>
        <v>0</v>
      </c>
      <c r="CS775">
        <f t="shared" ca="1" si="2077"/>
        <v>0</v>
      </c>
      <c r="CT775">
        <f t="shared" ca="1" si="2077"/>
        <v>0</v>
      </c>
      <c r="CU775">
        <f t="shared" ca="1" si="2077"/>
        <v>0</v>
      </c>
      <c r="CV775">
        <f t="shared" ca="1" si="2077"/>
        <v>0</v>
      </c>
      <c r="CW775">
        <f t="shared" ca="1" si="2077"/>
        <v>0</v>
      </c>
      <c r="CX775">
        <f t="shared" ca="1" si="2077"/>
        <v>0</v>
      </c>
      <c r="CY775">
        <f t="shared" ca="1" si="2077"/>
        <v>0</v>
      </c>
      <c r="CZ775">
        <f t="shared" ca="1" si="2077"/>
        <v>0</v>
      </c>
      <c r="DA775">
        <f t="shared" ca="1" si="2077"/>
        <v>0</v>
      </c>
      <c r="DB775">
        <f t="shared" ca="1" si="2077"/>
        <v>0</v>
      </c>
      <c r="DC775">
        <f t="shared" ca="1" si="2077"/>
        <v>0</v>
      </c>
      <c r="DD775">
        <f t="shared" ca="1" si="2077"/>
        <v>0</v>
      </c>
      <c r="DE775">
        <f t="shared" ca="1" si="2077"/>
        <v>0</v>
      </c>
      <c r="DF775">
        <f t="shared" ca="1" si="2077"/>
        <v>0</v>
      </c>
      <c r="DG775">
        <f t="shared" ca="1" si="2077"/>
        <v>0</v>
      </c>
      <c r="DH775">
        <f t="shared" ca="1" si="2077"/>
        <v>0</v>
      </c>
      <c r="DI775">
        <f t="shared" ca="1" si="2077"/>
        <v>0</v>
      </c>
      <c r="DJ775" s="91">
        <f t="shared" ca="1" si="2077"/>
        <v>0</v>
      </c>
      <c r="DK775">
        <f t="shared" ca="1" si="2077"/>
        <v>0</v>
      </c>
      <c r="DL775">
        <f t="shared" ca="1" si="2077"/>
        <v>0</v>
      </c>
      <c r="DM775">
        <f t="shared" ca="1" si="2077"/>
        <v>0</v>
      </c>
      <c r="DN775">
        <f t="shared" ca="1" si="2077"/>
        <v>0</v>
      </c>
      <c r="DO775">
        <f t="shared" ca="1" si="2077"/>
        <v>0</v>
      </c>
      <c r="DP775">
        <f t="shared" ca="1" si="2077"/>
        <v>0</v>
      </c>
      <c r="DQ775">
        <f t="shared" ca="1" si="2077"/>
        <v>0</v>
      </c>
      <c r="DR775">
        <f t="shared" ca="1" si="2077"/>
        <v>0</v>
      </c>
      <c r="DS775">
        <f t="shared" ca="1" si="2077"/>
        <v>0</v>
      </c>
      <c r="DT775">
        <f t="shared" ca="1" si="2077"/>
        <v>0</v>
      </c>
      <c r="DU775">
        <f t="shared" ca="1" si="2077"/>
        <v>0</v>
      </c>
      <c r="DV775">
        <f t="shared" ca="1" si="2077"/>
        <v>0</v>
      </c>
      <c r="DW775">
        <f t="shared" ca="1" si="2077"/>
        <v>0</v>
      </c>
      <c r="DX775">
        <f t="shared" ca="1" si="2077"/>
        <v>0</v>
      </c>
      <c r="DY775">
        <f t="shared" ca="1" si="2077"/>
        <v>0</v>
      </c>
      <c r="DZ775">
        <f t="shared" ca="1" si="2077"/>
        <v>0</v>
      </c>
      <c r="EA775">
        <f t="shared" ca="1" si="2077"/>
        <v>0</v>
      </c>
      <c r="EB775">
        <f t="shared" ca="1" si="2077"/>
        <v>0</v>
      </c>
      <c r="EC775">
        <f t="shared" ca="1" si="2077"/>
        <v>0</v>
      </c>
      <c r="ED775">
        <f t="shared" ca="1" si="2077"/>
        <v>0</v>
      </c>
      <c r="EE775">
        <f t="shared" ca="1" si="2077"/>
        <v>0</v>
      </c>
      <c r="EF775">
        <f t="shared" ca="1" si="2077"/>
        <v>0</v>
      </c>
      <c r="EG775">
        <f t="shared" ca="1" si="2077"/>
        <v>0</v>
      </c>
      <c r="EH775">
        <f t="shared" ca="1" si="2077"/>
        <v>0</v>
      </c>
      <c r="EI775">
        <f t="shared" ca="1" si="2077"/>
        <v>0</v>
      </c>
      <c r="EJ775">
        <f t="shared" ca="1" si="2077"/>
        <v>0</v>
      </c>
      <c r="EK775">
        <f t="shared" ca="1" si="2077"/>
        <v>0</v>
      </c>
      <c r="EL775">
        <f t="shared" ca="1" si="2077"/>
        <v>0</v>
      </c>
      <c r="EM775">
        <f t="shared" ca="1" si="2077"/>
        <v>0</v>
      </c>
      <c r="EN775" s="91">
        <f t="shared" ca="1" si="2077"/>
        <v>0</v>
      </c>
    </row>
    <row r="776" spans="1:144">
      <c r="A776">
        <f ca="1"/>
        <v>0</v>
      </c>
      <c r="B776">
        <f ca="1"/>
        <v>0</v>
      </c>
      <c r="C776">
        <f ca="1"/>
        <v>0</v>
      </c>
      <c r="D776" t="str">
        <f ca="1"/>
        <v/>
      </c>
      <c r="E776">
        <f ca="1"/>
        <v>0</v>
      </c>
      <c r="F776">
        <f ca="1"/>
        <v>0</v>
      </c>
      <c r="G776">
        <f ca="1"/>
        <v>0</v>
      </c>
      <c r="H776" t="str">
        <f ca="1"/>
        <v/>
      </c>
      <c r="I776">
        <f ca="1"/>
        <v>0</v>
      </c>
      <c r="J776" t="str">
        <f ca="1"/>
        <v/>
      </c>
      <c r="K776" t="str">
        <f ca="1"/>
        <v>0</v>
      </c>
      <c r="L776" t="str">
        <f ca="1"/>
        <v>0</v>
      </c>
      <c r="M776" t="str">
        <f ca="1"/>
        <v>0</v>
      </c>
      <c r="X776" s="91">
        <f t="shared" ca="1" si="2075"/>
        <v>0</v>
      </c>
      <c r="Y776">
        <f t="shared" ca="1" si="2078"/>
        <v>0</v>
      </c>
      <c r="Z776">
        <f t="shared" ca="1" si="2078"/>
        <v>0</v>
      </c>
      <c r="AA776">
        <f t="shared" ca="1" si="2078"/>
        <v>0</v>
      </c>
      <c r="AB776">
        <f t="shared" ca="1" si="2078"/>
        <v>0</v>
      </c>
      <c r="AC776">
        <f t="shared" ca="1" si="2078"/>
        <v>0</v>
      </c>
      <c r="AD776">
        <f t="shared" ca="1" si="2078"/>
        <v>0</v>
      </c>
      <c r="AE776">
        <f t="shared" ca="1" si="2078"/>
        <v>0</v>
      </c>
      <c r="AF776">
        <f t="shared" ca="1" si="2078"/>
        <v>0</v>
      </c>
      <c r="AG776">
        <f t="shared" ca="1" si="2078"/>
        <v>0</v>
      </c>
      <c r="AH776">
        <f t="shared" ca="1" si="2078"/>
        <v>0</v>
      </c>
      <c r="AI776">
        <f t="shared" ca="1" si="2078"/>
        <v>0</v>
      </c>
      <c r="AJ776">
        <f t="shared" ca="1" si="2078"/>
        <v>0</v>
      </c>
      <c r="AK776">
        <f t="shared" ca="1" si="2078"/>
        <v>0</v>
      </c>
      <c r="AL776">
        <f t="shared" ca="1" si="2078"/>
        <v>0</v>
      </c>
      <c r="AM776">
        <f t="shared" ca="1" si="2078"/>
        <v>0</v>
      </c>
      <c r="AN776">
        <f t="shared" ca="1" si="2078"/>
        <v>0</v>
      </c>
      <c r="AO776">
        <f t="shared" ca="1" si="2078"/>
        <v>0</v>
      </c>
      <c r="AP776">
        <f t="shared" ca="1" si="2078"/>
        <v>0</v>
      </c>
      <c r="AQ776">
        <f t="shared" ca="1" si="2078"/>
        <v>0</v>
      </c>
      <c r="AR776">
        <f t="shared" ca="1" si="2078"/>
        <v>0</v>
      </c>
      <c r="AS776">
        <f t="shared" ca="1" si="2078"/>
        <v>0</v>
      </c>
      <c r="AT776">
        <f t="shared" ca="1" si="2078"/>
        <v>0</v>
      </c>
      <c r="AU776">
        <f t="shared" ca="1" si="2078"/>
        <v>0</v>
      </c>
      <c r="AV776">
        <f t="shared" ca="1" si="2078"/>
        <v>0</v>
      </c>
      <c r="AW776">
        <f t="shared" ca="1" si="2078"/>
        <v>0</v>
      </c>
      <c r="AX776">
        <f t="shared" ca="1" si="2078"/>
        <v>0</v>
      </c>
      <c r="AY776">
        <f t="shared" ca="1" si="2078"/>
        <v>0</v>
      </c>
      <c r="AZ776">
        <f t="shared" ca="1" si="2078"/>
        <v>0</v>
      </c>
      <c r="BA776">
        <f t="shared" ca="1" si="2078"/>
        <v>0</v>
      </c>
      <c r="BB776" s="91">
        <f t="shared" ca="1" si="2078"/>
        <v>0</v>
      </c>
      <c r="BC776">
        <f t="shared" ca="1" si="2078"/>
        <v>0</v>
      </c>
      <c r="BD776">
        <f t="shared" ca="1" si="2078"/>
        <v>0</v>
      </c>
      <c r="BE776">
        <f t="shared" ca="1" si="2078"/>
        <v>0</v>
      </c>
      <c r="BF776">
        <f t="shared" ca="1" si="2078"/>
        <v>0</v>
      </c>
      <c r="BG776">
        <f t="shared" ca="1" si="2078"/>
        <v>0</v>
      </c>
      <c r="BH776">
        <f t="shared" ca="1" si="2078"/>
        <v>0</v>
      </c>
      <c r="BI776">
        <f t="shared" ca="1" si="2078"/>
        <v>0</v>
      </c>
      <c r="BJ776">
        <f t="shared" ca="1" si="2078"/>
        <v>0</v>
      </c>
      <c r="BK776">
        <f t="shared" ca="1" si="2078"/>
        <v>0</v>
      </c>
      <c r="BL776">
        <f t="shared" ca="1" si="2078"/>
        <v>0</v>
      </c>
      <c r="BM776">
        <f t="shared" ca="1" si="2078"/>
        <v>0</v>
      </c>
      <c r="BN776">
        <f t="shared" ca="1" si="2078"/>
        <v>0</v>
      </c>
      <c r="BO776">
        <f t="shared" ca="1" si="2078"/>
        <v>0</v>
      </c>
      <c r="BP776">
        <f t="shared" ca="1" si="2078"/>
        <v>0</v>
      </c>
      <c r="BQ776">
        <f t="shared" ca="1" si="2078"/>
        <v>0</v>
      </c>
      <c r="BR776">
        <f t="shared" ca="1" si="2078"/>
        <v>0</v>
      </c>
      <c r="BS776">
        <f t="shared" ca="1" si="2078"/>
        <v>0</v>
      </c>
      <c r="BT776">
        <f t="shared" ca="1" si="2078"/>
        <v>0</v>
      </c>
      <c r="BU776">
        <f t="shared" ca="1" si="2078"/>
        <v>0</v>
      </c>
      <c r="BV776">
        <f t="shared" ca="1" si="2078"/>
        <v>0</v>
      </c>
      <c r="BW776">
        <f t="shared" ca="1" si="2078"/>
        <v>0</v>
      </c>
      <c r="BX776">
        <f t="shared" ca="1" si="2078"/>
        <v>0</v>
      </c>
      <c r="BY776">
        <f t="shared" ca="1" si="2078"/>
        <v>0</v>
      </c>
      <c r="BZ776">
        <f t="shared" ca="1" si="2078"/>
        <v>0</v>
      </c>
      <c r="CA776">
        <f t="shared" ca="1" si="2078"/>
        <v>0</v>
      </c>
      <c r="CB776">
        <f t="shared" ca="1" si="2078"/>
        <v>0</v>
      </c>
      <c r="CC776">
        <f t="shared" ca="1" si="2078"/>
        <v>0</v>
      </c>
      <c r="CD776">
        <f t="shared" ca="1" si="2078"/>
        <v>0</v>
      </c>
      <c r="CE776">
        <f t="shared" ca="1" si="2078"/>
        <v>0</v>
      </c>
      <c r="CF776" s="91">
        <f t="shared" ca="1" si="2078"/>
        <v>0</v>
      </c>
      <c r="CG776">
        <f t="shared" ca="1" si="2078"/>
        <v>0</v>
      </c>
      <c r="CH776">
        <f t="shared" ca="1" si="2078"/>
        <v>0</v>
      </c>
      <c r="CI776">
        <f t="shared" ca="1" si="2078"/>
        <v>0</v>
      </c>
      <c r="CJ776">
        <f t="shared" ca="1" si="2078"/>
        <v>0</v>
      </c>
      <c r="CK776">
        <f t="shared" ca="1" si="2077"/>
        <v>0</v>
      </c>
      <c r="CL776">
        <f t="shared" ca="1" si="2077"/>
        <v>0</v>
      </c>
      <c r="CM776">
        <f t="shared" ca="1" si="2077"/>
        <v>0</v>
      </c>
      <c r="CN776">
        <f t="shared" ca="1" si="2077"/>
        <v>0</v>
      </c>
      <c r="CO776">
        <f t="shared" ca="1" si="2077"/>
        <v>0</v>
      </c>
      <c r="CP776">
        <f t="shared" ca="1" si="2077"/>
        <v>0</v>
      </c>
      <c r="CQ776">
        <f t="shared" ca="1" si="2077"/>
        <v>0</v>
      </c>
      <c r="CR776">
        <f t="shared" ca="1" si="2077"/>
        <v>0</v>
      </c>
      <c r="CS776">
        <f t="shared" ca="1" si="2077"/>
        <v>0</v>
      </c>
      <c r="CT776">
        <f t="shared" ca="1" si="2077"/>
        <v>0</v>
      </c>
      <c r="CU776">
        <f t="shared" ca="1" si="2077"/>
        <v>0</v>
      </c>
      <c r="CV776">
        <f t="shared" ca="1" si="2077"/>
        <v>0</v>
      </c>
      <c r="CW776">
        <f t="shared" ca="1" si="2077"/>
        <v>0</v>
      </c>
      <c r="CX776">
        <f t="shared" ca="1" si="2077"/>
        <v>0</v>
      </c>
      <c r="CY776">
        <f t="shared" ca="1" si="2077"/>
        <v>0</v>
      </c>
      <c r="CZ776">
        <f t="shared" ca="1" si="2077"/>
        <v>0</v>
      </c>
      <c r="DA776">
        <f t="shared" ca="1" si="2077"/>
        <v>0</v>
      </c>
      <c r="DB776">
        <f t="shared" ca="1" si="2077"/>
        <v>0</v>
      </c>
      <c r="DC776">
        <f t="shared" ca="1" si="2077"/>
        <v>0</v>
      </c>
      <c r="DD776">
        <f t="shared" ca="1" si="2077"/>
        <v>0</v>
      </c>
      <c r="DE776">
        <f t="shared" ca="1" si="2077"/>
        <v>0</v>
      </c>
      <c r="DF776">
        <f t="shared" ca="1" si="2077"/>
        <v>0</v>
      </c>
      <c r="DG776">
        <f t="shared" ca="1" si="2077"/>
        <v>0</v>
      </c>
      <c r="DH776">
        <f t="shared" ca="1" si="2077"/>
        <v>0</v>
      </c>
      <c r="DI776">
        <f t="shared" ca="1" si="2077"/>
        <v>0</v>
      </c>
      <c r="DJ776" s="91">
        <f t="shared" ca="1" si="2077"/>
        <v>0</v>
      </c>
      <c r="DK776">
        <f t="shared" ca="1" si="2077"/>
        <v>0</v>
      </c>
      <c r="DL776">
        <f t="shared" ca="1" si="2077"/>
        <v>0</v>
      </c>
      <c r="DM776">
        <f t="shared" ca="1" si="2077"/>
        <v>0</v>
      </c>
      <c r="DN776">
        <f t="shared" ca="1" si="2077"/>
        <v>0</v>
      </c>
      <c r="DO776">
        <f t="shared" ca="1" si="2077"/>
        <v>0</v>
      </c>
      <c r="DP776">
        <f t="shared" ca="1" si="2077"/>
        <v>0</v>
      </c>
      <c r="DQ776">
        <f t="shared" ca="1" si="2077"/>
        <v>0</v>
      </c>
      <c r="DR776">
        <f t="shared" ca="1" si="2077"/>
        <v>0</v>
      </c>
      <c r="DS776">
        <f t="shared" ca="1" si="2077"/>
        <v>0</v>
      </c>
      <c r="DT776">
        <f t="shared" ca="1" si="2077"/>
        <v>0</v>
      </c>
      <c r="DU776">
        <f t="shared" ca="1" si="2077"/>
        <v>0</v>
      </c>
      <c r="DV776">
        <f t="shared" ca="1" si="2077"/>
        <v>0</v>
      </c>
      <c r="DW776">
        <f t="shared" ca="1" si="2077"/>
        <v>0</v>
      </c>
      <c r="DX776">
        <f t="shared" ca="1" si="2077"/>
        <v>0</v>
      </c>
      <c r="DY776">
        <f t="shared" ca="1" si="2077"/>
        <v>0</v>
      </c>
      <c r="DZ776">
        <f t="shared" ca="1" si="2077"/>
        <v>0</v>
      </c>
      <c r="EA776">
        <f t="shared" ca="1" si="2077"/>
        <v>0</v>
      </c>
      <c r="EB776">
        <f t="shared" ca="1" si="2077"/>
        <v>0</v>
      </c>
      <c r="EC776">
        <f t="shared" ca="1" si="2077"/>
        <v>0</v>
      </c>
      <c r="ED776">
        <f t="shared" ca="1" si="2077"/>
        <v>0</v>
      </c>
      <c r="EE776">
        <f t="shared" ca="1" si="2077"/>
        <v>0</v>
      </c>
      <c r="EF776">
        <f t="shared" ca="1" si="2077"/>
        <v>0</v>
      </c>
      <c r="EG776">
        <f t="shared" ca="1" si="2077"/>
        <v>0</v>
      </c>
      <c r="EH776">
        <f t="shared" ca="1" si="2077"/>
        <v>0</v>
      </c>
      <c r="EI776">
        <f t="shared" ca="1" si="2077"/>
        <v>0</v>
      </c>
      <c r="EJ776">
        <f t="shared" ca="1" si="2077"/>
        <v>0</v>
      </c>
      <c r="EK776">
        <f t="shared" ca="1" si="2077"/>
        <v>0</v>
      </c>
      <c r="EL776">
        <f t="shared" ca="1" si="2077"/>
        <v>0</v>
      </c>
      <c r="EM776">
        <f t="shared" ca="1" si="2077"/>
        <v>0</v>
      </c>
      <c r="EN776" s="91">
        <f t="shared" ca="1" si="2077"/>
        <v>0</v>
      </c>
    </row>
    <row r="777" spans="1:144">
      <c r="A777">
        <f ca="1"/>
        <v>0</v>
      </c>
      <c r="B777">
        <f ca="1"/>
        <v>0</v>
      </c>
      <c r="C777">
        <f ca="1"/>
        <v>0</v>
      </c>
      <c r="D777" t="str">
        <f ca="1"/>
        <v/>
      </c>
      <c r="E777">
        <f ca="1"/>
        <v>0</v>
      </c>
      <c r="F777">
        <f ca="1"/>
        <v>0</v>
      </c>
      <c r="G777">
        <f ca="1"/>
        <v>0</v>
      </c>
      <c r="H777" t="str">
        <f ca="1"/>
        <v/>
      </c>
      <c r="I777">
        <f ca="1"/>
        <v>0</v>
      </c>
      <c r="J777" t="str">
        <f ca="1"/>
        <v/>
      </c>
      <c r="K777" t="str">
        <f ca="1"/>
        <v>0</v>
      </c>
      <c r="L777" t="str">
        <f ca="1"/>
        <v>0</v>
      </c>
      <c r="M777" t="str">
        <f ca="1"/>
        <v>0</v>
      </c>
      <c r="X777" s="91">
        <f t="shared" ca="1" si="2075"/>
        <v>0</v>
      </c>
      <c r="Y777">
        <f t="shared" ca="1" si="2078"/>
        <v>0</v>
      </c>
      <c r="Z777">
        <f t="shared" ca="1" si="2078"/>
        <v>0</v>
      </c>
      <c r="AA777">
        <f t="shared" ca="1" si="2078"/>
        <v>0</v>
      </c>
      <c r="AB777">
        <f t="shared" ca="1" si="2078"/>
        <v>0</v>
      </c>
      <c r="AC777">
        <f t="shared" ca="1" si="2078"/>
        <v>0</v>
      </c>
      <c r="AD777">
        <f t="shared" ca="1" si="2078"/>
        <v>0</v>
      </c>
      <c r="AE777">
        <f t="shared" ca="1" si="2078"/>
        <v>0</v>
      </c>
      <c r="AF777">
        <f t="shared" ca="1" si="2078"/>
        <v>0</v>
      </c>
      <c r="AG777">
        <f t="shared" ca="1" si="2078"/>
        <v>0</v>
      </c>
      <c r="AH777">
        <f t="shared" ca="1" si="2078"/>
        <v>0</v>
      </c>
      <c r="AI777">
        <f t="shared" ca="1" si="2078"/>
        <v>0</v>
      </c>
      <c r="AJ777">
        <f t="shared" ca="1" si="2078"/>
        <v>0</v>
      </c>
      <c r="AK777">
        <f t="shared" ca="1" si="2078"/>
        <v>0</v>
      </c>
      <c r="AL777">
        <f t="shared" ca="1" si="2078"/>
        <v>0</v>
      </c>
      <c r="AM777">
        <f t="shared" ca="1" si="2078"/>
        <v>0</v>
      </c>
      <c r="AN777">
        <f t="shared" ca="1" si="2078"/>
        <v>0</v>
      </c>
      <c r="AO777">
        <f t="shared" ca="1" si="2078"/>
        <v>0</v>
      </c>
      <c r="AP777">
        <f t="shared" ca="1" si="2078"/>
        <v>0</v>
      </c>
      <c r="AQ777">
        <f t="shared" ca="1" si="2078"/>
        <v>0</v>
      </c>
      <c r="AR777">
        <f t="shared" ca="1" si="2078"/>
        <v>0</v>
      </c>
      <c r="AS777">
        <f t="shared" ca="1" si="2078"/>
        <v>0</v>
      </c>
      <c r="AT777">
        <f t="shared" ca="1" si="2078"/>
        <v>0</v>
      </c>
      <c r="AU777">
        <f t="shared" ca="1" si="2078"/>
        <v>0</v>
      </c>
      <c r="AV777">
        <f t="shared" ca="1" si="2078"/>
        <v>0</v>
      </c>
      <c r="AW777">
        <f t="shared" ca="1" si="2078"/>
        <v>0</v>
      </c>
      <c r="AX777">
        <f t="shared" ca="1" si="2078"/>
        <v>0</v>
      </c>
      <c r="AY777">
        <f t="shared" ca="1" si="2078"/>
        <v>0</v>
      </c>
      <c r="AZ777">
        <f t="shared" ca="1" si="2078"/>
        <v>0</v>
      </c>
      <c r="BA777">
        <f t="shared" ca="1" si="2078"/>
        <v>0</v>
      </c>
      <c r="BB777" s="91">
        <f t="shared" ca="1" si="2078"/>
        <v>0</v>
      </c>
      <c r="BC777">
        <f t="shared" ca="1" si="2078"/>
        <v>0</v>
      </c>
      <c r="BD777">
        <f t="shared" ca="1" si="2078"/>
        <v>0</v>
      </c>
      <c r="BE777">
        <f t="shared" ca="1" si="2078"/>
        <v>0</v>
      </c>
      <c r="BF777">
        <f t="shared" ca="1" si="2078"/>
        <v>0</v>
      </c>
      <c r="BG777">
        <f t="shared" ca="1" si="2078"/>
        <v>0</v>
      </c>
      <c r="BH777">
        <f t="shared" ca="1" si="2078"/>
        <v>0</v>
      </c>
      <c r="BI777">
        <f t="shared" ca="1" si="2078"/>
        <v>0</v>
      </c>
      <c r="BJ777">
        <f t="shared" ca="1" si="2078"/>
        <v>0</v>
      </c>
      <c r="BK777">
        <f t="shared" ca="1" si="2078"/>
        <v>0</v>
      </c>
      <c r="BL777">
        <f t="shared" ca="1" si="2078"/>
        <v>0</v>
      </c>
      <c r="BM777">
        <f t="shared" ca="1" si="2078"/>
        <v>0</v>
      </c>
      <c r="BN777">
        <f t="shared" ca="1" si="2078"/>
        <v>0</v>
      </c>
      <c r="BO777">
        <f t="shared" ca="1" si="2078"/>
        <v>0</v>
      </c>
      <c r="BP777">
        <f t="shared" ca="1" si="2078"/>
        <v>0</v>
      </c>
      <c r="BQ777">
        <f t="shared" ca="1" si="2078"/>
        <v>0</v>
      </c>
      <c r="BR777">
        <f t="shared" ca="1" si="2078"/>
        <v>0</v>
      </c>
      <c r="BS777">
        <f t="shared" ca="1" si="2078"/>
        <v>0</v>
      </c>
      <c r="BT777">
        <f t="shared" ca="1" si="2078"/>
        <v>0</v>
      </c>
      <c r="BU777">
        <f t="shared" ca="1" si="2078"/>
        <v>0</v>
      </c>
      <c r="BV777">
        <f t="shared" ca="1" si="2078"/>
        <v>0</v>
      </c>
      <c r="BW777">
        <f t="shared" ca="1" si="2078"/>
        <v>0</v>
      </c>
      <c r="BX777">
        <f t="shared" ca="1" si="2078"/>
        <v>0</v>
      </c>
      <c r="BY777">
        <f t="shared" ca="1" si="2078"/>
        <v>0</v>
      </c>
      <c r="BZ777">
        <f t="shared" ca="1" si="2078"/>
        <v>0</v>
      </c>
      <c r="CA777">
        <f t="shared" ca="1" si="2078"/>
        <v>0</v>
      </c>
      <c r="CB777">
        <f t="shared" ca="1" si="2078"/>
        <v>0</v>
      </c>
      <c r="CC777">
        <f t="shared" ca="1" si="2078"/>
        <v>0</v>
      </c>
      <c r="CD777">
        <f t="shared" ca="1" si="2078"/>
        <v>0</v>
      </c>
      <c r="CE777">
        <f t="shared" ca="1" si="2078"/>
        <v>0</v>
      </c>
      <c r="CF777" s="91">
        <f t="shared" ca="1" si="2078"/>
        <v>0</v>
      </c>
      <c r="CG777">
        <f t="shared" ca="1" si="2078"/>
        <v>0</v>
      </c>
      <c r="CH777">
        <f t="shared" ca="1" si="2078"/>
        <v>0</v>
      </c>
      <c r="CI777">
        <f t="shared" ca="1" si="2078"/>
        <v>0</v>
      </c>
      <c r="CJ777">
        <f t="shared" ca="1" si="2078"/>
        <v>0</v>
      </c>
      <c r="CK777">
        <f t="shared" ca="1" si="2077"/>
        <v>0</v>
      </c>
      <c r="CL777">
        <f t="shared" ca="1" si="2077"/>
        <v>0</v>
      </c>
      <c r="CM777">
        <f t="shared" ca="1" si="2077"/>
        <v>0</v>
      </c>
      <c r="CN777">
        <f t="shared" ca="1" si="2077"/>
        <v>0</v>
      </c>
      <c r="CO777">
        <f t="shared" ca="1" si="2077"/>
        <v>0</v>
      </c>
      <c r="CP777">
        <f t="shared" ca="1" si="2077"/>
        <v>0</v>
      </c>
      <c r="CQ777">
        <f t="shared" ca="1" si="2077"/>
        <v>0</v>
      </c>
      <c r="CR777">
        <f t="shared" ca="1" si="2077"/>
        <v>0</v>
      </c>
      <c r="CS777">
        <f t="shared" ca="1" si="2077"/>
        <v>0</v>
      </c>
      <c r="CT777">
        <f t="shared" ca="1" si="2077"/>
        <v>0</v>
      </c>
      <c r="CU777">
        <f t="shared" ca="1" si="2077"/>
        <v>0</v>
      </c>
      <c r="CV777">
        <f t="shared" ca="1" si="2077"/>
        <v>0</v>
      </c>
      <c r="CW777">
        <f t="shared" ca="1" si="2077"/>
        <v>0</v>
      </c>
      <c r="CX777">
        <f t="shared" ca="1" si="2077"/>
        <v>0</v>
      </c>
      <c r="CY777">
        <f t="shared" ca="1" si="2077"/>
        <v>0</v>
      </c>
      <c r="CZ777">
        <f t="shared" ca="1" si="2077"/>
        <v>0</v>
      </c>
      <c r="DA777">
        <f t="shared" ca="1" si="2077"/>
        <v>0</v>
      </c>
      <c r="DB777">
        <f t="shared" ca="1" si="2077"/>
        <v>0</v>
      </c>
      <c r="DC777">
        <f t="shared" ca="1" si="2077"/>
        <v>0</v>
      </c>
      <c r="DD777">
        <f t="shared" ca="1" si="2077"/>
        <v>0</v>
      </c>
      <c r="DE777">
        <f t="shared" ca="1" si="2077"/>
        <v>0</v>
      </c>
      <c r="DF777">
        <f t="shared" ca="1" si="2077"/>
        <v>0</v>
      </c>
      <c r="DG777">
        <f t="shared" ca="1" si="2077"/>
        <v>0</v>
      </c>
      <c r="DH777">
        <f t="shared" ca="1" si="2077"/>
        <v>0</v>
      </c>
      <c r="DI777">
        <f t="shared" ca="1" si="2077"/>
        <v>0</v>
      </c>
      <c r="DJ777" s="91">
        <f t="shared" ca="1" si="2077"/>
        <v>0</v>
      </c>
      <c r="DK777">
        <f t="shared" ca="1" si="2077"/>
        <v>0</v>
      </c>
      <c r="DL777">
        <f t="shared" ca="1" si="2077"/>
        <v>0</v>
      </c>
      <c r="DM777">
        <f t="shared" ca="1" si="2077"/>
        <v>0</v>
      </c>
      <c r="DN777">
        <f t="shared" ca="1" si="2077"/>
        <v>0</v>
      </c>
      <c r="DO777">
        <f t="shared" ca="1" si="2077"/>
        <v>0</v>
      </c>
      <c r="DP777">
        <f t="shared" ca="1" si="2077"/>
        <v>0</v>
      </c>
      <c r="DQ777">
        <f t="shared" ca="1" si="2077"/>
        <v>0</v>
      </c>
      <c r="DR777">
        <f t="shared" ca="1" si="2077"/>
        <v>0</v>
      </c>
      <c r="DS777">
        <f t="shared" ca="1" si="2077"/>
        <v>0</v>
      </c>
      <c r="DT777">
        <f t="shared" ca="1" si="2077"/>
        <v>0</v>
      </c>
      <c r="DU777">
        <f t="shared" ca="1" si="2077"/>
        <v>0</v>
      </c>
      <c r="DV777">
        <f t="shared" ca="1" si="2077"/>
        <v>0</v>
      </c>
      <c r="DW777">
        <f t="shared" ca="1" si="2077"/>
        <v>0</v>
      </c>
      <c r="DX777">
        <f t="shared" ca="1" si="2077"/>
        <v>0</v>
      </c>
      <c r="DY777">
        <f t="shared" ca="1" si="2077"/>
        <v>0</v>
      </c>
      <c r="DZ777">
        <f t="shared" ca="1" si="2077"/>
        <v>0</v>
      </c>
      <c r="EA777">
        <f t="shared" ca="1" si="2077"/>
        <v>0</v>
      </c>
      <c r="EB777">
        <f t="shared" ca="1" si="2077"/>
        <v>0</v>
      </c>
      <c r="EC777">
        <f t="shared" ca="1" si="2077"/>
        <v>0</v>
      </c>
      <c r="ED777">
        <f t="shared" ca="1" si="2077"/>
        <v>0</v>
      </c>
      <c r="EE777">
        <f t="shared" ca="1" si="2077"/>
        <v>0</v>
      </c>
      <c r="EF777">
        <f t="shared" ca="1" si="2077"/>
        <v>0</v>
      </c>
      <c r="EG777">
        <f t="shared" ca="1" si="2077"/>
        <v>0</v>
      </c>
      <c r="EH777">
        <f t="shared" ca="1" si="2077"/>
        <v>0</v>
      </c>
      <c r="EI777">
        <f t="shared" ca="1" si="2077"/>
        <v>0</v>
      </c>
      <c r="EJ777">
        <f t="shared" ca="1" si="2077"/>
        <v>0</v>
      </c>
      <c r="EK777">
        <f t="shared" ca="1" si="2077"/>
        <v>0</v>
      </c>
      <c r="EL777">
        <f t="shared" ca="1" si="2077"/>
        <v>0</v>
      </c>
      <c r="EM777">
        <f t="shared" ca="1" si="2077"/>
        <v>0</v>
      </c>
      <c r="EN777" s="91">
        <f t="shared" ca="1" si="2077"/>
        <v>0</v>
      </c>
    </row>
    <row r="778" spans="1:144">
      <c r="A778">
        <f ca="1"/>
        <v>0</v>
      </c>
      <c r="B778">
        <f ca="1"/>
        <v>0</v>
      </c>
      <c r="C778">
        <f ca="1"/>
        <v>0</v>
      </c>
      <c r="D778" t="str">
        <f ca="1"/>
        <v/>
      </c>
      <c r="E778">
        <f ca="1"/>
        <v>0</v>
      </c>
      <c r="F778">
        <f ca="1"/>
        <v>0</v>
      </c>
      <c r="G778">
        <f ca="1"/>
        <v>0</v>
      </c>
      <c r="H778" t="str">
        <f ca="1"/>
        <v/>
      </c>
      <c r="I778">
        <f ca="1"/>
        <v>0</v>
      </c>
      <c r="J778" t="str">
        <f ca="1"/>
        <v/>
      </c>
      <c r="K778" t="str">
        <f ca="1"/>
        <v>0</v>
      </c>
      <c r="L778" t="str">
        <f ca="1"/>
        <v>0</v>
      </c>
      <c r="M778" t="str">
        <f ca="1"/>
        <v>0</v>
      </c>
      <c r="X778" s="91">
        <f t="shared" ca="1" si="2075"/>
        <v>0</v>
      </c>
      <c r="Y778">
        <f t="shared" ca="1" si="2078"/>
        <v>0</v>
      </c>
      <c r="Z778">
        <f t="shared" ca="1" si="2078"/>
        <v>0</v>
      </c>
      <c r="AA778">
        <f t="shared" ca="1" si="2078"/>
        <v>0</v>
      </c>
      <c r="AB778">
        <f t="shared" ca="1" si="2078"/>
        <v>0</v>
      </c>
      <c r="AC778">
        <f t="shared" ca="1" si="2078"/>
        <v>0</v>
      </c>
      <c r="AD778">
        <f t="shared" ca="1" si="2078"/>
        <v>0</v>
      </c>
      <c r="AE778">
        <f t="shared" ca="1" si="2078"/>
        <v>0</v>
      </c>
      <c r="AF778">
        <f t="shared" ca="1" si="2078"/>
        <v>0</v>
      </c>
      <c r="AG778">
        <f t="shared" ca="1" si="2078"/>
        <v>0</v>
      </c>
      <c r="AH778">
        <f t="shared" ca="1" si="2078"/>
        <v>0</v>
      </c>
      <c r="AI778">
        <f t="shared" ca="1" si="2078"/>
        <v>0</v>
      </c>
      <c r="AJ778">
        <f t="shared" ca="1" si="2078"/>
        <v>0</v>
      </c>
      <c r="AK778">
        <f t="shared" ca="1" si="2078"/>
        <v>0</v>
      </c>
      <c r="AL778">
        <f t="shared" ca="1" si="2078"/>
        <v>0</v>
      </c>
      <c r="AM778">
        <f t="shared" ca="1" si="2078"/>
        <v>0</v>
      </c>
      <c r="AN778">
        <f t="shared" ca="1" si="2078"/>
        <v>0</v>
      </c>
      <c r="AO778">
        <f t="shared" ca="1" si="2078"/>
        <v>0</v>
      </c>
      <c r="AP778">
        <f t="shared" ca="1" si="2078"/>
        <v>0</v>
      </c>
      <c r="AQ778">
        <f t="shared" ca="1" si="2078"/>
        <v>0</v>
      </c>
      <c r="AR778">
        <f t="shared" ca="1" si="2078"/>
        <v>0</v>
      </c>
      <c r="AS778">
        <f t="shared" ca="1" si="2078"/>
        <v>0</v>
      </c>
      <c r="AT778">
        <f t="shared" ca="1" si="2078"/>
        <v>0</v>
      </c>
      <c r="AU778">
        <f t="shared" ca="1" si="2078"/>
        <v>0</v>
      </c>
      <c r="AV778">
        <f t="shared" ca="1" si="2078"/>
        <v>0</v>
      </c>
      <c r="AW778">
        <f t="shared" ca="1" si="2078"/>
        <v>0</v>
      </c>
      <c r="AX778">
        <f t="shared" ca="1" si="2078"/>
        <v>0</v>
      </c>
      <c r="AY778">
        <f t="shared" ca="1" si="2078"/>
        <v>0</v>
      </c>
      <c r="AZ778">
        <f t="shared" ca="1" si="2078"/>
        <v>0</v>
      </c>
      <c r="BA778">
        <f t="shared" ca="1" si="2078"/>
        <v>0</v>
      </c>
      <c r="BB778" s="91">
        <f t="shared" ca="1" si="2078"/>
        <v>0</v>
      </c>
      <c r="BC778">
        <f t="shared" ca="1" si="2078"/>
        <v>0</v>
      </c>
      <c r="BD778">
        <f t="shared" ca="1" si="2078"/>
        <v>0</v>
      </c>
      <c r="BE778">
        <f t="shared" ca="1" si="2078"/>
        <v>0</v>
      </c>
      <c r="BF778">
        <f t="shared" ca="1" si="2078"/>
        <v>0</v>
      </c>
      <c r="BG778">
        <f t="shared" ca="1" si="2078"/>
        <v>0</v>
      </c>
      <c r="BH778">
        <f t="shared" ca="1" si="2078"/>
        <v>0</v>
      </c>
      <c r="BI778">
        <f t="shared" ca="1" si="2078"/>
        <v>0</v>
      </c>
      <c r="BJ778">
        <f t="shared" ca="1" si="2078"/>
        <v>0</v>
      </c>
      <c r="BK778">
        <f t="shared" ca="1" si="2078"/>
        <v>0</v>
      </c>
      <c r="BL778">
        <f t="shared" ca="1" si="2078"/>
        <v>0</v>
      </c>
      <c r="BM778">
        <f t="shared" ca="1" si="2078"/>
        <v>0</v>
      </c>
      <c r="BN778">
        <f t="shared" ca="1" si="2078"/>
        <v>0</v>
      </c>
      <c r="BO778">
        <f t="shared" ca="1" si="2078"/>
        <v>0</v>
      </c>
      <c r="BP778">
        <f t="shared" ca="1" si="2078"/>
        <v>0</v>
      </c>
      <c r="BQ778">
        <f t="shared" ca="1" si="2078"/>
        <v>0</v>
      </c>
      <c r="BR778">
        <f t="shared" ca="1" si="2078"/>
        <v>0</v>
      </c>
      <c r="BS778">
        <f t="shared" ca="1" si="2078"/>
        <v>0</v>
      </c>
      <c r="BT778">
        <f t="shared" ca="1" si="2078"/>
        <v>0</v>
      </c>
      <c r="BU778">
        <f t="shared" ca="1" si="2078"/>
        <v>0</v>
      </c>
      <c r="BV778">
        <f t="shared" ca="1" si="2078"/>
        <v>0</v>
      </c>
      <c r="BW778">
        <f t="shared" ca="1" si="2078"/>
        <v>0</v>
      </c>
      <c r="BX778">
        <f t="shared" ca="1" si="2078"/>
        <v>0</v>
      </c>
      <c r="BY778">
        <f t="shared" ca="1" si="2078"/>
        <v>0</v>
      </c>
      <c r="BZ778">
        <f t="shared" ca="1" si="2078"/>
        <v>0</v>
      </c>
      <c r="CA778">
        <f t="shared" ca="1" si="2078"/>
        <v>0</v>
      </c>
      <c r="CB778">
        <f t="shared" ca="1" si="2078"/>
        <v>0</v>
      </c>
      <c r="CC778">
        <f t="shared" ca="1" si="2078"/>
        <v>0</v>
      </c>
      <c r="CD778">
        <f t="shared" ca="1" si="2078"/>
        <v>0</v>
      </c>
      <c r="CE778">
        <f t="shared" ca="1" si="2078"/>
        <v>0</v>
      </c>
      <c r="CF778" s="91">
        <f t="shared" ca="1" si="2078"/>
        <v>0</v>
      </c>
      <c r="CG778">
        <f t="shared" ca="1" si="2078"/>
        <v>0</v>
      </c>
      <c r="CH778">
        <f t="shared" ca="1" si="2078"/>
        <v>0</v>
      </c>
      <c r="CI778">
        <f t="shared" ca="1" si="2078"/>
        <v>0</v>
      </c>
      <c r="CJ778">
        <f t="shared" ref="CJ778:EN781" ca="1" si="2079">IF($H778="Yes",-$L778+$M778,0)</f>
        <v>0</v>
      </c>
      <c r="CK778">
        <f t="shared" ca="1" si="2079"/>
        <v>0</v>
      </c>
      <c r="CL778">
        <f t="shared" ca="1" si="2079"/>
        <v>0</v>
      </c>
      <c r="CM778">
        <f t="shared" ca="1" si="2079"/>
        <v>0</v>
      </c>
      <c r="CN778">
        <f t="shared" ca="1" si="2079"/>
        <v>0</v>
      </c>
      <c r="CO778">
        <f t="shared" ca="1" si="2079"/>
        <v>0</v>
      </c>
      <c r="CP778">
        <f t="shared" ca="1" si="2079"/>
        <v>0</v>
      </c>
      <c r="CQ778">
        <f t="shared" ca="1" si="2079"/>
        <v>0</v>
      </c>
      <c r="CR778">
        <f t="shared" ca="1" si="2079"/>
        <v>0</v>
      </c>
      <c r="CS778">
        <f t="shared" ca="1" si="2079"/>
        <v>0</v>
      </c>
      <c r="CT778">
        <f t="shared" ca="1" si="2079"/>
        <v>0</v>
      </c>
      <c r="CU778">
        <f t="shared" ca="1" si="2079"/>
        <v>0</v>
      </c>
      <c r="CV778">
        <f t="shared" ca="1" si="2079"/>
        <v>0</v>
      </c>
      <c r="CW778">
        <f t="shared" ca="1" si="2079"/>
        <v>0</v>
      </c>
      <c r="CX778">
        <f t="shared" ca="1" si="2079"/>
        <v>0</v>
      </c>
      <c r="CY778">
        <f t="shared" ca="1" si="2079"/>
        <v>0</v>
      </c>
      <c r="CZ778">
        <f t="shared" ca="1" si="2079"/>
        <v>0</v>
      </c>
      <c r="DA778">
        <f t="shared" ca="1" si="2079"/>
        <v>0</v>
      </c>
      <c r="DB778">
        <f t="shared" ca="1" si="2079"/>
        <v>0</v>
      </c>
      <c r="DC778">
        <f t="shared" ca="1" si="2079"/>
        <v>0</v>
      </c>
      <c r="DD778">
        <f t="shared" ca="1" si="2079"/>
        <v>0</v>
      </c>
      <c r="DE778">
        <f t="shared" ca="1" si="2079"/>
        <v>0</v>
      </c>
      <c r="DF778">
        <f t="shared" ca="1" si="2079"/>
        <v>0</v>
      </c>
      <c r="DG778">
        <f t="shared" ca="1" si="2079"/>
        <v>0</v>
      </c>
      <c r="DH778">
        <f t="shared" ca="1" si="2079"/>
        <v>0</v>
      </c>
      <c r="DI778">
        <f t="shared" ca="1" si="2079"/>
        <v>0</v>
      </c>
      <c r="DJ778" s="91">
        <f t="shared" ca="1" si="2079"/>
        <v>0</v>
      </c>
      <c r="DK778">
        <f t="shared" ca="1" si="2079"/>
        <v>0</v>
      </c>
      <c r="DL778">
        <f t="shared" ca="1" si="2079"/>
        <v>0</v>
      </c>
      <c r="DM778">
        <f t="shared" ca="1" si="2079"/>
        <v>0</v>
      </c>
      <c r="DN778">
        <f t="shared" ca="1" si="2079"/>
        <v>0</v>
      </c>
      <c r="DO778">
        <f t="shared" ca="1" si="2079"/>
        <v>0</v>
      </c>
      <c r="DP778">
        <f t="shared" ca="1" si="2079"/>
        <v>0</v>
      </c>
      <c r="DQ778">
        <f t="shared" ca="1" si="2079"/>
        <v>0</v>
      </c>
      <c r="DR778">
        <f t="shared" ca="1" si="2079"/>
        <v>0</v>
      </c>
      <c r="DS778">
        <f t="shared" ca="1" si="2079"/>
        <v>0</v>
      </c>
      <c r="DT778">
        <f t="shared" ca="1" si="2079"/>
        <v>0</v>
      </c>
      <c r="DU778">
        <f t="shared" ca="1" si="2079"/>
        <v>0</v>
      </c>
      <c r="DV778">
        <f t="shared" ca="1" si="2079"/>
        <v>0</v>
      </c>
      <c r="DW778">
        <f t="shared" ca="1" si="2079"/>
        <v>0</v>
      </c>
      <c r="DX778">
        <f t="shared" ca="1" si="2079"/>
        <v>0</v>
      </c>
      <c r="DY778">
        <f t="shared" ca="1" si="2079"/>
        <v>0</v>
      </c>
      <c r="DZ778">
        <f t="shared" ca="1" si="2079"/>
        <v>0</v>
      </c>
      <c r="EA778">
        <f t="shared" ca="1" si="2079"/>
        <v>0</v>
      </c>
      <c r="EB778">
        <f t="shared" ca="1" si="2079"/>
        <v>0</v>
      </c>
      <c r="EC778">
        <f t="shared" ca="1" si="2079"/>
        <v>0</v>
      </c>
      <c r="ED778">
        <f t="shared" ca="1" si="2079"/>
        <v>0</v>
      </c>
      <c r="EE778">
        <f t="shared" ca="1" si="2079"/>
        <v>0</v>
      </c>
      <c r="EF778">
        <f t="shared" ca="1" si="2079"/>
        <v>0</v>
      </c>
      <c r="EG778">
        <f t="shared" ca="1" si="2079"/>
        <v>0</v>
      </c>
      <c r="EH778">
        <f t="shared" ca="1" si="2079"/>
        <v>0</v>
      </c>
      <c r="EI778">
        <f t="shared" ca="1" si="2079"/>
        <v>0</v>
      </c>
      <c r="EJ778">
        <f t="shared" ca="1" si="2079"/>
        <v>0</v>
      </c>
      <c r="EK778">
        <f t="shared" ca="1" si="2079"/>
        <v>0</v>
      </c>
      <c r="EL778">
        <f t="shared" ca="1" si="2079"/>
        <v>0</v>
      </c>
      <c r="EM778">
        <f t="shared" ca="1" si="2079"/>
        <v>0</v>
      </c>
      <c r="EN778" s="91">
        <f t="shared" ca="1" si="2079"/>
        <v>0</v>
      </c>
    </row>
    <row r="779" spans="1:144">
      <c r="A779">
        <f ca="1"/>
        <v>0</v>
      </c>
      <c r="B779">
        <f ca="1"/>
        <v>0</v>
      </c>
      <c r="C779">
        <f ca="1"/>
        <v>0</v>
      </c>
      <c r="D779" t="str">
        <f ca="1"/>
        <v/>
      </c>
      <c r="E779">
        <f ca="1"/>
        <v>0</v>
      </c>
      <c r="F779">
        <f ca="1"/>
        <v>0</v>
      </c>
      <c r="G779">
        <f ca="1"/>
        <v>0</v>
      </c>
      <c r="H779" t="str">
        <f ca="1"/>
        <v/>
      </c>
      <c r="I779">
        <f ca="1"/>
        <v>0</v>
      </c>
      <c r="J779" t="str">
        <f ca="1"/>
        <v/>
      </c>
      <c r="K779" t="str">
        <f ca="1"/>
        <v>0</v>
      </c>
      <c r="L779" t="str">
        <f ca="1"/>
        <v>0</v>
      </c>
      <c r="M779" t="str">
        <f ca="1"/>
        <v>0</v>
      </c>
      <c r="X779" s="91">
        <f t="shared" ca="1" si="2075"/>
        <v>0</v>
      </c>
      <c r="Y779">
        <f t="shared" ref="Y779:CJ782" ca="1" si="2080">IF($H779="Yes",-$L779+$M779,0)</f>
        <v>0</v>
      </c>
      <c r="Z779">
        <f t="shared" ca="1" si="2080"/>
        <v>0</v>
      </c>
      <c r="AA779">
        <f t="shared" ca="1" si="2080"/>
        <v>0</v>
      </c>
      <c r="AB779">
        <f t="shared" ca="1" si="2080"/>
        <v>0</v>
      </c>
      <c r="AC779">
        <f t="shared" ca="1" si="2080"/>
        <v>0</v>
      </c>
      <c r="AD779">
        <f t="shared" ca="1" si="2080"/>
        <v>0</v>
      </c>
      <c r="AE779">
        <f t="shared" ca="1" si="2080"/>
        <v>0</v>
      </c>
      <c r="AF779">
        <f t="shared" ca="1" si="2080"/>
        <v>0</v>
      </c>
      <c r="AG779">
        <f t="shared" ca="1" si="2080"/>
        <v>0</v>
      </c>
      <c r="AH779">
        <f t="shared" ca="1" si="2080"/>
        <v>0</v>
      </c>
      <c r="AI779">
        <f t="shared" ca="1" si="2080"/>
        <v>0</v>
      </c>
      <c r="AJ779">
        <f t="shared" ca="1" si="2080"/>
        <v>0</v>
      </c>
      <c r="AK779">
        <f t="shared" ca="1" si="2080"/>
        <v>0</v>
      </c>
      <c r="AL779">
        <f t="shared" ca="1" si="2080"/>
        <v>0</v>
      </c>
      <c r="AM779">
        <f t="shared" ca="1" si="2080"/>
        <v>0</v>
      </c>
      <c r="AN779">
        <f t="shared" ca="1" si="2080"/>
        <v>0</v>
      </c>
      <c r="AO779">
        <f t="shared" ca="1" si="2080"/>
        <v>0</v>
      </c>
      <c r="AP779">
        <f t="shared" ca="1" si="2080"/>
        <v>0</v>
      </c>
      <c r="AQ779">
        <f t="shared" ca="1" si="2080"/>
        <v>0</v>
      </c>
      <c r="AR779">
        <f t="shared" ca="1" si="2080"/>
        <v>0</v>
      </c>
      <c r="AS779">
        <f t="shared" ca="1" si="2080"/>
        <v>0</v>
      </c>
      <c r="AT779">
        <f t="shared" ca="1" si="2080"/>
        <v>0</v>
      </c>
      <c r="AU779">
        <f t="shared" ca="1" si="2080"/>
        <v>0</v>
      </c>
      <c r="AV779">
        <f t="shared" ca="1" si="2080"/>
        <v>0</v>
      </c>
      <c r="AW779">
        <f t="shared" ca="1" si="2080"/>
        <v>0</v>
      </c>
      <c r="AX779">
        <f t="shared" ca="1" si="2080"/>
        <v>0</v>
      </c>
      <c r="AY779">
        <f t="shared" ca="1" si="2080"/>
        <v>0</v>
      </c>
      <c r="AZ779">
        <f t="shared" ca="1" si="2080"/>
        <v>0</v>
      </c>
      <c r="BA779">
        <f t="shared" ca="1" si="2080"/>
        <v>0</v>
      </c>
      <c r="BB779" s="91">
        <f t="shared" ca="1" si="2080"/>
        <v>0</v>
      </c>
      <c r="BC779">
        <f t="shared" ca="1" si="2080"/>
        <v>0</v>
      </c>
      <c r="BD779">
        <f t="shared" ca="1" si="2080"/>
        <v>0</v>
      </c>
      <c r="BE779">
        <f t="shared" ca="1" si="2080"/>
        <v>0</v>
      </c>
      <c r="BF779">
        <f t="shared" ca="1" si="2080"/>
        <v>0</v>
      </c>
      <c r="BG779">
        <f t="shared" ca="1" si="2080"/>
        <v>0</v>
      </c>
      <c r="BH779">
        <f t="shared" ca="1" si="2080"/>
        <v>0</v>
      </c>
      <c r="BI779">
        <f t="shared" ca="1" si="2080"/>
        <v>0</v>
      </c>
      <c r="BJ779">
        <f t="shared" ca="1" si="2080"/>
        <v>0</v>
      </c>
      <c r="BK779">
        <f t="shared" ca="1" si="2080"/>
        <v>0</v>
      </c>
      <c r="BL779">
        <f t="shared" ca="1" si="2080"/>
        <v>0</v>
      </c>
      <c r="BM779">
        <f t="shared" ca="1" si="2080"/>
        <v>0</v>
      </c>
      <c r="BN779">
        <f t="shared" ca="1" si="2080"/>
        <v>0</v>
      </c>
      <c r="BO779">
        <f t="shared" ca="1" si="2080"/>
        <v>0</v>
      </c>
      <c r="BP779">
        <f t="shared" ca="1" si="2080"/>
        <v>0</v>
      </c>
      <c r="BQ779">
        <f t="shared" ca="1" si="2080"/>
        <v>0</v>
      </c>
      <c r="BR779">
        <f t="shared" ca="1" si="2080"/>
        <v>0</v>
      </c>
      <c r="BS779">
        <f t="shared" ca="1" si="2080"/>
        <v>0</v>
      </c>
      <c r="BT779">
        <f t="shared" ca="1" si="2080"/>
        <v>0</v>
      </c>
      <c r="BU779">
        <f t="shared" ca="1" si="2080"/>
        <v>0</v>
      </c>
      <c r="BV779">
        <f t="shared" ca="1" si="2080"/>
        <v>0</v>
      </c>
      <c r="BW779">
        <f t="shared" ca="1" si="2080"/>
        <v>0</v>
      </c>
      <c r="BX779">
        <f t="shared" ca="1" si="2080"/>
        <v>0</v>
      </c>
      <c r="BY779">
        <f t="shared" ca="1" si="2080"/>
        <v>0</v>
      </c>
      <c r="BZ779">
        <f t="shared" ca="1" si="2080"/>
        <v>0</v>
      </c>
      <c r="CA779">
        <f t="shared" ca="1" si="2080"/>
        <v>0</v>
      </c>
      <c r="CB779">
        <f t="shared" ca="1" si="2080"/>
        <v>0</v>
      </c>
      <c r="CC779">
        <f t="shared" ca="1" si="2080"/>
        <v>0</v>
      </c>
      <c r="CD779">
        <f t="shared" ca="1" si="2080"/>
        <v>0</v>
      </c>
      <c r="CE779">
        <f t="shared" ca="1" si="2080"/>
        <v>0</v>
      </c>
      <c r="CF779" s="91">
        <f t="shared" ca="1" si="2080"/>
        <v>0</v>
      </c>
      <c r="CG779">
        <f t="shared" ca="1" si="2080"/>
        <v>0</v>
      </c>
      <c r="CH779">
        <f t="shared" ca="1" si="2080"/>
        <v>0</v>
      </c>
      <c r="CI779">
        <f t="shared" ca="1" si="2080"/>
        <v>0</v>
      </c>
      <c r="CJ779">
        <f t="shared" ca="1" si="2080"/>
        <v>0</v>
      </c>
      <c r="CK779">
        <f t="shared" ca="1" si="2079"/>
        <v>0</v>
      </c>
      <c r="CL779">
        <f t="shared" ca="1" si="2079"/>
        <v>0</v>
      </c>
      <c r="CM779">
        <f t="shared" ca="1" si="2079"/>
        <v>0</v>
      </c>
      <c r="CN779">
        <f t="shared" ca="1" si="2079"/>
        <v>0</v>
      </c>
      <c r="CO779">
        <f t="shared" ca="1" si="2079"/>
        <v>0</v>
      </c>
      <c r="CP779">
        <f t="shared" ca="1" si="2079"/>
        <v>0</v>
      </c>
      <c r="CQ779">
        <f t="shared" ca="1" si="2079"/>
        <v>0</v>
      </c>
      <c r="CR779">
        <f t="shared" ca="1" si="2079"/>
        <v>0</v>
      </c>
      <c r="CS779">
        <f t="shared" ca="1" si="2079"/>
        <v>0</v>
      </c>
      <c r="CT779">
        <f t="shared" ca="1" si="2079"/>
        <v>0</v>
      </c>
      <c r="CU779">
        <f t="shared" ca="1" si="2079"/>
        <v>0</v>
      </c>
      <c r="CV779">
        <f t="shared" ca="1" si="2079"/>
        <v>0</v>
      </c>
      <c r="CW779">
        <f t="shared" ca="1" si="2079"/>
        <v>0</v>
      </c>
      <c r="CX779">
        <f t="shared" ca="1" si="2079"/>
        <v>0</v>
      </c>
      <c r="CY779">
        <f t="shared" ca="1" si="2079"/>
        <v>0</v>
      </c>
      <c r="CZ779">
        <f t="shared" ca="1" si="2079"/>
        <v>0</v>
      </c>
      <c r="DA779">
        <f t="shared" ca="1" si="2079"/>
        <v>0</v>
      </c>
      <c r="DB779">
        <f t="shared" ca="1" si="2079"/>
        <v>0</v>
      </c>
      <c r="DC779">
        <f t="shared" ca="1" si="2079"/>
        <v>0</v>
      </c>
      <c r="DD779">
        <f t="shared" ca="1" si="2079"/>
        <v>0</v>
      </c>
      <c r="DE779">
        <f t="shared" ca="1" si="2079"/>
        <v>0</v>
      </c>
      <c r="DF779">
        <f t="shared" ca="1" si="2079"/>
        <v>0</v>
      </c>
      <c r="DG779">
        <f t="shared" ca="1" si="2079"/>
        <v>0</v>
      </c>
      <c r="DH779">
        <f t="shared" ca="1" si="2079"/>
        <v>0</v>
      </c>
      <c r="DI779">
        <f t="shared" ca="1" si="2079"/>
        <v>0</v>
      </c>
      <c r="DJ779" s="91">
        <f t="shared" ca="1" si="2079"/>
        <v>0</v>
      </c>
      <c r="DK779">
        <f t="shared" ca="1" si="2079"/>
        <v>0</v>
      </c>
      <c r="DL779">
        <f t="shared" ca="1" si="2079"/>
        <v>0</v>
      </c>
      <c r="DM779">
        <f t="shared" ca="1" si="2079"/>
        <v>0</v>
      </c>
      <c r="DN779">
        <f t="shared" ca="1" si="2079"/>
        <v>0</v>
      </c>
      <c r="DO779">
        <f t="shared" ca="1" si="2079"/>
        <v>0</v>
      </c>
      <c r="DP779">
        <f t="shared" ca="1" si="2079"/>
        <v>0</v>
      </c>
      <c r="DQ779">
        <f t="shared" ca="1" si="2079"/>
        <v>0</v>
      </c>
      <c r="DR779">
        <f t="shared" ca="1" si="2079"/>
        <v>0</v>
      </c>
      <c r="DS779">
        <f t="shared" ca="1" si="2079"/>
        <v>0</v>
      </c>
      <c r="DT779">
        <f t="shared" ca="1" si="2079"/>
        <v>0</v>
      </c>
      <c r="DU779">
        <f t="shared" ca="1" si="2079"/>
        <v>0</v>
      </c>
      <c r="DV779">
        <f t="shared" ca="1" si="2079"/>
        <v>0</v>
      </c>
      <c r="DW779">
        <f t="shared" ca="1" si="2079"/>
        <v>0</v>
      </c>
      <c r="DX779">
        <f t="shared" ca="1" si="2079"/>
        <v>0</v>
      </c>
      <c r="DY779">
        <f t="shared" ca="1" si="2079"/>
        <v>0</v>
      </c>
      <c r="DZ779">
        <f t="shared" ca="1" si="2079"/>
        <v>0</v>
      </c>
      <c r="EA779">
        <f t="shared" ca="1" si="2079"/>
        <v>0</v>
      </c>
      <c r="EB779">
        <f t="shared" ca="1" si="2079"/>
        <v>0</v>
      </c>
      <c r="EC779">
        <f t="shared" ca="1" si="2079"/>
        <v>0</v>
      </c>
      <c r="ED779">
        <f t="shared" ca="1" si="2079"/>
        <v>0</v>
      </c>
      <c r="EE779">
        <f t="shared" ca="1" si="2079"/>
        <v>0</v>
      </c>
      <c r="EF779">
        <f t="shared" ca="1" si="2079"/>
        <v>0</v>
      </c>
      <c r="EG779">
        <f t="shared" ca="1" si="2079"/>
        <v>0</v>
      </c>
      <c r="EH779">
        <f t="shared" ca="1" si="2079"/>
        <v>0</v>
      </c>
      <c r="EI779">
        <f t="shared" ca="1" si="2079"/>
        <v>0</v>
      </c>
      <c r="EJ779">
        <f t="shared" ca="1" si="2079"/>
        <v>0</v>
      </c>
      <c r="EK779">
        <f t="shared" ca="1" si="2079"/>
        <v>0</v>
      </c>
      <c r="EL779">
        <f t="shared" ca="1" si="2079"/>
        <v>0</v>
      </c>
      <c r="EM779">
        <f t="shared" ca="1" si="2079"/>
        <v>0</v>
      </c>
      <c r="EN779" s="91">
        <f t="shared" ca="1" si="2079"/>
        <v>0</v>
      </c>
    </row>
    <row r="780" spans="1:144">
      <c r="A780">
        <f ca="1"/>
        <v>0</v>
      </c>
      <c r="B780">
        <f ca="1"/>
        <v>0</v>
      </c>
      <c r="C780">
        <f ca="1"/>
        <v>0</v>
      </c>
      <c r="D780" t="str">
        <f ca="1"/>
        <v/>
      </c>
      <c r="E780">
        <f ca="1"/>
        <v>0</v>
      </c>
      <c r="F780">
        <f ca="1"/>
        <v>0</v>
      </c>
      <c r="G780">
        <f ca="1"/>
        <v>0</v>
      </c>
      <c r="H780" t="str">
        <f ca="1"/>
        <v/>
      </c>
      <c r="I780">
        <f ca="1"/>
        <v>0</v>
      </c>
      <c r="J780" t="str">
        <f ca="1"/>
        <v/>
      </c>
      <c r="K780" t="str">
        <f ca="1"/>
        <v>0</v>
      </c>
      <c r="L780" t="str">
        <f ca="1"/>
        <v>0</v>
      </c>
      <c r="M780" t="str">
        <f ca="1"/>
        <v>0</v>
      </c>
      <c r="X780" s="91">
        <f t="shared" ca="1" si="2075"/>
        <v>0</v>
      </c>
      <c r="Y780">
        <f t="shared" ca="1" si="2080"/>
        <v>0</v>
      </c>
      <c r="Z780">
        <f t="shared" ca="1" si="2080"/>
        <v>0</v>
      </c>
      <c r="AA780">
        <f t="shared" ca="1" si="2080"/>
        <v>0</v>
      </c>
      <c r="AB780">
        <f t="shared" ca="1" si="2080"/>
        <v>0</v>
      </c>
      <c r="AC780">
        <f t="shared" ca="1" si="2080"/>
        <v>0</v>
      </c>
      <c r="AD780">
        <f t="shared" ca="1" si="2080"/>
        <v>0</v>
      </c>
      <c r="AE780">
        <f t="shared" ca="1" si="2080"/>
        <v>0</v>
      </c>
      <c r="AF780">
        <f t="shared" ca="1" si="2080"/>
        <v>0</v>
      </c>
      <c r="AG780">
        <f t="shared" ca="1" si="2080"/>
        <v>0</v>
      </c>
      <c r="AH780">
        <f t="shared" ca="1" si="2080"/>
        <v>0</v>
      </c>
      <c r="AI780">
        <f t="shared" ca="1" si="2080"/>
        <v>0</v>
      </c>
      <c r="AJ780">
        <f t="shared" ca="1" si="2080"/>
        <v>0</v>
      </c>
      <c r="AK780">
        <f t="shared" ca="1" si="2080"/>
        <v>0</v>
      </c>
      <c r="AL780">
        <f t="shared" ca="1" si="2080"/>
        <v>0</v>
      </c>
      <c r="AM780">
        <f t="shared" ca="1" si="2080"/>
        <v>0</v>
      </c>
      <c r="AN780">
        <f t="shared" ca="1" si="2080"/>
        <v>0</v>
      </c>
      <c r="AO780">
        <f t="shared" ca="1" si="2080"/>
        <v>0</v>
      </c>
      <c r="AP780">
        <f t="shared" ca="1" si="2080"/>
        <v>0</v>
      </c>
      <c r="AQ780">
        <f t="shared" ca="1" si="2080"/>
        <v>0</v>
      </c>
      <c r="AR780">
        <f t="shared" ca="1" si="2080"/>
        <v>0</v>
      </c>
      <c r="AS780">
        <f t="shared" ca="1" si="2080"/>
        <v>0</v>
      </c>
      <c r="AT780">
        <f t="shared" ca="1" si="2080"/>
        <v>0</v>
      </c>
      <c r="AU780">
        <f t="shared" ca="1" si="2080"/>
        <v>0</v>
      </c>
      <c r="AV780">
        <f t="shared" ca="1" si="2080"/>
        <v>0</v>
      </c>
      <c r="AW780">
        <f t="shared" ca="1" si="2080"/>
        <v>0</v>
      </c>
      <c r="AX780">
        <f t="shared" ca="1" si="2080"/>
        <v>0</v>
      </c>
      <c r="AY780">
        <f t="shared" ca="1" si="2080"/>
        <v>0</v>
      </c>
      <c r="AZ780">
        <f t="shared" ca="1" si="2080"/>
        <v>0</v>
      </c>
      <c r="BA780">
        <f t="shared" ca="1" si="2080"/>
        <v>0</v>
      </c>
      <c r="BB780" s="91">
        <f t="shared" ca="1" si="2080"/>
        <v>0</v>
      </c>
      <c r="BC780">
        <f t="shared" ca="1" si="2080"/>
        <v>0</v>
      </c>
      <c r="BD780">
        <f t="shared" ca="1" si="2080"/>
        <v>0</v>
      </c>
      <c r="BE780">
        <f t="shared" ca="1" si="2080"/>
        <v>0</v>
      </c>
      <c r="BF780">
        <f t="shared" ca="1" si="2080"/>
        <v>0</v>
      </c>
      <c r="BG780">
        <f t="shared" ca="1" si="2080"/>
        <v>0</v>
      </c>
      <c r="BH780">
        <f t="shared" ca="1" si="2080"/>
        <v>0</v>
      </c>
      <c r="BI780">
        <f t="shared" ca="1" si="2080"/>
        <v>0</v>
      </c>
      <c r="BJ780">
        <f t="shared" ca="1" si="2080"/>
        <v>0</v>
      </c>
      <c r="BK780">
        <f t="shared" ca="1" si="2080"/>
        <v>0</v>
      </c>
      <c r="BL780">
        <f t="shared" ca="1" si="2080"/>
        <v>0</v>
      </c>
      <c r="BM780">
        <f t="shared" ca="1" si="2080"/>
        <v>0</v>
      </c>
      <c r="BN780">
        <f t="shared" ca="1" si="2080"/>
        <v>0</v>
      </c>
      <c r="BO780">
        <f t="shared" ca="1" si="2080"/>
        <v>0</v>
      </c>
      <c r="BP780">
        <f t="shared" ca="1" si="2080"/>
        <v>0</v>
      </c>
      <c r="BQ780">
        <f t="shared" ca="1" si="2080"/>
        <v>0</v>
      </c>
      <c r="BR780">
        <f t="shared" ca="1" si="2080"/>
        <v>0</v>
      </c>
      <c r="BS780">
        <f t="shared" ca="1" si="2080"/>
        <v>0</v>
      </c>
      <c r="BT780">
        <f t="shared" ca="1" si="2080"/>
        <v>0</v>
      </c>
      <c r="BU780">
        <f t="shared" ca="1" si="2080"/>
        <v>0</v>
      </c>
      <c r="BV780">
        <f t="shared" ca="1" si="2080"/>
        <v>0</v>
      </c>
      <c r="BW780">
        <f t="shared" ca="1" si="2080"/>
        <v>0</v>
      </c>
      <c r="BX780">
        <f t="shared" ca="1" si="2080"/>
        <v>0</v>
      </c>
      <c r="BY780">
        <f t="shared" ca="1" si="2080"/>
        <v>0</v>
      </c>
      <c r="BZ780">
        <f t="shared" ca="1" si="2080"/>
        <v>0</v>
      </c>
      <c r="CA780">
        <f t="shared" ca="1" si="2080"/>
        <v>0</v>
      </c>
      <c r="CB780">
        <f t="shared" ca="1" si="2080"/>
        <v>0</v>
      </c>
      <c r="CC780">
        <f t="shared" ca="1" si="2080"/>
        <v>0</v>
      </c>
      <c r="CD780">
        <f t="shared" ca="1" si="2080"/>
        <v>0</v>
      </c>
      <c r="CE780">
        <f t="shared" ca="1" si="2080"/>
        <v>0</v>
      </c>
      <c r="CF780" s="91">
        <f t="shared" ca="1" si="2080"/>
        <v>0</v>
      </c>
      <c r="CG780">
        <f t="shared" ca="1" si="2080"/>
        <v>0</v>
      </c>
      <c r="CH780">
        <f t="shared" ca="1" si="2080"/>
        <v>0</v>
      </c>
      <c r="CI780">
        <f t="shared" ca="1" si="2080"/>
        <v>0</v>
      </c>
      <c r="CJ780">
        <f t="shared" ca="1" si="2080"/>
        <v>0</v>
      </c>
      <c r="CK780">
        <f t="shared" ca="1" si="2079"/>
        <v>0</v>
      </c>
      <c r="CL780">
        <f t="shared" ca="1" si="2079"/>
        <v>0</v>
      </c>
      <c r="CM780">
        <f t="shared" ca="1" si="2079"/>
        <v>0</v>
      </c>
      <c r="CN780">
        <f t="shared" ca="1" si="2079"/>
        <v>0</v>
      </c>
      <c r="CO780">
        <f t="shared" ca="1" si="2079"/>
        <v>0</v>
      </c>
      <c r="CP780">
        <f t="shared" ca="1" si="2079"/>
        <v>0</v>
      </c>
      <c r="CQ780">
        <f t="shared" ca="1" si="2079"/>
        <v>0</v>
      </c>
      <c r="CR780">
        <f t="shared" ca="1" si="2079"/>
        <v>0</v>
      </c>
      <c r="CS780">
        <f t="shared" ca="1" si="2079"/>
        <v>0</v>
      </c>
      <c r="CT780">
        <f t="shared" ca="1" si="2079"/>
        <v>0</v>
      </c>
      <c r="CU780">
        <f t="shared" ca="1" si="2079"/>
        <v>0</v>
      </c>
      <c r="CV780">
        <f t="shared" ca="1" si="2079"/>
        <v>0</v>
      </c>
      <c r="CW780">
        <f t="shared" ca="1" si="2079"/>
        <v>0</v>
      </c>
      <c r="CX780">
        <f t="shared" ca="1" si="2079"/>
        <v>0</v>
      </c>
      <c r="CY780">
        <f t="shared" ca="1" si="2079"/>
        <v>0</v>
      </c>
      <c r="CZ780">
        <f t="shared" ca="1" si="2079"/>
        <v>0</v>
      </c>
      <c r="DA780">
        <f t="shared" ca="1" si="2079"/>
        <v>0</v>
      </c>
      <c r="DB780">
        <f t="shared" ca="1" si="2079"/>
        <v>0</v>
      </c>
      <c r="DC780">
        <f t="shared" ca="1" si="2079"/>
        <v>0</v>
      </c>
      <c r="DD780">
        <f t="shared" ca="1" si="2079"/>
        <v>0</v>
      </c>
      <c r="DE780">
        <f t="shared" ca="1" si="2079"/>
        <v>0</v>
      </c>
      <c r="DF780">
        <f t="shared" ca="1" si="2079"/>
        <v>0</v>
      </c>
      <c r="DG780">
        <f t="shared" ca="1" si="2079"/>
        <v>0</v>
      </c>
      <c r="DH780">
        <f t="shared" ca="1" si="2079"/>
        <v>0</v>
      </c>
      <c r="DI780">
        <f t="shared" ca="1" si="2079"/>
        <v>0</v>
      </c>
      <c r="DJ780" s="91">
        <f t="shared" ca="1" si="2079"/>
        <v>0</v>
      </c>
      <c r="DK780">
        <f t="shared" ca="1" si="2079"/>
        <v>0</v>
      </c>
      <c r="DL780">
        <f t="shared" ca="1" si="2079"/>
        <v>0</v>
      </c>
      <c r="DM780">
        <f t="shared" ca="1" si="2079"/>
        <v>0</v>
      </c>
      <c r="DN780">
        <f t="shared" ca="1" si="2079"/>
        <v>0</v>
      </c>
      <c r="DO780">
        <f t="shared" ca="1" si="2079"/>
        <v>0</v>
      </c>
      <c r="DP780">
        <f t="shared" ca="1" si="2079"/>
        <v>0</v>
      </c>
      <c r="DQ780">
        <f t="shared" ca="1" si="2079"/>
        <v>0</v>
      </c>
      <c r="DR780">
        <f t="shared" ca="1" si="2079"/>
        <v>0</v>
      </c>
      <c r="DS780">
        <f t="shared" ca="1" si="2079"/>
        <v>0</v>
      </c>
      <c r="DT780">
        <f t="shared" ca="1" si="2079"/>
        <v>0</v>
      </c>
      <c r="DU780">
        <f t="shared" ca="1" si="2079"/>
        <v>0</v>
      </c>
      <c r="DV780">
        <f t="shared" ca="1" si="2079"/>
        <v>0</v>
      </c>
      <c r="DW780">
        <f t="shared" ca="1" si="2079"/>
        <v>0</v>
      </c>
      <c r="DX780">
        <f t="shared" ca="1" si="2079"/>
        <v>0</v>
      </c>
      <c r="DY780">
        <f t="shared" ca="1" si="2079"/>
        <v>0</v>
      </c>
      <c r="DZ780">
        <f t="shared" ca="1" si="2079"/>
        <v>0</v>
      </c>
      <c r="EA780">
        <f t="shared" ca="1" si="2079"/>
        <v>0</v>
      </c>
      <c r="EB780">
        <f t="shared" ca="1" si="2079"/>
        <v>0</v>
      </c>
      <c r="EC780">
        <f t="shared" ca="1" si="2079"/>
        <v>0</v>
      </c>
      <c r="ED780">
        <f t="shared" ca="1" si="2079"/>
        <v>0</v>
      </c>
      <c r="EE780">
        <f t="shared" ca="1" si="2079"/>
        <v>0</v>
      </c>
      <c r="EF780">
        <f t="shared" ca="1" si="2079"/>
        <v>0</v>
      </c>
      <c r="EG780">
        <f t="shared" ca="1" si="2079"/>
        <v>0</v>
      </c>
      <c r="EH780">
        <f t="shared" ca="1" si="2079"/>
        <v>0</v>
      </c>
      <c r="EI780">
        <f t="shared" ca="1" si="2079"/>
        <v>0</v>
      </c>
      <c r="EJ780">
        <f t="shared" ca="1" si="2079"/>
        <v>0</v>
      </c>
      <c r="EK780">
        <f t="shared" ca="1" si="2079"/>
        <v>0</v>
      </c>
      <c r="EL780">
        <f t="shared" ca="1" si="2079"/>
        <v>0</v>
      </c>
      <c r="EM780">
        <f t="shared" ca="1" si="2079"/>
        <v>0</v>
      </c>
      <c r="EN780" s="91">
        <f t="shared" ca="1" si="2079"/>
        <v>0</v>
      </c>
    </row>
    <row r="781" spans="1:144">
      <c r="A781">
        <f ca="1"/>
        <v>0</v>
      </c>
      <c r="B781">
        <f ca="1"/>
        <v>0</v>
      </c>
      <c r="C781">
        <f ca="1"/>
        <v>0</v>
      </c>
      <c r="D781" t="str">
        <f ca="1"/>
        <v/>
      </c>
      <c r="E781">
        <f ca="1"/>
        <v>0</v>
      </c>
      <c r="F781">
        <f ca="1"/>
        <v>0</v>
      </c>
      <c r="G781">
        <f ca="1"/>
        <v>0</v>
      </c>
      <c r="H781" t="str">
        <f ca="1"/>
        <v/>
      </c>
      <c r="I781">
        <f ca="1"/>
        <v>0</v>
      </c>
      <c r="J781" t="str">
        <f ca="1"/>
        <v/>
      </c>
      <c r="K781" t="str">
        <f ca="1"/>
        <v>0</v>
      </c>
      <c r="L781" t="str">
        <f ca="1"/>
        <v>0</v>
      </c>
      <c r="M781" t="str">
        <f ca="1"/>
        <v>0</v>
      </c>
      <c r="X781" s="91">
        <f t="shared" ca="1" si="2075"/>
        <v>0</v>
      </c>
      <c r="Y781">
        <f t="shared" ca="1" si="2080"/>
        <v>0</v>
      </c>
      <c r="Z781">
        <f t="shared" ca="1" si="2080"/>
        <v>0</v>
      </c>
      <c r="AA781">
        <f t="shared" ca="1" si="2080"/>
        <v>0</v>
      </c>
      <c r="AB781">
        <f t="shared" ca="1" si="2080"/>
        <v>0</v>
      </c>
      <c r="AC781">
        <f t="shared" ca="1" si="2080"/>
        <v>0</v>
      </c>
      <c r="AD781">
        <f t="shared" ca="1" si="2080"/>
        <v>0</v>
      </c>
      <c r="AE781">
        <f t="shared" ca="1" si="2080"/>
        <v>0</v>
      </c>
      <c r="AF781">
        <f t="shared" ca="1" si="2080"/>
        <v>0</v>
      </c>
      <c r="AG781">
        <f t="shared" ca="1" si="2080"/>
        <v>0</v>
      </c>
      <c r="AH781">
        <f t="shared" ca="1" si="2080"/>
        <v>0</v>
      </c>
      <c r="AI781">
        <f t="shared" ca="1" si="2080"/>
        <v>0</v>
      </c>
      <c r="AJ781">
        <f t="shared" ca="1" si="2080"/>
        <v>0</v>
      </c>
      <c r="AK781">
        <f t="shared" ca="1" si="2080"/>
        <v>0</v>
      </c>
      <c r="AL781">
        <f t="shared" ca="1" si="2080"/>
        <v>0</v>
      </c>
      <c r="AM781">
        <f t="shared" ca="1" si="2080"/>
        <v>0</v>
      </c>
      <c r="AN781">
        <f t="shared" ca="1" si="2080"/>
        <v>0</v>
      </c>
      <c r="AO781">
        <f t="shared" ca="1" si="2080"/>
        <v>0</v>
      </c>
      <c r="AP781">
        <f t="shared" ca="1" si="2080"/>
        <v>0</v>
      </c>
      <c r="AQ781">
        <f t="shared" ca="1" si="2080"/>
        <v>0</v>
      </c>
      <c r="AR781">
        <f t="shared" ca="1" si="2080"/>
        <v>0</v>
      </c>
      <c r="AS781">
        <f t="shared" ca="1" si="2080"/>
        <v>0</v>
      </c>
      <c r="AT781">
        <f t="shared" ca="1" si="2080"/>
        <v>0</v>
      </c>
      <c r="AU781">
        <f t="shared" ca="1" si="2080"/>
        <v>0</v>
      </c>
      <c r="AV781">
        <f t="shared" ca="1" si="2080"/>
        <v>0</v>
      </c>
      <c r="AW781">
        <f t="shared" ca="1" si="2080"/>
        <v>0</v>
      </c>
      <c r="AX781">
        <f t="shared" ca="1" si="2080"/>
        <v>0</v>
      </c>
      <c r="AY781">
        <f t="shared" ca="1" si="2080"/>
        <v>0</v>
      </c>
      <c r="AZ781">
        <f t="shared" ca="1" si="2080"/>
        <v>0</v>
      </c>
      <c r="BA781">
        <f t="shared" ca="1" si="2080"/>
        <v>0</v>
      </c>
      <c r="BB781" s="91">
        <f t="shared" ca="1" si="2080"/>
        <v>0</v>
      </c>
      <c r="BC781">
        <f t="shared" ca="1" si="2080"/>
        <v>0</v>
      </c>
      <c r="BD781">
        <f t="shared" ca="1" si="2080"/>
        <v>0</v>
      </c>
      <c r="BE781">
        <f t="shared" ca="1" si="2080"/>
        <v>0</v>
      </c>
      <c r="BF781">
        <f t="shared" ca="1" si="2080"/>
        <v>0</v>
      </c>
      <c r="BG781">
        <f t="shared" ca="1" si="2080"/>
        <v>0</v>
      </c>
      <c r="BH781">
        <f t="shared" ca="1" si="2080"/>
        <v>0</v>
      </c>
      <c r="BI781">
        <f t="shared" ca="1" si="2080"/>
        <v>0</v>
      </c>
      <c r="BJ781">
        <f t="shared" ca="1" si="2080"/>
        <v>0</v>
      </c>
      <c r="BK781">
        <f t="shared" ca="1" si="2080"/>
        <v>0</v>
      </c>
      <c r="BL781">
        <f t="shared" ca="1" si="2080"/>
        <v>0</v>
      </c>
      <c r="BM781">
        <f t="shared" ca="1" si="2080"/>
        <v>0</v>
      </c>
      <c r="BN781">
        <f t="shared" ca="1" si="2080"/>
        <v>0</v>
      </c>
      <c r="BO781">
        <f t="shared" ca="1" si="2080"/>
        <v>0</v>
      </c>
      <c r="BP781">
        <f t="shared" ca="1" si="2080"/>
        <v>0</v>
      </c>
      <c r="BQ781">
        <f t="shared" ca="1" si="2080"/>
        <v>0</v>
      </c>
      <c r="BR781">
        <f t="shared" ca="1" si="2080"/>
        <v>0</v>
      </c>
      <c r="BS781">
        <f t="shared" ca="1" si="2080"/>
        <v>0</v>
      </c>
      <c r="BT781">
        <f t="shared" ca="1" si="2080"/>
        <v>0</v>
      </c>
      <c r="BU781">
        <f t="shared" ca="1" si="2080"/>
        <v>0</v>
      </c>
      <c r="BV781">
        <f t="shared" ca="1" si="2080"/>
        <v>0</v>
      </c>
      <c r="BW781">
        <f t="shared" ca="1" si="2080"/>
        <v>0</v>
      </c>
      <c r="BX781">
        <f t="shared" ca="1" si="2080"/>
        <v>0</v>
      </c>
      <c r="BY781">
        <f t="shared" ca="1" si="2080"/>
        <v>0</v>
      </c>
      <c r="BZ781">
        <f t="shared" ca="1" si="2080"/>
        <v>0</v>
      </c>
      <c r="CA781">
        <f t="shared" ca="1" si="2080"/>
        <v>0</v>
      </c>
      <c r="CB781">
        <f t="shared" ca="1" si="2080"/>
        <v>0</v>
      </c>
      <c r="CC781">
        <f t="shared" ca="1" si="2080"/>
        <v>0</v>
      </c>
      <c r="CD781">
        <f t="shared" ca="1" si="2080"/>
        <v>0</v>
      </c>
      <c r="CE781">
        <f t="shared" ca="1" si="2080"/>
        <v>0</v>
      </c>
      <c r="CF781" s="91">
        <f t="shared" ca="1" si="2080"/>
        <v>0</v>
      </c>
      <c r="CG781">
        <f t="shared" ca="1" si="2080"/>
        <v>0</v>
      </c>
      <c r="CH781">
        <f t="shared" ca="1" si="2080"/>
        <v>0</v>
      </c>
      <c r="CI781">
        <f t="shared" ca="1" si="2080"/>
        <v>0</v>
      </c>
      <c r="CJ781">
        <f t="shared" ca="1" si="2080"/>
        <v>0</v>
      </c>
      <c r="CK781">
        <f t="shared" ca="1" si="2079"/>
        <v>0</v>
      </c>
      <c r="CL781">
        <f t="shared" ca="1" si="2079"/>
        <v>0</v>
      </c>
      <c r="CM781">
        <f t="shared" ca="1" si="2079"/>
        <v>0</v>
      </c>
      <c r="CN781">
        <f t="shared" ca="1" si="2079"/>
        <v>0</v>
      </c>
      <c r="CO781">
        <f t="shared" ca="1" si="2079"/>
        <v>0</v>
      </c>
      <c r="CP781">
        <f t="shared" ca="1" si="2079"/>
        <v>0</v>
      </c>
      <c r="CQ781">
        <f t="shared" ca="1" si="2079"/>
        <v>0</v>
      </c>
      <c r="CR781">
        <f t="shared" ca="1" si="2079"/>
        <v>0</v>
      </c>
      <c r="CS781">
        <f t="shared" ca="1" si="2079"/>
        <v>0</v>
      </c>
      <c r="CT781">
        <f t="shared" ca="1" si="2079"/>
        <v>0</v>
      </c>
      <c r="CU781">
        <f t="shared" ca="1" si="2079"/>
        <v>0</v>
      </c>
      <c r="CV781">
        <f t="shared" ca="1" si="2079"/>
        <v>0</v>
      </c>
      <c r="CW781">
        <f t="shared" ca="1" si="2079"/>
        <v>0</v>
      </c>
      <c r="CX781">
        <f t="shared" ca="1" si="2079"/>
        <v>0</v>
      </c>
      <c r="CY781">
        <f t="shared" ca="1" si="2079"/>
        <v>0</v>
      </c>
      <c r="CZ781">
        <f t="shared" ca="1" si="2079"/>
        <v>0</v>
      </c>
      <c r="DA781">
        <f t="shared" ca="1" si="2079"/>
        <v>0</v>
      </c>
      <c r="DB781">
        <f t="shared" ca="1" si="2079"/>
        <v>0</v>
      </c>
      <c r="DC781">
        <f t="shared" ca="1" si="2079"/>
        <v>0</v>
      </c>
      <c r="DD781">
        <f t="shared" ca="1" si="2079"/>
        <v>0</v>
      </c>
      <c r="DE781">
        <f t="shared" ca="1" si="2079"/>
        <v>0</v>
      </c>
      <c r="DF781">
        <f t="shared" ca="1" si="2079"/>
        <v>0</v>
      </c>
      <c r="DG781">
        <f t="shared" ca="1" si="2079"/>
        <v>0</v>
      </c>
      <c r="DH781">
        <f t="shared" ca="1" si="2079"/>
        <v>0</v>
      </c>
      <c r="DI781">
        <f t="shared" ca="1" si="2079"/>
        <v>0</v>
      </c>
      <c r="DJ781" s="91">
        <f t="shared" ca="1" si="2079"/>
        <v>0</v>
      </c>
      <c r="DK781">
        <f t="shared" ca="1" si="2079"/>
        <v>0</v>
      </c>
      <c r="DL781">
        <f t="shared" ca="1" si="2079"/>
        <v>0</v>
      </c>
      <c r="DM781">
        <f t="shared" ca="1" si="2079"/>
        <v>0</v>
      </c>
      <c r="DN781">
        <f t="shared" ca="1" si="2079"/>
        <v>0</v>
      </c>
      <c r="DO781">
        <f t="shared" ca="1" si="2079"/>
        <v>0</v>
      </c>
      <c r="DP781">
        <f t="shared" ca="1" si="2079"/>
        <v>0</v>
      </c>
      <c r="DQ781">
        <f t="shared" ca="1" si="2079"/>
        <v>0</v>
      </c>
      <c r="DR781">
        <f t="shared" ca="1" si="2079"/>
        <v>0</v>
      </c>
      <c r="DS781">
        <f t="shared" ca="1" si="2079"/>
        <v>0</v>
      </c>
      <c r="DT781">
        <f t="shared" ca="1" si="2079"/>
        <v>0</v>
      </c>
      <c r="DU781">
        <f t="shared" ca="1" si="2079"/>
        <v>0</v>
      </c>
      <c r="DV781">
        <f t="shared" ca="1" si="2079"/>
        <v>0</v>
      </c>
      <c r="DW781">
        <f t="shared" ca="1" si="2079"/>
        <v>0</v>
      </c>
      <c r="DX781">
        <f t="shared" ca="1" si="2079"/>
        <v>0</v>
      </c>
      <c r="DY781">
        <f t="shared" ca="1" si="2079"/>
        <v>0</v>
      </c>
      <c r="DZ781">
        <f t="shared" ca="1" si="2079"/>
        <v>0</v>
      </c>
      <c r="EA781">
        <f t="shared" ca="1" si="2079"/>
        <v>0</v>
      </c>
      <c r="EB781">
        <f t="shared" ca="1" si="2079"/>
        <v>0</v>
      </c>
      <c r="EC781">
        <f t="shared" ca="1" si="2079"/>
        <v>0</v>
      </c>
      <c r="ED781">
        <f t="shared" ca="1" si="2079"/>
        <v>0</v>
      </c>
      <c r="EE781">
        <f t="shared" ca="1" si="2079"/>
        <v>0</v>
      </c>
      <c r="EF781">
        <f t="shared" ca="1" si="2079"/>
        <v>0</v>
      </c>
      <c r="EG781">
        <f t="shared" ca="1" si="2079"/>
        <v>0</v>
      </c>
      <c r="EH781">
        <f t="shared" ca="1" si="2079"/>
        <v>0</v>
      </c>
      <c r="EI781">
        <f t="shared" ca="1" si="2079"/>
        <v>0</v>
      </c>
      <c r="EJ781">
        <f t="shared" ca="1" si="2079"/>
        <v>0</v>
      </c>
      <c r="EK781">
        <f t="shared" ca="1" si="2079"/>
        <v>0</v>
      </c>
      <c r="EL781">
        <f t="shared" ca="1" si="2079"/>
        <v>0</v>
      </c>
      <c r="EM781">
        <f t="shared" ca="1" si="2079"/>
        <v>0</v>
      </c>
      <c r="EN781" s="91">
        <f t="shared" ca="1" si="2079"/>
        <v>0</v>
      </c>
    </row>
    <row r="782" spans="1:144">
      <c r="A782">
        <f ca="1"/>
        <v>0</v>
      </c>
      <c r="B782">
        <f ca="1"/>
        <v>0</v>
      </c>
      <c r="C782">
        <f ca="1"/>
        <v>0</v>
      </c>
      <c r="D782" t="str">
        <f ca="1"/>
        <v/>
      </c>
      <c r="E782">
        <f ca="1"/>
        <v>0</v>
      </c>
      <c r="F782">
        <f ca="1"/>
        <v>0</v>
      </c>
      <c r="G782">
        <f ca="1"/>
        <v>0</v>
      </c>
      <c r="H782" t="str">
        <f ca="1"/>
        <v/>
      </c>
      <c r="I782">
        <f ca="1"/>
        <v>0</v>
      </c>
      <c r="J782" t="str">
        <f ca="1"/>
        <v/>
      </c>
      <c r="K782" t="str">
        <f ca="1"/>
        <v>0</v>
      </c>
      <c r="L782" t="str">
        <f ca="1"/>
        <v>0</v>
      </c>
      <c r="M782" t="str">
        <f ca="1"/>
        <v>0</v>
      </c>
      <c r="X782" s="91">
        <f t="shared" ca="1" si="2075"/>
        <v>0</v>
      </c>
      <c r="Y782">
        <f t="shared" ca="1" si="2080"/>
        <v>0</v>
      </c>
      <c r="Z782">
        <f t="shared" ca="1" si="2080"/>
        <v>0</v>
      </c>
      <c r="AA782">
        <f t="shared" ca="1" si="2080"/>
        <v>0</v>
      </c>
      <c r="AB782">
        <f t="shared" ca="1" si="2080"/>
        <v>0</v>
      </c>
      <c r="AC782">
        <f t="shared" ca="1" si="2080"/>
        <v>0</v>
      </c>
      <c r="AD782">
        <f t="shared" ca="1" si="2080"/>
        <v>0</v>
      </c>
      <c r="AE782">
        <f t="shared" ca="1" si="2080"/>
        <v>0</v>
      </c>
      <c r="AF782">
        <f t="shared" ca="1" si="2080"/>
        <v>0</v>
      </c>
      <c r="AG782">
        <f t="shared" ca="1" si="2080"/>
        <v>0</v>
      </c>
      <c r="AH782">
        <f t="shared" ca="1" si="2080"/>
        <v>0</v>
      </c>
      <c r="AI782">
        <f t="shared" ca="1" si="2080"/>
        <v>0</v>
      </c>
      <c r="AJ782">
        <f t="shared" ca="1" si="2080"/>
        <v>0</v>
      </c>
      <c r="AK782">
        <f t="shared" ca="1" si="2080"/>
        <v>0</v>
      </c>
      <c r="AL782">
        <f t="shared" ca="1" si="2080"/>
        <v>0</v>
      </c>
      <c r="AM782">
        <f t="shared" ca="1" si="2080"/>
        <v>0</v>
      </c>
      <c r="AN782">
        <f t="shared" ca="1" si="2080"/>
        <v>0</v>
      </c>
      <c r="AO782">
        <f t="shared" ca="1" si="2080"/>
        <v>0</v>
      </c>
      <c r="AP782">
        <f t="shared" ca="1" si="2080"/>
        <v>0</v>
      </c>
      <c r="AQ782">
        <f t="shared" ca="1" si="2080"/>
        <v>0</v>
      </c>
      <c r="AR782">
        <f t="shared" ca="1" si="2080"/>
        <v>0</v>
      </c>
      <c r="AS782">
        <f t="shared" ca="1" si="2080"/>
        <v>0</v>
      </c>
      <c r="AT782">
        <f t="shared" ca="1" si="2080"/>
        <v>0</v>
      </c>
      <c r="AU782">
        <f t="shared" ca="1" si="2080"/>
        <v>0</v>
      </c>
      <c r="AV782">
        <f t="shared" ca="1" si="2080"/>
        <v>0</v>
      </c>
      <c r="AW782">
        <f t="shared" ca="1" si="2080"/>
        <v>0</v>
      </c>
      <c r="AX782">
        <f t="shared" ca="1" si="2080"/>
        <v>0</v>
      </c>
      <c r="AY782">
        <f t="shared" ca="1" si="2080"/>
        <v>0</v>
      </c>
      <c r="AZ782">
        <f t="shared" ca="1" si="2080"/>
        <v>0</v>
      </c>
      <c r="BA782">
        <f t="shared" ca="1" si="2080"/>
        <v>0</v>
      </c>
      <c r="BB782" s="91">
        <f t="shared" ca="1" si="2080"/>
        <v>0</v>
      </c>
      <c r="BC782">
        <f t="shared" ca="1" si="2080"/>
        <v>0</v>
      </c>
      <c r="BD782">
        <f t="shared" ca="1" si="2080"/>
        <v>0</v>
      </c>
      <c r="BE782">
        <f t="shared" ca="1" si="2080"/>
        <v>0</v>
      </c>
      <c r="BF782">
        <f t="shared" ca="1" si="2080"/>
        <v>0</v>
      </c>
      <c r="BG782">
        <f t="shared" ca="1" si="2080"/>
        <v>0</v>
      </c>
      <c r="BH782">
        <f t="shared" ca="1" si="2080"/>
        <v>0</v>
      </c>
      <c r="BI782">
        <f t="shared" ca="1" si="2080"/>
        <v>0</v>
      </c>
      <c r="BJ782">
        <f t="shared" ca="1" si="2080"/>
        <v>0</v>
      </c>
      <c r="BK782">
        <f t="shared" ca="1" si="2080"/>
        <v>0</v>
      </c>
      <c r="BL782">
        <f t="shared" ca="1" si="2080"/>
        <v>0</v>
      </c>
      <c r="BM782">
        <f t="shared" ca="1" si="2080"/>
        <v>0</v>
      </c>
      <c r="BN782">
        <f t="shared" ca="1" si="2080"/>
        <v>0</v>
      </c>
      <c r="BO782">
        <f t="shared" ca="1" si="2080"/>
        <v>0</v>
      </c>
      <c r="BP782">
        <f t="shared" ca="1" si="2080"/>
        <v>0</v>
      </c>
      <c r="BQ782">
        <f t="shared" ca="1" si="2080"/>
        <v>0</v>
      </c>
      <c r="BR782">
        <f t="shared" ca="1" si="2080"/>
        <v>0</v>
      </c>
      <c r="BS782">
        <f t="shared" ca="1" si="2080"/>
        <v>0</v>
      </c>
      <c r="BT782">
        <f t="shared" ca="1" si="2080"/>
        <v>0</v>
      </c>
      <c r="BU782">
        <f t="shared" ca="1" si="2080"/>
        <v>0</v>
      </c>
      <c r="BV782">
        <f t="shared" ca="1" si="2080"/>
        <v>0</v>
      </c>
      <c r="BW782">
        <f t="shared" ca="1" si="2080"/>
        <v>0</v>
      </c>
      <c r="BX782">
        <f t="shared" ca="1" si="2080"/>
        <v>0</v>
      </c>
      <c r="BY782">
        <f t="shared" ca="1" si="2080"/>
        <v>0</v>
      </c>
      <c r="BZ782">
        <f t="shared" ca="1" si="2080"/>
        <v>0</v>
      </c>
      <c r="CA782">
        <f t="shared" ca="1" si="2080"/>
        <v>0</v>
      </c>
      <c r="CB782">
        <f t="shared" ca="1" si="2080"/>
        <v>0</v>
      </c>
      <c r="CC782">
        <f t="shared" ca="1" si="2080"/>
        <v>0</v>
      </c>
      <c r="CD782">
        <f t="shared" ca="1" si="2080"/>
        <v>0</v>
      </c>
      <c r="CE782">
        <f t="shared" ca="1" si="2080"/>
        <v>0</v>
      </c>
      <c r="CF782" s="91">
        <f t="shared" ca="1" si="2080"/>
        <v>0</v>
      </c>
      <c r="CG782">
        <f t="shared" ca="1" si="2080"/>
        <v>0</v>
      </c>
      <c r="CH782">
        <f t="shared" ca="1" si="2080"/>
        <v>0</v>
      </c>
      <c r="CI782">
        <f t="shared" ca="1" si="2080"/>
        <v>0</v>
      </c>
      <c r="CJ782">
        <f t="shared" ref="CJ782:EN785" ca="1" si="2081">IF($H782="Yes",-$L782+$M782,0)</f>
        <v>0</v>
      </c>
      <c r="CK782">
        <f t="shared" ca="1" si="2081"/>
        <v>0</v>
      </c>
      <c r="CL782">
        <f t="shared" ca="1" si="2081"/>
        <v>0</v>
      </c>
      <c r="CM782">
        <f t="shared" ca="1" si="2081"/>
        <v>0</v>
      </c>
      <c r="CN782">
        <f t="shared" ca="1" si="2081"/>
        <v>0</v>
      </c>
      <c r="CO782">
        <f t="shared" ca="1" si="2081"/>
        <v>0</v>
      </c>
      <c r="CP782">
        <f t="shared" ca="1" si="2081"/>
        <v>0</v>
      </c>
      <c r="CQ782">
        <f t="shared" ca="1" si="2081"/>
        <v>0</v>
      </c>
      <c r="CR782">
        <f t="shared" ca="1" si="2081"/>
        <v>0</v>
      </c>
      <c r="CS782">
        <f t="shared" ca="1" si="2081"/>
        <v>0</v>
      </c>
      <c r="CT782">
        <f t="shared" ca="1" si="2081"/>
        <v>0</v>
      </c>
      <c r="CU782">
        <f t="shared" ca="1" si="2081"/>
        <v>0</v>
      </c>
      <c r="CV782">
        <f t="shared" ca="1" si="2081"/>
        <v>0</v>
      </c>
      <c r="CW782">
        <f t="shared" ca="1" si="2081"/>
        <v>0</v>
      </c>
      <c r="CX782">
        <f t="shared" ca="1" si="2081"/>
        <v>0</v>
      </c>
      <c r="CY782">
        <f t="shared" ca="1" si="2081"/>
        <v>0</v>
      </c>
      <c r="CZ782">
        <f t="shared" ca="1" si="2081"/>
        <v>0</v>
      </c>
      <c r="DA782">
        <f t="shared" ca="1" si="2081"/>
        <v>0</v>
      </c>
      <c r="DB782">
        <f t="shared" ca="1" si="2081"/>
        <v>0</v>
      </c>
      <c r="DC782">
        <f t="shared" ca="1" si="2081"/>
        <v>0</v>
      </c>
      <c r="DD782">
        <f t="shared" ca="1" si="2081"/>
        <v>0</v>
      </c>
      <c r="DE782">
        <f t="shared" ca="1" si="2081"/>
        <v>0</v>
      </c>
      <c r="DF782">
        <f t="shared" ca="1" si="2081"/>
        <v>0</v>
      </c>
      <c r="DG782">
        <f t="shared" ca="1" si="2081"/>
        <v>0</v>
      </c>
      <c r="DH782">
        <f t="shared" ca="1" si="2081"/>
        <v>0</v>
      </c>
      <c r="DI782">
        <f t="shared" ca="1" si="2081"/>
        <v>0</v>
      </c>
      <c r="DJ782" s="91">
        <f t="shared" ca="1" si="2081"/>
        <v>0</v>
      </c>
      <c r="DK782">
        <f t="shared" ca="1" si="2081"/>
        <v>0</v>
      </c>
      <c r="DL782">
        <f t="shared" ca="1" si="2081"/>
        <v>0</v>
      </c>
      <c r="DM782">
        <f t="shared" ca="1" si="2081"/>
        <v>0</v>
      </c>
      <c r="DN782">
        <f t="shared" ca="1" si="2081"/>
        <v>0</v>
      </c>
      <c r="DO782">
        <f t="shared" ca="1" si="2081"/>
        <v>0</v>
      </c>
      <c r="DP782">
        <f t="shared" ca="1" si="2081"/>
        <v>0</v>
      </c>
      <c r="DQ782">
        <f t="shared" ca="1" si="2081"/>
        <v>0</v>
      </c>
      <c r="DR782">
        <f t="shared" ca="1" si="2081"/>
        <v>0</v>
      </c>
      <c r="DS782">
        <f t="shared" ca="1" si="2081"/>
        <v>0</v>
      </c>
      <c r="DT782">
        <f t="shared" ca="1" si="2081"/>
        <v>0</v>
      </c>
      <c r="DU782">
        <f t="shared" ca="1" si="2081"/>
        <v>0</v>
      </c>
      <c r="DV782">
        <f t="shared" ca="1" si="2081"/>
        <v>0</v>
      </c>
      <c r="DW782">
        <f t="shared" ca="1" si="2081"/>
        <v>0</v>
      </c>
      <c r="DX782">
        <f t="shared" ca="1" si="2081"/>
        <v>0</v>
      </c>
      <c r="DY782">
        <f t="shared" ca="1" si="2081"/>
        <v>0</v>
      </c>
      <c r="DZ782">
        <f t="shared" ca="1" si="2081"/>
        <v>0</v>
      </c>
      <c r="EA782">
        <f t="shared" ca="1" si="2081"/>
        <v>0</v>
      </c>
      <c r="EB782">
        <f t="shared" ca="1" si="2081"/>
        <v>0</v>
      </c>
      <c r="EC782">
        <f t="shared" ca="1" si="2081"/>
        <v>0</v>
      </c>
      <c r="ED782">
        <f t="shared" ca="1" si="2081"/>
        <v>0</v>
      </c>
      <c r="EE782">
        <f t="shared" ca="1" si="2081"/>
        <v>0</v>
      </c>
      <c r="EF782">
        <f t="shared" ca="1" si="2081"/>
        <v>0</v>
      </c>
      <c r="EG782">
        <f t="shared" ca="1" si="2081"/>
        <v>0</v>
      </c>
      <c r="EH782">
        <f t="shared" ca="1" si="2081"/>
        <v>0</v>
      </c>
      <c r="EI782">
        <f t="shared" ca="1" si="2081"/>
        <v>0</v>
      </c>
      <c r="EJ782">
        <f t="shared" ca="1" si="2081"/>
        <v>0</v>
      </c>
      <c r="EK782">
        <f t="shared" ca="1" si="2081"/>
        <v>0</v>
      </c>
      <c r="EL782">
        <f t="shared" ca="1" si="2081"/>
        <v>0</v>
      </c>
      <c r="EM782">
        <f t="shared" ca="1" si="2081"/>
        <v>0</v>
      </c>
      <c r="EN782" s="91">
        <f t="shared" ca="1" si="2081"/>
        <v>0</v>
      </c>
    </row>
    <row r="783" spans="1:144">
      <c r="A783">
        <f ca="1"/>
        <v>0</v>
      </c>
      <c r="B783">
        <f ca="1"/>
        <v>0</v>
      </c>
      <c r="C783">
        <f ca="1"/>
        <v>0</v>
      </c>
      <c r="D783" t="str">
        <f ca="1"/>
        <v/>
      </c>
      <c r="E783">
        <f ca="1"/>
        <v>0</v>
      </c>
      <c r="F783">
        <f ca="1"/>
        <v>0</v>
      </c>
      <c r="G783">
        <f ca="1"/>
        <v>0</v>
      </c>
      <c r="H783" t="str">
        <f ca="1"/>
        <v/>
      </c>
      <c r="I783">
        <f ca="1"/>
        <v>0</v>
      </c>
      <c r="J783" t="str">
        <f ca="1"/>
        <v/>
      </c>
      <c r="K783" t="str">
        <f ca="1"/>
        <v>0</v>
      </c>
      <c r="L783" t="str">
        <f ca="1"/>
        <v>0</v>
      </c>
      <c r="M783" t="str">
        <f ca="1"/>
        <v>0</v>
      </c>
      <c r="X783" s="91">
        <f t="shared" ca="1" si="2075"/>
        <v>0</v>
      </c>
      <c r="Y783">
        <f t="shared" ref="Y783:CJ786" ca="1" si="2082">IF($H783="Yes",-$L783+$M783,0)</f>
        <v>0</v>
      </c>
      <c r="Z783">
        <f t="shared" ca="1" si="2082"/>
        <v>0</v>
      </c>
      <c r="AA783">
        <f t="shared" ca="1" si="2082"/>
        <v>0</v>
      </c>
      <c r="AB783">
        <f t="shared" ca="1" si="2082"/>
        <v>0</v>
      </c>
      <c r="AC783">
        <f t="shared" ca="1" si="2082"/>
        <v>0</v>
      </c>
      <c r="AD783">
        <f t="shared" ca="1" si="2082"/>
        <v>0</v>
      </c>
      <c r="AE783">
        <f t="shared" ca="1" si="2082"/>
        <v>0</v>
      </c>
      <c r="AF783">
        <f t="shared" ca="1" si="2082"/>
        <v>0</v>
      </c>
      <c r="AG783">
        <f t="shared" ca="1" si="2082"/>
        <v>0</v>
      </c>
      <c r="AH783">
        <f t="shared" ca="1" si="2082"/>
        <v>0</v>
      </c>
      <c r="AI783">
        <f t="shared" ca="1" si="2082"/>
        <v>0</v>
      </c>
      <c r="AJ783">
        <f t="shared" ca="1" si="2082"/>
        <v>0</v>
      </c>
      <c r="AK783">
        <f t="shared" ca="1" si="2082"/>
        <v>0</v>
      </c>
      <c r="AL783">
        <f t="shared" ca="1" si="2082"/>
        <v>0</v>
      </c>
      <c r="AM783">
        <f t="shared" ca="1" si="2082"/>
        <v>0</v>
      </c>
      <c r="AN783">
        <f t="shared" ca="1" si="2082"/>
        <v>0</v>
      </c>
      <c r="AO783">
        <f t="shared" ca="1" si="2082"/>
        <v>0</v>
      </c>
      <c r="AP783">
        <f t="shared" ca="1" si="2082"/>
        <v>0</v>
      </c>
      <c r="AQ783">
        <f t="shared" ca="1" si="2082"/>
        <v>0</v>
      </c>
      <c r="AR783">
        <f t="shared" ca="1" si="2082"/>
        <v>0</v>
      </c>
      <c r="AS783">
        <f t="shared" ca="1" si="2082"/>
        <v>0</v>
      </c>
      <c r="AT783">
        <f t="shared" ca="1" si="2082"/>
        <v>0</v>
      </c>
      <c r="AU783">
        <f t="shared" ca="1" si="2082"/>
        <v>0</v>
      </c>
      <c r="AV783">
        <f t="shared" ca="1" si="2082"/>
        <v>0</v>
      </c>
      <c r="AW783">
        <f t="shared" ca="1" si="2082"/>
        <v>0</v>
      </c>
      <c r="AX783">
        <f t="shared" ca="1" si="2082"/>
        <v>0</v>
      </c>
      <c r="AY783">
        <f t="shared" ca="1" si="2082"/>
        <v>0</v>
      </c>
      <c r="AZ783">
        <f t="shared" ca="1" si="2082"/>
        <v>0</v>
      </c>
      <c r="BA783">
        <f t="shared" ca="1" si="2082"/>
        <v>0</v>
      </c>
      <c r="BB783" s="91">
        <f t="shared" ca="1" si="2082"/>
        <v>0</v>
      </c>
      <c r="BC783">
        <f t="shared" ca="1" si="2082"/>
        <v>0</v>
      </c>
      <c r="BD783">
        <f t="shared" ca="1" si="2082"/>
        <v>0</v>
      </c>
      <c r="BE783">
        <f t="shared" ca="1" si="2082"/>
        <v>0</v>
      </c>
      <c r="BF783">
        <f t="shared" ca="1" si="2082"/>
        <v>0</v>
      </c>
      <c r="BG783">
        <f t="shared" ca="1" si="2082"/>
        <v>0</v>
      </c>
      <c r="BH783">
        <f t="shared" ca="1" si="2082"/>
        <v>0</v>
      </c>
      <c r="BI783">
        <f t="shared" ca="1" si="2082"/>
        <v>0</v>
      </c>
      <c r="BJ783">
        <f t="shared" ca="1" si="2082"/>
        <v>0</v>
      </c>
      <c r="BK783">
        <f t="shared" ca="1" si="2082"/>
        <v>0</v>
      </c>
      <c r="BL783">
        <f t="shared" ca="1" si="2082"/>
        <v>0</v>
      </c>
      <c r="BM783">
        <f t="shared" ca="1" si="2082"/>
        <v>0</v>
      </c>
      <c r="BN783">
        <f t="shared" ca="1" si="2082"/>
        <v>0</v>
      </c>
      <c r="BO783">
        <f t="shared" ca="1" si="2082"/>
        <v>0</v>
      </c>
      <c r="BP783">
        <f t="shared" ca="1" si="2082"/>
        <v>0</v>
      </c>
      <c r="BQ783">
        <f t="shared" ca="1" si="2082"/>
        <v>0</v>
      </c>
      <c r="BR783">
        <f t="shared" ca="1" si="2082"/>
        <v>0</v>
      </c>
      <c r="BS783">
        <f t="shared" ca="1" si="2082"/>
        <v>0</v>
      </c>
      <c r="BT783">
        <f t="shared" ca="1" si="2082"/>
        <v>0</v>
      </c>
      <c r="BU783">
        <f t="shared" ca="1" si="2082"/>
        <v>0</v>
      </c>
      <c r="BV783">
        <f t="shared" ca="1" si="2082"/>
        <v>0</v>
      </c>
      <c r="BW783">
        <f t="shared" ca="1" si="2082"/>
        <v>0</v>
      </c>
      <c r="BX783">
        <f t="shared" ca="1" si="2082"/>
        <v>0</v>
      </c>
      <c r="BY783">
        <f t="shared" ca="1" si="2082"/>
        <v>0</v>
      </c>
      <c r="BZ783">
        <f t="shared" ca="1" si="2082"/>
        <v>0</v>
      </c>
      <c r="CA783">
        <f t="shared" ca="1" si="2082"/>
        <v>0</v>
      </c>
      <c r="CB783">
        <f t="shared" ca="1" si="2082"/>
        <v>0</v>
      </c>
      <c r="CC783">
        <f t="shared" ca="1" si="2082"/>
        <v>0</v>
      </c>
      <c r="CD783">
        <f t="shared" ca="1" si="2082"/>
        <v>0</v>
      </c>
      <c r="CE783">
        <f t="shared" ca="1" si="2082"/>
        <v>0</v>
      </c>
      <c r="CF783" s="91">
        <f t="shared" ca="1" si="2082"/>
        <v>0</v>
      </c>
      <c r="CG783">
        <f t="shared" ca="1" si="2082"/>
        <v>0</v>
      </c>
      <c r="CH783">
        <f t="shared" ca="1" si="2082"/>
        <v>0</v>
      </c>
      <c r="CI783">
        <f t="shared" ca="1" si="2082"/>
        <v>0</v>
      </c>
      <c r="CJ783">
        <f t="shared" ca="1" si="2082"/>
        <v>0</v>
      </c>
      <c r="CK783">
        <f t="shared" ca="1" si="2081"/>
        <v>0</v>
      </c>
      <c r="CL783">
        <f t="shared" ca="1" si="2081"/>
        <v>0</v>
      </c>
      <c r="CM783">
        <f t="shared" ca="1" si="2081"/>
        <v>0</v>
      </c>
      <c r="CN783">
        <f t="shared" ca="1" si="2081"/>
        <v>0</v>
      </c>
      <c r="CO783">
        <f t="shared" ca="1" si="2081"/>
        <v>0</v>
      </c>
      <c r="CP783">
        <f t="shared" ca="1" si="2081"/>
        <v>0</v>
      </c>
      <c r="CQ783">
        <f t="shared" ca="1" si="2081"/>
        <v>0</v>
      </c>
      <c r="CR783">
        <f t="shared" ca="1" si="2081"/>
        <v>0</v>
      </c>
      <c r="CS783">
        <f t="shared" ca="1" si="2081"/>
        <v>0</v>
      </c>
      <c r="CT783">
        <f t="shared" ca="1" si="2081"/>
        <v>0</v>
      </c>
      <c r="CU783">
        <f t="shared" ca="1" si="2081"/>
        <v>0</v>
      </c>
      <c r="CV783">
        <f t="shared" ca="1" si="2081"/>
        <v>0</v>
      </c>
      <c r="CW783">
        <f t="shared" ca="1" si="2081"/>
        <v>0</v>
      </c>
      <c r="CX783">
        <f t="shared" ca="1" si="2081"/>
        <v>0</v>
      </c>
      <c r="CY783">
        <f t="shared" ca="1" si="2081"/>
        <v>0</v>
      </c>
      <c r="CZ783">
        <f t="shared" ca="1" si="2081"/>
        <v>0</v>
      </c>
      <c r="DA783">
        <f t="shared" ca="1" si="2081"/>
        <v>0</v>
      </c>
      <c r="DB783">
        <f t="shared" ca="1" si="2081"/>
        <v>0</v>
      </c>
      <c r="DC783">
        <f t="shared" ca="1" si="2081"/>
        <v>0</v>
      </c>
      <c r="DD783">
        <f t="shared" ca="1" si="2081"/>
        <v>0</v>
      </c>
      <c r="DE783">
        <f t="shared" ca="1" si="2081"/>
        <v>0</v>
      </c>
      <c r="DF783">
        <f t="shared" ca="1" si="2081"/>
        <v>0</v>
      </c>
      <c r="DG783">
        <f t="shared" ca="1" si="2081"/>
        <v>0</v>
      </c>
      <c r="DH783">
        <f t="shared" ca="1" si="2081"/>
        <v>0</v>
      </c>
      <c r="DI783">
        <f t="shared" ca="1" si="2081"/>
        <v>0</v>
      </c>
      <c r="DJ783" s="91">
        <f t="shared" ca="1" si="2081"/>
        <v>0</v>
      </c>
      <c r="DK783">
        <f t="shared" ca="1" si="2081"/>
        <v>0</v>
      </c>
      <c r="DL783">
        <f t="shared" ca="1" si="2081"/>
        <v>0</v>
      </c>
      <c r="DM783">
        <f t="shared" ca="1" si="2081"/>
        <v>0</v>
      </c>
      <c r="DN783">
        <f t="shared" ca="1" si="2081"/>
        <v>0</v>
      </c>
      <c r="DO783">
        <f t="shared" ca="1" si="2081"/>
        <v>0</v>
      </c>
      <c r="DP783">
        <f t="shared" ca="1" si="2081"/>
        <v>0</v>
      </c>
      <c r="DQ783">
        <f t="shared" ca="1" si="2081"/>
        <v>0</v>
      </c>
      <c r="DR783">
        <f t="shared" ca="1" si="2081"/>
        <v>0</v>
      </c>
      <c r="DS783">
        <f t="shared" ca="1" si="2081"/>
        <v>0</v>
      </c>
      <c r="DT783">
        <f t="shared" ca="1" si="2081"/>
        <v>0</v>
      </c>
      <c r="DU783">
        <f t="shared" ca="1" si="2081"/>
        <v>0</v>
      </c>
      <c r="DV783">
        <f t="shared" ca="1" si="2081"/>
        <v>0</v>
      </c>
      <c r="DW783">
        <f t="shared" ca="1" si="2081"/>
        <v>0</v>
      </c>
      <c r="DX783">
        <f t="shared" ca="1" si="2081"/>
        <v>0</v>
      </c>
      <c r="DY783">
        <f t="shared" ca="1" si="2081"/>
        <v>0</v>
      </c>
      <c r="DZ783">
        <f t="shared" ca="1" si="2081"/>
        <v>0</v>
      </c>
      <c r="EA783">
        <f t="shared" ca="1" si="2081"/>
        <v>0</v>
      </c>
      <c r="EB783">
        <f t="shared" ca="1" si="2081"/>
        <v>0</v>
      </c>
      <c r="EC783">
        <f t="shared" ca="1" si="2081"/>
        <v>0</v>
      </c>
      <c r="ED783">
        <f t="shared" ca="1" si="2081"/>
        <v>0</v>
      </c>
      <c r="EE783">
        <f t="shared" ca="1" si="2081"/>
        <v>0</v>
      </c>
      <c r="EF783">
        <f t="shared" ca="1" si="2081"/>
        <v>0</v>
      </c>
      <c r="EG783">
        <f t="shared" ca="1" si="2081"/>
        <v>0</v>
      </c>
      <c r="EH783">
        <f t="shared" ca="1" si="2081"/>
        <v>0</v>
      </c>
      <c r="EI783">
        <f t="shared" ca="1" si="2081"/>
        <v>0</v>
      </c>
      <c r="EJ783">
        <f t="shared" ca="1" si="2081"/>
        <v>0</v>
      </c>
      <c r="EK783">
        <f t="shared" ca="1" si="2081"/>
        <v>0</v>
      </c>
      <c r="EL783">
        <f t="shared" ca="1" si="2081"/>
        <v>0</v>
      </c>
      <c r="EM783">
        <f t="shared" ca="1" si="2081"/>
        <v>0</v>
      </c>
      <c r="EN783" s="91">
        <f t="shared" ca="1" si="2081"/>
        <v>0</v>
      </c>
    </row>
    <row r="784" spans="1:144">
      <c r="A784">
        <f ca="1"/>
        <v>0</v>
      </c>
      <c r="B784">
        <f ca="1"/>
        <v>0</v>
      </c>
      <c r="C784">
        <f ca="1"/>
        <v>0</v>
      </c>
      <c r="D784" t="str">
        <f ca="1"/>
        <v/>
      </c>
      <c r="E784">
        <f ca="1"/>
        <v>0</v>
      </c>
      <c r="F784">
        <f ca="1"/>
        <v>0</v>
      </c>
      <c r="G784">
        <f ca="1"/>
        <v>0</v>
      </c>
      <c r="H784" t="str">
        <f ca="1"/>
        <v/>
      </c>
      <c r="I784">
        <f ca="1"/>
        <v>0</v>
      </c>
      <c r="J784" t="str">
        <f ca="1"/>
        <v/>
      </c>
      <c r="K784" t="str">
        <f ca="1"/>
        <v>0</v>
      </c>
      <c r="L784" t="str">
        <f ca="1"/>
        <v>0</v>
      </c>
      <c r="M784" t="str">
        <f ca="1"/>
        <v>0</v>
      </c>
      <c r="X784" s="91">
        <f t="shared" ca="1" si="2075"/>
        <v>0</v>
      </c>
      <c r="Y784">
        <f t="shared" ca="1" si="2082"/>
        <v>0</v>
      </c>
      <c r="Z784">
        <f t="shared" ca="1" si="2082"/>
        <v>0</v>
      </c>
      <c r="AA784">
        <f t="shared" ca="1" si="2082"/>
        <v>0</v>
      </c>
      <c r="AB784">
        <f t="shared" ca="1" si="2082"/>
        <v>0</v>
      </c>
      <c r="AC784">
        <f t="shared" ca="1" si="2082"/>
        <v>0</v>
      </c>
      <c r="AD784">
        <f t="shared" ca="1" si="2082"/>
        <v>0</v>
      </c>
      <c r="AE784">
        <f t="shared" ca="1" si="2082"/>
        <v>0</v>
      </c>
      <c r="AF784">
        <f t="shared" ca="1" si="2082"/>
        <v>0</v>
      </c>
      <c r="AG784">
        <f t="shared" ca="1" si="2082"/>
        <v>0</v>
      </c>
      <c r="AH784">
        <f t="shared" ca="1" si="2082"/>
        <v>0</v>
      </c>
      <c r="AI784">
        <f t="shared" ca="1" si="2082"/>
        <v>0</v>
      </c>
      <c r="AJ784">
        <f t="shared" ca="1" si="2082"/>
        <v>0</v>
      </c>
      <c r="AK784">
        <f t="shared" ca="1" si="2082"/>
        <v>0</v>
      </c>
      <c r="AL784">
        <f t="shared" ca="1" si="2082"/>
        <v>0</v>
      </c>
      <c r="AM784">
        <f t="shared" ca="1" si="2082"/>
        <v>0</v>
      </c>
      <c r="AN784">
        <f t="shared" ca="1" si="2082"/>
        <v>0</v>
      </c>
      <c r="AO784">
        <f t="shared" ca="1" si="2082"/>
        <v>0</v>
      </c>
      <c r="AP784">
        <f t="shared" ca="1" si="2082"/>
        <v>0</v>
      </c>
      <c r="AQ784">
        <f t="shared" ca="1" si="2082"/>
        <v>0</v>
      </c>
      <c r="AR784">
        <f t="shared" ca="1" si="2082"/>
        <v>0</v>
      </c>
      <c r="AS784">
        <f t="shared" ca="1" si="2082"/>
        <v>0</v>
      </c>
      <c r="AT784">
        <f t="shared" ca="1" si="2082"/>
        <v>0</v>
      </c>
      <c r="AU784">
        <f t="shared" ca="1" si="2082"/>
        <v>0</v>
      </c>
      <c r="AV784">
        <f t="shared" ca="1" si="2082"/>
        <v>0</v>
      </c>
      <c r="AW784">
        <f t="shared" ca="1" si="2082"/>
        <v>0</v>
      </c>
      <c r="AX784">
        <f t="shared" ca="1" si="2082"/>
        <v>0</v>
      </c>
      <c r="AY784">
        <f t="shared" ca="1" si="2082"/>
        <v>0</v>
      </c>
      <c r="AZ784">
        <f t="shared" ca="1" si="2082"/>
        <v>0</v>
      </c>
      <c r="BA784">
        <f t="shared" ca="1" si="2082"/>
        <v>0</v>
      </c>
      <c r="BB784" s="91">
        <f t="shared" ca="1" si="2082"/>
        <v>0</v>
      </c>
      <c r="BC784">
        <f t="shared" ca="1" si="2082"/>
        <v>0</v>
      </c>
      <c r="BD784">
        <f t="shared" ca="1" si="2082"/>
        <v>0</v>
      </c>
      <c r="BE784">
        <f t="shared" ca="1" si="2082"/>
        <v>0</v>
      </c>
      <c r="BF784">
        <f t="shared" ca="1" si="2082"/>
        <v>0</v>
      </c>
      <c r="BG784">
        <f t="shared" ca="1" si="2082"/>
        <v>0</v>
      </c>
      <c r="BH784">
        <f t="shared" ca="1" si="2082"/>
        <v>0</v>
      </c>
      <c r="BI784">
        <f t="shared" ca="1" si="2082"/>
        <v>0</v>
      </c>
      <c r="BJ784">
        <f t="shared" ca="1" si="2082"/>
        <v>0</v>
      </c>
      <c r="BK784">
        <f t="shared" ca="1" si="2082"/>
        <v>0</v>
      </c>
      <c r="BL784">
        <f t="shared" ca="1" si="2082"/>
        <v>0</v>
      </c>
      <c r="BM784">
        <f t="shared" ca="1" si="2082"/>
        <v>0</v>
      </c>
      <c r="BN784">
        <f t="shared" ca="1" si="2082"/>
        <v>0</v>
      </c>
      <c r="BO784">
        <f t="shared" ca="1" si="2082"/>
        <v>0</v>
      </c>
      <c r="BP784">
        <f t="shared" ca="1" si="2082"/>
        <v>0</v>
      </c>
      <c r="BQ784">
        <f t="shared" ca="1" si="2082"/>
        <v>0</v>
      </c>
      <c r="BR784">
        <f t="shared" ca="1" si="2082"/>
        <v>0</v>
      </c>
      <c r="BS784">
        <f t="shared" ca="1" si="2082"/>
        <v>0</v>
      </c>
      <c r="BT784">
        <f t="shared" ca="1" si="2082"/>
        <v>0</v>
      </c>
      <c r="BU784">
        <f t="shared" ca="1" si="2082"/>
        <v>0</v>
      </c>
      <c r="BV784">
        <f t="shared" ca="1" si="2082"/>
        <v>0</v>
      </c>
      <c r="BW784">
        <f t="shared" ca="1" si="2082"/>
        <v>0</v>
      </c>
      <c r="BX784">
        <f t="shared" ca="1" si="2082"/>
        <v>0</v>
      </c>
      <c r="BY784">
        <f t="shared" ca="1" si="2082"/>
        <v>0</v>
      </c>
      <c r="BZ784">
        <f t="shared" ca="1" si="2082"/>
        <v>0</v>
      </c>
      <c r="CA784">
        <f t="shared" ca="1" si="2082"/>
        <v>0</v>
      </c>
      <c r="CB784">
        <f t="shared" ca="1" si="2082"/>
        <v>0</v>
      </c>
      <c r="CC784">
        <f t="shared" ca="1" si="2082"/>
        <v>0</v>
      </c>
      <c r="CD784">
        <f t="shared" ca="1" si="2082"/>
        <v>0</v>
      </c>
      <c r="CE784">
        <f t="shared" ca="1" si="2082"/>
        <v>0</v>
      </c>
      <c r="CF784" s="91">
        <f t="shared" ca="1" si="2082"/>
        <v>0</v>
      </c>
      <c r="CG784">
        <f t="shared" ca="1" si="2082"/>
        <v>0</v>
      </c>
      <c r="CH784">
        <f t="shared" ca="1" si="2082"/>
        <v>0</v>
      </c>
      <c r="CI784">
        <f t="shared" ca="1" si="2082"/>
        <v>0</v>
      </c>
      <c r="CJ784">
        <f t="shared" ca="1" si="2082"/>
        <v>0</v>
      </c>
      <c r="CK784">
        <f t="shared" ca="1" si="2081"/>
        <v>0</v>
      </c>
      <c r="CL784">
        <f t="shared" ca="1" si="2081"/>
        <v>0</v>
      </c>
      <c r="CM784">
        <f t="shared" ca="1" si="2081"/>
        <v>0</v>
      </c>
      <c r="CN784">
        <f t="shared" ca="1" si="2081"/>
        <v>0</v>
      </c>
      <c r="CO784">
        <f t="shared" ca="1" si="2081"/>
        <v>0</v>
      </c>
      <c r="CP784">
        <f t="shared" ca="1" si="2081"/>
        <v>0</v>
      </c>
      <c r="CQ784">
        <f t="shared" ca="1" si="2081"/>
        <v>0</v>
      </c>
      <c r="CR784">
        <f t="shared" ca="1" si="2081"/>
        <v>0</v>
      </c>
      <c r="CS784">
        <f t="shared" ca="1" si="2081"/>
        <v>0</v>
      </c>
      <c r="CT784">
        <f t="shared" ca="1" si="2081"/>
        <v>0</v>
      </c>
      <c r="CU784">
        <f t="shared" ca="1" si="2081"/>
        <v>0</v>
      </c>
      <c r="CV784">
        <f t="shared" ca="1" si="2081"/>
        <v>0</v>
      </c>
      <c r="CW784">
        <f t="shared" ca="1" si="2081"/>
        <v>0</v>
      </c>
      <c r="CX784">
        <f t="shared" ca="1" si="2081"/>
        <v>0</v>
      </c>
      <c r="CY784">
        <f t="shared" ca="1" si="2081"/>
        <v>0</v>
      </c>
      <c r="CZ784">
        <f t="shared" ca="1" si="2081"/>
        <v>0</v>
      </c>
      <c r="DA784">
        <f t="shared" ca="1" si="2081"/>
        <v>0</v>
      </c>
      <c r="DB784">
        <f t="shared" ca="1" si="2081"/>
        <v>0</v>
      </c>
      <c r="DC784">
        <f t="shared" ca="1" si="2081"/>
        <v>0</v>
      </c>
      <c r="DD784">
        <f t="shared" ca="1" si="2081"/>
        <v>0</v>
      </c>
      <c r="DE784">
        <f t="shared" ca="1" si="2081"/>
        <v>0</v>
      </c>
      <c r="DF784">
        <f t="shared" ca="1" si="2081"/>
        <v>0</v>
      </c>
      <c r="DG784">
        <f t="shared" ca="1" si="2081"/>
        <v>0</v>
      </c>
      <c r="DH784">
        <f t="shared" ca="1" si="2081"/>
        <v>0</v>
      </c>
      <c r="DI784">
        <f t="shared" ca="1" si="2081"/>
        <v>0</v>
      </c>
      <c r="DJ784" s="91">
        <f t="shared" ca="1" si="2081"/>
        <v>0</v>
      </c>
      <c r="DK784">
        <f t="shared" ca="1" si="2081"/>
        <v>0</v>
      </c>
      <c r="DL784">
        <f t="shared" ca="1" si="2081"/>
        <v>0</v>
      </c>
      <c r="DM784">
        <f t="shared" ca="1" si="2081"/>
        <v>0</v>
      </c>
      <c r="DN784">
        <f t="shared" ca="1" si="2081"/>
        <v>0</v>
      </c>
      <c r="DO784">
        <f t="shared" ca="1" si="2081"/>
        <v>0</v>
      </c>
      <c r="DP784">
        <f t="shared" ca="1" si="2081"/>
        <v>0</v>
      </c>
      <c r="DQ784">
        <f t="shared" ca="1" si="2081"/>
        <v>0</v>
      </c>
      <c r="DR784">
        <f t="shared" ca="1" si="2081"/>
        <v>0</v>
      </c>
      <c r="DS784">
        <f t="shared" ca="1" si="2081"/>
        <v>0</v>
      </c>
      <c r="DT784">
        <f t="shared" ca="1" si="2081"/>
        <v>0</v>
      </c>
      <c r="DU784">
        <f t="shared" ca="1" si="2081"/>
        <v>0</v>
      </c>
      <c r="DV784">
        <f t="shared" ca="1" si="2081"/>
        <v>0</v>
      </c>
      <c r="DW784">
        <f t="shared" ca="1" si="2081"/>
        <v>0</v>
      </c>
      <c r="DX784">
        <f t="shared" ca="1" si="2081"/>
        <v>0</v>
      </c>
      <c r="DY784">
        <f t="shared" ca="1" si="2081"/>
        <v>0</v>
      </c>
      <c r="DZ784">
        <f t="shared" ca="1" si="2081"/>
        <v>0</v>
      </c>
      <c r="EA784">
        <f t="shared" ca="1" si="2081"/>
        <v>0</v>
      </c>
      <c r="EB784">
        <f t="shared" ca="1" si="2081"/>
        <v>0</v>
      </c>
      <c r="EC784">
        <f t="shared" ca="1" si="2081"/>
        <v>0</v>
      </c>
      <c r="ED784">
        <f t="shared" ca="1" si="2081"/>
        <v>0</v>
      </c>
      <c r="EE784">
        <f t="shared" ca="1" si="2081"/>
        <v>0</v>
      </c>
      <c r="EF784">
        <f t="shared" ca="1" si="2081"/>
        <v>0</v>
      </c>
      <c r="EG784">
        <f t="shared" ca="1" si="2081"/>
        <v>0</v>
      </c>
      <c r="EH784">
        <f t="shared" ca="1" si="2081"/>
        <v>0</v>
      </c>
      <c r="EI784">
        <f t="shared" ca="1" si="2081"/>
        <v>0</v>
      </c>
      <c r="EJ784">
        <f t="shared" ca="1" si="2081"/>
        <v>0</v>
      </c>
      <c r="EK784">
        <f t="shared" ca="1" si="2081"/>
        <v>0</v>
      </c>
      <c r="EL784">
        <f t="shared" ca="1" si="2081"/>
        <v>0</v>
      </c>
      <c r="EM784">
        <f t="shared" ca="1" si="2081"/>
        <v>0</v>
      </c>
      <c r="EN784" s="91">
        <f t="shared" ca="1" si="2081"/>
        <v>0</v>
      </c>
    </row>
    <row r="785" spans="1:144">
      <c r="A785">
        <f ca="1"/>
        <v>0</v>
      </c>
      <c r="B785">
        <f ca="1"/>
        <v>0</v>
      </c>
      <c r="C785">
        <f ca="1"/>
        <v>0</v>
      </c>
      <c r="D785" t="str">
        <f ca="1"/>
        <v/>
      </c>
      <c r="E785">
        <f ca="1"/>
        <v>0</v>
      </c>
      <c r="F785">
        <f ca="1"/>
        <v>0</v>
      </c>
      <c r="G785">
        <f ca="1"/>
        <v>0</v>
      </c>
      <c r="H785" t="str">
        <f ca="1"/>
        <v/>
      </c>
      <c r="I785">
        <f ca="1"/>
        <v>0</v>
      </c>
      <c r="J785" t="str">
        <f ca="1"/>
        <v/>
      </c>
      <c r="K785" t="str">
        <f ca="1"/>
        <v>0</v>
      </c>
      <c r="L785" t="str">
        <f ca="1"/>
        <v>0</v>
      </c>
      <c r="M785" t="str">
        <f ca="1"/>
        <v>0</v>
      </c>
      <c r="X785" s="91">
        <f t="shared" ca="1" si="2075"/>
        <v>0</v>
      </c>
      <c r="Y785">
        <f t="shared" ca="1" si="2082"/>
        <v>0</v>
      </c>
      <c r="Z785">
        <f t="shared" ca="1" si="2082"/>
        <v>0</v>
      </c>
      <c r="AA785">
        <f t="shared" ca="1" si="2082"/>
        <v>0</v>
      </c>
      <c r="AB785">
        <f t="shared" ca="1" si="2082"/>
        <v>0</v>
      </c>
      <c r="AC785">
        <f t="shared" ca="1" si="2082"/>
        <v>0</v>
      </c>
      <c r="AD785">
        <f t="shared" ca="1" si="2082"/>
        <v>0</v>
      </c>
      <c r="AE785">
        <f t="shared" ca="1" si="2082"/>
        <v>0</v>
      </c>
      <c r="AF785">
        <f t="shared" ca="1" si="2082"/>
        <v>0</v>
      </c>
      <c r="AG785">
        <f t="shared" ca="1" si="2082"/>
        <v>0</v>
      </c>
      <c r="AH785">
        <f t="shared" ca="1" si="2082"/>
        <v>0</v>
      </c>
      <c r="AI785">
        <f t="shared" ca="1" si="2082"/>
        <v>0</v>
      </c>
      <c r="AJ785">
        <f t="shared" ca="1" si="2082"/>
        <v>0</v>
      </c>
      <c r="AK785">
        <f t="shared" ca="1" si="2082"/>
        <v>0</v>
      </c>
      <c r="AL785">
        <f t="shared" ca="1" si="2082"/>
        <v>0</v>
      </c>
      <c r="AM785">
        <f t="shared" ca="1" si="2082"/>
        <v>0</v>
      </c>
      <c r="AN785">
        <f t="shared" ca="1" si="2082"/>
        <v>0</v>
      </c>
      <c r="AO785">
        <f t="shared" ca="1" si="2082"/>
        <v>0</v>
      </c>
      <c r="AP785">
        <f t="shared" ca="1" si="2082"/>
        <v>0</v>
      </c>
      <c r="AQ785">
        <f t="shared" ca="1" si="2082"/>
        <v>0</v>
      </c>
      <c r="AR785">
        <f t="shared" ca="1" si="2082"/>
        <v>0</v>
      </c>
      <c r="AS785">
        <f t="shared" ca="1" si="2082"/>
        <v>0</v>
      </c>
      <c r="AT785">
        <f t="shared" ca="1" si="2082"/>
        <v>0</v>
      </c>
      <c r="AU785">
        <f t="shared" ca="1" si="2082"/>
        <v>0</v>
      </c>
      <c r="AV785">
        <f t="shared" ca="1" si="2082"/>
        <v>0</v>
      </c>
      <c r="AW785">
        <f t="shared" ca="1" si="2082"/>
        <v>0</v>
      </c>
      <c r="AX785">
        <f t="shared" ca="1" si="2082"/>
        <v>0</v>
      </c>
      <c r="AY785">
        <f t="shared" ca="1" si="2082"/>
        <v>0</v>
      </c>
      <c r="AZ785">
        <f t="shared" ca="1" si="2082"/>
        <v>0</v>
      </c>
      <c r="BA785">
        <f t="shared" ca="1" si="2082"/>
        <v>0</v>
      </c>
      <c r="BB785" s="91">
        <f t="shared" ca="1" si="2082"/>
        <v>0</v>
      </c>
      <c r="BC785">
        <f t="shared" ca="1" si="2082"/>
        <v>0</v>
      </c>
      <c r="BD785">
        <f t="shared" ca="1" si="2082"/>
        <v>0</v>
      </c>
      <c r="BE785">
        <f t="shared" ca="1" si="2082"/>
        <v>0</v>
      </c>
      <c r="BF785">
        <f t="shared" ca="1" si="2082"/>
        <v>0</v>
      </c>
      <c r="BG785">
        <f t="shared" ca="1" si="2082"/>
        <v>0</v>
      </c>
      <c r="BH785">
        <f t="shared" ca="1" si="2082"/>
        <v>0</v>
      </c>
      <c r="BI785">
        <f t="shared" ca="1" si="2082"/>
        <v>0</v>
      </c>
      <c r="BJ785">
        <f t="shared" ca="1" si="2082"/>
        <v>0</v>
      </c>
      <c r="BK785">
        <f t="shared" ca="1" si="2082"/>
        <v>0</v>
      </c>
      <c r="BL785">
        <f t="shared" ca="1" si="2082"/>
        <v>0</v>
      </c>
      <c r="BM785">
        <f t="shared" ca="1" si="2082"/>
        <v>0</v>
      </c>
      <c r="BN785">
        <f t="shared" ca="1" si="2082"/>
        <v>0</v>
      </c>
      <c r="BO785">
        <f t="shared" ca="1" si="2082"/>
        <v>0</v>
      </c>
      <c r="BP785">
        <f t="shared" ca="1" si="2082"/>
        <v>0</v>
      </c>
      <c r="BQ785">
        <f t="shared" ca="1" si="2082"/>
        <v>0</v>
      </c>
      <c r="BR785">
        <f t="shared" ca="1" si="2082"/>
        <v>0</v>
      </c>
      <c r="BS785">
        <f t="shared" ca="1" si="2082"/>
        <v>0</v>
      </c>
      <c r="BT785">
        <f t="shared" ca="1" si="2082"/>
        <v>0</v>
      </c>
      <c r="BU785">
        <f t="shared" ca="1" si="2082"/>
        <v>0</v>
      </c>
      <c r="BV785">
        <f t="shared" ca="1" si="2082"/>
        <v>0</v>
      </c>
      <c r="BW785">
        <f t="shared" ca="1" si="2082"/>
        <v>0</v>
      </c>
      <c r="BX785">
        <f t="shared" ca="1" si="2082"/>
        <v>0</v>
      </c>
      <c r="BY785">
        <f t="shared" ca="1" si="2082"/>
        <v>0</v>
      </c>
      <c r="BZ785">
        <f t="shared" ca="1" si="2082"/>
        <v>0</v>
      </c>
      <c r="CA785">
        <f t="shared" ca="1" si="2082"/>
        <v>0</v>
      </c>
      <c r="CB785">
        <f t="shared" ca="1" si="2082"/>
        <v>0</v>
      </c>
      <c r="CC785">
        <f t="shared" ca="1" si="2082"/>
        <v>0</v>
      </c>
      <c r="CD785">
        <f t="shared" ca="1" si="2082"/>
        <v>0</v>
      </c>
      <c r="CE785">
        <f t="shared" ca="1" si="2082"/>
        <v>0</v>
      </c>
      <c r="CF785" s="91">
        <f t="shared" ca="1" si="2082"/>
        <v>0</v>
      </c>
      <c r="CG785">
        <f t="shared" ca="1" si="2082"/>
        <v>0</v>
      </c>
      <c r="CH785">
        <f t="shared" ca="1" si="2082"/>
        <v>0</v>
      </c>
      <c r="CI785">
        <f t="shared" ca="1" si="2082"/>
        <v>0</v>
      </c>
      <c r="CJ785">
        <f t="shared" ca="1" si="2082"/>
        <v>0</v>
      </c>
      <c r="CK785">
        <f t="shared" ca="1" si="2081"/>
        <v>0</v>
      </c>
      <c r="CL785">
        <f t="shared" ca="1" si="2081"/>
        <v>0</v>
      </c>
      <c r="CM785">
        <f t="shared" ca="1" si="2081"/>
        <v>0</v>
      </c>
      <c r="CN785">
        <f t="shared" ca="1" si="2081"/>
        <v>0</v>
      </c>
      <c r="CO785">
        <f t="shared" ca="1" si="2081"/>
        <v>0</v>
      </c>
      <c r="CP785">
        <f t="shared" ca="1" si="2081"/>
        <v>0</v>
      </c>
      <c r="CQ785">
        <f t="shared" ca="1" si="2081"/>
        <v>0</v>
      </c>
      <c r="CR785">
        <f t="shared" ca="1" si="2081"/>
        <v>0</v>
      </c>
      <c r="CS785">
        <f t="shared" ca="1" si="2081"/>
        <v>0</v>
      </c>
      <c r="CT785">
        <f t="shared" ca="1" si="2081"/>
        <v>0</v>
      </c>
      <c r="CU785">
        <f t="shared" ca="1" si="2081"/>
        <v>0</v>
      </c>
      <c r="CV785">
        <f t="shared" ca="1" si="2081"/>
        <v>0</v>
      </c>
      <c r="CW785">
        <f t="shared" ca="1" si="2081"/>
        <v>0</v>
      </c>
      <c r="CX785">
        <f t="shared" ca="1" si="2081"/>
        <v>0</v>
      </c>
      <c r="CY785">
        <f t="shared" ca="1" si="2081"/>
        <v>0</v>
      </c>
      <c r="CZ785">
        <f t="shared" ca="1" si="2081"/>
        <v>0</v>
      </c>
      <c r="DA785">
        <f t="shared" ca="1" si="2081"/>
        <v>0</v>
      </c>
      <c r="DB785">
        <f t="shared" ca="1" si="2081"/>
        <v>0</v>
      </c>
      <c r="DC785">
        <f t="shared" ca="1" si="2081"/>
        <v>0</v>
      </c>
      <c r="DD785">
        <f t="shared" ca="1" si="2081"/>
        <v>0</v>
      </c>
      <c r="DE785">
        <f t="shared" ca="1" si="2081"/>
        <v>0</v>
      </c>
      <c r="DF785">
        <f t="shared" ca="1" si="2081"/>
        <v>0</v>
      </c>
      <c r="DG785">
        <f t="shared" ca="1" si="2081"/>
        <v>0</v>
      </c>
      <c r="DH785">
        <f t="shared" ca="1" si="2081"/>
        <v>0</v>
      </c>
      <c r="DI785">
        <f t="shared" ca="1" si="2081"/>
        <v>0</v>
      </c>
      <c r="DJ785" s="91">
        <f t="shared" ca="1" si="2081"/>
        <v>0</v>
      </c>
      <c r="DK785">
        <f t="shared" ca="1" si="2081"/>
        <v>0</v>
      </c>
      <c r="DL785">
        <f t="shared" ca="1" si="2081"/>
        <v>0</v>
      </c>
      <c r="DM785">
        <f t="shared" ca="1" si="2081"/>
        <v>0</v>
      </c>
      <c r="DN785">
        <f t="shared" ca="1" si="2081"/>
        <v>0</v>
      </c>
      <c r="DO785">
        <f t="shared" ca="1" si="2081"/>
        <v>0</v>
      </c>
      <c r="DP785">
        <f t="shared" ca="1" si="2081"/>
        <v>0</v>
      </c>
      <c r="DQ785">
        <f t="shared" ca="1" si="2081"/>
        <v>0</v>
      </c>
      <c r="DR785">
        <f t="shared" ca="1" si="2081"/>
        <v>0</v>
      </c>
      <c r="DS785">
        <f t="shared" ca="1" si="2081"/>
        <v>0</v>
      </c>
      <c r="DT785">
        <f t="shared" ca="1" si="2081"/>
        <v>0</v>
      </c>
      <c r="DU785">
        <f t="shared" ca="1" si="2081"/>
        <v>0</v>
      </c>
      <c r="DV785">
        <f t="shared" ca="1" si="2081"/>
        <v>0</v>
      </c>
      <c r="DW785">
        <f t="shared" ca="1" si="2081"/>
        <v>0</v>
      </c>
      <c r="DX785">
        <f t="shared" ca="1" si="2081"/>
        <v>0</v>
      </c>
      <c r="DY785">
        <f t="shared" ca="1" si="2081"/>
        <v>0</v>
      </c>
      <c r="DZ785">
        <f t="shared" ca="1" si="2081"/>
        <v>0</v>
      </c>
      <c r="EA785">
        <f t="shared" ca="1" si="2081"/>
        <v>0</v>
      </c>
      <c r="EB785">
        <f t="shared" ca="1" si="2081"/>
        <v>0</v>
      </c>
      <c r="EC785">
        <f t="shared" ca="1" si="2081"/>
        <v>0</v>
      </c>
      <c r="ED785">
        <f t="shared" ca="1" si="2081"/>
        <v>0</v>
      </c>
      <c r="EE785">
        <f t="shared" ca="1" si="2081"/>
        <v>0</v>
      </c>
      <c r="EF785">
        <f t="shared" ca="1" si="2081"/>
        <v>0</v>
      </c>
      <c r="EG785">
        <f t="shared" ca="1" si="2081"/>
        <v>0</v>
      </c>
      <c r="EH785">
        <f t="shared" ca="1" si="2081"/>
        <v>0</v>
      </c>
      <c r="EI785">
        <f t="shared" ca="1" si="2081"/>
        <v>0</v>
      </c>
      <c r="EJ785">
        <f t="shared" ca="1" si="2081"/>
        <v>0</v>
      </c>
      <c r="EK785">
        <f t="shared" ca="1" si="2081"/>
        <v>0</v>
      </c>
      <c r="EL785">
        <f t="shared" ca="1" si="2081"/>
        <v>0</v>
      </c>
      <c r="EM785">
        <f t="shared" ca="1" si="2081"/>
        <v>0</v>
      </c>
      <c r="EN785" s="91">
        <f t="shared" ca="1" si="2081"/>
        <v>0</v>
      </c>
    </row>
    <row r="786" spans="1:144">
      <c r="A786">
        <f ca="1"/>
        <v>0</v>
      </c>
      <c r="B786">
        <f ca="1"/>
        <v>0</v>
      </c>
      <c r="C786">
        <f ca="1"/>
        <v>0</v>
      </c>
      <c r="D786" t="str">
        <f ca="1"/>
        <v/>
      </c>
      <c r="E786">
        <f ca="1"/>
        <v>0</v>
      </c>
      <c r="F786">
        <f ca="1"/>
        <v>0</v>
      </c>
      <c r="G786">
        <f ca="1"/>
        <v>0</v>
      </c>
      <c r="H786" t="str">
        <f ca="1"/>
        <v/>
      </c>
      <c r="I786">
        <f ca="1"/>
        <v>0</v>
      </c>
      <c r="J786" t="str">
        <f ca="1"/>
        <v/>
      </c>
      <c r="K786" t="str">
        <f ca="1"/>
        <v>0</v>
      </c>
      <c r="L786" t="str">
        <f ca="1"/>
        <v>0</v>
      </c>
      <c r="M786" t="str">
        <f ca="1"/>
        <v>0</v>
      </c>
      <c r="X786" s="91">
        <f t="shared" ca="1" si="2075"/>
        <v>0</v>
      </c>
      <c r="Y786">
        <f t="shared" ca="1" si="2082"/>
        <v>0</v>
      </c>
      <c r="Z786">
        <f t="shared" ca="1" si="2082"/>
        <v>0</v>
      </c>
      <c r="AA786">
        <f t="shared" ca="1" si="2082"/>
        <v>0</v>
      </c>
      <c r="AB786">
        <f t="shared" ca="1" si="2082"/>
        <v>0</v>
      </c>
      <c r="AC786">
        <f t="shared" ca="1" si="2082"/>
        <v>0</v>
      </c>
      <c r="AD786">
        <f t="shared" ca="1" si="2082"/>
        <v>0</v>
      </c>
      <c r="AE786">
        <f t="shared" ca="1" si="2082"/>
        <v>0</v>
      </c>
      <c r="AF786">
        <f t="shared" ca="1" si="2082"/>
        <v>0</v>
      </c>
      <c r="AG786">
        <f t="shared" ca="1" si="2082"/>
        <v>0</v>
      </c>
      <c r="AH786">
        <f t="shared" ca="1" si="2082"/>
        <v>0</v>
      </c>
      <c r="AI786">
        <f t="shared" ca="1" si="2082"/>
        <v>0</v>
      </c>
      <c r="AJ786">
        <f t="shared" ca="1" si="2082"/>
        <v>0</v>
      </c>
      <c r="AK786">
        <f t="shared" ca="1" si="2082"/>
        <v>0</v>
      </c>
      <c r="AL786">
        <f t="shared" ca="1" si="2082"/>
        <v>0</v>
      </c>
      <c r="AM786">
        <f t="shared" ca="1" si="2082"/>
        <v>0</v>
      </c>
      <c r="AN786">
        <f t="shared" ca="1" si="2082"/>
        <v>0</v>
      </c>
      <c r="AO786">
        <f t="shared" ca="1" si="2082"/>
        <v>0</v>
      </c>
      <c r="AP786">
        <f t="shared" ca="1" si="2082"/>
        <v>0</v>
      </c>
      <c r="AQ786">
        <f t="shared" ca="1" si="2082"/>
        <v>0</v>
      </c>
      <c r="AR786">
        <f t="shared" ca="1" si="2082"/>
        <v>0</v>
      </c>
      <c r="AS786">
        <f t="shared" ca="1" si="2082"/>
        <v>0</v>
      </c>
      <c r="AT786">
        <f t="shared" ca="1" si="2082"/>
        <v>0</v>
      </c>
      <c r="AU786">
        <f t="shared" ca="1" si="2082"/>
        <v>0</v>
      </c>
      <c r="AV786">
        <f t="shared" ca="1" si="2082"/>
        <v>0</v>
      </c>
      <c r="AW786">
        <f t="shared" ca="1" si="2082"/>
        <v>0</v>
      </c>
      <c r="AX786">
        <f t="shared" ca="1" si="2082"/>
        <v>0</v>
      </c>
      <c r="AY786">
        <f t="shared" ca="1" si="2082"/>
        <v>0</v>
      </c>
      <c r="AZ786">
        <f t="shared" ca="1" si="2082"/>
        <v>0</v>
      </c>
      <c r="BA786">
        <f t="shared" ca="1" si="2082"/>
        <v>0</v>
      </c>
      <c r="BB786" s="91">
        <f t="shared" ca="1" si="2082"/>
        <v>0</v>
      </c>
      <c r="BC786">
        <f t="shared" ca="1" si="2082"/>
        <v>0</v>
      </c>
      <c r="BD786">
        <f t="shared" ca="1" si="2082"/>
        <v>0</v>
      </c>
      <c r="BE786">
        <f t="shared" ca="1" si="2082"/>
        <v>0</v>
      </c>
      <c r="BF786">
        <f t="shared" ca="1" si="2082"/>
        <v>0</v>
      </c>
      <c r="BG786">
        <f t="shared" ca="1" si="2082"/>
        <v>0</v>
      </c>
      <c r="BH786">
        <f t="shared" ca="1" si="2082"/>
        <v>0</v>
      </c>
      <c r="BI786">
        <f t="shared" ca="1" si="2082"/>
        <v>0</v>
      </c>
      <c r="BJ786">
        <f t="shared" ca="1" si="2082"/>
        <v>0</v>
      </c>
      <c r="BK786">
        <f t="shared" ca="1" si="2082"/>
        <v>0</v>
      </c>
      <c r="BL786">
        <f t="shared" ca="1" si="2082"/>
        <v>0</v>
      </c>
      <c r="BM786">
        <f t="shared" ca="1" si="2082"/>
        <v>0</v>
      </c>
      <c r="BN786">
        <f t="shared" ca="1" si="2082"/>
        <v>0</v>
      </c>
      <c r="BO786">
        <f t="shared" ca="1" si="2082"/>
        <v>0</v>
      </c>
      <c r="BP786">
        <f t="shared" ca="1" si="2082"/>
        <v>0</v>
      </c>
      <c r="BQ786">
        <f t="shared" ca="1" si="2082"/>
        <v>0</v>
      </c>
      <c r="BR786">
        <f t="shared" ca="1" si="2082"/>
        <v>0</v>
      </c>
      <c r="BS786">
        <f t="shared" ca="1" si="2082"/>
        <v>0</v>
      </c>
      <c r="BT786">
        <f t="shared" ca="1" si="2082"/>
        <v>0</v>
      </c>
      <c r="BU786">
        <f t="shared" ca="1" si="2082"/>
        <v>0</v>
      </c>
      <c r="BV786">
        <f t="shared" ca="1" si="2082"/>
        <v>0</v>
      </c>
      <c r="BW786">
        <f t="shared" ca="1" si="2082"/>
        <v>0</v>
      </c>
      <c r="BX786">
        <f t="shared" ca="1" si="2082"/>
        <v>0</v>
      </c>
      <c r="BY786">
        <f t="shared" ca="1" si="2082"/>
        <v>0</v>
      </c>
      <c r="BZ786">
        <f t="shared" ca="1" si="2082"/>
        <v>0</v>
      </c>
      <c r="CA786">
        <f t="shared" ca="1" si="2082"/>
        <v>0</v>
      </c>
      <c r="CB786">
        <f t="shared" ca="1" si="2082"/>
        <v>0</v>
      </c>
      <c r="CC786">
        <f t="shared" ca="1" si="2082"/>
        <v>0</v>
      </c>
      <c r="CD786">
        <f t="shared" ca="1" si="2082"/>
        <v>0</v>
      </c>
      <c r="CE786">
        <f t="shared" ca="1" si="2082"/>
        <v>0</v>
      </c>
      <c r="CF786" s="91">
        <f t="shared" ca="1" si="2082"/>
        <v>0</v>
      </c>
      <c r="CG786">
        <f t="shared" ca="1" si="2082"/>
        <v>0</v>
      </c>
      <c r="CH786">
        <f t="shared" ca="1" si="2082"/>
        <v>0</v>
      </c>
      <c r="CI786">
        <f t="shared" ca="1" si="2082"/>
        <v>0</v>
      </c>
      <c r="CJ786">
        <f t="shared" ref="CJ786:EN786" ca="1" si="2083">IF($H786="Yes",-$L786+$M786,0)</f>
        <v>0</v>
      </c>
      <c r="CK786">
        <f t="shared" ca="1" si="2083"/>
        <v>0</v>
      </c>
      <c r="CL786">
        <f t="shared" ca="1" si="2083"/>
        <v>0</v>
      </c>
      <c r="CM786">
        <f t="shared" ca="1" si="2083"/>
        <v>0</v>
      </c>
      <c r="CN786">
        <f t="shared" ca="1" si="2083"/>
        <v>0</v>
      </c>
      <c r="CO786">
        <f t="shared" ca="1" si="2083"/>
        <v>0</v>
      </c>
      <c r="CP786">
        <f t="shared" ca="1" si="2083"/>
        <v>0</v>
      </c>
      <c r="CQ786">
        <f t="shared" ca="1" si="2083"/>
        <v>0</v>
      </c>
      <c r="CR786">
        <f t="shared" ca="1" si="2083"/>
        <v>0</v>
      </c>
      <c r="CS786">
        <f t="shared" ca="1" si="2083"/>
        <v>0</v>
      </c>
      <c r="CT786">
        <f t="shared" ca="1" si="2083"/>
        <v>0</v>
      </c>
      <c r="CU786">
        <f t="shared" ca="1" si="2083"/>
        <v>0</v>
      </c>
      <c r="CV786">
        <f t="shared" ca="1" si="2083"/>
        <v>0</v>
      </c>
      <c r="CW786">
        <f t="shared" ca="1" si="2083"/>
        <v>0</v>
      </c>
      <c r="CX786">
        <f t="shared" ca="1" si="2083"/>
        <v>0</v>
      </c>
      <c r="CY786">
        <f t="shared" ca="1" si="2083"/>
        <v>0</v>
      </c>
      <c r="CZ786">
        <f t="shared" ca="1" si="2083"/>
        <v>0</v>
      </c>
      <c r="DA786">
        <f t="shared" ca="1" si="2083"/>
        <v>0</v>
      </c>
      <c r="DB786">
        <f t="shared" ca="1" si="2083"/>
        <v>0</v>
      </c>
      <c r="DC786">
        <f t="shared" ca="1" si="2083"/>
        <v>0</v>
      </c>
      <c r="DD786">
        <f t="shared" ca="1" si="2083"/>
        <v>0</v>
      </c>
      <c r="DE786">
        <f t="shared" ca="1" si="2083"/>
        <v>0</v>
      </c>
      <c r="DF786">
        <f t="shared" ca="1" si="2083"/>
        <v>0</v>
      </c>
      <c r="DG786">
        <f t="shared" ca="1" si="2083"/>
        <v>0</v>
      </c>
      <c r="DH786">
        <f t="shared" ca="1" si="2083"/>
        <v>0</v>
      </c>
      <c r="DI786">
        <f t="shared" ca="1" si="2083"/>
        <v>0</v>
      </c>
      <c r="DJ786" s="91">
        <f t="shared" ca="1" si="2083"/>
        <v>0</v>
      </c>
      <c r="DK786">
        <f t="shared" ca="1" si="2083"/>
        <v>0</v>
      </c>
      <c r="DL786">
        <f t="shared" ca="1" si="2083"/>
        <v>0</v>
      </c>
      <c r="DM786">
        <f t="shared" ca="1" si="2083"/>
        <v>0</v>
      </c>
      <c r="DN786">
        <f t="shared" ca="1" si="2083"/>
        <v>0</v>
      </c>
      <c r="DO786">
        <f t="shared" ca="1" si="2083"/>
        <v>0</v>
      </c>
      <c r="DP786">
        <f t="shared" ca="1" si="2083"/>
        <v>0</v>
      </c>
      <c r="DQ786">
        <f t="shared" ca="1" si="2083"/>
        <v>0</v>
      </c>
      <c r="DR786">
        <f t="shared" ca="1" si="2083"/>
        <v>0</v>
      </c>
      <c r="DS786">
        <f t="shared" ca="1" si="2083"/>
        <v>0</v>
      </c>
      <c r="DT786">
        <f t="shared" ca="1" si="2083"/>
        <v>0</v>
      </c>
      <c r="DU786">
        <f t="shared" ca="1" si="2083"/>
        <v>0</v>
      </c>
      <c r="DV786">
        <f t="shared" ca="1" si="2083"/>
        <v>0</v>
      </c>
      <c r="DW786">
        <f t="shared" ca="1" si="2083"/>
        <v>0</v>
      </c>
      <c r="DX786">
        <f t="shared" ca="1" si="2083"/>
        <v>0</v>
      </c>
      <c r="DY786">
        <f t="shared" ca="1" si="2083"/>
        <v>0</v>
      </c>
      <c r="DZ786">
        <f t="shared" ca="1" si="2083"/>
        <v>0</v>
      </c>
      <c r="EA786">
        <f t="shared" ca="1" si="2083"/>
        <v>0</v>
      </c>
      <c r="EB786">
        <f t="shared" ca="1" si="2083"/>
        <v>0</v>
      </c>
      <c r="EC786">
        <f t="shared" ca="1" si="2083"/>
        <v>0</v>
      </c>
      <c r="ED786">
        <f t="shared" ca="1" si="2083"/>
        <v>0</v>
      </c>
      <c r="EE786">
        <f t="shared" ca="1" si="2083"/>
        <v>0</v>
      </c>
      <c r="EF786">
        <f t="shared" ca="1" si="2083"/>
        <v>0</v>
      </c>
      <c r="EG786">
        <f t="shared" ca="1" si="2083"/>
        <v>0</v>
      </c>
      <c r="EH786">
        <f t="shared" ca="1" si="2083"/>
        <v>0</v>
      </c>
      <c r="EI786">
        <f t="shared" ca="1" si="2083"/>
        <v>0</v>
      </c>
      <c r="EJ786">
        <f t="shared" ca="1" si="2083"/>
        <v>0</v>
      </c>
      <c r="EK786">
        <f t="shared" ca="1" si="2083"/>
        <v>0</v>
      </c>
      <c r="EL786">
        <f t="shared" ca="1" si="2083"/>
        <v>0</v>
      </c>
      <c r="EM786">
        <f t="shared" ca="1" si="2083"/>
        <v>0</v>
      </c>
      <c r="EN786" s="91">
        <f t="shared" ca="1" si="2083"/>
        <v>0</v>
      </c>
    </row>
    <row r="788" spans="1:144" s="39" customFormat="1">
      <c r="A788" s="39" t="s">
        <v>440</v>
      </c>
    </row>
    <row r="790" spans="1:144" ht="30.75" customHeight="1">
      <c r="A790" t="str" cm="1">
        <f t="array" ref="A790:M790">Embodied_Input[#Headers]</f>
        <v>Building Aspect</v>
      </c>
      <c r="B790" t="str">
        <v>Building Element</v>
      </c>
      <c r="C790" t="str">
        <v>Material</v>
      </c>
      <c r="D790" t="str">
        <v>Existing fabric?</v>
      </c>
      <c r="E790" t="str">
        <v>Age if existing?</v>
      </c>
      <c r="F790" t="str">
        <v>Adjustment Factor (%)</v>
      </c>
      <c r="G790" t="str">
        <v>Component Life (years)</v>
      </c>
      <c r="H790" t="str">
        <v>Designed for disassembly?</v>
      </c>
      <c r="I790" t="str">
        <v>Estimated Quantity</v>
      </c>
      <c r="J790" t="str">
        <v>Units</v>
      </c>
      <c r="K790" t="str">
        <v>Self-weight (kN)</v>
      </c>
      <c r="L790" t="str">
        <v>A1 - A3</v>
      </c>
      <c r="M790" t="str">
        <v>A1 - A3 Biogenic</v>
      </c>
      <c r="X790" s="91" t="s">
        <v>441</v>
      </c>
      <c r="Y790" t="s">
        <v>442</v>
      </c>
      <c r="Z790" t="s">
        <v>443</v>
      </c>
      <c r="AA790" t="s">
        <v>444</v>
      </c>
      <c r="AB790" t="s">
        <v>445</v>
      </c>
      <c r="AC790" t="s">
        <v>446</v>
      </c>
      <c r="AD790" t="s">
        <v>447</v>
      </c>
      <c r="AE790" t="s">
        <v>448</v>
      </c>
      <c r="AF790" t="s">
        <v>449</v>
      </c>
      <c r="AG790" t="s">
        <v>450</v>
      </c>
      <c r="AH790" t="s">
        <v>451</v>
      </c>
      <c r="AI790" t="s">
        <v>452</v>
      </c>
      <c r="AJ790" t="s">
        <v>453</v>
      </c>
      <c r="AK790" t="s">
        <v>454</v>
      </c>
      <c r="AL790" t="s">
        <v>455</v>
      </c>
      <c r="AM790" t="s">
        <v>456</v>
      </c>
      <c r="AN790" t="s">
        <v>457</v>
      </c>
      <c r="AO790" t="s">
        <v>458</v>
      </c>
      <c r="AP790" t="s">
        <v>459</v>
      </c>
      <c r="AQ790" t="s">
        <v>460</v>
      </c>
      <c r="AR790" t="s">
        <v>461</v>
      </c>
      <c r="AS790" t="s">
        <v>462</v>
      </c>
      <c r="AT790" t="s">
        <v>463</v>
      </c>
      <c r="AU790" t="s">
        <v>464</v>
      </c>
      <c r="AV790" t="s">
        <v>465</v>
      </c>
      <c r="AW790" t="s">
        <v>466</v>
      </c>
      <c r="AX790" t="s">
        <v>467</v>
      </c>
      <c r="AY790" t="s">
        <v>468</v>
      </c>
      <c r="AZ790" t="s">
        <v>469</v>
      </c>
      <c r="BA790" t="s">
        <v>470</v>
      </c>
      <c r="BB790" s="91" t="s">
        <v>471</v>
      </c>
      <c r="BC790" t="s">
        <v>472</v>
      </c>
      <c r="BD790" t="s">
        <v>473</v>
      </c>
      <c r="BE790" t="s">
        <v>474</v>
      </c>
      <c r="BF790" t="s">
        <v>475</v>
      </c>
      <c r="BG790" t="s">
        <v>476</v>
      </c>
      <c r="BH790" t="s">
        <v>477</v>
      </c>
      <c r="BI790" t="s">
        <v>478</v>
      </c>
      <c r="BJ790" t="s">
        <v>479</v>
      </c>
      <c r="BK790" t="s">
        <v>480</v>
      </c>
      <c r="BL790" t="s">
        <v>481</v>
      </c>
      <c r="BM790" t="s">
        <v>482</v>
      </c>
      <c r="BN790" t="s">
        <v>483</v>
      </c>
      <c r="BO790" t="s">
        <v>484</v>
      </c>
      <c r="BP790" t="s">
        <v>485</v>
      </c>
      <c r="BQ790" t="s">
        <v>486</v>
      </c>
      <c r="BR790" t="s">
        <v>487</v>
      </c>
      <c r="BS790" t="s">
        <v>488</v>
      </c>
      <c r="BT790" t="s">
        <v>489</v>
      </c>
      <c r="BU790" t="s">
        <v>490</v>
      </c>
      <c r="BV790" t="s">
        <v>491</v>
      </c>
      <c r="BW790" t="s">
        <v>492</v>
      </c>
      <c r="BX790" t="s">
        <v>493</v>
      </c>
      <c r="BY790" t="s">
        <v>494</v>
      </c>
      <c r="BZ790" t="s">
        <v>495</v>
      </c>
      <c r="CA790" t="s">
        <v>496</v>
      </c>
      <c r="CB790" t="s">
        <v>497</v>
      </c>
      <c r="CC790" t="s">
        <v>498</v>
      </c>
      <c r="CD790" t="s">
        <v>499</v>
      </c>
      <c r="CE790" t="s">
        <v>500</v>
      </c>
      <c r="CF790" s="91" t="s">
        <v>501</v>
      </c>
      <c r="CG790" t="s">
        <v>502</v>
      </c>
      <c r="CH790" t="s">
        <v>503</v>
      </c>
      <c r="CI790" t="s">
        <v>504</v>
      </c>
      <c r="CJ790" t="s">
        <v>505</v>
      </c>
      <c r="CK790" t="s">
        <v>506</v>
      </c>
      <c r="CL790" t="s">
        <v>507</v>
      </c>
      <c r="CM790" t="s">
        <v>508</v>
      </c>
      <c r="CN790" t="s">
        <v>509</v>
      </c>
      <c r="CO790" t="s">
        <v>510</v>
      </c>
      <c r="CP790" t="s">
        <v>511</v>
      </c>
      <c r="CQ790" t="s">
        <v>512</v>
      </c>
      <c r="CR790" t="s">
        <v>513</v>
      </c>
      <c r="CS790" t="s">
        <v>514</v>
      </c>
      <c r="CT790" t="s">
        <v>515</v>
      </c>
      <c r="CU790" t="s">
        <v>516</v>
      </c>
      <c r="CV790" t="s">
        <v>517</v>
      </c>
      <c r="CW790" t="s">
        <v>518</v>
      </c>
      <c r="CX790" t="s">
        <v>519</v>
      </c>
      <c r="CY790" t="s">
        <v>520</v>
      </c>
      <c r="CZ790" t="s">
        <v>521</v>
      </c>
      <c r="DA790" t="s">
        <v>522</v>
      </c>
      <c r="DB790" t="s">
        <v>523</v>
      </c>
      <c r="DC790" t="s">
        <v>524</v>
      </c>
      <c r="DD790" t="s">
        <v>525</v>
      </c>
      <c r="DE790" t="s">
        <v>526</v>
      </c>
      <c r="DF790" t="s">
        <v>527</v>
      </c>
      <c r="DG790" t="s">
        <v>528</v>
      </c>
      <c r="DH790" t="s">
        <v>529</v>
      </c>
      <c r="DI790" t="s">
        <v>530</v>
      </c>
      <c r="DJ790" s="91" t="s">
        <v>531</v>
      </c>
      <c r="DK790" t="s">
        <v>532</v>
      </c>
      <c r="DL790" t="s">
        <v>533</v>
      </c>
      <c r="DM790" t="s">
        <v>534</v>
      </c>
      <c r="DN790" t="s">
        <v>535</v>
      </c>
      <c r="DO790" t="s">
        <v>536</v>
      </c>
      <c r="DP790" t="s">
        <v>537</v>
      </c>
      <c r="DQ790" t="s">
        <v>538</v>
      </c>
      <c r="DR790" t="s">
        <v>539</v>
      </c>
      <c r="DS790" t="s">
        <v>540</v>
      </c>
      <c r="DT790" t="s">
        <v>541</v>
      </c>
      <c r="DU790" t="s">
        <v>542</v>
      </c>
      <c r="DV790" t="s">
        <v>543</v>
      </c>
      <c r="DW790" t="s">
        <v>544</v>
      </c>
      <c r="DX790" t="s">
        <v>545</v>
      </c>
      <c r="DY790" t="s">
        <v>546</v>
      </c>
      <c r="DZ790" t="s">
        <v>547</v>
      </c>
      <c r="EA790" t="s">
        <v>548</v>
      </c>
      <c r="EB790" t="s">
        <v>549</v>
      </c>
      <c r="EC790" t="s">
        <v>550</v>
      </c>
      <c r="ED790" t="s">
        <v>551</v>
      </c>
      <c r="EE790" t="s">
        <v>552</v>
      </c>
      <c r="EF790" t="s">
        <v>553</v>
      </c>
      <c r="EG790" t="s">
        <v>554</v>
      </c>
      <c r="EH790" t="s">
        <v>555</v>
      </c>
      <c r="EI790" t="s">
        <v>556</v>
      </c>
      <c r="EJ790" t="s">
        <v>557</v>
      </c>
      <c r="EK790" t="s">
        <v>558</v>
      </c>
      <c r="EL790" t="s">
        <v>559</v>
      </c>
      <c r="EM790" t="s">
        <v>560</v>
      </c>
      <c r="EN790" s="91" t="s">
        <v>561</v>
      </c>
    </row>
    <row r="791" spans="1:144">
      <c r="A791" t="str" cm="1">
        <f t="array" aca="1" ref="A791:M840" ca="1">Embodied_Input[]</f>
        <v>Substructure</v>
      </c>
      <c r="B791" t="str">
        <f ca="1"/>
        <v>Piles</v>
      </c>
      <c r="C791">
        <f ca="1"/>
        <v>0</v>
      </c>
      <c r="D791" t="str">
        <f ca="1"/>
        <v/>
      </c>
      <c r="E791">
        <f ca="1"/>
        <v>0</v>
      </c>
      <c r="F791">
        <f ca="1"/>
        <v>0</v>
      </c>
      <c r="G791">
        <f ca="1"/>
        <v>0</v>
      </c>
      <c r="H791" t="str">
        <f ca="1"/>
        <v/>
      </c>
      <c r="I791">
        <f ca="1"/>
        <v>0</v>
      </c>
      <c r="J791" t="str">
        <f ca="1"/>
        <v/>
      </c>
      <c r="K791">
        <f ca="1"/>
        <v>0</v>
      </c>
      <c r="L791" t="str">
        <f ca="1"/>
        <v>0</v>
      </c>
      <c r="M791" t="str">
        <f ca="1"/>
        <v>0</v>
      </c>
      <c r="X791" s="91" t="e">
        <f ca="1">IF($D791="new",SUM(X11,X119,X173,X227,X281,X335,X389,X443,X521,X575,X629,X683),SUM(X227,X281,X335,X389,X443,X521,X575,X629,X683))</f>
        <v>#N/A</v>
      </c>
      <c r="Y791" t="e">
        <f t="shared" ref="Y791:BC791" ca="1" si="2084">IF($D791="new",SUM(Y11,Y119,Y173,Y227,Y281,Y335,Y389,Y443,Y521,Y575,Y629,Y683),SUM(Y227,Y281,Y335,Y389,Y443,Y521,Y575,Y629,Y683))</f>
        <v>#N/A</v>
      </c>
      <c r="Z791" t="e">
        <f t="shared" ca="1" si="2084"/>
        <v>#N/A</v>
      </c>
      <c r="AA791" t="e">
        <f t="shared" ca="1" si="2084"/>
        <v>#N/A</v>
      </c>
      <c r="AB791" t="e">
        <f t="shared" ca="1" si="2084"/>
        <v>#N/A</v>
      </c>
      <c r="AC791" t="e">
        <f t="shared" ca="1" si="2084"/>
        <v>#N/A</v>
      </c>
      <c r="AD791" t="e">
        <f t="shared" ca="1" si="2084"/>
        <v>#N/A</v>
      </c>
      <c r="AE791" t="e">
        <f t="shared" ca="1" si="2084"/>
        <v>#N/A</v>
      </c>
      <c r="AF791" t="e">
        <f t="shared" ca="1" si="2084"/>
        <v>#N/A</v>
      </c>
      <c r="AG791" t="e">
        <f t="shared" ca="1" si="2084"/>
        <v>#N/A</v>
      </c>
      <c r="AH791" t="e">
        <f t="shared" ca="1" si="2084"/>
        <v>#N/A</v>
      </c>
      <c r="AI791" t="e">
        <f t="shared" ca="1" si="2084"/>
        <v>#N/A</v>
      </c>
      <c r="AJ791" t="e">
        <f t="shared" ca="1" si="2084"/>
        <v>#N/A</v>
      </c>
      <c r="AK791" t="e">
        <f t="shared" ca="1" si="2084"/>
        <v>#N/A</v>
      </c>
      <c r="AL791" t="e">
        <f t="shared" ca="1" si="2084"/>
        <v>#N/A</v>
      </c>
      <c r="AM791" t="e">
        <f t="shared" ca="1" si="2084"/>
        <v>#N/A</v>
      </c>
      <c r="AN791" t="e">
        <f t="shared" ca="1" si="2084"/>
        <v>#N/A</v>
      </c>
      <c r="AO791" t="e">
        <f t="shared" ca="1" si="2084"/>
        <v>#N/A</v>
      </c>
      <c r="AP791" t="e">
        <f t="shared" ca="1" si="2084"/>
        <v>#N/A</v>
      </c>
      <c r="AQ791" t="e">
        <f t="shared" ca="1" si="2084"/>
        <v>#N/A</v>
      </c>
      <c r="AR791" t="e">
        <f t="shared" ca="1" si="2084"/>
        <v>#N/A</v>
      </c>
      <c r="AS791" t="e">
        <f t="shared" ca="1" si="2084"/>
        <v>#N/A</v>
      </c>
      <c r="AT791" t="e">
        <f t="shared" ca="1" si="2084"/>
        <v>#N/A</v>
      </c>
      <c r="AU791" t="e">
        <f t="shared" ca="1" si="2084"/>
        <v>#N/A</v>
      </c>
      <c r="AV791" t="e">
        <f t="shared" ca="1" si="2084"/>
        <v>#N/A</v>
      </c>
      <c r="AW791" t="e">
        <f t="shared" ca="1" si="2084"/>
        <v>#N/A</v>
      </c>
      <c r="AX791" t="e">
        <f t="shared" ca="1" si="2084"/>
        <v>#N/A</v>
      </c>
      <c r="AY791" t="e">
        <f t="shared" ca="1" si="2084"/>
        <v>#N/A</v>
      </c>
      <c r="AZ791" t="e">
        <f t="shared" ca="1" si="2084"/>
        <v>#N/A</v>
      </c>
      <c r="BA791" t="e">
        <f t="shared" ca="1" si="2084"/>
        <v>#N/A</v>
      </c>
      <c r="BB791" s="91" t="e">
        <f t="shared" ca="1" si="2084"/>
        <v>#N/A</v>
      </c>
      <c r="BC791" t="e">
        <f t="shared" ca="1" si="2084"/>
        <v>#N/A</v>
      </c>
      <c r="BD791" t="e">
        <f t="shared" ref="BD791:CI791" ca="1" si="2085">IF($D791="new",SUM(BD11,BD119,BD173,BD227,BD281,BD335,BD389,BD443,BD521,BD575,BD629,BD683),SUM(BD227,BD281,BD335,BD389,BD443,BD521,BD575,BD629,BD683))</f>
        <v>#N/A</v>
      </c>
      <c r="BE791" t="e">
        <f t="shared" ca="1" si="2085"/>
        <v>#N/A</v>
      </c>
      <c r="BF791" t="e">
        <f t="shared" ca="1" si="2085"/>
        <v>#N/A</v>
      </c>
      <c r="BG791" t="e">
        <f t="shared" ca="1" si="2085"/>
        <v>#N/A</v>
      </c>
      <c r="BH791" t="e">
        <f t="shared" ca="1" si="2085"/>
        <v>#N/A</v>
      </c>
      <c r="BI791" t="e">
        <f t="shared" ca="1" si="2085"/>
        <v>#N/A</v>
      </c>
      <c r="BJ791" t="e">
        <f t="shared" ca="1" si="2085"/>
        <v>#N/A</v>
      </c>
      <c r="BK791" t="e">
        <f t="shared" ca="1" si="2085"/>
        <v>#N/A</v>
      </c>
      <c r="BL791" t="e">
        <f t="shared" ca="1" si="2085"/>
        <v>#N/A</v>
      </c>
      <c r="BM791" t="e">
        <f t="shared" ca="1" si="2085"/>
        <v>#N/A</v>
      </c>
      <c r="BN791" t="e">
        <f t="shared" ca="1" si="2085"/>
        <v>#N/A</v>
      </c>
      <c r="BO791" t="e">
        <f t="shared" ca="1" si="2085"/>
        <v>#N/A</v>
      </c>
      <c r="BP791" t="e">
        <f t="shared" ca="1" si="2085"/>
        <v>#N/A</v>
      </c>
      <c r="BQ791" t="e">
        <f t="shared" ca="1" si="2085"/>
        <v>#N/A</v>
      </c>
      <c r="BR791" t="e">
        <f t="shared" ca="1" si="2085"/>
        <v>#N/A</v>
      </c>
      <c r="BS791" t="e">
        <f t="shared" ca="1" si="2085"/>
        <v>#N/A</v>
      </c>
      <c r="BT791" t="e">
        <f t="shared" ca="1" si="2085"/>
        <v>#N/A</v>
      </c>
      <c r="BU791" t="e">
        <f t="shared" ca="1" si="2085"/>
        <v>#N/A</v>
      </c>
      <c r="BV791" t="e">
        <f t="shared" ca="1" si="2085"/>
        <v>#N/A</v>
      </c>
      <c r="BW791" t="e">
        <f t="shared" ca="1" si="2085"/>
        <v>#N/A</v>
      </c>
      <c r="BX791" t="e">
        <f t="shared" ca="1" si="2085"/>
        <v>#N/A</v>
      </c>
      <c r="BY791" t="e">
        <f t="shared" ca="1" si="2085"/>
        <v>#N/A</v>
      </c>
      <c r="BZ791" t="e">
        <f t="shared" ca="1" si="2085"/>
        <v>#N/A</v>
      </c>
      <c r="CA791" t="e">
        <f t="shared" ca="1" si="2085"/>
        <v>#N/A</v>
      </c>
      <c r="CB791" t="e">
        <f t="shared" ca="1" si="2085"/>
        <v>#N/A</v>
      </c>
      <c r="CC791" t="e">
        <f t="shared" ca="1" si="2085"/>
        <v>#N/A</v>
      </c>
      <c r="CD791" t="e">
        <f t="shared" ca="1" si="2085"/>
        <v>#N/A</v>
      </c>
      <c r="CE791" t="e">
        <f t="shared" ca="1" si="2085"/>
        <v>#N/A</v>
      </c>
      <c r="CF791" s="91" t="e">
        <f t="shared" ca="1" si="2085"/>
        <v>#N/A</v>
      </c>
      <c r="CG791" t="e">
        <f t="shared" ca="1" si="2085"/>
        <v>#N/A</v>
      </c>
      <c r="CH791" t="e">
        <f t="shared" ca="1" si="2085"/>
        <v>#N/A</v>
      </c>
      <c r="CI791" t="e">
        <f t="shared" ca="1" si="2085"/>
        <v>#N/A</v>
      </c>
      <c r="CJ791" t="e">
        <f t="shared" ref="CJ791:DO791" ca="1" si="2086">IF($D791="new",SUM(CJ11,CJ119,CJ173,CJ227,CJ281,CJ335,CJ389,CJ443,CJ521,CJ575,CJ629,CJ683),SUM(CJ227,CJ281,CJ335,CJ389,CJ443,CJ521,CJ575,CJ629,CJ683))</f>
        <v>#N/A</v>
      </c>
      <c r="CK791" t="e">
        <f t="shared" ca="1" si="2086"/>
        <v>#N/A</v>
      </c>
      <c r="CL791" t="e">
        <f t="shared" ca="1" si="2086"/>
        <v>#N/A</v>
      </c>
      <c r="CM791" t="e">
        <f t="shared" ca="1" si="2086"/>
        <v>#N/A</v>
      </c>
      <c r="CN791" t="e">
        <f t="shared" ca="1" si="2086"/>
        <v>#N/A</v>
      </c>
      <c r="CO791" t="e">
        <f t="shared" ca="1" si="2086"/>
        <v>#N/A</v>
      </c>
      <c r="CP791" t="e">
        <f t="shared" ca="1" si="2086"/>
        <v>#N/A</v>
      </c>
      <c r="CQ791" t="e">
        <f t="shared" ca="1" si="2086"/>
        <v>#N/A</v>
      </c>
      <c r="CR791" t="e">
        <f t="shared" ca="1" si="2086"/>
        <v>#N/A</v>
      </c>
      <c r="CS791" t="e">
        <f t="shared" ca="1" si="2086"/>
        <v>#N/A</v>
      </c>
      <c r="CT791" t="e">
        <f t="shared" ca="1" si="2086"/>
        <v>#N/A</v>
      </c>
      <c r="CU791" t="e">
        <f t="shared" ca="1" si="2086"/>
        <v>#N/A</v>
      </c>
      <c r="CV791" t="e">
        <f t="shared" ca="1" si="2086"/>
        <v>#N/A</v>
      </c>
      <c r="CW791" t="e">
        <f t="shared" ca="1" si="2086"/>
        <v>#N/A</v>
      </c>
      <c r="CX791" t="e">
        <f t="shared" ca="1" si="2086"/>
        <v>#N/A</v>
      </c>
      <c r="CY791" t="e">
        <f t="shared" ca="1" si="2086"/>
        <v>#N/A</v>
      </c>
      <c r="CZ791" t="e">
        <f t="shared" ca="1" si="2086"/>
        <v>#N/A</v>
      </c>
      <c r="DA791" t="e">
        <f t="shared" ca="1" si="2086"/>
        <v>#N/A</v>
      </c>
      <c r="DB791" t="e">
        <f t="shared" ca="1" si="2086"/>
        <v>#N/A</v>
      </c>
      <c r="DC791" t="e">
        <f t="shared" ca="1" si="2086"/>
        <v>#N/A</v>
      </c>
      <c r="DD791" t="e">
        <f t="shared" ca="1" si="2086"/>
        <v>#N/A</v>
      </c>
      <c r="DE791" t="e">
        <f t="shared" ca="1" si="2086"/>
        <v>#N/A</v>
      </c>
      <c r="DF791" t="e">
        <f t="shared" ca="1" si="2086"/>
        <v>#N/A</v>
      </c>
      <c r="DG791" t="e">
        <f t="shared" ca="1" si="2086"/>
        <v>#N/A</v>
      </c>
      <c r="DH791" t="e">
        <f t="shared" ca="1" si="2086"/>
        <v>#N/A</v>
      </c>
      <c r="DI791" t="e">
        <f t="shared" ca="1" si="2086"/>
        <v>#N/A</v>
      </c>
      <c r="DJ791" s="91" t="e">
        <f t="shared" ca="1" si="2086"/>
        <v>#N/A</v>
      </c>
      <c r="DK791" t="e">
        <f t="shared" ca="1" si="2086"/>
        <v>#N/A</v>
      </c>
      <c r="DL791" t="e">
        <f t="shared" ca="1" si="2086"/>
        <v>#N/A</v>
      </c>
      <c r="DM791" t="e">
        <f t="shared" ca="1" si="2086"/>
        <v>#N/A</v>
      </c>
      <c r="DN791" t="e">
        <f t="shared" ca="1" si="2086"/>
        <v>#N/A</v>
      </c>
      <c r="DO791" t="e">
        <f t="shared" ca="1" si="2086"/>
        <v>#N/A</v>
      </c>
      <c r="DP791" t="e">
        <f t="shared" ref="DP791:EN791" ca="1" si="2087">IF($D791="new",SUM(DP11,DP119,DP173,DP227,DP281,DP335,DP389,DP443,DP521,DP575,DP629,DP683),SUM(DP227,DP281,DP335,DP389,DP443,DP521,DP575,DP629,DP683))</f>
        <v>#N/A</v>
      </c>
      <c r="DQ791" t="e">
        <f t="shared" ca="1" si="2087"/>
        <v>#N/A</v>
      </c>
      <c r="DR791" t="e">
        <f t="shared" ca="1" si="2087"/>
        <v>#N/A</v>
      </c>
      <c r="DS791" t="e">
        <f t="shared" ca="1" si="2087"/>
        <v>#N/A</v>
      </c>
      <c r="DT791" t="e">
        <f t="shared" ca="1" si="2087"/>
        <v>#N/A</v>
      </c>
      <c r="DU791" t="e">
        <f t="shared" ca="1" si="2087"/>
        <v>#N/A</v>
      </c>
      <c r="DV791" t="e">
        <f t="shared" ca="1" si="2087"/>
        <v>#N/A</v>
      </c>
      <c r="DW791" t="e">
        <f t="shared" ca="1" si="2087"/>
        <v>#N/A</v>
      </c>
      <c r="DX791" t="e">
        <f t="shared" ca="1" si="2087"/>
        <v>#N/A</v>
      </c>
      <c r="DY791" t="e">
        <f t="shared" ca="1" si="2087"/>
        <v>#N/A</v>
      </c>
      <c r="DZ791" t="e">
        <f t="shared" ca="1" si="2087"/>
        <v>#N/A</v>
      </c>
      <c r="EA791" t="e">
        <f t="shared" ca="1" si="2087"/>
        <v>#N/A</v>
      </c>
      <c r="EB791" t="e">
        <f t="shared" ca="1" si="2087"/>
        <v>#N/A</v>
      </c>
      <c r="EC791" t="e">
        <f t="shared" ca="1" si="2087"/>
        <v>#N/A</v>
      </c>
      <c r="ED791" t="e">
        <f t="shared" ca="1" si="2087"/>
        <v>#N/A</v>
      </c>
      <c r="EE791" t="e">
        <f t="shared" ca="1" si="2087"/>
        <v>#N/A</v>
      </c>
      <c r="EF791" t="e">
        <f t="shared" ca="1" si="2087"/>
        <v>#N/A</v>
      </c>
      <c r="EG791" t="e">
        <f t="shared" ca="1" si="2087"/>
        <v>#N/A</v>
      </c>
      <c r="EH791" t="e">
        <f t="shared" ca="1" si="2087"/>
        <v>#N/A</v>
      </c>
      <c r="EI791" t="e">
        <f t="shared" ca="1" si="2087"/>
        <v>#N/A</v>
      </c>
      <c r="EJ791" t="e">
        <f t="shared" ca="1" si="2087"/>
        <v>#N/A</v>
      </c>
      <c r="EK791" t="e">
        <f t="shared" ca="1" si="2087"/>
        <v>#N/A</v>
      </c>
      <c r="EL791" t="e">
        <f t="shared" ca="1" si="2087"/>
        <v>#N/A</v>
      </c>
      <c r="EM791" t="e">
        <f t="shared" ca="1" si="2087"/>
        <v>#N/A</v>
      </c>
      <c r="EN791" s="91" t="e">
        <f t="shared" ca="1" si="2087"/>
        <v>#N/A</v>
      </c>
    </row>
    <row r="792" spans="1:144">
      <c r="A792" t="str">
        <f ca="1"/>
        <v>Substructure</v>
      </c>
      <c r="B792" t="str">
        <f ca="1"/>
        <v>Pile caps</v>
      </c>
      <c r="C792">
        <f ca="1"/>
        <v>0</v>
      </c>
      <c r="D792" t="str">
        <f ca="1"/>
        <v/>
      </c>
      <c r="E792">
        <f ca="1"/>
        <v>0</v>
      </c>
      <c r="F792">
        <f ca="1"/>
        <v>0</v>
      </c>
      <c r="G792">
        <f ca="1"/>
        <v>0</v>
      </c>
      <c r="H792" t="str">
        <f ca="1"/>
        <v/>
      </c>
      <c r="I792">
        <f ca="1"/>
        <v>0</v>
      </c>
      <c r="J792" t="str">
        <f ca="1"/>
        <v/>
      </c>
      <c r="K792" t="str">
        <f ca="1"/>
        <v>0</v>
      </c>
      <c r="L792" t="str">
        <f ca="1"/>
        <v>0</v>
      </c>
      <c r="M792" t="str">
        <f ca="1"/>
        <v>0</v>
      </c>
      <c r="X792" s="91" t="e">
        <f t="shared" ref="X792:BC792" ca="1" si="2088">IF($D792="new",SUM(X12,X120,X174,X228,X282,X336,X390,X444,X522,X576,X630,X684),SUM(X228,X282,X336,X390,X444,X522,X576,X630,X684))</f>
        <v>#N/A</v>
      </c>
      <c r="Y792" t="e">
        <f t="shared" ca="1" si="2088"/>
        <v>#N/A</v>
      </c>
      <c r="Z792" t="e">
        <f t="shared" ca="1" si="2088"/>
        <v>#N/A</v>
      </c>
      <c r="AA792" t="e">
        <f t="shared" ca="1" si="2088"/>
        <v>#N/A</v>
      </c>
      <c r="AB792" t="e">
        <f t="shared" ca="1" si="2088"/>
        <v>#N/A</v>
      </c>
      <c r="AC792" t="e">
        <f t="shared" ca="1" si="2088"/>
        <v>#N/A</v>
      </c>
      <c r="AD792" t="e">
        <f t="shared" ca="1" si="2088"/>
        <v>#N/A</v>
      </c>
      <c r="AE792" t="e">
        <f t="shared" ca="1" si="2088"/>
        <v>#N/A</v>
      </c>
      <c r="AF792" t="e">
        <f t="shared" ca="1" si="2088"/>
        <v>#N/A</v>
      </c>
      <c r="AG792" t="e">
        <f t="shared" ca="1" si="2088"/>
        <v>#N/A</v>
      </c>
      <c r="AH792" t="e">
        <f t="shared" ca="1" si="2088"/>
        <v>#N/A</v>
      </c>
      <c r="AI792" t="e">
        <f t="shared" ca="1" si="2088"/>
        <v>#N/A</v>
      </c>
      <c r="AJ792" t="e">
        <f t="shared" ca="1" si="2088"/>
        <v>#N/A</v>
      </c>
      <c r="AK792" t="e">
        <f t="shared" ca="1" si="2088"/>
        <v>#N/A</v>
      </c>
      <c r="AL792" t="e">
        <f t="shared" ca="1" si="2088"/>
        <v>#N/A</v>
      </c>
      <c r="AM792" t="e">
        <f t="shared" ca="1" si="2088"/>
        <v>#N/A</v>
      </c>
      <c r="AN792" t="e">
        <f t="shared" ca="1" si="2088"/>
        <v>#N/A</v>
      </c>
      <c r="AO792" t="e">
        <f t="shared" ca="1" si="2088"/>
        <v>#N/A</v>
      </c>
      <c r="AP792" t="e">
        <f t="shared" ca="1" si="2088"/>
        <v>#N/A</v>
      </c>
      <c r="AQ792" t="e">
        <f t="shared" ca="1" si="2088"/>
        <v>#N/A</v>
      </c>
      <c r="AR792" t="e">
        <f t="shared" ca="1" si="2088"/>
        <v>#N/A</v>
      </c>
      <c r="AS792" t="e">
        <f t="shared" ca="1" si="2088"/>
        <v>#N/A</v>
      </c>
      <c r="AT792" t="e">
        <f t="shared" ca="1" si="2088"/>
        <v>#N/A</v>
      </c>
      <c r="AU792" t="e">
        <f t="shared" ca="1" si="2088"/>
        <v>#N/A</v>
      </c>
      <c r="AV792" t="e">
        <f t="shared" ca="1" si="2088"/>
        <v>#N/A</v>
      </c>
      <c r="AW792" t="e">
        <f t="shared" ca="1" si="2088"/>
        <v>#N/A</v>
      </c>
      <c r="AX792" t="e">
        <f t="shared" ca="1" si="2088"/>
        <v>#N/A</v>
      </c>
      <c r="AY792" t="e">
        <f t="shared" ca="1" si="2088"/>
        <v>#N/A</v>
      </c>
      <c r="AZ792" t="e">
        <f t="shared" ca="1" si="2088"/>
        <v>#N/A</v>
      </c>
      <c r="BA792" t="e">
        <f t="shared" ca="1" si="2088"/>
        <v>#N/A</v>
      </c>
      <c r="BB792" s="91" t="e">
        <f t="shared" ca="1" si="2088"/>
        <v>#N/A</v>
      </c>
      <c r="BC792" t="e">
        <f t="shared" ca="1" si="2088"/>
        <v>#N/A</v>
      </c>
      <c r="BD792" t="e">
        <f t="shared" ref="BD792:CI792" ca="1" si="2089">IF($D792="new",SUM(BD12,BD120,BD174,BD228,BD282,BD336,BD390,BD444,BD522,BD576,BD630,BD684),SUM(BD228,BD282,BD336,BD390,BD444,BD522,BD576,BD630,BD684))</f>
        <v>#N/A</v>
      </c>
      <c r="BE792" t="e">
        <f t="shared" ca="1" si="2089"/>
        <v>#N/A</v>
      </c>
      <c r="BF792" t="e">
        <f t="shared" ca="1" si="2089"/>
        <v>#N/A</v>
      </c>
      <c r="BG792" t="e">
        <f t="shared" ca="1" si="2089"/>
        <v>#N/A</v>
      </c>
      <c r="BH792" t="e">
        <f t="shared" ca="1" si="2089"/>
        <v>#N/A</v>
      </c>
      <c r="BI792" t="e">
        <f t="shared" ca="1" si="2089"/>
        <v>#N/A</v>
      </c>
      <c r="BJ792" t="e">
        <f t="shared" ca="1" si="2089"/>
        <v>#N/A</v>
      </c>
      <c r="BK792" t="e">
        <f t="shared" ca="1" si="2089"/>
        <v>#N/A</v>
      </c>
      <c r="BL792" t="e">
        <f t="shared" ca="1" si="2089"/>
        <v>#N/A</v>
      </c>
      <c r="BM792" t="e">
        <f t="shared" ca="1" si="2089"/>
        <v>#N/A</v>
      </c>
      <c r="BN792" t="e">
        <f t="shared" ca="1" si="2089"/>
        <v>#N/A</v>
      </c>
      <c r="BO792" t="e">
        <f t="shared" ca="1" si="2089"/>
        <v>#N/A</v>
      </c>
      <c r="BP792" t="e">
        <f t="shared" ca="1" si="2089"/>
        <v>#N/A</v>
      </c>
      <c r="BQ792" t="e">
        <f t="shared" ca="1" si="2089"/>
        <v>#N/A</v>
      </c>
      <c r="BR792" t="e">
        <f t="shared" ca="1" si="2089"/>
        <v>#N/A</v>
      </c>
      <c r="BS792" t="e">
        <f t="shared" ca="1" si="2089"/>
        <v>#N/A</v>
      </c>
      <c r="BT792" t="e">
        <f t="shared" ca="1" si="2089"/>
        <v>#N/A</v>
      </c>
      <c r="BU792" t="e">
        <f t="shared" ca="1" si="2089"/>
        <v>#N/A</v>
      </c>
      <c r="BV792" t="e">
        <f t="shared" ca="1" si="2089"/>
        <v>#N/A</v>
      </c>
      <c r="BW792" t="e">
        <f t="shared" ca="1" si="2089"/>
        <v>#N/A</v>
      </c>
      <c r="BX792" t="e">
        <f t="shared" ca="1" si="2089"/>
        <v>#N/A</v>
      </c>
      <c r="BY792" t="e">
        <f t="shared" ca="1" si="2089"/>
        <v>#N/A</v>
      </c>
      <c r="BZ792" t="e">
        <f t="shared" ca="1" si="2089"/>
        <v>#N/A</v>
      </c>
      <c r="CA792" t="e">
        <f t="shared" ca="1" si="2089"/>
        <v>#N/A</v>
      </c>
      <c r="CB792" t="e">
        <f t="shared" ca="1" si="2089"/>
        <v>#N/A</v>
      </c>
      <c r="CC792" t="e">
        <f t="shared" ca="1" si="2089"/>
        <v>#N/A</v>
      </c>
      <c r="CD792" t="e">
        <f t="shared" ca="1" si="2089"/>
        <v>#N/A</v>
      </c>
      <c r="CE792" t="e">
        <f t="shared" ca="1" si="2089"/>
        <v>#N/A</v>
      </c>
      <c r="CF792" s="91" t="e">
        <f t="shared" ca="1" si="2089"/>
        <v>#N/A</v>
      </c>
      <c r="CG792" t="e">
        <f t="shared" ca="1" si="2089"/>
        <v>#N/A</v>
      </c>
      <c r="CH792" t="e">
        <f t="shared" ca="1" si="2089"/>
        <v>#N/A</v>
      </c>
      <c r="CI792" t="e">
        <f t="shared" ca="1" si="2089"/>
        <v>#N/A</v>
      </c>
      <c r="CJ792" t="e">
        <f t="shared" ref="CJ792:DO792" ca="1" si="2090">IF($D792="new",SUM(CJ12,CJ120,CJ174,CJ228,CJ282,CJ336,CJ390,CJ444,CJ522,CJ576,CJ630,CJ684),SUM(CJ228,CJ282,CJ336,CJ390,CJ444,CJ522,CJ576,CJ630,CJ684))</f>
        <v>#N/A</v>
      </c>
      <c r="CK792" t="e">
        <f t="shared" ca="1" si="2090"/>
        <v>#N/A</v>
      </c>
      <c r="CL792" t="e">
        <f t="shared" ca="1" si="2090"/>
        <v>#N/A</v>
      </c>
      <c r="CM792" t="e">
        <f t="shared" ca="1" si="2090"/>
        <v>#N/A</v>
      </c>
      <c r="CN792" t="e">
        <f t="shared" ca="1" si="2090"/>
        <v>#N/A</v>
      </c>
      <c r="CO792" t="e">
        <f t="shared" ca="1" si="2090"/>
        <v>#N/A</v>
      </c>
      <c r="CP792" t="e">
        <f t="shared" ca="1" si="2090"/>
        <v>#N/A</v>
      </c>
      <c r="CQ792" t="e">
        <f t="shared" ca="1" si="2090"/>
        <v>#N/A</v>
      </c>
      <c r="CR792" t="e">
        <f t="shared" ca="1" si="2090"/>
        <v>#N/A</v>
      </c>
      <c r="CS792" t="e">
        <f t="shared" ca="1" si="2090"/>
        <v>#N/A</v>
      </c>
      <c r="CT792" t="e">
        <f t="shared" ca="1" si="2090"/>
        <v>#N/A</v>
      </c>
      <c r="CU792" t="e">
        <f t="shared" ca="1" si="2090"/>
        <v>#N/A</v>
      </c>
      <c r="CV792" t="e">
        <f t="shared" ca="1" si="2090"/>
        <v>#N/A</v>
      </c>
      <c r="CW792" t="e">
        <f t="shared" ca="1" si="2090"/>
        <v>#N/A</v>
      </c>
      <c r="CX792" t="e">
        <f t="shared" ca="1" si="2090"/>
        <v>#N/A</v>
      </c>
      <c r="CY792" t="e">
        <f t="shared" ca="1" si="2090"/>
        <v>#N/A</v>
      </c>
      <c r="CZ792" t="e">
        <f t="shared" ca="1" si="2090"/>
        <v>#N/A</v>
      </c>
      <c r="DA792" t="e">
        <f t="shared" ca="1" si="2090"/>
        <v>#N/A</v>
      </c>
      <c r="DB792" t="e">
        <f t="shared" ca="1" si="2090"/>
        <v>#N/A</v>
      </c>
      <c r="DC792" t="e">
        <f t="shared" ca="1" si="2090"/>
        <v>#N/A</v>
      </c>
      <c r="DD792" t="e">
        <f t="shared" ca="1" si="2090"/>
        <v>#N/A</v>
      </c>
      <c r="DE792" t="e">
        <f t="shared" ca="1" si="2090"/>
        <v>#N/A</v>
      </c>
      <c r="DF792" t="e">
        <f t="shared" ca="1" si="2090"/>
        <v>#N/A</v>
      </c>
      <c r="DG792" t="e">
        <f t="shared" ca="1" si="2090"/>
        <v>#N/A</v>
      </c>
      <c r="DH792" t="e">
        <f t="shared" ca="1" si="2090"/>
        <v>#N/A</v>
      </c>
      <c r="DI792" t="e">
        <f t="shared" ca="1" si="2090"/>
        <v>#N/A</v>
      </c>
      <c r="DJ792" s="91" t="e">
        <f t="shared" ca="1" si="2090"/>
        <v>#N/A</v>
      </c>
      <c r="DK792" t="e">
        <f t="shared" ca="1" si="2090"/>
        <v>#N/A</v>
      </c>
      <c r="DL792" t="e">
        <f t="shared" ca="1" si="2090"/>
        <v>#N/A</v>
      </c>
      <c r="DM792" t="e">
        <f t="shared" ca="1" si="2090"/>
        <v>#N/A</v>
      </c>
      <c r="DN792" t="e">
        <f t="shared" ca="1" si="2090"/>
        <v>#N/A</v>
      </c>
      <c r="DO792" t="e">
        <f t="shared" ca="1" si="2090"/>
        <v>#N/A</v>
      </c>
      <c r="DP792" t="e">
        <f t="shared" ref="DP792:EN792" ca="1" si="2091">IF($D792="new",SUM(DP12,DP120,DP174,DP228,DP282,DP336,DP390,DP444,DP522,DP576,DP630,DP684),SUM(DP228,DP282,DP336,DP390,DP444,DP522,DP576,DP630,DP684))</f>
        <v>#N/A</v>
      </c>
      <c r="DQ792" t="e">
        <f t="shared" ca="1" si="2091"/>
        <v>#N/A</v>
      </c>
      <c r="DR792" t="e">
        <f t="shared" ca="1" si="2091"/>
        <v>#N/A</v>
      </c>
      <c r="DS792" t="e">
        <f t="shared" ca="1" si="2091"/>
        <v>#N/A</v>
      </c>
      <c r="DT792" t="e">
        <f t="shared" ca="1" si="2091"/>
        <v>#N/A</v>
      </c>
      <c r="DU792" t="e">
        <f t="shared" ca="1" si="2091"/>
        <v>#N/A</v>
      </c>
      <c r="DV792" t="e">
        <f t="shared" ca="1" si="2091"/>
        <v>#N/A</v>
      </c>
      <c r="DW792" t="e">
        <f t="shared" ca="1" si="2091"/>
        <v>#N/A</v>
      </c>
      <c r="DX792" t="e">
        <f t="shared" ca="1" si="2091"/>
        <v>#N/A</v>
      </c>
      <c r="DY792" t="e">
        <f t="shared" ca="1" si="2091"/>
        <v>#N/A</v>
      </c>
      <c r="DZ792" t="e">
        <f t="shared" ca="1" si="2091"/>
        <v>#N/A</v>
      </c>
      <c r="EA792" t="e">
        <f t="shared" ca="1" si="2091"/>
        <v>#N/A</v>
      </c>
      <c r="EB792" t="e">
        <f t="shared" ca="1" si="2091"/>
        <v>#N/A</v>
      </c>
      <c r="EC792" t="e">
        <f t="shared" ca="1" si="2091"/>
        <v>#N/A</v>
      </c>
      <c r="ED792" t="e">
        <f t="shared" ca="1" si="2091"/>
        <v>#N/A</v>
      </c>
      <c r="EE792" t="e">
        <f t="shared" ca="1" si="2091"/>
        <v>#N/A</v>
      </c>
      <c r="EF792" t="e">
        <f t="shared" ca="1" si="2091"/>
        <v>#N/A</v>
      </c>
      <c r="EG792" t="e">
        <f t="shared" ca="1" si="2091"/>
        <v>#N/A</v>
      </c>
      <c r="EH792" t="e">
        <f t="shared" ca="1" si="2091"/>
        <v>#N/A</v>
      </c>
      <c r="EI792" t="e">
        <f t="shared" ca="1" si="2091"/>
        <v>#N/A</v>
      </c>
      <c r="EJ792" t="e">
        <f t="shared" ca="1" si="2091"/>
        <v>#N/A</v>
      </c>
      <c r="EK792" t="e">
        <f t="shared" ca="1" si="2091"/>
        <v>#N/A</v>
      </c>
      <c r="EL792" t="e">
        <f t="shared" ca="1" si="2091"/>
        <v>#N/A</v>
      </c>
      <c r="EM792" t="e">
        <f t="shared" ca="1" si="2091"/>
        <v>#N/A</v>
      </c>
      <c r="EN792" s="91" t="e">
        <f t="shared" ca="1" si="2091"/>
        <v>#N/A</v>
      </c>
    </row>
    <row r="793" spans="1:144">
      <c r="A793" t="str">
        <f ca="1"/>
        <v>Substructure</v>
      </c>
      <c r="B793" t="str">
        <f ca="1"/>
        <v>Capping beams</v>
      </c>
      <c r="C793">
        <f ca="1"/>
        <v>0</v>
      </c>
      <c r="D793" t="str">
        <f ca="1"/>
        <v/>
      </c>
      <c r="E793">
        <f ca="1"/>
        <v>0</v>
      </c>
      <c r="F793">
        <f ca="1"/>
        <v>0</v>
      </c>
      <c r="G793">
        <f ca="1"/>
        <v>0</v>
      </c>
      <c r="H793" t="str">
        <f ca="1"/>
        <v/>
      </c>
      <c r="I793">
        <f ca="1"/>
        <v>0</v>
      </c>
      <c r="J793" t="str">
        <f ca="1"/>
        <v/>
      </c>
      <c r="K793" t="str">
        <f ca="1"/>
        <v>0</v>
      </c>
      <c r="L793" t="str">
        <f ca="1"/>
        <v>0</v>
      </c>
      <c r="M793" t="str">
        <f ca="1"/>
        <v>0</v>
      </c>
      <c r="X793" s="91" t="e">
        <f t="shared" ref="X793:BC793" ca="1" si="2092">IF($D793="new",SUM(X13,X121,X175,X229,X283,X337,X391,X445,X523,X577,X631,X685),SUM(X229,X283,X337,X391,X445,X523,X577,X631,X685))</f>
        <v>#N/A</v>
      </c>
      <c r="Y793" t="e">
        <f t="shared" ca="1" si="2092"/>
        <v>#N/A</v>
      </c>
      <c r="Z793" t="e">
        <f t="shared" ca="1" si="2092"/>
        <v>#N/A</v>
      </c>
      <c r="AA793" t="e">
        <f t="shared" ca="1" si="2092"/>
        <v>#N/A</v>
      </c>
      <c r="AB793" t="e">
        <f t="shared" ca="1" si="2092"/>
        <v>#N/A</v>
      </c>
      <c r="AC793" t="e">
        <f t="shared" ca="1" si="2092"/>
        <v>#N/A</v>
      </c>
      <c r="AD793" t="e">
        <f t="shared" ca="1" si="2092"/>
        <v>#N/A</v>
      </c>
      <c r="AE793" t="e">
        <f t="shared" ca="1" si="2092"/>
        <v>#N/A</v>
      </c>
      <c r="AF793" t="e">
        <f t="shared" ca="1" si="2092"/>
        <v>#N/A</v>
      </c>
      <c r="AG793" t="e">
        <f t="shared" ca="1" si="2092"/>
        <v>#N/A</v>
      </c>
      <c r="AH793" t="e">
        <f t="shared" ca="1" si="2092"/>
        <v>#N/A</v>
      </c>
      <c r="AI793" t="e">
        <f t="shared" ca="1" si="2092"/>
        <v>#N/A</v>
      </c>
      <c r="AJ793" t="e">
        <f t="shared" ca="1" si="2092"/>
        <v>#N/A</v>
      </c>
      <c r="AK793" t="e">
        <f t="shared" ca="1" si="2092"/>
        <v>#N/A</v>
      </c>
      <c r="AL793" t="e">
        <f t="shared" ca="1" si="2092"/>
        <v>#N/A</v>
      </c>
      <c r="AM793" t="e">
        <f t="shared" ca="1" si="2092"/>
        <v>#N/A</v>
      </c>
      <c r="AN793" t="e">
        <f t="shared" ca="1" si="2092"/>
        <v>#N/A</v>
      </c>
      <c r="AO793" t="e">
        <f t="shared" ca="1" si="2092"/>
        <v>#N/A</v>
      </c>
      <c r="AP793" t="e">
        <f t="shared" ca="1" si="2092"/>
        <v>#N/A</v>
      </c>
      <c r="AQ793" t="e">
        <f t="shared" ca="1" si="2092"/>
        <v>#N/A</v>
      </c>
      <c r="AR793" t="e">
        <f t="shared" ca="1" si="2092"/>
        <v>#N/A</v>
      </c>
      <c r="AS793" t="e">
        <f t="shared" ca="1" si="2092"/>
        <v>#N/A</v>
      </c>
      <c r="AT793" t="e">
        <f t="shared" ca="1" si="2092"/>
        <v>#N/A</v>
      </c>
      <c r="AU793" t="e">
        <f t="shared" ca="1" si="2092"/>
        <v>#N/A</v>
      </c>
      <c r="AV793" t="e">
        <f t="shared" ca="1" si="2092"/>
        <v>#N/A</v>
      </c>
      <c r="AW793" t="e">
        <f t="shared" ca="1" si="2092"/>
        <v>#N/A</v>
      </c>
      <c r="AX793" t="e">
        <f t="shared" ca="1" si="2092"/>
        <v>#N/A</v>
      </c>
      <c r="AY793" t="e">
        <f t="shared" ca="1" si="2092"/>
        <v>#N/A</v>
      </c>
      <c r="AZ793" t="e">
        <f t="shared" ca="1" si="2092"/>
        <v>#N/A</v>
      </c>
      <c r="BA793" t="e">
        <f t="shared" ca="1" si="2092"/>
        <v>#N/A</v>
      </c>
      <c r="BB793" s="91" t="e">
        <f t="shared" ca="1" si="2092"/>
        <v>#N/A</v>
      </c>
      <c r="BC793" t="e">
        <f t="shared" ca="1" si="2092"/>
        <v>#N/A</v>
      </c>
      <c r="BD793" t="e">
        <f t="shared" ref="BD793:CI793" ca="1" si="2093">IF($D793="new",SUM(BD13,BD121,BD175,BD229,BD283,BD337,BD391,BD445,BD523,BD577,BD631,BD685),SUM(BD229,BD283,BD337,BD391,BD445,BD523,BD577,BD631,BD685))</f>
        <v>#N/A</v>
      </c>
      <c r="BE793" t="e">
        <f t="shared" ca="1" si="2093"/>
        <v>#N/A</v>
      </c>
      <c r="BF793" t="e">
        <f t="shared" ca="1" si="2093"/>
        <v>#N/A</v>
      </c>
      <c r="BG793" t="e">
        <f t="shared" ca="1" si="2093"/>
        <v>#N/A</v>
      </c>
      <c r="BH793" t="e">
        <f t="shared" ca="1" si="2093"/>
        <v>#N/A</v>
      </c>
      <c r="BI793" t="e">
        <f t="shared" ca="1" si="2093"/>
        <v>#N/A</v>
      </c>
      <c r="BJ793" t="e">
        <f t="shared" ca="1" si="2093"/>
        <v>#N/A</v>
      </c>
      <c r="BK793" t="e">
        <f t="shared" ca="1" si="2093"/>
        <v>#N/A</v>
      </c>
      <c r="BL793" t="e">
        <f t="shared" ca="1" si="2093"/>
        <v>#N/A</v>
      </c>
      <c r="BM793" t="e">
        <f t="shared" ca="1" si="2093"/>
        <v>#N/A</v>
      </c>
      <c r="BN793" t="e">
        <f t="shared" ca="1" si="2093"/>
        <v>#N/A</v>
      </c>
      <c r="BO793" t="e">
        <f t="shared" ca="1" si="2093"/>
        <v>#N/A</v>
      </c>
      <c r="BP793" t="e">
        <f t="shared" ca="1" si="2093"/>
        <v>#N/A</v>
      </c>
      <c r="BQ793" t="e">
        <f t="shared" ca="1" si="2093"/>
        <v>#N/A</v>
      </c>
      <c r="BR793" t="e">
        <f t="shared" ca="1" si="2093"/>
        <v>#N/A</v>
      </c>
      <c r="BS793" t="e">
        <f t="shared" ca="1" si="2093"/>
        <v>#N/A</v>
      </c>
      <c r="BT793" t="e">
        <f t="shared" ca="1" si="2093"/>
        <v>#N/A</v>
      </c>
      <c r="BU793" t="e">
        <f t="shared" ca="1" si="2093"/>
        <v>#N/A</v>
      </c>
      <c r="BV793" t="e">
        <f t="shared" ca="1" si="2093"/>
        <v>#N/A</v>
      </c>
      <c r="BW793" t="e">
        <f t="shared" ca="1" si="2093"/>
        <v>#N/A</v>
      </c>
      <c r="BX793" t="e">
        <f t="shared" ca="1" si="2093"/>
        <v>#N/A</v>
      </c>
      <c r="BY793" t="e">
        <f t="shared" ca="1" si="2093"/>
        <v>#N/A</v>
      </c>
      <c r="BZ793" t="e">
        <f t="shared" ca="1" si="2093"/>
        <v>#N/A</v>
      </c>
      <c r="CA793" t="e">
        <f t="shared" ca="1" si="2093"/>
        <v>#N/A</v>
      </c>
      <c r="CB793" t="e">
        <f t="shared" ca="1" si="2093"/>
        <v>#N/A</v>
      </c>
      <c r="CC793" t="e">
        <f t="shared" ca="1" si="2093"/>
        <v>#N/A</v>
      </c>
      <c r="CD793" t="e">
        <f t="shared" ca="1" si="2093"/>
        <v>#N/A</v>
      </c>
      <c r="CE793" t="e">
        <f t="shared" ca="1" si="2093"/>
        <v>#N/A</v>
      </c>
      <c r="CF793" s="91" t="e">
        <f t="shared" ca="1" si="2093"/>
        <v>#N/A</v>
      </c>
      <c r="CG793" t="e">
        <f t="shared" ca="1" si="2093"/>
        <v>#N/A</v>
      </c>
      <c r="CH793" t="e">
        <f t="shared" ca="1" si="2093"/>
        <v>#N/A</v>
      </c>
      <c r="CI793" t="e">
        <f t="shared" ca="1" si="2093"/>
        <v>#N/A</v>
      </c>
      <c r="CJ793" t="e">
        <f t="shared" ref="CJ793:DO793" ca="1" si="2094">IF($D793="new",SUM(CJ13,CJ121,CJ175,CJ229,CJ283,CJ337,CJ391,CJ445,CJ523,CJ577,CJ631,CJ685),SUM(CJ229,CJ283,CJ337,CJ391,CJ445,CJ523,CJ577,CJ631,CJ685))</f>
        <v>#N/A</v>
      </c>
      <c r="CK793" t="e">
        <f t="shared" ca="1" si="2094"/>
        <v>#N/A</v>
      </c>
      <c r="CL793" t="e">
        <f t="shared" ca="1" si="2094"/>
        <v>#N/A</v>
      </c>
      <c r="CM793" t="e">
        <f t="shared" ca="1" si="2094"/>
        <v>#N/A</v>
      </c>
      <c r="CN793" t="e">
        <f t="shared" ca="1" si="2094"/>
        <v>#N/A</v>
      </c>
      <c r="CO793" t="e">
        <f t="shared" ca="1" si="2094"/>
        <v>#N/A</v>
      </c>
      <c r="CP793" t="e">
        <f t="shared" ca="1" si="2094"/>
        <v>#N/A</v>
      </c>
      <c r="CQ793" t="e">
        <f t="shared" ca="1" si="2094"/>
        <v>#N/A</v>
      </c>
      <c r="CR793" t="e">
        <f t="shared" ca="1" si="2094"/>
        <v>#N/A</v>
      </c>
      <c r="CS793" t="e">
        <f t="shared" ca="1" si="2094"/>
        <v>#N/A</v>
      </c>
      <c r="CT793" t="e">
        <f t="shared" ca="1" si="2094"/>
        <v>#N/A</v>
      </c>
      <c r="CU793" t="e">
        <f t="shared" ca="1" si="2094"/>
        <v>#N/A</v>
      </c>
      <c r="CV793" t="e">
        <f t="shared" ca="1" si="2094"/>
        <v>#N/A</v>
      </c>
      <c r="CW793" t="e">
        <f t="shared" ca="1" si="2094"/>
        <v>#N/A</v>
      </c>
      <c r="CX793" t="e">
        <f t="shared" ca="1" si="2094"/>
        <v>#N/A</v>
      </c>
      <c r="CY793" t="e">
        <f t="shared" ca="1" si="2094"/>
        <v>#N/A</v>
      </c>
      <c r="CZ793" t="e">
        <f t="shared" ca="1" si="2094"/>
        <v>#N/A</v>
      </c>
      <c r="DA793" t="e">
        <f t="shared" ca="1" si="2094"/>
        <v>#N/A</v>
      </c>
      <c r="DB793" t="e">
        <f t="shared" ca="1" si="2094"/>
        <v>#N/A</v>
      </c>
      <c r="DC793" t="e">
        <f t="shared" ca="1" si="2094"/>
        <v>#N/A</v>
      </c>
      <c r="DD793" t="e">
        <f t="shared" ca="1" si="2094"/>
        <v>#N/A</v>
      </c>
      <c r="DE793" t="e">
        <f t="shared" ca="1" si="2094"/>
        <v>#N/A</v>
      </c>
      <c r="DF793" t="e">
        <f t="shared" ca="1" si="2094"/>
        <v>#N/A</v>
      </c>
      <c r="DG793" t="e">
        <f t="shared" ca="1" si="2094"/>
        <v>#N/A</v>
      </c>
      <c r="DH793" t="e">
        <f t="shared" ca="1" si="2094"/>
        <v>#N/A</v>
      </c>
      <c r="DI793" t="e">
        <f t="shared" ca="1" si="2094"/>
        <v>#N/A</v>
      </c>
      <c r="DJ793" s="91" t="e">
        <f t="shared" ca="1" si="2094"/>
        <v>#N/A</v>
      </c>
      <c r="DK793" t="e">
        <f t="shared" ca="1" si="2094"/>
        <v>#N/A</v>
      </c>
      <c r="DL793" t="e">
        <f t="shared" ca="1" si="2094"/>
        <v>#N/A</v>
      </c>
      <c r="DM793" t="e">
        <f t="shared" ca="1" si="2094"/>
        <v>#N/A</v>
      </c>
      <c r="DN793" t="e">
        <f t="shared" ca="1" si="2094"/>
        <v>#N/A</v>
      </c>
      <c r="DO793" t="e">
        <f t="shared" ca="1" si="2094"/>
        <v>#N/A</v>
      </c>
      <c r="DP793" t="e">
        <f t="shared" ref="DP793:EN793" ca="1" si="2095">IF($D793="new",SUM(DP13,DP121,DP175,DP229,DP283,DP337,DP391,DP445,DP523,DP577,DP631,DP685),SUM(DP229,DP283,DP337,DP391,DP445,DP523,DP577,DP631,DP685))</f>
        <v>#N/A</v>
      </c>
      <c r="DQ793" t="e">
        <f t="shared" ca="1" si="2095"/>
        <v>#N/A</v>
      </c>
      <c r="DR793" t="e">
        <f t="shared" ca="1" si="2095"/>
        <v>#N/A</v>
      </c>
      <c r="DS793" t="e">
        <f t="shared" ca="1" si="2095"/>
        <v>#N/A</v>
      </c>
      <c r="DT793" t="e">
        <f t="shared" ca="1" si="2095"/>
        <v>#N/A</v>
      </c>
      <c r="DU793" t="e">
        <f t="shared" ca="1" si="2095"/>
        <v>#N/A</v>
      </c>
      <c r="DV793" t="e">
        <f t="shared" ca="1" si="2095"/>
        <v>#N/A</v>
      </c>
      <c r="DW793" t="e">
        <f t="shared" ca="1" si="2095"/>
        <v>#N/A</v>
      </c>
      <c r="DX793" t="e">
        <f t="shared" ca="1" si="2095"/>
        <v>#N/A</v>
      </c>
      <c r="DY793" t="e">
        <f t="shared" ca="1" si="2095"/>
        <v>#N/A</v>
      </c>
      <c r="DZ793" t="e">
        <f t="shared" ca="1" si="2095"/>
        <v>#N/A</v>
      </c>
      <c r="EA793" t="e">
        <f t="shared" ca="1" si="2095"/>
        <v>#N/A</v>
      </c>
      <c r="EB793" t="e">
        <f t="shared" ca="1" si="2095"/>
        <v>#N/A</v>
      </c>
      <c r="EC793" t="e">
        <f t="shared" ca="1" si="2095"/>
        <v>#N/A</v>
      </c>
      <c r="ED793" t="e">
        <f t="shared" ca="1" si="2095"/>
        <v>#N/A</v>
      </c>
      <c r="EE793" t="e">
        <f t="shared" ca="1" si="2095"/>
        <v>#N/A</v>
      </c>
      <c r="EF793" t="e">
        <f t="shared" ca="1" si="2095"/>
        <v>#N/A</v>
      </c>
      <c r="EG793" t="e">
        <f t="shared" ca="1" si="2095"/>
        <v>#N/A</v>
      </c>
      <c r="EH793" t="e">
        <f t="shared" ca="1" si="2095"/>
        <v>#N/A</v>
      </c>
      <c r="EI793" t="e">
        <f t="shared" ca="1" si="2095"/>
        <v>#N/A</v>
      </c>
      <c r="EJ793" t="e">
        <f t="shared" ca="1" si="2095"/>
        <v>#N/A</v>
      </c>
      <c r="EK793" t="e">
        <f t="shared" ca="1" si="2095"/>
        <v>#N/A</v>
      </c>
      <c r="EL793" t="e">
        <f t="shared" ca="1" si="2095"/>
        <v>#N/A</v>
      </c>
      <c r="EM793" t="e">
        <f t="shared" ca="1" si="2095"/>
        <v>#N/A</v>
      </c>
      <c r="EN793" s="91" t="e">
        <f t="shared" ca="1" si="2095"/>
        <v>#N/A</v>
      </c>
    </row>
    <row r="794" spans="1:144">
      <c r="A794" t="str">
        <f ca="1"/>
        <v>Substructure</v>
      </c>
      <c r="B794" t="str">
        <f ca="1"/>
        <v>Raft</v>
      </c>
      <c r="C794">
        <f ca="1"/>
        <v>0</v>
      </c>
      <c r="D794" t="str">
        <f ca="1"/>
        <v/>
      </c>
      <c r="E794">
        <f ca="1"/>
        <v>0</v>
      </c>
      <c r="F794">
        <f ca="1"/>
        <v>0</v>
      </c>
      <c r="G794">
        <f ca="1"/>
        <v>0</v>
      </c>
      <c r="H794" t="str">
        <f ca="1"/>
        <v/>
      </c>
      <c r="I794">
        <f ca="1"/>
        <v>0</v>
      </c>
      <c r="J794" t="str">
        <f ca="1"/>
        <v/>
      </c>
      <c r="K794" t="str">
        <f ca="1"/>
        <v>0</v>
      </c>
      <c r="L794" t="str">
        <f ca="1"/>
        <v>0</v>
      </c>
      <c r="M794" t="str">
        <f ca="1"/>
        <v>0</v>
      </c>
      <c r="X794" s="91" t="e">
        <f t="shared" ref="X794:BC794" ca="1" si="2096">IF($D794="new",SUM(X14,X122,X176,X230,X284,X338,X392,X446,X524,X578,X632,X686),SUM(X230,X284,X338,X392,X446,X524,X578,X632,X686))</f>
        <v>#N/A</v>
      </c>
      <c r="Y794" t="e">
        <f t="shared" ca="1" si="2096"/>
        <v>#N/A</v>
      </c>
      <c r="Z794" t="e">
        <f t="shared" ca="1" si="2096"/>
        <v>#N/A</v>
      </c>
      <c r="AA794" t="e">
        <f t="shared" ca="1" si="2096"/>
        <v>#N/A</v>
      </c>
      <c r="AB794" t="e">
        <f t="shared" ca="1" si="2096"/>
        <v>#N/A</v>
      </c>
      <c r="AC794" t="e">
        <f t="shared" ca="1" si="2096"/>
        <v>#N/A</v>
      </c>
      <c r="AD794" t="e">
        <f t="shared" ca="1" si="2096"/>
        <v>#N/A</v>
      </c>
      <c r="AE794" t="e">
        <f t="shared" ca="1" si="2096"/>
        <v>#N/A</v>
      </c>
      <c r="AF794" t="e">
        <f t="shared" ca="1" si="2096"/>
        <v>#N/A</v>
      </c>
      <c r="AG794" t="e">
        <f t="shared" ca="1" si="2096"/>
        <v>#N/A</v>
      </c>
      <c r="AH794" t="e">
        <f t="shared" ca="1" si="2096"/>
        <v>#N/A</v>
      </c>
      <c r="AI794" t="e">
        <f t="shared" ca="1" si="2096"/>
        <v>#N/A</v>
      </c>
      <c r="AJ794" t="e">
        <f t="shared" ca="1" si="2096"/>
        <v>#N/A</v>
      </c>
      <c r="AK794" t="e">
        <f t="shared" ca="1" si="2096"/>
        <v>#N/A</v>
      </c>
      <c r="AL794" t="e">
        <f t="shared" ca="1" si="2096"/>
        <v>#N/A</v>
      </c>
      <c r="AM794" t="e">
        <f t="shared" ca="1" si="2096"/>
        <v>#N/A</v>
      </c>
      <c r="AN794" t="e">
        <f t="shared" ca="1" si="2096"/>
        <v>#N/A</v>
      </c>
      <c r="AO794" t="e">
        <f t="shared" ca="1" si="2096"/>
        <v>#N/A</v>
      </c>
      <c r="AP794" t="e">
        <f t="shared" ca="1" si="2096"/>
        <v>#N/A</v>
      </c>
      <c r="AQ794" t="e">
        <f t="shared" ca="1" si="2096"/>
        <v>#N/A</v>
      </c>
      <c r="AR794" t="e">
        <f t="shared" ca="1" si="2096"/>
        <v>#N/A</v>
      </c>
      <c r="AS794" t="e">
        <f t="shared" ca="1" si="2096"/>
        <v>#N/A</v>
      </c>
      <c r="AT794" t="e">
        <f t="shared" ca="1" si="2096"/>
        <v>#N/A</v>
      </c>
      <c r="AU794" t="e">
        <f t="shared" ca="1" si="2096"/>
        <v>#N/A</v>
      </c>
      <c r="AV794" t="e">
        <f t="shared" ca="1" si="2096"/>
        <v>#N/A</v>
      </c>
      <c r="AW794" t="e">
        <f t="shared" ca="1" si="2096"/>
        <v>#N/A</v>
      </c>
      <c r="AX794" t="e">
        <f t="shared" ca="1" si="2096"/>
        <v>#N/A</v>
      </c>
      <c r="AY794" t="e">
        <f t="shared" ca="1" si="2096"/>
        <v>#N/A</v>
      </c>
      <c r="AZ794" t="e">
        <f t="shared" ca="1" si="2096"/>
        <v>#N/A</v>
      </c>
      <c r="BA794" t="e">
        <f t="shared" ca="1" si="2096"/>
        <v>#N/A</v>
      </c>
      <c r="BB794" s="91" t="e">
        <f t="shared" ca="1" si="2096"/>
        <v>#N/A</v>
      </c>
      <c r="BC794" t="e">
        <f t="shared" ca="1" si="2096"/>
        <v>#N/A</v>
      </c>
      <c r="BD794" t="e">
        <f t="shared" ref="BD794:CI794" ca="1" si="2097">IF($D794="new",SUM(BD14,BD122,BD176,BD230,BD284,BD338,BD392,BD446,BD524,BD578,BD632,BD686),SUM(BD230,BD284,BD338,BD392,BD446,BD524,BD578,BD632,BD686))</f>
        <v>#N/A</v>
      </c>
      <c r="BE794" t="e">
        <f t="shared" ca="1" si="2097"/>
        <v>#N/A</v>
      </c>
      <c r="BF794" t="e">
        <f t="shared" ca="1" si="2097"/>
        <v>#N/A</v>
      </c>
      <c r="BG794" t="e">
        <f t="shared" ca="1" si="2097"/>
        <v>#N/A</v>
      </c>
      <c r="BH794" t="e">
        <f t="shared" ca="1" si="2097"/>
        <v>#N/A</v>
      </c>
      <c r="BI794" t="e">
        <f t="shared" ca="1" si="2097"/>
        <v>#N/A</v>
      </c>
      <c r="BJ794" t="e">
        <f t="shared" ca="1" si="2097"/>
        <v>#N/A</v>
      </c>
      <c r="BK794" t="e">
        <f t="shared" ca="1" si="2097"/>
        <v>#N/A</v>
      </c>
      <c r="BL794" t="e">
        <f t="shared" ca="1" si="2097"/>
        <v>#N/A</v>
      </c>
      <c r="BM794" t="e">
        <f t="shared" ca="1" si="2097"/>
        <v>#N/A</v>
      </c>
      <c r="BN794" t="e">
        <f t="shared" ca="1" si="2097"/>
        <v>#N/A</v>
      </c>
      <c r="BO794" t="e">
        <f t="shared" ca="1" si="2097"/>
        <v>#N/A</v>
      </c>
      <c r="BP794" t="e">
        <f t="shared" ca="1" si="2097"/>
        <v>#N/A</v>
      </c>
      <c r="BQ794" t="e">
        <f t="shared" ca="1" si="2097"/>
        <v>#N/A</v>
      </c>
      <c r="BR794" t="e">
        <f t="shared" ca="1" si="2097"/>
        <v>#N/A</v>
      </c>
      <c r="BS794" t="e">
        <f t="shared" ca="1" si="2097"/>
        <v>#N/A</v>
      </c>
      <c r="BT794" t="e">
        <f t="shared" ca="1" si="2097"/>
        <v>#N/A</v>
      </c>
      <c r="BU794" t="e">
        <f t="shared" ca="1" si="2097"/>
        <v>#N/A</v>
      </c>
      <c r="BV794" t="e">
        <f t="shared" ca="1" si="2097"/>
        <v>#N/A</v>
      </c>
      <c r="BW794" t="e">
        <f t="shared" ca="1" si="2097"/>
        <v>#N/A</v>
      </c>
      <c r="BX794" t="e">
        <f t="shared" ca="1" si="2097"/>
        <v>#N/A</v>
      </c>
      <c r="BY794" t="e">
        <f t="shared" ca="1" si="2097"/>
        <v>#N/A</v>
      </c>
      <c r="BZ794" t="e">
        <f t="shared" ca="1" si="2097"/>
        <v>#N/A</v>
      </c>
      <c r="CA794" t="e">
        <f t="shared" ca="1" si="2097"/>
        <v>#N/A</v>
      </c>
      <c r="CB794" t="e">
        <f t="shared" ca="1" si="2097"/>
        <v>#N/A</v>
      </c>
      <c r="CC794" t="e">
        <f t="shared" ca="1" si="2097"/>
        <v>#N/A</v>
      </c>
      <c r="CD794" t="e">
        <f t="shared" ca="1" si="2097"/>
        <v>#N/A</v>
      </c>
      <c r="CE794" t="e">
        <f t="shared" ca="1" si="2097"/>
        <v>#N/A</v>
      </c>
      <c r="CF794" s="91" t="e">
        <f t="shared" ca="1" si="2097"/>
        <v>#N/A</v>
      </c>
      <c r="CG794" t="e">
        <f t="shared" ca="1" si="2097"/>
        <v>#N/A</v>
      </c>
      <c r="CH794" t="e">
        <f t="shared" ca="1" si="2097"/>
        <v>#N/A</v>
      </c>
      <c r="CI794" t="e">
        <f t="shared" ca="1" si="2097"/>
        <v>#N/A</v>
      </c>
      <c r="CJ794" t="e">
        <f t="shared" ref="CJ794:DO794" ca="1" si="2098">IF($D794="new",SUM(CJ14,CJ122,CJ176,CJ230,CJ284,CJ338,CJ392,CJ446,CJ524,CJ578,CJ632,CJ686),SUM(CJ230,CJ284,CJ338,CJ392,CJ446,CJ524,CJ578,CJ632,CJ686))</f>
        <v>#N/A</v>
      </c>
      <c r="CK794" t="e">
        <f t="shared" ca="1" si="2098"/>
        <v>#N/A</v>
      </c>
      <c r="CL794" t="e">
        <f t="shared" ca="1" si="2098"/>
        <v>#N/A</v>
      </c>
      <c r="CM794" t="e">
        <f t="shared" ca="1" si="2098"/>
        <v>#N/A</v>
      </c>
      <c r="CN794" t="e">
        <f t="shared" ca="1" si="2098"/>
        <v>#N/A</v>
      </c>
      <c r="CO794" t="e">
        <f t="shared" ca="1" si="2098"/>
        <v>#N/A</v>
      </c>
      <c r="CP794" t="e">
        <f t="shared" ca="1" si="2098"/>
        <v>#N/A</v>
      </c>
      <c r="CQ794" t="e">
        <f t="shared" ca="1" si="2098"/>
        <v>#N/A</v>
      </c>
      <c r="CR794" t="e">
        <f t="shared" ca="1" si="2098"/>
        <v>#N/A</v>
      </c>
      <c r="CS794" t="e">
        <f t="shared" ca="1" si="2098"/>
        <v>#N/A</v>
      </c>
      <c r="CT794" t="e">
        <f t="shared" ca="1" si="2098"/>
        <v>#N/A</v>
      </c>
      <c r="CU794" t="e">
        <f t="shared" ca="1" si="2098"/>
        <v>#N/A</v>
      </c>
      <c r="CV794" t="e">
        <f t="shared" ca="1" si="2098"/>
        <v>#N/A</v>
      </c>
      <c r="CW794" t="e">
        <f t="shared" ca="1" si="2098"/>
        <v>#N/A</v>
      </c>
      <c r="CX794" t="e">
        <f t="shared" ca="1" si="2098"/>
        <v>#N/A</v>
      </c>
      <c r="CY794" t="e">
        <f t="shared" ca="1" si="2098"/>
        <v>#N/A</v>
      </c>
      <c r="CZ794" t="e">
        <f t="shared" ca="1" si="2098"/>
        <v>#N/A</v>
      </c>
      <c r="DA794" t="e">
        <f t="shared" ca="1" si="2098"/>
        <v>#N/A</v>
      </c>
      <c r="DB794" t="e">
        <f t="shared" ca="1" si="2098"/>
        <v>#N/A</v>
      </c>
      <c r="DC794" t="e">
        <f t="shared" ca="1" si="2098"/>
        <v>#N/A</v>
      </c>
      <c r="DD794" t="e">
        <f t="shared" ca="1" si="2098"/>
        <v>#N/A</v>
      </c>
      <c r="DE794" t="e">
        <f t="shared" ca="1" si="2098"/>
        <v>#N/A</v>
      </c>
      <c r="DF794" t="e">
        <f t="shared" ca="1" si="2098"/>
        <v>#N/A</v>
      </c>
      <c r="DG794" t="e">
        <f t="shared" ca="1" si="2098"/>
        <v>#N/A</v>
      </c>
      <c r="DH794" t="e">
        <f t="shared" ca="1" si="2098"/>
        <v>#N/A</v>
      </c>
      <c r="DI794" t="e">
        <f t="shared" ca="1" si="2098"/>
        <v>#N/A</v>
      </c>
      <c r="DJ794" s="91" t="e">
        <f t="shared" ca="1" si="2098"/>
        <v>#N/A</v>
      </c>
      <c r="DK794" t="e">
        <f t="shared" ca="1" si="2098"/>
        <v>#N/A</v>
      </c>
      <c r="DL794" t="e">
        <f t="shared" ca="1" si="2098"/>
        <v>#N/A</v>
      </c>
      <c r="DM794" t="e">
        <f t="shared" ca="1" si="2098"/>
        <v>#N/A</v>
      </c>
      <c r="DN794" t="e">
        <f t="shared" ca="1" si="2098"/>
        <v>#N/A</v>
      </c>
      <c r="DO794" t="e">
        <f t="shared" ca="1" si="2098"/>
        <v>#N/A</v>
      </c>
      <c r="DP794" t="e">
        <f t="shared" ref="DP794:EN794" ca="1" si="2099">IF($D794="new",SUM(DP14,DP122,DP176,DP230,DP284,DP338,DP392,DP446,DP524,DP578,DP632,DP686),SUM(DP230,DP284,DP338,DP392,DP446,DP524,DP578,DP632,DP686))</f>
        <v>#N/A</v>
      </c>
      <c r="DQ794" t="e">
        <f t="shared" ca="1" si="2099"/>
        <v>#N/A</v>
      </c>
      <c r="DR794" t="e">
        <f t="shared" ca="1" si="2099"/>
        <v>#N/A</v>
      </c>
      <c r="DS794" t="e">
        <f t="shared" ca="1" si="2099"/>
        <v>#N/A</v>
      </c>
      <c r="DT794" t="e">
        <f t="shared" ca="1" si="2099"/>
        <v>#N/A</v>
      </c>
      <c r="DU794" t="e">
        <f t="shared" ca="1" si="2099"/>
        <v>#N/A</v>
      </c>
      <c r="DV794" t="e">
        <f t="shared" ca="1" si="2099"/>
        <v>#N/A</v>
      </c>
      <c r="DW794" t="e">
        <f t="shared" ca="1" si="2099"/>
        <v>#N/A</v>
      </c>
      <c r="DX794" t="e">
        <f t="shared" ca="1" si="2099"/>
        <v>#N/A</v>
      </c>
      <c r="DY794" t="e">
        <f t="shared" ca="1" si="2099"/>
        <v>#N/A</v>
      </c>
      <c r="DZ794" t="e">
        <f t="shared" ca="1" si="2099"/>
        <v>#N/A</v>
      </c>
      <c r="EA794" t="e">
        <f t="shared" ca="1" si="2099"/>
        <v>#N/A</v>
      </c>
      <c r="EB794" t="e">
        <f t="shared" ca="1" si="2099"/>
        <v>#N/A</v>
      </c>
      <c r="EC794" t="e">
        <f t="shared" ca="1" si="2099"/>
        <v>#N/A</v>
      </c>
      <c r="ED794" t="e">
        <f t="shared" ca="1" si="2099"/>
        <v>#N/A</v>
      </c>
      <c r="EE794" t="e">
        <f t="shared" ca="1" si="2099"/>
        <v>#N/A</v>
      </c>
      <c r="EF794" t="e">
        <f t="shared" ca="1" si="2099"/>
        <v>#N/A</v>
      </c>
      <c r="EG794" t="e">
        <f t="shared" ca="1" si="2099"/>
        <v>#N/A</v>
      </c>
      <c r="EH794" t="e">
        <f t="shared" ca="1" si="2099"/>
        <v>#N/A</v>
      </c>
      <c r="EI794" t="e">
        <f t="shared" ca="1" si="2099"/>
        <v>#N/A</v>
      </c>
      <c r="EJ794" t="e">
        <f t="shared" ca="1" si="2099"/>
        <v>#N/A</v>
      </c>
      <c r="EK794" t="e">
        <f t="shared" ca="1" si="2099"/>
        <v>#N/A</v>
      </c>
      <c r="EL794" t="e">
        <f t="shared" ca="1" si="2099"/>
        <v>#N/A</v>
      </c>
      <c r="EM794" t="e">
        <f t="shared" ca="1" si="2099"/>
        <v>#N/A</v>
      </c>
      <c r="EN794" s="91" t="e">
        <f t="shared" ca="1" si="2099"/>
        <v>#N/A</v>
      </c>
    </row>
    <row r="795" spans="1:144">
      <c r="A795" t="str">
        <f ca="1"/>
        <v>Substructure</v>
      </c>
      <c r="B795" t="str">
        <f ca="1"/>
        <v>Basement walls</v>
      </c>
      <c r="C795">
        <f ca="1"/>
        <v>0</v>
      </c>
      <c r="D795" t="str">
        <f ca="1"/>
        <v/>
      </c>
      <c r="E795">
        <f ca="1"/>
        <v>0</v>
      </c>
      <c r="F795">
        <f ca="1"/>
        <v>0</v>
      </c>
      <c r="G795">
        <f ca="1"/>
        <v>0</v>
      </c>
      <c r="H795" t="str">
        <f ca="1"/>
        <v/>
      </c>
      <c r="I795">
        <f ca="1"/>
        <v>0</v>
      </c>
      <c r="J795" t="str">
        <f ca="1"/>
        <v/>
      </c>
      <c r="K795" t="str">
        <f ca="1"/>
        <v>0</v>
      </c>
      <c r="L795" t="str">
        <f ca="1"/>
        <v>0</v>
      </c>
      <c r="M795" t="str">
        <f ca="1"/>
        <v>0</v>
      </c>
      <c r="X795" s="91" t="e">
        <f t="shared" ref="X795:BC795" ca="1" si="2100">IF($D795="new",SUM(X15,X123,X177,X231,X285,X339,X393,X447,X525,X579,X633,X687),SUM(X231,X285,X339,X393,X447,X525,X579,X633,X687))</f>
        <v>#N/A</v>
      </c>
      <c r="Y795" t="e">
        <f t="shared" ca="1" si="2100"/>
        <v>#N/A</v>
      </c>
      <c r="Z795" t="e">
        <f t="shared" ca="1" si="2100"/>
        <v>#N/A</v>
      </c>
      <c r="AA795" t="e">
        <f t="shared" ca="1" si="2100"/>
        <v>#N/A</v>
      </c>
      <c r="AB795" t="e">
        <f t="shared" ca="1" si="2100"/>
        <v>#N/A</v>
      </c>
      <c r="AC795" t="e">
        <f t="shared" ca="1" si="2100"/>
        <v>#N/A</v>
      </c>
      <c r="AD795" t="e">
        <f t="shared" ca="1" si="2100"/>
        <v>#N/A</v>
      </c>
      <c r="AE795" t="e">
        <f t="shared" ca="1" si="2100"/>
        <v>#N/A</v>
      </c>
      <c r="AF795" t="e">
        <f t="shared" ca="1" si="2100"/>
        <v>#N/A</v>
      </c>
      <c r="AG795" t="e">
        <f t="shared" ca="1" si="2100"/>
        <v>#N/A</v>
      </c>
      <c r="AH795" t="e">
        <f t="shared" ca="1" si="2100"/>
        <v>#N/A</v>
      </c>
      <c r="AI795" t="e">
        <f t="shared" ca="1" si="2100"/>
        <v>#N/A</v>
      </c>
      <c r="AJ795" t="e">
        <f t="shared" ca="1" si="2100"/>
        <v>#N/A</v>
      </c>
      <c r="AK795" t="e">
        <f t="shared" ca="1" si="2100"/>
        <v>#N/A</v>
      </c>
      <c r="AL795" t="e">
        <f t="shared" ca="1" si="2100"/>
        <v>#N/A</v>
      </c>
      <c r="AM795" t="e">
        <f t="shared" ca="1" si="2100"/>
        <v>#N/A</v>
      </c>
      <c r="AN795" t="e">
        <f t="shared" ca="1" si="2100"/>
        <v>#N/A</v>
      </c>
      <c r="AO795" t="e">
        <f t="shared" ca="1" si="2100"/>
        <v>#N/A</v>
      </c>
      <c r="AP795" t="e">
        <f t="shared" ca="1" si="2100"/>
        <v>#N/A</v>
      </c>
      <c r="AQ795" t="e">
        <f t="shared" ca="1" si="2100"/>
        <v>#N/A</v>
      </c>
      <c r="AR795" t="e">
        <f t="shared" ca="1" si="2100"/>
        <v>#N/A</v>
      </c>
      <c r="AS795" t="e">
        <f t="shared" ca="1" si="2100"/>
        <v>#N/A</v>
      </c>
      <c r="AT795" t="e">
        <f t="shared" ca="1" si="2100"/>
        <v>#N/A</v>
      </c>
      <c r="AU795" t="e">
        <f t="shared" ca="1" si="2100"/>
        <v>#N/A</v>
      </c>
      <c r="AV795" t="e">
        <f t="shared" ca="1" si="2100"/>
        <v>#N/A</v>
      </c>
      <c r="AW795" t="e">
        <f t="shared" ca="1" si="2100"/>
        <v>#N/A</v>
      </c>
      <c r="AX795" t="e">
        <f t="shared" ca="1" si="2100"/>
        <v>#N/A</v>
      </c>
      <c r="AY795" t="e">
        <f t="shared" ca="1" si="2100"/>
        <v>#N/A</v>
      </c>
      <c r="AZ795" t="e">
        <f t="shared" ca="1" si="2100"/>
        <v>#N/A</v>
      </c>
      <c r="BA795" t="e">
        <f t="shared" ca="1" si="2100"/>
        <v>#N/A</v>
      </c>
      <c r="BB795" s="91" t="e">
        <f t="shared" ca="1" si="2100"/>
        <v>#N/A</v>
      </c>
      <c r="BC795" t="e">
        <f t="shared" ca="1" si="2100"/>
        <v>#N/A</v>
      </c>
      <c r="BD795" t="e">
        <f t="shared" ref="BD795:CI795" ca="1" si="2101">IF($D795="new",SUM(BD15,BD123,BD177,BD231,BD285,BD339,BD393,BD447,BD525,BD579,BD633,BD687),SUM(BD231,BD285,BD339,BD393,BD447,BD525,BD579,BD633,BD687))</f>
        <v>#N/A</v>
      </c>
      <c r="BE795" t="e">
        <f t="shared" ca="1" si="2101"/>
        <v>#N/A</v>
      </c>
      <c r="BF795" t="e">
        <f t="shared" ca="1" si="2101"/>
        <v>#N/A</v>
      </c>
      <c r="BG795" t="e">
        <f t="shared" ca="1" si="2101"/>
        <v>#N/A</v>
      </c>
      <c r="BH795" t="e">
        <f t="shared" ca="1" si="2101"/>
        <v>#N/A</v>
      </c>
      <c r="BI795" t="e">
        <f t="shared" ca="1" si="2101"/>
        <v>#N/A</v>
      </c>
      <c r="BJ795" t="e">
        <f t="shared" ca="1" si="2101"/>
        <v>#N/A</v>
      </c>
      <c r="BK795" t="e">
        <f t="shared" ca="1" si="2101"/>
        <v>#N/A</v>
      </c>
      <c r="BL795" t="e">
        <f t="shared" ca="1" si="2101"/>
        <v>#N/A</v>
      </c>
      <c r="BM795" t="e">
        <f t="shared" ca="1" si="2101"/>
        <v>#N/A</v>
      </c>
      <c r="BN795" t="e">
        <f t="shared" ca="1" si="2101"/>
        <v>#N/A</v>
      </c>
      <c r="BO795" t="e">
        <f t="shared" ca="1" si="2101"/>
        <v>#N/A</v>
      </c>
      <c r="BP795" t="e">
        <f t="shared" ca="1" si="2101"/>
        <v>#N/A</v>
      </c>
      <c r="BQ795" t="e">
        <f t="shared" ca="1" si="2101"/>
        <v>#N/A</v>
      </c>
      <c r="BR795" t="e">
        <f t="shared" ca="1" si="2101"/>
        <v>#N/A</v>
      </c>
      <c r="BS795" t="e">
        <f t="shared" ca="1" si="2101"/>
        <v>#N/A</v>
      </c>
      <c r="BT795" t="e">
        <f t="shared" ca="1" si="2101"/>
        <v>#N/A</v>
      </c>
      <c r="BU795" t="e">
        <f t="shared" ca="1" si="2101"/>
        <v>#N/A</v>
      </c>
      <c r="BV795" t="e">
        <f t="shared" ca="1" si="2101"/>
        <v>#N/A</v>
      </c>
      <c r="BW795" t="e">
        <f t="shared" ca="1" si="2101"/>
        <v>#N/A</v>
      </c>
      <c r="BX795" t="e">
        <f t="shared" ca="1" si="2101"/>
        <v>#N/A</v>
      </c>
      <c r="BY795" t="e">
        <f t="shared" ca="1" si="2101"/>
        <v>#N/A</v>
      </c>
      <c r="BZ795" t="e">
        <f t="shared" ca="1" si="2101"/>
        <v>#N/A</v>
      </c>
      <c r="CA795" t="e">
        <f t="shared" ca="1" si="2101"/>
        <v>#N/A</v>
      </c>
      <c r="CB795" t="e">
        <f t="shared" ca="1" si="2101"/>
        <v>#N/A</v>
      </c>
      <c r="CC795" t="e">
        <f t="shared" ca="1" si="2101"/>
        <v>#N/A</v>
      </c>
      <c r="CD795" t="e">
        <f t="shared" ca="1" si="2101"/>
        <v>#N/A</v>
      </c>
      <c r="CE795" t="e">
        <f t="shared" ca="1" si="2101"/>
        <v>#N/A</v>
      </c>
      <c r="CF795" s="91" t="e">
        <f t="shared" ca="1" si="2101"/>
        <v>#N/A</v>
      </c>
      <c r="CG795" t="e">
        <f t="shared" ca="1" si="2101"/>
        <v>#N/A</v>
      </c>
      <c r="CH795" t="e">
        <f t="shared" ca="1" si="2101"/>
        <v>#N/A</v>
      </c>
      <c r="CI795" t="e">
        <f t="shared" ca="1" si="2101"/>
        <v>#N/A</v>
      </c>
      <c r="CJ795" t="e">
        <f t="shared" ref="CJ795:DO795" ca="1" si="2102">IF($D795="new",SUM(CJ15,CJ123,CJ177,CJ231,CJ285,CJ339,CJ393,CJ447,CJ525,CJ579,CJ633,CJ687),SUM(CJ231,CJ285,CJ339,CJ393,CJ447,CJ525,CJ579,CJ633,CJ687))</f>
        <v>#N/A</v>
      </c>
      <c r="CK795" t="e">
        <f t="shared" ca="1" si="2102"/>
        <v>#N/A</v>
      </c>
      <c r="CL795" t="e">
        <f t="shared" ca="1" si="2102"/>
        <v>#N/A</v>
      </c>
      <c r="CM795" t="e">
        <f t="shared" ca="1" si="2102"/>
        <v>#N/A</v>
      </c>
      <c r="CN795" t="e">
        <f t="shared" ca="1" si="2102"/>
        <v>#N/A</v>
      </c>
      <c r="CO795" t="e">
        <f t="shared" ca="1" si="2102"/>
        <v>#N/A</v>
      </c>
      <c r="CP795" t="e">
        <f t="shared" ca="1" si="2102"/>
        <v>#N/A</v>
      </c>
      <c r="CQ795" t="e">
        <f t="shared" ca="1" si="2102"/>
        <v>#N/A</v>
      </c>
      <c r="CR795" t="e">
        <f t="shared" ca="1" si="2102"/>
        <v>#N/A</v>
      </c>
      <c r="CS795" t="e">
        <f t="shared" ca="1" si="2102"/>
        <v>#N/A</v>
      </c>
      <c r="CT795" t="e">
        <f t="shared" ca="1" si="2102"/>
        <v>#N/A</v>
      </c>
      <c r="CU795" t="e">
        <f t="shared" ca="1" si="2102"/>
        <v>#N/A</v>
      </c>
      <c r="CV795" t="e">
        <f t="shared" ca="1" si="2102"/>
        <v>#N/A</v>
      </c>
      <c r="CW795" t="e">
        <f t="shared" ca="1" si="2102"/>
        <v>#N/A</v>
      </c>
      <c r="CX795" t="e">
        <f t="shared" ca="1" si="2102"/>
        <v>#N/A</v>
      </c>
      <c r="CY795" t="e">
        <f t="shared" ca="1" si="2102"/>
        <v>#N/A</v>
      </c>
      <c r="CZ795" t="e">
        <f t="shared" ca="1" si="2102"/>
        <v>#N/A</v>
      </c>
      <c r="DA795" t="e">
        <f t="shared" ca="1" si="2102"/>
        <v>#N/A</v>
      </c>
      <c r="DB795" t="e">
        <f t="shared" ca="1" si="2102"/>
        <v>#N/A</v>
      </c>
      <c r="DC795" t="e">
        <f t="shared" ca="1" si="2102"/>
        <v>#N/A</v>
      </c>
      <c r="DD795" t="e">
        <f t="shared" ca="1" si="2102"/>
        <v>#N/A</v>
      </c>
      <c r="DE795" t="e">
        <f t="shared" ca="1" si="2102"/>
        <v>#N/A</v>
      </c>
      <c r="DF795" t="e">
        <f t="shared" ca="1" si="2102"/>
        <v>#N/A</v>
      </c>
      <c r="DG795" t="e">
        <f t="shared" ca="1" si="2102"/>
        <v>#N/A</v>
      </c>
      <c r="DH795" t="e">
        <f t="shared" ca="1" si="2102"/>
        <v>#N/A</v>
      </c>
      <c r="DI795" t="e">
        <f t="shared" ca="1" si="2102"/>
        <v>#N/A</v>
      </c>
      <c r="DJ795" s="91" t="e">
        <f t="shared" ca="1" si="2102"/>
        <v>#N/A</v>
      </c>
      <c r="DK795" t="e">
        <f t="shared" ca="1" si="2102"/>
        <v>#N/A</v>
      </c>
      <c r="DL795" t="e">
        <f t="shared" ca="1" si="2102"/>
        <v>#N/A</v>
      </c>
      <c r="DM795" t="e">
        <f t="shared" ca="1" si="2102"/>
        <v>#N/A</v>
      </c>
      <c r="DN795" t="e">
        <f t="shared" ca="1" si="2102"/>
        <v>#N/A</v>
      </c>
      <c r="DO795" t="e">
        <f t="shared" ca="1" si="2102"/>
        <v>#N/A</v>
      </c>
      <c r="DP795" t="e">
        <f t="shared" ref="DP795:EN795" ca="1" si="2103">IF($D795="new",SUM(DP15,DP123,DP177,DP231,DP285,DP339,DP393,DP447,DP525,DP579,DP633,DP687),SUM(DP231,DP285,DP339,DP393,DP447,DP525,DP579,DP633,DP687))</f>
        <v>#N/A</v>
      </c>
      <c r="DQ795" t="e">
        <f t="shared" ca="1" si="2103"/>
        <v>#N/A</v>
      </c>
      <c r="DR795" t="e">
        <f t="shared" ca="1" si="2103"/>
        <v>#N/A</v>
      </c>
      <c r="DS795" t="e">
        <f t="shared" ca="1" si="2103"/>
        <v>#N/A</v>
      </c>
      <c r="DT795" t="e">
        <f t="shared" ca="1" si="2103"/>
        <v>#N/A</v>
      </c>
      <c r="DU795" t="e">
        <f t="shared" ca="1" si="2103"/>
        <v>#N/A</v>
      </c>
      <c r="DV795" t="e">
        <f t="shared" ca="1" si="2103"/>
        <v>#N/A</v>
      </c>
      <c r="DW795" t="e">
        <f t="shared" ca="1" si="2103"/>
        <v>#N/A</v>
      </c>
      <c r="DX795" t="e">
        <f t="shared" ca="1" si="2103"/>
        <v>#N/A</v>
      </c>
      <c r="DY795" t="e">
        <f t="shared" ca="1" si="2103"/>
        <v>#N/A</v>
      </c>
      <c r="DZ795" t="e">
        <f t="shared" ca="1" si="2103"/>
        <v>#N/A</v>
      </c>
      <c r="EA795" t="e">
        <f t="shared" ca="1" si="2103"/>
        <v>#N/A</v>
      </c>
      <c r="EB795" t="e">
        <f t="shared" ca="1" si="2103"/>
        <v>#N/A</v>
      </c>
      <c r="EC795" t="e">
        <f t="shared" ca="1" si="2103"/>
        <v>#N/A</v>
      </c>
      <c r="ED795" t="e">
        <f t="shared" ca="1" si="2103"/>
        <v>#N/A</v>
      </c>
      <c r="EE795" t="e">
        <f t="shared" ca="1" si="2103"/>
        <v>#N/A</v>
      </c>
      <c r="EF795" t="e">
        <f t="shared" ca="1" si="2103"/>
        <v>#N/A</v>
      </c>
      <c r="EG795" t="e">
        <f t="shared" ca="1" si="2103"/>
        <v>#N/A</v>
      </c>
      <c r="EH795" t="e">
        <f t="shared" ca="1" si="2103"/>
        <v>#N/A</v>
      </c>
      <c r="EI795" t="e">
        <f t="shared" ca="1" si="2103"/>
        <v>#N/A</v>
      </c>
      <c r="EJ795" t="e">
        <f t="shared" ca="1" si="2103"/>
        <v>#N/A</v>
      </c>
      <c r="EK795" t="e">
        <f t="shared" ca="1" si="2103"/>
        <v>#N/A</v>
      </c>
      <c r="EL795" t="e">
        <f t="shared" ca="1" si="2103"/>
        <v>#N/A</v>
      </c>
      <c r="EM795" t="e">
        <f t="shared" ca="1" si="2103"/>
        <v>#N/A</v>
      </c>
      <c r="EN795" s="91" t="e">
        <f t="shared" ca="1" si="2103"/>
        <v>#N/A</v>
      </c>
    </row>
    <row r="796" spans="1:144">
      <c r="A796" t="str">
        <f ca="1"/>
        <v>Substructure</v>
      </c>
      <c r="B796" t="str">
        <f ca="1"/>
        <v>Lowest floor slab</v>
      </c>
      <c r="C796">
        <f ca="1"/>
        <v>0</v>
      </c>
      <c r="D796" t="str">
        <f ca="1"/>
        <v/>
      </c>
      <c r="E796">
        <f ca="1"/>
        <v>0</v>
      </c>
      <c r="F796">
        <f ca="1"/>
        <v>0</v>
      </c>
      <c r="G796">
        <f ca="1"/>
        <v>0</v>
      </c>
      <c r="H796" t="str">
        <f ca="1"/>
        <v/>
      </c>
      <c r="I796">
        <f ca="1"/>
        <v>0</v>
      </c>
      <c r="J796" t="str">
        <f ca="1"/>
        <v/>
      </c>
      <c r="K796" t="str">
        <f ca="1"/>
        <v>0</v>
      </c>
      <c r="L796" t="str">
        <f ca="1"/>
        <v>0</v>
      </c>
      <c r="M796" t="str">
        <f ca="1"/>
        <v>0</v>
      </c>
      <c r="X796" s="91" t="e">
        <f t="shared" ref="X796:BC796" ca="1" si="2104">IF($D796="new",SUM(X16,X124,X178,X232,X286,X340,X394,X448,X526,X580,X634,X688),SUM(X232,X286,X340,X394,X448,X526,X580,X634,X688))</f>
        <v>#N/A</v>
      </c>
      <c r="Y796" t="e">
        <f t="shared" ca="1" si="2104"/>
        <v>#N/A</v>
      </c>
      <c r="Z796" t="e">
        <f t="shared" ca="1" si="2104"/>
        <v>#N/A</v>
      </c>
      <c r="AA796" t="e">
        <f t="shared" ca="1" si="2104"/>
        <v>#N/A</v>
      </c>
      <c r="AB796" t="e">
        <f t="shared" ca="1" si="2104"/>
        <v>#N/A</v>
      </c>
      <c r="AC796" t="e">
        <f t="shared" ca="1" si="2104"/>
        <v>#N/A</v>
      </c>
      <c r="AD796" t="e">
        <f t="shared" ca="1" si="2104"/>
        <v>#N/A</v>
      </c>
      <c r="AE796" t="e">
        <f t="shared" ca="1" si="2104"/>
        <v>#N/A</v>
      </c>
      <c r="AF796" t="e">
        <f t="shared" ca="1" si="2104"/>
        <v>#N/A</v>
      </c>
      <c r="AG796" t="e">
        <f t="shared" ca="1" si="2104"/>
        <v>#N/A</v>
      </c>
      <c r="AH796" t="e">
        <f t="shared" ca="1" si="2104"/>
        <v>#N/A</v>
      </c>
      <c r="AI796" t="e">
        <f t="shared" ca="1" si="2104"/>
        <v>#N/A</v>
      </c>
      <c r="AJ796" t="e">
        <f t="shared" ca="1" si="2104"/>
        <v>#N/A</v>
      </c>
      <c r="AK796" t="e">
        <f t="shared" ca="1" si="2104"/>
        <v>#N/A</v>
      </c>
      <c r="AL796" t="e">
        <f t="shared" ca="1" si="2104"/>
        <v>#N/A</v>
      </c>
      <c r="AM796" t="e">
        <f t="shared" ca="1" si="2104"/>
        <v>#N/A</v>
      </c>
      <c r="AN796" t="e">
        <f t="shared" ca="1" si="2104"/>
        <v>#N/A</v>
      </c>
      <c r="AO796" t="e">
        <f t="shared" ca="1" si="2104"/>
        <v>#N/A</v>
      </c>
      <c r="AP796" t="e">
        <f t="shared" ca="1" si="2104"/>
        <v>#N/A</v>
      </c>
      <c r="AQ796" t="e">
        <f t="shared" ca="1" si="2104"/>
        <v>#N/A</v>
      </c>
      <c r="AR796" t="e">
        <f t="shared" ca="1" si="2104"/>
        <v>#N/A</v>
      </c>
      <c r="AS796" t="e">
        <f t="shared" ca="1" si="2104"/>
        <v>#N/A</v>
      </c>
      <c r="AT796" t="e">
        <f t="shared" ca="1" si="2104"/>
        <v>#N/A</v>
      </c>
      <c r="AU796" t="e">
        <f t="shared" ca="1" si="2104"/>
        <v>#N/A</v>
      </c>
      <c r="AV796" t="e">
        <f t="shared" ca="1" si="2104"/>
        <v>#N/A</v>
      </c>
      <c r="AW796" t="e">
        <f t="shared" ca="1" si="2104"/>
        <v>#N/A</v>
      </c>
      <c r="AX796" t="e">
        <f t="shared" ca="1" si="2104"/>
        <v>#N/A</v>
      </c>
      <c r="AY796" t="e">
        <f t="shared" ca="1" si="2104"/>
        <v>#N/A</v>
      </c>
      <c r="AZ796" t="e">
        <f t="shared" ca="1" si="2104"/>
        <v>#N/A</v>
      </c>
      <c r="BA796" t="e">
        <f t="shared" ca="1" si="2104"/>
        <v>#N/A</v>
      </c>
      <c r="BB796" s="91" t="e">
        <f t="shared" ca="1" si="2104"/>
        <v>#N/A</v>
      </c>
      <c r="BC796" t="e">
        <f t="shared" ca="1" si="2104"/>
        <v>#N/A</v>
      </c>
      <c r="BD796" t="e">
        <f t="shared" ref="BD796:CI796" ca="1" si="2105">IF($D796="new",SUM(BD16,BD124,BD178,BD232,BD286,BD340,BD394,BD448,BD526,BD580,BD634,BD688),SUM(BD232,BD286,BD340,BD394,BD448,BD526,BD580,BD634,BD688))</f>
        <v>#N/A</v>
      </c>
      <c r="BE796" t="e">
        <f t="shared" ca="1" si="2105"/>
        <v>#N/A</v>
      </c>
      <c r="BF796" t="e">
        <f t="shared" ca="1" si="2105"/>
        <v>#N/A</v>
      </c>
      <c r="BG796" t="e">
        <f t="shared" ca="1" si="2105"/>
        <v>#N/A</v>
      </c>
      <c r="BH796" t="e">
        <f t="shared" ca="1" si="2105"/>
        <v>#N/A</v>
      </c>
      <c r="BI796" t="e">
        <f t="shared" ca="1" si="2105"/>
        <v>#N/A</v>
      </c>
      <c r="BJ796" t="e">
        <f t="shared" ca="1" si="2105"/>
        <v>#N/A</v>
      </c>
      <c r="BK796" t="e">
        <f t="shared" ca="1" si="2105"/>
        <v>#N/A</v>
      </c>
      <c r="BL796" t="e">
        <f t="shared" ca="1" si="2105"/>
        <v>#N/A</v>
      </c>
      <c r="BM796" t="e">
        <f t="shared" ca="1" si="2105"/>
        <v>#N/A</v>
      </c>
      <c r="BN796" t="e">
        <f t="shared" ca="1" si="2105"/>
        <v>#N/A</v>
      </c>
      <c r="BO796" t="e">
        <f t="shared" ca="1" si="2105"/>
        <v>#N/A</v>
      </c>
      <c r="BP796" t="e">
        <f t="shared" ca="1" si="2105"/>
        <v>#N/A</v>
      </c>
      <c r="BQ796" t="e">
        <f t="shared" ca="1" si="2105"/>
        <v>#N/A</v>
      </c>
      <c r="BR796" t="e">
        <f t="shared" ca="1" si="2105"/>
        <v>#N/A</v>
      </c>
      <c r="BS796" t="e">
        <f t="shared" ca="1" si="2105"/>
        <v>#N/A</v>
      </c>
      <c r="BT796" t="e">
        <f t="shared" ca="1" si="2105"/>
        <v>#N/A</v>
      </c>
      <c r="BU796" t="e">
        <f t="shared" ca="1" si="2105"/>
        <v>#N/A</v>
      </c>
      <c r="BV796" t="e">
        <f t="shared" ca="1" si="2105"/>
        <v>#N/A</v>
      </c>
      <c r="BW796" t="e">
        <f t="shared" ca="1" si="2105"/>
        <v>#N/A</v>
      </c>
      <c r="BX796" t="e">
        <f t="shared" ca="1" si="2105"/>
        <v>#N/A</v>
      </c>
      <c r="BY796" t="e">
        <f t="shared" ca="1" si="2105"/>
        <v>#N/A</v>
      </c>
      <c r="BZ796" t="e">
        <f t="shared" ca="1" si="2105"/>
        <v>#N/A</v>
      </c>
      <c r="CA796" t="e">
        <f t="shared" ca="1" si="2105"/>
        <v>#N/A</v>
      </c>
      <c r="CB796" t="e">
        <f t="shared" ca="1" si="2105"/>
        <v>#N/A</v>
      </c>
      <c r="CC796" t="e">
        <f t="shared" ca="1" si="2105"/>
        <v>#N/A</v>
      </c>
      <c r="CD796" t="e">
        <f t="shared" ca="1" si="2105"/>
        <v>#N/A</v>
      </c>
      <c r="CE796" t="e">
        <f t="shared" ca="1" si="2105"/>
        <v>#N/A</v>
      </c>
      <c r="CF796" s="91" t="e">
        <f t="shared" ca="1" si="2105"/>
        <v>#N/A</v>
      </c>
      <c r="CG796" t="e">
        <f t="shared" ca="1" si="2105"/>
        <v>#N/A</v>
      </c>
      <c r="CH796" t="e">
        <f t="shared" ca="1" si="2105"/>
        <v>#N/A</v>
      </c>
      <c r="CI796" t="e">
        <f t="shared" ca="1" si="2105"/>
        <v>#N/A</v>
      </c>
      <c r="CJ796" t="e">
        <f t="shared" ref="CJ796:DO796" ca="1" si="2106">IF($D796="new",SUM(CJ16,CJ124,CJ178,CJ232,CJ286,CJ340,CJ394,CJ448,CJ526,CJ580,CJ634,CJ688),SUM(CJ232,CJ286,CJ340,CJ394,CJ448,CJ526,CJ580,CJ634,CJ688))</f>
        <v>#N/A</v>
      </c>
      <c r="CK796" t="e">
        <f t="shared" ca="1" si="2106"/>
        <v>#N/A</v>
      </c>
      <c r="CL796" t="e">
        <f t="shared" ca="1" si="2106"/>
        <v>#N/A</v>
      </c>
      <c r="CM796" t="e">
        <f t="shared" ca="1" si="2106"/>
        <v>#N/A</v>
      </c>
      <c r="CN796" t="e">
        <f t="shared" ca="1" si="2106"/>
        <v>#N/A</v>
      </c>
      <c r="CO796" t="e">
        <f t="shared" ca="1" si="2106"/>
        <v>#N/A</v>
      </c>
      <c r="CP796" t="e">
        <f t="shared" ca="1" si="2106"/>
        <v>#N/A</v>
      </c>
      <c r="CQ796" t="e">
        <f t="shared" ca="1" si="2106"/>
        <v>#N/A</v>
      </c>
      <c r="CR796" t="e">
        <f t="shared" ca="1" si="2106"/>
        <v>#N/A</v>
      </c>
      <c r="CS796" t="e">
        <f t="shared" ca="1" si="2106"/>
        <v>#N/A</v>
      </c>
      <c r="CT796" t="e">
        <f t="shared" ca="1" si="2106"/>
        <v>#N/A</v>
      </c>
      <c r="CU796" t="e">
        <f t="shared" ca="1" si="2106"/>
        <v>#N/A</v>
      </c>
      <c r="CV796" t="e">
        <f t="shared" ca="1" si="2106"/>
        <v>#N/A</v>
      </c>
      <c r="CW796" t="e">
        <f t="shared" ca="1" si="2106"/>
        <v>#N/A</v>
      </c>
      <c r="CX796" t="e">
        <f t="shared" ca="1" si="2106"/>
        <v>#N/A</v>
      </c>
      <c r="CY796" t="e">
        <f t="shared" ca="1" si="2106"/>
        <v>#N/A</v>
      </c>
      <c r="CZ796" t="e">
        <f t="shared" ca="1" si="2106"/>
        <v>#N/A</v>
      </c>
      <c r="DA796" t="e">
        <f t="shared" ca="1" si="2106"/>
        <v>#N/A</v>
      </c>
      <c r="DB796" t="e">
        <f t="shared" ca="1" si="2106"/>
        <v>#N/A</v>
      </c>
      <c r="DC796" t="e">
        <f t="shared" ca="1" si="2106"/>
        <v>#N/A</v>
      </c>
      <c r="DD796" t="e">
        <f t="shared" ca="1" si="2106"/>
        <v>#N/A</v>
      </c>
      <c r="DE796" t="e">
        <f t="shared" ca="1" si="2106"/>
        <v>#N/A</v>
      </c>
      <c r="DF796" t="e">
        <f t="shared" ca="1" si="2106"/>
        <v>#N/A</v>
      </c>
      <c r="DG796" t="e">
        <f t="shared" ca="1" si="2106"/>
        <v>#N/A</v>
      </c>
      <c r="DH796" t="e">
        <f t="shared" ca="1" si="2106"/>
        <v>#N/A</v>
      </c>
      <c r="DI796" t="e">
        <f t="shared" ca="1" si="2106"/>
        <v>#N/A</v>
      </c>
      <c r="DJ796" s="91" t="e">
        <f t="shared" ca="1" si="2106"/>
        <v>#N/A</v>
      </c>
      <c r="DK796" t="e">
        <f t="shared" ca="1" si="2106"/>
        <v>#N/A</v>
      </c>
      <c r="DL796" t="e">
        <f t="shared" ca="1" si="2106"/>
        <v>#N/A</v>
      </c>
      <c r="DM796" t="e">
        <f t="shared" ca="1" si="2106"/>
        <v>#N/A</v>
      </c>
      <c r="DN796" t="e">
        <f t="shared" ca="1" si="2106"/>
        <v>#N/A</v>
      </c>
      <c r="DO796" t="e">
        <f t="shared" ca="1" si="2106"/>
        <v>#N/A</v>
      </c>
      <c r="DP796" t="e">
        <f t="shared" ref="DP796:EN796" ca="1" si="2107">IF($D796="new",SUM(DP16,DP124,DP178,DP232,DP286,DP340,DP394,DP448,DP526,DP580,DP634,DP688),SUM(DP232,DP286,DP340,DP394,DP448,DP526,DP580,DP634,DP688))</f>
        <v>#N/A</v>
      </c>
      <c r="DQ796" t="e">
        <f t="shared" ca="1" si="2107"/>
        <v>#N/A</v>
      </c>
      <c r="DR796" t="e">
        <f t="shared" ca="1" si="2107"/>
        <v>#N/A</v>
      </c>
      <c r="DS796" t="e">
        <f t="shared" ca="1" si="2107"/>
        <v>#N/A</v>
      </c>
      <c r="DT796" t="e">
        <f t="shared" ca="1" si="2107"/>
        <v>#N/A</v>
      </c>
      <c r="DU796" t="e">
        <f t="shared" ca="1" si="2107"/>
        <v>#N/A</v>
      </c>
      <c r="DV796" t="e">
        <f t="shared" ca="1" si="2107"/>
        <v>#N/A</v>
      </c>
      <c r="DW796" t="e">
        <f t="shared" ca="1" si="2107"/>
        <v>#N/A</v>
      </c>
      <c r="DX796" t="e">
        <f t="shared" ca="1" si="2107"/>
        <v>#N/A</v>
      </c>
      <c r="DY796" t="e">
        <f t="shared" ca="1" si="2107"/>
        <v>#N/A</v>
      </c>
      <c r="DZ796" t="e">
        <f t="shared" ca="1" si="2107"/>
        <v>#N/A</v>
      </c>
      <c r="EA796" t="e">
        <f t="shared" ca="1" si="2107"/>
        <v>#N/A</v>
      </c>
      <c r="EB796" t="e">
        <f t="shared" ca="1" si="2107"/>
        <v>#N/A</v>
      </c>
      <c r="EC796" t="e">
        <f t="shared" ca="1" si="2107"/>
        <v>#N/A</v>
      </c>
      <c r="ED796" t="e">
        <f t="shared" ca="1" si="2107"/>
        <v>#N/A</v>
      </c>
      <c r="EE796" t="e">
        <f t="shared" ca="1" si="2107"/>
        <v>#N/A</v>
      </c>
      <c r="EF796" t="e">
        <f t="shared" ca="1" si="2107"/>
        <v>#N/A</v>
      </c>
      <c r="EG796" t="e">
        <f t="shared" ca="1" si="2107"/>
        <v>#N/A</v>
      </c>
      <c r="EH796" t="e">
        <f t="shared" ca="1" si="2107"/>
        <v>#N/A</v>
      </c>
      <c r="EI796" t="e">
        <f t="shared" ca="1" si="2107"/>
        <v>#N/A</v>
      </c>
      <c r="EJ796" t="e">
        <f t="shared" ca="1" si="2107"/>
        <v>#N/A</v>
      </c>
      <c r="EK796" t="e">
        <f t="shared" ca="1" si="2107"/>
        <v>#N/A</v>
      </c>
      <c r="EL796" t="e">
        <f t="shared" ca="1" si="2107"/>
        <v>#N/A</v>
      </c>
      <c r="EM796" t="e">
        <f t="shared" ca="1" si="2107"/>
        <v>#N/A</v>
      </c>
      <c r="EN796" s="91" t="e">
        <f t="shared" ca="1" si="2107"/>
        <v>#N/A</v>
      </c>
    </row>
    <row r="797" spans="1:144">
      <c r="A797" t="str">
        <f ca="1"/>
        <v>Substructure</v>
      </c>
      <c r="B797" t="str">
        <f ca="1"/>
        <v>Ground insulation</v>
      </c>
      <c r="C797">
        <f ca="1"/>
        <v>0</v>
      </c>
      <c r="D797" t="str">
        <f ca="1"/>
        <v/>
      </c>
      <c r="E797">
        <f ca="1"/>
        <v>0</v>
      </c>
      <c r="F797">
        <f ca="1"/>
        <v>0</v>
      </c>
      <c r="G797">
        <f ca="1"/>
        <v>0</v>
      </c>
      <c r="H797" t="str">
        <f ca="1"/>
        <v/>
      </c>
      <c r="I797">
        <f ca="1"/>
        <v>0</v>
      </c>
      <c r="J797" t="str">
        <f ca="1"/>
        <v/>
      </c>
      <c r="K797" t="str">
        <f ca="1"/>
        <v>0</v>
      </c>
      <c r="L797" t="str">
        <f ca="1"/>
        <v>0</v>
      </c>
      <c r="M797" t="str">
        <f ca="1"/>
        <v>0</v>
      </c>
      <c r="X797" s="91" t="e">
        <f t="shared" ref="X797:BC797" ca="1" si="2108">IF($D797="new",SUM(X17,X125,X179,X233,X287,X341,X395,X449,X527,X581,X635,X689),SUM(X233,X287,X341,X395,X449,X527,X581,X635,X689))</f>
        <v>#N/A</v>
      </c>
      <c r="Y797" t="e">
        <f t="shared" ca="1" si="2108"/>
        <v>#N/A</v>
      </c>
      <c r="Z797" t="e">
        <f t="shared" ca="1" si="2108"/>
        <v>#N/A</v>
      </c>
      <c r="AA797" t="e">
        <f t="shared" ca="1" si="2108"/>
        <v>#N/A</v>
      </c>
      <c r="AB797" t="e">
        <f t="shared" ca="1" si="2108"/>
        <v>#N/A</v>
      </c>
      <c r="AC797" t="e">
        <f t="shared" ca="1" si="2108"/>
        <v>#N/A</v>
      </c>
      <c r="AD797" t="e">
        <f t="shared" ca="1" si="2108"/>
        <v>#N/A</v>
      </c>
      <c r="AE797" t="e">
        <f t="shared" ca="1" si="2108"/>
        <v>#N/A</v>
      </c>
      <c r="AF797" t="e">
        <f t="shared" ca="1" si="2108"/>
        <v>#N/A</v>
      </c>
      <c r="AG797" t="e">
        <f t="shared" ca="1" si="2108"/>
        <v>#N/A</v>
      </c>
      <c r="AH797" t="e">
        <f t="shared" ca="1" si="2108"/>
        <v>#N/A</v>
      </c>
      <c r="AI797" t="e">
        <f t="shared" ca="1" si="2108"/>
        <v>#N/A</v>
      </c>
      <c r="AJ797" t="e">
        <f t="shared" ca="1" si="2108"/>
        <v>#N/A</v>
      </c>
      <c r="AK797" t="e">
        <f t="shared" ca="1" si="2108"/>
        <v>#N/A</v>
      </c>
      <c r="AL797" t="e">
        <f t="shared" ca="1" si="2108"/>
        <v>#N/A</v>
      </c>
      <c r="AM797" t="e">
        <f t="shared" ca="1" si="2108"/>
        <v>#N/A</v>
      </c>
      <c r="AN797" t="e">
        <f t="shared" ca="1" si="2108"/>
        <v>#N/A</v>
      </c>
      <c r="AO797" t="e">
        <f t="shared" ca="1" si="2108"/>
        <v>#N/A</v>
      </c>
      <c r="AP797" t="e">
        <f t="shared" ca="1" si="2108"/>
        <v>#N/A</v>
      </c>
      <c r="AQ797" t="e">
        <f t="shared" ca="1" si="2108"/>
        <v>#N/A</v>
      </c>
      <c r="AR797" t="e">
        <f t="shared" ca="1" si="2108"/>
        <v>#N/A</v>
      </c>
      <c r="AS797" t="e">
        <f t="shared" ca="1" si="2108"/>
        <v>#N/A</v>
      </c>
      <c r="AT797" t="e">
        <f t="shared" ca="1" si="2108"/>
        <v>#N/A</v>
      </c>
      <c r="AU797" t="e">
        <f t="shared" ca="1" si="2108"/>
        <v>#N/A</v>
      </c>
      <c r="AV797" t="e">
        <f t="shared" ca="1" si="2108"/>
        <v>#N/A</v>
      </c>
      <c r="AW797" t="e">
        <f t="shared" ca="1" si="2108"/>
        <v>#N/A</v>
      </c>
      <c r="AX797" t="e">
        <f t="shared" ca="1" si="2108"/>
        <v>#N/A</v>
      </c>
      <c r="AY797" t="e">
        <f t="shared" ca="1" si="2108"/>
        <v>#N/A</v>
      </c>
      <c r="AZ797" t="e">
        <f t="shared" ca="1" si="2108"/>
        <v>#N/A</v>
      </c>
      <c r="BA797" t="e">
        <f t="shared" ca="1" si="2108"/>
        <v>#N/A</v>
      </c>
      <c r="BB797" s="91" t="e">
        <f t="shared" ca="1" si="2108"/>
        <v>#N/A</v>
      </c>
      <c r="BC797" t="e">
        <f t="shared" ca="1" si="2108"/>
        <v>#N/A</v>
      </c>
      <c r="BD797" t="e">
        <f t="shared" ref="BD797:CI797" ca="1" si="2109">IF($D797="new",SUM(BD17,BD125,BD179,BD233,BD287,BD341,BD395,BD449,BD527,BD581,BD635,BD689),SUM(BD233,BD287,BD341,BD395,BD449,BD527,BD581,BD635,BD689))</f>
        <v>#N/A</v>
      </c>
      <c r="BE797" t="e">
        <f t="shared" ca="1" si="2109"/>
        <v>#N/A</v>
      </c>
      <c r="BF797" t="e">
        <f t="shared" ca="1" si="2109"/>
        <v>#N/A</v>
      </c>
      <c r="BG797" t="e">
        <f t="shared" ca="1" si="2109"/>
        <v>#N/A</v>
      </c>
      <c r="BH797" t="e">
        <f t="shared" ca="1" si="2109"/>
        <v>#N/A</v>
      </c>
      <c r="BI797" t="e">
        <f t="shared" ca="1" si="2109"/>
        <v>#N/A</v>
      </c>
      <c r="BJ797" t="e">
        <f t="shared" ca="1" si="2109"/>
        <v>#N/A</v>
      </c>
      <c r="BK797" t="e">
        <f t="shared" ca="1" si="2109"/>
        <v>#N/A</v>
      </c>
      <c r="BL797" t="e">
        <f t="shared" ca="1" si="2109"/>
        <v>#N/A</v>
      </c>
      <c r="BM797" t="e">
        <f t="shared" ca="1" si="2109"/>
        <v>#N/A</v>
      </c>
      <c r="BN797" t="e">
        <f t="shared" ca="1" si="2109"/>
        <v>#N/A</v>
      </c>
      <c r="BO797" t="e">
        <f t="shared" ca="1" si="2109"/>
        <v>#N/A</v>
      </c>
      <c r="BP797" t="e">
        <f t="shared" ca="1" si="2109"/>
        <v>#N/A</v>
      </c>
      <c r="BQ797" t="e">
        <f t="shared" ca="1" si="2109"/>
        <v>#N/A</v>
      </c>
      <c r="BR797" t="e">
        <f t="shared" ca="1" si="2109"/>
        <v>#N/A</v>
      </c>
      <c r="BS797" t="e">
        <f t="shared" ca="1" si="2109"/>
        <v>#N/A</v>
      </c>
      <c r="BT797" t="e">
        <f t="shared" ca="1" si="2109"/>
        <v>#N/A</v>
      </c>
      <c r="BU797" t="e">
        <f t="shared" ca="1" si="2109"/>
        <v>#N/A</v>
      </c>
      <c r="BV797" t="e">
        <f t="shared" ca="1" si="2109"/>
        <v>#N/A</v>
      </c>
      <c r="BW797" t="e">
        <f t="shared" ca="1" si="2109"/>
        <v>#N/A</v>
      </c>
      <c r="BX797" t="e">
        <f t="shared" ca="1" si="2109"/>
        <v>#N/A</v>
      </c>
      <c r="BY797" t="e">
        <f t="shared" ca="1" si="2109"/>
        <v>#N/A</v>
      </c>
      <c r="BZ797" t="e">
        <f t="shared" ca="1" si="2109"/>
        <v>#N/A</v>
      </c>
      <c r="CA797" t="e">
        <f t="shared" ca="1" si="2109"/>
        <v>#N/A</v>
      </c>
      <c r="CB797" t="e">
        <f t="shared" ca="1" si="2109"/>
        <v>#N/A</v>
      </c>
      <c r="CC797" t="e">
        <f t="shared" ca="1" si="2109"/>
        <v>#N/A</v>
      </c>
      <c r="CD797" t="e">
        <f t="shared" ca="1" si="2109"/>
        <v>#N/A</v>
      </c>
      <c r="CE797" t="e">
        <f t="shared" ca="1" si="2109"/>
        <v>#N/A</v>
      </c>
      <c r="CF797" s="91" t="e">
        <f t="shared" ca="1" si="2109"/>
        <v>#N/A</v>
      </c>
      <c r="CG797" t="e">
        <f t="shared" ca="1" si="2109"/>
        <v>#N/A</v>
      </c>
      <c r="CH797" t="e">
        <f t="shared" ca="1" si="2109"/>
        <v>#N/A</v>
      </c>
      <c r="CI797" t="e">
        <f t="shared" ca="1" si="2109"/>
        <v>#N/A</v>
      </c>
      <c r="CJ797" t="e">
        <f t="shared" ref="CJ797:DO797" ca="1" si="2110">IF($D797="new",SUM(CJ17,CJ125,CJ179,CJ233,CJ287,CJ341,CJ395,CJ449,CJ527,CJ581,CJ635,CJ689),SUM(CJ233,CJ287,CJ341,CJ395,CJ449,CJ527,CJ581,CJ635,CJ689))</f>
        <v>#N/A</v>
      </c>
      <c r="CK797" t="e">
        <f t="shared" ca="1" si="2110"/>
        <v>#N/A</v>
      </c>
      <c r="CL797" t="e">
        <f t="shared" ca="1" si="2110"/>
        <v>#N/A</v>
      </c>
      <c r="CM797" t="e">
        <f t="shared" ca="1" si="2110"/>
        <v>#N/A</v>
      </c>
      <c r="CN797" t="e">
        <f t="shared" ca="1" si="2110"/>
        <v>#N/A</v>
      </c>
      <c r="CO797" t="e">
        <f t="shared" ca="1" si="2110"/>
        <v>#N/A</v>
      </c>
      <c r="CP797" t="e">
        <f t="shared" ca="1" si="2110"/>
        <v>#N/A</v>
      </c>
      <c r="CQ797" t="e">
        <f t="shared" ca="1" si="2110"/>
        <v>#N/A</v>
      </c>
      <c r="CR797" t="e">
        <f t="shared" ca="1" si="2110"/>
        <v>#N/A</v>
      </c>
      <c r="CS797" t="e">
        <f t="shared" ca="1" si="2110"/>
        <v>#N/A</v>
      </c>
      <c r="CT797" t="e">
        <f t="shared" ca="1" si="2110"/>
        <v>#N/A</v>
      </c>
      <c r="CU797" t="e">
        <f t="shared" ca="1" si="2110"/>
        <v>#N/A</v>
      </c>
      <c r="CV797" t="e">
        <f t="shared" ca="1" si="2110"/>
        <v>#N/A</v>
      </c>
      <c r="CW797" t="e">
        <f t="shared" ca="1" si="2110"/>
        <v>#N/A</v>
      </c>
      <c r="CX797" t="e">
        <f t="shared" ca="1" si="2110"/>
        <v>#N/A</v>
      </c>
      <c r="CY797" t="e">
        <f t="shared" ca="1" si="2110"/>
        <v>#N/A</v>
      </c>
      <c r="CZ797" t="e">
        <f t="shared" ca="1" si="2110"/>
        <v>#N/A</v>
      </c>
      <c r="DA797" t="e">
        <f t="shared" ca="1" si="2110"/>
        <v>#N/A</v>
      </c>
      <c r="DB797" t="e">
        <f t="shared" ca="1" si="2110"/>
        <v>#N/A</v>
      </c>
      <c r="DC797" t="e">
        <f t="shared" ca="1" si="2110"/>
        <v>#N/A</v>
      </c>
      <c r="DD797" t="e">
        <f t="shared" ca="1" si="2110"/>
        <v>#N/A</v>
      </c>
      <c r="DE797" t="e">
        <f t="shared" ca="1" si="2110"/>
        <v>#N/A</v>
      </c>
      <c r="DF797" t="e">
        <f t="shared" ca="1" si="2110"/>
        <v>#N/A</v>
      </c>
      <c r="DG797" t="e">
        <f t="shared" ca="1" si="2110"/>
        <v>#N/A</v>
      </c>
      <c r="DH797" t="e">
        <f t="shared" ca="1" si="2110"/>
        <v>#N/A</v>
      </c>
      <c r="DI797" t="e">
        <f t="shared" ca="1" si="2110"/>
        <v>#N/A</v>
      </c>
      <c r="DJ797" s="91" t="e">
        <f t="shared" ca="1" si="2110"/>
        <v>#N/A</v>
      </c>
      <c r="DK797" t="e">
        <f t="shared" ca="1" si="2110"/>
        <v>#N/A</v>
      </c>
      <c r="DL797" t="e">
        <f t="shared" ca="1" si="2110"/>
        <v>#N/A</v>
      </c>
      <c r="DM797" t="e">
        <f t="shared" ca="1" si="2110"/>
        <v>#N/A</v>
      </c>
      <c r="DN797" t="e">
        <f t="shared" ca="1" si="2110"/>
        <v>#N/A</v>
      </c>
      <c r="DO797" t="e">
        <f t="shared" ca="1" si="2110"/>
        <v>#N/A</v>
      </c>
      <c r="DP797" t="e">
        <f t="shared" ref="DP797:EN797" ca="1" si="2111">IF($D797="new",SUM(DP17,DP125,DP179,DP233,DP287,DP341,DP395,DP449,DP527,DP581,DP635,DP689),SUM(DP233,DP287,DP341,DP395,DP449,DP527,DP581,DP635,DP689))</f>
        <v>#N/A</v>
      </c>
      <c r="DQ797" t="e">
        <f t="shared" ca="1" si="2111"/>
        <v>#N/A</v>
      </c>
      <c r="DR797" t="e">
        <f t="shared" ca="1" si="2111"/>
        <v>#N/A</v>
      </c>
      <c r="DS797" t="e">
        <f t="shared" ca="1" si="2111"/>
        <v>#N/A</v>
      </c>
      <c r="DT797" t="e">
        <f t="shared" ca="1" si="2111"/>
        <v>#N/A</v>
      </c>
      <c r="DU797" t="e">
        <f t="shared" ca="1" si="2111"/>
        <v>#N/A</v>
      </c>
      <c r="DV797" t="e">
        <f t="shared" ca="1" si="2111"/>
        <v>#N/A</v>
      </c>
      <c r="DW797" t="e">
        <f t="shared" ca="1" si="2111"/>
        <v>#N/A</v>
      </c>
      <c r="DX797" t="e">
        <f t="shared" ca="1" si="2111"/>
        <v>#N/A</v>
      </c>
      <c r="DY797" t="e">
        <f t="shared" ca="1" si="2111"/>
        <v>#N/A</v>
      </c>
      <c r="DZ797" t="e">
        <f t="shared" ca="1" si="2111"/>
        <v>#N/A</v>
      </c>
      <c r="EA797" t="e">
        <f t="shared" ca="1" si="2111"/>
        <v>#N/A</v>
      </c>
      <c r="EB797" t="e">
        <f t="shared" ca="1" si="2111"/>
        <v>#N/A</v>
      </c>
      <c r="EC797" t="e">
        <f t="shared" ca="1" si="2111"/>
        <v>#N/A</v>
      </c>
      <c r="ED797" t="e">
        <f t="shared" ca="1" si="2111"/>
        <v>#N/A</v>
      </c>
      <c r="EE797" t="e">
        <f t="shared" ca="1" si="2111"/>
        <v>#N/A</v>
      </c>
      <c r="EF797" t="e">
        <f t="shared" ca="1" si="2111"/>
        <v>#N/A</v>
      </c>
      <c r="EG797" t="e">
        <f t="shared" ca="1" si="2111"/>
        <v>#N/A</v>
      </c>
      <c r="EH797" t="e">
        <f t="shared" ca="1" si="2111"/>
        <v>#N/A</v>
      </c>
      <c r="EI797" t="e">
        <f t="shared" ca="1" si="2111"/>
        <v>#N/A</v>
      </c>
      <c r="EJ797" t="e">
        <f t="shared" ca="1" si="2111"/>
        <v>#N/A</v>
      </c>
      <c r="EK797" t="e">
        <f t="shared" ca="1" si="2111"/>
        <v>#N/A</v>
      </c>
      <c r="EL797" t="e">
        <f t="shared" ca="1" si="2111"/>
        <v>#N/A</v>
      </c>
      <c r="EM797" t="e">
        <f t="shared" ca="1" si="2111"/>
        <v>#N/A</v>
      </c>
      <c r="EN797" s="91" t="e">
        <f t="shared" ca="1" si="2111"/>
        <v>#N/A</v>
      </c>
    </row>
    <row r="798" spans="1:144">
      <c r="A798" t="str">
        <f ca="1"/>
        <v>Superstructure</v>
      </c>
      <c r="B798" t="str">
        <f ca="1"/>
        <v>Core structure</v>
      </c>
      <c r="C798">
        <f ca="1"/>
        <v>0</v>
      </c>
      <c r="D798" t="str">
        <f ca="1"/>
        <v/>
      </c>
      <c r="E798">
        <f ca="1"/>
        <v>0</v>
      </c>
      <c r="F798">
        <f ca="1"/>
        <v>0</v>
      </c>
      <c r="G798">
        <f ca="1"/>
        <v>0</v>
      </c>
      <c r="H798" t="str">
        <f ca="1"/>
        <v/>
      </c>
      <c r="I798">
        <f ca="1"/>
        <v>0</v>
      </c>
      <c r="J798" t="str">
        <f ca="1"/>
        <v/>
      </c>
      <c r="K798" t="str">
        <f ca="1"/>
        <v>0</v>
      </c>
      <c r="L798" t="str">
        <f ca="1"/>
        <v>0</v>
      </c>
      <c r="M798" t="str">
        <f ca="1"/>
        <v>0</v>
      </c>
      <c r="X798" s="91" t="e">
        <f t="shared" ref="X798:BC798" ca="1" si="2112">IF($D798="new",SUM(X18,X126,X180,X234,X288,X342,X396,X450,X528,X582,X636,X690),SUM(X234,X288,X342,X396,X450,X528,X582,X636,X690))</f>
        <v>#N/A</v>
      </c>
      <c r="Y798" t="e">
        <f t="shared" ca="1" si="2112"/>
        <v>#N/A</v>
      </c>
      <c r="Z798" t="e">
        <f t="shared" ca="1" si="2112"/>
        <v>#N/A</v>
      </c>
      <c r="AA798" t="e">
        <f t="shared" ca="1" si="2112"/>
        <v>#N/A</v>
      </c>
      <c r="AB798" t="e">
        <f t="shared" ca="1" si="2112"/>
        <v>#N/A</v>
      </c>
      <c r="AC798" t="e">
        <f t="shared" ca="1" si="2112"/>
        <v>#N/A</v>
      </c>
      <c r="AD798" t="e">
        <f t="shared" ca="1" si="2112"/>
        <v>#N/A</v>
      </c>
      <c r="AE798" t="e">
        <f t="shared" ca="1" si="2112"/>
        <v>#N/A</v>
      </c>
      <c r="AF798" t="e">
        <f t="shared" ca="1" si="2112"/>
        <v>#N/A</v>
      </c>
      <c r="AG798" t="e">
        <f t="shared" ca="1" si="2112"/>
        <v>#N/A</v>
      </c>
      <c r="AH798" t="e">
        <f t="shared" ca="1" si="2112"/>
        <v>#N/A</v>
      </c>
      <c r="AI798" t="e">
        <f t="shared" ca="1" si="2112"/>
        <v>#N/A</v>
      </c>
      <c r="AJ798" t="e">
        <f t="shared" ca="1" si="2112"/>
        <v>#N/A</v>
      </c>
      <c r="AK798" t="e">
        <f t="shared" ca="1" si="2112"/>
        <v>#N/A</v>
      </c>
      <c r="AL798" t="e">
        <f t="shared" ca="1" si="2112"/>
        <v>#N/A</v>
      </c>
      <c r="AM798" t="e">
        <f t="shared" ca="1" si="2112"/>
        <v>#N/A</v>
      </c>
      <c r="AN798" t="e">
        <f t="shared" ca="1" si="2112"/>
        <v>#N/A</v>
      </c>
      <c r="AO798" t="e">
        <f t="shared" ca="1" si="2112"/>
        <v>#N/A</v>
      </c>
      <c r="AP798" t="e">
        <f t="shared" ca="1" si="2112"/>
        <v>#N/A</v>
      </c>
      <c r="AQ798" t="e">
        <f t="shared" ca="1" si="2112"/>
        <v>#N/A</v>
      </c>
      <c r="AR798" t="e">
        <f t="shared" ca="1" si="2112"/>
        <v>#N/A</v>
      </c>
      <c r="AS798" t="e">
        <f t="shared" ca="1" si="2112"/>
        <v>#N/A</v>
      </c>
      <c r="AT798" t="e">
        <f t="shared" ca="1" si="2112"/>
        <v>#N/A</v>
      </c>
      <c r="AU798" t="e">
        <f t="shared" ca="1" si="2112"/>
        <v>#N/A</v>
      </c>
      <c r="AV798" t="e">
        <f t="shared" ca="1" si="2112"/>
        <v>#N/A</v>
      </c>
      <c r="AW798" t="e">
        <f t="shared" ca="1" si="2112"/>
        <v>#N/A</v>
      </c>
      <c r="AX798" t="e">
        <f t="shared" ca="1" si="2112"/>
        <v>#N/A</v>
      </c>
      <c r="AY798" t="e">
        <f t="shared" ca="1" si="2112"/>
        <v>#N/A</v>
      </c>
      <c r="AZ798" t="e">
        <f t="shared" ca="1" si="2112"/>
        <v>#N/A</v>
      </c>
      <c r="BA798" t="e">
        <f t="shared" ca="1" si="2112"/>
        <v>#N/A</v>
      </c>
      <c r="BB798" s="91" t="e">
        <f t="shared" ca="1" si="2112"/>
        <v>#N/A</v>
      </c>
      <c r="BC798" t="e">
        <f t="shared" ca="1" si="2112"/>
        <v>#N/A</v>
      </c>
      <c r="BD798" t="e">
        <f t="shared" ref="BD798:CI798" ca="1" si="2113">IF($D798="new",SUM(BD18,BD126,BD180,BD234,BD288,BD342,BD396,BD450,BD528,BD582,BD636,BD690),SUM(BD234,BD288,BD342,BD396,BD450,BD528,BD582,BD636,BD690))</f>
        <v>#N/A</v>
      </c>
      <c r="BE798" t="e">
        <f t="shared" ca="1" si="2113"/>
        <v>#N/A</v>
      </c>
      <c r="BF798" t="e">
        <f t="shared" ca="1" si="2113"/>
        <v>#N/A</v>
      </c>
      <c r="BG798" t="e">
        <f t="shared" ca="1" si="2113"/>
        <v>#N/A</v>
      </c>
      <c r="BH798" t="e">
        <f t="shared" ca="1" si="2113"/>
        <v>#N/A</v>
      </c>
      <c r="BI798" t="e">
        <f t="shared" ca="1" si="2113"/>
        <v>#N/A</v>
      </c>
      <c r="BJ798" t="e">
        <f t="shared" ca="1" si="2113"/>
        <v>#N/A</v>
      </c>
      <c r="BK798" t="e">
        <f t="shared" ca="1" si="2113"/>
        <v>#N/A</v>
      </c>
      <c r="BL798" t="e">
        <f t="shared" ca="1" si="2113"/>
        <v>#N/A</v>
      </c>
      <c r="BM798" t="e">
        <f t="shared" ca="1" si="2113"/>
        <v>#N/A</v>
      </c>
      <c r="BN798" t="e">
        <f t="shared" ca="1" si="2113"/>
        <v>#N/A</v>
      </c>
      <c r="BO798" t="e">
        <f t="shared" ca="1" si="2113"/>
        <v>#N/A</v>
      </c>
      <c r="BP798" t="e">
        <f t="shared" ca="1" si="2113"/>
        <v>#N/A</v>
      </c>
      <c r="BQ798" t="e">
        <f t="shared" ca="1" si="2113"/>
        <v>#N/A</v>
      </c>
      <c r="BR798" t="e">
        <f t="shared" ca="1" si="2113"/>
        <v>#N/A</v>
      </c>
      <c r="BS798" t="e">
        <f t="shared" ca="1" si="2113"/>
        <v>#N/A</v>
      </c>
      <c r="BT798" t="e">
        <f t="shared" ca="1" si="2113"/>
        <v>#N/A</v>
      </c>
      <c r="BU798" t="e">
        <f t="shared" ca="1" si="2113"/>
        <v>#N/A</v>
      </c>
      <c r="BV798" t="e">
        <f t="shared" ca="1" si="2113"/>
        <v>#N/A</v>
      </c>
      <c r="BW798" t="e">
        <f t="shared" ca="1" si="2113"/>
        <v>#N/A</v>
      </c>
      <c r="BX798" t="e">
        <f t="shared" ca="1" si="2113"/>
        <v>#N/A</v>
      </c>
      <c r="BY798" t="e">
        <f t="shared" ca="1" si="2113"/>
        <v>#N/A</v>
      </c>
      <c r="BZ798" t="e">
        <f t="shared" ca="1" si="2113"/>
        <v>#N/A</v>
      </c>
      <c r="CA798" t="e">
        <f t="shared" ca="1" si="2113"/>
        <v>#N/A</v>
      </c>
      <c r="CB798" t="e">
        <f t="shared" ca="1" si="2113"/>
        <v>#N/A</v>
      </c>
      <c r="CC798" t="e">
        <f t="shared" ca="1" si="2113"/>
        <v>#N/A</v>
      </c>
      <c r="CD798" t="e">
        <f t="shared" ca="1" si="2113"/>
        <v>#N/A</v>
      </c>
      <c r="CE798" t="e">
        <f t="shared" ca="1" si="2113"/>
        <v>#N/A</v>
      </c>
      <c r="CF798" s="91" t="e">
        <f t="shared" ca="1" si="2113"/>
        <v>#N/A</v>
      </c>
      <c r="CG798" t="e">
        <f t="shared" ca="1" si="2113"/>
        <v>#N/A</v>
      </c>
      <c r="CH798" t="e">
        <f t="shared" ca="1" si="2113"/>
        <v>#N/A</v>
      </c>
      <c r="CI798" t="e">
        <f t="shared" ca="1" si="2113"/>
        <v>#N/A</v>
      </c>
      <c r="CJ798" t="e">
        <f t="shared" ref="CJ798:DO798" ca="1" si="2114">IF($D798="new",SUM(CJ18,CJ126,CJ180,CJ234,CJ288,CJ342,CJ396,CJ450,CJ528,CJ582,CJ636,CJ690),SUM(CJ234,CJ288,CJ342,CJ396,CJ450,CJ528,CJ582,CJ636,CJ690))</f>
        <v>#N/A</v>
      </c>
      <c r="CK798" t="e">
        <f t="shared" ca="1" si="2114"/>
        <v>#N/A</v>
      </c>
      <c r="CL798" t="e">
        <f t="shared" ca="1" si="2114"/>
        <v>#N/A</v>
      </c>
      <c r="CM798" t="e">
        <f t="shared" ca="1" si="2114"/>
        <v>#N/A</v>
      </c>
      <c r="CN798" t="e">
        <f t="shared" ca="1" si="2114"/>
        <v>#N/A</v>
      </c>
      <c r="CO798" t="e">
        <f t="shared" ca="1" si="2114"/>
        <v>#N/A</v>
      </c>
      <c r="CP798" t="e">
        <f t="shared" ca="1" si="2114"/>
        <v>#N/A</v>
      </c>
      <c r="CQ798" t="e">
        <f t="shared" ca="1" si="2114"/>
        <v>#N/A</v>
      </c>
      <c r="CR798" t="e">
        <f t="shared" ca="1" si="2114"/>
        <v>#N/A</v>
      </c>
      <c r="CS798" t="e">
        <f t="shared" ca="1" si="2114"/>
        <v>#N/A</v>
      </c>
      <c r="CT798" t="e">
        <f t="shared" ca="1" si="2114"/>
        <v>#N/A</v>
      </c>
      <c r="CU798" t="e">
        <f t="shared" ca="1" si="2114"/>
        <v>#N/A</v>
      </c>
      <c r="CV798" t="e">
        <f t="shared" ca="1" si="2114"/>
        <v>#N/A</v>
      </c>
      <c r="CW798" t="e">
        <f t="shared" ca="1" si="2114"/>
        <v>#N/A</v>
      </c>
      <c r="CX798" t="e">
        <f t="shared" ca="1" si="2114"/>
        <v>#N/A</v>
      </c>
      <c r="CY798" t="e">
        <f t="shared" ca="1" si="2114"/>
        <v>#N/A</v>
      </c>
      <c r="CZ798" t="e">
        <f t="shared" ca="1" si="2114"/>
        <v>#N/A</v>
      </c>
      <c r="DA798" t="e">
        <f t="shared" ca="1" si="2114"/>
        <v>#N/A</v>
      </c>
      <c r="DB798" t="e">
        <f t="shared" ca="1" si="2114"/>
        <v>#N/A</v>
      </c>
      <c r="DC798" t="e">
        <f t="shared" ca="1" si="2114"/>
        <v>#N/A</v>
      </c>
      <c r="DD798" t="e">
        <f t="shared" ca="1" si="2114"/>
        <v>#N/A</v>
      </c>
      <c r="DE798" t="e">
        <f t="shared" ca="1" si="2114"/>
        <v>#N/A</v>
      </c>
      <c r="DF798" t="e">
        <f t="shared" ca="1" si="2114"/>
        <v>#N/A</v>
      </c>
      <c r="DG798" t="e">
        <f t="shared" ca="1" si="2114"/>
        <v>#N/A</v>
      </c>
      <c r="DH798" t="e">
        <f t="shared" ca="1" si="2114"/>
        <v>#N/A</v>
      </c>
      <c r="DI798" t="e">
        <f t="shared" ca="1" si="2114"/>
        <v>#N/A</v>
      </c>
      <c r="DJ798" s="91" t="e">
        <f t="shared" ca="1" si="2114"/>
        <v>#N/A</v>
      </c>
      <c r="DK798" t="e">
        <f t="shared" ca="1" si="2114"/>
        <v>#N/A</v>
      </c>
      <c r="DL798" t="e">
        <f t="shared" ca="1" si="2114"/>
        <v>#N/A</v>
      </c>
      <c r="DM798" t="e">
        <f t="shared" ca="1" si="2114"/>
        <v>#N/A</v>
      </c>
      <c r="DN798" t="e">
        <f t="shared" ca="1" si="2114"/>
        <v>#N/A</v>
      </c>
      <c r="DO798" t="e">
        <f t="shared" ca="1" si="2114"/>
        <v>#N/A</v>
      </c>
      <c r="DP798" t="e">
        <f t="shared" ref="DP798:EN798" ca="1" si="2115">IF($D798="new",SUM(DP18,DP126,DP180,DP234,DP288,DP342,DP396,DP450,DP528,DP582,DP636,DP690),SUM(DP234,DP288,DP342,DP396,DP450,DP528,DP582,DP636,DP690))</f>
        <v>#N/A</v>
      </c>
      <c r="DQ798" t="e">
        <f t="shared" ca="1" si="2115"/>
        <v>#N/A</v>
      </c>
      <c r="DR798" t="e">
        <f t="shared" ca="1" si="2115"/>
        <v>#N/A</v>
      </c>
      <c r="DS798" t="e">
        <f t="shared" ca="1" si="2115"/>
        <v>#N/A</v>
      </c>
      <c r="DT798" t="e">
        <f t="shared" ca="1" si="2115"/>
        <v>#N/A</v>
      </c>
      <c r="DU798" t="e">
        <f t="shared" ca="1" si="2115"/>
        <v>#N/A</v>
      </c>
      <c r="DV798" t="e">
        <f t="shared" ca="1" si="2115"/>
        <v>#N/A</v>
      </c>
      <c r="DW798" t="e">
        <f t="shared" ca="1" si="2115"/>
        <v>#N/A</v>
      </c>
      <c r="DX798" t="e">
        <f t="shared" ca="1" si="2115"/>
        <v>#N/A</v>
      </c>
      <c r="DY798" t="e">
        <f t="shared" ca="1" si="2115"/>
        <v>#N/A</v>
      </c>
      <c r="DZ798" t="e">
        <f t="shared" ca="1" si="2115"/>
        <v>#N/A</v>
      </c>
      <c r="EA798" t="e">
        <f t="shared" ca="1" si="2115"/>
        <v>#N/A</v>
      </c>
      <c r="EB798" t="e">
        <f t="shared" ca="1" si="2115"/>
        <v>#N/A</v>
      </c>
      <c r="EC798" t="e">
        <f t="shared" ca="1" si="2115"/>
        <v>#N/A</v>
      </c>
      <c r="ED798" t="e">
        <f t="shared" ca="1" si="2115"/>
        <v>#N/A</v>
      </c>
      <c r="EE798" t="e">
        <f t="shared" ca="1" si="2115"/>
        <v>#N/A</v>
      </c>
      <c r="EF798" t="e">
        <f t="shared" ca="1" si="2115"/>
        <v>#N/A</v>
      </c>
      <c r="EG798" t="e">
        <f t="shared" ca="1" si="2115"/>
        <v>#N/A</v>
      </c>
      <c r="EH798" t="e">
        <f t="shared" ca="1" si="2115"/>
        <v>#N/A</v>
      </c>
      <c r="EI798" t="e">
        <f t="shared" ca="1" si="2115"/>
        <v>#N/A</v>
      </c>
      <c r="EJ798" t="e">
        <f t="shared" ca="1" si="2115"/>
        <v>#N/A</v>
      </c>
      <c r="EK798" t="e">
        <f t="shared" ca="1" si="2115"/>
        <v>#N/A</v>
      </c>
      <c r="EL798" t="e">
        <f t="shared" ca="1" si="2115"/>
        <v>#N/A</v>
      </c>
      <c r="EM798" t="e">
        <f t="shared" ca="1" si="2115"/>
        <v>#N/A</v>
      </c>
      <c r="EN798" s="91" t="e">
        <f t="shared" ca="1" si="2115"/>
        <v>#N/A</v>
      </c>
    </row>
    <row r="799" spans="1:144">
      <c r="A799" t="str">
        <f ca="1"/>
        <v>Superstructure</v>
      </c>
      <c r="B799" t="str">
        <f ca="1"/>
        <v>Columns</v>
      </c>
      <c r="C799">
        <f ca="1"/>
        <v>0</v>
      </c>
      <c r="D799" t="str">
        <f ca="1"/>
        <v/>
      </c>
      <c r="E799">
        <f ca="1"/>
        <v>0</v>
      </c>
      <c r="F799">
        <f ca="1"/>
        <v>0</v>
      </c>
      <c r="G799">
        <f ca="1"/>
        <v>0</v>
      </c>
      <c r="H799" t="str">
        <f ca="1"/>
        <v/>
      </c>
      <c r="I799">
        <f ca="1"/>
        <v>0</v>
      </c>
      <c r="J799" t="str">
        <f ca="1"/>
        <v/>
      </c>
      <c r="K799" t="str">
        <f ca="1"/>
        <v>0</v>
      </c>
      <c r="L799" t="str">
        <f ca="1"/>
        <v>0</v>
      </c>
      <c r="M799" t="str">
        <f ca="1"/>
        <v>0</v>
      </c>
      <c r="X799" s="91" t="e">
        <f t="shared" ref="X799:BC799" ca="1" si="2116">IF($D799="new",SUM(X19,X127,X181,X235,X289,X343,X397,X451,X529,X583,X637,X691),SUM(X235,X289,X343,X397,X451,X529,X583,X637,X691))</f>
        <v>#N/A</v>
      </c>
      <c r="Y799" t="e">
        <f t="shared" ca="1" si="2116"/>
        <v>#N/A</v>
      </c>
      <c r="Z799" t="e">
        <f t="shared" ca="1" si="2116"/>
        <v>#N/A</v>
      </c>
      <c r="AA799" t="e">
        <f t="shared" ca="1" si="2116"/>
        <v>#N/A</v>
      </c>
      <c r="AB799" t="e">
        <f t="shared" ca="1" si="2116"/>
        <v>#N/A</v>
      </c>
      <c r="AC799" t="e">
        <f t="shared" ca="1" si="2116"/>
        <v>#N/A</v>
      </c>
      <c r="AD799" t="e">
        <f t="shared" ca="1" si="2116"/>
        <v>#N/A</v>
      </c>
      <c r="AE799" t="e">
        <f t="shared" ca="1" si="2116"/>
        <v>#N/A</v>
      </c>
      <c r="AF799" t="e">
        <f t="shared" ca="1" si="2116"/>
        <v>#N/A</v>
      </c>
      <c r="AG799" t="e">
        <f t="shared" ca="1" si="2116"/>
        <v>#N/A</v>
      </c>
      <c r="AH799" t="e">
        <f t="shared" ca="1" si="2116"/>
        <v>#N/A</v>
      </c>
      <c r="AI799" t="e">
        <f t="shared" ca="1" si="2116"/>
        <v>#N/A</v>
      </c>
      <c r="AJ799" t="e">
        <f t="shared" ca="1" si="2116"/>
        <v>#N/A</v>
      </c>
      <c r="AK799" t="e">
        <f t="shared" ca="1" si="2116"/>
        <v>#N/A</v>
      </c>
      <c r="AL799" t="e">
        <f t="shared" ca="1" si="2116"/>
        <v>#N/A</v>
      </c>
      <c r="AM799" t="e">
        <f t="shared" ca="1" si="2116"/>
        <v>#N/A</v>
      </c>
      <c r="AN799" t="e">
        <f t="shared" ca="1" si="2116"/>
        <v>#N/A</v>
      </c>
      <c r="AO799" t="e">
        <f t="shared" ca="1" si="2116"/>
        <v>#N/A</v>
      </c>
      <c r="AP799" t="e">
        <f t="shared" ca="1" si="2116"/>
        <v>#N/A</v>
      </c>
      <c r="AQ799" t="e">
        <f t="shared" ca="1" si="2116"/>
        <v>#N/A</v>
      </c>
      <c r="AR799" t="e">
        <f t="shared" ca="1" si="2116"/>
        <v>#N/A</v>
      </c>
      <c r="AS799" t="e">
        <f t="shared" ca="1" si="2116"/>
        <v>#N/A</v>
      </c>
      <c r="AT799" t="e">
        <f t="shared" ca="1" si="2116"/>
        <v>#N/A</v>
      </c>
      <c r="AU799" t="e">
        <f t="shared" ca="1" si="2116"/>
        <v>#N/A</v>
      </c>
      <c r="AV799" t="e">
        <f t="shared" ca="1" si="2116"/>
        <v>#N/A</v>
      </c>
      <c r="AW799" t="e">
        <f t="shared" ca="1" si="2116"/>
        <v>#N/A</v>
      </c>
      <c r="AX799" t="e">
        <f t="shared" ca="1" si="2116"/>
        <v>#N/A</v>
      </c>
      <c r="AY799" t="e">
        <f t="shared" ca="1" si="2116"/>
        <v>#N/A</v>
      </c>
      <c r="AZ799" t="e">
        <f t="shared" ca="1" si="2116"/>
        <v>#N/A</v>
      </c>
      <c r="BA799" t="e">
        <f t="shared" ca="1" si="2116"/>
        <v>#N/A</v>
      </c>
      <c r="BB799" s="91" t="e">
        <f t="shared" ca="1" si="2116"/>
        <v>#N/A</v>
      </c>
      <c r="BC799" t="e">
        <f t="shared" ca="1" si="2116"/>
        <v>#N/A</v>
      </c>
      <c r="BD799" t="e">
        <f t="shared" ref="BD799:CI799" ca="1" si="2117">IF($D799="new",SUM(BD19,BD127,BD181,BD235,BD289,BD343,BD397,BD451,BD529,BD583,BD637,BD691),SUM(BD235,BD289,BD343,BD397,BD451,BD529,BD583,BD637,BD691))</f>
        <v>#N/A</v>
      </c>
      <c r="BE799" t="e">
        <f t="shared" ca="1" si="2117"/>
        <v>#N/A</v>
      </c>
      <c r="BF799" t="e">
        <f t="shared" ca="1" si="2117"/>
        <v>#N/A</v>
      </c>
      <c r="BG799" t="e">
        <f t="shared" ca="1" si="2117"/>
        <v>#N/A</v>
      </c>
      <c r="BH799" t="e">
        <f t="shared" ca="1" si="2117"/>
        <v>#N/A</v>
      </c>
      <c r="BI799" t="e">
        <f t="shared" ca="1" si="2117"/>
        <v>#N/A</v>
      </c>
      <c r="BJ799" t="e">
        <f t="shared" ca="1" si="2117"/>
        <v>#N/A</v>
      </c>
      <c r="BK799" t="e">
        <f t="shared" ca="1" si="2117"/>
        <v>#N/A</v>
      </c>
      <c r="BL799" t="e">
        <f t="shared" ca="1" si="2117"/>
        <v>#N/A</v>
      </c>
      <c r="BM799" t="e">
        <f t="shared" ca="1" si="2117"/>
        <v>#N/A</v>
      </c>
      <c r="BN799" t="e">
        <f t="shared" ca="1" si="2117"/>
        <v>#N/A</v>
      </c>
      <c r="BO799" t="e">
        <f t="shared" ca="1" si="2117"/>
        <v>#N/A</v>
      </c>
      <c r="BP799" t="e">
        <f t="shared" ca="1" si="2117"/>
        <v>#N/A</v>
      </c>
      <c r="BQ799" t="e">
        <f t="shared" ca="1" si="2117"/>
        <v>#N/A</v>
      </c>
      <c r="BR799" t="e">
        <f t="shared" ca="1" si="2117"/>
        <v>#N/A</v>
      </c>
      <c r="BS799" t="e">
        <f t="shared" ca="1" si="2117"/>
        <v>#N/A</v>
      </c>
      <c r="BT799" t="e">
        <f t="shared" ca="1" si="2117"/>
        <v>#N/A</v>
      </c>
      <c r="BU799" t="e">
        <f t="shared" ca="1" si="2117"/>
        <v>#N/A</v>
      </c>
      <c r="BV799" t="e">
        <f t="shared" ca="1" si="2117"/>
        <v>#N/A</v>
      </c>
      <c r="BW799" t="e">
        <f t="shared" ca="1" si="2117"/>
        <v>#N/A</v>
      </c>
      <c r="BX799" t="e">
        <f t="shared" ca="1" si="2117"/>
        <v>#N/A</v>
      </c>
      <c r="BY799" t="e">
        <f t="shared" ca="1" si="2117"/>
        <v>#N/A</v>
      </c>
      <c r="BZ799" t="e">
        <f t="shared" ca="1" si="2117"/>
        <v>#N/A</v>
      </c>
      <c r="CA799" t="e">
        <f t="shared" ca="1" si="2117"/>
        <v>#N/A</v>
      </c>
      <c r="CB799" t="e">
        <f t="shared" ca="1" si="2117"/>
        <v>#N/A</v>
      </c>
      <c r="CC799" t="e">
        <f t="shared" ca="1" si="2117"/>
        <v>#N/A</v>
      </c>
      <c r="CD799" t="e">
        <f t="shared" ca="1" si="2117"/>
        <v>#N/A</v>
      </c>
      <c r="CE799" t="e">
        <f t="shared" ca="1" si="2117"/>
        <v>#N/A</v>
      </c>
      <c r="CF799" s="91" t="e">
        <f t="shared" ca="1" si="2117"/>
        <v>#N/A</v>
      </c>
      <c r="CG799" t="e">
        <f t="shared" ca="1" si="2117"/>
        <v>#N/A</v>
      </c>
      <c r="CH799" t="e">
        <f t="shared" ca="1" si="2117"/>
        <v>#N/A</v>
      </c>
      <c r="CI799" t="e">
        <f t="shared" ca="1" si="2117"/>
        <v>#N/A</v>
      </c>
      <c r="CJ799" t="e">
        <f t="shared" ref="CJ799:DO799" ca="1" si="2118">IF($D799="new",SUM(CJ19,CJ127,CJ181,CJ235,CJ289,CJ343,CJ397,CJ451,CJ529,CJ583,CJ637,CJ691),SUM(CJ235,CJ289,CJ343,CJ397,CJ451,CJ529,CJ583,CJ637,CJ691))</f>
        <v>#N/A</v>
      </c>
      <c r="CK799" t="e">
        <f t="shared" ca="1" si="2118"/>
        <v>#N/A</v>
      </c>
      <c r="CL799" t="e">
        <f t="shared" ca="1" si="2118"/>
        <v>#N/A</v>
      </c>
      <c r="CM799" t="e">
        <f t="shared" ca="1" si="2118"/>
        <v>#N/A</v>
      </c>
      <c r="CN799" t="e">
        <f t="shared" ca="1" si="2118"/>
        <v>#N/A</v>
      </c>
      <c r="CO799" t="e">
        <f t="shared" ca="1" si="2118"/>
        <v>#N/A</v>
      </c>
      <c r="CP799" t="e">
        <f t="shared" ca="1" si="2118"/>
        <v>#N/A</v>
      </c>
      <c r="CQ799" t="e">
        <f t="shared" ca="1" si="2118"/>
        <v>#N/A</v>
      </c>
      <c r="CR799" t="e">
        <f t="shared" ca="1" si="2118"/>
        <v>#N/A</v>
      </c>
      <c r="CS799" t="e">
        <f t="shared" ca="1" si="2118"/>
        <v>#N/A</v>
      </c>
      <c r="CT799" t="e">
        <f t="shared" ca="1" si="2118"/>
        <v>#N/A</v>
      </c>
      <c r="CU799" t="e">
        <f t="shared" ca="1" si="2118"/>
        <v>#N/A</v>
      </c>
      <c r="CV799" t="e">
        <f t="shared" ca="1" si="2118"/>
        <v>#N/A</v>
      </c>
      <c r="CW799" t="e">
        <f t="shared" ca="1" si="2118"/>
        <v>#N/A</v>
      </c>
      <c r="CX799" t="e">
        <f t="shared" ca="1" si="2118"/>
        <v>#N/A</v>
      </c>
      <c r="CY799" t="e">
        <f t="shared" ca="1" si="2118"/>
        <v>#N/A</v>
      </c>
      <c r="CZ799" t="e">
        <f t="shared" ca="1" si="2118"/>
        <v>#N/A</v>
      </c>
      <c r="DA799" t="e">
        <f t="shared" ca="1" si="2118"/>
        <v>#N/A</v>
      </c>
      <c r="DB799" t="e">
        <f t="shared" ca="1" si="2118"/>
        <v>#N/A</v>
      </c>
      <c r="DC799" t="e">
        <f t="shared" ca="1" si="2118"/>
        <v>#N/A</v>
      </c>
      <c r="DD799" t="e">
        <f t="shared" ca="1" si="2118"/>
        <v>#N/A</v>
      </c>
      <c r="DE799" t="e">
        <f t="shared" ca="1" si="2118"/>
        <v>#N/A</v>
      </c>
      <c r="DF799" t="e">
        <f t="shared" ca="1" si="2118"/>
        <v>#N/A</v>
      </c>
      <c r="DG799" t="e">
        <f t="shared" ca="1" si="2118"/>
        <v>#N/A</v>
      </c>
      <c r="DH799" t="e">
        <f t="shared" ca="1" si="2118"/>
        <v>#N/A</v>
      </c>
      <c r="DI799" t="e">
        <f t="shared" ca="1" si="2118"/>
        <v>#N/A</v>
      </c>
      <c r="DJ799" s="91" t="e">
        <f t="shared" ca="1" si="2118"/>
        <v>#N/A</v>
      </c>
      <c r="DK799" t="e">
        <f t="shared" ca="1" si="2118"/>
        <v>#N/A</v>
      </c>
      <c r="DL799" t="e">
        <f t="shared" ca="1" si="2118"/>
        <v>#N/A</v>
      </c>
      <c r="DM799" t="e">
        <f t="shared" ca="1" si="2118"/>
        <v>#N/A</v>
      </c>
      <c r="DN799" t="e">
        <f t="shared" ca="1" si="2118"/>
        <v>#N/A</v>
      </c>
      <c r="DO799" t="e">
        <f t="shared" ca="1" si="2118"/>
        <v>#N/A</v>
      </c>
      <c r="DP799" t="e">
        <f t="shared" ref="DP799:EN799" ca="1" si="2119">IF($D799="new",SUM(DP19,DP127,DP181,DP235,DP289,DP343,DP397,DP451,DP529,DP583,DP637,DP691),SUM(DP235,DP289,DP343,DP397,DP451,DP529,DP583,DP637,DP691))</f>
        <v>#N/A</v>
      </c>
      <c r="DQ799" t="e">
        <f t="shared" ca="1" si="2119"/>
        <v>#N/A</v>
      </c>
      <c r="DR799" t="e">
        <f t="shared" ca="1" si="2119"/>
        <v>#N/A</v>
      </c>
      <c r="DS799" t="e">
        <f t="shared" ca="1" si="2119"/>
        <v>#N/A</v>
      </c>
      <c r="DT799" t="e">
        <f t="shared" ca="1" si="2119"/>
        <v>#N/A</v>
      </c>
      <c r="DU799" t="e">
        <f t="shared" ca="1" si="2119"/>
        <v>#N/A</v>
      </c>
      <c r="DV799" t="e">
        <f t="shared" ca="1" si="2119"/>
        <v>#N/A</v>
      </c>
      <c r="DW799" t="e">
        <f t="shared" ca="1" si="2119"/>
        <v>#N/A</v>
      </c>
      <c r="DX799" t="e">
        <f t="shared" ca="1" si="2119"/>
        <v>#N/A</v>
      </c>
      <c r="DY799" t="e">
        <f t="shared" ca="1" si="2119"/>
        <v>#N/A</v>
      </c>
      <c r="DZ799" t="e">
        <f t="shared" ca="1" si="2119"/>
        <v>#N/A</v>
      </c>
      <c r="EA799" t="e">
        <f t="shared" ca="1" si="2119"/>
        <v>#N/A</v>
      </c>
      <c r="EB799" t="e">
        <f t="shared" ca="1" si="2119"/>
        <v>#N/A</v>
      </c>
      <c r="EC799" t="e">
        <f t="shared" ca="1" si="2119"/>
        <v>#N/A</v>
      </c>
      <c r="ED799" t="e">
        <f t="shared" ca="1" si="2119"/>
        <v>#N/A</v>
      </c>
      <c r="EE799" t="e">
        <f t="shared" ca="1" si="2119"/>
        <v>#N/A</v>
      </c>
      <c r="EF799" t="e">
        <f t="shared" ca="1" si="2119"/>
        <v>#N/A</v>
      </c>
      <c r="EG799" t="e">
        <f t="shared" ca="1" si="2119"/>
        <v>#N/A</v>
      </c>
      <c r="EH799" t="e">
        <f t="shared" ca="1" si="2119"/>
        <v>#N/A</v>
      </c>
      <c r="EI799" t="e">
        <f t="shared" ca="1" si="2119"/>
        <v>#N/A</v>
      </c>
      <c r="EJ799" t="e">
        <f t="shared" ca="1" si="2119"/>
        <v>#N/A</v>
      </c>
      <c r="EK799" t="e">
        <f t="shared" ca="1" si="2119"/>
        <v>#N/A</v>
      </c>
      <c r="EL799" t="e">
        <f t="shared" ca="1" si="2119"/>
        <v>#N/A</v>
      </c>
      <c r="EM799" t="e">
        <f t="shared" ca="1" si="2119"/>
        <v>#N/A</v>
      </c>
      <c r="EN799" s="91" t="e">
        <f t="shared" ca="1" si="2119"/>
        <v>#N/A</v>
      </c>
    </row>
    <row r="800" spans="1:144">
      <c r="A800" t="str">
        <f ca="1"/>
        <v>Superstructure</v>
      </c>
      <c r="B800" t="str">
        <f ca="1"/>
        <v>Beams</v>
      </c>
      <c r="C800">
        <f ca="1"/>
        <v>0</v>
      </c>
      <c r="D800" t="str">
        <f ca="1"/>
        <v/>
      </c>
      <c r="E800">
        <f ca="1"/>
        <v>0</v>
      </c>
      <c r="F800">
        <f ca="1"/>
        <v>0</v>
      </c>
      <c r="G800">
        <f ca="1"/>
        <v>0</v>
      </c>
      <c r="H800" t="str">
        <f ca="1"/>
        <v/>
      </c>
      <c r="I800">
        <f ca="1"/>
        <v>0</v>
      </c>
      <c r="J800" t="str">
        <f ca="1"/>
        <v/>
      </c>
      <c r="K800" t="str">
        <f ca="1"/>
        <v>0</v>
      </c>
      <c r="L800" t="str">
        <f ca="1"/>
        <v>0</v>
      </c>
      <c r="M800" t="str">
        <f ca="1"/>
        <v>0</v>
      </c>
      <c r="X800" s="91" t="e">
        <f t="shared" ref="X800:BC800" ca="1" si="2120">IF($D800="new",SUM(X20,X128,X182,X236,X290,X344,X398,X452,X530,X584,X638,X692),SUM(X236,X290,X344,X398,X452,X530,X584,X638,X692))</f>
        <v>#N/A</v>
      </c>
      <c r="Y800" t="e">
        <f t="shared" ca="1" si="2120"/>
        <v>#N/A</v>
      </c>
      <c r="Z800" t="e">
        <f t="shared" ca="1" si="2120"/>
        <v>#N/A</v>
      </c>
      <c r="AA800" t="e">
        <f t="shared" ca="1" si="2120"/>
        <v>#N/A</v>
      </c>
      <c r="AB800" t="e">
        <f t="shared" ca="1" si="2120"/>
        <v>#N/A</v>
      </c>
      <c r="AC800" t="e">
        <f t="shared" ca="1" si="2120"/>
        <v>#N/A</v>
      </c>
      <c r="AD800" t="e">
        <f t="shared" ca="1" si="2120"/>
        <v>#N/A</v>
      </c>
      <c r="AE800" t="e">
        <f t="shared" ca="1" si="2120"/>
        <v>#N/A</v>
      </c>
      <c r="AF800" t="e">
        <f t="shared" ca="1" si="2120"/>
        <v>#N/A</v>
      </c>
      <c r="AG800" t="e">
        <f t="shared" ca="1" si="2120"/>
        <v>#N/A</v>
      </c>
      <c r="AH800" t="e">
        <f t="shared" ca="1" si="2120"/>
        <v>#N/A</v>
      </c>
      <c r="AI800" t="e">
        <f t="shared" ca="1" si="2120"/>
        <v>#N/A</v>
      </c>
      <c r="AJ800" t="e">
        <f t="shared" ca="1" si="2120"/>
        <v>#N/A</v>
      </c>
      <c r="AK800" t="e">
        <f t="shared" ca="1" si="2120"/>
        <v>#N/A</v>
      </c>
      <c r="AL800" t="e">
        <f t="shared" ca="1" si="2120"/>
        <v>#N/A</v>
      </c>
      <c r="AM800" t="e">
        <f t="shared" ca="1" si="2120"/>
        <v>#N/A</v>
      </c>
      <c r="AN800" t="e">
        <f t="shared" ca="1" si="2120"/>
        <v>#N/A</v>
      </c>
      <c r="AO800" t="e">
        <f t="shared" ca="1" si="2120"/>
        <v>#N/A</v>
      </c>
      <c r="AP800" t="e">
        <f t="shared" ca="1" si="2120"/>
        <v>#N/A</v>
      </c>
      <c r="AQ800" t="e">
        <f t="shared" ca="1" si="2120"/>
        <v>#N/A</v>
      </c>
      <c r="AR800" t="e">
        <f t="shared" ca="1" si="2120"/>
        <v>#N/A</v>
      </c>
      <c r="AS800" t="e">
        <f t="shared" ca="1" si="2120"/>
        <v>#N/A</v>
      </c>
      <c r="AT800" t="e">
        <f t="shared" ca="1" si="2120"/>
        <v>#N/A</v>
      </c>
      <c r="AU800" t="e">
        <f t="shared" ca="1" si="2120"/>
        <v>#N/A</v>
      </c>
      <c r="AV800" t="e">
        <f t="shared" ca="1" si="2120"/>
        <v>#N/A</v>
      </c>
      <c r="AW800" t="e">
        <f t="shared" ca="1" si="2120"/>
        <v>#N/A</v>
      </c>
      <c r="AX800" t="e">
        <f t="shared" ca="1" si="2120"/>
        <v>#N/A</v>
      </c>
      <c r="AY800" t="e">
        <f t="shared" ca="1" si="2120"/>
        <v>#N/A</v>
      </c>
      <c r="AZ800" t="e">
        <f t="shared" ca="1" si="2120"/>
        <v>#N/A</v>
      </c>
      <c r="BA800" t="e">
        <f t="shared" ca="1" si="2120"/>
        <v>#N/A</v>
      </c>
      <c r="BB800" s="91" t="e">
        <f t="shared" ca="1" si="2120"/>
        <v>#N/A</v>
      </c>
      <c r="BC800" t="e">
        <f t="shared" ca="1" si="2120"/>
        <v>#N/A</v>
      </c>
      <c r="BD800" t="e">
        <f t="shared" ref="BD800:CI800" ca="1" si="2121">IF($D800="new",SUM(BD20,BD128,BD182,BD236,BD290,BD344,BD398,BD452,BD530,BD584,BD638,BD692),SUM(BD236,BD290,BD344,BD398,BD452,BD530,BD584,BD638,BD692))</f>
        <v>#N/A</v>
      </c>
      <c r="BE800" t="e">
        <f t="shared" ca="1" si="2121"/>
        <v>#N/A</v>
      </c>
      <c r="BF800" t="e">
        <f t="shared" ca="1" si="2121"/>
        <v>#N/A</v>
      </c>
      <c r="BG800" t="e">
        <f t="shared" ca="1" si="2121"/>
        <v>#N/A</v>
      </c>
      <c r="BH800" t="e">
        <f t="shared" ca="1" si="2121"/>
        <v>#N/A</v>
      </c>
      <c r="BI800" t="e">
        <f t="shared" ca="1" si="2121"/>
        <v>#N/A</v>
      </c>
      <c r="BJ800" t="e">
        <f t="shared" ca="1" si="2121"/>
        <v>#N/A</v>
      </c>
      <c r="BK800" t="e">
        <f t="shared" ca="1" si="2121"/>
        <v>#N/A</v>
      </c>
      <c r="BL800" t="e">
        <f t="shared" ca="1" si="2121"/>
        <v>#N/A</v>
      </c>
      <c r="BM800" t="e">
        <f t="shared" ca="1" si="2121"/>
        <v>#N/A</v>
      </c>
      <c r="BN800" t="e">
        <f t="shared" ca="1" si="2121"/>
        <v>#N/A</v>
      </c>
      <c r="BO800" t="e">
        <f t="shared" ca="1" si="2121"/>
        <v>#N/A</v>
      </c>
      <c r="BP800" t="e">
        <f t="shared" ca="1" si="2121"/>
        <v>#N/A</v>
      </c>
      <c r="BQ800" t="e">
        <f t="shared" ca="1" si="2121"/>
        <v>#N/A</v>
      </c>
      <c r="BR800" t="e">
        <f t="shared" ca="1" si="2121"/>
        <v>#N/A</v>
      </c>
      <c r="BS800" t="e">
        <f t="shared" ca="1" si="2121"/>
        <v>#N/A</v>
      </c>
      <c r="BT800" t="e">
        <f t="shared" ca="1" si="2121"/>
        <v>#N/A</v>
      </c>
      <c r="BU800" t="e">
        <f t="shared" ca="1" si="2121"/>
        <v>#N/A</v>
      </c>
      <c r="BV800" t="e">
        <f t="shared" ca="1" si="2121"/>
        <v>#N/A</v>
      </c>
      <c r="BW800" t="e">
        <f t="shared" ca="1" si="2121"/>
        <v>#N/A</v>
      </c>
      <c r="BX800" t="e">
        <f t="shared" ca="1" si="2121"/>
        <v>#N/A</v>
      </c>
      <c r="BY800" t="e">
        <f t="shared" ca="1" si="2121"/>
        <v>#N/A</v>
      </c>
      <c r="BZ800" t="e">
        <f t="shared" ca="1" si="2121"/>
        <v>#N/A</v>
      </c>
      <c r="CA800" t="e">
        <f t="shared" ca="1" si="2121"/>
        <v>#N/A</v>
      </c>
      <c r="CB800" t="e">
        <f t="shared" ca="1" si="2121"/>
        <v>#N/A</v>
      </c>
      <c r="CC800" t="e">
        <f t="shared" ca="1" si="2121"/>
        <v>#N/A</v>
      </c>
      <c r="CD800" t="e">
        <f t="shared" ca="1" si="2121"/>
        <v>#N/A</v>
      </c>
      <c r="CE800" t="e">
        <f t="shared" ca="1" si="2121"/>
        <v>#N/A</v>
      </c>
      <c r="CF800" s="91" t="e">
        <f t="shared" ca="1" si="2121"/>
        <v>#N/A</v>
      </c>
      <c r="CG800" t="e">
        <f t="shared" ca="1" si="2121"/>
        <v>#N/A</v>
      </c>
      <c r="CH800" t="e">
        <f t="shared" ca="1" si="2121"/>
        <v>#N/A</v>
      </c>
      <c r="CI800" t="e">
        <f t="shared" ca="1" si="2121"/>
        <v>#N/A</v>
      </c>
      <c r="CJ800" t="e">
        <f t="shared" ref="CJ800:DO800" ca="1" si="2122">IF($D800="new",SUM(CJ20,CJ128,CJ182,CJ236,CJ290,CJ344,CJ398,CJ452,CJ530,CJ584,CJ638,CJ692),SUM(CJ236,CJ290,CJ344,CJ398,CJ452,CJ530,CJ584,CJ638,CJ692))</f>
        <v>#N/A</v>
      </c>
      <c r="CK800" t="e">
        <f t="shared" ca="1" si="2122"/>
        <v>#N/A</v>
      </c>
      <c r="CL800" t="e">
        <f t="shared" ca="1" si="2122"/>
        <v>#N/A</v>
      </c>
      <c r="CM800" t="e">
        <f t="shared" ca="1" si="2122"/>
        <v>#N/A</v>
      </c>
      <c r="CN800" t="e">
        <f t="shared" ca="1" si="2122"/>
        <v>#N/A</v>
      </c>
      <c r="CO800" t="e">
        <f t="shared" ca="1" si="2122"/>
        <v>#N/A</v>
      </c>
      <c r="CP800" t="e">
        <f t="shared" ca="1" si="2122"/>
        <v>#N/A</v>
      </c>
      <c r="CQ800" t="e">
        <f t="shared" ca="1" si="2122"/>
        <v>#N/A</v>
      </c>
      <c r="CR800" t="e">
        <f t="shared" ca="1" si="2122"/>
        <v>#N/A</v>
      </c>
      <c r="CS800" t="e">
        <f t="shared" ca="1" si="2122"/>
        <v>#N/A</v>
      </c>
      <c r="CT800" t="e">
        <f t="shared" ca="1" si="2122"/>
        <v>#N/A</v>
      </c>
      <c r="CU800" t="e">
        <f t="shared" ca="1" si="2122"/>
        <v>#N/A</v>
      </c>
      <c r="CV800" t="e">
        <f t="shared" ca="1" si="2122"/>
        <v>#N/A</v>
      </c>
      <c r="CW800" t="e">
        <f t="shared" ca="1" si="2122"/>
        <v>#N/A</v>
      </c>
      <c r="CX800" t="e">
        <f t="shared" ca="1" si="2122"/>
        <v>#N/A</v>
      </c>
      <c r="CY800" t="e">
        <f t="shared" ca="1" si="2122"/>
        <v>#N/A</v>
      </c>
      <c r="CZ800" t="e">
        <f t="shared" ca="1" si="2122"/>
        <v>#N/A</v>
      </c>
      <c r="DA800" t="e">
        <f t="shared" ca="1" si="2122"/>
        <v>#N/A</v>
      </c>
      <c r="DB800" t="e">
        <f t="shared" ca="1" si="2122"/>
        <v>#N/A</v>
      </c>
      <c r="DC800" t="e">
        <f t="shared" ca="1" si="2122"/>
        <v>#N/A</v>
      </c>
      <c r="DD800" t="e">
        <f t="shared" ca="1" si="2122"/>
        <v>#N/A</v>
      </c>
      <c r="DE800" t="e">
        <f t="shared" ca="1" si="2122"/>
        <v>#N/A</v>
      </c>
      <c r="DF800" t="e">
        <f t="shared" ca="1" si="2122"/>
        <v>#N/A</v>
      </c>
      <c r="DG800" t="e">
        <f t="shared" ca="1" si="2122"/>
        <v>#N/A</v>
      </c>
      <c r="DH800" t="e">
        <f t="shared" ca="1" si="2122"/>
        <v>#N/A</v>
      </c>
      <c r="DI800" t="e">
        <f t="shared" ca="1" si="2122"/>
        <v>#N/A</v>
      </c>
      <c r="DJ800" s="91" t="e">
        <f t="shared" ca="1" si="2122"/>
        <v>#N/A</v>
      </c>
      <c r="DK800" t="e">
        <f t="shared" ca="1" si="2122"/>
        <v>#N/A</v>
      </c>
      <c r="DL800" t="e">
        <f t="shared" ca="1" si="2122"/>
        <v>#N/A</v>
      </c>
      <c r="DM800" t="e">
        <f t="shared" ca="1" si="2122"/>
        <v>#N/A</v>
      </c>
      <c r="DN800" t="e">
        <f t="shared" ca="1" si="2122"/>
        <v>#N/A</v>
      </c>
      <c r="DO800" t="e">
        <f t="shared" ca="1" si="2122"/>
        <v>#N/A</v>
      </c>
      <c r="DP800" t="e">
        <f t="shared" ref="DP800:EN800" ca="1" si="2123">IF($D800="new",SUM(DP20,DP128,DP182,DP236,DP290,DP344,DP398,DP452,DP530,DP584,DP638,DP692),SUM(DP236,DP290,DP344,DP398,DP452,DP530,DP584,DP638,DP692))</f>
        <v>#N/A</v>
      </c>
      <c r="DQ800" t="e">
        <f t="shared" ca="1" si="2123"/>
        <v>#N/A</v>
      </c>
      <c r="DR800" t="e">
        <f t="shared" ca="1" si="2123"/>
        <v>#N/A</v>
      </c>
      <c r="DS800" t="e">
        <f t="shared" ca="1" si="2123"/>
        <v>#N/A</v>
      </c>
      <c r="DT800" t="e">
        <f t="shared" ca="1" si="2123"/>
        <v>#N/A</v>
      </c>
      <c r="DU800" t="e">
        <f t="shared" ca="1" si="2123"/>
        <v>#N/A</v>
      </c>
      <c r="DV800" t="e">
        <f t="shared" ca="1" si="2123"/>
        <v>#N/A</v>
      </c>
      <c r="DW800" t="e">
        <f t="shared" ca="1" si="2123"/>
        <v>#N/A</v>
      </c>
      <c r="DX800" t="e">
        <f t="shared" ca="1" si="2123"/>
        <v>#N/A</v>
      </c>
      <c r="DY800" t="e">
        <f t="shared" ca="1" si="2123"/>
        <v>#N/A</v>
      </c>
      <c r="DZ800" t="e">
        <f t="shared" ca="1" si="2123"/>
        <v>#N/A</v>
      </c>
      <c r="EA800" t="e">
        <f t="shared" ca="1" si="2123"/>
        <v>#N/A</v>
      </c>
      <c r="EB800" t="e">
        <f t="shared" ca="1" si="2123"/>
        <v>#N/A</v>
      </c>
      <c r="EC800" t="e">
        <f t="shared" ca="1" si="2123"/>
        <v>#N/A</v>
      </c>
      <c r="ED800" t="e">
        <f t="shared" ca="1" si="2123"/>
        <v>#N/A</v>
      </c>
      <c r="EE800" t="e">
        <f t="shared" ca="1" si="2123"/>
        <v>#N/A</v>
      </c>
      <c r="EF800" t="e">
        <f t="shared" ca="1" si="2123"/>
        <v>#N/A</v>
      </c>
      <c r="EG800" t="e">
        <f t="shared" ca="1" si="2123"/>
        <v>#N/A</v>
      </c>
      <c r="EH800" t="e">
        <f t="shared" ca="1" si="2123"/>
        <v>#N/A</v>
      </c>
      <c r="EI800" t="e">
        <f t="shared" ca="1" si="2123"/>
        <v>#N/A</v>
      </c>
      <c r="EJ800" t="e">
        <f t="shared" ca="1" si="2123"/>
        <v>#N/A</v>
      </c>
      <c r="EK800" t="e">
        <f t="shared" ca="1" si="2123"/>
        <v>#N/A</v>
      </c>
      <c r="EL800" t="e">
        <f t="shared" ca="1" si="2123"/>
        <v>#N/A</v>
      </c>
      <c r="EM800" t="e">
        <f t="shared" ca="1" si="2123"/>
        <v>#N/A</v>
      </c>
      <c r="EN800" s="91" t="e">
        <f t="shared" ca="1" si="2123"/>
        <v>#N/A</v>
      </c>
    </row>
    <row r="801" spans="1:144">
      <c r="A801" t="str">
        <f ca="1"/>
        <v>Superstructure</v>
      </c>
      <c r="B801" t="str">
        <f ca="1"/>
        <v>Secondary beams</v>
      </c>
      <c r="C801">
        <f ca="1"/>
        <v>0</v>
      </c>
      <c r="D801" t="str">
        <f ca="1"/>
        <v/>
      </c>
      <c r="E801">
        <f ca="1"/>
        <v>0</v>
      </c>
      <c r="F801">
        <f ca="1"/>
        <v>0</v>
      </c>
      <c r="G801">
        <f ca="1"/>
        <v>0</v>
      </c>
      <c r="H801" t="str">
        <f ca="1"/>
        <v/>
      </c>
      <c r="I801">
        <f ca="1"/>
        <v>0</v>
      </c>
      <c r="J801" t="str">
        <f ca="1"/>
        <v/>
      </c>
      <c r="K801" t="str">
        <f ca="1"/>
        <v>0</v>
      </c>
      <c r="L801" t="str">
        <f ca="1"/>
        <v>0</v>
      </c>
      <c r="M801" t="str">
        <f ca="1"/>
        <v>0</v>
      </c>
      <c r="X801" s="91" t="e">
        <f t="shared" ref="X801:BC801" ca="1" si="2124">IF($D801="new",SUM(X21,X129,X183,X237,X291,X345,X399,X453,X531,X585,X639,X693),SUM(X237,X291,X345,X399,X453,X531,X585,X639,X693))</f>
        <v>#N/A</v>
      </c>
      <c r="Y801" t="e">
        <f t="shared" ca="1" si="2124"/>
        <v>#N/A</v>
      </c>
      <c r="Z801" t="e">
        <f t="shared" ca="1" si="2124"/>
        <v>#N/A</v>
      </c>
      <c r="AA801" t="e">
        <f t="shared" ca="1" si="2124"/>
        <v>#N/A</v>
      </c>
      <c r="AB801" t="e">
        <f t="shared" ca="1" si="2124"/>
        <v>#N/A</v>
      </c>
      <c r="AC801" t="e">
        <f t="shared" ca="1" si="2124"/>
        <v>#N/A</v>
      </c>
      <c r="AD801" t="e">
        <f t="shared" ca="1" si="2124"/>
        <v>#N/A</v>
      </c>
      <c r="AE801" t="e">
        <f t="shared" ca="1" si="2124"/>
        <v>#N/A</v>
      </c>
      <c r="AF801" t="e">
        <f t="shared" ca="1" si="2124"/>
        <v>#N/A</v>
      </c>
      <c r="AG801" t="e">
        <f t="shared" ca="1" si="2124"/>
        <v>#N/A</v>
      </c>
      <c r="AH801" t="e">
        <f t="shared" ca="1" si="2124"/>
        <v>#N/A</v>
      </c>
      <c r="AI801" t="e">
        <f t="shared" ca="1" si="2124"/>
        <v>#N/A</v>
      </c>
      <c r="AJ801" t="e">
        <f t="shared" ca="1" si="2124"/>
        <v>#N/A</v>
      </c>
      <c r="AK801" t="e">
        <f t="shared" ca="1" si="2124"/>
        <v>#N/A</v>
      </c>
      <c r="AL801" t="e">
        <f t="shared" ca="1" si="2124"/>
        <v>#N/A</v>
      </c>
      <c r="AM801" t="e">
        <f t="shared" ca="1" si="2124"/>
        <v>#N/A</v>
      </c>
      <c r="AN801" t="e">
        <f t="shared" ca="1" si="2124"/>
        <v>#N/A</v>
      </c>
      <c r="AO801" t="e">
        <f t="shared" ca="1" si="2124"/>
        <v>#N/A</v>
      </c>
      <c r="AP801" t="e">
        <f t="shared" ca="1" si="2124"/>
        <v>#N/A</v>
      </c>
      <c r="AQ801" t="e">
        <f t="shared" ca="1" si="2124"/>
        <v>#N/A</v>
      </c>
      <c r="AR801" t="e">
        <f t="shared" ca="1" si="2124"/>
        <v>#N/A</v>
      </c>
      <c r="AS801" t="e">
        <f t="shared" ca="1" si="2124"/>
        <v>#N/A</v>
      </c>
      <c r="AT801" t="e">
        <f t="shared" ca="1" si="2124"/>
        <v>#N/A</v>
      </c>
      <c r="AU801" t="e">
        <f t="shared" ca="1" si="2124"/>
        <v>#N/A</v>
      </c>
      <c r="AV801" t="e">
        <f t="shared" ca="1" si="2124"/>
        <v>#N/A</v>
      </c>
      <c r="AW801" t="e">
        <f t="shared" ca="1" si="2124"/>
        <v>#N/A</v>
      </c>
      <c r="AX801" t="e">
        <f t="shared" ca="1" si="2124"/>
        <v>#N/A</v>
      </c>
      <c r="AY801" t="e">
        <f t="shared" ca="1" si="2124"/>
        <v>#N/A</v>
      </c>
      <c r="AZ801" t="e">
        <f t="shared" ca="1" si="2124"/>
        <v>#N/A</v>
      </c>
      <c r="BA801" t="e">
        <f t="shared" ca="1" si="2124"/>
        <v>#N/A</v>
      </c>
      <c r="BB801" s="91" t="e">
        <f t="shared" ca="1" si="2124"/>
        <v>#N/A</v>
      </c>
      <c r="BC801" t="e">
        <f t="shared" ca="1" si="2124"/>
        <v>#N/A</v>
      </c>
      <c r="BD801" t="e">
        <f t="shared" ref="BD801:CI801" ca="1" si="2125">IF($D801="new",SUM(BD21,BD129,BD183,BD237,BD291,BD345,BD399,BD453,BD531,BD585,BD639,BD693),SUM(BD237,BD291,BD345,BD399,BD453,BD531,BD585,BD639,BD693))</f>
        <v>#N/A</v>
      </c>
      <c r="BE801" t="e">
        <f t="shared" ca="1" si="2125"/>
        <v>#N/A</v>
      </c>
      <c r="BF801" t="e">
        <f t="shared" ca="1" si="2125"/>
        <v>#N/A</v>
      </c>
      <c r="BG801" t="e">
        <f t="shared" ca="1" si="2125"/>
        <v>#N/A</v>
      </c>
      <c r="BH801" t="e">
        <f t="shared" ca="1" si="2125"/>
        <v>#N/A</v>
      </c>
      <c r="BI801" t="e">
        <f t="shared" ca="1" si="2125"/>
        <v>#N/A</v>
      </c>
      <c r="BJ801" t="e">
        <f t="shared" ca="1" si="2125"/>
        <v>#N/A</v>
      </c>
      <c r="BK801" t="e">
        <f t="shared" ca="1" si="2125"/>
        <v>#N/A</v>
      </c>
      <c r="BL801" t="e">
        <f t="shared" ca="1" si="2125"/>
        <v>#N/A</v>
      </c>
      <c r="BM801" t="e">
        <f t="shared" ca="1" si="2125"/>
        <v>#N/A</v>
      </c>
      <c r="BN801" t="e">
        <f t="shared" ca="1" si="2125"/>
        <v>#N/A</v>
      </c>
      <c r="BO801" t="e">
        <f t="shared" ca="1" si="2125"/>
        <v>#N/A</v>
      </c>
      <c r="BP801" t="e">
        <f t="shared" ca="1" si="2125"/>
        <v>#N/A</v>
      </c>
      <c r="BQ801" t="e">
        <f t="shared" ca="1" si="2125"/>
        <v>#N/A</v>
      </c>
      <c r="BR801" t="e">
        <f t="shared" ca="1" si="2125"/>
        <v>#N/A</v>
      </c>
      <c r="BS801" t="e">
        <f t="shared" ca="1" si="2125"/>
        <v>#N/A</v>
      </c>
      <c r="BT801" t="e">
        <f t="shared" ca="1" si="2125"/>
        <v>#N/A</v>
      </c>
      <c r="BU801" t="e">
        <f t="shared" ca="1" si="2125"/>
        <v>#N/A</v>
      </c>
      <c r="BV801" t="e">
        <f t="shared" ca="1" si="2125"/>
        <v>#N/A</v>
      </c>
      <c r="BW801" t="e">
        <f t="shared" ca="1" si="2125"/>
        <v>#N/A</v>
      </c>
      <c r="BX801" t="e">
        <f t="shared" ca="1" si="2125"/>
        <v>#N/A</v>
      </c>
      <c r="BY801" t="e">
        <f t="shared" ca="1" si="2125"/>
        <v>#N/A</v>
      </c>
      <c r="BZ801" t="e">
        <f t="shared" ca="1" si="2125"/>
        <v>#N/A</v>
      </c>
      <c r="CA801" t="e">
        <f t="shared" ca="1" si="2125"/>
        <v>#N/A</v>
      </c>
      <c r="CB801" t="e">
        <f t="shared" ca="1" si="2125"/>
        <v>#N/A</v>
      </c>
      <c r="CC801" t="e">
        <f t="shared" ca="1" si="2125"/>
        <v>#N/A</v>
      </c>
      <c r="CD801" t="e">
        <f t="shared" ca="1" si="2125"/>
        <v>#N/A</v>
      </c>
      <c r="CE801" t="e">
        <f t="shared" ca="1" si="2125"/>
        <v>#N/A</v>
      </c>
      <c r="CF801" s="91" t="e">
        <f t="shared" ca="1" si="2125"/>
        <v>#N/A</v>
      </c>
      <c r="CG801" t="e">
        <f t="shared" ca="1" si="2125"/>
        <v>#N/A</v>
      </c>
      <c r="CH801" t="e">
        <f t="shared" ca="1" si="2125"/>
        <v>#N/A</v>
      </c>
      <c r="CI801" t="e">
        <f t="shared" ca="1" si="2125"/>
        <v>#N/A</v>
      </c>
      <c r="CJ801" t="e">
        <f t="shared" ref="CJ801:DO801" ca="1" si="2126">IF($D801="new",SUM(CJ21,CJ129,CJ183,CJ237,CJ291,CJ345,CJ399,CJ453,CJ531,CJ585,CJ639,CJ693),SUM(CJ237,CJ291,CJ345,CJ399,CJ453,CJ531,CJ585,CJ639,CJ693))</f>
        <v>#N/A</v>
      </c>
      <c r="CK801" t="e">
        <f t="shared" ca="1" si="2126"/>
        <v>#N/A</v>
      </c>
      <c r="CL801" t="e">
        <f t="shared" ca="1" si="2126"/>
        <v>#N/A</v>
      </c>
      <c r="CM801" t="e">
        <f t="shared" ca="1" si="2126"/>
        <v>#N/A</v>
      </c>
      <c r="CN801" t="e">
        <f t="shared" ca="1" si="2126"/>
        <v>#N/A</v>
      </c>
      <c r="CO801" t="e">
        <f t="shared" ca="1" si="2126"/>
        <v>#N/A</v>
      </c>
      <c r="CP801" t="e">
        <f t="shared" ca="1" si="2126"/>
        <v>#N/A</v>
      </c>
      <c r="CQ801" t="e">
        <f t="shared" ca="1" si="2126"/>
        <v>#N/A</v>
      </c>
      <c r="CR801" t="e">
        <f t="shared" ca="1" si="2126"/>
        <v>#N/A</v>
      </c>
      <c r="CS801" t="e">
        <f t="shared" ca="1" si="2126"/>
        <v>#N/A</v>
      </c>
      <c r="CT801" t="e">
        <f t="shared" ca="1" si="2126"/>
        <v>#N/A</v>
      </c>
      <c r="CU801" t="e">
        <f t="shared" ca="1" si="2126"/>
        <v>#N/A</v>
      </c>
      <c r="CV801" t="e">
        <f t="shared" ca="1" si="2126"/>
        <v>#N/A</v>
      </c>
      <c r="CW801" t="e">
        <f t="shared" ca="1" si="2126"/>
        <v>#N/A</v>
      </c>
      <c r="CX801" t="e">
        <f t="shared" ca="1" si="2126"/>
        <v>#N/A</v>
      </c>
      <c r="CY801" t="e">
        <f t="shared" ca="1" si="2126"/>
        <v>#N/A</v>
      </c>
      <c r="CZ801" t="e">
        <f t="shared" ca="1" si="2126"/>
        <v>#N/A</v>
      </c>
      <c r="DA801" t="e">
        <f t="shared" ca="1" si="2126"/>
        <v>#N/A</v>
      </c>
      <c r="DB801" t="e">
        <f t="shared" ca="1" si="2126"/>
        <v>#N/A</v>
      </c>
      <c r="DC801" t="e">
        <f t="shared" ca="1" si="2126"/>
        <v>#N/A</v>
      </c>
      <c r="DD801" t="e">
        <f t="shared" ca="1" si="2126"/>
        <v>#N/A</v>
      </c>
      <c r="DE801" t="e">
        <f t="shared" ca="1" si="2126"/>
        <v>#N/A</v>
      </c>
      <c r="DF801" t="e">
        <f t="shared" ca="1" si="2126"/>
        <v>#N/A</v>
      </c>
      <c r="DG801" t="e">
        <f t="shared" ca="1" si="2126"/>
        <v>#N/A</v>
      </c>
      <c r="DH801" t="e">
        <f t="shared" ca="1" si="2126"/>
        <v>#N/A</v>
      </c>
      <c r="DI801" t="e">
        <f t="shared" ca="1" si="2126"/>
        <v>#N/A</v>
      </c>
      <c r="DJ801" s="91" t="e">
        <f t="shared" ca="1" si="2126"/>
        <v>#N/A</v>
      </c>
      <c r="DK801" t="e">
        <f t="shared" ca="1" si="2126"/>
        <v>#N/A</v>
      </c>
      <c r="DL801" t="e">
        <f t="shared" ca="1" si="2126"/>
        <v>#N/A</v>
      </c>
      <c r="DM801" t="e">
        <f t="shared" ca="1" si="2126"/>
        <v>#N/A</v>
      </c>
      <c r="DN801" t="e">
        <f t="shared" ca="1" si="2126"/>
        <v>#N/A</v>
      </c>
      <c r="DO801" t="e">
        <f t="shared" ca="1" si="2126"/>
        <v>#N/A</v>
      </c>
      <c r="DP801" t="e">
        <f t="shared" ref="DP801:EN801" ca="1" si="2127">IF($D801="new",SUM(DP21,DP129,DP183,DP237,DP291,DP345,DP399,DP453,DP531,DP585,DP639,DP693),SUM(DP237,DP291,DP345,DP399,DP453,DP531,DP585,DP639,DP693))</f>
        <v>#N/A</v>
      </c>
      <c r="DQ801" t="e">
        <f t="shared" ca="1" si="2127"/>
        <v>#N/A</v>
      </c>
      <c r="DR801" t="e">
        <f t="shared" ca="1" si="2127"/>
        <v>#N/A</v>
      </c>
      <c r="DS801" t="e">
        <f t="shared" ca="1" si="2127"/>
        <v>#N/A</v>
      </c>
      <c r="DT801" t="e">
        <f t="shared" ca="1" si="2127"/>
        <v>#N/A</v>
      </c>
      <c r="DU801" t="e">
        <f t="shared" ca="1" si="2127"/>
        <v>#N/A</v>
      </c>
      <c r="DV801" t="e">
        <f t="shared" ca="1" si="2127"/>
        <v>#N/A</v>
      </c>
      <c r="DW801" t="e">
        <f t="shared" ca="1" si="2127"/>
        <v>#N/A</v>
      </c>
      <c r="DX801" t="e">
        <f t="shared" ca="1" si="2127"/>
        <v>#N/A</v>
      </c>
      <c r="DY801" t="e">
        <f t="shared" ca="1" si="2127"/>
        <v>#N/A</v>
      </c>
      <c r="DZ801" t="e">
        <f t="shared" ca="1" si="2127"/>
        <v>#N/A</v>
      </c>
      <c r="EA801" t="e">
        <f t="shared" ca="1" si="2127"/>
        <v>#N/A</v>
      </c>
      <c r="EB801" t="e">
        <f t="shared" ca="1" si="2127"/>
        <v>#N/A</v>
      </c>
      <c r="EC801" t="e">
        <f t="shared" ca="1" si="2127"/>
        <v>#N/A</v>
      </c>
      <c r="ED801" t="e">
        <f t="shared" ca="1" si="2127"/>
        <v>#N/A</v>
      </c>
      <c r="EE801" t="e">
        <f t="shared" ca="1" si="2127"/>
        <v>#N/A</v>
      </c>
      <c r="EF801" t="e">
        <f t="shared" ca="1" si="2127"/>
        <v>#N/A</v>
      </c>
      <c r="EG801" t="e">
        <f t="shared" ca="1" si="2127"/>
        <v>#N/A</v>
      </c>
      <c r="EH801" t="e">
        <f t="shared" ca="1" si="2127"/>
        <v>#N/A</v>
      </c>
      <c r="EI801" t="e">
        <f t="shared" ca="1" si="2127"/>
        <v>#N/A</v>
      </c>
      <c r="EJ801" t="e">
        <f t="shared" ca="1" si="2127"/>
        <v>#N/A</v>
      </c>
      <c r="EK801" t="e">
        <f t="shared" ca="1" si="2127"/>
        <v>#N/A</v>
      </c>
      <c r="EL801" t="e">
        <f t="shared" ca="1" si="2127"/>
        <v>#N/A</v>
      </c>
      <c r="EM801" t="e">
        <f t="shared" ca="1" si="2127"/>
        <v>#N/A</v>
      </c>
      <c r="EN801" s="91" t="e">
        <f t="shared" ca="1" si="2127"/>
        <v>#N/A</v>
      </c>
    </row>
    <row r="802" spans="1:144">
      <c r="A802" t="str">
        <f ca="1"/>
        <v>Upper floors</v>
      </c>
      <c r="B802" t="str">
        <f ca="1"/>
        <v>Floor slab</v>
      </c>
      <c r="C802">
        <f ca="1"/>
        <v>0</v>
      </c>
      <c r="D802" t="str">
        <f ca="1"/>
        <v/>
      </c>
      <c r="E802">
        <f ca="1"/>
        <v>0</v>
      </c>
      <c r="F802">
        <f ca="1"/>
        <v>0</v>
      </c>
      <c r="G802">
        <f ca="1"/>
        <v>0</v>
      </c>
      <c r="H802" t="str">
        <f ca="1"/>
        <v/>
      </c>
      <c r="I802">
        <f ca="1"/>
        <v>0</v>
      </c>
      <c r="J802" t="str">
        <f ca="1"/>
        <v/>
      </c>
      <c r="K802" t="str">
        <f ca="1"/>
        <v>0</v>
      </c>
      <c r="L802" t="str">
        <f ca="1"/>
        <v>0</v>
      </c>
      <c r="M802" t="str">
        <f ca="1"/>
        <v>0</v>
      </c>
      <c r="X802" s="91" t="e">
        <f t="shared" ref="X802:BC802" ca="1" si="2128">IF($D802="new",SUM(X22,X130,X184,X238,X292,X346,X400,X454,X532,X586,X640,X694),SUM(X238,X292,X346,X400,X454,X532,X586,X640,X694))</f>
        <v>#N/A</v>
      </c>
      <c r="Y802" t="e">
        <f t="shared" ca="1" si="2128"/>
        <v>#N/A</v>
      </c>
      <c r="Z802" t="e">
        <f t="shared" ca="1" si="2128"/>
        <v>#N/A</v>
      </c>
      <c r="AA802" t="e">
        <f t="shared" ca="1" si="2128"/>
        <v>#N/A</v>
      </c>
      <c r="AB802" t="e">
        <f t="shared" ca="1" si="2128"/>
        <v>#N/A</v>
      </c>
      <c r="AC802" t="e">
        <f t="shared" ca="1" si="2128"/>
        <v>#N/A</v>
      </c>
      <c r="AD802" t="e">
        <f t="shared" ca="1" si="2128"/>
        <v>#N/A</v>
      </c>
      <c r="AE802" t="e">
        <f t="shared" ca="1" si="2128"/>
        <v>#N/A</v>
      </c>
      <c r="AF802" t="e">
        <f t="shared" ca="1" si="2128"/>
        <v>#N/A</v>
      </c>
      <c r="AG802" t="e">
        <f t="shared" ca="1" si="2128"/>
        <v>#N/A</v>
      </c>
      <c r="AH802" t="e">
        <f t="shared" ca="1" si="2128"/>
        <v>#N/A</v>
      </c>
      <c r="AI802" t="e">
        <f t="shared" ca="1" si="2128"/>
        <v>#N/A</v>
      </c>
      <c r="AJ802" t="e">
        <f t="shared" ca="1" si="2128"/>
        <v>#N/A</v>
      </c>
      <c r="AK802" t="e">
        <f t="shared" ca="1" si="2128"/>
        <v>#N/A</v>
      </c>
      <c r="AL802" t="e">
        <f t="shared" ca="1" si="2128"/>
        <v>#N/A</v>
      </c>
      <c r="AM802" t="e">
        <f t="shared" ca="1" si="2128"/>
        <v>#N/A</v>
      </c>
      <c r="AN802" t="e">
        <f t="shared" ca="1" si="2128"/>
        <v>#N/A</v>
      </c>
      <c r="AO802" t="e">
        <f t="shared" ca="1" si="2128"/>
        <v>#N/A</v>
      </c>
      <c r="AP802" t="e">
        <f t="shared" ca="1" si="2128"/>
        <v>#N/A</v>
      </c>
      <c r="AQ802" t="e">
        <f t="shared" ca="1" si="2128"/>
        <v>#N/A</v>
      </c>
      <c r="AR802" t="e">
        <f t="shared" ca="1" si="2128"/>
        <v>#N/A</v>
      </c>
      <c r="AS802" t="e">
        <f t="shared" ca="1" si="2128"/>
        <v>#N/A</v>
      </c>
      <c r="AT802" t="e">
        <f t="shared" ca="1" si="2128"/>
        <v>#N/A</v>
      </c>
      <c r="AU802" t="e">
        <f t="shared" ca="1" si="2128"/>
        <v>#N/A</v>
      </c>
      <c r="AV802" t="e">
        <f t="shared" ca="1" si="2128"/>
        <v>#N/A</v>
      </c>
      <c r="AW802" t="e">
        <f t="shared" ca="1" si="2128"/>
        <v>#N/A</v>
      </c>
      <c r="AX802" t="e">
        <f t="shared" ca="1" si="2128"/>
        <v>#N/A</v>
      </c>
      <c r="AY802" t="e">
        <f t="shared" ca="1" si="2128"/>
        <v>#N/A</v>
      </c>
      <c r="AZ802" t="e">
        <f t="shared" ca="1" si="2128"/>
        <v>#N/A</v>
      </c>
      <c r="BA802" t="e">
        <f t="shared" ca="1" si="2128"/>
        <v>#N/A</v>
      </c>
      <c r="BB802" s="91" t="e">
        <f t="shared" ca="1" si="2128"/>
        <v>#N/A</v>
      </c>
      <c r="BC802" t="e">
        <f t="shared" ca="1" si="2128"/>
        <v>#N/A</v>
      </c>
      <c r="BD802" t="e">
        <f t="shared" ref="BD802:CI802" ca="1" si="2129">IF($D802="new",SUM(BD22,BD130,BD184,BD238,BD292,BD346,BD400,BD454,BD532,BD586,BD640,BD694),SUM(BD238,BD292,BD346,BD400,BD454,BD532,BD586,BD640,BD694))</f>
        <v>#N/A</v>
      </c>
      <c r="BE802" t="e">
        <f t="shared" ca="1" si="2129"/>
        <v>#N/A</v>
      </c>
      <c r="BF802" t="e">
        <f t="shared" ca="1" si="2129"/>
        <v>#N/A</v>
      </c>
      <c r="BG802" t="e">
        <f t="shared" ca="1" si="2129"/>
        <v>#N/A</v>
      </c>
      <c r="BH802" t="e">
        <f t="shared" ca="1" si="2129"/>
        <v>#N/A</v>
      </c>
      <c r="BI802" t="e">
        <f t="shared" ca="1" si="2129"/>
        <v>#N/A</v>
      </c>
      <c r="BJ802" t="e">
        <f t="shared" ca="1" si="2129"/>
        <v>#N/A</v>
      </c>
      <c r="BK802" t="e">
        <f t="shared" ca="1" si="2129"/>
        <v>#N/A</v>
      </c>
      <c r="BL802" t="e">
        <f t="shared" ca="1" si="2129"/>
        <v>#N/A</v>
      </c>
      <c r="BM802" t="e">
        <f t="shared" ca="1" si="2129"/>
        <v>#N/A</v>
      </c>
      <c r="BN802" t="e">
        <f t="shared" ca="1" si="2129"/>
        <v>#N/A</v>
      </c>
      <c r="BO802" t="e">
        <f t="shared" ca="1" si="2129"/>
        <v>#N/A</v>
      </c>
      <c r="BP802" t="e">
        <f t="shared" ca="1" si="2129"/>
        <v>#N/A</v>
      </c>
      <c r="BQ802" t="e">
        <f t="shared" ca="1" si="2129"/>
        <v>#N/A</v>
      </c>
      <c r="BR802" t="e">
        <f t="shared" ca="1" si="2129"/>
        <v>#N/A</v>
      </c>
      <c r="BS802" t="e">
        <f t="shared" ca="1" si="2129"/>
        <v>#N/A</v>
      </c>
      <c r="BT802" t="e">
        <f t="shared" ca="1" si="2129"/>
        <v>#N/A</v>
      </c>
      <c r="BU802" t="e">
        <f t="shared" ca="1" si="2129"/>
        <v>#N/A</v>
      </c>
      <c r="BV802" t="e">
        <f t="shared" ca="1" si="2129"/>
        <v>#N/A</v>
      </c>
      <c r="BW802" t="e">
        <f t="shared" ca="1" si="2129"/>
        <v>#N/A</v>
      </c>
      <c r="BX802" t="e">
        <f t="shared" ca="1" si="2129"/>
        <v>#N/A</v>
      </c>
      <c r="BY802" t="e">
        <f t="shared" ca="1" si="2129"/>
        <v>#N/A</v>
      </c>
      <c r="BZ802" t="e">
        <f t="shared" ca="1" si="2129"/>
        <v>#N/A</v>
      </c>
      <c r="CA802" t="e">
        <f t="shared" ca="1" si="2129"/>
        <v>#N/A</v>
      </c>
      <c r="CB802" t="e">
        <f t="shared" ca="1" si="2129"/>
        <v>#N/A</v>
      </c>
      <c r="CC802" t="e">
        <f t="shared" ca="1" si="2129"/>
        <v>#N/A</v>
      </c>
      <c r="CD802" t="e">
        <f t="shared" ca="1" si="2129"/>
        <v>#N/A</v>
      </c>
      <c r="CE802" t="e">
        <f t="shared" ca="1" si="2129"/>
        <v>#N/A</v>
      </c>
      <c r="CF802" s="91" t="e">
        <f t="shared" ca="1" si="2129"/>
        <v>#N/A</v>
      </c>
      <c r="CG802" t="e">
        <f t="shared" ca="1" si="2129"/>
        <v>#N/A</v>
      </c>
      <c r="CH802" t="e">
        <f t="shared" ca="1" si="2129"/>
        <v>#N/A</v>
      </c>
      <c r="CI802" t="e">
        <f t="shared" ca="1" si="2129"/>
        <v>#N/A</v>
      </c>
      <c r="CJ802" t="e">
        <f t="shared" ref="CJ802:DO802" ca="1" si="2130">IF($D802="new",SUM(CJ22,CJ130,CJ184,CJ238,CJ292,CJ346,CJ400,CJ454,CJ532,CJ586,CJ640,CJ694),SUM(CJ238,CJ292,CJ346,CJ400,CJ454,CJ532,CJ586,CJ640,CJ694))</f>
        <v>#N/A</v>
      </c>
      <c r="CK802" t="e">
        <f t="shared" ca="1" si="2130"/>
        <v>#N/A</v>
      </c>
      <c r="CL802" t="e">
        <f t="shared" ca="1" si="2130"/>
        <v>#N/A</v>
      </c>
      <c r="CM802" t="e">
        <f t="shared" ca="1" si="2130"/>
        <v>#N/A</v>
      </c>
      <c r="CN802" t="e">
        <f t="shared" ca="1" si="2130"/>
        <v>#N/A</v>
      </c>
      <c r="CO802" t="e">
        <f t="shared" ca="1" si="2130"/>
        <v>#N/A</v>
      </c>
      <c r="CP802" t="e">
        <f t="shared" ca="1" si="2130"/>
        <v>#N/A</v>
      </c>
      <c r="CQ802" t="e">
        <f t="shared" ca="1" si="2130"/>
        <v>#N/A</v>
      </c>
      <c r="CR802" t="e">
        <f t="shared" ca="1" si="2130"/>
        <v>#N/A</v>
      </c>
      <c r="CS802" t="e">
        <f t="shared" ca="1" si="2130"/>
        <v>#N/A</v>
      </c>
      <c r="CT802" t="e">
        <f t="shared" ca="1" si="2130"/>
        <v>#N/A</v>
      </c>
      <c r="CU802" t="e">
        <f t="shared" ca="1" si="2130"/>
        <v>#N/A</v>
      </c>
      <c r="CV802" t="e">
        <f t="shared" ca="1" si="2130"/>
        <v>#N/A</v>
      </c>
      <c r="CW802" t="e">
        <f t="shared" ca="1" si="2130"/>
        <v>#N/A</v>
      </c>
      <c r="CX802" t="e">
        <f t="shared" ca="1" si="2130"/>
        <v>#N/A</v>
      </c>
      <c r="CY802" t="e">
        <f t="shared" ca="1" si="2130"/>
        <v>#N/A</v>
      </c>
      <c r="CZ802" t="e">
        <f t="shared" ca="1" si="2130"/>
        <v>#N/A</v>
      </c>
      <c r="DA802" t="e">
        <f t="shared" ca="1" si="2130"/>
        <v>#N/A</v>
      </c>
      <c r="DB802" t="e">
        <f t="shared" ca="1" si="2130"/>
        <v>#N/A</v>
      </c>
      <c r="DC802" t="e">
        <f t="shared" ca="1" si="2130"/>
        <v>#N/A</v>
      </c>
      <c r="DD802" t="e">
        <f t="shared" ca="1" si="2130"/>
        <v>#N/A</v>
      </c>
      <c r="DE802" t="e">
        <f t="shared" ca="1" si="2130"/>
        <v>#N/A</v>
      </c>
      <c r="DF802" t="e">
        <f t="shared" ca="1" si="2130"/>
        <v>#N/A</v>
      </c>
      <c r="DG802" t="e">
        <f t="shared" ca="1" si="2130"/>
        <v>#N/A</v>
      </c>
      <c r="DH802" t="e">
        <f t="shared" ca="1" si="2130"/>
        <v>#N/A</v>
      </c>
      <c r="DI802" t="e">
        <f t="shared" ca="1" si="2130"/>
        <v>#N/A</v>
      </c>
      <c r="DJ802" s="91" t="e">
        <f t="shared" ca="1" si="2130"/>
        <v>#N/A</v>
      </c>
      <c r="DK802" t="e">
        <f t="shared" ca="1" si="2130"/>
        <v>#N/A</v>
      </c>
      <c r="DL802" t="e">
        <f t="shared" ca="1" si="2130"/>
        <v>#N/A</v>
      </c>
      <c r="DM802" t="e">
        <f t="shared" ca="1" si="2130"/>
        <v>#N/A</v>
      </c>
      <c r="DN802" t="e">
        <f t="shared" ca="1" si="2130"/>
        <v>#N/A</v>
      </c>
      <c r="DO802" t="e">
        <f t="shared" ca="1" si="2130"/>
        <v>#N/A</v>
      </c>
      <c r="DP802" t="e">
        <f t="shared" ref="DP802:EN802" ca="1" si="2131">IF($D802="new",SUM(DP22,DP130,DP184,DP238,DP292,DP346,DP400,DP454,DP532,DP586,DP640,DP694),SUM(DP238,DP292,DP346,DP400,DP454,DP532,DP586,DP640,DP694))</f>
        <v>#N/A</v>
      </c>
      <c r="DQ802" t="e">
        <f t="shared" ca="1" si="2131"/>
        <v>#N/A</v>
      </c>
      <c r="DR802" t="e">
        <f t="shared" ca="1" si="2131"/>
        <v>#N/A</v>
      </c>
      <c r="DS802" t="e">
        <f t="shared" ca="1" si="2131"/>
        <v>#N/A</v>
      </c>
      <c r="DT802" t="e">
        <f t="shared" ca="1" si="2131"/>
        <v>#N/A</v>
      </c>
      <c r="DU802" t="e">
        <f t="shared" ca="1" si="2131"/>
        <v>#N/A</v>
      </c>
      <c r="DV802" t="e">
        <f t="shared" ca="1" si="2131"/>
        <v>#N/A</v>
      </c>
      <c r="DW802" t="e">
        <f t="shared" ca="1" si="2131"/>
        <v>#N/A</v>
      </c>
      <c r="DX802" t="e">
        <f t="shared" ca="1" si="2131"/>
        <v>#N/A</v>
      </c>
      <c r="DY802" t="e">
        <f t="shared" ca="1" si="2131"/>
        <v>#N/A</v>
      </c>
      <c r="DZ802" t="e">
        <f t="shared" ca="1" si="2131"/>
        <v>#N/A</v>
      </c>
      <c r="EA802" t="e">
        <f t="shared" ca="1" si="2131"/>
        <v>#N/A</v>
      </c>
      <c r="EB802" t="e">
        <f t="shared" ca="1" si="2131"/>
        <v>#N/A</v>
      </c>
      <c r="EC802" t="e">
        <f t="shared" ca="1" si="2131"/>
        <v>#N/A</v>
      </c>
      <c r="ED802" t="e">
        <f t="shared" ca="1" si="2131"/>
        <v>#N/A</v>
      </c>
      <c r="EE802" t="e">
        <f t="shared" ca="1" si="2131"/>
        <v>#N/A</v>
      </c>
      <c r="EF802" t="e">
        <f t="shared" ca="1" si="2131"/>
        <v>#N/A</v>
      </c>
      <c r="EG802" t="e">
        <f t="shared" ca="1" si="2131"/>
        <v>#N/A</v>
      </c>
      <c r="EH802" t="e">
        <f t="shared" ca="1" si="2131"/>
        <v>#N/A</v>
      </c>
      <c r="EI802" t="e">
        <f t="shared" ca="1" si="2131"/>
        <v>#N/A</v>
      </c>
      <c r="EJ802" t="e">
        <f t="shared" ca="1" si="2131"/>
        <v>#N/A</v>
      </c>
      <c r="EK802" t="e">
        <f t="shared" ca="1" si="2131"/>
        <v>#N/A</v>
      </c>
      <c r="EL802" t="e">
        <f t="shared" ca="1" si="2131"/>
        <v>#N/A</v>
      </c>
      <c r="EM802" t="e">
        <f t="shared" ca="1" si="2131"/>
        <v>#N/A</v>
      </c>
      <c r="EN802" s="91" t="e">
        <f t="shared" ca="1" si="2131"/>
        <v>#N/A</v>
      </c>
    </row>
    <row r="803" spans="1:144">
      <c r="A803" t="str">
        <f ca="1"/>
        <v>Upper floors</v>
      </c>
      <c r="B803" t="str">
        <f ca="1"/>
        <v>Joisted floors</v>
      </c>
      <c r="C803">
        <f ca="1"/>
        <v>0</v>
      </c>
      <c r="D803" t="str">
        <f ca="1"/>
        <v/>
      </c>
      <c r="E803">
        <f ca="1"/>
        <v>0</v>
      </c>
      <c r="F803">
        <f ca="1"/>
        <v>0</v>
      </c>
      <c r="G803">
        <f ca="1"/>
        <v>0</v>
      </c>
      <c r="H803" t="str">
        <f ca="1"/>
        <v/>
      </c>
      <c r="I803">
        <f ca="1"/>
        <v>0</v>
      </c>
      <c r="J803" t="str">
        <f ca="1"/>
        <v/>
      </c>
      <c r="K803" t="str">
        <f ca="1"/>
        <v>0</v>
      </c>
      <c r="L803" t="str">
        <f ca="1"/>
        <v>0</v>
      </c>
      <c r="M803" t="str">
        <f ca="1"/>
        <v>0</v>
      </c>
      <c r="X803" s="91" t="e">
        <f t="shared" ref="X803:BC803" ca="1" si="2132">IF($D803="new",SUM(X23,X131,X185,X239,X293,X347,X401,X455,X533,X587,X641,X695),SUM(X239,X293,X347,X401,X455,X533,X587,X641,X695))</f>
        <v>#N/A</v>
      </c>
      <c r="Y803" t="e">
        <f t="shared" ca="1" si="2132"/>
        <v>#N/A</v>
      </c>
      <c r="Z803" t="e">
        <f t="shared" ca="1" si="2132"/>
        <v>#N/A</v>
      </c>
      <c r="AA803" t="e">
        <f t="shared" ca="1" si="2132"/>
        <v>#N/A</v>
      </c>
      <c r="AB803" t="e">
        <f t="shared" ca="1" si="2132"/>
        <v>#N/A</v>
      </c>
      <c r="AC803" t="e">
        <f t="shared" ca="1" si="2132"/>
        <v>#N/A</v>
      </c>
      <c r="AD803" t="e">
        <f t="shared" ca="1" si="2132"/>
        <v>#N/A</v>
      </c>
      <c r="AE803" t="e">
        <f t="shared" ca="1" si="2132"/>
        <v>#N/A</v>
      </c>
      <c r="AF803" t="e">
        <f t="shared" ca="1" si="2132"/>
        <v>#N/A</v>
      </c>
      <c r="AG803" t="e">
        <f t="shared" ca="1" si="2132"/>
        <v>#N/A</v>
      </c>
      <c r="AH803" t="e">
        <f t="shared" ca="1" si="2132"/>
        <v>#N/A</v>
      </c>
      <c r="AI803" t="e">
        <f t="shared" ca="1" si="2132"/>
        <v>#N/A</v>
      </c>
      <c r="AJ803" t="e">
        <f t="shared" ca="1" si="2132"/>
        <v>#N/A</v>
      </c>
      <c r="AK803" t="e">
        <f t="shared" ca="1" si="2132"/>
        <v>#N/A</v>
      </c>
      <c r="AL803" t="e">
        <f t="shared" ca="1" si="2132"/>
        <v>#N/A</v>
      </c>
      <c r="AM803" t="e">
        <f t="shared" ca="1" si="2132"/>
        <v>#N/A</v>
      </c>
      <c r="AN803" t="e">
        <f t="shared" ca="1" si="2132"/>
        <v>#N/A</v>
      </c>
      <c r="AO803" t="e">
        <f t="shared" ca="1" si="2132"/>
        <v>#N/A</v>
      </c>
      <c r="AP803" t="e">
        <f t="shared" ca="1" si="2132"/>
        <v>#N/A</v>
      </c>
      <c r="AQ803" t="e">
        <f t="shared" ca="1" si="2132"/>
        <v>#N/A</v>
      </c>
      <c r="AR803" t="e">
        <f t="shared" ca="1" si="2132"/>
        <v>#N/A</v>
      </c>
      <c r="AS803" t="e">
        <f t="shared" ca="1" si="2132"/>
        <v>#N/A</v>
      </c>
      <c r="AT803" t="e">
        <f t="shared" ca="1" si="2132"/>
        <v>#N/A</v>
      </c>
      <c r="AU803" t="e">
        <f t="shared" ca="1" si="2132"/>
        <v>#N/A</v>
      </c>
      <c r="AV803" t="e">
        <f t="shared" ca="1" si="2132"/>
        <v>#N/A</v>
      </c>
      <c r="AW803" t="e">
        <f t="shared" ca="1" si="2132"/>
        <v>#N/A</v>
      </c>
      <c r="AX803" t="e">
        <f t="shared" ca="1" si="2132"/>
        <v>#N/A</v>
      </c>
      <c r="AY803" t="e">
        <f t="shared" ca="1" si="2132"/>
        <v>#N/A</v>
      </c>
      <c r="AZ803" t="e">
        <f t="shared" ca="1" si="2132"/>
        <v>#N/A</v>
      </c>
      <c r="BA803" t="e">
        <f t="shared" ca="1" si="2132"/>
        <v>#N/A</v>
      </c>
      <c r="BB803" s="91" t="e">
        <f t="shared" ca="1" si="2132"/>
        <v>#N/A</v>
      </c>
      <c r="BC803" t="e">
        <f t="shared" ca="1" si="2132"/>
        <v>#N/A</v>
      </c>
      <c r="BD803" t="e">
        <f t="shared" ref="BD803:CI803" ca="1" si="2133">IF($D803="new",SUM(BD23,BD131,BD185,BD239,BD293,BD347,BD401,BD455,BD533,BD587,BD641,BD695),SUM(BD239,BD293,BD347,BD401,BD455,BD533,BD587,BD641,BD695))</f>
        <v>#N/A</v>
      </c>
      <c r="BE803" t="e">
        <f t="shared" ca="1" si="2133"/>
        <v>#N/A</v>
      </c>
      <c r="BF803" t="e">
        <f t="shared" ca="1" si="2133"/>
        <v>#N/A</v>
      </c>
      <c r="BG803" t="e">
        <f t="shared" ca="1" si="2133"/>
        <v>#N/A</v>
      </c>
      <c r="BH803" t="e">
        <f t="shared" ca="1" si="2133"/>
        <v>#N/A</v>
      </c>
      <c r="BI803" t="e">
        <f t="shared" ca="1" si="2133"/>
        <v>#N/A</v>
      </c>
      <c r="BJ803" t="e">
        <f t="shared" ca="1" si="2133"/>
        <v>#N/A</v>
      </c>
      <c r="BK803" t="e">
        <f t="shared" ca="1" si="2133"/>
        <v>#N/A</v>
      </c>
      <c r="BL803" t="e">
        <f t="shared" ca="1" si="2133"/>
        <v>#N/A</v>
      </c>
      <c r="BM803" t="e">
        <f t="shared" ca="1" si="2133"/>
        <v>#N/A</v>
      </c>
      <c r="BN803" t="e">
        <f t="shared" ca="1" si="2133"/>
        <v>#N/A</v>
      </c>
      <c r="BO803" t="e">
        <f t="shared" ca="1" si="2133"/>
        <v>#N/A</v>
      </c>
      <c r="BP803" t="e">
        <f t="shared" ca="1" si="2133"/>
        <v>#N/A</v>
      </c>
      <c r="BQ803" t="e">
        <f t="shared" ca="1" si="2133"/>
        <v>#N/A</v>
      </c>
      <c r="BR803" t="e">
        <f t="shared" ca="1" si="2133"/>
        <v>#N/A</v>
      </c>
      <c r="BS803" t="e">
        <f t="shared" ca="1" si="2133"/>
        <v>#N/A</v>
      </c>
      <c r="BT803" t="e">
        <f t="shared" ca="1" si="2133"/>
        <v>#N/A</v>
      </c>
      <c r="BU803" t="e">
        <f t="shared" ca="1" si="2133"/>
        <v>#N/A</v>
      </c>
      <c r="BV803" t="e">
        <f t="shared" ca="1" si="2133"/>
        <v>#N/A</v>
      </c>
      <c r="BW803" t="e">
        <f t="shared" ca="1" si="2133"/>
        <v>#N/A</v>
      </c>
      <c r="BX803" t="e">
        <f t="shared" ca="1" si="2133"/>
        <v>#N/A</v>
      </c>
      <c r="BY803" t="e">
        <f t="shared" ca="1" si="2133"/>
        <v>#N/A</v>
      </c>
      <c r="BZ803" t="e">
        <f t="shared" ca="1" si="2133"/>
        <v>#N/A</v>
      </c>
      <c r="CA803" t="e">
        <f t="shared" ca="1" si="2133"/>
        <v>#N/A</v>
      </c>
      <c r="CB803" t="e">
        <f t="shared" ca="1" si="2133"/>
        <v>#N/A</v>
      </c>
      <c r="CC803" t="e">
        <f t="shared" ca="1" si="2133"/>
        <v>#N/A</v>
      </c>
      <c r="CD803" t="e">
        <f t="shared" ca="1" si="2133"/>
        <v>#N/A</v>
      </c>
      <c r="CE803" t="e">
        <f t="shared" ca="1" si="2133"/>
        <v>#N/A</v>
      </c>
      <c r="CF803" s="91" t="e">
        <f t="shared" ca="1" si="2133"/>
        <v>#N/A</v>
      </c>
      <c r="CG803" t="e">
        <f t="shared" ca="1" si="2133"/>
        <v>#N/A</v>
      </c>
      <c r="CH803" t="e">
        <f t="shared" ca="1" si="2133"/>
        <v>#N/A</v>
      </c>
      <c r="CI803" t="e">
        <f t="shared" ca="1" si="2133"/>
        <v>#N/A</v>
      </c>
      <c r="CJ803" t="e">
        <f t="shared" ref="CJ803:DO803" ca="1" si="2134">IF($D803="new",SUM(CJ23,CJ131,CJ185,CJ239,CJ293,CJ347,CJ401,CJ455,CJ533,CJ587,CJ641,CJ695),SUM(CJ239,CJ293,CJ347,CJ401,CJ455,CJ533,CJ587,CJ641,CJ695))</f>
        <v>#N/A</v>
      </c>
      <c r="CK803" t="e">
        <f t="shared" ca="1" si="2134"/>
        <v>#N/A</v>
      </c>
      <c r="CL803" t="e">
        <f t="shared" ca="1" si="2134"/>
        <v>#N/A</v>
      </c>
      <c r="CM803" t="e">
        <f t="shared" ca="1" si="2134"/>
        <v>#N/A</v>
      </c>
      <c r="CN803" t="e">
        <f t="shared" ca="1" si="2134"/>
        <v>#N/A</v>
      </c>
      <c r="CO803" t="e">
        <f t="shared" ca="1" si="2134"/>
        <v>#N/A</v>
      </c>
      <c r="CP803" t="e">
        <f t="shared" ca="1" si="2134"/>
        <v>#N/A</v>
      </c>
      <c r="CQ803" t="e">
        <f t="shared" ca="1" si="2134"/>
        <v>#N/A</v>
      </c>
      <c r="CR803" t="e">
        <f t="shared" ca="1" si="2134"/>
        <v>#N/A</v>
      </c>
      <c r="CS803" t="e">
        <f t="shared" ca="1" si="2134"/>
        <v>#N/A</v>
      </c>
      <c r="CT803" t="e">
        <f t="shared" ca="1" si="2134"/>
        <v>#N/A</v>
      </c>
      <c r="CU803" t="e">
        <f t="shared" ca="1" si="2134"/>
        <v>#N/A</v>
      </c>
      <c r="CV803" t="e">
        <f t="shared" ca="1" si="2134"/>
        <v>#N/A</v>
      </c>
      <c r="CW803" t="e">
        <f t="shared" ca="1" si="2134"/>
        <v>#N/A</v>
      </c>
      <c r="CX803" t="e">
        <f t="shared" ca="1" si="2134"/>
        <v>#N/A</v>
      </c>
      <c r="CY803" t="e">
        <f t="shared" ca="1" si="2134"/>
        <v>#N/A</v>
      </c>
      <c r="CZ803" t="e">
        <f t="shared" ca="1" si="2134"/>
        <v>#N/A</v>
      </c>
      <c r="DA803" t="e">
        <f t="shared" ca="1" si="2134"/>
        <v>#N/A</v>
      </c>
      <c r="DB803" t="e">
        <f t="shared" ca="1" si="2134"/>
        <v>#N/A</v>
      </c>
      <c r="DC803" t="e">
        <f t="shared" ca="1" si="2134"/>
        <v>#N/A</v>
      </c>
      <c r="DD803" t="e">
        <f t="shared" ca="1" si="2134"/>
        <v>#N/A</v>
      </c>
      <c r="DE803" t="e">
        <f t="shared" ca="1" si="2134"/>
        <v>#N/A</v>
      </c>
      <c r="DF803" t="e">
        <f t="shared" ca="1" si="2134"/>
        <v>#N/A</v>
      </c>
      <c r="DG803" t="e">
        <f t="shared" ca="1" si="2134"/>
        <v>#N/A</v>
      </c>
      <c r="DH803" t="e">
        <f t="shared" ca="1" si="2134"/>
        <v>#N/A</v>
      </c>
      <c r="DI803" t="e">
        <f t="shared" ca="1" si="2134"/>
        <v>#N/A</v>
      </c>
      <c r="DJ803" s="91" t="e">
        <f t="shared" ca="1" si="2134"/>
        <v>#N/A</v>
      </c>
      <c r="DK803" t="e">
        <f t="shared" ca="1" si="2134"/>
        <v>#N/A</v>
      </c>
      <c r="DL803" t="e">
        <f t="shared" ca="1" si="2134"/>
        <v>#N/A</v>
      </c>
      <c r="DM803" t="e">
        <f t="shared" ca="1" si="2134"/>
        <v>#N/A</v>
      </c>
      <c r="DN803" t="e">
        <f t="shared" ca="1" si="2134"/>
        <v>#N/A</v>
      </c>
      <c r="DO803" t="e">
        <f t="shared" ca="1" si="2134"/>
        <v>#N/A</v>
      </c>
      <c r="DP803" t="e">
        <f t="shared" ref="DP803:EN803" ca="1" si="2135">IF($D803="new",SUM(DP23,DP131,DP185,DP239,DP293,DP347,DP401,DP455,DP533,DP587,DP641,DP695),SUM(DP239,DP293,DP347,DP401,DP455,DP533,DP587,DP641,DP695))</f>
        <v>#N/A</v>
      </c>
      <c r="DQ803" t="e">
        <f t="shared" ca="1" si="2135"/>
        <v>#N/A</v>
      </c>
      <c r="DR803" t="e">
        <f t="shared" ca="1" si="2135"/>
        <v>#N/A</v>
      </c>
      <c r="DS803" t="e">
        <f t="shared" ca="1" si="2135"/>
        <v>#N/A</v>
      </c>
      <c r="DT803" t="e">
        <f t="shared" ca="1" si="2135"/>
        <v>#N/A</v>
      </c>
      <c r="DU803" t="e">
        <f t="shared" ca="1" si="2135"/>
        <v>#N/A</v>
      </c>
      <c r="DV803" t="e">
        <f t="shared" ca="1" si="2135"/>
        <v>#N/A</v>
      </c>
      <c r="DW803" t="e">
        <f t="shared" ca="1" si="2135"/>
        <v>#N/A</v>
      </c>
      <c r="DX803" t="e">
        <f t="shared" ca="1" si="2135"/>
        <v>#N/A</v>
      </c>
      <c r="DY803" t="e">
        <f t="shared" ca="1" si="2135"/>
        <v>#N/A</v>
      </c>
      <c r="DZ803" t="e">
        <f t="shared" ca="1" si="2135"/>
        <v>#N/A</v>
      </c>
      <c r="EA803" t="e">
        <f t="shared" ca="1" si="2135"/>
        <v>#N/A</v>
      </c>
      <c r="EB803" t="e">
        <f t="shared" ca="1" si="2135"/>
        <v>#N/A</v>
      </c>
      <c r="EC803" t="e">
        <f t="shared" ca="1" si="2135"/>
        <v>#N/A</v>
      </c>
      <c r="ED803" t="e">
        <f t="shared" ca="1" si="2135"/>
        <v>#N/A</v>
      </c>
      <c r="EE803" t="e">
        <f t="shared" ca="1" si="2135"/>
        <v>#N/A</v>
      </c>
      <c r="EF803" t="e">
        <f t="shared" ca="1" si="2135"/>
        <v>#N/A</v>
      </c>
      <c r="EG803" t="e">
        <f t="shared" ca="1" si="2135"/>
        <v>#N/A</v>
      </c>
      <c r="EH803" t="e">
        <f t="shared" ca="1" si="2135"/>
        <v>#N/A</v>
      </c>
      <c r="EI803" t="e">
        <f t="shared" ca="1" si="2135"/>
        <v>#N/A</v>
      </c>
      <c r="EJ803" t="e">
        <f t="shared" ca="1" si="2135"/>
        <v>#N/A</v>
      </c>
      <c r="EK803" t="e">
        <f t="shared" ca="1" si="2135"/>
        <v>#N/A</v>
      </c>
      <c r="EL803" t="e">
        <f t="shared" ca="1" si="2135"/>
        <v>#N/A</v>
      </c>
      <c r="EM803" t="e">
        <f t="shared" ca="1" si="2135"/>
        <v>#N/A</v>
      </c>
      <c r="EN803" s="91" t="e">
        <f t="shared" ca="1" si="2135"/>
        <v>#N/A</v>
      </c>
    </row>
    <row r="804" spans="1:144">
      <c r="A804" t="str">
        <f ca="1"/>
        <v>Roof</v>
      </c>
      <c r="B804" t="str">
        <f ca="1"/>
        <v>Roof</v>
      </c>
      <c r="C804">
        <f ca="1"/>
        <v>0</v>
      </c>
      <c r="D804" t="str">
        <f ca="1"/>
        <v/>
      </c>
      <c r="E804">
        <f ca="1"/>
        <v>0</v>
      </c>
      <c r="F804">
        <f ca="1"/>
        <v>0</v>
      </c>
      <c r="G804">
        <f ca="1"/>
        <v>0</v>
      </c>
      <c r="H804" t="str">
        <f ca="1"/>
        <v/>
      </c>
      <c r="I804">
        <f ca="1"/>
        <v>0</v>
      </c>
      <c r="J804" t="str">
        <f ca="1"/>
        <v/>
      </c>
      <c r="K804" t="str">
        <f ca="1"/>
        <v>0</v>
      </c>
      <c r="L804" t="str">
        <f ca="1"/>
        <v>0</v>
      </c>
      <c r="M804" t="str">
        <f ca="1"/>
        <v>0</v>
      </c>
      <c r="X804" s="91" t="e">
        <f t="shared" ref="X804:BC804" ca="1" si="2136">IF($D804="new",SUM(X24,X132,X186,X240,X294,X348,X402,X456,X534,X588,X642,X696),SUM(X240,X294,X348,X402,X456,X534,X588,X642,X696))</f>
        <v>#N/A</v>
      </c>
      <c r="Y804" t="e">
        <f t="shared" ca="1" si="2136"/>
        <v>#N/A</v>
      </c>
      <c r="Z804" t="e">
        <f t="shared" ca="1" si="2136"/>
        <v>#N/A</v>
      </c>
      <c r="AA804" t="e">
        <f t="shared" ca="1" si="2136"/>
        <v>#N/A</v>
      </c>
      <c r="AB804" t="e">
        <f t="shared" ca="1" si="2136"/>
        <v>#N/A</v>
      </c>
      <c r="AC804" t="e">
        <f t="shared" ca="1" si="2136"/>
        <v>#N/A</v>
      </c>
      <c r="AD804" t="e">
        <f t="shared" ca="1" si="2136"/>
        <v>#N/A</v>
      </c>
      <c r="AE804" t="e">
        <f t="shared" ca="1" si="2136"/>
        <v>#N/A</v>
      </c>
      <c r="AF804" t="e">
        <f t="shared" ca="1" si="2136"/>
        <v>#N/A</v>
      </c>
      <c r="AG804" t="e">
        <f t="shared" ca="1" si="2136"/>
        <v>#N/A</v>
      </c>
      <c r="AH804" t="e">
        <f t="shared" ca="1" si="2136"/>
        <v>#N/A</v>
      </c>
      <c r="AI804" t="e">
        <f t="shared" ca="1" si="2136"/>
        <v>#N/A</v>
      </c>
      <c r="AJ804" t="e">
        <f t="shared" ca="1" si="2136"/>
        <v>#N/A</v>
      </c>
      <c r="AK804" t="e">
        <f t="shared" ca="1" si="2136"/>
        <v>#N/A</v>
      </c>
      <c r="AL804" t="e">
        <f t="shared" ca="1" si="2136"/>
        <v>#N/A</v>
      </c>
      <c r="AM804" t="e">
        <f t="shared" ca="1" si="2136"/>
        <v>#N/A</v>
      </c>
      <c r="AN804" t="e">
        <f t="shared" ca="1" si="2136"/>
        <v>#N/A</v>
      </c>
      <c r="AO804" t="e">
        <f t="shared" ca="1" si="2136"/>
        <v>#N/A</v>
      </c>
      <c r="AP804" t="e">
        <f t="shared" ca="1" si="2136"/>
        <v>#N/A</v>
      </c>
      <c r="AQ804" t="e">
        <f t="shared" ca="1" si="2136"/>
        <v>#N/A</v>
      </c>
      <c r="AR804" t="e">
        <f t="shared" ca="1" si="2136"/>
        <v>#N/A</v>
      </c>
      <c r="AS804" t="e">
        <f t="shared" ca="1" si="2136"/>
        <v>#N/A</v>
      </c>
      <c r="AT804" t="e">
        <f t="shared" ca="1" si="2136"/>
        <v>#N/A</v>
      </c>
      <c r="AU804" t="e">
        <f t="shared" ca="1" si="2136"/>
        <v>#N/A</v>
      </c>
      <c r="AV804" t="e">
        <f t="shared" ca="1" si="2136"/>
        <v>#N/A</v>
      </c>
      <c r="AW804" t="e">
        <f t="shared" ca="1" si="2136"/>
        <v>#N/A</v>
      </c>
      <c r="AX804" t="e">
        <f t="shared" ca="1" si="2136"/>
        <v>#N/A</v>
      </c>
      <c r="AY804" t="e">
        <f t="shared" ca="1" si="2136"/>
        <v>#N/A</v>
      </c>
      <c r="AZ804" t="e">
        <f t="shared" ca="1" si="2136"/>
        <v>#N/A</v>
      </c>
      <c r="BA804" t="e">
        <f t="shared" ca="1" si="2136"/>
        <v>#N/A</v>
      </c>
      <c r="BB804" s="91" t="e">
        <f t="shared" ca="1" si="2136"/>
        <v>#N/A</v>
      </c>
      <c r="BC804" t="e">
        <f t="shared" ca="1" si="2136"/>
        <v>#N/A</v>
      </c>
      <c r="BD804" t="e">
        <f t="shared" ref="BD804:CI804" ca="1" si="2137">IF($D804="new",SUM(BD24,BD132,BD186,BD240,BD294,BD348,BD402,BD456,BD534,BD588,BD642,BD696),SUM(BD240,BD294,BD348,BD402,BD456,BD534,BD588,BD642,BD696))</f>
        <v>#N/A</v>
      </c>
      <c r="BE804" t="e">
        <f t="shared" ca="1" si="2137"/>
        <v>#N/A</v>
      </c>
      <c r="BF804" t="e">
        <f t="shared" ca="1" si="2137"/>
        <v>#N/A</v>
      </c>
      <c r="BG804" t="e">
        <f t="shared" ca="1" si="2137"/>
        <v>#N/A</v>
      </c>
      <c r="BH804" t="e">
        <f t="shared" ca="1" si="2137"/>
        <v>#N/A</v>
      </c>
      <c r="BI804" t="e">
        <f t="shared" ca="1" si="2137"/>
        <v>#N/A</v>
      </c>
      <c r="BJ804" t="e">
        <f t="shared" ca="1" si="2137"/>
        <v>#N/A</v>
      </c>
      <c r="BK804" t="e">
        <f t="shared" ca="1" si="2137"/>
        <v>#N/A</v>
      </c>
      <c r="BL804" t="e">
        <f t="shared" ca="1" si="2137"/>
        <v>#N/A</v>
      </c>
      <c r="BM804" t="e">
        <f t="shared" ca="1" si="2137"/>
        <v>#N/A</v>
      </c>
      <c r="BN804" t="e">
        <f t="shared" ca="1" si="2137"/>
        <v>#N/A</v>
      </c>
      <c r="BO804" t="e">
        <f t="shared" ca="1" si="2137"/>
        <v>#N/A</v>
      </c>
      <c r="BP804" t="e">
        <f t="shared" ca="1" si="2137"/>
        <v>#N/A</v>
      </c>
      <c r="BQ804" t="e">
        <f t="shared" ca="1" si="2137"/>
        <v>#N/A</v>
      </c>
      <c r="BR804" t="e">
        <f t="shared" ca="1" si="2137"/>
        <v>#N/A</v>
      </c>
      <c r="BS804" t="e">
        <f t="shared" ca="1" si="2137"/>
        <v>#N/A</v>
      </c>
      <c r="BT804" t="e">
        <f t="shared" ca="1" si="2137"/>
        <v>#N/A</v>
      </c>
      <c r="BU804" t="e">
        <f t="shared" ca="1" si="2137"/>
        <v>#N/A</v>
      </c>
      <c r="BV804" t="e">
        <f t="shared" ca="1" si="2137"/>
        <v>#N/A</v>
      </c>
      <c r="BW804" t="e">
        <f t="shared" ca="1" si="2137"/>
        <v>#N/A</v>
      </c>
      <c r="BX804" t="e">
        <f t="shared" ca="1" si="2137"/>
        <v>#N/A</v>
      </c>
      <c r="BY804" t="e">
        <f t="shared" ca="1" si="2137"/>
        <v>#N/A</v>
      </c>
      <c r="BZ804" t="e">
        <f t="shared" ca="1" si="2137"/>
        <v>#N/A</v>
      </c>
      <c r="CA804" t="e">
        <f t="shared" ca="1" si="2137"/>
        <v>#N/A</v>
      </c>
      <c r="CB804" t="e">
        <f t="shared" ca="1" si="2137"/>
        <v>#N/A</v>
      </c>
      <c r="CC804" t="e">
        <f t="shared" ca="1" si="2137"/>
        <v>#N/A</v>
      </c>
      <c r="CD804" t="e">
        <f t="shared" ca="1" si="2137"/>
        <v>#N/A</v>
      </c>
      <c r="CE804" t="e">
        <f t="shared" ca="1" si="2137"/>
        <v>#N/A</v>
      </c>
      <c r="CF804" s="91" t="e">
        <f t="shared" ca="1" si="2137"/>
        <v>#N/A</v>
      </c>
      <c r="CG804" t="e">
        <f t="shared" ca="1" si="2137"/>
        <v>#N/A</v>
      </c>
      <c r="CH804" t="e">
        <f t="shared" ca="1" si="2137"/>
        <v>#N/A</v>
      </c>
      <c r="CI804" t="e">
        <f t="shared" ca="1" si="2137"/>
        <v>#N/A</v>
      </c>
      <c r="CJ804" t="e">
        <f t="shared" ref="CJ804:DO804" ca="1" si="2138">IF($D804="new",SUM(CJ24,CJ132,CJ186,CJ240,CJ294,CJ348,CJ402,CJ456,CJ534,CJ588,CJ642,CJ696),SUM(CJ240,CJ294,CJ348,CJ402,CJ456,CJ534,CJ588,CJ642,CJ696))</f>
        <v>#N/A</v>
      </c>
      <c r="CK804" t="e">
        <f t="shared" ca="1" si="2138"/>
        <v>#N/A</v>
      </c>
      <c r="CL804" t="e">
        <f t="shared" ca="1" si="2138"/>
        <v>#N/A</v>
      </c>
      <c r="CM804" t="e">
        <f t="shared" ca="1" si="2138"/>
        <v>#N/A</v>
      </c>
      <c r="CN804" t="e">
        <f t="shared" ca="1" si="2138"/>
        <v>#N/A</v>
      </c>
      <c r="CO804" t="e">
        <f t="shared" ca="1" si="2138"/>
        <v>#N/A</v>
      </c>
      <c r="CP804" t="e">
        <f t="shared" ca="1" si="2138"/>
        <v>#N/A</v>
      </c>
      <c r="CQ804" t="e">
        <f t="shared" ca="1" si="2138"/>
        <v>#N/A</v>
      </c>
      <c r="CR804" t="e">
        <f t="shared" ca="1" si="2138"/>
        <v>#N/A</v>
      </c>
      <c r="CS804" t="e">
        <f t="shared" ca="1" si="2138"/>
        <v>#N/A</v>
      </c>
      <c r="CT804" t="e">
        <f t="shared" ca="1" si="2138"/>
        <v>#N/A</v>
      </c>
      <c r="CU804" t="e">
        <f t="shared" ca="1" si="2138"/>
        <v>#N/A</v>
      </c>
      <c r="CV804" t="e">
        <f t="shared" ca="1" si="2138"/>
        <v>#N/A</v>
      </c>
      <c r="CW804" t="e">
        <f t="shared" ca="1" si="2138"/>
        <v>#N/A</v>
      </c>
      <c r="CX804" t="e">
        <f t="shared" ca="1" si="2138"/>
        <v>#N/A</v>
      </c>
      <c r="CY804" t="e">
        <f t="shared" ca="1" si="2138"/>
        <v>#N/A</v>
      </c>
      <c r="CZ804" t="e">
        <f t="shared" ca="1" si="2138"/>
        <v>#N/A</v>
      </c>
      <c r="DA804" t="e">
        <f t="shared" ca="1" si="2138"/>
        <v>#N/A</v>
      </c>
      <c r="DB804" t="e">
        <f t="shared" ca="1" si="2138"/>
        <v>#N/A</v>
      </c>
      <c r="DC804" t="e">
        <f t="shared" ca="1" si="2138"/>
        <v>#N/A</v>
      </c>
      <c r="DD804" t="e">
        <f t="shared" ca="1" si="2138"/>
        <v>#N/A</v>
      </c>
      <c r="DE804" t="e">
        <f t="shared" ca="1" si="2138"/>
        <v>#N/A</v>
      </c>
      <c r="DF804" t="e">
        <f t="shared" ca="1" si="2138"/>
        <v>#N/A</v>
      </c>
      <c r="DG804" t="e">
        <f t="shared" ca="1" si="2138"/>
        <v>#N/A</v>
      </c>
      <c r="DH804" t="e">
        <f t="shared" ca="1" si="2138"/>
        <v>#N/A</v>
      </c>
      <c r="DI804" t="e">
        <f t="shared" ca="1" si="2138"/>
        <v>#N/A</v>
      </c>
      <c r="DJ804" s="91" t="e">
        <f t="shared" ca="1" si="2138"/>
        <v>#N/A</v>
      </c>
      <c r="DK804" t="e">
        <f t="shared" ca="1" si="2138"/>
        <v>#N/A</v>
      </c>
      <c r="DL804" t="e">
        <f t="shared" ca="1" si="2138"/>
        <v>#N/A</v>
      </c>
      <c r="DM804" t="e">
        <f t="shared" ca="1" si="2138"/>
        <v>#N/A</v>
      </c>
      <c r="DN804" t="e">
        <f t="shared" ca="1" si="2138"/>
        <v>#N/A</v>
      </c>
      <c r="DO804" t="e">
        <f t="shared" ca="1" si="2138"/>
        <v>#N/A</v>
      </c>
      <c r="DP804" t="e">
        <f t="shared" ref="DP804:EN804" ca="1" si="2139">IF($D804="new",SUM(DP24,DP132,DP186,DP240,DP294,DP348,DP402,DP456,DP534,DP588,DP642,DP696),SUM(DP240,DP294,DP348,DP402,DP456,DP534,DP588,DP642,DP696))</f>
        <v>#N/A</v>
      </c>
      <c r="DQ804" t="e">
        <f t="shared" ca="1" si="2139"/>
        <v>#N/A</v>
      </c>
      <c r="DR804" t="e">
        <f t="shared" ca="1" si="2139"/>
        <v>#N/A</v>
      </c>
      <c r="DS804" t="e">
        <f t="shared" ca="1" si="2139"/>
        <v>#N/A</v>
      </c>
      <c r="DT804" t="e">
        <f t="shared" ca="1" si="2139"/>
        <v>#N/A</v>
      </c>
      <c r="DU804" t="e">
        <f t="shared" ca="1" si="2139"/>
        <v>#N/A</v>
      </c>
      <c r="DV804" t="e">
        <f t="shared" ca="1" si="2139"/>
        <v>#N/A</v>
      </c>
      <c r="DW804" t="e">
        <f t="shared" ca="1" si="2139"/>
        <v>#N/A</v>
      </c>
      <c r="DX804" t="e">
        <f t="shared" ca="1" si="2139"/>
        <v>#N/A</v>
      </c>
      <c r="DY804" t="e">
        <f t="shared" ca="1" si="2139"/>
        <v>#N/A</v>
      </c>
      <c r="DZ804" t="e">
        <f t="shared" ca="1" si="2139"/>
        <v>#N/A</v>
      </c>
      <c r="EA804" t="e">
        <f t="shared" ca="1" si="2139"/>
        <v>#N/A</v>
      </c>
      <c r="EB804" t="e">
        <f t="shared" ca="1" si="2139"/>
        <v>#N/A</v>
      </c>
      <c r="EC804" t="e">
        <f t="shared" ca="1" si="2139"/>
        <v>#N/A</v>
      </c>
      <c r="ED804" t="e">
        <f t="shared" ca="1" si="2139"/>
        <v>#N/A</v>
      </c>
      <c r="EE804" t="e">
        <f t="shared" ca="1" si="2139"/>
        <v>#N/A</v>
      </c>
      <c r="EF804" t="e">
        <f t="shared" ca="1" si="2139"/>
        <v>#N/A</v>
      </c>
      <c r="EG804" t="e">
        <f t="shared" ca="1" si="2139"/>
        <v>#N/A</v>
      </c>
      <c r="EH804" t="e">
        <f t="shared" ca="1" si="2139"/>
        <v>#N/A</v>
      </c>
      <c r="EI804" t="e">
        <f t="shared" ca="1" si="2139"/>
        <v>#N/A</v>
      </c>
      <c r="EJ804" t="e">
        <f t="shared" ca="1" si="2139"/>
        <v>#N/A</v>
      </c>
      <c r="EK804" t="e">
        <f t="shared" ca="1" si="2139"/>
        <v>#N/A</v>
      </c>
      <c r="EL804" t="e">
        <f t="shared" ca="1" si="2139"/>
        <v>#N/A</v>
      </c>
      <c r="EM804" t="e">
        <f t="shared" ca="1" si="2139"/>
        <v>#N/A</v>
      </c>
      <c r="EN804" s="91" t="e">
        <f t="shared" ca="1" si="2139"/>
        <v>#N/A</v>
      </c>
    </row>
    <row r="805" spans="1:144">
      <c r="A805" t="str">
        <f ca="1"/>
        <v>Roof</v>
      </c>
      <c r="B805" t="str">
        <f ca="1"/>
        <v>Roof insulation</v>
      </c>
      <c r="C805">
        <f ca="1"/>
        <v>0</v>
      </c>
      <c r="D805" t="str">
        <f ca="1"/>
        <v/>
      </c>
      <c r="E805">
        <f ca="1"/>
        <v>0</v>
      </c>
      <c r="F805">
        <f ca="1"/>
        <v>0</v>
      </c>
      <c r="G805">
        <f ca="1"/>
        <v>0</v>
      </c>
      <c r="H805" t="str">
        <f ca="1"/>
        <v/>
      </c>
      <c r="I805">
        <f ca="1"/>
        <v>0</v>
      </c>
      <c r="J805" t="str">
        <f ca="1"/>
        <v/>
      </c>
      <c r="K805" t="str">
        <f ca="1"/>
        <v>0</v>
      </c>
      <c r="L805" t="str">
        <f ca="1"/>
        <v>0</v>
      </c>
      <c r="M805" t="str">
        <f ca="1"/>
        <v>0</v>
      </c>
      <c r="X805" s="91" t="e">
        <f t="shared" ref="X805:BC805" ca="1" si="2140">IF($D805="new",SUM(X25,X133,X187,X241,X295,X349,X403,X457,X535,X589,X643,X697),SUM(X241,X295,X349,X403,X457,X535,X589,X643,X697))</f>
        <v>#N/A</v>
      </c>
      <c r="Y805" t="e">
        <f t="shared" ca="1" si="2140"/>
        <v>#N/A</v>
      </c>
      <c r="Z805" t="e">
        <f t="shared" ca="1" si="2140"/>
        <v>#N/A</v>
      </c>
      <c r="AA805" t="e">
        <f t="shared" ca="1" si="2140"/>
        <v>#N/A</v>
      </c>
      <c r="AB805" t="e">
        <f t="shared" ca="1" si="2140"/>
        <v>#N/A</v>
      </c>
      <c r="AC805" t="e">
        <f t="shared" ca="1" si="2140"/>
        <v>#N/A</v>
      </c>
      <c r="AD805" t="e">
        <f t="shared" ca="1" si="2140"/>
        <v>#N/A</v>
      </c>
      <c r="AE805" t="e">
        <f t="shared" ca="1" si="2140"/>
        <v>#N/A</v>
      </c>
      <c r="AF805" t="e">
        <f t="shared" ca="1" si="2140"/>
        <v>#N/A</v>
      </c>
      <c r="AG805" t="e">
        <f t="shared" ca="1" si="2140"/>
        <v>#N/A</v>
      </c>
      <c r="AH805" t="e">
        <f t="shared" ca="1" si="2140"/>
        <v>#N/A</v>
      </c>
      <c r="AI805" t="e">
        <f t="shared" ca="1" si="2140"/>
        <v>#N/A</v>
      </c>
      <c r="AJ805" t="e">
        <f t="shared" ca="1" si="2140"/>
        <v>#N/A</v>
      </c>
      <c r="AK805" t="e">
        <f t="shared" ca="1" si="2140"/>
        <v>#N/A</v>
      </c>
      <c r="AL805" t="e">
        <f t="shared" ca="1" si="2140"/>
        <v>#N/A</v>
      </c>
      <c r="AM805" t="e">
        <f t="shared" ca="1" si="2140"/>
        <v>#N/A</v>
      </c>
      <c r="AN805" t="e">
        <f t="shared" ca="1" si="2140"/>
        <v>#N/A</v>
      </c>
      <c r="AO805" t="e">
        <f t="shared" ca="1" si="2140"/>
        <v>#N/A</v>
      </c>
      <c r="AP805" t="e">
        <f t="shared" ca="1" si="2140"/>
        <v>#N/A</v>
      </c>
      <c r="AQ805" t="e">
        <f t="shared" ca="1" si="2140"/>
        <v>#N/A</v>
      </c>
      <c r="AR805" t="e">
        <f t="shared" ca="1" si="2140"/>
        <v>#N/A</v>
      </c>
      <c r="AS805" t="e">
        <f t="shared" ca="1" si="2140"/>
        <v>#N/A</v>
      </c>
      <c r="AT805" t="e">
        <f t="shared" ca="1" si="2140"/>
        <v>#N/A</v>
      </c>
      <c r="AU805" t="e">
        <f t="shared" ca="1" si="2140"/>
        <v>#N/A</v>
      </c>
      <c r="AV805" t="e">
        <f t="shared" ca="1" si="2140"/>
        <v>#N/A</v>
      </c>
      <c r="AW805" t="e">
        <f t="shared" ca="1" si="2140"/>
        <v>#N/A</v>
      </c>
      <c r="AX805" t="e">
        <f t="shared" ca="1" si="2140"/>
        <v>#N/A</v>
      </c>
      <c r="AY805" t="e">
        <f t="shared" ca="1" si="2140"/>
        <v>#N/A</v>
      </c>
      <c r="AZ805" t="e">
        <f t="shared" ca="1" si="2140"/>
        <v>#N/A</v>
      </c>
      <c r="BA805" t="e">
        <f t="shared" ca="1" si="2140"/>
        <v>#N/A</v>
      </c>
      <c r="BB805" s="91" t="e">
        <f t="shared" ca="1" si="2140"/>
        <v>#N/A</v>
      </c>
      <c r="BC805" t="e">
        <f t="shared" ca="1" si="2140"/>
        <v>#N/A</v>
      </c>
      <c r="BD805" t="e">
        <f t="shared" ref="BD805:CI805" ca="1" si="2141">IF($D805="new",SUM(BD25,BD133,BD187,BD241,BD295,BD349,BD403,BD457,BD535,BD589,BD643,BD697),SUM(BD241,BD295,BD349,BD403,BD457,BD535,BD589,BD643,BD697))</f>
        <v>#N/A</v>
      </c>
      <c r="BE805" t="e">
        <f t="shared" ca="1" si="2141"/>
        <v>#N/A</v>
      </c>
      <c r="BF805" t="e">
        <f t="shared" ca="1" si="2141"/>
        <v>#N/A</v>
      </c>
      <c r="BG805" t="e">
        <f t="shared" ca="1" si="2141"/>
        <v>#N/A</v>
      </c>
      <c r="BH805" t="e">
        <f t="shared" ca="1" si="2141"/>
        <v>#N/A</v>
      </c>
      <c r="BI805" t="e">
        <f t="shared" ca="1" si="2141"/>
        <v>#N/A</v>
      </c>
      <c r="BJ805" t="e">
        <f t="shared" ca="1" si="2141"/>
        <v>#N/A</v>
      </c>
      <c r="BK805" t="e">
        <f t="shared" ca="1" si="2141"/>
        <v>#N/A</v>
      </c>
      <c r="BL805" t="e">
        <f t="shared" ca="1" si="2141"/>
        <v>#N/A</v>
      </c>
      <c r="BM805" t="e">
        <f t="shared" ca="1" si="2141"/>
        <v>#N/A</v>
      </c>
      <c r="BN805" t="e">
        <f t="shared" ca="1" si="2141"/>
        <v>#N/A</v>
      </c>
      <c r="BO805" t="e">
        <f t="shared" ca="1" si="2141"/>
        <v>#N/A</v>
      </c>
      <c r="BP805" t="e">
        <f t="shared" ca="1" si="2141"/>
        <v>#N/A</v>
      </c>
      <c r="BQ805" t="e">
        <f t="shared" ca="1" si="2141"/>
        <v>#N/A</v>
      </c>
      <c r="BR805" t="e">
        <f t="shared" ca="1" si="2141"/>
        <v>#N/A</v>
      </c>
      <c r="BS805" t="e">
        <f t="shared" ca="1" si="2141"/>
        <v>#N/A</v>
      </c>
      <c r="BT805" t="e">
        <f t="shared" ca="1" si="2141"/>
        <v>#N/A</v>
      </c>
      <c r="BU805" t="e">
        <f t="shared" ca="1" si="2141"/>
        <v>#N/A</v>
      </c>
      <c r="BV805" t="e">
        <f t="shared" ca="1" si="2141"/>
        <v>#N/A</v>
      </c>
      <c r="BW805" t="e">
        <f t="shared" ca="1" si="2141"/>
        <v>#N/A</v>
      </c>
      <c r="BX805" t="e">
        <f t="shared" ca="1" si="2141"/>
        <v>#N/A</v>
      </c>
      <c r="BY805" t="e">
        <f t="shared" ca="1" si="2141"/>
        <v>#N/A</v>
      </c>
      <c r="BZ805" t="e">
        <f t="shared" ca="1" si="2141"/>
        <v>#N/A</v>
      </c>
      <c r="CA805" t="e">
        <f t="shared" ca="1" si="2141"/>
        <v>#N/A</v>
      </c>
      <c r="CB805" t="e">
        <f t="shared" ca="1" si="2141"/>
        <v>#N/A</v>
      </c>
      <c r="CC805" t="e">
        <f t="shared" ca="1" si="2141"/>
        <v>#N/A</v>
      </c>
      <c r="CD805" t="e">
        <f t="shared" ca="1" si="2141"/>
        <v>#N/A</v>
      </c>
      <c r="CE805" t="e">
        <f t="shared" ca="1" si="2141"/>
        <v>#N/A</v>
      </c>
      <c r="CF805" s="91" t="e">
        <f t="shared" ca="1" si="2141"/>
        <v>#N/A</v>
      </c>
      <c r="CG805" t="e">
        <f t="shared" ca="1" si="2141"/>
        <v>#N/A</v>
      </c>
      <c r="CH805" t="e">
        <f t="shared" ca="1" si="2141"/>
        <v>#N/A</v>
      </c>
      <c r="CI805" t="e">
        <f t="shared" ca="1" si="2141"/>
        <v>#N/A</v>
      </c>
      <c r="CJ805" t="e">
        <f t="shared" ref="CJ805:DO805" ca="1" si="2142">IF($D805="new",SUM(CJ25,CJ133,CJ187,CJ241,CJ295,CJ349,CJ403,CJ457,CJ535,CJ589,CJ643,CJ697),SUM(CJ241,CJ295,CJ349,CJ403,CJ457,CJ535,CJ589,CJ643,CJ697))</f>
        <v>#N/A</v>
      </c>
      <c r="CK805" t="e">
        <f t="shared" ca="1" si="2142"/>
        <v>#N/A</v>
      </c>
      <c r="CL805" t="e">
        <f t="shared" ca="1" si="2142"/>
        <v>#N/A</v>
      </c>
      <c r="CM805" t="e">
        <f t="shared" ca="1" si="2142"/>
        <v>#N/A</v>
      </c>
      <c r="CN805" t="e">
        <f t="shared" ca="1" si="2142"/>
        <v>#N/A</v>
      </c>
      <c r="CO805" t="e">
        <f t="shared" ca="1" si="2142"/>
        <v>#N/A</v>
      </c>
      <c r="CP805" t="e">
        <f t="shared" ca="1" si="2142"/>
        <v>#N/A</v>
      </c>
      <c r="CQ805" t="e">
        <f t="shared" ca="1" si="2142"/>
        <v>#N/A</v>
      </c>
      <c r="CR805" t="e">
        <f t="shared" ca="1" si="2142"/>
        <v>#N/A</v>
      </c>
      <c r="CS805" t="e">
        <f t="shared" ca="1" si="2142"/>
        <v>#N/A</v>
      </c>
      <c r="CT805" t="e">
        <f t="shared" ca="1" si="2142"/>
        <v>#N/A</v>
      </c>
      <c r="CU805" t="e">
        <f t="shared" ca="1" si="2142"/>
        <v>#N/A</v>
      </c>
      <c r="CV805" t="e">
        <f t="shared" ca="1" si="2142"/>
        <v>#N/A</v>
      </c>
      <c r="CW805" t="e">
        <f t="shared" ca="1" si="2142"/>
        <v>#N/A</v>
      </c>
      <c r="CX805" t="e">
        <f t="shared" ca="1" si="2142"/>
        <v>#N/A</v>
      </c>
      <c r="CY805" t="e">
        <f t="shared" ca="1" si="2142"/>
        <v>#N/A</v>
      </c>
      <c r="CZ805" t="e">
        <f t="shared" ca="1" si="2142"/>
        <v>#N/A</v>
      </c>
      <c r="DA805" t="e">
        <f t="shared" ca="1" si="2142"/>
        <v>#N/A</v>
      </c>
      <c r="DB805" t="e">
        <f t="shared" ca="1" si="2142"/>
        <v>#N/A</v>
      </c>
      <c r="DC805" t="e">
        <f t="shared" ca="1" si="2142"/>
        <v>#N/A</v>
      </c>
      <c r="DD805" t="e">
        <f t="shared" ca="1" si="2142"/>
        <v>#N/A</v>
      </c>
      <c r="DE805" t="e">
        <f t="shared" ca="1" si="2142"/>
        <v>#N/A</v>
      </c>
      <c r="DF805" t="e">
        <f t="shared" ca="1" si="2142"/>
        <v>#N/A</v>
      </c>
      <c r="DG805" t="e">
        <f t="shared" ca="1" si="2142"/>
        <v>#N/A</v>
      </c>
      <c r="DH805" t="e">
        <f t="shared" ca="1" si="2142"/>
        <v>#N/A</v>
      </c>
      <c r="DI805" t="e">
        <f t="shared" ca="1" si="2142"/>
        <v>#N/A</v>
      </c>
      <c r="DJ805" s="91" t="e">
        <f t="shared" ca="1" si="2142"/>
        <v>#N/A</v>
      </c>
      <c r="DK805" t="e">
        <f t="shared" ca="1" si="2142"/>
        <v>#N/A</v>
      </c>
      <c r="DL805" t="e">
        <f t="shared" ca="1" si="2142"/>
        <v>#N/A</v>
      </c>
      <c r="DM805" t="e">
        <f t="shared" ca="1" si="2142"/>
        <v>#N/A</v>
      </c>
      <c r="DN805" t="e">
        <f t="shared" ca="1" si="2142"/>
        <v>#N/A</v>
      </c>
      <c r="DO805" t="e">
        <f t="shared" ca="1" si="2142"/>
        <v>#N/A</v>
      </c>
      <c r="DP805" t="e">
        <f t="shared" ref="DP805:EN805" ca="1" si="2143">IF($D805="new",SUM(DP25,DP133,DP187,DP241,DP295,DP349,DP403,DP457,DP535,DP589,DP643,DP697),SUM(DP241,DP295,DP349,DP403,DP457,DP535,DP589,DP643,DP697))</f>
        <v>#N/A</v>
      </c>
      <c r="DQ805" t="e">
        <f t="shared" ca="1" si="2143"/>
        <v>#N/A</v>
      </c>
      <c r="DR805" t="e">
        <f t="shared" ca="1" si="2143"/>
        <v>#N/A</v>
      </c>
      <c r="DS805" t="e">
        <f t="shared" ca="1" si="2143"/>
        <v>#N/A</v>
      </c>
      <c r="DT805" t="e">
        <f t="shared" ca="1" si="2143"/>
        <v>#N/A</v>
      </c>
      <c r="DU805" t="e">
        <f t="shared" ca="1" si="2143"/>
        <v>#N/A</v>
      </c>
      <c r="DV805" t="e">
        <f t="shared" ca="1" si="2143"/>
        <v>#N/A</v>
      </c>
      <c r="DW805" t="e">
        <f t="shared" ca="1" si="2143"/>
        <v>#N/A</v>
      </c>
      <c r="DX805" t="e">
        <f t="shared" ca="1" si="2143"/>
        <v>#N/A</v>
      </c>
      <c r="DY805" t="e">
        <f t="shared" ca="1" si="2143"/>
        <v>#N/A</v>
      </c>
      <c r="DZ805" t="e">
        <f t="shared" ca="1" si="2143"/>
        <v>#N/A</v>
      </c>
      <c r="EA805" t="e">
        <f t="shared" ca="1" si="2143"/>
        <v>#N/A</v>
      </c>
      <c r="EB805" t="e">
        <f t="shared" ca="1" si="2143"/>
        <v>#N/A</v>
      </c>
      <c r="EC805" t="e">
        <f t="shared" ca="1" si="2143"/>
        <v>#N/A</v>
      </c>
      <c r="ED805" t="e">
        <f t="shared" ca="1" si="2143"/>
        <v>#N/A</v>
      </c>
      <c r="EE805" t="e">
        <f t="shared" ca="1" si="2143"/>
        <v>#N/A</v>
      </c>
      <c r="EF805" t="e">
        <f t="shared" ca="1" si="2143"/>
        <v>#N/A</v>
      </c>
      <c r="EG805" t="e">
        <f t="shared" ca="1" si="2143"/>
        <v>#N/A</v>
      </c>
      <c r="EH805" t="e">
        <f t="shared" ca="1" si="2143"/>
        <v>#N/A</v>
      </c>
      <c r="EI805" t="e">
        <f t="shared" ca="1" si="2143"/>
        <v>#N/A</v>
      </c>
      <c r="EJ805" t="e">
        <f t="shared" ca="1" si="2143"/>
        <v>#N/A</v>
      </c>
      <c r="EK805" t="e">
        <f t="shared" ca="1" si="2143"/>
        <v>#N/A</v>
      </c>
      <c r="EL805" t="e">
        <f t="shared" ca="1" si="2143"/>
        <v>#N/A</v>
      </c>
      <c r="EM805" t="e">
        <f t="shared" ca="1" si="2143"/>
        <v>#N/A</v>
      </c>
      <c r="EN805" s="91" t="e">
        <f t="shared" ca="1" si="2143"/>
        <v>#N/A</v>
      </c>
    </row>
    <row r="806" spans="1:144">
      <c r="A806" t="str">
        <f ca="1"/>
        <v>Roof</v>
      </c>
      <c r="B806" t="str">
        <f ca="1"/>
        <v>Roof finishes</v>
      </c>
      <c r="C806">
        <f ca="1"/>
        <v>0</v>
      </c>
      <c r="D806" t="str">
        <f ca="1"/>
        <v/>
      </c>
      <c r="E806">
        <f ca="1"/>
        <v>0</v>
      </c>
      <c r="F806">
        <f ca="1"/>
        <v>0</v>
      </c>
      <c r="G806">
        <f ca="1"/>
        <v>0</v>
      </c>
      <c r="H806" t="str">
        <f ca="1"/>
        <v/>
      </c>
      <c r="I806">
        <f ca="1"/>
        <v>0</v>
      </c>
      <c r="J806" t="str">
        <f ca="1"/>
        <v/>
      </c>
      <c r="K806" t="str">
        <f ca="1"/>
        <v>0</v>
      </c>
      <c r="L806" t="str">
        <f ca="1"/>
        <v>0</v>
      </c>
      <c r="M806" t="str">
        <f ca="1"/>
        <v>0</v>
      </c>
      <c r="X806" s="91" t="e">
        <f t="shared" ref="X806:BC806" ca="1" si="2144">IF($D806="new",SUM(X26,X134,X188,X242,X296,X350,X404,X458,X536,X590,X644,X698),SUM(X242,X296,X350,X404,X458,X536,X590,X644,X698))</f>
        <v>#N/A</v>
      </c>
      <c r="Y806" t="e">
        <f t="shared" ca="1" si="2144"/>
        <v>#N/A</v>
      </c>
      <c r="Z806" t="e">
        <f t="shared" ca="1" si="2144"/>
        <v>#N/A</v>
      </c>
      <c r="AA806" t="e">
        <f t="shared" ca="1" si="2144"/>
        <v>#N/A</v>
      </c>
      <c r="AB806" t="e">
        <f t="shared" ca="1" si="2144"/>
        <v>#N/A</v>
      </c>
      <c r="AC806" t="e">
        <f t="shared" ca="1" si="2144"/>
        <v>#N/A</v>
      </c>
      <c r="AD806" t="e">
        <f t="shared" ca="1" si="2144"/>
        <v>#N/A</v>
      </c>
      <c r="AE806" t="e">
        <f t="shared" ca="1" si="2144"/>
        <v>#N/A</v>
      </c>
      <c r="AF806" t="e">
        <f t="shared" ca="1" si="2144"/>
        <v>#N/A</v>
      </c>
      <c r="AG806" t="e">
        <f t="shared" ca="1" si="2144"/>
        <v>#N/A</v>
      </c>
      <c r="AH806" t="e">
        <f t="shared" ca="1" si="2144"/>
        <v>#N/A</v>
      </c>
      <c r="AI806" t="e">
        <f t="shared" ca="1" si="2144"/>
        <v>#N/A</v>
      </c>
      <c r="AJ806" t="e">
        <f t="shared" ca="1" si="2144"/>
        <v>#N/A</v>
      </c>
      <c r="AK806" t="e">
        <f t="shared" ca="1" si="2144"/>
        <v>#N/A</v>
      </c>
      <c r="AL806" t="e">
        <f t="shared" ca="1" si="2144"/>
        <v>#N/A</v>
      </c>
      <c r="AM806" t="e">
        <f t="shared" ca="1" si="2144"/>
        <v>#N/A</v>
      </c>
      <c r="AN806" t="e">
        <f t="shared" ca="1" si="2144"/>
        <v>#N/A</v>
      </c>
      <c r="AO806" t="e">
        <f t="shared" ca="1" si="2144"/>
        <v>#N/A</v>
      </c>
      <c r="AP806" t="e">
        <f t="shared" ca="1" si="2144"/>
        <v>#N/A</v>
      </c>
      <c r="AQ806" t="e">
        <f t="shared" ca="1" si="2144"/>
        <v>#N/A</v>
      </c>
      <c r="AR806" t="e">
        <f t="shared" ca="1" si="2144"/>
        <v>#N/A</v>
      </c>
      <c r="AS806" t="e">
        <f t="shared" ca="1" si="2144"/>
        <v>#N/A</v>
      </c>
      <c r="AT806" t="e">
        <f t="shared" ca="1" si="2144"/>
        <v>#N/A</v>
      </c>
      <c r="AU806" t="e">
        <f t="shared" ca="1" si="2144"/>
        <v>#N/A</v>
      </c>
      <c r="AV806" t="e">
        <f t="shared" ca="1" si="2144"/>
        <v>#N/A</v>
      </c>
      <c r="AW806" t="e">
        <f t="shared" ca="1" si="2144"/>
        <v>#N/A</v>
      </c>
      <c r="AX806" t="e">
        <f t="shared" ca="1" si="2144"/>
        <v>#N/A</v>
      </c>
      <c r="AY806" t="e">
        <f t="shared" ca="1" si="2144"/>
        <v>#N/A</v>
      </c>
      <c r="AZ806" t="e">
        <f t="shared" ca="1" si="2144"/>
        <v>#N/A</v>
      </c>
      <c r="BA806" t="e">
        <f t="shared" ca="1" si="2144"/>
        <v>#N/A</v>
      </c>
      <c r="BB806" s="91" t="e">
        <f t="shared" ca="1" si="2144"/>
        <v>#N/A</v>
      </c>
      <c r="BC806" t="e">
        <f t="shared" ca="1" si="2144"/>
        <v>#N/A</v>
      </c>
      <c r="BD806" t="e">
        <f t="shared" ref="BD806:CI806" ca="1" si="2145">IF($D806="new",SUM(BD26,BD134,BD188,BD242,BD296,BD350,BD404,BD458,BD536,BD590,BD644,BD698),SUM(BD242,BD296,BD350,BD404,BD458,BD536,BD590,BD644,BD698))</f>
        <v>#N/A</v>
      </c>
      <c r="BE806" t="e">
        <f t="shared" ca="1" si="2145"/>
        <v>#N/A</v>
      </c>
      <c r="BF806" t="e">
        <f t="shared" ca="1" si="2145"/>
        <v>#N/A</v>
      </c>
      <c r="BG806" t="e">
        <f t="shared" ca="1" si="2145"/>
        <v>#N/A</v>
      </c>
      <c r="BH806" t="e">
        <f t="shared" ca="1" si="2145"/>
        <v>#N/A</v>
      </c>
      <c r="BI806" t="e">
        <f t="shared" ca="1" si="2145"/>
        <v>#N/A</v>
      </c>
      <c r="BJ806" t="e">
        <f t="shared" ca="1" si="2145"/>
        <v>#N/A</v>
      </c>
      <c r="BK806" t="e">
        <f t="shared" ca="1" si="2145"/>
        <v>#N/A</v>
      </c>
      <c r="BL806" t="e">
        <f t="shared" ca="1" si="2145"/>
        <v>#N/A</v>
      </c>
      <c r="BM806" t="e">
        <f t="shared" ca="1" si="2145"/>
        <v>#N/A</v>
      </c>
      <c r="BN806" t="e">
        <f t="shared" ca="1" si="2145"/>
        <v>#N/A</v>
      </c>
      <c r="BO806" t="e">
        <f t="shared" ca="1" si="2145"/>
        <v>#N/A</v>
      </c>
      <c r="BP806" t="e">
        <f t="shared" ca="1" si="2145"/>
        <v>#N/A</v>
      </c>
      <c r="BQ806" t="e">
        <f t="shared" ca="1" si="2145"/>
        <v>#N/A</v>
      </c>
      <c r="BR806" t="e">
        <f t="shared" ca="1" si="2145"/>
        <v>#N/A</v>
      </c>
      <c r="BS806" t="e">
        <f t="shared" ca="1" si="2145"/>
        <v>#N/A</v>
      </c>
      <c r="BT806" t="e">
        <f t="shared" ca="1" si="2145"/>
        <v>#N/A</v>
      </c>
      <c r="BU806" t="e">
        <f t="shared" ca="1" si="2145"/>
        <v>#N/A</v>
      </c>
      <c r="BV806" t="e">
        <f t="shared" ca="1" si="2145"/>
        <v>#N/A</v>
      </c>
      <c r="BW806" t="e">
        <f t="shared" ca="1" si="2145"/>
        <v>#N/A</v>
      </c>
      <c r="BX806" t="e">
        <f t="shared" ca="1" si="2145"/>
        <v>#N/A</v>
      </c>
      <c r="BY806" t="e">
        <f t="shared" ca="1" si="2145"/>
        <v>#N/A</v>
      </c>
      <c r="BZ806" t="e">
        <f t="shared" ca="1" si="2145"/>
        <v>#N/A</v>
      </c>
      <c r="CA806" t="e">
        <f t="shared" ca="1" si="2145"/>
        <v>#N/A</v>
      </c>
      <c r="CB806" t="e">
        <f t="shared" ca="1" si="2145"/>
        <v>#N/A</v>
      </c>
      <c r="CC806" t="e">
        <f t="shared" ca="1" si="2145"/>
        <v>#N/A</v>
      </c>
      <c r="CD806" t="e">
        <f t="shared" ca="1" si="2145"/>
        <v>#N/A</v>
      </c>
      <c r="CE806" t="e">
        <f t="shared" ca="1" si="2145"/>
        <v>#N/A</v>
      </c>
      <c r="CF806" s="91" t="e">
        <f t="shared" ca="1" si="2145"/>
        <v>#N/A</v>
      </c>
      <c r="CG806" t="e">
        <f t="shared" ca="1" si="2145"/>
        <v>#N/A</v>
      </c>
      <c r="CH806" t="e">
        <f t="shared" ca="1" si="2145"/>
        <v>#N/A</v>
      </c>
      <c r="CI806" t="e">
        <f t="shared" ca="1" si="2145"/>
        <v>#N/A</v>
      </c>
      <c r="CJ806" t="e">
        <f t="shared" ref="CJ806:DO806" ca="1" si="2146">IF($D806="new",SUM(CJ26,CJ134,CJ188,CJ242,CJ296,CJ350,CJ404,CJ458,CJ536,CJ590,CJ644,CJ698),SUM(CJ242,CJ296,CJ350,CJ404,CJ458,CJ536,CJ590,CJ644,CJ698))</f>
        <v>#N/A</v>
      </c>
      <c r="CK806" t="e">
        <f t="shared" ca="1" si="2146"/>
        <v>#N/A</v>
      </c>
      <c r="CL806" t="e">
        <f t="shared" ca="1" si="2146"/>
        <v>#N/A</v>
      </c>
      <c r="CM806" t="e">
        <f t="shared" ca="1" si="2146"/>
        <v>#N/A</v>
      </c>
      <c r="CN806" t="e">
        <f t="shared" ca="1" si="2146"/>
        <v>#N/A</v>
      </c>
      <c r="CO806" t="e">
        <f t="shared" ca="1" si="2146"/>
        <v>#N/A</v>
      </c>
      <c r="CP806" t="e">
        <f t="shared" ca="1" si="2146"/>
        <v>#N/A</v>
      </c>
      <c r="CQ806" t="e">
        <f t="shared" ca="1" si="2146"/>
        <v>#N/A</v>
      </c>
      <c r="CR806" t="e">
        <f t="shared" ca="1" si="2146"/>
        <v>#N/A</v>
      </c>
      <c r="CS806" t="e">
        <f t="shared" ca="1" si="2146"/>
        <v>#N/A</v>
      </c>
      <c r="CT806" t="e">
        <f t="shared" ca="1" si="2146"/>
        <v>#N/A</v>
      </c>
      <c r="CU806" t="e">
        <f t="shared" ca="1" si="2146"/>
        <v>#N/A</v>
      </c>
      <c r="CV806" t="e">
        <f t="shared" ca="1" si="2146"/>
        <v>#N/A</v>
      </c>
      <c r="CW806" t="e">
        <f t="shared" ca="1" si="2146"/>
        <v>#N/A</v>
      </c>
      <c r="CX806" t="e">
        <f t="shared" ca="1" si="2146"/>
        <v>#N/A</v>
      </c>
      <c r="CY806" t="e">
        <f t="shared" ca="1" si="2146"/>
        <v>#N/A</v>
      </c>
      <c r="CZ806" t="e">
        <f t="shared" ca="1" si="2146"/>
        <v>#N/A</v>
      </c>
      <c r="DA806" t="e">
        <f t="shared" ca="1" si="2146"/>
        <v>#N/A</v>
      </c>
      <c r="DB806" t="e">
        <f t="shared" ca="1" si="2146"/>
        <v>#N/A</v>
      </c>
      <c r="DC806" t="e">
        <f t="shared" ca="1" si="2146"/>
        <v>#N/A</v>
      </c>
      <c r="DD806" t="e">
        <f t="shared" ca="1" si="2146"/>
        <v>#N/A</v>
      </c>
      <c r="DE806" t="e">
        <f t="shared" ca="1" si="2146"/>
        <v>#N/A</v>
      </c>
      <c r="DF806" t="e">
        <f t="shared" ca="1" si="2146"/>
        <v>#N/A</v>
      </c>
      <c r="DG806" t="e">
        <f t="shared" ca="1" si="2146"/>
        <v>#N/A</v>
      </c>
      <c r="DH806" t="e">
        <f t="shared" ca="1" si="2146"/>
        <v>#N/A</v>
      </c>
      <c r="DI806" t="e">
        <f t="shared" ca="1" si="2146"/>
        <v>#N/A</v>
      </c>
      <c r="DJ806" s="91" t="e">
        <f t="shared" ca="1" si="2146"/>
        <v>#N/A</v>
      </c>
      <c r="DK806" t="e">
        <f t="shared" ca="1" si="2146"/>
        <v>#N/A</v>
      </c>
      <c r="DL806" t="e">
        <f t="shared" ca="1" si="2146"/>
        <v>#N/A</v>
      </c>
      <c r="DM806" t="e">
        <f t="shared" ca="1" si="2146"/>
        <v>#N/A</v>
      </c>
      <c r="DN806" t="e">
        <f t="shared" ca="1" si="2146"/>
        <v>#N/A</v>
      </c>
      <c r="DO806" t="e">
        <f t="shared" ca="1" si="2146"/>
        <v>#N/A</v>
      </c>
      <c r="DP806" t="e">
        <f t="shared" ref="DP806:EN806" ca="1" si="2147">IF($D806="new",SUM(DP26,DP134,DP188,DP242,DP296,DP350,DP404,DP458,DP536,DP590,DP644,DP698),SUM(DP242,DP296,DP350,DP404,DP458,DP536,DP590,DP644,DP698))</f>
        <v>#N/A</v>
      </c>
      <c r="DQ806" t="e">
        <f t="shared" ca="1" si="2147"/>
        <v>#N/A</v>
      </c>
      <c r="DR806" t="e">
        <f t="shared" ca="1" si="2147"/>
        <v>#N/A</v>
      </c>
      <c r="DS806" t="e">
        <f t="shared" ca="1" si="2147"/>
        <v>#N/A</v>
      </c>
      <c r="DT806" t="e">
        <f t="shared" ca="1" si="2147"/>
        <v>#N/A</v>
      </c>
      <c r="DU806" t="e">
        <f t="shared" ca="1" si="2147"/>
        <v>#N/A</v>
      </c>
      <c r="DV806" t="e">
        <f t="shared" ca="1" si="2147"/>
        <v>#N/A</v>
      </c>
      <c r="DW806" t="e">
        <f t="shared" ca="1" si="2147"/>
        <v>#N/A</v>
      </c>
      <c r="DX806" t="e">
        <f t="shared" ca="1" si="2147"/>
        <v>#N/A</v>
      </c>
      <c r="DY806" t="e">
        <f t="shared" ca="1" si="2147"/>
        <v>#N/A</v>
      </c>
      <c r="DZ806" t="e">
        <f t="shared" ca="1" si="2147"/>
        <v>#N/A</v>
      </c>
      <c r="EA806" t="e">
        <f t="shared" ca="1" si="2147"/>
        <v>#N/A</v>
      </c>
      <c r="EB806" t="e">
        <f t="shared" ca="1" si="2147"/>
        <v>#N/A</v>
      </c>
      <c r="EC806" t="e">
        <f t="shared" ca="1" si="2147"/>
        <v>#N/A</v>
      </c>
      <c r="ED806" t="e">
        <f t="shared" ca="1" si="2147"/>
        <v>#N/A</v>
      </c>
      <c r="EE806" t="e">
        <f t="shared" ca="1" si="2147"/>
        <v>#N/A</v>
      </c>
      <c r="EF806" t="e">
        <f t="shared" ca="1" si="2147"/>
        <v>#N/A</v>
      </c>
      <c r="EG806" t="e">
        <f t="shared" ca="1" si="2147"/>
        <v>#N/A</v>
      </c>
      <c r="EH806" t="e">
        <f t="shared" ca="1" si="2147"/>
        <v>#N/A</v>
      </c>
      <c r="EI806" t="e">
        <f t="shared" ca="1" si="2147"/>
        <v>#N/A</v>
      </c>
      <c r="EJ806" t="e">
        <f t="shared" ca="1" si="2147"/>
        <v>#N/A</v>
      </c>
      <c r="EK806" t="e">
        <f t="shared" ca="1" si="2147"/>
        <v>#N/A</v>
      </c>
      <c r="EL806" t="e">
        <f t="shared" ca="1" si="2147"/>
        <v>#N/A</v>
      </c>
      <c r="EM806" t="e">
        <f t="shared" ca="1" si="2147"/>
        <v>#N/A</v>
      </c>
      <c r="EN806" s="91" t="e">
        <f t="shared" ca="1" si="2147"/>
        <v>#N/A</v>
      </c>
    </row>
    <row r="807" spans="1:144">
      <c r="A807" t="str">
        <f ca="1"/>
        <v>External walls</v>
      </c>
      <c r="B807" t="str">
        <f ca="1"/>
        <v>Facade</v>
      </c>
      <c r="C807">
        <f ca="1"/>
        <v>0</v>
      </c>
      <c r="D807" t="str">
        <f ca="1"/>
        <v/>
      </c>
      <c r="E807">
        <f ca="1"/>
        <v>0</v>
      </c>
      <c r="F807">
        <f ca="1"/>
        <v>0</v>
      </c>
      <c r="G807">
        <f ca="1"/>
        <v>0</v>
      </c>
      <c r="H807" t="str">
        <f ca="1"/>
        <v/>
      </c>
      <c r="I807">
        <f ca="1"/>
        <v>0</v>
      </c>
      <c r="J807" t="str">
        <f ca="1"/>
        <v/>
      </c>
      <c r="K807" t="str">
        <f ca="1"/>
        <v>0</v>
      </c>
      <c r="L807" t="str">
        <f ca="1"/>
        <v>0</v>
      </c>
      <c r="M807" t="str">
        <f ca="1"/>
        <v>0</v>
      </c>
      <c r="X807" s="91" t="e">
        <f t="shared" ref="X807:BC807" ca="1" si="2148">IF($D807="new",SUM(X27,X135,X189,X243,X297,X351,X405,X459,X537,X591,X645,X699),SUM(X243,X297,X351,X405,X459,X537,X591,X645,X699))</f>
        <v>#N/A</v>
      </c>
      <c r="Y807" t="e">
        <f t="shared" ca="1" si="2148"/>
        <v>#N/A</v>
      </c>
      <c r="Z807" t="e">
        <f t="shared" ca="1" si="2148"/>
        <v>#N/A</v>
      </c>
      <c r="AA807" t="e">
        <f t="shared" ca="1" si="2148"/>
        <v>#N/A</v>
      </c>
      <c r="AB807" t="e">
        <f t="shared" ca="1" si="2148"/>
        <v>#N/A</v>
      </c>
      <c r="AC807" t="e">
        <f t="shared" ca="1" si="2148"/>
        <v>#N/A</v>
      </c>
      <c r="AD807" t="e">
        <f t="shared" ca="1" si="2148"/>
        <v>#N/A</v>
      </c>
      <c r="AE807" t="e">
        <f t="shared" ca="1" si="2148"/>
        <v>#N/A</v>
      </c>
      <c r="AF807" t="e">
        <f t="shared" ca="1" si="2148"/>
        <v>#N/A</v>
      </c>
      <c r="AG807" t="e">
        <f t="shared" ca="1" si="2148"/>
        <v>#N/A</v>
      </c>
      <c r="AH807" t="e">
        <f t="shared" ca="1" si="2148"/>
        <v>#N/A</v>
      </c>
      <c r="AI807" t="e">
        <f t="shared" ca="1" si="2148"/>
        <v>#N/A</v>
      </c>
      <c r="AJ807" t="e">
        <f t="shared" ca="1" si="2148"/>
        <v>#N/A</v>
      </c>
      <c r="AK807" t="e">
        <f t="shared" ca="1" si="2148"/>
        <v>#N/A</v>
      </c>
      <c r="AL807" t="e">
        <f t="shared" ca="1" si="2148"/>
        <v>#N/A</v>
      </c>
      <c r="AM807" t="e">
        <f t="shared" ca="1" si="2148"/>
        <v>#N/A</v>
      </c>
      <c r="AN807" t="e">
        <f t="shared" ca="1" si="2148"/>
        <v>#N/A</v>
      </c>
      <c r="AO807" t="e">
        <f t="shared" ca="1" si="2148"/>
        <v>#N/A</v>
      </c>
      <c r="AP807" t="e">
        <f t="shared" ca="1" si="2148"/>
        <v>#N/A</v>
      </c>
      <c r="AQ807" t="e">
        <f t="shared" ca="1" si="2148"/>
        <v>#N/A</v>
      </c>
      <c r="AR807" t="e">
        <f t="shared" ca="1" si="2148"/>
        <v>#N/A</v>
      </c>
      <c r="AS807" t="e">
        <f t="shared" ca="1" si="2148"/>
        <v>#N/A</v>
      </c>
      <c r="AT807" t="e">
        <f t="shared" ca="1" si="2148"/>
        <v>#N/A</v>
      </c>
      <c r="AU807" t="e">
        <f t="shared" ca="1" si="2148"/>
        <v>#N/A</v>
      </c>
      <c r="AV807" t="e">
        <f t="shared" ca="1" si="2148"/>
        <v>#N/A</v>
      </c>
      <c r="AW807" t="e">
        <f t="shared" ca="1" si="2148"/>
        <v>#N/A</v>
      </c>
      <c r="AX807" t="e">
        <f t="shared" ca="1" si="2148"/>
        <v>#N/A</v>
      </c>
      <c r="AY807" t="e">
        <f t="shared" ca="1" si="2148"/>
        <v>#N/A</v>
      </c>
      <c r="AZ807" t="e">
        <f t="shared" ca="1" si="2148"/>
        <v>#N/A</v>
      </c>
      <c r="BA807" t="e">
        <f t="shared" ca="1" si="2148"/>
        <v>#N/A</v>
      </c>
      <c r="BB807" s="91" t="e">
        <f t="shared" ca="1" si="2148"/>
        <v>#N/A</v>
      </c>
      <c r="BC807" t="e">
        <f t="shared" ca="1" si="2148"/>
        <v>#N/A</v>
      </c>
      <c r="BD807" t="e">
        <f t="shared" ref="BD807:CI807" ca="1" si="2149">IF($D807="new",SUM(BD27,BD135,BD189,BD243,BD297,BD351,BD405,BD459,BD537,BD591,BD645,BD699),SUM(BD243,BD297,BD351,BD405,BD459,BD537,BD591,BD645,BD699))</f>
        <v>#N/A</v>
      </c>
      <c r="BE807" t="e">
        <f t="shared" ca="1" si="2149"/>
        <v>#N/A</v>
      </c>
      <c r="BF807" t="e">
        <f t="shared" ca="1" si="2149"/>
        <v>#N/A</v>
      </c>
      <c r="BG807" t="e">
        <f t="shared" ca="1" si="2149"/>
        <v>#N/A</v>
      </c>
      <c r="BH807" t="e">
        <f t="shared" ca="1" si="2149"/>
        <v>#N/A</v>
      </c>
      <c r="BI807" t="e">
        <f t="shared" ca="1" si="2149"/>
        <v>#N/A</v>
      </c>
      <c r="BJ807" t="e">
        <f t="shared" ca="1" si="2149"/>
        <v>#N/A</v>
      </c>
      <c r="BK807" t="e">
        <f t="shared" ca="1" si="2149"/>
        <v>#N/A</v>
      </c>
      <c r="BL807" t="e">
        <f t="shared" ca="1" si="2149"/>
        <v>#N/A</v>
      </c>
      <c r="BM807" t="e">
        <f t="shared" ca="1" si="2149"/>
        <v>#N/A</v>
      </c>
      <c r="BN807" t="e">
        <f t="shared" ca="1" si="2149"/>
        <v>#N/A</v>
      </c>
      <c r="BO807" t="e">
        <f t="shared" ca="1" si="2149"/>
        <v>#N/A</v>
      </c>
      <c r="BP807" t="e">
        <f t="shared" ca="1" si="2149"/>
        <v>#N/A</v>
      </c>
      <c r="BQ807" t="e">
        <f t="shared" ca="1" si="2149"/>
        <v>#N/A</v>
      </c>
      <c r="BR807" t="e">
        <f t="shared" ca="1" si="2149"/>
        <v>#N/A</v>
      </c>
      <c r="BS807" t="e">
        <f t="shared" ca="1" si="2149"/>
        <v>#N/A</v>
      </c>
      <c r="BT807" t="e">
        <f t="shared" ca="1" si="2149"/>
        <v>#N/A</v>
      </c>
      <c r="BU807" t="e">
        <f t="shared" ca="1" si="2149"/>
        <v>#N/A</v>
      </c>
      <c r="BV807" t="e">
        <f t="shared" ca="1" si="2149"/>
        <v>#N/A</v>
      </c>
      <c r="BW807" t="e">
        <f t="shared" ca="1" si="2149"/>
        <v>#N/A</v>
      </c>
      <c r="BX807" t="e">
        <f t="shared" ca="1" si="2149"/>
        <v>#N/A</v>
      </c>
      <c r="BY807" t="e">
        <f t="shared" ca="1" si="2149"/>
        <v>#N/A</v>
      </c>
      <c r="BZ807" t="e">
        <f t="shared" ca="1" si="2149"/>
        <v>#N/A</v>
      </c>
      <c r="CA807" t="e">
        <f t="shared" ca="1" si="2149"/>
        <v>#N/A</v>
      </c>
      <c r="CB807" t="e">
        <f t="shared" ca="1" si="2149"/>
        <v>#N/A</v>
      </c>
      <c r="CC807" t="e">
        <f t="shared" ca="1" si="2149"/>
        <v>#N/A</v>
      </c>
      <c r="CD807" t="e">
        <f t="shared" ca="1" si="2149"/>
        <v>#N/A</v>
      </c>
      <c r="CE807" t="e">
        <f t="shared" ca="1" si="2149"/>
        <v>#N/A</v>
      </c>
      <c r="CF807" s="91" t="e">
        <f t="shared" ca="1" si="2149"/>
        <v>#N/A</v>
      </c>
      <c r="CG807" t="e">
        <f t="shared" ca="1" si="2149"/>
        <v>#N/A</v>
      </c>
      <c r="CH807" t="e">
        <f t="shared" ca="1" si="2149"/>
        <v>#N/A</v>
      </c>
      <c r="CI807" t="e">
        <f t="shared" ca="1" si="2149"/>
        <v>#N/A</v>
      </c>
      <c r="CJ807" t="e">
        <f t="shared" ref="CJ807:DO807" ca="1" si="2150">IF($D807="new",SUM(CJ27,CJ135,CJ189,CJ243,CJ297,CJ351,CJ405,CJ459,CJ537,CJ591,CJ645,CJ699),SUM(CJ243,CJ297,CJ351,CJ405,CJ459,CJ537,CJ591,CJ645,CJ699))</f>
        <v>#N/A</v>
      </c>
      <c r="CK807" t="e">
        <f t="shared" ca="1" si="2150"/>
        <v>#N/A</v>
      </c>
      <c r="CL807" t="e">
        <f t="shared" ca="1" si="2150"/>
        <v>#N/A</v>
      </c>
      <c r="CM807" t="e">
        <f t="shared" ca="1" si="2150"/>
        <v>#N/A</v>
      </c>
      <c r="CN807" t="e">
        <f t="shared" ca="1" si="2150"/>
        <v>#N/A</v>
      </c>
      <c r="CO807" t="e">
        <f t="shared" ca="1" si="2150"/>
        <v>#N/A</v>
      </c>
      <c r="CP807" t="e">
        <f t="shared" ca="1" si="2150"/>
        <v>#N/A</v>
      </c>
      <c r="CQ807" t="e">
        <f t="shared" ca="1" si="2150"/>
        <v>#N/A</v>
      </c>
      <c r="CR807" t="e">
        <f t="shared" ca="1" si="2150"/>
        <v>#N/A</v>
      </c>
      <c r="CS807" t="e">
        <f t="shared" ca="1" si="2150"/>
        <v>#N/A</v>
      </c>
      <c r="CT807" t="e">
        <f t="shared" ca="1" si="2150"/>
        <v>#N/A</v>
      </c>
      <c r="CU807" t="e">
        <f t="shared" ca="1" si="2150"/>
        <v>#N/A</v>
      </c>
      <c r="CV807" t="e">
        <f t="shared" ca="1" si="2150"/>
        <v>#N/A</v>
      </c>
      <c r="CW807" t="e">
        <f t="shared" ca="1" si="2150"/>
        <v>#N/A</v>
      </c>
      <c r="CX807" t="e">
        <f t="shared" ca="1" si="2150"/>
        <v>#N/A</v>
      </c>
      <c r="CY807" t="e">
        <f t="shared" ca="1" si="2150"/>
        <v>#N/A</v>
      </c>
      <c r="CZ807" t="e">
        <f t="shared" ca="1" si="2150"/>
        <v>#N/A</v>
      </c>
      <c r="DA807" t="e">
        <f t="shared" ca="1" si="2150"/>
        <v>#N/A</v>
      </c>
      <c r="DB807" t="e">
        <f t="shared" ca="1" si="2150"/>
        <v>#N/A</v>
      </c>
      <c r="DC807" t="e">
        <f t="shared" ca="1" si="2150"/>
        <v>#N/A</v>
      </c>
      <c r="DD807" t="e">
        <f t="shared" ca="1" si="2150"/>
        <v>#N/A</v>
      </c>
      <c r="DE807" t="e">
        <f t="shared" ca="1" si="2150"/>
        <v>#N/A</v>
      </c>
      <c r="DF807" t="e">
        <f t="shared" ca="1" si="2150"/>
        <v>#N/A</v>
      </c>
      <c r="DG807" t="e">
        <f t="shared" ca="1" si="2150"/>
        <v>#N/A</v>
      </c>
      <c r="DH807" t="e">
        <f t="shared" ca="1" si="2150"/>
        <v>#N/A</v>
      </c>
      <c r="DI807" t="e">
        <f t="shared" ca="1" si="2150"/>
        <v>#N/A</v>
      </c>
      <c r="DJ807" s="91" t="e">
        <f t="shared" ca="1" si="2150"/>
        <v>#N/A</v>
      </c>
      <c r="DK807" t="e">
        <f t="shared" ca="1" si="2150"/>
        <v>#N/A</v>
      </c>
      <c r="DL807" t="e">
        <f t="shared" ca="1" si="2150"/>
        <v>#N/A</v>
      </c>
      <c r="DM807" t="e">
        <f t="shared" ca="1" si="2150"/>
        <v>#N/A</v>
      </c>
      <c r="DN807" t="e">
        <f t="shared" ca="1" si="2150"/>
        <v>#N/A</v>
      </c>
      <c r="DO807" t="e">
        <f t="shared" ca="1" si="2150"/>
        <v>#N/A</v>
      </c>
      <c r="DP807" t="e">
        <f t="shared" ref="DP807:EN807" ca="1" si="2151">IF($D807="new",SUM(DP27,DP135,DP189,DP243,DP297,DP351,DP405,DP459,DP537,DP591,DP645,DP699),SUM(DP243,DP297,DP351,DP405,DP459,DP537,DP591,DP645,DP699))</f>
        <v>#N/A</v>
      </c>
      <c r="DQ807" t="e">
        <f t="shared" ca="1" si="2151"/>
        <v>#N/A</v>
      </c>
      <c r="DR807" t="e">
        <f t="shared" ca="1" si="2151"/>
        <v>#N/A</v>
      </c>
      <c r="DS807" t="e">
        <f t="shared" ca="1" si="2151"/>
        <v>#N/A</v>
      </c>
      <c r="DT807" t="e">
        <f t="shared" ca="1" si="2151"/>
        <v>#N/A</v>
      </c>
      <c r="DU807" t="e">
        <f t="shared" ca="1" si="2151"/>
        <v>#N/A</v>
      </c>
      <c r="DV807" t="e">
        <f t="shared" ca="1" si="2151"/>
        <v>#N/A</v>
      </c>
      <c r="DW807" t="e">
        <f t="shared" ca="1" si="2151"/>
        <v>#N/A</v>
      </c>
      <c r="DX807" t="e">
        <f t="shared" ca="1" si="2151"/>
        <v>#N/A</v>
      </c>
      <c r="DY807" t="e">
        <f t="shared" ca="1" si="2151"/>
        <v>#N/A</v>
      </c>
      <c r="DZ807" t="e">
        <f t="shared" ca="1" si="2151"/>
        <v>#N/A</v>
      </c>
      <c r="EA807" t="e">
        <f t="shared" ca="1" si="2151"/>
        <v>#N/A</v>
      </c>
      <c r="EB807" t="e">
        <f t="shared" ca="1" si="2151"/>
        <v>#N/A</v>
      </c>
      <c r="EC807" t="e">
        <f t="shared" ca="1" si="2151"/>
        <v>#N/A</v>
      </c>
      <c r="ED807" t="e">
        <f t="shared" ca="1" si="2151"/>
        <v>#N/A</v>
      </c>
      <c r="EE807" t="e">
        <f t="shared" ca="1" si="2151"/>
        <v>#N/A</v>
      </c>
      <c r="EF807" t="e">
        <f t="shared" ca="1" si="2151"/>
        <v>#N/A</v>
      </c>
      <c r="EG807" t="e">
        <f t="shared" ca="1" si="2151"/>
        <v>#N/A</v>
      </c>
      <c r="EH807" t="e">
        <f t="shared" ca="1" si="2151"/>
        <v>#N/A</v>
      </c>
      <c r="EI807" t="e">
        <f t="shared" ca="1" si="2151"/>
        <v>#N/A</v>
      </c>
      <c r="EJ807" t="e">
        <f t="shared" ca="1" si="2151"/>
        <v>#N/A</v>
      </c>
      <c r="EK807" t="e">
        <f t="shared" ca="1" si="2151"/>
        <v>#N/A</v>
      </c>
      <c r="EL807" t="e">
        <f t="shared" ca="1" si="2151"/>
        <v>#N/A</v>
      </c>
      <c r="EM807" t="e">
        <f t="shared" ca="1" si="2151"/>
        <v>#N/A</v>
      </c>
      <c r="EN807" s="91" t="e">
        <f t="shared" ca="1" si="2151"/>
        <v>#N/A</v>
      </c>
    </row>
    <row r="808" spans="1:144">
      <c r="A808" t="str">
        <f ca="1"/>
        <v>External walls</v>
      </c>
      <c r="B808" t="str">
        <f ca="1"/>
        <v>Wall insulation</v>
      </c>
      <c r="C808">
        <f ca="1"/>
        <v>0</v>
      </c>
      <c r="D808" t="str">
        <f ca="1"/>
        <v/>
      </c>
      <c r="E808">
        <f ca="1"/>
        <v>0</v>
      </c>
      <c r="F808">
        <f ca="1"/>
        <v>0</v>
      </c>
      <c r="G808">
        <f ca="1"/>
        <v>0</v>
      </c>
      <c r="H808" t="str">
        <f ca="1"/>
        <v/>
      </c>
      <c r="I808">
        <f ca="1"/>
        <v>0</v>
      </c>
      <c r="J808" t="str">
        <f ca="1"/>
        <v/>
      </c>
      <c r="K808" t="str">
        <f ca="1"/>
        <v>0</v>
      </c>
      <c r="L808" t="str">
        <f ca="1"/>
        <v>0</v>
      </c>
      <c r="M808" t="str">
        <f ca="1"/>
        <v>0</v>
      </c>
      <c r="X808" s="91" t="e">
        <f t="shared" ref="X808:BC808" ca="1" si="2152">IF($D808="new",SUM(X28,X136,X190,X244,X298,X352,X406,X460,X538,X592,X646,X700),SUM(X244,X298,X352,X406,X460,X538,X592,X646,X700))</f>
        <v>#N/A</v>
      </c>
      <c r="Y808" t="e">
        <f t="shared" ca="1" si="2152"/>
        <v>#N/A</v>
      </c>
      <c r="Z808" t="e">
        <f t="shared" ca="1" si="2152"/>
        <v>#N/A</v>
      </c>
      <c r="AA808" t="e">
        <f t="shared" ca="1" si="2152"/>
        <v>#N/A</v>
      </c>
      <c r="AB808" t="e">
        <f t="shared" ca="1" si="2152"/>
        <v>#N/A</v>
      </c>
      <c r="AC808" t="e">
        <f t="shared" ca="1" si="2152"/>
        <v>#N/A</v>
      </c>
      <c r="AD808" t="e">
        <f t="shared" ca="1" si="2152"/>
        <v>#N/A</v>
      </c>
      <c r="AE808" t="e">
        <f t="shared" ca="1" si="2152"/>
        <v>#N/A</v>
      </c>
      <c r="AF808" t="e">
        <f t="shared" ca="1" si="2152"/>
        <v>#N/A</v>
      </c>
      <c r="AG808" t="e">
        <f t="shared" ca="1" si="2152"/>
        <v>#N/A</v>
      </c>
      <c r="AH808" t="e">
        <f t="shared" ca="1" si="2152"/>
        <v>#N/A</v>
      </c>
      <c r="AI808" t="e">
        <f t="shared" ca="1" si="2152"/>
        <v>#N/A</v>
      </c>
      <c r="AJ808" t="e">
        <f t="shared" ca="1" si="2152"/>
        <v>#N/A</v>
      </c>
      <c r="AK808" t="e">
        <f t="shared" ca="1" si="2152"/>
        <v>#N/A</v>
      </c>
      <c r="AL808" t="e">
        <f t="shared" ca="1" si="2152"/>
        <v>#N/A</v>
      </c>
      <c r="AM808" t="e">
        <f t="shared" ca="1" si="2152"/>
        <v>#N/A</v>
      </c>
      <c r="AN808" t="e">
        <f t="shared" ca="1" si="2152"/>
        <v>#N/A</v>
      </c>
      <c r="AO808" t="e">
        <f t="shared" ca="1" si="2152"/>
        <v>#N/A</v>
      </c>
      <c r="AP808" t="e">
        <f t="shared" ca="1" si="2152"/>
        <v>#N/A</v>
      </c>
      <c r="AQ808" t="e">
        <f t="shared" ca="1" si="2152"/>
        <v>#N/A</v>
      </c>
      <c r="AR808" t="e">
        <f t="shared" ca="1" si="2152"/>
        <v>#N/A</v>
      </c>
      <c r="AS808" t="e">
        <f t="shared" ca="1" si="2152"/>
        <v>#N/A</v>
      </c>
      <c r="AT808" t="e">
        <f t="shared" ca="1" si="2152"/>
        <v>#N/A</v>
      </c>
      <c r="AU808" t="e">
        <f t="shared" ca="1" si="2152"/>
        <v>#N/A</v>
      </c>
      <c r="AV808" t="e">
        <f t="shared" ca="1" si="2152"/>
        <v>#N/A</v>
      </c>
      <c r="AW808" t="e">
        <f t="shared" ca="1" si="2152"/>
        <v>#N/A</v>
      </c>
      <c r="AX808" t="e">
        <f t="shared" ca="1" si="2152"/>
        <v>#N/A</v>
      </c>
      <c r="AY808" t="e">
        <f t="shared" ca="1" si="2152"/>
        <v>#N/A</v>
      </c>
      <c r="AZ808" t="e">
        <f t="shared" ca="1" si="2152"/>
        <v>#N/A</v>
      </c>
      <c r="BA808" t="e">
        <f t="shared" ca="1" si="2152"/>
        <v>#N/A</v>
      </c>
      <c r="BB808" s="91" t="e">
        <f t="shared" ca="1" si="2152"/>
        <v>#N/A</v>
      </c>
      <c r="BC808" t="e">
        <f t="shared" ca="1" si="2152"/>
        <v>#N/A</v>
      </c>
      <c r="BD808" t="e">
        <f t="shared" ref="BD808:CI808" ca="1" si="2153">IF($D808="new",SUM(BD28,BD136,BD190,BD244,BD298,BD352,BD406,BD460,BD538,BD592,BD646,BD700),SUM(BD244,BD298,BD352,BD406,BD460,BD538,BD592,BD646,BD700))</f>
        <v>#N/A</v>
      </c>
      <c r="BE808" t="e">
        <f t="shared" ca="1" si="2153"/>
        <v>#N/A</v>
      </c>
      <c r="BF808" t="e">
        <f t="shared" ca="1" si="2153"/>
        <v>#N/A</v>
      </c>
      <c r="BG808" t="e">
        <f t="shared" ca="1" si="2153"/>
        <v>#N/A</v>
      </c>
      <c r="BH808" t="e">
        <f t="shared" ca="1" si="2153"/>
        <v>#N/A</v>
      </c>
      <c r="BI808" t="e">
        <f t="shared" ca="1" si="2153"/>
        <v>#N/A</v>
      </c>
      <c r="BJ808" t="e">
        <f t="shared" ca="1" si="2153"/>
        <v>#N/A</v>
      </c>
      <c r="BK808" t="e">
        <f t="shared" ca="1" si="2153"/>
        <v>#N/A</v>
      </c>
      <c r="BL808" t="e">
        <f t="shared" ca="1" si="2153"/>
        <v>#N/A</v>
      </c>
      <c r="BM808" t="e">
        <f t="shared" ca="1" si="2153"/>
        <v>#N/A</v>
      </c>
      <c r="BN808" t="e">
        <f t="shared" ca="1" si="2153"/>
        <v>#N/A</v>
      </c>
      <c r="BO808" t="e">
        <f t="shared" ca="1" si="2153"/>
        <v>#N/A</v>
      </c>
      <c r="BP808" t="e">
        <f t="shared" ca="1" si="2153"/>
        <v>#N/A</v>
      </c>
      <c r="BQ808" t="e">
        <f t="shared" ca="1" si="2153"/>
        <v>#N/A</v>
      </c>
      <c r="BR808" t="e">
        <f t="shared" ca="1" si="2153"/>
        <v>#N/A</v>
      </c>
      <c r="BS808" t="e">
        <f t="shared" ca="1" si="2153"/>
        <v>#N/A</v>
      </c>
      <c r="BT808" t="e">
        <f t="shared" ca="1" si="2153"/>
        <v>#N/A</v>
      </c>
      <c r="BU808" t="e">
        <f t="shared" ca="1" si="2153"/>
        <v>#N/A</v>
      </c>
      <c r="BV808" t="e">
        <f t="shared" ca="1" si="2153"/>
        <v>#N/A</v>
      </c>
      <c r="BW808" t="e">
        <f t="shared" ca="1" si="2153"/>
        <v>#N/A</v>
      </c>
      <c r="BX808" t="e">
        <f t="shared" ca="1" si="2153"/>
        <v>#N/A</v>
      </c>
      <c r="BY808" t="e">
        <f t="shared" ca="1" si="2153"/>
        <v>#N/A</v>
      </c>
      <c r="BZ808" t="e">
        <f t="shared" ca="1" si="2153"/>
        <v>#N/A</v>
      </c>
      <c r="CA808" t="e">
        <f t="shared" ca="1" si="2153"/>
        <v>#N/A</v>
      </c>
      <c r="CB808" t="e">
        <f t="shared" ca="1" si="2153"/>
        <v>#N/A</v>
      </c>
      <c r="CC808" t="e">
        <f t="shared" ca="1" si="2153"/>
        <v>#N/A</v>
      </c>
      <c r="CD808" t="e">
        <f t="shared" ca="1" si="2153"/>
        <v>#N/A</v>
      </c>
      <c r="CE808" t="e">
        <f t="shared" ca="1" si="2153"/>
        <v>#N/A</v>
      </c>
      <c r="CF808" s="91" t="e">
        <f t="shared" ca="1" si="2153"/>
        <v>#N/A</v>
      </c>
      <c r="CG808" t="e">
        <f t="shared" ca="1" si="2153"/>
        <v>#N/A</v>
      </c>
      <c r="CH808" t="e">
        <f t="shared" ca="1" si="2153"/>
        <v>#N/A</v>
      </c>
      <c r="CI808" t="e">
        <f t="shared" ca="1" si="2153"/>
        <v>#N/A</v>
      </c>
      <c r="CJ808" t="e">
        <f t="shared" ref="CJ808:DO808" ca="1" si="2154">IF($D808="new",SUM(CJ28,CJ136,CJ190,CJ244,CJ298,CJ352,CJ406,CJ460,CJ538,CJ592,CJ646,CJ700),SUM(CJ244,CJ298,CJ352,CJ406,CJ460,CJ538,CJ592,CJ646,CJ700))</f>
        <v>#N/A</v>
      </c>
      <c r="CK808" t="e">
        <f t="shared" ca="1" si="2154"/>
        <v>#N/A</v>
      </c>
      <c r="CL808" t="e">
        <f t="shared" ca="1" si="2154"/>
        <v>#N/A</v>
      </c>
      <c r="CM808" t="e">
        <f t="shared" ca="1" si="2154"/>
        <v>#N/A</v>
      </c>
      <c r="CN808" t="e">
        <f t="shared" ca="1" si="2154"/>
        <v>#N/A</v>
      </c>
      <c r="CO808" t="e">
        <f t="shared" ca="1" si="2154"/>
        <v>#N/A</v>
      </c>
      <c r="CP808" t="e">
        <f t="shared" ca="1" si="2154"/>
        <v>#N/A</v>
      </c>
      <c r="CQ808" t="e">
        <f t="shared" ca="1" si="2154"/>
        <v>#N/A</v>
      </c>
      <c r="CR808" t="e">
        <f t="shared" ca="1" si="2154"/>
        <v>#N/A</v>
      </c>
      <c r="CS808" t="e">
        <f t="shared" ca="1" si="2154"/>
        <v>#N/A</v>
      </c>
      <c r="CT808" t="e">
        <f t="shared" ca="1" si="2154"/>
        <v>#N/A</v>
      </c>
      <c r="CU808" t="e">
        <f t="shared" ca="1" si="2154"/>
        <v>#N/A</v>
      </c>
      <c r="CV808" t="e">
        <f t="shared" ca="1" si="2154"/>
        <v>#N/A</v>
      </c>
      <c r="CW808" t="e">
        <f t="shared" ca="1" si="2154"/>
        <v>#N/A</v>
      </c>
      <c r="CX808" t="e">
        <f t="shared" ca="1" si="2154"/>
        <v>#N/A</v>
      </c>
      <c r="CY808" t="e">
        <f t="shared" ca="1" si="2154"/>
        <v>#N/A</v>
      </c>
      <c r="CZ808" t="e">
        <f t="shared" ca="1" si="2154"/>
        <v>#N/A</v>
      </c>
      <c r="DA808" t="e">
        <f t="shared" ca="1" si="2154"/>
        <v>#N/A</v>
      </c>
      <c r="DB808" t="e">
        <f t="shared" ca="1" si="2154"/>
        <v>#N/A</v>
      </c>
      <c r="DC808" t="e">
        <f t="shared" ca="1" si="2154"/>
        <v>#N/A</v>
      </c>
      <c r="DD808" t="e">
        <f t="shared" ca="1" si="2154"/>
        <v>#N/A</v>
      </c>
      <c r="DE808" t="e">
        <f t="shared" ca="1" si="2154"/>
        <v>#N/A</v>
      </c>
      <c r="DF808" t="e">
        <f t="shared" ca="1" si="2154"/>
        <v>#N/A</v>
      </c>
      <c r="DG808" t="e">
        <f t="shared" ca="1" si="2154"/>
        <v>#N/A</v>
      </c>
      <c r="DH808" t="e">
        <f t="shared" ca="1" si="2154"/>
        <v>#N/A</v>
      </c>
      <c r="DI808" t="e">
        <f t="shared" ca="1" si="2154"/>
        <v>#N/A</v>
      </c>
      <c r="DJ808" s="91" t="e">
        <f t="shared" ca="1" si="2154"/>
        <v>#N/A</v>
      </c>
      <c r="DK808" t="e">
        <f t="shared" ca="1" si="2154"/>
        <v>#N/A</v>
      </c>
      <c r="DL808" t="e">
        <f t="shared" ca="1" si="2154"/>
        <v>#N/A</v>
      </c>
      <c r="DM808" t="e">
        <f t="shared" ca="1" si="2154"/>
        <v>#N/A</v>
      </c>
      <c r="DN808" t="e">
        <f t="shared" ca="1" si="2154"/>
        <v>#N/A</v>
      </c>
      <c r="DO808" t="e">
        <f t="shared" ca="1" si="2154"/>
        <v>#N/A</v>
      </c>
      <c r="DP808" t="e">
        <f t="shared" ref="DP808:EN808" ca="1" si="2155">IF($D808="new",SUM(DP28,DP136,DP190,DP244,DP298,DP352,DP406,DP460,DP538,DP592,DP646,DP700),SUM(DP244,DP298,DP352,DP406,DP460,DP538,DP592,DP646,DP700))</f>
        <v>#N/A</v>
      </c>
      <c r="DQ808" t="e">
        <f t="shared" ca="1" si="2155"/>
        <v>#N/A</v>
      </c>
      <c r="DR808" t="e">
        <f t="shared" ca="1" si="2155"/>
        <v>#N/A</v>
      </c>
      <c r="DS808" t="e">
        <f t="shared" ca="1" si="2155"/>
        <v>#N/A</v>
      </c>
      <c r="DT808" t="e">
        <f t="shared" ca="1" si="2155"/>
        <v>#N/A</v>
      </c>
      <c r="DU808" t="e">
        <f t="shared" ca="1" si="2155"/>
        <v>#N/A</v>
      </c>
      <c r="DV808" t="e">
        <f t="shared" ca="1" si="2155"/>
        <v>#N/A</v>
      </c>
      <c r="DW808" t="e">
        <f t="shared" ca="1" si="2155"/>
        <v>#N/A</v>
      </c>
      <c r="DX808" t="e">
        <f t="shared" ca="1" si="2155"/>
        <v>#N/A</v>
      </c>
      <c r="DY808" t="e">
        <f t="shared" ca="1" si="2155"/>
        <v>#N/A</v>
      </c>
      <c r="DZ808" t="e">
        <f t="shared" ca="1" si="2155"/>
        <v>#N/A</v>
      </c>
      <c r="EA808" t="e">
        <f t="shared" ca="1" si="2155"/>
        <v>#N/A</v>
      </c>
      <c r="EB808" t="e">
        <f t="shared" ca="1" si="2155"/>
        <v>#N/A</v>
      </c>
      <c r="EC808" t="e">
        <f t="shared" ca="1" si="2155"/>
        <v>#N/A</v>
      </c>
      <c r="ED808" t="e">
        <f t="shared" ca="1" si="2155"/>
        <v>#N/A</v>
      </c>
      <c r="EE808" t="e">
        <f t="shared" ca="1" si="2155"/>
        <v>#N/A</v>
      </c>
      <c r="EF808" t="e">
        <f t="shared" ca="1" si="2155"/>
        <v>#N/A</v>
      </c>
      <c r="EG808" t="e">
        <f t="shared" ca="1" si="2155"/>
        <v>#N/A</v>
      </c>
      <c r="EH808" t="e">
        <f t="shared" ca="1" si="2155"/>
        <v>#N/A</v>
      </c>
      <c r="EI808" t="e">
        <f t="shared" ca="1" si="2155"/>
        <v>#N/A</v>
      </c>
      <c r="EJ808" t="e">
        <f t="shared" ca="1" si="2155"/>
        <v>#N/A</v>
      </c>
      <c r="EK808" t="e">
        <f t="shared" ca="1" si="2155"/>
        <v>#N/A</v>
      </c>
      <c r="EL808" t="e">
        <f t="shared" ca="1" si="2155"/>
        <v>#N/A</v>
      </c>
      <c r="EM808" t="e">
        <f t="shared" ca="1" si="2155"/>
        <v>#N/A</v>
      </c>
      <c r="EN808" s="91" t="e">
        <f t="shared" ca="1" si="2155"/>
        <v>#N/A</v>
      </c>
    </row>
    <row r="809" spans="1:144">
      <c r="A809" t="str">
        <f ca="1"/>
        <v>Windows</v>
      </c>
      <c r="B809" t="str">
        <f ca="1"/>
        <v>Glazing</v>
      </c>
      <c r="C809">
        <f ca="1"/>
        <v>0</v>
      </c>
      <c r="D809" t="str">
        <f ca="1"/>
        <v/>
      </c>
      <c r="E809">
        <f ca="1"/>
        <v>0</v>
      </c>
      <c r="F809">
        <f ca="1"/>
        <v>0</v>
      </c>
      <c r="G809">
        <f ca="1"/>
        <v>0</v>
      </c>
      <c r="H809" t="str">
        <f ca="1"/>
        <v/>
      </c>
      <c r="I809">
        <f ca="1"/>
        <v>0</v>
      </c>
      <c r="J809" t="str">
        <f ca="1"/>
        <v/>
      </c>
      <c r="K809" t="str">
        <f ca="1"/>
        <v>0</v>
      </c>
      <c r="L809" t="str">
        <f ca="1"/>
        <v>0</v>
      </c>
      <c r="M809" t="str">
        <f ca="1"/>
        <v>0</v>
      </c>
      <c r="X809" s="91" t="e">
        <f t="shared" ref="X809:BC809" ca="1" si="2156">IF($D809="new",SUM(X29,X137,X191,X245,X299,X353,X407,X461,X539,X593,X647,X701),SUM(X245,X299,X353,X407,X461,X539,X593,X647,X701))</f>
        <v>#N/A</v>
      </c>
      <c r="Y809" t="e">
        <f t="shared" ca="1" si="2156"/>
        <v>#N/A</v>
      </c>
      <c r="Z809" t="e">
        <f t="shared" ca="1" si="2156"/>
        <v>#N/A</v>
      </c>
      <c r="AA809" t="e">
        <f t="shared" ca="1" si="2156"/>
        <v>#N/A</v>
      </c>
      <c r="AB809" t="e">
        <f t="shared" ca="1" si="2156"/>
        <v>#N/A</v>
      </c>
      <c r="AC809" t="e">
        <f t="shared" ca="1" si="2156"/>
        <v>#N/A</v>
      </c>
      <c r="AD809" t="e">
        <f t="shared" ca="1" si="2156"/>
        <v>#N/A</v>
      </c>
      <c r="AE809" t="e">
        <f t="shared" ca="1" si="2156"/>
        <v>#N/A</v>
      </c>
      <c r="AF809" t="e">
        <f t="shared" ca="1" si="2156"/>
        <v>#N/A</v>
      </c>
      <c r="AG809" t="e">
        <f t="shared" ca="1" si="2156"/>
        <v>#N/A</v>
      </c>
      <c r="AH809" t="e">
        <f t="shared" ca="1" si="2156"/>
        <v>#N/A</v>
      </c>
      <c r="AI809" t="e">
        <f t="shared" ca="1" si="2156"/>
        <v>#N/A</v>
      </c>
      <c r="AJ809" t="e">
        <f t="shared" ca="1" si="2156"/>
        <v>#N/A</v>
      </c>
      <c r="AK809" t="e">
        <f t="shared" ca="1" si="2156"/>
        <v>#N/A</v>
      </c>
      <c r="AL809" t="e">
        <f t="shared" ca="1" si="2156"/>
        <v>#N/A</v>
      </c>
      <c r="AM809" t="e">
        <f t="shared" ca="1" si="2156"/>
        <v>#N/A</v>
      </c>
      <c r="AN809" t="e">
        <f t="shared" ca="1" si="2156"/>
        <v>#N/A</v>
      </c>
      <c r="AO809" t="e">
        <f t="shared" ca="1" si="2156"/>
        <v>#N/A</v>
      </c>
      <c r="AP809" t="e">
        <f t="shared" ca="1" si="2156"/>
        <v>#N/A</v>
      </c>
      <c r="AQ809" t="e">
        <f t="shared" ca="1" si="2156"/>
        <v>#N/A</v>
      </c>
      <c r="AR809" t="e">
        <f t="shared" ca="1" si="2156"/>
        <v>#N/A</v>
      </c>
      <c r="AS809" t="e">
        <f t="shared" ca="1" si="2156"/>
        <v>#N/A</v>
      </c>
      <c r="AT809" t="e">
        <f t="shared" ca="1" si="2156"/>
        <v>#N/A</v>
      </c>
      <c r="AU809" t="e">
        <f t="shared" ca="1" si="2156"/>
        <v>#N/A</v>
      </c>
      <c r="AV809" t="e">
        <f t="shared" ca="1" si="2156"/>
        <v>#N/A</v>
      </c>
      <c r="AW809" t="e">
        <f t="shared" ca="1" si="2156"/>
        <v>#N/A</v>
      </c>
      <c r="AX809" t="e">
        <f t="shared" ca="1" si="2156"/>
        <v>#N/A</v>
      </c>
      <c r="AY809" t="e">
        <f t="shared" ca="1" si="2156"/>
        <v>#N/A</v>
      </c>
      <c r="AZ809" t="e">
        <f t="shared" ca="1" si="2156"/>
        <v>#N/A</v>
      </c>
      <c r="BA809" t="e">
        <f t="shared" ca="1" si="2156"/>
        <v>#N/A</v>
      </c>
      <c r="BB809" s="91" t="e">
        <f t="shared" ca="1" si="2156"/>
        <v>#N/A</v>
      </c>
      <c r="BC809" t="e">
        <f t="shared" ca="1" si="2156"/>
        <v>#N/A</v>
      </c>
      <c r="BD809" t="e">
        <f t="shared" ref="BD809:CI809" ca="1" si="2157">IF($D809="new",SUM(BD29,BD137,BD191,BD245,BD299,BD353,BD407,BD461,BD539,BD593,BD647,BD701),SUM(BD245,BD299,BD353,BD407,BD461,BD539,BD593,BD647,BD701))</f>
        <v>#N/A</v>
      </c>
      <c r="BE809" t="e">
        <f t="shared" ca="1" si="2157"/>
        <v>#N/A</v>
      </c>
      <c r="BF809" t="e">
        <f t="shared" ca="1" si="2157"/>
        <v>#N/A</v>
      </c>
      <c r="BG809" t="e">
        <f t="shared" ca="1" si="2157"/>
        <v>#N/A</v>
      </c>
      <c r="BH809" t="e">
        <f t="shared" ca="1" si="2157"/>
        <v>#N/A</v>
      </c>
      <c r="BI809" t="e">
        <f t="shared" ca="1" si="2157"/>
        <v>#N/A</v>
      </c>
      <c r="BJ809" t="e">
        <f t="shared" ca="1" si="2157"/>
        <v>#N/A</v>
      </c>
      <c r="BK809" t="e">
        <f t="shared" ca="1" si="2157"/>
        <v>#N/A</v>
      </c>
      <c r="BL809" t="e">
        <f t="shared" ca="1" si="2157"/>
        <v>#N/A</v>
      </c>
      <c r="BM809" t="e">
        <f t="shared" ca="1" si="2157"/>
        <v>#N/A</v>
      </c>
      <c r="BN809" t="e">
        <f t="shared" ca="1" si="2157"/>
        <v>#N/A</v>
      </c>
      <c r="BO809" t="e">
        <f t="shared" ca="1" si="2157"/>
        <v>#N/A</v>
      </c>
      <c r="BP809" t="e">
        <f t="shared" ca="1" si="2157"/>
        <v>#N/A</v>
      </c>
      <c r="BQ809" t="e">
        <f t="shared" ca="1" si="2157"/>
        <v>#N/A</v>
      </c>
      <c r="BR809" t="e">
        <f t="shared" ca="1" si="2157"/>
        <v>#N/A</v>
      </c>
      <c r="BS809" t="e">
        <f t="shared" ca="1" si="2157"/>
        <v>#N/A</v>
      </c>
      <c r="BT809" t="e">
        <f t="shared" ca="1" si="2157"/>
        <v>#N/A</v>
      </c>
      <c r="BU809" t="e">
        <f t="shared" ca="1" si="2157"/>
        <v>#N/A</v>
      </c>
      <c r="BV809" t="e">
        <f t="shared" ca="1" si="2157"/>
        <v>#N/A</v>
      </c>
      <c r="BW809" t="e">
        <f t="shared" ca="1" si="2157"/>
        <v>#N/A</v>
      </c>
      <c r="BX809" t="e">
        <f t="shared" ca="1" si="2157"/>
        <v>#N/A</v>
      </c>
      <c r="BY809" t="e">
        <f t="shared" ca="1" si="2157"/>
        <v>#N/A</v>
      </c>
      <c r="BZ809" t="e">
        <f t="shared" ca="1" si="2157"/>
        <v>#N/A</v>
      </c>
      <c r="CA809" t="e">
        <f t="shared" ca="1" si="2157"/>
        <v>#N/A</v>
      </c>
      <c r="CB809" t="e">
        <f t="shared" ca="1" si="2157"/>
        <v>#N/A</v>
      </c>
      <c r="CC809" t="e">
        <f t="shared" ca="1" si="2157"/>
        <v>#N/A</v>
      </c>
      <c r="CD809" t="e">
        <f t="shared" ca="1" si="2157"/>
        <v>#N/A</v>
      </c>
      <c r="CE809" t="e">
        <f t="shared" ca="1" si="2157"/>
        <v>#N/A</v>
      </c>
      <c r="CF809" s="91" t="e">
        <f t="shared" ca="1" si="2157"/>
        <v>#N/A</v>
      </c>
      <c r="CG809" t="e">
        <f t="shared" ca="1" si="2157"/>
        <v>#N/A</v>
      </c>
      <c r="CH809" t="e">
        <f t="shared" ca="1" si="2157"/>
        <v>#N/A</v>
      </c>
      <c r="CI809" t="e">
        <f t="shared" ca="1" si="2157"/>
        <v>#N/A</v>
      </c>
      <c r="CJ809" t="e">
        <f t="shared" ref="CJ809:DO809" ca="1" si="2158">IF($D809="new",SUM(CJ29,CJ137,CJ191,CJ245,CJ299,CJ353,CJ407,CJ461,CJ539,CJ593,CJ647,CJ701),SUM(CJ245,CJ299,CJ353,CJ407,CJ461,CJ539,CJ593,CJ647,CJ701))</f>
        <v>#N/A</v>
      </c>
      <c r="CK809" t="e">
        <f t="shared" ca="1" si="2158"/>
        <v>#N/A</v>
      </c>
      <c r="CL809" t="e">
        <f t="shared" ca="1" si="2158"/>
        <v>#N/A</v>
      </c>
      <c r="CM809" t="e">
        <f t="shared" ca="1" si="2158"/>
        <v>#N/A</v>
      </c>
      <c r="CN809" t="e">
        <f t="shared" ca="1" si="2158"/>
        <v>#N/A</v>
      </c>
      <c r="CO809" t="e">
        <f t="shared" ca="1" si="2158"/>
        <v>#N/A</v>
      </c>
      <c r="CP809" t="e">
        <f t="shared" ca="1" si="2158"/>
        <v>#N/A</v>
      </c>
      <c r="CQ809" t="e">
        <f t="shared" ca="1" si="2158"/>
        <v>#N/A</v>
      </c>
      <c r="CR809" t="e">
        <f t="shared" ca="1" si="2158"/>
        <v>#N/A</v>
      </c>
      <c r="CS809" t="e">
        <f t="shared" ca="1" si="2158"/>
        <v>#N/A</v>
      </c>
      <c r="CT809" t="e">
        <f t="shared" ca="1" si="2158"/>
        <v>#N/A</v>
      </c>
      <c r="CU809" t="e">
        <f t="shared" ca="1" si="2158"/>
        <v>#N/A</v>
      </c>
      <c r="CV809" t="e">
        <f t="shared" ca="1" si="2158"/>
        <v>#N/A</v>
      </c>
      <c r="CW809" t="e">
        <f t="shared" ca="1" si="2158"/>
        <v>#N/A</v>
      </c>
      <c r="CX809" t="e">
        <f t="shared" ca="1" si="2158"/>
        <v>#N/A</v>
      </c>
      <c r="CY809" t="e">
        <f t="shared" ca="1" si="2158"/>
        <v>#N/A</v>
      </c>
      <c r="CZ809" t="e">
        <f t="shared" ca="1" si="2158"/>
        <v>#N/A</v>
      </c>
      <c r="DA809" t="e">
        <f t="shared" ca="1" si="2158"/>
        <v>#N/A</v>
      </c>
      <c r="DB809" t="e">
        <f t="shared" ca="1" si="2158"/>
        <v>#N/A</v>
      </c>
      <c r="DC809" t="e">
        <f t="shared" ca="1" si="2158"/>
        <v>#N/A</v>
      </c>
      <c r="DD809" t="e">
        <f t="shared" ca="1" si="2158"/>
        <v>#N/A</v>
      </c>
      <c r="DE809" t="e">
        <f t="shared" ca="1" si="2158"/>
        <v>#N/A</v>
      </c>
      <c r="DF809" t="e">
        <f t="shared" ca="1" si="2158"/>
        <v>#N/A</v>
      </c>
      <c r="DG809" t="e">
        <f t="shared" ca="1" si="2158"/>
        <v>#N/A</v>
      </c>
      <c r="DH809" t="e">
        <f t="shared" ca="1" si="2158"/>
        <v>#N/A</v>
      </c>
      <c r="DI809" t="e">
        <f t="shared" ca="1" si="2158"/>
        <v>#N/A</v>
      </c>
      <c r="DJ809" s="91" t="e">
        <f t="shared" ca="1" si="2158"/>
        <v>#N/A</v>
      </c>
      <c r="DK809" t="e">
        <f t="shared" ca="1" si="2158"/>
        <v>#N/A</v>
      </c>
      <c r="DL809" t="e">
        <f t="shared" ca="1" si="2158"/>
        <v>#N/A</v>
      </c>
      <c r="DM809" t="e">
        <f t="shared" ca="1" si="2158"/>
        <v>#N/A</v>
      </c>
      <c r="DN809" t="e">
        <f t="shared" ca="1" si="2158"/>
        <v>#N/A</v>
      </c>
      <c r="DO809" t="e">
        <f t="shared" ca="1" si="2158"/>
        <v>#N/A</v>
      </c>
      <c r="DP809" t="e">
        <f t="shared" ref="DP809:EN809" ca="1" si="2159">IF($D809="new",SUM(DP29,DP137,DP191,DP245,DP299,DP353,DP407,DP461,DP539,DP593,DP647,DP701),SUM(DP245,DP299,DP353,DP407,DP461,DP539,DP593,DP647,DP701))</f>
        <v>#N/A</v>
      </c>
      <c r="DQ809" t="e">
        <f t="shared" ca="1" si="2159"/>
        <v>#N/A</v>
      </c>
      <c r="DR809" t="e">
        <f t="shared" ca="1" si="2159"/>
        <v>#N/A</v>
      </c>
      <c r="DS809" t="e">
        <f t="shared" ca="1" si="2159"/>
        <v>#N/A</v>
      </c>
      <c r="DT809" t="e">
        <f t="shared" ca="1" si="2159"/>
        <v>#N/A</v>
      </c>
      <c r="DU809" t="e">
        <f t="shared" ca="1" si="2159"/>
        <v>#N/A</v>
      </c>
      <c r="DV809" t="e">
        <f t="shared" ca="1" si="2159"/>
        <v>#N/A</v>
      </c>
      <c r="DW809" t="e">
        <f t="shared" ca="1" si="2159"/>
        <v>#N/A</v>
      </c>
      <c r="DX809" t="e">
        <f t="shared" ca="1" si="2159"/>
        <v>#N/A</v>
      </c>
      <c r="DY809" t="e">
        <f t="shared" ca="1" si="2159"/>
        <v>#N/A</v>
      </c>
      <c r="DZ809" t="e">
        <f t="shared" ca="1" si="2159"/>
        <v>#N/A</v>
      </c>
      <c r="EA809" t="e">
        <f t="shared" ca="1" si="2159"/>
        <v>#N/A</v>
      </c>
      <c r="EB809" t="e">
        <f t="shared" ca="1" si="2159"/>
        <v>#N/A</v>
      </c>
      <c r="EC809" t="e">
        <f t="shared" ca="1" si="2159"/>
        <v>#N/A</v>
      </c>
      <c r="ED809" t="e">
        <f t="shared" ca="1" si="2159"/>
        <v>#N/A</v>
      </c>
      <c r="EE809" t="e">
        <f t="shared" ca="1" si="2159"/>
        <v>#N/A</v>
      </c>
      <c r="EF809" t="e">
        <f t="shared" ca="1" si="2159"/>
        <v>#N/A</v>
      </c>
      <c r="EG809" t="e">
        <f t="shared" ca="1" si="2159"/>
        <v>#N/A</v>
      </c>
      <c r="EH809" t="e">
        <f t="shared" ca="1" si="2159"/>
        <v>#N/A</v>
      </c>
      <c r="EI809" t="e">
        <f t="shared" ca="1" si="2159"/>
        <v>#N/A</v>
      </c>
      <c r="EJ809" t="e">
        <f t="shared" ca="1" si="2159"/>
        <v>#N/A</v>
      </c>
      <c r="EK809" t="e">
        <f t="shared" ca="1" si="2159"/>
        <v>#N/A</v>
      </c>
      <c r="EL809" t="e">
        <f t="shared" ca="1" si="2159"/>
        <v>#N/A</v>
      </c>
      <c r="EM809" t="e">
        <f t="shared" ca="1" si="2159"/>
        <v>#N/A</v>
      </c>
      <c r="EN809" s="91" t="e">
        <f t="shared" ca="1" si="2159"/>
        <v>#N/A</v>
      </c>
    </row>
    <row r="810" spans="1:144">
      <c r="A810" t="str">
        <f ca="1"/>
        <v>Windows</v>
      </c>
      <c r="B810" t="str">
        <f ca="1"/>
        <v>Window frames</v>
      </c>
      <c r="C810">
        <f ca="1"/>
        <v>0</v>
      </c>
      <c r="D810" t="str">
        <f ca="1"/>
        <v/>
      </c>
      <c r="E810">
        <f ca="1"/>
        <v>0</v>
      </c>
      <c r="F810">
        <f ca="1"/>
        <v>0</v>
      </c>
      <c r="G810">
        <f ca="1"/>
        <v>0</v>
      </c>
      <c r="H810" t="str">
        <f ca="1"/>
        <v/>
      </c>
      <c r="I810">
        <f ca="1"/>
        <v>0</v>
      </c>
      <c r="J810" t="str">
        <f ca="1"/>
        <v/>
      </c>
      <c r="K810" t="str">
        <f ca="1"/>
        <v>0</v>
      </c>
      <c r="L810" t="str">
        <f ca="1"/>
        <v>0</v>
      </c>
      <c r="M810" t="str">
        <f ca="1"/>
        <v>0</v>
      </c>
      <c r="X810" s="91" t="e">
        <f t="shared" ref="X810:BC810" ca="1" si="2160">IF($D810="new",SUM(X30,X138,X192,X246,X300,X354,X408,X462,X540,X594,X648,X702),SUM(X246,X300,X354,X408,X462,X540,X594,X648,X702))</f>
        <v>#N/A</v>
      </c>
      <c r="Y810" t="e">
        <f t="shared" ca="1" si="2160"/>
        <v>#N/A</v>
      </c>
      <c r="Z810" t="e">
        <f t="shared" ca="1" si="2160"/>
        <v>#N/A</v>
      </c>
      <c r="AA810" t="e">
        <f t="shared" ca="1" si="2160"/>
        <v>#N/A</v>
      </c>
      <c r="AB810" t="e">
        <f t="shared" ca="1" si="2160"/>
        <v>#N/A</v>
      </c>
      <c r="AC810" t="e">
        <f t="shared" ca="1" si="2160"/>
        <v>#N/A</v>
      </c>
      <c r="AD810" t="e">
        <f t="shared" ca="1" si="2160"/>
        <v>#N/A</v>
      </c>
      <c r="AE810" t="e">
        <f t="shared" ca="1" si="2160"/>
        <v>#N/A</v>
      </c>
      <c r="AF810" t="e">
        <f t="shared" ca="1" si="2160"/>
        <v>#N/A</v>
      </c>
      <c r="AG810" t="e">
        <f t="shared" ca="1" si="2160"/>
        <v>#N/A</v>
      </c>
      <c r="AH810" t="e">
        <f t="shared" ca="1" si="2160"/>
        <v>#N/A</v>
      </c>
      <c r="AI810" t="e">
        <f t="shared" ca="1" si="2160"/>
        <v>#N/A</v>
      </c>
      <c r="AJ810" t="e">
        <f t="shared" ca="1" si="2160"/>
        <v>#N/A</v>
      </c>
      <c r="AK810" t="e">
        <f t="shared" ca="1" si="2160"/>
        <v>#N/A</v>
      </c>
      <c r="AL810" t="e">
        <f t="shared" ca="1" si="2160"/>
        <v>#N/A</v>
      </c>
      <c r="AM810" t="e">
        <f t="shared" ca="1" si="2160"/>
        <v>#N/A</v>
      </c>
      <c r="AN810" t="e">
        <f t="shared" ca="1" si="2160"/>
        <v>#N/A</v>
      </c>
      <c r="AO810" t="e">
        <f t="shared" ca="1" si="2160"/>
        <v>#N/A</v>
      </c>
      <c r="AP810" t="e">
        <f t="shared" ca="1" si="2160"/>
        <v>#N/A</v>
      </c>
      <c r="AQ810" t="e">
        <f t="shared" ca="1" si="2160"/>
        <v>#N/A</v>
      </c>
      <c r="AR810" t="e">
        <f t="shared" ca="1" si="2160"/>
        <v>#N/A</v>
      </c>
      <c r="AS810" t="e">
        <f t="shared" ca="1" si="2160"/>
        <v>#N/A</v>
      </c>
      <c r="AT810" t="e">
        <f t="shared" ca="1" si="2160"/>
        <v>#N/A</v>
      </c>
      <c r="AU810" t="e">
        <f t="shared" ca="1" si="2160"/>
        <v>#N/A</v>
      </c>
      <c r="AV810" t="e">
        <f t="shared" ca="1" si="2160"/>
        <v>#N/A</v>
      </c>
      <c r="AW810" t="e">
        <f t="shared" ca="1" si="2160"/>
        <v>#N/A</v>
      </c>
      <c r="AX810" t="e">
        <f t="shared" ca="1" si="2160"/>
        <v>#N/A</v>
      </c>
      <c r="AY810" t="e">
        <f t="shared" ca="1" si="2160"/>
        <v>#N/A</v>
      </c>
      <c r="AZ810" t="e">
        <f t="shared" ca="1" si="2160"/>
        <v>#N/A</v>
      </c>
      <c r="BA810" t="e">
        <f t="shared" ca="1" si="2160"/>
        <v>#N/A</v>
      </c>
      <c r="BB810" s="91" t="e">
        <f t="shared" ca="1" si="2160"/>
        <v>#N/A</v>
      </c>
      <c r="BC810" t="e">
        <f t="shared" ca="1" si="2160"/>
        <v>#N/A</v>
      </c>
      <c r="BD810" t="e">
        <f t="shared" ref="BD810:CI810" ca="1" si="2161">IF($D810="new",SUM(BD30,BD138,BD192,BD246,BD300,BD354,BD408,BD462,BD540,BD594,BD648,BD702),SUM(BD246,BD300,BD354,BD408,BD462,BD540,BD594,BD648,BD702))</f>
        <v>#N/A</v>
      </c>
      <c r="BE810" t="e">
        <f t="shared" ca="1" si="2161"/>
        <v>#N/A</v>
      </c>
      <c r="BF810" t="e">
        <f t="shared" ca="1" si="2161"/>
        <v>#N/A</v>
      </c>
      <c r="BG810" t="e">
        <f t="shared" ca="1" si="2161"/>
        <v>#N/A</v>
      </c>
      <c r="BH810" t="e">
        <f t="shared" ca="1" si="2161"/>
        <v>#N/A</v>
      </c>
      <c r="BI810" t="e">
        <f t="shared" ca="1" si="2161"/>
        <v>#N/A</v>
      </c>
      <c r="BJ810" t="e">
        <f t="shared" ca="1" si="2161"/>
        <v>#N/A</v>
      </c>
      <c r="BK810" t="e">
        <f t="shared" ca="1" si="2161"/>
        <v>#N/A</v>
      </c>
      <c r="BL810" t="e">
        <f t="shared" ca="1" si="2161"/>
        <v>#N/A</v>
      </c>
      <c r="BM810" t="e">
        <f t="shared" ca="1" si="2161"/>
        <v>#N/A</v>
      </c>
      <c r="BN810" t="e">
        <f t="shared" ca="1" si="2161"/>
        <v>#N/A</v>
      </c>
      <c r="BO810" t="e">
        <f t="shared" ca="1" si="2161"/>
        <v>#N/A</v>
      </c>
      <c r="BP810" t="e">
        <f t="shared" ca="1" si="2161"/>
        <v>#N/A</v>
      </c>
      <c r="BQ810" t="e">
        <f t="shared" ca="1" si="2161"/>
        <v>#N/A</v>
      </c>
      <c r="BR810" t="e">
        <f t="shared" ca="1" si="2161"/>
        <v>#N/A</v>
      </c>
      <c r="BS810" t="e">
        <f t="shared" ca="1" si="2161"/>
        <v>#N/A</v>
      </c>
      <c r="BT810" t="e">
        <f t="shared" ca="1" si="2161"/>
        <v>#N/A</v>
      </c>
      <c r="BU810" t="e">
        <f t="shared" ca="1" si="2161"/>
        <v>#N/A</v>
      </c>
      <c r="BV810" t="e">
        <f t="shared" ca="1" si="2161"/>
        <v>#N/A</v>
      </c>
      <c r="BW810" t="e">
        <f t="shared" ca="1" si="2161"/>
        <v>#N/A</v>
      </c>
      <c r="BX810" t="e">
        <f t="shared" ca="1" si="2161"/>
        <v>#N/A</v>
      </c>
      <c r="BY810" t="e">
        <f t="shared" ca="1" si="2161"/>
        <v>#N/A</v>
      </c>
      <c r="BZ810" t="e">
        <f t="shared" ca="1" si="2161"/>
        <v>#N/A</v>
      </c>
      <c r="CA810" t="e">
        <f t="shared" ca="1" si="2161"/>
        <v>#N/A</v>
      </c>
      <c r="CB810" t="e">
        <f t="shared" ca="1" si="2161"/>
        <v>#N/A</v>
      </c>
      <c r="CC810" t="e">
        <f t="shared" ca="1" si="2161"/>
        <v>#N/A</v>
      </c>
      <c r="CD810" t="e">
        <f t="shared" ca="1" si="2161"/>
        <v>#N/A</v>
      </c>
      <c r="CE810" t="e">
        <f t="shared" ca="1" si="2161"/>
        <v>#N/A</v>
      </c>
      <c r="CF810" s="91" t="e">
        <f t="shared" ca="1" si="2161"/>
        <v>#N/A</v>
      </c>
      <c r="CG810" t="e">
        <f t="shared" ca="1" si="2161"/>
        <v>#N/A</v>
      </c>
      <c r="CH810" t="e">
        <f t="shared" ca="1" si="2161"/>
        <v>#N/A</v>
      </c>
      <c r="CI810" t="e">
        <f t="shared" ca="1" si="2161"/>
        <v>#N/A</v>
      </c>
      <c r="CJ810" t="e">
        <f t="shared" ref="CJ810:DO810" ca="1" si="2162">IF($D810="new",SUM(CJ30,CJ138,CJ192,CJ246,CJ300,CJ354,CJ408,CJ462,CJ540,CJ594,CJ648,CJ702),SUM(CJ246,CJ300,CJ354,CJ408,CJ462,CJ540,CJ594,CJ648,CJ702))</f>
        <v>#N/A</v>
      </c>
      <c r="CK810" t="e">
        <f t="shared" ca="1" si="2162"/>
        <v>#N/A</v>
      </c>
      <c r="CL810" t="e">
        <f t="shared" ca="1" si="2162"/>
        <v>#N/A</v>
      </c>
      <c r="CM810" t="e">
        <f t="shared" ca="1" si="2162"/>
        <v>#N/A</v>
      </c>
      <c r="CN810" t="e">
        <f t="shared" ca="1" si="2162"/>
        <v>#N/A</v>
      </c>
      <c r="CO810" t="e">
        <f t="shared" ca="1" si="2162"/>
        <v>#N/A</v>
      </c>
      <c r="CP810" t="e">
        <f t="shared" ca="1" si="2162"/>
        <v>#N/A</v>
      </c>
      <c r="CQ810" t="e">
        <f t="shared" ca="1" si="2162"/>
        <v>#N/A</v>
      </c>
      <c r="CR810" t="e">
        <f t="shared" ca="1" si="2162"/>
        <v>#N/A</v>
      </c>
      <c r="CS810" t="e">
        <f t="shared" ca="1" si="2162"/>
        <v>#N/A</v>
      </c>
      <c r="CT810" t="e">
        <f t="shared" ca="1" si="2162"/>
        <v>#N/A</v>
      </c>
      <c r="CU810" t="e">
        <f t="shared" ca="1" si="2162"/>
        <v>#N/A</v>
      </c>
      <c r="CV810" t="e">
        <f t="shared" ca="1" si="2162"/>
        <v>#N/A</v>
      </c>
      <c r="CW810" t="e">
        <f t="shared" ca="1" si="2162"/>
        <v>#N/A</v>
      </c>
      <c r="CX810" t="e">
        <f t="shared" ca="1" si="2162"/>
        <v>#N/A</v>
      </c>
      <c r="CY810" t="e">
        <f t="shared" ca="1" si="2162"/>
        <v>#N/A</v>
      </c>
      <c r="CZ810" t="e">
        <f t="shared" ca="1" si="2162"/>
        <v>#N/A</v>
      </c>
      <c r="DA810" t="e">
        <f t="shared" ca="1" si="2162"/>
        <v>#N/A</v>
      </c>
      <c r="DB810" t="e">
        <f t="shared" ca="1" si="2162"/>
        <v>#N/A</v>
      </c>
      <c r="DC810" t="e">
        <f t="shared" ca="1" si="2162"/>
        <v>#N/A</v>
      </c>
      <c r="DD810" t="e">
        <f t="shared" ca="1" si="2162"/>
        <v>#N/A</v>
      </c>
      <c r="DE810" t="e">
        <f t="shared" ca="1" si="2162"/>
        <v>#N/A</v>
      </c>
      <c r="DF810" t="e">
        <f t="shared" ca="1" si="2162"/>
        <v>#N/A</v>
      </c>
      <c r="DG810" t="e">
        <f t="shared" ca="1" si="2162"/>
        <v>#N/A</v>
      </c>
      <c r="DH810" t="e">
        <f t="shared" ca="1" si="2162"/>
        <v>#N/A</v>
      </c>
      <c r="DI810" t="e">
        <f t="shared" ca="1" si="2162"/>
        <v>#N/A</v>
      </c>
      <c r="DJ810" s="91" t="e">
        <f t="shared" ca="1" si="2162"/>
        <v>#N/A</v>
      </c>
      <c r="DK810" t="e">
        <f t="shared" ca="1" si="2162"/>
        <v>#N/A</v>
      </c>
      <c r="DL810" t="e">
        <f t="shared" ca="1" si="2162"/>
        <v>#N/A</v>
      </c>
      <c r="DM810" t="e">
        <f t="shared" ca="1" si="2162"/>
        <v>#N/A</v>
      </c>
      <c r="DN810" t="e">
        <f t="shared" ca="1" si="2162"/>
        <v>#N/A</v>
      </c>
      <c r="DO810" t="e">
        <f t="shared" ca="1" si="2162"/>
        <v>#N/A</v>
      </c>
      <c r="DP810" t="e">
        <f t="shared" ref="DP810:EN810" ca="1" si="2163">IF($D810="new",SUM(DP30,DP138,DP192,DP246,DP300,DP354,DP408,DP462,DP540,DP594,DP648,DP702),SUM(DP246,DP300,DP354,DP408,DP462,DP540,DP594,DP648,DP702))</f>
        <v>#N/A</v>
      </c>
      <c r="DQ810" t="e">
        <f t="shared" ca="1" si="2163"/>
        <v>#N/A</v>
      </c>
      <c r="DR810" t="e">
        <f t="shared" ca="1" si="2163"/>
        <v>#N/A</v>
      </c>
      <c r="DS810" t="e">
        <f t="shared" ca="1" si="2163"/>
        <v>#N/A</v>
      </c>
      <c r="DT810" t="e">
        <f t="shared" ca="1" si="2163"/>
        <v>#N/A</v>
      </c>
      <c r="DU810" t="e">
        <f t="shared" ca="1" si="2163"/>
        <v>#N/A</v>
      </c>
      <c r="DV810" t="e">
        <f t="shared" ca="1" si="2163"/>
        <v>#N/A</v>
      </c>
      <c r="DW810" t="e">
        <f t="shared" ca="1" si="2163"/>
        <v>#N/A</v>
      </c>
      <c r="DX810" t="e">
        <f t="shared" ca="1" si="2163"/>
        <v>#N/A</v>
      </c>
      <c r="DY810" t="e">
        <f t="shared" ca="1" si="2163"/>
        <v>#N/A</v>
      </c>
      <c r="DZ810" t="e">
        <f t="shared" ca="1" si="2163"/>
        <v>#N/A</v>
      </c>
      <c r="EA810" t="e">
        <f t="shared" ca="1" si="2163"/>
        <v>#N/A</v>
      </c>
      <c r="EB810" t="e">
        <f t="shared" ca="1" si="2163"/>
        <v>#N/A</v>
      </c>
      <c r="EC810" t="e">
        <f t="shared" ca="1" si="2163"/>
        <v>#N/A</v>
      </c>
      <c r="ED810" t="e">
        <f t="shared" ca="1" si="2163"/>
        <v>#N/A</v>
      </c>
      <c r="EE810" t="e">
        <f t="shared" ca="1" si="2163"/>
        <v>#N/A</v>
      </c>
      <c r="EF810" t="e">
        <f t="shared" ca="1" si="2163"/>
        <v>#N/A</v>
      </c>
      <c r="EG810" t="e">
        <f t="shared" ca="1" si="2163"/>
        <v>#N/A</v>
      </c>
      <c r="EH810" t="e">
        <f t="shared" ca="1" si="2163"/>
        <v>#N/A</v>
      </c>
      <c r="EI810" t="e">
        <f t="shared" ca="1" si="2163"/>
        <v>#N/A</v>
      </c>
      <c r="EJ810" t="e">
        <f t="shared" ca="1" si="2163"/>
        <v>#N/A</v>
      </c>
      <c r="EK810" t="e">
        <f t="shared" ca="1" si="2163"/>
        <v>#N/A</v>
      </c>
      <c r="EL810" t="e">
        <f t="shared" ca="1" si="2163"/>
        <v>#N/A</v>
      </c>
      <c r="EM810" t="e">
        <f t="shared" ca="1" si="2163"/>
        <v>#N/A</v>
      </c>
      <c r="EN810" s="91" t="e">
        <f t="shared" ca="1" si="2163"/>
        <v>#N/A</v>
      </c>
    </row>
    <row r="811" spans="1:144">
      <c r="A811" t="str">
        <f ca="1"/>
        <v>Internal walls</v>
      </c>
      <c r="B811" t="str">
        <f ca="1"/>
        <v>Partitions</v>
      </c>
      <c r="C811">
        <f ca="1"/>
        <v>0</v>
      </c>
      <c r="D811" t="str">
        <f ca="1"/>
        <v/>
      </c>
      <c r="E811">
        <f ca="1"/>
        <v>0</v>
      </c>
      <c r="F811">
        <f ca="1"/>
        <v>0</v>
      </c>
      <c r="G811">
        <f ca="1"/>
        <v>0</v>
      </c>
      <c r="H811" t="str">
        <f ca="1"/>
        <v/>
      </c>
      <c r="I811">
        <f ca="1"/>
        <v>0</v>
      </c>
      <c r="J811" t="str">
        <f ca="1"/>
        <v/>
      </c>
      <c r="K811" t="str">
        <f ca="1"/>
        <v>0</v>
      </c>
      <c r="L811" t="str">
        <f ca="1"/>
        <v>0</v>
      </c>
      <c r="M811" t="str">
        <f ca="1"/>
        <v>0</v>
      </c>
      <c r="X811" s="91" t="e">
        <f t="shared" ref="X811:BC811" ca="1" si="2164">IF($D811="new",SUM(X31,X139,X193,X247,X301,X355,X409,X463,X541,X595,X649,X703),SUM(X247,X301,X355,X409,X463,X541,X595,X649,X703))</f>
        <v>#N/A</v>
      </c>
      <c r="Y811" t="e">
        <f t="shared" ca="1" si="2164"/>
        <v>#N/A</v>
      </c>
      <c r="Z811" t="e">
        <f t="shared" ca="1" si="2164"/>
        <v>#N/A</v>
      </c>
      <c r="AA811" t="e">
        <f t="shared" ca="1" si="2164"/>
        <v>#N/A</v>
      </c>
      <c r="AB811" t="e">
        <f t="shared" ca="1" si="2164"/>
        <v>#N/A</v>
      </c>
      <c r="AC811" t="e">
        <f t="shared" ca="1" si="2164"/>
        <v>#N/A</v>
      </c>
      <c r="AD811" t="e">
        <f t="shared" ca="1" si="2164"/>
        <v>#N/A</v>
      </c>
      <c r="AE811" t="e">
        <f t="shared" ca="1" si="2164"/>
        <v>#N/A</v>
      </c>
      <c r="AF811" t="e">
        <f t="shared" ca="1" si="2164"/>
        <v>#N/A</v>
      </c>
      <c r="AG811" t="e">
        <f t="shared" ca="1" si="2164"/>
        <v>#N/A</v>
      </c>
      <c r="AH811" t="e">
        <f t="shared" ca="1" si="2164"/>
        <v>#N/A</v>
      </c>
      <c r="AI811" t="e">
        <f t="shared" ca="1" si="2164"/>
        <v>#N/A</v>
      </c>
      <c r="AJ811" t="e">
        <f t="shared" ca="1" si="2164"/>
        <v>#N/A</v>
      </c>
      <c r="AK811" t="e">
        <f t="shared" ca="1" si="2164"/>
        <v>#N/A</v>
      </c>
      <c r="AL811" t="e">
        <f t="shared" ca="1" si="2164"/>
        <v>#N/A</v>
      </c>
      <c r="AM811" t="e">
        <f t="shared" ca="1" si="2164"/>
        <v>#N/A</v>
      </c>
      <c r="AN811" t="e">
        <f t="shared" ca="1" si="2164"/>
        <v>#N/A</v>
      </c>
      <c r="AO811" t="e">
        <f t="shared" ca="1" si="2164"/>
        <v>#N/A</v>
      </c>
      <c r="AP811" t="e">
        <f t="shared" ca="1" si="2164"/>
        <v>#N/A</v>
      </c>
      <c r="AQ811" t="e">
        <f t="shared" ca="1" si="2164"/>
        <v>#N/A</v>
      </c>
      <c r="AR811" t="e">
        <f t="shared" ca="1" si="2164"/>
        <v>#N/A</v>
      </c>
      <c r="AS811" t="e">
        <f t="shared" ca="1" si="2164"/>
        <v>#N/A</v>
      </c>
      <c r="AT811" t="e">
        <f t="shared" ca="1" si="2164"/>
        <v>#N/A</v>
      </c>
      <c r="AU811" t="e">
        <f t="shared" ca="1" si="2164"/>
        <v>#N/A</v>
      </c>
      <c r="AV811" t="e">
        <f t="shared" ca="1" si="2164"/>
        <v>#N/A</v>
      </c>
      <c r="AW811" t="e">
        <f t="shared" ca="1" si="2164"/>
        <v>#N/A</v>
      </c>
      <c r="AX811" t="e">
        <f t="shared" ca="1" si="2164"/>
        <v>#N/A</v>
      </c>
      <c r="AY811" t="e">
        <f t="shared" ca="1" si="2164"/>
        <v>#N/A</v>
      </c>
      <c r="AZ811" t="e">
        <f t="shared" ca="1" si="2164"/>
        <v>#N/A</v>
      </c>
      <c r="BA811" t="e">
        <f t="shared" ca="1" si="2164"/>
        <v>#N/A</v>
      </c>
      <c r="BB811" s="91" t="e">
        <f t="shared" ca="1" si="2164"/>
        <v>#N/A</v>
      </c>
      <c r="BC811" t="e">
        <f t="shared" ca="1" si="2164"/>
        <v>#N/A</v>
      </c>
      <c r="BD811" t="e">
        <f t="shared" ref="BD811:CI811" ca="1" si="2165">IF($D811="new",SUM(BD31,BD139,BD193,BD247,BD301,BD355,BD409,BD463,BD541,BD595,BD649,BD703),SUM(BD247,BD301,BD355,BD409,BD463,BD541,BD595,BD649,BD703))</f>
        <v>#N/A</v>
      </c>
      <c r="BE811" t="e">
        <f t="shared" ca="1" si="2165"/>
        <v>#N/A</v>
      </c>
      <c r="BF811" t="e">
        <f t="shared" ca="1" si="2165"/>
        <v>#N/A</v>
      </c>
      <c r="BG811" t="e">
        <f t="shared" ca="1" si="2165"/>
        <v>#N/A</v>
      </c>
      <c r="BH811" t="e">
        <f t="shared" ca="1" si="2165"/>
        <v>#N/A</v>
      </c>
      <c r="BI811" t="e">
        <f t="shared" ca="1" si="2165"/>
        <v>#N/A</v>
      </c>
      <c r="BJ811" t="e">
        <f t="shared" ca="1" si="2165"/>
        <v>#N/A</v>
      </c>
      <c r="BK811" t="e">
        <f t="shared" ca="1" si="2165"/>
        <v>#N/A</v>
      </c>
      <c r="BL811" t="e">
        <f t="shared" ca="1" si="2165"/>
        <v>#N/A</v>
      </c>
      <c r="BM811" t="e">
        <f t="shared" ca="1" si="2165"/>
        <v>#N/A</v>
      </c>
      <c r="BN811" t="e">
        <f t="shared" ca="1" si="2165"/>
        <v>#N/A</v>
      </c>
      <c r="BO811" t="e">
        <f t="shared" ca="1" si="2165"/>
        <v>#N/A</v>
      </c>
      <c r="BP811" t="e">
        <f t="shared" ca="1" si="2165"/>
        <v>#N/A</v>
      </c>
      <c r="BQ811" t="e">
        <f t="shared" ca="1" si="2165"/>
        <v>#N/A</v>
      </c>
      <c r="BR811" t="e">
        <f t="shared" ca="1" si="2165"/>
        <v>#N/A</v>
      </c>
      <c r="BS811" t="e">
        <f t="shared" ca="1" si="2165"/>
        <v>#N/A</v>
      </c>
      <c r="BT811" t="e">
        <f t="shared" ca="1" si="2165"/>
        <v>#N/A</v>
      </c>
      <c r="BU811" t="e">
        <f t="shared" ca="1" si="2165"/>
        <v>#N/A</v>
      </c>
      <c r="BV811" t="e">
        <f t="shared" ca="1" si="2165"/>
        <v>#N/A</v>
      </c>
      <c r="BW811" t="e">
        <f t="shared" ca="1" si="2165"/>
        <v>#N/A</v>
      </c>
      <c r="BX811" t="e">
        <f t="shared" ca="1" si="2165"/>
        <v>#N/A</v>
      </c>
      <c r="BY811" t="e">
        <f t="shared" ca="1" si="2165"/>
        <v>#N/A</v>
      </c>
      <c r="BZ811" t="e">
        <f t="shared" ca="1" si="2165"/>
        <v>#N/A</v>
      </c>
      <c r="CA811" t="e">
        <f t="shared" ca="1" si="2165"/>
        <v>#N/A</v>
      </c>
      <c r="CB811" t="e">
        <f t="shared" ca="1" si="2165"/>
        <v>#N/A</v>
      </c>
      <c r="CC811" t="e">
        <f t="shared" ca="1" si="2165"/>
        <v>#N/A</v>
      </c>
      <c r="CD811" t="e">
        <f t="shared" ca="1" si="2165"/>
        <v>#N/A</v>
      </c>
      <c r="CE811" t="e">
        <f t="shared" ca="1" si="2165"/>
        <v>#N/A</v>
      </c>
      <c r="CF811" s="91" t="e">
        <f t="shared" ca="1" si="2165"/>
        <v>#N/A</v>
      </c>
      <c r="CG811" t="e">
        <f t="shared" ca="1" si="2165"/>
        <v>#N/A</v>
      </c>
      <c r="CH811" t="e">
        <f t="shared" ca="1" si="2165"/>
        <v>#N/A</v>
      </c>
      <c r="CI811" t="e">
        <f t="shared" ca="1" si="2165"/>
        <v>#N/A</v>
      </c>
      <c r="CJ811" t="e">
        <f t="shared" ref="CJ811:DO811" ca="1" si="2166">IF($D811="new",SUM(CJ31,CJ139,CJ193,CJ247,CJ301,CJ355,CJ409,CJ463,CJ541,CJ595,CJ649,CJ703),SUM(CJ247,CJ301,CJ355,CJ409,CJ463,CJ541,CJ595,CJ649,CJ703))</f>
        <v>#N/A</v>
      </c>
      <c r="CK811" t="e">
        <f t="shared" ca="1" si="2166"/>
        <v>#N/A</v>
      </c>
      <c r="CL811" t="e">
        <f t="shared" ca="1" si="2166"/>
        <v>#N/A</v>
      </c>
      <c r="CM811" t="e">
        <f t="shared" ca="1" si="2166"/>
        <v>#N/A</v>
      </c>
      <c r="CN811" t="e">
        <f t="shared" ca="1" si="2166"/>
        <v>#N/A</v>
      </c>
      <c r="CO811" t="e">
        <f t="shared" ca="1" si="2166"/>
        <v>#N/A</v>
      </c>
      <c r="CP811" t="e">
        <f t="shared" ca="1" si="2166"/>
        <v>#N/A</v>
      </c>
      <c r="CQ811" t="e">
        <f t="shared" ca="1" si="2166"/>
        <v>#N/A</v>
      </c>
      <c r="CR811" t="e">
        <f t="shared" ca="1" si="2166"/>
        <v>#N/A</v>
      </c>
      <c r="CS811" t="e">
        <f t="shared" ca="1" si="2166"/>
        <v>#N/A</v>
      </c>
      <c r="CT811" t="e">
        <f t="shared" ca="1" si="2166"/>
        <v>#N/A</v>
      </c>
      <c r="CU811" t="e">
        <f t="shared" ca="1" si="2166"/>
        <v>#N/A</v>
      </c>
      <c r="CV811" t="e">
        <f t="shared" ca="1" si="2166"/>
        <v>#N/A</v>
      </c>
      <c r="CW811" t="e">
        <f t="shared" ca="1" si="2166"/>
        <v>#N/A</v>
      </c>
      <c r="CX811" t="e">
        <f t="shared" ca="1" si="2166"/>
        <v>#N/A</v>
      </c>
      <c r="CY811" t="e">
        <f t="shared" ca="1" si="2166"/>
        <v>#N/A</v>
      </c>
      <c r="CZ811" t="e">
        <f t="shared" ca="1" si="2166"/>
        <v>#N/A</v>
      </c>
      <c r="DA811" t="e">
        <f t="shared" ca="1" si="2166"/>
        <v>#N/A</v>
      </c>
      <c r="DB811" t="e">
        <f t="shared" ca="1" si="2166"/>
        <v>#N/A</v>
      </c>
      <c r="DC811" t="e">
        <f t="shared" ca="1" si="2166"/>
        <v>#N/A</v>
      </c>
      <c r="DD811" t="e">
        <f t="shared" ca="1" si="2166"/>
        <v>#N/A</v>
      </c>
      <c r="DE811" t="e">
        <f t="shared" ca="1" si="2166"/>
        <v>#N/A</v>
      </c>
      <c r="DF811" t="e">
        <f t="shared" ca="1" si="2166"/>
        <v>#N/A</v>
      </c>
      <c r="DG811" t="e">
        <f t="shared" ca="1" si="2166"/>
        <v>#N/A</v>
      </c>
      <c r="DH811" t="e">
        <f t="shared" ca="1" si="2166"/>
        <v>#N/A</v>
      </c>
      <c r="DI811" t="e">
        <f t="shared" ca="1" si="2166"/>
        <v>#N/A</v>
      </c>
      <c r="DJ811" s="91" t="e">
        <f t="shared" ca="1" si="2166"/>
        <v>#N/A</v>
      </c>
      <c r="DK811" t="e">
        <f t="shared" ca="1" si="2166"/>
        <v>#N/A</v>
      </c>
      <c r="DL811" t="e">
        <f t="shared" ca="1" si="2166"/>
        <v>#N/A</v>
      </c>
      <c r="DM811" t="e">
        <f t="shared" ca="1" si="2166"/>
        <v>#N/A</v>
      </c>
      <c r="DN811" t="e">
        <f t="shared" ca="1" si="2166"/>
        <v>#N/A</v>
      </c>
      <c r="DO811" t="e">
        <f t="shared" ca="1" si="2166"/>
        <v>#N/A</v>
      </c>
      <c r="DP811" t="e">
        <f t="shared" ref="DP811:EN811" ca="1" si="2167">IF($D811="new",SUM(DP31,DP139,DP193,DP247,DP301,DP355,DP409,DP463,DP541,DP595,DP649,DP703),SUM(DP247,DP301,DP355,DP409,DP463,DP541,DP595,DP649,DP703))</f>
        <v>#N/A</v>
      </c>
      <c r="DQ811" t="e">
        <f t="shared" ca="1" si="2167"/>
        <v>#N/A</v>
      </c>
      <c r="DR811" t="e">
        <f t="shared" ca="1" si="2167"/>
        <v>#N/A</v>
      </c>
      <c r="DS811" t="e">
        <f t="shared" ca="1" si="2167"/>
        <v>#N/A</v>
      </c>
      <c r="DT811" t="e">
        <f t="shared" ca="1" si="2167"/>
        <v>#N/A</v>
      </c>
      <c r="DU811" t="e">
        <f t="shared" ca="1" si="2167"/>
        <v>#N/A</v>
      </c>
      <c r="DV811" t="e">
        <f t="shared" ca="1" si="2167"/>
        <v>#N/A</v>
      </c>
      <c r="DW811" t="e">
        <f t="shared" ca="1" si="2167"/>
        <v>#N/A</v>
      </c>
      <c r="DX811" t="e">
        <f t="shared" ca="1" si="2167"/>
        <v>#N/A</v>
      </c>
      <c r="DY811" t="e">
        <f t="shared" ca="1" si="2167"/>
        <v>#N/A</v>
      </c>
      <c r="DZ811" t="e">
        <f t="shared" ca="1" si="2167"/>
        <v>#N/A</v>
      </c>
      <c r="EA811" t="e">
        <f t="shared" ca="1" si="2167"/>
        <v>#N/A</v>
      </c>
      <c r="EB811" t="e">
        <f t="shared" ca="1" si="2167"/>
        <v>#N/A</v>
      </c>
      <c r="EC811" t="e">
        <f t="shared" ca="1" si="2167"/>
        <v>#N/A</v>
      </c>
      <c r="ED811" t="e">
        <f t="shared" ca="1" si="2167"/>
        <v>#N/A</v>
      </c>
      <c r="EE811" t="e">
        <f t="shared" ca="1" si="2167"/>
        <v>#N/A</v>
      </c>
      <c r="EF811" t="e">
        <f t="shared" ca="1" si="2167"/>
        <v>#N/A</v>
      </c>
      <c r="EG811" t="e">
        <f t="shared" ca="1" si="2167"/>
        <v>#N/A</v>
      </c>
      <c r="EH811" t="e">
        <f t="shared" ca="1" si="2167"/>
        <v>#N/A</v>
      </c>
      <c r="EI811" t="e">
        <f t="shared" ca="1" si="2167"/>
        <v>#N/A</v>
      </c>
      <c r="EJ811" t="e">
        <f t="shared" ca="1" si="2167"/>
        <v>#N/A</v>
      </c>
      <c r="EK811" t="e">
        <f t="shared" ca="1" si="2167"/>
        <v>#N/A</v>
      </c>
      <c r="EL811" t="e">
        <f t="shared" ca="1" si="2167"/>
        <v>#N/A</v>
      </c>
      <c r="EM811" t="e">
        <f t="shared" ca="1" si="2167"/>
        <v>#N/A</v>
      </c>
      <c r="EN811" s="91" t="e">
        <f t="shared" ca="1" si="2167"/>
        <v>#N/A</v>
      </c>
    </row>
    <row r="812" spans="1:144">
      <c r="A812" t="str">
        <f ca="1"/>
        <v>Internal finishes</v>
      </c>
      <c r="B812" t="str">
        <f ca="1"/>
        <v>Ceilings</v>
      </c>
      <c r="C812">
        <f ca="1"/>
        <v>0</v>
      </c>
      <c r="D812" t="str">
        <f ca="1"/>
        <v/>
      </c>
      <c r="E812">
        <f ca="1"/>
        <v>0</v>
      </c>
      <c r="F812">
        <f ca="1"/>
        <v>0</v>
      </c>
      <c r="G812">
        <f ca="1"/>
        <v>0</v>
      </c>
      <c r="H812" t="str">
        <f ca="1"/>
        <v/>
      </c>
      <c r="I812">
        <f ca="1"/>
        <v>0</v>
      </c>
      <c r="J812" t="str">
        <f ca="1"/>
        <v/>
      </c>
      <c r="K812" t="str">
        <f ca="1"/>
        <v>0</v>
      </c>
      <c r="L812" t="str">
        <f ca="1"/>
        <v>0</v>
      </c>
      <c r="M812" t="str">
        <f ca="1"/>
        <v>0</v>
      </c>
      <c r="X812" s="91" t="e">
        <f t="shared" ref="X812:BC812" ca="1" si="2168">IF($D812="new",SUM(X32,X140,X194,X248,X302,X356,X410,X464,X542,X596,X650,X704),SUM(X248,X302,X356,X410,X464,X542,X596,X650,X704))</f>
        <v>#N/A</v>
      </c>
      <c r="Y812" t="e">
        <f t="shared" ca="1" si="2168"/>
        <v>#N/A</v>
      </c>
      <c r="Z812" t="e">
        <f t="shared" ca="1" si="2168"/>
        <v>#N/A</v>
      </c>
      <c r="AA812" t="e">
        <f t="shared" ca="1" si="2168"/>
        <v>#N/A</v>
      </c>
      <c r="AB812" t="e">
        <f t="shared" ca="1" si="2168"/>
        <v>#N/A</v>
      </c>
      <c r="AC812" t="e">
        <f t="shared" ca="1" si="2168"/>
        <v>#N/A</v>
      </c>
      <c r="AD812" t="e">
        <f t="shared" ca="1" si="2168"/>
        <v>#N/A</v>
      </c>
      <c r="AE812" t="e">
        <f t="shared" ca="1" si="2168"/>
        <v>#N/A</v>
      </c>
      <c r="AF812" t="e">
        <f t="shared" ca="1" si="2168"/>
        <v>#N/A</v>
      </c>
      <c r="AG812" t="e">
        <f t="shared" ca="1" si="2168"/>
        <v>#N/A</v>
      </c>
      <c r="AH812" t="e">
        <f t="shared" ca="1" si="2168"/>
        <v>#N/A</v>
      </c>
      <c r="AI812" t="e">
        <f t="shared" ca="1" si="2168"/>
        <v>#N/A</v>
      </c>
      <c r="AJ812" t="e">
        <f t="shared" ca="1" si="2168"/>
        <v>#N/A</v>
      </c>
      <c r="AK812" t="e">
        <f t="shared" ca="1" si="2168"/>
        <v>#N/A</v>
      </c>
      <c r="AL812" t="e">
        <f t="shared" ca="1" si="2168"/>
        <v>#N/A</v>
      </c>
      <c r="AM812" t="e">
        <f t="shared" ca="1" si="2168"/>
        <v>#N/A</v>
      </c>
      <c r="AN812" t="e">
        <f t="shared" ca="1" si="2168"/>
        <v>#N/A</v>
      </c>
      <c r="AO812" t="e">
        <f t="shared" ca="1" si="2168"/>
        <v>#N/A</v>
      </c>
      <c r="AP812" t="e">
        <f t="shared" ca="1" si="2168"/>
        <v>#N/A</v>
      </c>
      <c r="AQ812" t="e">
        <f t="shared" ca="1" si="2168"/>
        <v>#N/A</v>
      </c>
      <c r="AR812" t="e">
        <f t="shared" ca="1" si="2168"/>
        <v>#N/A</v>
      </c>
      <c r="AS812" t="e">
        <f t="shared" ca="1" si="2168"/>
        <v>#N/A</v>
      </c>
      <c r="AT812" t="e">
        <f t="shared" ca="1" si="2168"/>
        <v>#N/A</v>
      </c>
      <c r="AU812" t="e">
        <f t="shared" ca="1" si="2168"/>
        <v>#N/A</v>
      </c>
      <c r="AV812" t="e">
        <f t="shared" ca="1" si="2168"/>
        <v>#N/A</v>
      </c>
      <c r="AW812" t="e">
        <f t="shared" ca="1" si="2168"/>
        <v>#N/A</v>
      </c>
      <c r="AX812" t="e">
        <f t="shared" ca="1" si="2168"/>
        <v>#N/A</v>
      </c>
      <c r="AY812" t="e">
        <f t="shared" ca="1" si="2168"/>
        <v>#N/A</v>
      </c>
      <c r="AZ812" t="e">
        <f t="shared" ca="1" si="2168"/>
        <v>#N/A</v>
      </c>
      <c r="BA812" t="e">
        <f t="shared" ca="1" si="2168"/>
        <v>#N/A</v>
      </c>
      <c r="BB812" s="91" t="e">
        <f t="shared" ca="1" si="2168"/>
        <v>#N/A</v>
      </c>
      <c r="BC812" t="e">
        <f t="shared" ca="1" si="2168"/>
        <v>#N/A</v>
      </c>
      <c r="BD812" t="e">
        <f t="shared" ref="BD812:CI812" ca="1" si="2169">IF($D812="new",SUM(BD32,BD140,BD194,BD248,BD302,BD356,BD410,BD464,BD542,BD596,BD650,BD704),SUM(BD248,BD302,BD356,BD410,BD464,BD542,BD596,BD650,BD704))</f>
        <v>#N/A</v>
      </c>
      <c r="BE812" t="e">
        <f t="shared" ca="1" si="2169"/>
        <v>#N/A</v>
      </c>
      <c r="BF812" t="e">
        <f t="shared" ca="1" si="2169"/>
        <v>#N/A</v>
      </c>
      <c r="BG812" t="e">
        <f t="shared" ca="1" si="2169"/>
        <v>#N/A</v>
      </c>
      <c r="BH812" t="e">
        <f t="shared" ca="1" si="2169"/>
        <v>#N/A</v>
      </c>
      <c r="BI812" t="e">
        <f t="shared" ca="1" si="2169"/>
        <v>#N/A</v>
      </c>
      <c r="BJ812" t="e">
        <f t="shared" ca="1" si="2169"/>
        <v>#N/A</v>
      </c>
      <c r="BK812" t="e">
        <f t="shared" ca="1" si="2169"/>
        <v>#N/A</v>
      </c>
      <c r="BL812" t="e">
        <f t="shared" ca="1" si="2169"/>
        <v>#N/A</v>
      </c>
      <c r="BM812" t="e">
        <f t="shared" ca="1" si="2169"/>
        <v>#N/A</v>
      </c>
      <c r="BN812" t="e">
        <f t="shared" ca="1" si="2169"/>
        <v>#N/A</v>
      </c>
      <c r="BO812" t="e">
        <f t="shared" ca="1" si="2169"/>
        <v>#N/A</v>
      </c>
      <c r="BP812" t="e">
        <f t="shared" ca="1" si="2169"/>
        <v>#N/A</v>
      </c>
      <c r="BQ812" t="e">
        <f t="shared" ca="1" si="2169"/>
        <v>#N/A</v>
      </c>
      <c r="BR812" t="e">
        <f t="shared" ca="1" si="2169"/>
        <v>#N/A</v>
      </c>
      <c r="BS812" t="e">
        <f t="shared" ca="1" si="2169"/>
        <v>#N/A</v>
      </c>
      <c r="BT812" t="e">
        <f t="shared" ca="1" si="2169"/>
        <v>#N/A</v>
      </c>
      <c r="BU812" t="e">
        <f t="shared" ca="1" si="2169"/>
        <v>#N/A</v>
      </c>
      <c r="BV812" t="e">
        <f t="shared" ca="1" si="2169"/>
        <v>#N/A</v>
      </c>
      <c r="BW812" t="e">
        <f t="shared" ca="1" si="2169"/>
        <v>#N/A</v>
      </c>
      <c r="BX812" t="e">
        <f t="shared" ca="1" si="2169"/>
        <v>#N/A</v>
      </c>
      <c r="BY812" t="e">
        <f t="shared" ca="1" si="2169"/>
        <v>#N/A</v>
      </c>
      <c r="BZ812" t="e">
        <f t="shared" ca="1" si="2169"/>
        <v>#N/A</v>
      </c>
      <c r="CA812" t="e">
        <f t="shared" ca="1" si="2169"/>
        <v>#N/A</v>
      </c>
      <c r="CB812" t="e">
        <f t="shared" ca="1" si="2169"/>
        <v>#N/A</v>
      </c>
      <c r="CC812" t="e">
        <f t="shared" ca="1" si="2169"/>
        <v>#N/A</v>
      </c>
      <c r="CD812" t="e">
        <f t="shared" ca="1" si="2169"/>
        <v>#N/A</v>
      </c>
      <c r="CE812" t="e">
        <f t="shared" ca="1" si="2169"/>
        <v>#N/A</v>
      </c>
      <c r="CF812" s="91" t="e">
        <f t="shared" ca="1" si="2169"/>
        <v>#N/A</v>
      </c>
      <c r="CG812" t="e">
        <f t="shared" ca="1" si="2169"/>
        <v>#N/A</v>
      </c>
      <c r="CH812" t="e">
        <f t="shared" ca="1" si="2169"/>
        <v>#N/A</v>
      </c>
      <c r="CI812" t="e">
        <f t="shared" ca="1" si="2169"/>
        <v>#N/A</v>
      </c>
      <c r="CJ812" t="e">
        <f t="shared" ref="CJ812:DO812" ca="1" si="2170">IF($D812="new",SUM(CJ32,CJ140,CJ194,CJ248,CJ302,CJ356,CJ410,CJ464,CJ542,CJ596,CJ650,CJ704),SUM(CJ248,CJ302,CJ356,CJ410,CJ464,CJ542,CJ596,CJ650,CJ704))</f>
        <v>#N/A</v>
      </c>
      <c r="CK812" t="e">
        <f t="shared" ca="1" si="2170"/>
        <v>#N/A</v>
      </c>
      <c r="CL812" t="e">
        <f t="shared" ca="1" si="2170"/>
        <v>#N/A</v>
      </c>
      <c r="CM812" t="e">
        <f t="shared" ca="1" si="2170"/>
        <v>#N/A</v>
      </c>
      <c r="CN812" t="e">
        <f t="shared" ca="1" si="2170"/>
        <v>#N/A</v>
      </c>
      <c r="CO812" t="e">
        <f t="shared" ca="1" si="2170"/>
        <v>#N/A</v>
      </c>
      <c r="CP812" t="e">
        <f t="shared" ca="1" si="2170"/>
        <v>#N/A</v>
      </c>
      <c r="CQ812" t="e">
        <f t="shared" ca="1" si="2170"/>
        <v>#N/A</v>
      </c>
      <c r="CR812" t="e">
        <f t="shared" ca="1" si="2170"/>
        <v>#N/A</v>
      </c>
      <c r="CS812" t="e">
        <f t="shared" ca="1" si="2170"/>
        <v>#N/A</v>
      </c>
      <c r="CT812" t="e">
        <f t="shared" ca="1" si="2170"/>
        <v>#N/A</v>
      </c>
      <c r="CU812" t="e">
        <f t="shared" ca="1" si="2170"/>
        <v>#N/A</v>
      </c>
      <c r="CV812" t="e">
        <f t="shared" ca="1" si="2170"/>
        <v>#N/A</v>
      </c>
      <c r="CW812" t="e">
        <f t="shared" ca="1" si="2170"/>
        <v>#N/A</v>
      </c>
      <c r="CX812" t="e">
        <f t="shared" ca="1" si="2170"/>
        <v>#N/A</v>
      </c>
      <c r="CY812" t="e">
        <f t="shared" ca="1" si="2170"/>
        <v>#N/A</v>
      </c>
      <c r="CZ812" t="e">
        <f t="shared" ca="1" si="2170"/>
        <v>#N/A</v>
      </c>
      <c r="DA812" t="e">
        <f t="shared" ca="1" si="2170"/>
        <v>#N/A</v>
      </c>
      <c r="DB812" t="e">
        <f t="shared" ca="1" si="2170"/>
        <v>#N/A</v>
      </c>
      <c r="DC812" t="e">
        <f t="shared" ca="1" si="2170"/>
        <v>#N/A</v>
      </c>
      <c r="DD812" t="e">
        <f t="shared" ca="1" si="2170"/>
        <v>#N/A</v>
      </c>
      <c r="DE812" t="e">
        <f t="shared" ca="1" si="2170"/>
        <v>#N/A</v>
      </c>
      <c r="DF812" t="e">
        <f t="shared" ca="1" si="2170"/>
        <v>#N/A</v>
      </c>
      <c r="DG812" t="e">
        <f t="shared" ca="1" si="2170"/>
        <v>#N/A</v>
      </c>
      <c r="DH812" t="e">
        <f t="shared" ca="1" si="2170"/>
        <v>#N/A</v>
      </c>
      <c r="DI812" t="e">
        <f t="shared" ca="1" si="2170"/>
        <v>#N/A</v>
      </c>
      <c r="DJ812" s="91" t="e">
        <f t="shared" ca="1" si="2170"/>
        <v>#N/A</v>
      </c>
      <c r="DK812" t="e">
        <f t="shared" ca="1" si="2170"/>
        <v>#N/A</v>
      </c>
      <c r="DL812" t="e">
        <f t="shared" ca="1" si="2170"/>
        <v>#N/A</v>
      </c>
      <c r="DM812" t="e">
        <f t="shared" ca="1" si="2170"/>
        <v>#N/A</v>
      </c>
      <c r="DN812" t="e">
        <f t="shared" ca="1" si="2170"/>
        <v>#N/A</v>
      </c>
      <c r="DO812" t="e">
        <f t="shared" ca="1" si="2170"/>
        <v>#N/A</v>
      </c>
      <c r="DP812" t="e">
        <f t="shared" ref="DP812:EN812" ca="1" si="2171">IF($D812="new",SUM(DP32,DP140,DP194,DP248,DP302,DP356,DP410,DP464,DP542,DP596,DP650,DP704),SUM(DP248,DP302,DP356,DP410,DP464,DP542,DP596,DP650,DP704))</f>
        <v>#N/A</v>
      </c>
      <c r="DQ812" t="e">
        <f t="shared" ca="1" si="2171"/>
        <v>#N/A</v>
      </c>
      <c r="DR812" t="e">
        <f t="shared" ca="1" si="2171"/>
        <v>#N/A</v>
      </c>
      <c r="DS812" t="e">
        <f t="shared" ca="1" si="2171"/>
        <v>#N/A</v>
      </c>
      <c r="DT812" t="e">
        <f t="shared" ca="1" si="2171"/>
        <v>#N/A</v>
      </c>
      <c r="DU812" t="e">
        <f t="shared" ca="1" si="2171"/>
        <v>#N/A</v>
      </c>
      <c r="DV812" t="e">
        <f t="shared" ca="1" si="2171"/>
        <v>#N/A</v>
      </c>
      <c r="DW812" t="e">
        <f t="shared" ca="1" si="2171"/>
        <v>#N/A</v>
      </c>
      <c r="DX812" t="e">
        <f t="shared" ca="1" si="2171"/>
        <v>#N/A</v>
      </c>
      <c r="DY812" t="e">
        <f t="shared" ca="1" si="2171"/>
        <v>#N/A</v>
      </c>
      <c r="DZ812" t="e">
        <f t="shared" ca="1" si="2171"/>
        <v>#N/A</v>
      </c>
      <c r="EA812" t="e">
        <f t="shared" ca="1" si="2171"/>
        <v>#N/A</v>
      </c>
      <c r="EB812" t="e">
        <f t="shared" ca="1" si="2171"/>
        <v>#N/A</v>
      </c>
      <c r="EC812" t="e">
        <f t="shared" ca="1" si="2171"/>
        <v>#N/A</v>
      </c>
      <c r="ED812" t="e">
        <f t="shared" ca="1" si="2171"/>
        <v>#N/A</v>
      </c>
      <c r="EE812" t="e">
        <f t="shared" ca="1" si="2171"/>
        <v>#N/A</v>
      </c>
      <c r="EF812" t="e">
        <f t="shared" ca="1" si="2171"/>
        <v>#N/A</v>
      </c>
      <c r="EG812" t="e">
        <f t="shared" ca="1" si="2171"/>
        <v>#N/A</v>
      </c>
      <c r="EH812" t="e">
        <f t="shared" ca="1" si="2171"/>
        <v>#N/A</v>
      </c>
      <c r="EI812" t="e">
        <f t="shared" ca="1" si="2171"/>
        <v>#N/A</v>
      </c>
      <c r="EJ812" t="e">
        <f t="shared" ca="1" si="2171"/>
        <v>#N/A</v>
      </c>
      <c r="EK812" t="e">
        <f t="shared" ca="1" si="2171"/>
        <v>#N/A</v>
      </c>
      <c r="EL812" t="e">
        <f t="shared" ca="1" si="2171"/>
        <v>#N/A</v>
      </c>
      <c r="EM812" t="e">
        <f t="shared" ca="1" si="2171"/>
        <v>#N/A</v>
      </c>
      <c r="EN812" s="91" t="e">
        <f t="shared" ca="1" si="2171"/>
        <v>#N/A</v>
      </c>
    </row>
    <row r="813" spans="1:144">
      <c r="A813" t="str">
        <f ca="1"/>
        <v>Internal finishes</v>
      </c>
      <c r="B813" t="str">
        <f ca="1"/>
        <v>Floors</v>
      </c>
      <c r="C813">
        <f ca="1"/>
        <v>0</v>
      </c>
      <c r="D813" t="str">
        <f ca="1"/>
        <v/>
      </c>
      <c r="E813">
        <f ca="1"/>
        <v>0</v>
      </c>
      <c r="F813">
        <f ca="1"/>
        <v>0</v>
      </c>
      <c r="G813">
        <f ca="1"/>
        <v>0</v>
      </c>
      <c r="H813" t="str">
        <f ca="1"/>
        <v/>
      </c>
      <c r="I813">
        <f ca="1"/>
        <v>0</v>
      </c>
      <c r="J813" t="str">
        <f ca="1"/>
        <v/>
      </c>
      <c r="K813" t="str">
        <f ca="1"/>
        <v>0</v>
      </c>
      <c r="L813" t="str">
        <f ca="1"/>
        <v>0</v>
      </c>
      <c r="M813" t="str">
        <f ca="1"/>
        <v>0</v>
      </c>
      <c r="X813" s="91" t="e">
        <f t="shared" ref="X813:BC813" ca="1" si="2172">IF($D813="new",SUM(X33,X141,X195,X249,X303,X357,X411,X465,X543,X597,X651,X705),SUM(X249,X303,X357,X411,X465,X543,X597,X651,X705))</f>
        <v>#N/A</v>
      </c>
      <c r="Y813" t="e">
        <f t="shared" ca="1" si="2172"/>
        <v>#N/A</v>
      </c>
      <c r="Z813" t="e">
        <f t="shared" ca="1" si="2172"/>
        <v>#N/A</v>
      </c>
      <c r="AA813" t="e">
        <f t="shared" ca="1" si="2172"/>
        <v>#N/A</v>
      </c>
      <c r="AB813" t="e">
        <f t="shared" ca="1" si="2172"/>
        <v>#N/A</v>
      </c>
      <c r="AC813" t="e">
        <f t="shared" ca="1" si="2172"/>
        <v>#N/A</v>
      </c>
      <c r="AD813" t="e">
        <f t="shared" ca="1" si="2172"/>
        <v>#N/A</v>
      </c>
      <c r="AE813" t="e">
        <f t="shared" ca="1" si="2172"/>
        <v>#N/A</v>
      </c>
      <c r="AF813" t="e">
        <f t="shared" ca="1" si="2172"/>
        <v>#N/A</v>
      </c>
      <c r="AG813" t="e">
        <f t="shared" ca="1" si="2172"/>
        <v>#N/A</v>
      </c>
      <c r="AH813" t="e">
        <f t="shared" ca="1" si="2172"/>
        <v>#N/A</v>
      </c>
      <c r="AI813" t="e">
        <f t="shared" ca="1" si="2172"/>
        <v>#N/A</v>
      </c>
      <c r="AJ813" t="e">
        <f t="shared" ca="1" si="2172"/>
        <v>#N/A</v>
      </c>
      <c r="AK813" t="e">
        <f t="shared" ca="1" si="2172"/>
        <v>#N/A</v>
      </c>
      <c r="AL813" t="e">
        <f t="shared" ca="1" si="2172"/>
        <v>#N/A</v>
      </c>
      <c r="AM813" t="e">
        <f t="shared" ca="1" si="2172"/>
        <v>#N/A</v>
      </c>
      <c r="AN813" t="e">
        <f t="shared" ca="1" si="2172"/>
        <v>#N/A</v>
      </c>
      <c r="AO813" t="e">
        <f t="shared" ca="1" si="2172"/>
        <v>#N/A</v>
      </c>
      <c r="AP813" t="e">
        <f t="shared" ca="1" si="2172"/>
        <v>#N/A</v>
      </c>
      <c r="AQ813" t="e">
        <f t="shared" ca="1" si="2172"/>
        <v>#N/A</v>
      </c>
      <c r="AR813" t="e">
        <f t="shared" ca="1" si="2172"/>
        <v>#N/A</v>
      </c>
      <c r="AS813" t="e">
        <f t="shared" ca="1" si="2172"/>
        <v>#N/A</v>
      </c>
      <c r="AT813" t="e">
        <f t="shared" ca="1" si="2172"/>
        <v>#N/A</v>
      </c>
      <c r="AU813" t="e">
        <f t="shared" ca="1" si="2172"/>
        <v>#N/A</v>
      </c>
      <c r="AV813" t="e">
        <f t="shared" ca="1" si="2172"/>
        <v>#N/A</v>
      </c>
      <c r="AW813" t="e">
        <f t="shared" ca="1" si="2172"/>
        <v>#N/A</v>
      </c>
      <c r="AX813" t="e">
        <f t="shared" ca="1" si="2172"/>
        <v>#N/A</v>
      </c>
      <c r="AY813" t="e">
        <f t="shared" ca="1" si="2172"/>
        <v>#N/A</v>
      </c>
      <c r="AZ813" t="e">
        <f t="shared" ca="1" si="2172"/>
        <v>#N/A</v>
      </c>
      <c r="BA813" t="e">
        <f t="shared" ca="1" si="2172"/>
        <v>#N/A</v>
      </c>
      <c r="BB813" s="91" t="e">
        <f t="shared" ca="1" si="2172"/>
        <v>#N/A</v>
      </c>
      <c r="BC813" t="e">
        <f t="shared" ca="1" si="2172"/>
        <v>#N/A</v>
      </c>
      <c r="BD813" t="e">
        <f t="shared" ref="BD813:CI813" ca="1" si="2173">IF($D813="new",SUM(BD33,BD141,BD195,BD249,BD303,BD357,BD411,BD465,BD543,BD597,BD651,BD705),SUM(BD249,BD303,BD357,BD411,BD465,BD543,BD597,BD651,BD705))</f>
        <v>#N/A</v>
      </c>
      <c r="BE813" t="e">
        <f t="shared" ca="1" si="2173"/>
        <v>#N/A</v>
      </c>
      <c r="BF813" t="e">
        <f t="shared" ca="1" si="2173"/>
        <v>#N/A</v>
      </c>
      <c r="BG813" t="e">
        <f t="shared" ca="1" si="2173"/>
        <v>#N/A</v>
      </c>
      <c r="BH813" t="e">
        <f t="shared" ca="1" si="2173"/>
        <v>#N/A</v>
      </c>
      <c r="BI813" t="e">
        <f t="shared" ca="1" si="2173"/>
        <v>#N/A</v>
      </c>
      <c r="BJ813" t="e">
        <f t="shared" ca="1" si="2173"/>
        <v>#N/A</v>
      </c>
      <c r="BK813" t="e">
        <f t="shared" ca="1" si="2173"/>
        <v>#N/A</v>
      </c>
      <c r="BL813" t="e">
        <f t="shared" ca="1" si="2173"/>
        <v>#N/A</v>
      </c>
      <c r="BM813" t="e">
        <f t="shared" ca="1" si="2173"/>
        <v>#N/A</v>
      </c>
      <c r="BN813" t="e">
        <f t="shared" ca="1" si="2173"/>
        <v>#N/A</v>
      </c>
      <c r="BO813" t="e">
        <f t="shared" ca="1" si="2173"/>
        <v>#N/A</v>
      </c>
      <c r="BP813" t="e">
        <f t="shared" ca="1" si="2173"/>
        <v>#N/A</v>
      </c>
      <c r="BQ813" t="e">
        <f t="shared" ca="1" si="2173"/>
        <v>#N/A</v>
      </c>
      <c r="BR813" t="e">
        <f t="shared" ca="1" si="2173"/>
        <v>#N/A</v>
      </c>
      <c r="BS813" t="e">
        <f t="shared" ca="1" si="2173"/>
        <v>#N/A</v>
      </c>
      <c r="BT813" t="e">
        <f t="shared" ca="1" si="2173"/>
        <v>#N/A</v>
      </c>
      <c r="BU813" t="e">
        <f t="shared" ca="1" si="2173"/>
        <v>#N/A</v>
      </c>
      <c r="BV813" t="e">
        <f t="shared" ca="1" si="2173"/>
        <v>#N/A</v>
      </c>
      <c r="BW813" t="e">
        <f t="shared" ca="1" si="2173"/>
        <v>#N/A</v>
      </c>
      <c r="BX813" t="e">
        <f t="shared" ca="1" si="2173"/>
        <v>#N/A</v>
      </c>
      <c r="BY813" t="e">
        <f t="shared" ca="1" si="2173"/>
        <v>#N/A</v>
      </c>
      <c r="BZ813" t="e">
        <f t="shared" ca="1" si="2173"/>
        <v>#N/A</v>
      </c>
      <c r="CA813" t="e">
        <f t="shared" ca="1" si="2173"/>
        <v>#N/A</v>
      </c>
      <c r="CB813" t="e">
        <f t="shared" ca="1" si="2173"/>
        <v>#N/A</v>
      </c>
      <c r="CC813" t="e">
        <f t="shared" ca="1" si="2173"/>
        <v>#N/A</v>
      </c>
      <c r="CD813" t="e">
        <f t="shared" ca="1" si="2173"/>
        <v>#N/A</v>
      </c>
      <c r="CE813" t="e">
        <f t="shared" ca="1" si="2173"/>
        <v>#N/A</v>
      </c>
      <c r="CF813" s="91" t="e">
        <f t="shared" ca="1" si="2173"/>
        <v>#N/A</v>
      </c>
      <c r="CG813" t="e">
        <f t="shared" ca="1" si="2173"/>
        <v>#N/A</v>
      </c>
      <c r="CH813" t="e">
        <f t="shared" ca="1" si="2173"/>
        <v>#N/A</v>
      </c>
      <c r="CI813" t="e">
        <f t="shared" ca="1" si="2173"/>
        <v>#N/A</v>
      </c>
      <c r="CJ813" t="e">
        <f t="shared" ref="CJ813:DO813" ca="1" si="2174">IF($D813="new",SUM(CJ33,CJ141,CJ195,CJ249,CJ303,CJ357,CJ411,CJ465,CJ543,CJ597,CJ651,CJ705),SUM(CJ249,CJ303,CJ357,CJ411,CJ465,CJ543,CJ597,CJ651,CJ705))</f>
        <v>#N/A</v>
      </c>
      <c r="CK813" t="e">
        <f t="shared" ca="1" si="2174"/>
        <v>#N/A</v>
      </c>
      <c r="CL813" t="e">
        <f t="shared" ca="1" si="2174"/>
        <v>#N/A</v>
      </c>
      <c r="CM813" t="e">
        <f t="shared" ca="1" si="2174"/>
        <v>#N/A</v>
      </c>
      <c r="CN813" t="e">
        <f t="shared" ca="1" si="2174"/>
        <v>#N/A</v>
      </c>
      <c r="CO813" t="e">
        <f t="shared" ca="1" si="2174"/>
        <v>#N/A</v>
      </c>
      <c r="CP813" t="e">
        <f t="shared" ca="1" si="2174"/>
        <v>#N/A</v>
      </c>
      <c r="CQ813" t="e">
        <f t="shared" ca="1" si="2174"/>
        <v>#N/A</v>
      </c>
      <c r="CR813" t="e">
        <f t="shared" ca="1" si="2174"/>
        <v>#N/A</v>
      </c>
      <c r="CS813" t="e">
        <f t="shared" ca="1" si="2174"/>
        <v>#N/A</v>
      </c>
      <c r="CT813" t="e">
        <f t="shared" ca="1" si="2174"/>
        <v>#N/A</v>
      </c>
      <c r="CU813" t="e">
        <f t="shared" ca="1" si="2174"/>
        <v>#N/A</v>
      </c>
      <c r="CV813" t="e">
        <f t="shared" ca="1" si="2174"/>
        <v>#N/A</v>
      </c>
      <c r="CW813" t="e">
        <f t="shared" ca="1" si="2174"/>
        <v>#N/A</v>
      </c>
      <c r="CX813" t="e">
        <f t="shared" ca="1" si="2174"/>
        <v>#N/A</v>
      </c>
      <c r="CY813" t="e">
        <f t="shared" ca="1" si="2174"/>
        <v>#N/A</v>
      </c>
      <c r="CZ813" t="e">
        <f t="shared" ca="1" si="2174"/>
        <v>#N/A</v>
      </c>
      <c r="DA813" t="e">
        <f t="shared" ca="1" si="2174"/>
        <v>#N/A</v>
      </c>
      <c r="DB813" t="e">
        <f t="shared" ca="1" si="2174"/>
        <v>#N/A</v>
      </c>
      <c r="DC813" t="e">
        <f t="shared" ca="1" si="2174"/>
        <v>#N/A</v>
      </c>
      <c r="DD813" t="e">
        <f t="shared" ca="1" si="2174"/>
        <v>#N/A</v>
      </c>
      <c r="DE813" t="e">
        <f t="shared" ca="1" si="2174"/>
        <v>#N/A</v>
      </c>
      <c r="DF813" t="e">
        <f t="shared" ca="1" si="2174"/>
        <v>#N/A</v>
      </c>
      <c r="DG813" t="e">
        <f t="shared" ca="1" si="2174"/>
        <v>#N/A</v>
      </c>
      <c r="DH813" t="e">
        <f t="shared" ca="1" si="2174"/>
        <v>#N/A</v>
      </c>
      <c r="DI813" t="e">
        <f t="shared" ca="1" si="2174"/>
        <v>#N/A</v>
      </c>
      <c r="DJ813" s="91" t="e">
        <f t="shared" ca="1" si="2174"/>
        <v>#N/A</v>
      </c>
      <c r="DK813" t="e">
        <f t="shared" ca="1" si="2174"/>
        <v>#N/A</v>
      </c>
      <c r="DL813" t="e">
        <f t="shared" ca="1" si="2174"/>
        <v>#N/A</v>
      </c>
      <c r="DM813" t="e">
        <f t="shared" ca="1" si="2174"/>
        <v>#N/A</v>
      </c>
      <c r="DN813" t="e">
        <f t="shared" ca="1" si="2174"/>
        <v>#N/A</v>
      </c>
      <c r="DO813" t="e">
        <f t="shared" ca="1" si="2174"/>
        <v>#N/A</v>
      </c>
      <c r="DP813" t="e">
        <f t="shared" ref="DP813:EN813" ca="1" si="2175">IF($D813="new",SUM(DP33,DP141,DP195,DP249,DP303,DP357,DP411,DP465,DP543,DP597,DP651,DP705),SUM(DP249,DP303,DP357,DP411,DP465,DP543,DP597,DP651,DP705))</f>
        <v>#N/A</v>
      </c>
      <c r="DQ813" t="e">
        <f t="shared" ca="1" si="2175"/>
        <v>#N/A</v>
      </c>
      <c r="DR813" t="e">
        <f t="shared" ca="1" si="2175"/>
        <v>#N/A</v>
      </c>
      <c r="DS813" t="e">
        <f t="shared" ca="1" si="2175"/>
        <v>#N/A</v>
      </c>
      <c r="DT813" t="e">
        <f t="shared" ca="1" si="2175"/>
        <v>#N/A</v>
      </c>
      <c r="DU813" t="e">
        <f t="shared" ca="1" si="2175"/>
        <v>#N/A</v>
      </c>
      <c r="DV813" t="e">
        <f t="shared" ca="1" si="2175"/>
        <v>#N/A</v>
      </c>
      <c r="DW813" t="e">
        <f t="shared" ca="1" si="2175"/>
        <v>#N/A</v>
      </c>
      <c r="DX813" t="e">
        <f t="shared" ca="1" si="2175"/>
        <v>#N/A</v>
      </c>
      <c r="DY813" t="e">
        <f t="shared" ca="1" si="2175"/>
        <v>#N/A</v>
      </c>
      <c r="DZ813" t="e">
        <f t="shared" ca="1" si="2175"/>
        <v>#N/A</v>
      </c>
      <c r="EA813" t="e">
        <f t="shared" ca="1" si="2175"/>
        <v>#N/A</v>
      </c>
      <c r="EB813" t="e">
        <f t="shared" ca="1" si="2175"/>
        <v>#N/A</v>
      </c>
      <c r="EC813" t="e">
        <f t="shared" ca="1" si="2175"/>
        <v>#N/A</v>
      </c>
      <c r="ED813" t="e">
        <f t="shared" ca="1" si="2175"/>
        <v>#N/A</v>
      </c>
      <c r="EE813" t="e">
        <f t="shared" ca="1" si="2175"/>
        <v>#N/A</v>
      </c>
      <c r="EF813" t="e">
        <f t="shared" ca="1" si="2175"/>
        <v>#N/A</v>
      </c>
      <c r="EG813" t="e">
        <f t="shared" ca="1" si="2175"/>
        <v>#N/A</v>
      </c>
      <c r="EH813" t="e">
        <f t="shared" ca="1" si="2175"/>
        <v>#N/A</v>
      </c>
      <c r="EI813" t="e">
        <f t="shared" ca="1" si="2175"/>
        <v>#N/A</v>
      </c>
      <c r="EJ813" t="e">
        <f t="shared" ca="1" si="2175"/>
        <v>#N/A</v>
      </c>
      <c r="EK813" t="e">
        <f t="shared" ca="1" si="2175"/>
        <v>#N/A</v>
      </c>
      <c r="EL813" t="e">
        <f t="shared" ca="1" si="2175"/>
        <v>#N/A</v>
      </c>
      <c r="EM813" t="e">
        <f t="shared" ca="1" si="2175"/>
        <v>#N/A</v>
      </c>
      <c r="EN813" s="91" t="e">
        <f t="shared" ca="1" si="2175"/>
        <v>#N/A</v>
      </c>
    </row>
    <row r="814" spans="1:144">
      <c r="A814" t="str">
        <f ca="1"/>
        <v>Services</v>
      </c>
      <c r="B814" t="str">
        <f ca="1"/>
        <v>Services</v>
      </c>
      <c r="C814">
        <f ca="1"/>
        <v>0</v>
      </c>
      <c r="D814" t="str">
        <f ca="1"/>
        <v/>
      </c>
      <c r="E814">
        <f ca="1"/>
        <v>0</v>
      </c>
      <c r="F814">
        <f ca="1"/>
        <v>0</v>
      </c>
      <c r="G814">
        <f ca="1"/>
        <v>0</v>
      </c>
      <c r="H814" t="str">
        <f ca="1"/>
        <v/>
      </c>
      <c r="I814">
        <f ca="1"/>
        <v>0</v>
      </c>
      <c r="J814" t="str">
        <f ca="1"/>
        <v/>
      </c>
      <c r="K814" t="str">
        <f ca="1"/>
        <v>0</v>
      </c>
      <c r="L814" t="str">
        <f ca="1"/>
        <v>0</v>
      </c>
      <c r="M814" t="str">
        <f ca="1"/>
        <v>0</v>
      </c>
      <c r="X814" s="91" t="e">
        <f t="shared" ref="X814:BC814" ca="1" si="2176">IF($D814="new",SUM(X34,X142,X196,X259,X304,X358,X412,X466,X544,X598,X652,X706),SUM(X259,X304,X358,X412,X466,X544,X598,X652,X706))</f>
        <v>#N/A</v>
      </c>
      <c r="Y814" t="e">
        <f t="shared" ca="1" si="2176"/>
        <v>#N/A</v>
      </c>
      <c r="Z814" t="e">
        <f t="shared" ca="1" si="2176"/>
        <v>#N/A</v>
      </c>
      <c r="AA814" t="e">
        <f t="shared" ca="1" si="2176"/>
        <v>#N/A</v>
      </c>
      <c r="AB814" t="e">
        <f t="shared" ca="1" si="2176"/>
        <v>#N/A</v>
      </c>
      <c r="AC814" t="e">
        <f t="shared" ca="1" si="2176"/>
        <v>#N/A</v>
      </c>
      <c r="AD814" t="e">
        <f t="shared" ca="1" si="2176"/>
        <v>#N/A</v>
      </c>
      <c r="AE814" t="e">
        <f t="shared" ca="1" si="2176"/>
        <v>#N/A</v>
      </c>
      <c r="AF814" t="e">
        <f t="shared" ca="1" si="2176"/>
        <v>#N/A</v>
      </c>
      <c r="AG814" t="e">
        <f t="shared" ca="1" si="2176"/>
        <v>#N/A</v>
      </c>
      <c r="AH814" t="e">
        <f t="shared" ca="1" si="2176"/>
        <v>#N/A</v>
      </c>
      <c r="AI814" t="e">
        <f t="shared" ca="1" si="2176"/>
        <v>#N/A</v>
      </c>
      <c r="AJ814" t="e">
        <f t="shared" ca="1" si="2176"/>
        <v>#N/A</v>
      </c>
      <c r="AK814" t="e">
        <f t="shared" ca="1" si="2176"/>
        <v>#N/A</v>
      </c>
      <c r="AL814" t="e">
        <f t="shared" ca="1" si="2176"/>
        <v>#N/A</v>
      </c>
      <c r="AM814" t="e">
        <f t="shared" ca="1" si="2176"/>
        <v>#N/A</v>
      </c>
      <c r="AN814" t="e">
        <f t="shared" ca="1" si="2176"/>
        <v>#N/A</v>
      </c>
      <c r="AO814" t="e">
        <f t="shared" ca="1" si="2176"/>
        <v>#N/A</v>
      </c>
      <c r="AP814" t="e">
        <f t="shared" ca="1" si="2176"/>
        <v>#N/A</v>
      </c>
      <c r="AQ814" t="e">
        <f t="shared" ca="1" si="2176"/>
        <v>#N/A</v>
      </c>
      <c r="AR814" t="e">
        <f t="shared" ca="1" si="2176"/>
        <v>#N/A</v>
      </c>
      <c r="AS814" t="e">
        <f t="shared" ca="1" si="2176"/>
        <v>#N/A</v>
      </c>
      <c r="AT814" t="e">
        <f t="shared" ca="1" si="2176"/>
        <v>#N/A</v>
      </c>
      <c r="AU814" t="e">
        <f t="shared" ca="1" si="2176"/>
        <v>#N/A</v>
      </c>
      <c r="AV814" t="e">
        <f t="shared" ca="1" si="2176"/>
        <v>#N/A</v>
      </c>
      <c r="AW814" t="e">
        <f t="shared" ca="1" si="2176"/>
        <v>#N/A</v>
      </c>
      <c r="AX814" t="e">
        <f t="shared" ca="1" si="2176"/>
        <v>#N/A</v>
      </c>
      <c r="AY814" t="e">
        <f t="shared" ca="1" si="2176"/>
        <v>#N/A</v>
      </c>
      <c r="AZ814" t="e">
        <f t="shared" ca="1" si="2176"/>
        <v>#N/A</v>
      </c>
      <c r="BA814" t="e">
        <f t="shared" ca="1" si="2176"/>
        <v>#N/A</v>
      </c>
      <c r="BB814" s="91" t="e">
        <f t="shared" ca="1" si="2176"/>
        <v>#N/A</v>
      </c>
      <c r="BC814" t="e">
        <f t="shared" ca="1" si="2176"/>
        <v>#N/A</v>
      </c>
      <c r="BD814" t="e">
        <f t="shared" ref="BD814:CI814" ca="1" si="2177">IF($D814="new",SUM(BD34,BD142,BD196,BD259,BD304,BD358,BD412,BD466,BD544,BD598,BD652,BD706),SUM(BD259,BD304,BD358,BD412,BD466,BD544,BD598,BD652,BD706))</f>
        <v>#N/A</v>
      </c>
      <c r="BE814" t="e">
        <f t="shared" ca="1" si="2177"/>
        <v>#N/A</v>
      </c>
      <c r="BF814" t="e">
        <f t="shared" ca="1" si="2177"/>
        <v>#N/A</v>
      </c>
      <c r="BG814" t="e">
        <f t="shared" ca="1" si="2177"/>
        <v>#N/A</v>
      </c>
      <c r="BH814" t="e">
        <f t="shared" ca="1" si="2177"/>
        <v>#N/A</v>
      </c>
      <c r="BI814" t="e">
        <f t="shared" ca="1" si="2177"/>
        <v>#N/A</v>
      </c>
      <c r="BJ814" t="e">
        <f t="shared" ca="1" si="2177"/>
        <v>#N/A</v>
      </c>
      <c r="BK814" t="e">
        <f t="shared" ca="1" si="2177"/>
        <v>#N/A</v>
      </c>
      <c r="BL814" t="e">
        <f t="shared" ca="1" si="2177"/>
        <v>#N/A</v>
      </c>
      <c r="BM814" t="e">
        <f t="shared" ca="1" si="2177"/>
        <v>#N/A</v>
      </c>
      <c r="BN814" t="e">
        <f t="shared" ca="1" si="2177"/>
        <v>#N/A</v>
      </c>
      <c r="BO814" t="e">
        <f t="shared" ca="1" si="2177"/>
        <v>#N/A</v>
      </c>
      <c r="BP814" t="e">
        <f t="shared" ca="1" si="2177"/>
        <v>#N/A</v>
      </c>
      <c r="BQ814" t="e">
        <f t="shared" ca="1" si="2177"/>
        <v>#N/A</v>
      </c>
      <c r="BR814" t="e">
        <f t="shared" ca="1" si="2177"/>
        <v>#N/A</v>
      </c>
      <c r="BS814" t="e">
        <f t="shared" ca="1" si="2177"/>
        <v>#N/A</v>
      </c>
      <c r="BT814" t="e">
        <f t="shared" ca="1" si="2177"/>
        <v>#N/A</v>
      </c>
      <c r="BU814" t="e">
        <f t="shared" ca="1" si="2177"/>
        <v>#N/A</v>
      </c>
      <c r="BV814" t="e">
        <f t="shared" ca="1" si="2177"/>
        <v>#N/A</v>
      </c>
      <c r="BW814" t="e">
        <f t="shared" ca="1" si="2177"/>
        <v>#N/A</v>
      </c>
      <c r="BX814" t="e">
        <f t="shared" ca="1" si="2177"/>
        <v>#N/A</v>
      </c>
      <c r="BY814" t="e">
        <f t="shared" ca="1" si="2177"/>
        <v>#N/A</v>
      </c>
      <c r="BZ814" t="e">
        <f t="shared" ca="1" si="2177"/>
        <v>#N/A</v>
      </c>
      <c r="CA814" t="e">
        <f t="shared" ca="1" si="2177"/>
        <v>#N/A</v>
      </c>
      <c r="CB814" t="e">
        <f t="shared" ca="1" si="2177"/>
        <v>#N/A</v>
      </c>
      <c r="CC814" t="e">
        <f t="shared" ca="1" si="2177"/>
        <v>#N/A</v>
      </c>
      <c r="CD814" t="e">
        <f t="shared" ca="1" si="2177"/>
        <v>#N/A</v>
      </c>
      <c r="CE814" t="e">
        <f t="shared" ca="1" si="2177"/>
        <v>#N/A</v>
      </c>
      <c r="CF814" s="91" t="e">
        <f t="shared" ca="1" si="2177"/>
        <v>#N/A</v>
      </c>
      <c r="CG814" t="e">
        <f t="shared" ca="1" si="2177"/>
        <v>#N/A</v>
      </c>
      <c r="CH814" t="e">
        <f t="shared" ca="1" si="2177"/>
        <v>#N/A</v>
      </c>
      <c r="CI814" t="e">
        <f t="shared" ca="1" si="2177"/>
        <v>#N/A</v>
      </c>
      <c r="CJ814" t="e">
        <f t="shared" ref="CJ814:DO814" ca="1" si="2178">IF($D814="new",SUM(CJ34,CJ142,CJ196,CJ259,CJ304,CJ358,CJ412,CJ466,CJ544,CJ598,CJ652,CJ706),SUM(CJ259,CJ304,CJ358,CJ412,CJ466,CJ544,CJ598,CJ652,CJ706))</f>
        <v>#N/A</v>
      </c>
      <c r="CK814" t="e">
        <f t="shared" ca="1" si="2178"/>
        <v>#N/A</v>
      </c>
      <c r="CL814" t="e">
        <f t="shared" ca="1" si="2178"/>
        <v>#N/A</v>
      </c>
      <c r="CM814" t="e">
        <f t="shared" ca="1" si="2178"/>
        <v>#N/A</v>
      </c>
      <c r="CN814" t="e">
        <f t="shared" ca="1" si="2178"/>
        <v>#N/A</v>
      </c>
      <c r="CO814" t="e">
        <f t="shared" ca="1" si="2178"/>
        <v>#N/A</v>
      </c>
      <c r="CP814" t="e">
        <f t="shared" ca="1" si="2178"/>
        <v>#N/A</v>
      </c>
      <c r="CQ814" t="e">
        <f t="shared" ca="1" si="2178"/>
        <v>#N/A</v>
      </c>
      <c r="CR814" t="e">
        <f t="shared" ca="1" si="2178"/>
        <v>#N/A</v>
      </c>
      <c r="CS814" t="e">
        <f t="shared" ca="1" si="2178"/>
        <v>#N/A</v>
      </c>
      <c r="CT814" t="e">
        <f t="shared" ca="1" si="2178"/>
        <v>#N/A</v>
      </c>
      <c r="CU814" t="e">
        <f t="shared" ca="1" si="2178"/>
        <v>#N/A</v>
      </c>
      <c r="CV814" t="e">
        <f t="shared" ca="1" si="2178"/>
        <v>#N/A</v>
      </c>
      <c r="CW814" t="e">
        <f t="shared" ca="1" si="2178"/>
        <v>#N/A</v>
      </c>
      <c r="CX814" t="e">
        <f t="shared" ca="1" si="2178"/>
        <v>#N/A</v>
      </c>
      <c r="CY814" t="e">
        <f t="shared" ca="1" si="2178"/>
        <v>#N/A</v>
      </c>
      <c r="CZ814" t="e">
        <f t="shared" ca="1" si="2178"/>
        <v>#N/A</v>
      </c>
      <c r="DA814" t="e">
        <f t="shared" ca="1" si="2178"/>
        <v>#N/A</v>
      </c>
      <c r="DB814" t="e">
        <f t="shared" ca="1" si="2178"/>
        <v>#N/A</v>
      </c>
      <c r="DC814" t="e">
        <f t="shared" ca="1" si="2178"/>
        <v>#N/A</v>
      </c>
      <c r="DD814" t="e">
        <f t="shared" ca="1" si="2178"/>
        <v>#N/A</v>
      </c>
      <c r="DE814" t="e">
        <f t="shared" ca="1" si="2178"/>
        <v>#N/A</v>
      </c>
      <c r="DF814" t="e">
        <f t="shared" ca="1" si="2178"/>
        <v>#N/A</v>
      </c>
      <c r="DG814" t="e">
        <f t="shared" ca="1" si="2178"/>
        <v>#N/A</v>
      </c>
      <c r="DH814" t="e">
        <f t="shared" ca="1" si="2178"/>
        <v>#N/A</v>
      </c>
      <c r="DI814" t="e">
        <f t="shared" ca="1" si="2178"/>
        <v>#N/A</v>
      </c>
      <c r="DJ814" s="91" t="e">
        <f t="shared" ca="1" si="2178"/>
        <v>#N/A</v>
      </c>
      <c r="DK814" t="e">
        <f t="shared" ca="1" si="2178"/>
        <v>#N/A</v>
      </c>
      <c r="DL814" t="e">
        <f t="shared" ca="1" si="2178"/>
        <v>#N/A</v>
      </c>
      <c r="DM814" t="e">
        <f t="shared" ca="1" si="2178"/>
        <v>#N/A</v>
      </c>
      <c r="DN814" t="e">
        <f t="shared" ca="1" si="2178"/>
        <v>#N/A</v>
      </c>
      <c r="DO814" t="e">
        <f t="shared" ca="1" si="2178"/>
        <v>#N/A</v>
      </c>
      <c r="DP814" t="e">
        <f t="shared" ref="DP814:EN814" ca="1" si="2179">IF($D814="new",SUM(DP34,DP142,DP196,DP259,DP304,DP358,DP412,DP466,DP544,DP598,DP652,DP706),SUM(DP259,DP304,DP358,DP412,DP466,DP544,DP598,DP652,DP706))</f>
        <v>#N/A</v>
      </c>
      <c r="DQ814" t="e">
        <f t="shared" ca="1" si="2179"/>
        <v>#N/A</v>
      </c>
      <c r="DR814" t="e">
        <f t="shared" ca="1" si="2179"/>
        <v>#N/A</v>
      </c>
      <c r="DS814" t="e">
        <f t="shared" ca="1" si="2179"/>
        <v>#N/A</v>
      </c>
      <c r="DT814" t="e">
        <f t="shared" ca="1" si="2179"/>
        <v>#N/A</v>
      </c>
      <c r="DU814" t="e">
        <f t="shared" ca="1" si="2179"/>
        <v>#N/A</v>
      </c>
      <c r="DV814" t="e">
        <f t="shared" ca="1" si="2179"/>
        <v>#N/A</v>
      </c>
      <c r="DW814" t="e">
        <f t="shared" ca="1" si="2179"/>
        <v>#N/A</v>
      </c>
      <c r="DX814" t="e">
        <f t="shared" ca="1" si="2179"/>
        <v>#N/A</v>
      </c>
      <c r="DY814" t="e">
        <f t="shared" ca="1" si="2179"/>
        <v>#N/A</v>
      </c>
      <c r="DZ814" t="e">
        <f t="shared" ca="1" si="2179"/>
        <v>#N/A</v>
      </c>
      <c r="EA814" t="e">
        <f t="shared" ca="1" si="2179"/>
        <v>#N/A</v>
      </c>
      <c r="EB814" t="e">
        <f t="shared" ca="1" si="2179"/>
        <v>#N/A</v>
      </c>
      <c r="EC814" t="e">
        <f t="shared" ca="1" si="2179"/>
        <v>#N/A</v>
      </c>
      <c r="ED814" t="e">
        <f t="shared" ca="1" si="2179"/>
        <v>#N/A</v>
      </c>
      <c r="EE814" t="e">
        <f t="shared" ca="1" si="2179"/>
        <v>#N/A</v>
      </c>
      <c r="EF814" t="e">
        <f t="shared" ca="1" si="2179"/>
        <v>#N/A</v>
      </c>
      <c r="EG814" t="e">
        <f t="shared" ca="1" si="2179"/>
        <v>#N/A</v>
      </c>
      <c r="EH814" t="e">
        <f t="shared" ca="1" si="2179"/>
        <v>#N/A</v>
      </c>
      <c r="EI814" t="e">
        <f t="shared" ca="1" si="2179"/>
        <v>#N/A</v>
      </c>
      <c r="EJ814" t="e">
        <f t="shared" ca="1" si="2179"/>
        <v>#N/A</v>
      </c>
      <c r="EK814" t="e">
        <f t="shared" ca="1" si="2179"/>
        <v>#N/A</v>
      </c>
      <c r="EL814" t="e">
        <f t="shared" ca="1" si="2179"/>
        <v>#N/A</v>
      </c>
      <c r="EM814" t="e">
        <f t="shared" ca="1" si="2179"/>
        <v>#N/A</v>
      </c>
      <c r="EN814" s="91" t="e">
        <f t="shared" ca="1" si="2179"/>
        <v>#N/A</v>
      </c>
    </row>
    <row r="815" spans="1:144">
      <c r="A815">
        <f ca="1"/>
        <v>0</v>
      </c>
      <c r="B815">
        <f ca="1"/>
        <v>0</v>
      </c>
      <c r="C815">
        <f ca="1"/>
        <v>0</v>
      </c>
      <c r="D815" t="str">
        <f ca="1"/>
        <v/>
      </c>
      <c r="E815">
        <f ca="1"/>
        <v>0</v>
      </c>
      <c r="F815">
        <f ca="1"/>
        <v>0</v>
      </c>
      <c r="G815">
        <f ca="1"/>
        <v>0</v>
      </c>
      <c r="H815" t="str">
        <f ca="1"/>
        <v/>
      </c>
      <c r="I815">
        <f ca="1"/>
        <v>0</v>
      </c>
      <c r="J815" t="str">
        <f ca="1"/>
        <v/>
      </c>
      <c r="K815" t="str">
        <f ca="1"/>
        <v>0</v>
      </c>
      <c r="L815" t="str">
        <f ca="1"/>
        <v>0</v>
      </c>
      <c r="M815" t="str">
        <f ca="1"/>
        <v>0</v>
      </c>
      <c r="X815" s="91" t="e">
        <f t="shared" ref="X815:BC815" ca="1" si="2180">IF($D815="new",SUM(X35,X143,X197,X260,X305,X359,X413,X467,X545,X599,X653,X707),SUM(X260,X305,X359,X413,X467,X545,X599,X653,X707))</f>
        <v>#N/A</v>
      </c>
      <c r="Y815" t="e">
        <f t="shared" ca="1" si="2180"/>
        <v>#N/A</v>
      </c>
      <c r="Z815" t="e">
        <f t="shared" ca="1" si="2180"/>
        <v>#N/A</v>
      </c>
      <c r="AA815" t="e">
        <f t="shared" ca="1" si="2180"/>
        <v>#N/A</v>
      </c>
      <c r="AB815" t="e">
        <f t="shared" ca="1" si="2180"/>
        <v>#N/A</v>
      </c>
      <c r="AC815" t="e">
        <f t="shared" ca="1" si="2180"/>
        <v>#N/A</v>
      </c>
      <c r="AD815" t="e">
        <f t="shared" ca="1" si="2180"/>
        <v>#N/A</v>
      </c>
      <c r="AE815" t="e">
        <f t="shared" ca="1" si="2180"/>
        <v>#N/A</v>
      </c>
      <c r="AF815" t="e">
        <f t="shared" ca="1" si="2180"/>
        <v>#N/A</v>
      </c>
      <c r="AG815" t="e">
        <f t="shared" ca="1" si="2180"/>
        <v>#N/A</v>
      </c>
      <c r="AH815" t="e">
        <f t="shared" ca="1" si="2180"/>
        <v>#N/A</v>
      </c>
      <c r="AI815" t="e">
        <f t="shared" ca="1" si="2180"/>
        <v>#N/A</v>
      </c>
      <c r="AJ815" t="e">
        <f t="shared" ca="1" si="2180"/>
        <v>#N/A</v>
      </c>
      <c r="AK815" t="e">
        <f t="shared" ca="1" si="2180"/>
        <v>#N/A</v>
      </c>
      <c r="AL815" t="e">
        <f t="shared" ca="1" si="2180"/>
        <v>#N/A</v>
      </c>
      <c r="AM815" t="e">
        <f t="shared" ca="1" si="2180"/>
        <v>#N/A</v>
      </c>
      <c r="AN815" t="e">
        <f t="shared" ca="1" si="2180"/>
        <v>#N/A</v>
      </c>
      <c r="AO815" t="e">
        <f t="shared" ca="1" si="2180"/>
        <v>#N/A</v>
      </c>
      <c r="AP815" t="e">
        <f t="shared" ca="1" si="2180"/>
        <v>#N/A</v>
      </c>
      <c r="AQ815" t="e">
        <f t="shared" ca="1" si="2180"/>
        <v>#N/A</v>
      </c>
      <c r="AR815" t="e">
        <f t="shared" ca="1" si="2180"/>
        <v>#N/A</v>
      </c>
      <c r="AS815" t="e">
        <f t="shared" ca="1" si="2180"/>
        <v>#N/A</v>
      </c>
      <c r="AT815" t="e">
        <f t="shared" ca="1" si="2180"/>
        <v>#N/A</v>
      </c>
      <c r="AU815" t="e">
        <f t="shared" ca="1" si="2180"/>
        <v>#N/A</v>
      </c>
      <c r="AV815" t="e">
        <f t="shared" ca="1" si="2180"/>
        <v>#N/A</v>
      </c>
      <c r="AW815" t="e">
        <f t="shared" ca="1" si="2180"/>
        <v>#N/A</v>
      </c>
      <c r="AX815" t="e">
        <f t="shared" ca="1" si="2180"/>
        <v>#N/A</v>
      </c>
      <c r="AY815" t="e">
        <f t="shared" ca="1" si="2180"/>
        <v>#N/A</v>
      </c>
      <c r="AZ815" t="e">
        <f t="shared" ca="1" si="2180"/>
        <v>#N/A</v>
      </c>
      <c r="BA815" t="e">
        <f t="shared" ca="1" si="2180"/>
        <v>#N/A</v>
      </c>
      <c r="BB815" s="91" t="e">
        <f t="shared" ca="1" si="2180"/>
        <v>#N/A</v>
      </c>
      <c r="BC815" t="e">
        <f t="shared" ca="1" si="2180"/>
        <v>#N/A</v>
      </c>
      <c r="BD815" t="e">
        <f t="shared" ref="BD815:CI815" ca="1" si="2181">IF($D815="new",SUM(BD35,BD143,BD197,BD260,BD305,BD359,BD413,BD467,BD545,BD599,BD653,BD707),SUM(BD260,BD305,BD359,BD413,BD467,BD545,BD599,BD653,BD707))</f>
        <v>#N/A</v>
      </c>
      <c r="BE815" t="e">
        <f t="shared" ca="1" si="2181"/>
        <v>#N/A</v>
      </c>
      <c r="BF815" t="e">
        <f t="shared" ca="1" si="2181"/>
        <v>#N/A</v>
      </c>
      <c r="BG815" t="e">
        <f t="shared" ca="1" si="2181"/>
        <v>#N/A</v>
      </c>
      <c r="BH815" t="e">
        <f t="shared" ca="1" si="2181"/>
        <v>#N/A</v>
      </c>
      <c r="BI815" t="e">
        <f t="shared" ca="1" si="2181"/>
        <v>#N/A</v>
      </c>
      <c r="BJ815" t="e">
        <f t="shared" ca="1" si="2181"/>
        <v>#N/A</v>
      </c>
      <c r="BK815" t="e">
        <f t="shared" ca="1" si="2181"/>
        <v>#N/A</v>
      </c>
      <c r="BL815" t="e">
        <f t="shared" ca="1" si="2181"/>
        <v>#N/A</v>
      </c>
      <c r="BM815" t="e">
        <f t="shared" ca="1" si="2181"/>
        <v>#N/A</v>
      </c>
      <c r="BN815" t="e">
        <f t="shared" ca="1" si="2181"/>
        <v>#N/A</v>
      </c>
      <c r="BO815" t="e">
        <f t="shared" ca="1" si="2181"/>
        <v>#N/A</v>
      </c>
      <c r="BP815" t="e">
        <f t="shared" ca="1" si="2181"/>
        <v>#N/A</v>
      </c>
      <c r="BQ815" t="e">
        <f t="shared" ca="1" si="2181"/>
        <v>#N/A</v>
      </c>
      <c r="BR815" t="e">
        <f t="shared" ca="1" si="2181"/>
        <v>#N/A</v>
      </c>
      <c r="BS815" t="e">
        <f t="shared" ca="1" si="2181"/>
        <v>#N/A</v>
      </c>
      <c r="BT815" t="e">
        <f t="shared" ca="1" si="2181"/>
        <v>#N/A</v>
      </c>
      <c r="BU815" t="e">
        <f t="shared" ca="1" si="2181"/>
        <v>#N/A</v>
      </c>
      <c r="BV815" t="e">
        <f t="shared" ca="1" si="2181"/>
        <v>#N/A</v>
      </c>
      <c r="BW815" t="e">
        <f t="shared" ca="1" si="2181"/>
        <v>#N/A</v>
      </c>
      <c r="BX815" t="e">
        <f t="shared" ca="1" si="2181"/>
        <v>#N/A</v>
      </c>
      <c r="BY815" t="e">
        <f t="shared" ca="1" si="2181"/>
        <v>#N/A</v>
      </c>
      <c r="BZ815" t="e">
        <f t="shared" ca="1" si="2181"/>
        <v>#N/A</v>
      </c>
      <c r="CA815" t="e">
        <f t="shared" ca="1" si="2181"/>
        <v>#N/A</v>
      </c>
      <c r="CB815" t="e">
        <f t="shared" ca="1" si="2181"/>
        <v>#N/A</v>
      </c>
      <c r="CC815" t="e">
        <f t="shared" ca="1" si="2181"/>
        <v>#N/A</v>
      </c>
      <c r="CD815" t="e">
        <f t="shared" ca="1" si="2181"/>
        <v>#N/A</v>
      </c>
      <c r="CE815" t="e">
        <f t="shared" ca="1" si="2181"/>
        <v>#N/A</v>
      </c>
      <c r="CF815" s="91" t="e">
        <f t="shared" ca="1" si="2181"/>
        <v>#N/A</v>
      </c>
      <c r="CG815" t="e">
        <f t="shared" ca="1" si="2181"/>
        <v>#N/A</v>
      </c>
      <c r="CH815" t="e">
        <f t="shared" ca="1" si="2181"/>
        <v>#N/A</v>
      </c>
      <c r="CI815" t="e">
        <f t="shared" ca="1" si="2181"/>
        <v>#N/A</v>
      </c>
      <c r="CJ815" t="e">
        <f t="shared" ref="CJ815:DO815" ca="1" si="2182">IF($D815="new",SUM(CJ35,CJ143,CJ197,CJ260,CJ305,CJ359,CJ413,CJ467,CJ545,CJ599,CJ653,CJ707),SUM(CJ260,CJ305,CJ359,CJ413,CJ467,CJ545,CJ599,CJ653,CJ707))</f>
        <v>#N/A</v>
      </c>
      <c r="CK815" t="e">
        <f t="shared" ca="1" si="2182"/>
        <v>#N/A</v>
      </c>
      <c r="CL815" t="e">
        <f t="shared" ca="1" si="2182"/>
        <v>#N/A</v>
      </c>
      <c r="CM815" t="e">
        <f t="shared" ca="1" si="2182"/>
        <v>#N/A</v>
      </c>
      <c r="CN815" t="e">
        <f t="shared" ca="1" si="2182"/>
        <v>#N/A</v>
      </c>
      <c r="CO815" t="e">
        <f t="shared" ca="1" si="2182"/>
        <v>#N/A</v>
      </c>
      <c r="CP815" t="e">
        <f t="shared" ca="1" si="2182"/>
        <v>#N/A</v>
      </c>
      <c r="CQ815" t="e">
        <f t="shared" ca="1" si="2182"/>
        <v>#N/A</v>
      </c>
      <c r="CR815" t="e">
        <f t="shared" ca="1" si="2182"/>
        <v>#N/A</v>
      </c>
      <c r="CS815" t="e">
        <f t="shared" ca="1" si="2182"/>
        <v>#N/A</v>
      </c>
      <c r="CT815" t="e">
        <f t="shared" ca="1" si="2182"/>
        <v>#N/A</v>
      </c>
      <c r="CU815" t="e">
        <f t="shared" ca="1" si="2182"/>
        <v>#N/A</v>
      </c>
      <c r="CV815" t="e">
        <f t="shared" ca="1" si="2182"/>
        <v>#N/A</v>
      </c>
      <c r="CW815" t="e">
        <f t="shared" ca="1" si="2182"/>
        <v>#N/A</v>
      </c>
      <c r="CX815" t="e">
        <f t="shared" ca="1" si="2182"/>
        <v>#N/A</v>
      </c>
      <c r="CY815" t="e">
        <f t="shared" ca="1" si="2182"/>
        <v>#N/A</v>
      </c>
      <c r="CZ815" t="e">
        <f t="shared" ca="1" si="2182"/>
        <v>#N/A</v>
      </c>
      <c r="DA815" t="e">
        <f t="shared" ca="1" si="2182"/>
        <v>#N/A</v>
      </c>
      <c r="DB815" t="e">
        <f t="shared" ca="1" si="2182"/>
        <v>#N/A</v>
      </c>
      <c r="DC815" t="e">
        <f t="shared" ca="1" si="2182"/>
        <v>#N/A</v>
      </c>
      <c r="DD815" t="e">
        <f t="shared" ca="1" si="2182"/>
        <v>#N/A</v>
      </c>
      <c r="DE815" t="e">
        <f t="shared" ca="1" si="2182"/>
        <v>#N/A</v>
      </c>
      <c r="DF815" t="e">
        <f t="shared" ca="1" si="2182"/>
        <v>#N/A</v>
      </c>
      <c r="DG815" t="e">
        <f t="shared" ca="1" si="2182"/>
        <v>#N/A</v>
      </c>
      <c r="DH815" t="e">
        <f t="shared" ca="1" si="2182"/>
        <v>#N/A</v>
      </c>
      <c r="DI815" t="e">
        <f t="shared" ca="1" si="2182"/>
        <v>#N/A</v>
      </c>
      <c r="DJ815" s="91" t="e">
        <f t="shared" ca="1" si="2182"/>
        <v>#N/A</v>
      </c>
      <c r="DK815" t="e">
        <f t="shared" ca="1" si="2182"/>
        <v>#N/A</v>
      </c>
      <c r="DL815" t="e">
        <f t="shared" ca="1" si="2182"/>
        <v>#N/A</v>
      </c>
      <c r="DM815" t="e">
        <f t="shared" ca="1" si="2182"/>
        <v>#N/A</v>
      </c>
      <c r="DN815" t="e">
        <f t="shared" ca="1" si="2182"/>
        <v>#N/A</v>
      </c>
      <c r="DO815" t="e">
        <f t="shared" ca="1" si="2182"/>
        <v>#N/A</v>
      </c>
      <c r="DP815" t="e">
        <f t="shared" ref="DP815:EN815" ca="1" si="2183">IF($D815="new",SUM(DP35,DP143,DP197,DP260,DP305,DP359,DP413,DP467,DP545,DP599,DP653,DP707),SUM(DP260,DP305,DP359,DP413,DP467,DP545,DP599,DP653,DP707))</f>
        <v>#N/A</v>
      </c>
      <c r="DQ815" t="e">
        <f t="shared" ca="1" si="2183"/>
        <v>#N/A</v>
      </c>
      <c r="DR815" t="e">
        <f t="shared" ca="1" si="2183"/>
        <v>#N/A</v>
      </c>
      <c r="DS815" t="e">
        <f t="shared" ca="1" si="2183"/>
        <v>#N/A</v>
      </c>
      <c r="DT815" t="e">
        <f t="shared" ca="1" si="2183"/>
        <v>#N/A</v>
      </c>
      <c r="DU815" t="e">
        <f t="shared" ca="1" si="2183"/>
        <v>#N/A</v>
      </c>
      <c r="DV815" t="e">
        <f t="shared" ca="1" si="2183"/>
        <v>#N/A</v>
      </c>
      <c r="DW815" t="e">
        <f t="shared" ca="1" si="2183"/>
        <v>#N/A</v>
      </c>
      <c r="DX815" t="e">
        <f t="shared" ca="1" si="2183"/>
        <v>#N/A</v>
      </c>
      <c r="DY815" t="e">
        <f t="shared" ca="1" si="2183"/>
        <v>#N/A</v>
      </c>
      <c r="DZ815" t="e">
        <f t="shared" ca="1" si="2183"/>
        <v>#N/A</v>
      </c>
      <c r="EA815" t="e">
        <f t="shared" ca="1" si="2183"/>
        <v>#N/A</v>
      </c>
      <c r="EB815" t="e">
        <f t="shared" ca="1" si="2183"/>
        <v>#N/A</v>
      </c>
      <c r="EC815" t="e">
        <f t="shared" ca="1" si="2183"/>
        <v>#N/A</v>
      </c>
      <c r="ED815" t="e">
        <f t="shared" ca="1" si="2183"/>
        <v>#N/A</v>
      </c>
      <c r="EE815" t="e">
        <f t="shared" ca="1" si="2183"/>
        <v>#N/A</v>
      </c>
      <c r="EF815" t="e">
        <f t="shared" ca="1" si="2183"/>
        <v>#N/A</v>
      </c>
      <c r="EG815" t="e">
        <f t="shared" ca="1" si="2183"/>
        <v>#N/A</v>
      </c>
      <c r="EH815" t="e">
        <f t="shared" ca="1" si="2183"/>
        <v>#N/A</v>
      </c>
      <c r="EI815" t="e">
        <f t="shared" ca="1" si="2183"/>
        <v>#N/A</v>
      </c>
      <c r="EJ815" t="e">
        <f t="shared" ca="1" si="2183"/>
        <v>#N/A</v>
      </c>
      <c r="EK815" t="e">
        <f t="shared" ca="1" si="2183"/>
        <v>#N/A</v>
      </c>
      <c r="EL815" t="e">
        <f t="shared" ca="1" si="2183"/>
        <v>#N/A</v>
      </c>
      <c r="EM815" t="e">
        <f t="shared" ca="1" si="2183"/>
        <v>#N/A</v>
      </c>
      <c r="EN815" s="91" t="e">
        <f t="shared" ca="1" si="2183"/>
        <v>#N/A</v>
      </c>
    </row>
    <row r="816" spans="1:144">
      <c r="A816">
        <f ca="1"/>
        <v>0</v>
      </c>
      <c r="B816">
        <f ca="1"/>
        <v>0</v>
      </c>
      <c r="C816">
        <f ca="1"/>
        <v>0</v>
      </c>
      <c r="D816" t="str">
        <f ca="1"/>
        <v/>
      </c>
      <c r="E816">
        <f ca="1"/>
        <v>0</v>
      </c>
      <c r="F816">
        <f ca="1"/>
        <v>0</v>
      </c>
      <c r="G816">
        <f ca="1"/>
        <v>0</v>
      </c>
      <c r="H816" t="str">
        <f ca="1"/>
        <v/>
      </c>
      <c r="I816">
        <f ca="1"/>
        <v>0</v>
      </c>
      <c r="J816" t="str">
        <f ca="1"/>
        <v/>
      </c>
      <c r="K816" t="str">
        <f ca="1"/>
        <v>0</v>
      </c>
      <c r="L816" t="str">
        <f ca="1"/>
        <v>0</v>
      </c>
      <c r="M816" t="str">
        <f ca="1"/>
        <v>0</v>
      </c>
      <c r="X816" s="91" t="e">
        <f t="shared" ref="X816:BC816" ca="1" si="2184">IF($D816="new",SUM(X36,X144,X198,X261,X306,X369,X414,X468,X546,X609,X654,X708),SUM(X261,X306,X369,X414,X468,X546,X609,X654,X708))</f>
        <v>#N/A</v>
      </c>
      <c r="Y816" t="e">
        <f t="shared" ca="1" si="2184"/>
        <v>#N/A</v>
      </c>
      <c r="Z816" t="e">
        <f t="shared" ca="1" si="2184"/>
        <v>#N/A</v>
      </c>
      <c r="AA816" t="e">
        <f t="shared" ca="1" si="2184"/>
        <v>#N/A</v>
      </c>
      <c r="AB816" t="e">
        <f t="shared" ca="1" si="2184"/>
        <v>#N/A</v>
      </c>
      <c r="AC816" t="e">
        <f t="shared" ca="1" si="2184"/>
        <v>#N/A</v>
      </c>
      <c r="AD816" t="e">
        <f t="shared" ca="1" si="2184"/>
        <v>#N/A</v>
      </c>
      <c r="AE816" t="e">
        <f t="shared" ca="1" si="2184"/>
        <v>#N/A</v>
      </c>
      <c r="AF816" t="e">
        <f t="shared" ca="1" si="2184"/>
        <v>#N/A</v>
      </c>
      <c r="AG816" t="e">
        <f t="shared" ca="1" si="2184"/>
        <v>#N/A</v>
      </c>
      <c r="AH816" t="e">
        <f t="shared" ca="1" si="2184"/>
        <v>#N/A</v>
      </c>
      <c r="AI816" t="e">
        <f t="shared" ca="1" si="2184"/>
        <v>#N/A</v>
      </c>
      <c r="AJ816" t="e">
        <f t="shared" ca="1" si="2184"/>
        <v>#N/A</v>
      </c>
      <c r="AK816" t="e">
        <f t="shared" ca="1" si="2184"/>
        <v>#N/A</v>
      </c>
      <c r="AL816" t="e">
        <f t="shared" ca="1" si="2184"/>
        <v>#N/A</v>
      </c>
      <c r="AM816" t="e">
        <f t="shared" ca="1" si="2184"/>
        <v>#N/A</v>
      </c>
      <c r="AN816" t="e">
        <f t="shared" ca="1" si="2184"/>
        <v>#N/A</v>
      </c>
      <c r="AO816" t="e">
        <f t="shared" ca="1" si="2184"/>
        <v>#N/A</v>
      </c>
      <c r="AP816" t="e">
        <f t="shared" ca="1" si="2184"/>
        <v>#N/A</v>
      </c>
      <c r="AQ816" t="e">
        <f t="shared" ca="1" si="2184"/>
        <v>#N/A</v>
      </c>
      <c r="AR816" t="e">
        <f t="shared" ca="1" si="2184"/>
        <v>#N/A</v>
      </c>
      <c r="AS816" t="e">
        <f t="shared" ca="1" si="2184"/>
        <v>#N/A</v>
      </c>
      <c r="AT816" t="e">
        <f t="shared" ca="1" si="2184"/>
        <v>#N/A</v>
      </c>
      <c r="AU816" t="e">
        <f t="shared" ca="1" si="2184"/>
        <v>#N/A</v>
      </c>
      <c r="AV816" t="e">
        <f t="shared" ca="1" si="2184"/>
        <v>#N/A</v>
      </c>
      <c r="AW816" t="e">
        <f t="shared" ca="1" si="2184"/>
        <v>#N/A</v>
      </c>
      <c r="AX816" t="e">
        <f t="shared" ca="1" si="2184"/>
        <v>#N/A</v>
      </c>
      <c r="AY816" t="e">
        <f t="shared" ca="1" si="2184"/>
        <v>#N/A</v>
      </c>
      <c r="AZ816" t="e">
        <f t="shared" ca="1" si="2184"/>
        <v>#N/A</v>
      </c>
      <c r="BA816" t="e">
        <f t="shared" ca="1" si="2184"/>
        <v>#N/A</v>
      </c>
      <c r="BB816" s="91" t="e">
        <f t="shared" ca="1" si="2184"/>
        <v>#N/A</v>
      </c>
      <c r="BC816" t="e">
        <f t="shared" ca="1" si="2184"/>
        <v>#N/A</v>
      </c>
      <c r="BD816" t="e">
        <f t="shared" ref="BD816:CI816" ca="1" si="2185">IF($D816="new",SUM(BD36,BD144,BD198,BD261,BD306,BD369,BD414,BD468,BD546,BD609,BD654,BD708),SUM(BD261,BD306,BD369,BD414,BD468,BD546,BD609,BD654,BD708))</f>
        <v>#N/A</v>
      </c>
      <c r="BE816" t="e">
        <f t="shared" ca="1" si="2185"/>
        <v>#N/A</v>
      </c>
      <c r="BF816" t="e">
        <f t="shared" ca="1" si="2185"/>
        <v>#N/A</v>
      </c>
      <c r="BG816" t="e">
        <f t="shared" ca="1" si="2185"/>
        <v>#N/A</v>
      </c>
      <c r="BH816" t="e">
        <f t="shared" ca="1" si="2185"/>
        <v>#N/A</v>
      </c>
      <c r="BI816" t="e">
        <f t="shared" ca="1" si="2185"/>
        <v>#N/A</v>
      </c>
      <c r="BJ816" t="e">
        <f t="shared" ca="1" si="2185"/>
        <v>#N/A</v>
      </c>
      <c r="BK816" t="e">
        <f t="shared" ca="1" si="2185"/>
        <v>#N/A</v>
      </c>
      <c r="BL816" t="e">
        <f t="shared" ca="1" si="2185"/>
        <v>#N/A</v>
      </c>
      <c r="BM816" t="e">
        <f t="shared" ca="1" si="2185"/>
        <v>#N/A</v>
      </c>
      <c r="BN816" t="e">
        <f t="shared" ca="1" si="2185"/>
        <v>#N/A</v>
      </c>
      <c r="BO816" t="e">
        <f t="shared" ca="1" si="2185"/>
        <v>#N/A</v>
      </c>
      <c r="BP816" t="e">
        <f t="shared" ca="1" si="2185"/>
        <v>#N/A</v>
      </c>
      <c r="BQ816" t="e">
        <f t="shared" ca="1" si="2185"/>
        <v>#N/A</v>
      </c>
      <c r="BR816" t="e">
        <f t="shared" ca="1" si="2185"/>
        <v>#N/A</v>
      </c>
      <c r="BS816" t="e">
        <f t="shared" ca="1" si="2185"/>
        <v>#N/A</v>
      </c>
      <c r="BT816" t="e">
        <f t="shared" ca="1" si="2185"/>
        <v>#N/A</v>
      </c>
      <c r="BU816" t="e">
        <f t="shared" ca="1" si="2185"/>
        <v>#N/A</v>
      </c>
      <c r="BV816" t="e">
        <f t="shared" ca="1" si="2185"/>
        <v>#N/A</v>
      </c>
      <c r="BW816" t="e">
        <f t="shared" ca="1" si="2185"/>
        <v>#N/A</v>
      </c>
      <c r="BX816" t="e">
        <f t="shared" ca="1" si="2185"/>
        <v>#N/A</v>
      </c>
      <c r="BY816" t="e">
        <f t="shared" ca="1" si="2185"/>
        <v>#N/A</v>
      </c>
      <c r="BZ816" t="e">
        <f t="shared" ca="1" si="2185"/>
        <v>#N/A</v>
      </c>
      <c r="CA816" t="e">
        <f t="shared" ca="1" si="2185"/>
        <v>#N/A</v>
      </c>
      <c r="CB816" t="e">
        <f t="shared" ca="1" si="2185"/>
        <v>#N/A</v>
      </c>
      <c r="CC816" t="e">
        <f t="shared" ca="1" si="2185"/>
        <v>#N/A</v>
      </c>
      <c r="CD816" t="e">
        <f t="shared" ca="1" si="2185"/>
        <v>#N/A</v>
      </c>
      <c r="CE816" t="e">
        <f t="shared" ca="1" si="2185"/>
        <v>#N/A</v>
      </c>
      <c r="CF816" s="91" t="e">
        <f t="shared" ca="1" si="2185"/>
        <v>#N/A</v>
      </c>
      <c r="CG816" t="e">
        <f t="shared" ca="1" si="2185"/>
        <v>#N/A</v>
      </c>
      <c r="CH816" t="e">
        <f t="shared" ca="1" si="2185"/>
        <v>#N/A</v>
      </c>
      <c r="CI816" t="e">
        <f t="shared" ca="1" si="2185"/>
        <v>#N/A</v>
      </c>
      <c r="CJ816" t="e">
        <f t="shared" ref="CJ816:DO816" ca="1" si="2186">IF($D816="new",SUM(CJ36,CJ144,CJ198,CJ261,CJ306,CJ369,CJ414,CJ468,CJ546,CJ609,CJ654,CJ708),SUM(CJ261,CJ306,CJ369,CJ414,CJ468,CJ546,CJ609,CJ654,CJ708))</f>
        <v>#N/A</v>
      </c>
      <c r="CK816" t="e">
        <f t="shared" ca="1" si="2186"/>
        <v>#N/A</v>
      </c>
      <c r="CL816" t="e">
        <f t="shared" ca="1" si="2186"/>
        <v>#N/A</v>
      </c>
      <c r="CM816" t="e">
        <f t="shared" ca="1" si="2186"/>
        <v>#N/A</v>
      </c>
      <c r="CN816" t="e">
        <f t="shared" ca="1" si="2186"/>
        <v>#N/A</v>
      </c>
      <c r="CO816" t="e">
        <f t="shared" ca="1" si="2186"/>
        <v>#N/A</v>
      </c>
      <c r="CP816" t="e">
        <f t="shared" ca="1" si="2186"/>
        <v>#N/A</v>
      </c>
      <c r="CQ816" t="e">
        <f t="shared" ca="1" si="2186"/>
        <v>#N/A</v>
      </c>
      <c r="CR816" t="e">
        <f t="shared" ca="1" si="2186"/>
        <v>#N/A</v>
      </c>
      <c r="CS816" t="e">
        <f t="shared" ca="1" si="2186"/>
        <v>#N/A</v>
      </c>
      <c r="CT816" t="e">
        <f t="shared" ca="1" si="2186"/>
        <v>#N/A</v>
      </c>
      <c r="CU816" t="e">
        <f t="shared" ca="1" si="2186"/>
        <v>#N/A</v>
      </c>
      <c r="CV816" t="e">
        <f t="shared" ca="1" si="2186"/>
        <v>#N/A</v>
      </c>
      <c r="CW816" t="e">
        <f t="shared" ca="1" si="2186"/>
        <v>#N/A</v>
      </c>
      <c r="CX816" t="e">
        <f t="shared" ca="1" si="2186"/>
        <v>#N/A</v>
      </c>
      <c r="CY816" t="e">
        <f t="shared" ca="1" si="2186"/>
        <v>#N/A</v>
      </c>
      <c r="CZ816" t="e">
        <f t="shared" ca="1" si="2186"/>
        <v>#N/A</v>
      </c>
      <c r="DA816" t="e">
        <f t="shared" ca="1" si="2186"/>
        <v>#N/A</v>
      </c>
      <c r="DB816" t="e">
        <f t="shared" ca="1" si="2186"/>
        <v>#N/A</v>
      </c>
      <c r="DC816" t="e">
        <f t="shared" ca="1" si="2186"/>
        <v>#N/A</v>
      </c>
      <c r="DD816" t="e">
        <f t="shared" ca="1" si="2186"/>
        <v>#N/A</v>
      </c>
      <c r="DE816" t="e">
        <f t="shared" ca="1" si="2186"/>
        <v>#N/A</v>
      </c>
      <c r="DF816" t="e">
        <f t="shared" ca="1" si="2186"/>
        <v>#N/A</v>
      </c>
      <c r="DG816" t="e">
        <f t="shared" ca="1" si="2186"/>
        <v>#N/A</v>
      </c>
      <c r="DH816" t="e">
        <f t="shared" ca="1" si="2186"/>
        <v>#N/A</v>
      </c>
      <c r="DI816" t="e">
        <f t="shared" ca="1" si="2186"/>
        <v>#N/A</v>
      </c>
      <c r="DJ816" s="91" t="e">
        <f t="shared" ca="1" si="2186"/>
        <v>#N/A</v>
      </c>
      <c r="DK816" t="e">
        <f t="shared" ca="1" si="2186"/>
        <v>#N/A</v>
      </c>
      <c r="DL816" t="e">
        <f t="shared" ca="1" si="2186"/>
        <v>#N/A</v>
      </c>
      <c r="DM816" t="e">
        <f t="shared" ca="1" si="2186"/>
        <v>#N/A</v>
      </c>
      <c r="DN816" t="e">
        <f t="shared" ca="1" si="2186"/>
        <v>#N/A</v>
      </c>
      <c r="DO816" t="e">
        <f t="shared" ca="1" si="2186"/>
        <v>#N/A</v>
      </c>
      <c r="DP816" t="e">
        <f t="shared" ref="DP816:EN816" ca="1" si="2187">IF($D816="new",SUM(DP36,DP144,DP198,DP261,DP306,DP369,DP414,DP468,DP546,DP609,DP654,DP708),SUM(DP261,DP306,DP369,DP414,DP468,DP546,DP609,DP654,DP708))</f>
        <v>#N/A</v>
      </c>
      <c r="DQ816" t="e">
        <f t="shared" ca="1" si="2187"/>
        <v>#N/A</v>
      </c>
      <c r="DR816" t="e">
        <f t="shared" ca="1" si="2187"/>
        <v>#N/A</v>
      </c>
      <c r="DS816" t="e">
        <f t="shared" ca="1" si="2187"/>
        <v>#N/A</v>
      </c>
      <c r="DT816" t="e">
        <f t="shared" ca="1" si="2187"/>
        <v>#N/A</v>
      </c>
      <c r="DU816" t="e">
        <f t="shared" ca="1" si="2187"/>
        <v>#N/A</v>
      </c>
      <c r="DV816" t="e">
        <f t="shared" ca="1" si="2187"/>
        <v>#N/A</v>
      </c>
      <c r="DW816" t="e">
        <f t="shared" ca="1" si="2187"/>
        <v>#N/A</v>
      </c>
      <c r="DX816" t="e">
        <f t="shared" ca="1" si="2187"/>
        <v>#N/A</v>
      </c>
      <c r="DY816" t="e">
        <f t="shared" ca="1" si="2187"/>
        <v>#N/A</v>
      </c>
      <c r="DZ816" t="e">
        <f t="shared" ca="1" si="2187"/>
        <v>#N/A</v>
      </c>
      <c r="EA816" t="e">
        <f t="shared" ca="1" si="2187"/>
        <v>#N/A</v>
      </c>
      <c r="EB816" t="e">
        <f t="shared" ca="1" si="2187"/>
        <v>#N/A</v>
      </c>
      <c r="EC816" t="e">
        <f t="shared" ca="1" si="2187"/>
        <v>#N/A</v>
      </c>
      <c r="ED816" t="e">
        <f t="shared" ca="1" si="2187"/>
        <v>#N/A</v>
      </c>
      <c r="EE816" t="e">
        <f t="shared" ca="1" si="2187"/>
        <v>#N/A</v>
      </c>
      <c r="EF816" t="e">
        <f t="shared" ca="1" si="2187"/>
        <v>#N/A</v>
      </c>
      <c r="EG816" t="e">
        <f t="shared" ca="1" si="2187"/>
        <v>#N/A</v>
      </c>
      <c r="EH816" t="e">
        <f t="shared" ca="1" si="2187"/>
        <v>#N/A</v>
      </c>
      <c r="EI816" t="e">
        <f t="shared" ca="1" si="2187"/>
        <v>#N/A</v>
      </c>
      <c r="EJ816" t="e">
        <f t="shared" ca="1" si="2187"/>
        <v>#N/A</v>
      </c>
      <c r="EK816" t="e">
        <f t="shared" ca="1" si="2187"/>
        <v>#N/A</v>
      </c>
      <c r="EL816" t="e">
        <f t="shared" ca="1" si="2187"/>
        <v>#N/A</v>
      </c>
      <c r="EM816" t="e">
        <f t="shared" ca="1" si="2187"/>
        <v>#N/A</v>
      </c>
      <c r="EN816" s="91" t="e">
        <f t="shared" ca="1" si="2187"/>
        <v>#N/A</v>
      </c>
    </row>
    <row r="817" spans="1:144">
      <c r="A817">
        <f ca="1"/>
        <v>0</v>
      </c>
      <c r="B817">
        <f ca="1"/>
        <v>0</v>
      </c>
      <c r="C817">
        <f ca="1"/>
        <v>0</v>
      </c>
      <c r="D817" t="str">
        <f ca="1"/>
        <v/>
      </c>
      <c r="E817">
        <f ca="1"/>
        <v>0</v>
      </c>
      <c r="F817">
        <f ca="1"/>
        <v>0</v>
      </c>
      <c r="G817">
        <f ca="1"/>
        <v>0</v>
      </c>
      <c r="H817" t="str">
        <f ca="1"/>
        <v/>
      </c>
      <c r="I817">
        <f ca="1"/>
        <v>0</v>
      </c>
      <c r="J817" t="str">
        <f ca="1"/>
        <v/>
      </c>
      <c r="K817" t="str">
        <f ca="1"/>
        <v>0</v>
      </c>
      <c r="L817" t="str">
        <f ca="1"/>
        <v>0</v>
      </c>
      <c r="M817" t="str">
        <f ca="1"/>
        <v>0</v>
      </c>
      <c r="X817" s="91" t="e">
        <f t="shared" ref="X817:BC817" ca="1" si="2188">IF($D817="new",SUM(X37,X145,X199,X262,X307,X370,X415,X469,X547,X610,X655,X709),SUM(X262,X307,X370,X415,X469,X547,X610,X655,X709))</f>
        <v>#N/A</v>
      </c>
      <c r="Y817" t="e">
        <f t="shared" ca="1" si="2188"/>
        <v>#N/A</v>
      </c>
      <c r="Z817" t="e">
        <f t="shared" ca="1" si="2188"/>
        <v>#N/A</v>
      </c>
      <c r="AA817" t="e">
        <f t="shared" ca="1" si="2188"/>
        <v>#N/A</v>
      </c>
      <c r="AB817" t="e">
        <f t="shared" ca="1" si="2188"/>
        <v>#N/A</v>
      </c>
      <c r="AC817" t="e">
        <f t="shared" ca="1" si="2188"/>
        <v>#N/A</v>
      </c>
      <c r="AD817" t="e">
        <f t="shared" ca="1" si="2188"/>
        <v>#N/A</v>
      </c>
      <c r="AE817" t="e">
        <f t="shared" ca="1" si="2188"/>
        <v>#N/A</v>
      </c>
      <c r="AF817" t="e">
        <f t="shared" ca="1" si="2188"/>
        <v>#N/A</v>
      </c>
      <c r="AG817" t="e">
        <f t="shared" ca="1" si="2188"/>
        <v>#N/A</v>
      </c>
      <c r="AH817" t="e">
        <f t="shared" ca="1" si="2188"/>
        <v>#N/A</v>
      </c>
      <c r="AI817" t="e">
        <f t="shared" ca="1" si="2188"/>
        <v>#N/A</v>
      </c>
      <c r="AJ817" t="e">
        <f t="shared" ca="1" si="2188"/>
        <v>#N/A</v>
      </c>
      <c r="AK817" t="e">
        <f t="shared" ca="1" si="2188"/>
        <v>#N/A</v>
      </c>
      <c r="AL817" t="e">
        <f t="shared" ca="1" si="2188"/>
        <v>#N/A</v>
      </c>
      <c r="AM817" t="e">
        <f t="shared" ca="1" si="2188"/>
        <v>#N/A</v>
      </c>
      <c r="AN817" t="e">
        <f t="shared" ca="1" si="2188"/>
        <v>#N/A</v>
      </c>
      <c r="AO817" t="e">
        <f t="shared" ca="1" si="2188"/>
        <v>#N/A</v>
      </c>
      <c r="AP817" t="e">
        <f t="shared" ca="1" si="2188"/>
        <v>#N/A</v>
      </c>
      <c r="AQ817" t="e">
        <f t="shared" ca="1" si="2188"/>
        <v>#N/A</v>
      </c>
      <c r="AR817" t="e">
        <f t="shared" ca="1" si="2188"/>
        <v>#N/A</v>
      </c>
      <c r="AS817" t="e">
        <f t="shared" ca="1" si="2188"/>
        <v>#N/A</v>
      </c>
      <c r="AT817" t="e">
        <f t="shared" ca="1" si="2188"/>
        <v>#N/A</v>
      </c>
      <c r="AU817" t="e">
        <f t="shared" ca="1" si="2188"/>
        <v>#N/A</v>
      </c>
      <c r="AV817" t="e">
        <f t="shared" ca="1" si="2188"/>
        <v>#N/A</v>
      </c>
      <c r="AW817" t="e">
        <f t="shared" ca="1" si="2188"/>
        <v>#N/A</v>
      </c>
      <c r="AX817" t="e">
        <f t="shared" ca="1" si="2188"/>
        <v>#N/A</v>
      </c>
      <c r="AY817" t="e">
        <f t="shared" ca="1" si="2188"/>
        <v>#N/A</v>
      </c>
      <c r="AZ817" t="e">
        <f t="shared" ca="1" si="2188"/>
        <v>#N/A</v>
      </c>
      <c r="BA817" t="e">
        <f t="shared" ca="1" si="2188"/>
        <v>#N/A</v>
      </c>
      <c r="BB817" s="91" t="e">
        <f t="shared" ca="1" si="2188"/>
        <v>#N/A</v>
      </c>
      <c r="BC817" t="e">
        <f t="shared" ca="1" si="2188"/>
        <v>#N/A</v>
      </c>
      <c r="BD817" t="e">
        <f t="shared" ref="BD817:CI817" ca="1" si="2189">IF($D817="new",SUM(BD37,BD145,BD199,BD262,BD307,BD370,BD415,BD469,BD547,BD610,BD655,BD709),SUM(BD262,BD307,BD370,BD415,BD469,BD547,BD610,BD655,BD709))</f>
        <v>#N/A</v>
      </c>
      <c r="BE817" t="e">
        <f t="shared" ca="1" si="2189"/>
        <v>#N/A</v>
      </c>
      <c r="BF817" t="e">
        <f t="shared" ca="1" si="2189"/>
        <v>#N/A</v>
      </c>
      <c r="BG817" t="e">
        <f t="shared" ca="1" si="2189"/>
        <v>#N/A</v>
      </c>
      <c r="BH817" t="e">
        <f t="shared" ca="1" si="2189"/>
        <v>#N/A</v>
      </c>
      <c r="BI817" t="e">
        <f t="shared" ca="1" si="2189"/>
        <v>#N/A</v>
      </c>
      <c r="BJ817" t="e">
        <f t="shared" ca="1" si="2189"/>
        <v>#N/A</v>
      </c>
      <c r="BK817" t="e">
        <f t="shared" ca="1" si="2189"/>
        <v>#N/A</v>
      </c>
      <c r="BL817" t="e">
        <f t="shared" ca="1" si="2189"/>
        <v>#N/A</v>
      </c>
      <c r="BM817" t="e">
        <f t="shared" ca="1" si="2189"/>
        <v>#N/A</v>
      </c>
      <c r="BN817" t="e">
        <f t="shared" ca="1" si="2189"/>
        <v>#N/A</v>
      </c>
      <c r="BO817" t="e">
        <f t="shared" ca="1" si="2189"/>
        <v>#N/A</v>
      </c>
      <c r="BP817" t="e">
        <f t="shared" ca="1" si="2189"/>
        <v>#N/A</v>
      </c>
      <c r="BQ817" t="e">
        <f t="shared" ca="1" si="2189"/>
        <v>#N/A</v>
      </c>
      <c r="BR817" t="e">
        <f t="shared" ca="1" si="2189"/>
        <v>#N/A</v>
      </c>
      <c r="BS817" t="e">
        <f t="shared" ca="1" si="2189"/>
        <v>#N/A</v>
      </c>
      <c r="BT817" t="e">
        <f t="shared" ca="1" si="2189"/>
        <v>#N/A</v>
      </c>
      <c r="BU817" t="e">
        <f t="shared" ca="1" si="2189"/>
        <v>#N/A</v>
      </c>
      <c r="BV817" t="e">
        <f t="shared" ca="1" si="2189"/>
        <v>#N/A</v>
      </c>
      <c r="BW817" t="e">
        <f t="shared" ca="1" si="2189"/>
        <v>#N/A</v>
      </c>
      <c r="BX817" t="e">
        <f t="shared" ca="1" si="2189"/>
        <v>#N/A</v>
      </c>
      <c r="BY817" t="e">
        <f t="shared" ca="1" si="2189"/>
        <v>#N/A</v>
      </c>
      <c r="BZ817" t="e">
        <f t="shared" ca="1" si="2189"/>
        <v>#N/A</v>
      </c>
      <c r="CA817" t="e">
        <f t="shared" ca="1" si="2189"/>
        <v>#N/A</v>
      </c>
      <c r="CB817" t="e">
        <f t="shared" ca="1" si="2189"/>
        <v>#N/A</v>
      </c>
      <c r="CC817" t="e">
        <f t="shared" ca="1" si="2189"/>
        <v>#N/A</v>
      </c>
      <c r="CD817" t="e">
        <f t="shared" ca="1" si="2189"/>
        <v>#N/A</v>
      </c>
      <c r="CE817" t="e">
        <f t="shared" ca="1" si="2189"/>
        <v>#N/A</v>
      </c>
      <c r="CF817" s="91" t="e">
        <f t="shared" ca="1" si="2189"/>
        <v>#N/A</v>
      </c>
      <c r="CG817" t="e">
        <f t="shared" ca="1" si="2189"/>
        <v>#N/A</v>
      </c>
      <c r="CH817" t="e">
        <f t="shared" ca="1" si="2189"/>
        <v>#N/A</v>
      </c>
      <c r="CI817" t="e">
        <f t="shared" ca="1" si="2189"/>
        <v>#N/A</v>
      </c>
      <c r="CJ817" t="e">
        <f t="shared" ref="CJ817:DO817" ca="1" si="2190">IF($D817="new",SUM(CJ37,CJ145,CJ199,CJ262,CJ307,CJ370,CJ415,CJ469,CJ547,CJ610,CJ655,CJ709),SUM(CJ262,CJ307,CJ370,CJ415,CJ469,CJ547,CJ610,CJ655,CJ709))</f>
        <v>#N/A</v>
      </c>
      <c r="CK817" t="e">
        <f t="shared" ca="1" si="2190"/>
        <v>#N/A</v>
      </c>
      <c r="CL817" t="e">
        <f t="shared" ca="1" si="2190"/>
        <v>#N/A</v>
      </c>
      <c r="CM817" t="e">
        <f t="shared" ca="1" si="2190"/>
        <v>#N/A</v>
      </c>
      <c r="CN817" t="e">
        <f t="shared" ca="1" si="2190"/>
        <v>#N/A</v>
      </c>
      <c r="CO817" t="e">
        <f t="shared" ca="1" si="2190"/>
        <v>#N/A</v>
      </c>
      <c r="CP817" t="e">
        <f t="shared" ca="1" si="2190"/>
        <v>#N/A</v>
      </c>
      <c r="CQ817" t="e">
        <f t="shared" ca="1" si="2190"/>
        <v>#N/A</v>
      </c>
      <c r="CR817" t="e">
        <f t="shared" ca="1" si="2190"/>
        <v>#N/A</v>
      </c>
      <c r="CS817" t="e">
        <f t="shared" ca="1" si="2190"/>
        <v>#N/A</v>
      </c>
      <c r="CT817" t="e">
        <f t="shared" ca="1" si="2190"/>
        <v>#N/A</v>
      </c>
      <c r="CU817" t="e">
        <f t="shared" ca="1" si="2190"/>
        <v>#N/A</v>
      </c>
      <c r="CV817" t="e">
        <f t="shared" ca="1" si="2190"/>
        <v>#N/A</v>
      </c>
      <c r="CW817" t="e">
        <f t="shared" ca="1" si="2190"/>
        <v>#N/A</v>
      </c>
      <c r="CX817" t="e">
        <f t="shared" ca="1" si="2190"/>
        <v>#N/A</v>
      </c>
      <c r="CY817" t="e">
        <f t="shared" ca="1" si="2190"/>
        <v>#N/A</v>
      </c>
      <c r="CZ817" t="e">
        <f t="shared" ca="1" si="2190"/>
        <v>#N/A</v>
      </c>
      <c r="DA817" t="e">
        <f t="shared" ca="1" si="2190"/>
        <v>#N/A</v>
      </c>
      <c r="DB817" t="e">
        <f t="shared" ca="1" si="2190"/>
        <v>#N/A</v>
      </c>
      <c r="DC817" t="e">
        <f t="shared" ca="1" si="2190"/>
        <v>#N/A</v>
      </c>
      <c r="DD817" t="e">
        <f t="shared" ca="1" si="2190"/>
        <v>#N/A</v>
      </c>
      <c r="DE817" t="e">
        <f t="shared" ca="1" si="2190"/>
        <v>#N/A</v>
      </c>
      <c r="DF817" t="e">
        <f t="shared" ca="1" si="2190"/>
        <v>#N/A</v>
      </c>
      <c r="DG817" t="e">
        <f t="shared" ca="1" si="2190"/>
        <v>#N/A</v>
      </c>
      <c r="DH817" t="e">
        <f t="shared" ca="1" si="2190"/>
        <v>#N/A</v>
      </c>
      <c r="DI817" t="e">
        <f t="shared" ca="1" si="2190"/>
        <v>#N/A</v>
      </c>
      <c r="DJ817" s="91" t="e">
        <f t="shared" ca="1" si="2190"/>
        <v>#N/A</v>
      </c>
      <c r="DK817" t="e">
        <f t="shared" ca="1" si="2190"/>
        <v>#N/A</v>
      </c>
      <c r="DL817" t="e">
        <f t="shared" ca="1" si="2190"/>
        <v>#N/A</v>
      </c>
      <c r="DM817" t="e">
        <f t="shared" ca="1" si="2190"/>
        <v>#N/A</v>
      </c>
      <c r="DN817" t="e">
        <f t="shared" ca="1" si="2190"/>
        <v>#N/A</v>
      </c>
      <c r="DO817" t="e">
        <f t="shared" ca="1" si="2190"/>
        <v>#N/A</v>
      </c>
      <c r="DP817" t="e">
        <f t="shared" ref="DP817:EN817" ca="1" si="2191">IF($D817="new",SUM(DP37,DP145,DP199,DP262,DP307,DP370,DP415,DP469,DP547,DP610,DP655,DP709),SUM(DP262,DP307,DP370,DP415,DP469,DP547,DP610,DP655,DP709))</f>
        <v>#N/A</v>
      </c>
      <c r="DQ817" t="e">
        <f t="shared" ca="1" si="2191"/>
        <v>#N/A</v>
      </c>
      <c r="DR817" t="e">
        <f t="shared" ca="1" si="2191"/>
        <v>#N/A</v>
      </c>
      <c r="DS817" t="e">
        <f t="shared" ca="1" si="2191"/>
        <v>#N/A</v>
      </c>
      <c r="DT817" t="e">
        <f t="shared" ca="1" si="2191"/>
        <v>#N/A</v>
      </c>
      <c r="DU817" t="e">
        <f t="shared" ca="1" si="2191"/>
        <v>#N/A</v>
      </c>
      <c r="DV817" t="e">
        <f t="shared" ca="1" si="2191"/>
        <v>#N/A</v>
      </c>
      <c r="DW817" t="e">
        <f t="shared" ca="1" si="2191"/>
        <v>#N/A</v>
      </c>
      <c r="DX817" t="e">
        <f t="shared" ca="1" si="2191"/>
        <v>#N/A</v>
      </c>
      <c r="DY817" t="e">
        <f t="shared" ca="1" si="2191"/>
        <v>#N/A</v>
      </c>
      <c r="DZ817" t="e">
        <f t="shared" ca="1" si="2191"/>
        <v>#N/A</v>
      </c>
      <c r="EA817" t="e">
        <f t="shared" ca="1" si="2191"/>
        <v>#N/A</v>
      </c>
      <c r="EB817" t="e">
        <f t="shared" ca="1" si="2191"/>
        <v>#N/A</v>
      </c>
      <c r="EC817" t="e">
        <f t="shared" ca="1" si="2191"/>
        <v>#N/A</v>
      </c>
      <c r="ED817" t="e">
        <f t="shared" ca="1" si="2191"/>
        <v>#N/A</v>
      </c>
      <c r="EE817" t="e">
        <f t="shared" ca="1" si="2191"/>
        <v>#N/A</v>
      </c>
      <c r="EF817" t="e">
        <f t="shared" ca="1" si="2191"/>
        <v>#N/A</v>
      </c>
      <c r="EG817" t="e">
        <f t="shared" ca="1" si="2191"/>
        <v>#N/A</v>
      </c>
      <c r="EH817" t="e">
        <f t="shared" ca="1" si="2191"/>
        <v>#N/A</v>
      </c>
      <c r="EI817" t="e">
        <f t="shared" ca="1" si="2191"/>
        <v>#N/A</v>
      </c>
      <c r="EJ817" t="e">
        <f t="shared" ca="1" si="2191"/>
        <v>#N/A</v>
      </c>
      <c r="EK817" t="e">
        <f t="shared" ca="1" si="2191"/>
        <v>#N/A</v>
      </c>
      <c r="EL817" t="e">
        <f t="shared" ca="1" si="2191"/>
        <v>#N/A</v>
      </c>
      <c r="EM817" t="e">
        <f t="shared" ca="1" si="2191"/>
        <v>#N/A</v>
      </c>
      <c r="EN817" s="91" t="e">
        <f t="shared" ca="1" si="2191"/>
        <v>#N/A</v>
      </c>
    </row>
    <row r="818" spans="1:144">
      <c r="A818">
        <f ca="1"/>
        <v>0</v>
      </c>
      <c r="B818">
        <f ca="1"/>
        <v>0</v>
      </c>
      <c r="C818">
        <f ca="1"/>
        <v>0</v>
      </c>
      <c r="D818" t="str">
        <f ca="1"/>
        <v/>
      </c>
      <c r="E818">
        <f ca="1"/>
        <v>0</v>
      </c>
      <c r="F818">
        <f ca="1"/>
        <v>0</v>
      </c>
      <c r="G818">
        <f ca="1"/>
        <v>0</v>
      </c>
      <c r="H818" t="str">
        <f ca="1"/>
        <v/>
      </c>
      <c r="I818">
        <f ca="1"/>
        <v>0</v>
      </c>
      <c r="J818" t="str">
        <f ca="1"/>
        <v/>
      </c>
      <c r="K818" t="str">
        <f ca="1"/>
        <v>0</v>
      </c>
      <c r="L818" t="str">
        <f ca="1"/>
        <v>0</v>
      </c>
      <c r="M818" t="str">
        <f ca="1"/>
        <v>0</v>
      </c>
      <c r="X818" s="91" t="e">
        <f t="shared" ref="X818:BC818" ca="1" si="2192">IF($D818="new",SUM(X38,X146,X209,X263,X308,X371,X416,X479,X548,X611,X656,X719),SUM(X263,X308,X371,X416,X479,X548,X611,X656,X719))</f>
        <v>#N/A</v>
      </c>
      <c r="Y818" t="e">
        <f t="shared" ca="1" si="2192"/>
        <v>#N/A</v>
      </c>
      <c r="Z818" t="e">
        <f t="shared" ca="1" si="2192"/>
        <v>#N/A</v>
      </c>
      <c r="AA818" t="e">
        <f t="shared" ca="1" si="2192"/>
        <v>#N/A</v>
      </c>
      <c r="AB818" t="e">
        <f t="shared" ca="1" si="2192"/>
        <v>#N/A</v>
      </c>
      <c r="AC818" t="e">
        <f t="shared" ca="1" si="2192"/>
        <v>#N/A</v>
      </c>
      <c r="AD818" t="e">
        <f t="shared" ca="1" si="2192"/>
        <v>#N/A</v>
      </c>
      <c r="AE818" t="e">
        <f t="shared" ca="1" si="2192"/>
        <v>#N/A</v>
      </c>
      <c r="AF818" t="e">
        <f t="shared" ca="1" si="2192"/>
        <v>#N/A</v>
      </c>
      <c r="AG818" t="e">
        <f t="shared" ca="1" si="2192"/>
        <v>#N/A</v>
      </c>
      <c r="AH818" t="e">
        <f t="shared" ca="1" si="2192"/>
        <v>#N/A</v>
      </c>
      <c r="AI818" t="e">
        <f t="shared" ca="1" si="2192"/>
        <v>#N/A</v>
      </c>
      <c r="AJ818" t="e">
        <f t="shared" ca="1" si="2192"/>
        <v>#N/A</v>
      </c>
      <c r="AK818" t="e">
        <f t="shared" ca="1" si="2192"/>
        <v>#N/A</v>
      </c>
      <c r="AL818" t="e">
        <f t="shared" ca="1" si="2192"/>
        <v>#N/A</v>
      </c>
      <c r="AM818" t="e">
        <f t="shared" ca="1" si="2192"/>
        <v>#N/A</v>
      </c>
      <c r="AN818" t="e">
        <f t="shared" ca="1" si="2192"/>
        <v>#N/A</v>
      </c>
      <c r="AO818" t="e">
        <f t="shared" ca="1" si="2192"/>
        <v>#N/A</v>
      </c>
      <c r="AP818" t="e">
        <f t="shared" ca="1" si="2192"/>
        <v>#N/A</v>
      </c>
      <c r="AQ818" t="e">
        <f t="shared" ca="1" si="2192"/>
        <v>#N/A</v>
      </c>
      <c r="AR818" t="e">
        <f t="shared" ca="1" si="2192"/>
        <v>#N/A</v>
      </c>
      <c r="AS818" t="e">
        <f t="shared" ca="1" si="2192"/>
        <v>#N/A</v>
      </c>
      <c r="AT818" t="e">
        <f t="shared" ca="1" si="2192"/>
        <v>#N/A</v>
      </c>
      <c r="AU818" t="e">
        <f t="shared" ca="1" si="2192"/>
        <v>#N/A</v>
      </c>
      <c r="AV818" t="e">
        <f t="shared" ca="1" si="2192"/>
        <v>#N/A</v>
      </c>
      <c r="AW818" t="e">
        <f t="shared" ca="1" si="2192"/>
        <v>#N/A</v>
      </c>
      <c r="AX818" t="e">
        <f t="shared" ca="1" si="2192"/>
        <v>#N/A</v>
      </c>
      <c r="AY818" t="e">
        <f t="shared" ca="1" si="2192"/>
        <v>#N/A</v>
      </c>
      <c r="AZ818" t="e">
        <f t="shared" ca="1" si="2192"/>
        <v>#N/A</v>
      </c>
      <c r="BA818" t="e">
        <f t="shared" ca="1" si="2192"/>
        <v>#N/A</v>
      </c>
      <c r="BB818" s="91" t="e">
        <f t="shared" ca="1" si="2192"/>
        <v>#N/A</v>
      </c>
      <c r="BC818" t="e">
        <f t="shared" ca="1" si="2192"/>
        <v>#N/A</v>
      </c>
      <c r="BD818" t="e">
        <f t="shared" ref="BD818:CI818" ca="1" si="2193">IF($D818="new",SUM(BD38,BD146,BD209,BD263,BD308,BD371,BD416,BD479,BD548,BD611,BD656,BD719),SUM(BD263,BD308,BD371,BD416,BD479,BD548,BD611,BD656,BD719))</f>
        <v>#N/A</v>
      </c>
      <c r="BE818" t="e">
        <f t="shared" ca="1" si="2193"/>
        <v>#N/A</v>
      </c>
      <c r="BF818" t="e">
        <f t="shared" ca="1" si="2193"/>
        <v>#N/A</v>
      </c>
      <c r="BG818" t="e">
        <f t="shared" ca="1" si="2193"/>
        <v>#N/A</v>
      </c>
      <c r="BH818" t="e">
        <f t="shared" ca="1" si="2193"/>
        <v>#N/A</v>
      </c>
      <c r="BI818" t="e">
        <f t="shared" ca="1" si="2193"/>
        <v>#N/A</v>
      </c>
      <c r="BJ818" t="e">
        <f t="shared" ca="1" si="2193"/>
        <v>#N/A</v>
      </c>
      <c r="BK818" t="e">
        <f t="shared" ca="1" si="2193"/>
        <v>#N/A</v>
      </c>
      <c r="BL818" t="e">
        <f t="shared" ca="1" si="2193"/>
        <v>#N/A</v>
      </c>
      <c r="BM818" t="e">
        <f t="shared" ca="1" si="2193"/>
        <v>#N/A</v>
      </c>
      <c r="BN818" t="e">
        <f t="shared" ca="1" si="2193"/>
        <v>#N/A</v>
      </c>
      <c r="BO818" t="e">
        <f t="shared" ca="1" si="2193"/>
        <v>#N/A</v>
      </c>
      <c r="BP818" t="e">
        <f t="shared" ca="1" si="2193"/>
        <v>#N/A</v>
      </c>
      <c r="BQ818" t="e">
        <f t="shared" ca="1" si="2193"/>
        <v>#N/A</v>
      </c>
      <c r="BR818" t="e">
        <f t="shared" ca="1" si="2193"/>
        <v>#N/A</v>
      </c>
      <c r="BS818" t="e">
        <f t="shared" ca="1" si="2193"/>
        <v>#N/A</v>
      </c>
      <c r="BT818" t="e">
        <f t="shared" ca="1" si="2193"/>
        <v>#N/A</v>
      </c>
      <c r="BU818" t="e">
        <f t="shared" ca="1" si="2193"/>
        <v>#N/A</v>
      </c>
      <c r="BV818" t="e">
        <f t="shared" ca="1" si="2193"/>
        <v>#N/A</v>
      </c>
      <c r="BW818" t="e">
        <f t="shared" ca="1" si="2193"/>
        <v>#N/A</v>
      </c>
      <c r="BX818" t="e">
        <f t="shared" ca="1" si="2193"/>
        <v>#N/A</v>
      </c>
      <c r="BY818" t="e">
        <f t="shared" ca="1" si="2193"/>
        <v>#N/A</v>
      </c>
      <c r="BZ818" t="e">
        <f t="shared" ca="1" si="2193"/>
        <v>#N/A</v>
      </c>
      <c r="CA818" t="e">
        <f t="shared" ca="1" si="2193"/>
        <v>#N/A</v>
      </c>
      <c r="CB818" t="e">
        <f t="shared" ca="1" si="2193"/>
        <v>#N/A</v>
      </c>
      <c r="CC818" t="e">
        <f t="shared" ca="1" si="2193"/>
        <v>#N/A</v>
      </c>
      <c r="CD818" t="e">
        <f t="shared" ca="1" si="2193"/>
        <v>#N/A</v>
      </c>
      <c r="CE818" t="e">
        <f t="shared" ca="1" si="2193"/>
        <v>#N/A</v>
      </c>
      <c r="CF818" s="91" t="e">
        <f t="shared" ca="1" si="2193"/>
        <v>#N/A</v>
      </c>
      <c r="CG818" t="e">
        <f t="shared" ca="1" si="2193"/>
        <v>#N/A</v>
      </c>
      <c r="CH818" t="e">
        <f t="shared" ca="1" si="2193"/>
        <v>#N/A</v>
      </c>
      <c r="CI818" t="e">
        <f t="shared" ca="1" si="2193"/>
        <v>#N/A</v>
      </c>
      <c r="CJ818" t="e">
        <f t="shared" ref="CJ818:DO818" ca="1" si="2194">IF($D818="new",SUM(CJ38,CJ146,CJ209,CJ263,CJ308,CJ371,CJ416,CJ479,CJ548,CJ611,CJ656,CJ719),SUM(CJ263,CJ308,CJ371,CJ416,CJ479,CJ548,CJ611,CJ656,CJ719))</f>
        <v>#N/A</v>
      </c>
      <c r="CK818" t="e">
        <f t="shared" ca="1" si="2194"/>
        <v>#N/A</v>
      </c>
      <c r="CL818" t="e">
        <f t="shared" ca="1" si="2194"/>
        <v>#N/A</v>
      </c>
      <c r="CM818" t="e">
        <f t="shared" ca="1" si="2194"/>
        <v>#N/A</v>
      </c>
      <c r="CN818" t="e">
        <f t="shared" ca="1" si="2194"/>
        <v>#N/A</v>
      </c>
      <c r="CO818" t="e">
        <f t="shared" ca="1" si="2194"/>
        <v>#N/A</v>
      </c>
      <c r="CP818" t="e">
        <f t="shared" ca="1" si="2194"/>
        <v>#N/A</v>
      </c>
      <c r="CQ818" t="e">
        <f t="shared" ca="1" si="2194"/>
        <v>#N/A</v>
      </c>
      <c r="CR818" t="e">
        <f t="shared" ca="1" si="2194"/>
        <v>#N/A</v>
      </c>
      <c r="CS818" t="e">
        <f t="shared" ca="1" si="2194"/>
        <v>#N/A</v>
      </c>
      <c r="CT818" t="e">
        <f t="shared" ca="1" si="2194"/>
        <v>#N/A</v>
      </c>
      <c r="CU818" t="e">
        <f t="shared" ca="1" si="2194"/>
        <v>#N/A</v>
      </c>
      <c r="CV818" t="e">
        <f t="shared" ca="1" si="2194"/>
        <v>#N/A</v>
      </c>
      <c r="CW818" t="e">
        <f t="shared" ca="1" si="2194"/>
        <v>#N/A</v>
      </c>
      <c r="CX818" t="e">
        <f t="shared" ca="1" si="2194"/>
        <v>#N/A</v>
      </c>
      <c r="CY818" t="e">
        <f t="shared" ca="1" si="2194"/>
        <v>#N/A</v>
      </c>
      <c r="CZ818" t="e">
        <f t="shared" ca="1" si="2194"/>
        <v>#N/A</v>
      </c>
      <c r="DA818" t="e">
        <f t="shared" ca="1" si="2194"/>
        <v>#N/A</v>
      </c>
      <c r="DB818" t="e">
        <f t="shared" ca="1" si="2194"/>
        <v>#N/A</v>
      </c>
      <c r="DC818" t="e">
        <f t="shared" ca="1" si="2194"/>
        <v>#N/A</v>
      </c>
      <c r="DD818" t="e">
        <f t="shared" ca="1" si="2194"/>
        <v>#N/A</v>
      </c>
      <c r="DE818" t="e">
        <f t="shared" ca="1" si="2194"/>
        <v>#N/A</v>
      </c>
      <c r="DF818" t="e">
        <f t="shared" ca="1" si="2194"/>
        <v>#N/A</v>
      </c>
      <c r="DG818" t="e">
        <f t="shared" ca="1" si="2194"/>
        <v>#N/A</v>
      </c>
      <c r="DH818" t="e">
        <f t="shared" ca="1" si="2194"/>
        <v>#N/A</v>
      </c>
      <c r="DI818" t="e">
        <f t="shared" ca="1" si="2194"/>
        <v>#N/A</v>
      </c>
      <c r="DJ818" s="91" t="e">
        <f t="shared" ca="1" si="2194"/>
        <v>#N/A</v>
      </c>
      <c r="DK818" t="e">
        <f t="shared" ca="1" si="2194"/>
        <v>#N/A</v>
      </c>
      <c r="DL818" t="e">
        <f t="shared" ca="1" si="2194"/>
        <v>#N/A</v>
      </c>
      <c r="DM818" t="e">
        <f t="shared" ca="1" si="2194"/>
        <v>#N/A</v>
      </c>
      <c r="DN818" t="e">
        <f t="shared" ca="1" si="2194"/>
        <v>#N/A</v>
      </c>
      <c r="DO818" t="e">
        <f t="shared" ca="1" si="2194"/>
        <v>#N/A</v>
      </c>
      <c r="DP818" t="e">
        <f t="shared" ref="DP818:EN818" ca="1" si="2195">IF($D818="new",SUM(DP38,DP146,DP209,DP263,DP308,DP371,DP416,DP479,DP548,DP611,DP656,DP719),SUM(DP263,DP308,DP371,DP416,DP479,DP548,DP611,DP656,DP719))</f>
        <v>#N/A</v>
      </c>
      <c r="DQ818" t="e">
        <f t="shared" ca="1" si="2195"/>
        <v>#N/A</v>
      </c>
      <c r="DR818" t="e">
        <f t="shared" ca="1" si="2195"/>
        <v>#N/A</v>
      </c>
      <c r="DS818" t="e">
        <f t="shared" ca="1" si="2195"/>
        <v>#N/A</v>
      </c>
      <c r="DT818" t="e">
        <f t="shared" ca="1" si="2195"/>
        <v>#N/A</v>
      </c>
      <c r="DU818" t="e">
        <f t="shared" ca="1" si="2195"/>
        <v>#N/A</v>
      </c>
      <c r="DV818" t="e">
        <f t="shared" ca="1" si="2195"/>
        <v>#N/A</v>
      </c>
      <c r="DW818" t="e">
        <f t="shared" ca="1" si="2195"/>
        <v>#N/A</v>
      </c>
      <c r="DX818" t="e">
        <f t="shared" ca="1" si="2195"/>
        <v>#N/A</v>
      </c>
      <c r="DY818" t="e">
        <f t="shared" ca="1" si="2195"/>
        <v>#N/A</v>
      </c>
      <c r="DZ818" t="e">
        <f t="shared" ca="1" si="2195"/>
        <v>#N/A</v>
      </c>
      <c r="EA818" t="e">
        <f t="shared" ca="1" si="2195"/>
        <v>#N/A</v>
      </c>
      <c r="EB818" t="e">
        <f t="shared" ca="1" si="2195"/>
        <v>#N/A</v>
      </c>
      <c r="EC818" t="e">
        <f t="shared" ca="1" si="2195"/>
        <v>#N/A</v>
      </c>
      <c r="ED818" t="e">
        <f t="shared" ca="1" si="2195"/>
        <v>#N/A</v>
      </c>
      <c r="EE818" t="e">
        <f t="shared" ca="1" si="2195"/>
        <v>#N/A</v>
      </c>
      <c r="EF818" t="e">
        <f t="shared" ca="1" si="2195"/>
        <v>#N/A</v>
      </c>
      <c r="EG818" t="e">
        <f t="shared" ca="1" si="2195"/>
        <v>#N/A</v>
      </c>
      <c r="EH818" t="e">
        <f t="shared" ca="1" si="2195"/>
        <v>#N/A</v>
      </c>
      <c r="EI818" t="e">
        <f t="shared" ca="1" si="2195"/>
        <v>#N/A</v>
      </c>
      <c r="EJ818" t="e">
        <f t="shared" ca="1" si="2195"/>
        <v>#N/A</v>
      </c>
      <c r="EK818" t="e">
        <f t="shared" ca="1" si="2195"/>
        <v>#N/A</v>
      </c>
      <c r="EL818" t="e">
        <f t="shared" ca="1" si="2195"/>
        <v>#N/A</v>
      </c>
      <c r="EM818" t="e">
        <f t="shared" ca="1" si="2195"/>
        <v>#N/A</v>
      </c>
      <c r="EN818" s="91" t="e">
        <f t="shared" ca="1" si="2195"/>
        <v>#N/A</v>
      </c>
    </row>
    <row r="819" spans="1:144">
      <c r="A819">
        <f ca="1"/>
        <v>0</v>
      </c>
      <c r="B819">
        <f ca="1"/>
        <v>0</v>
      </c>
      <c r="C819">
        <f ca="1"/>
        <v>0</v>
      </c>
      <c r="D819" t="str">
        <f ca="1"/>
        <v/>
      </c>
      <c r="E819">
        <f ca="1"/>
        <v>0</v>
      </c>
      <c r="F819">
        <f ca="1"/>
        <v>0</v>
      </c>
      <c r="G819">
        <f ca="1"/>
        <v>0</v>
      </c>
      <c r="H819" t="str">
        <f ca="1"/>
        <v/>
      </c>
      <c r="I819">
        <f ca="1"/>
        <v>0</v>
      </c>
      <c r="J819" t="str">
        <f ca="1"/>
        <v/>
      </c>
      <c r="K819" t="str">
        <f ca="1"/>
        <v>0</v>
      </c>
      <c r="L819" t="str">
        <f ca="1"/>
        <v>0</v>
      </c>
      <c r="M819" t="str">
        <f ca="1"/>
        <v>0</v>
      </c>
      <c r="X819" s="91" t="e">
        <f t="shared" ref="X819:BC819" ca="1" si="2196">IF($D819="new",SUM(X39,X147,X210,X264,X309,X372,X417,X480,X549,X612,X657,X720),SUM(X264,X309,X372,X417,X480,X549,X612,X657,X720))</f>
        <v>#N/A</v>
      </c>
      <c r="Y819" t="e">
        <f t="shared" ca="1" si="2196"/>
        <v>#N/A</v>
      </c>
      <c r="Z819" t="e">
        <f t="shared" ca="1" si="2196"/>
        <v>#N/A</v>
      </c>
      <c r="AA819" t="e">
        <f t="shared" ca="1" si="2196"/>
        <v>#N/A</v>
      </c>
      <c r="AB819" t="e">
        <f t="shared" ca="1" si="2196"/>
        <v>#N/A</v>
      </c>
      <c r="AC819" t="e">
        <f t="shared" ca="1" si="2196"/>
        <v>#N/A</v>
      </c>
      <c r="AD819" t="e">
        <f t="shared" ca="1" si="2196"/>
        <v>#N/A</v>
      </c>
      <c r="AE819" t="e">
        <f t="shared" ca="1" si="2196"/>
        <v>#N/A</v>
      </c>
      <c r="AF819" t="e">
        <f t="shared" ca="1" si="2196"/>
        <v>#N/A</v>
      </c>
      <c r="AG819" t="e">
        <f t="shared" ca="1" si="2196"/>
        <v>#N/A</v>
      </c>
      <c r="AH819" t="e">
        <f t="shared" ca="1" si="2196"/>
        <v>#N/A</v>
      </c>
      <c r="AI819" t="e">
        <f t="shared" ca="1" si="2196"/>
        <v>#N/A</v>
      </c>
      <c r="AJ819" t="e">
        <f t="shared" ca="1" si="2196"/>
        <v>#N/A</v>
      </c>
      <c r="AK819" t="e">
        <f t="shared" ca="1" si="2196"/>
        <v>#N/A</v>
      </c>
      <c r="AL819" t="e">
        <f t="shared" ca="1" si="2196"/>
        <v>#N/A</v>
      </c>
      <c r="AM819" t="e">
        <f t="shared" ca="1" si="2196"/>
        <v>#N/A</v>
      </c>
      <c r="AN819" t="e">
        <f t="shared" ca="1" si="2196"/>
        <v>#N/A</v>
      </c>
      <c r="AO819" t="e">
        <f t="shared" ca="1" si="2196"/>
        <v>#N/A</v>
      </c>
      <c r="AP819" t="e">
        <f t="shared" ca="1" si="2196"/>
        <v>#N/A</v>
      </c>
      <c r="AQ819" t="e">
        <f t="shared" ca="1" si="2196"/>
        <v>#N/A</v>
      </c>
      <c r="AR819" t="e">
        <f t="shared" ca="1" si="2196"/>
        <v>#N/A</v>
      </c>
      <c r="AS819" t="e">
        <f t="shared" ca="1" si="2196"/>
        <v>#N/A</v>
      </c>
      <c r="AT819" t="e">
        <f t="shared" ca="1" si="2196"/>
        <v>#N/A</v>
      </c>
      <c r="AU819" t="e">
        <f t="shared" ca="1" si="2196"/>
        <v>#N/A</v>
      </c>
      <c r="AV819" t="e">
        <f t="shared" ca="1" si="2196"/>
        <v>#N/A</v>
      </c>
      <c r="AW819" t="e">
        <f t="shared" ca="1" si="2196"/>
        <v>#N/A</v>
      </c>
      <c r="AX819" t="e">
        <f t="shared" ca="1" si="2196"/>
        <v>#N/A</v>
      </c>
      <c r="AY819" t="e">
        <f t="shared" ca="1" si="2196"/>
        <v>#N/A</v>
      </c>
      <c r="AZ819" t="e">
        <f t="shared" ca="1" si="2196"/>
        <v>#N/A</v>
      </c>
      <c r="BA819" t="e">
        <f t="shared" ca="1" si="2196"/>
        <v>#N/A</v>
      </c>
      <c r="BB819" s="91" t="e">
        <f t="shared" ca="1" si="2196"/>
        <v>#N/A</v>
      </c>
      <c r="BC819" t="e">
        <f t="shared" ca="1" si="2196"/>
        <v>#N/A</v>
      </c>
      <c r="BD819" t="e">
        <f t="shared" ref="BD819:CI819" ca="1" si="2197">IF($D819="new",SUM(BD39,BD147,BD210,BD264,BD309,BD372,BD417,BD480,BD549,BD612,BD657,BD720),SUM(BD264,BD309,BD372,BD417,BD480,BD549,BD612,BD657,BD720))</f>
        <v>#N/A</v>
      </c>
      <c r="BE819" t="e">
        <f t="shared" ca="1" si="2197"/>
        <v>#N/A</v>
      </c>
      <c r="BF819" t="e">
        <f t="shared" ca="1" si="2197"/>
        <v>#N/A</v>
      </c>
      <c r="BG819" t="e">
        <f t="shared" ca="1" si="2197"/>
        <v>#N/A</v>
      </c>
      <c r="BH819" t="e">
        <f t="shared" ca="1" si="2197"/>
        <v>#N/A</v>
      </c>
      <c r="BI819" t="e">
        <f t="shared" ca="1" si="2197"/>
        <v>#N/A</v>
      </c>
      <c r="BJ819" t="e">
        <f t="shared" ca="1" si="2197"/>
        <v>#N/A</v>
      </c>
      <c r="BK819" t="e">
        <f t="shared" ca="1" si="2197"/>
        <v>#N/A</v>
      </c>
      <c r="BL819" t="e">
        <f t="shared" ca="1" si="2197"/>
        <v>#N/A</v>
      </c>
      <c r="BM819" t="e">
        <f t="shared" ca="1" si="2197"/>
        <v>#N/A</v>
      </c>
      <c r="BN819" t="e">
        <f t="shared" ca="1" si="2197"/>
        <v>#N/A</v>
      </c>
      <c r="BO819" t="e">
        <f t="shared" ca="1" si="2197"/>
        <v>#N/A</v>
      </c>
      <c r="BP819" t="e">
        <f t="shared" ca="1" si="2197"/>
        <v>#N/A</v>
      </c>
      <c r="BQ819" t="e">
        <f t="shared" ca="1" si="2197"/>
        <v>#N/A</v>
      </c>
      <c r="BR819" t="e">
        <f t="shared" ca="1" si="2197"/>
        <v>#N/A</v>
      </c>
      <c r="BS819" t="e">
        <f t="shared" ca="1" si="2197"/>
        <v>#N/A</v>
      </c>
      <c r="BT819" t="e">
        <f t="shared" ca="1" si="2197"/>
        <v>#N/A</v>
      </c>
      <c r="BU819" t="e">
        <f t="shared" ca="1" si="2197"/>
        <v>#N/A</v>
      </c>
      <c r="BV819" t="e">
        <f t="shared" ca="1" si="2197"/>
        <v>#N/A</v>
      </c>
      <c r="BW819" t="e">
        <f t="shared" ca="1" si="2197"/>
        <v>#N/A</v>
      </c>
      <c r="BX819" t="e">
        <f t="shared" ca="1" si="2197"/>
        <v>#N/A</v>
      </c>
      <c r="BY819" t="e">
        <f t="shared" ca="1" si="2197"/>
        <v>#N/A</v>
      </c>
      <c r="BZ819" t="e">
        <f t="shared" ca="1" si="2197"/>
        <v>#N/A</v>
      </c>
      <c r="CA819" t="e">
        <f t="shared" ca="1" si="2197"/>
        <v>#N/A</v>
      </c>
      <c r="CB819" t="e">
        <f t="shared" ca="1" si="2197"/>
        <v>#N/A</v>
      </c>
      <c r="CC819" t="e">
        <f t="shared" ca="1" si="2197"/>
        <v>#N/A</v>
      </c>
      <c r="CD819" t="e">
        <f t="shared" ca="1" si="2197"/>
        <v>#N/A</v>
      </c>
      <c r="CE819" t="e">
        <f t="shared" ca="1" si="2197"/>
        <v>#N/A</v>
      </c>
      <c r="CF819" s="91" t="e">
        <f t="shared" ca="1" si="2197"/>
        <v>#N/A</v>
      </c>
      <c r="CG819" t="e">
        <f t="shared" ca="1" si="2197"/>
        <v>#N/A</v>
      </c>
      <c r="CH819" t="e">
        <f t="shared" ca="1" si="2197"/>
        <v>#N/A</v>
      </c>
      <c r="CI819" t="e">
        <f t="shared" ca="1" si="2197"/>
        <v>#N/A</v>
      </c>
      <c r="CJ819" t="e">
        <f t="shared" ref="CJ819:DO819" ca="1" si="2198">IF($D819="new",SUM(CJ39,CJ147,CJ210,CJ264,CJ309,CJ372,CJ417,CJ480,CJ549,CJ612,CJ657,CJ720),SUM(CJ264,CJ309,CJ372,CJ417,CJ480,CJ549,CJ612,CJ657,CJ720))</f>
        <v>#N/A</v>
      </c>
      <c r="CK819" t="e">
        <f t="shared" ca="1" si="2198"/>
        <v>#N/A</v>
      </c>
      <c r="CL819" t="e">
        <f t="shared" ca="1" si="2198"/>
        <v>#N/A</v>
      </c>
      <c r="CM819" t="e">
        <f t="shared" ca="1" si="2198"/>
        <v>#N/A</v>
      </c>
      <c r="CN819" t="e">
        <f t="shared" ca="1" si="2198"/>
        <v>#N/A</v>
      </c>
      <c r="CO819" t="e">
        <f t="shared" ca="1" si="2198"/>
        <v>#N/A</v>
      </c>
      <c r="CP819" t="e">
        <f t="shared" ca="1" si="2198"/>
        <v>#N/A</v>
      </c>
      <c r="CQ819" t="e">
        <f t="shared" ca="1" si="2198"/>
        <v>#N/A</v>
      </c>
      <c r="CR819" t="e">
        <f t="shared" ca="1" si="2198"/>
        <v>#N/A</v>
      </c>
      <c r="CS819" t="e">
        <f t="shared" ca="1" si="2198"/>
        <v>#N/A</v>
      </c>
      <c r="CT819" t="e">
        <f t="shared" ca="1" si="2198"/>
        <v>#N/A</v>
      </c>
      <c r="CU819" t="e">
        <f t="shared" ca="1" si="2198"/>
        <v>#N/A</v>
      </c>
      <c r="CV819" t="e">
        <f t="shared" ca="1" si="2198"/>
        <v>#N/A</v>
      </c>
      <c r="CW819" t="e">
        <f t="shared" ca="1" si="2198"/>
        <v>#N/A</v>
      </c>
      <c r="CX819" t="e">
        <f t="shared" ca="1" si="2198"/>
        <v>#N/A</v>
      </c>
      <c r="CY819" t="e">
        <f t="shared" ca="1" si="2198"/>
        <v>#N/A</v>
      </c>
      <c r="CZ819" t="e">
        <f t="shared" ca="1" si="2198"/>
        <v>#N/A</v>
      </c>
      <c r="DA819" t="e">
        <f t="shared" ca="1" si="2198"/>
        <v>#N/A</v>
      </c>
      <c r="DB819" t="e">
        <f t="shared" ca="1" si="2198"/>
        <v>#N/A</v>
      </c>
      <c r="DC819" t="e">
        <f t="shared" ca="1" si="2198"/>
        <v>#N/A</v>
      </c>
      <c r="DD819" t="e">
        <f t="shared" ca="1" si="2198"/>
        <v>#N/A</v>
      </c>
      <c r="DE819" t="e">
        <f t="shared" ca="1" si="2198"/>
        <v>#N/A</v>
      </c>
      <c r="DF819" t="e">
        <f t="shared" ca="1" si="2198"/>
        <v>#N/A</v>
      </c>
      <c r="DG819" t="e">
        <f t="shared" ca="1" si="2198"/>
        <v>#N/A</v>
      </c>
      <c r="DH819" t="e">
        <f t="shared" ca="1" si="2198"/>
        <v>#N/A</v>
      </c>
      <c r="DI819" t="e">
        <f t="shared" ca="1" si="2198"/>
        <v>#N/A</v>
      </c>
      <c r="DJ819" s="91" t="e">
        <f t="shared" ca="1" si="2198"/>
        <v>#N/A</v>
      </c>
      <c r="DK819" t="e">
        <f t="shared" ca="1" si="2198"/>
        <v>#N/A</v>
      </c>
      <c r="DL819" t="e">
        <f t="shared" ca="1" si="2198"/>
        <v>#N/A</v>
      </c>
      <c r="DM819" t="e">
        <f t="shared" ca="1" si="2198"/>
        <v>#N/A</v>
      </c>
      <c r="DN819" t="e">
        <f t="shared" ca="1" si="2198"/>
        <v>#N/A</v>
      </c>
      <c r="DO819" t="e">
        <f t="shared" ca="1" si="2198"/>
        <v>#N/A</v>
      </c>
      <c r="DP819" t="e">
        <f t="shared" ref="DP819:EN819" ca="1" si="2199">IF($D819="new",SUM(DP39,DP147,DP210,DP264,DP309,DP372,DP417,DP480,DP549,DP612,DP657,DP720),SUM(DP264,DP309,DP372,DP417,DP480,DP549,DP612,DP657,DP720))</f>
        <v>#N/A</v>
      </c>
      <c r="DQ819" t="e">
        <f t="shared" ca="1" si="2199"/>
        <v>#N/A</v>
      </c>
      <c r="DR819" t="e">
        <f t="shared" ca="1" si="2199"/>
        <v>#N/A</v>
      </c>
      <c r="DS819" t="e">
        <f t="shared" ca="1" si="2199"/>
        <v>#N/A</v>
      </c>
      <c r="DT819" t="e">
        <f t="shared" ca="1" si="2199"/>
        <v>#N/A</v>
      </c>
      <c r="DU819" t="e">
        <f t="shared" ca="1" si="2199"/>
        <v>#N/A</v>
      </c>
      <c r="DV819" t="e">
        <f t="shared" ca="1" si="2199"/>
        <v>#N/A</v>
      </c>
      <c r="DW819" t="e">
        <f t="shared" ca="1" si="2199"/>
        <v>#N/A</v>
      </c>
      <c r="DX819" t="e">
        <f t="shared" ca="1" si="2199"/>
        <v>#N/A</v>
      </c>
      <c r="DY819" t="e">
        <f t="shared" ca="1" si="2199"/>
        <v>#N/A</v>
      </c>
      <c r="DZ819" t="e">
        <f t="shared" ca="1" si="2199"/>
        <v>#N/A</v>
      </c>
      <c r="EA819" t="e">
        <f t="shared" ca="1" si="2199"/>
        <v>#N/A</v>
      </c>
      <c r="EB819" t="e">
        <f t="shared" ca="1" si="2199"/>
        <v>#N/A</v>
      </c>
      <c r="EC819" t="e">
        <f t="shared" ca="1" si="2199"/>
        <v>#N/A</v>
      </c>
      <c r="ED819" t="e">
        <f t="shared" ca="1" si="2199"/>
        <v>#N/A</v>
      </c>
      <c r="EE819" t="e">
        <f t="shared" ca="1" si="2199"/>
        <v>#N/A</v>
      </c>
      <c r="EF819" t="e">
        <f t="shared" ca="1" si="2199"/>
        <v>#N/A</v>
      </c>
      <c r="EG819" t="e">
        <f t="shared" ca="1" si="2199"/>
        <v>#N/A</v>
      </c>
      <c r="EH819" t="e">
        <f t="shared" ca="1" si="2199"/>
        <v>#N/A</v>
      </c>
      <c r="EI819" t="e">
        <f t="shared" ca="1" si="2199"/>
        <v>#N/A</v>
      </c>
      <c r="EJ819" t="e">
        <f t="shared" ca="1" si="2199"/>
        <v>#N/A</v>
      </c>
      <c r="EK819" t="e">
        <f t="shared" ca="1" si="2199"/>
        <v>#N/A</v>
      </c>
      <c r="EL819" t="e">
        <f t="shared" ca="1" si="2199"/>
        <v>#N/A</v>
      </c>
      <c r="EM819" t="e">
        <f t="shared" ca="1" si="2199"/>
        <v>#N/A</v>
      </c>
      <c r="EN819" s="91" t="e">
        <f t="shared" ca="1" si="2199"/>
        <v>#N/A</v>
      </c>
    </row>
    <row r="820" spans="1:144">
      <c r="A820">
        <f ca="1"/>
        <v>0</v>
      </c>
      <c r="B820">
        <f ca="1"/>
        <v>0</v>
      </c>
      <c r="C820">
        <f ca="1"/>
        <v>0</v>
      </c>
      <c r="D820" t="str">
        <f ca="1"/>
        <v/>
      </c>
      <c r="E820">
        <f ca="1"/>
        <v>0</v>
      </c>
      <c r="F820">
        <f ca="1"/>
        <v>0</v>
      </c>
      <c r="G820">
        <f ca="1"/>
        <v>0</v>
      </c>
      <c r="H820" t="str">
        <f ca="1"/>
        <v/>
      </c>
      <c r="I820">
        <f ca="1"/>
        <v>0</v>
      </c>
      <c r="J820" t="str">
        <f ca="1"/>
        <v/>
      </c>
      <c r="K820" t="str">
        <f ca="1"/>
        <v>0</v>
      </c>
      <c r="L820" t="str">
        <f ca="1"/>
        <v>0</v>
      </c>
      <c r="M820" t="str">
        <f ca="1"/>
        <v>0</v>
      </c>
      <c r="X820" s="91" t="e">
        <f t="shared" ref="X820:X828" ca="1" si="2200">IF($D820="new",SUM(X40,X148,X202,X256,X310,X364,X418,X472,X550,X604,X658,X712),SUM(X256,X310,X364,X418,X472,X550,X604,X658,X712))</f>
        <v>#N/A</v>
      </c>
      <c r="Y820" t="e">
        <f t="shared" ref="Y820:Y828" ca="1" si="2201">IF($D820="new",SUM(Y40,Y148,Y202,Y256,Y310,Y364,Y418,Y472,Y550,Y604,Y658,Y712),SUM(Y256,Y310,Y364,Y418,Y472,Y550,Y604,Y658,Y712))</f>
        <v>#N/A</v>
      </c>
      <c r="Z820" t="e">
        <f t="shared" ref="Z820:Z828" ca="1" si="2202">IF($D820="new",SUM(Z40,Z148,Z202,Z256,Z310,Z364,Z418,Z472,Z550,Z604,Z658,Z712),SUM(Z256,Z310,Z364,Z418,Z472,Z550,Z604,Z658,Z712))</f>
        <v>#N/A</v>
      </c>
      <c r="AA820" t="e">
        <f t="shared" ref="AA820:AA828" ca="1" si="2203">IF($D820="new",SUM(AA40,AA148,AA202,AA256,AA310,AA364,AA418,AA472,AA550,AA604,AA658,AA712),SUM(AA256,AA310,AA364,AA418,AA472,AA550,AA604,AA658,AA712))</f>
        <v>#N/A</v>
      </c>
      <c r="AB820" t="e">
        <f t="shared" ref="AB820:AB828" ca="1" si="2204">IF($D820="new",SUM(AB40,AB148,AB202,AB256,AB310,AB364,AB418,AB472,AB550,AB604,AB658,AB712),SUM(AB256,AB310,AB364,AB418,AB472,AB550,AB604,AB658,AB712))</f>
        <v>#N/A</v>
      </c>
      <c r="AC820" t="e">
        <f t="shared" ref="AC820:AC828" ca="1" si="2205">IF($D820="new",SUM(AC40,AC148,AC202,AC256,AC310,AC364,AC418,AC472,AC550,AC604,AC658,AC712),SUM(AC256,AC310,AC364,AC418,AC472,AC550,AC604,AC658,AC712))</f>
        <v>#N/A</v>
      </c>
      <c r="AD820" t="e">
        <f t="shared" ref="AD820:AD828" ca="1" si="2206">IF($D820="new",SUM(AD40,AD148,AD202,AD256,AD310,AD364,AD418,AD472,AD550,AD604,AD658,AD712),SUM(AD256,AD310,AD364,AD418,AD472,AD550,AD604,AD658,AD712))</f>
        <v>#N/A</v>
      </c>
      <c r="AE820" t="e">
        <f t="shared" ref="AE820:AE828" ca="1" si="2207">IF($D820="new",SUM(AE40,AE148,AE202,AE256,AE310,AE364,AE418,AE472,AE550,AE604,AE658,AE712),SUM(AE256,AE310,AE364,AE418,AE472,AE550,AE604,AE658,AE712))</f>
        <v>#N/A</v>
      </c>
      <c r="AF820" t="e">
        <f t="shared" ref="AF820:AF828" ca="1" si="2208">IF($D820="new",SUM(AF40,AF148,AF202,AF256,AF310,AF364,AF418,AF472,AF550,AF604,AF658,AF712),SUM(AF256,AF310,AF364,AF418,AF472,AF550,AF604,AF658,AF712))</f>
        <v>#N/A</v>
      </c>
      <c r="AG820" t="e">
        <f t="shared" ref="AG820:AG828" ca="1" si="2209">IF($D820="new",SUM(AG40,AG148,AG202,AG256,AG310,AG364,AG418,AG472,AG550,AG604,AG658,AG712),SUM(AG256,AG310,AG364,AG418,AG472,AG550,AG604,AG658,AG712))</f>
        <v>#N/A</v>
      </c>
      <c r="AH820" t="e">
        <f t="shared" ref="AH820:AH828" ca="1" si="2210">IF($D820="new",SUM(AH40,AH148,AH202,AH256,AH310,AH364,AH418,AH472,AH550,AH604,AH658,AH712),SUM(AH256,AH310,AH364,AH418,AH472,AH550,AH604,AH658,AH712))</f>
        <v>#N/A</v>
      </c>
      <c r="AI820" t="e">
        <f t="shared" ref="AI820:AI828" ca="1" si="2211">IF($D820="new",SUM(AI40,AI148,AI202,AI256,AI310,AI364,AI418,AI472,AI550,AI604,AI658,AI712),SUM(AI256,AI310,AI364,AI418,AI472,AI550,AI604,AI658,AI712))</f>
        <v>#N/A</v>
      </c>
      <c r="AJ820" t="e">
        <f t="shared" ref="AJ820:AJ828" ca="1" si="2212">IF($D820="new",SUM(AJ40,AJ148,AJ202,AJ256,AJ310,AJ364,AJ418,AJ472,AJ550,AJ604,AJ658,AJ712),SUM(AJ256,AJ310,AJ364,AJ418,AJ472,AJ550,AJ604,AJ658,AJ712))</f>
        <v>#N/A</v>
      </c>
      <c r="AK820" t="e">
        <f t="shared" ref="AK820:AK828" ca="1" si="2213">IF($D820="new",SUM(AK40,AK148,AK202,AK256,AK310,AK364,AK418,AK472,AK550,AK604,AK658,AK712),SUM(AK256,AK310,AK364,AK418,AK472,AK550,AK604,AK658,AK712))</f>
        <v>#N/A</v>
      </c>
      <c r="AL820" t="e">
        <f t="shared" ref="AL820:AL828" ca="1" si="2214">IF($D820="new",SUM(AL40,AL148,AL202,AL256,AL310,AL364,AL418,AL472,AL550,AL604,AL658,AL712),SUM(AL256,AL310,AL364,AL418,AL472,AL550,AL604,AL658,AL712))</f>
        <v>#N/A</v>
      </c>
      <c r="AM820" t="e">
        <f t="shared" ref="AM820:AM828" ca="1" si="2215">IF($D820="new",SUM(AM40,AM148,AM202,AM256,AM310,AM364,AM418,AM472,AM550,AM604,AM658,AM712),SUM(AM256,AM310,AM364,AM418,AM472,AM550,AM604,AM658,AM712))</f>
        <v>#N/A</v>
      </c>
      <c r="AN820" t="e">
        <f t="shared" ref="AN820:AN828" ca="1" si="2216">IF($D820="new",SUM(AN40,AN148,AN202,AN256,AN310,AN364,AN418,AN472,AN550,AN604,AN658,AN712),SUM(AN256,AN310,AN364,AN418,AN472,AN550,AN604,AN658,AN712))</f>
        <v>#N/A</v>
      </c>
      <c r="AO820" t="e">
        <f t="shared" ref="AO820:AO828" ca="1" si="2217">IF($D820="new",SUM(AO40,AO148,AO202,AO256,AO310,AO364,AO418,AO472,AO550,AO604,AO658,AO712),SUM(AO256,AO310,AO364,AO418,AO472,AO550,AO604,AO658,AO712))</f>
        <v>#N/A</v>
      </c>
      <c r="AP820" t="e">
        <f t="shared" ref="AP820:AP828" ca="1" si="2218">IF($D820="new",SUM(AP40,AP148,AP202,AP256,AP310,AP364,AP418,AP472,AP550,AP604,AP658,AP712),SUM(AP256,AP310,AP364,AP418,AP472,AP550,AP604,AP658,AP712))</f>
        <v>#N/A</v>
      </c>
      <c r="AQ820" t="e">
        <f t="shared" ref="AQ820:AQ828" ca="1" si="2219">IF($D820="new",SUM(AQ40,AQ148,AQ202,AQ256,AQ310,AQ364,AQ418,AQ472,AQ550,AQ604,AQ658,AQ712),SUM(AQ256,AQ310,AQ364,AQ418,AQ472,AQ550,AQ604,AQ658,AQ712))</f>
        <v>#N/A</v>
      </c>
      <c r="AR820" t="e">
        <f t="shared" ref="AR820:AR828" ca="1" si="2220">IF($D820="new",SUM(AR40,AR148,AR202,AR256,AR310,AR364,AR418,AR472,AR550,AR604,AR658,AR712),SUM(AR256,AR310,AR364,AR418,AR472,AR550,AR604,AR658,AR712))</f>
        <v>#N/A</v>
      </c>
      <c r="AS820" t="e">
        <f t="shared" ref="AS820:AS828" ca="1" si="2221">IF($D820="new",SUM(AS40,AS148,AS202,AS256,AS310,AS364,AS418,AS472,AS550,AS604,AS658,AS712),SUM(AS256,AS310,AS364,AS418,AS472,AS550,AS604,AS658,AS712))</f>
        <v>#N/A</v>
      </c>
      <c r="AT820" t="e">
        <f t="shared" ref="AT820:AT828" ca="1" si="2222">IF($D820="new",SUM(AT40,AT148,AT202,AT256,AT310,AT364,AT418,AT472,AT550,AT604,AT658,AT712),SUM(AT256,AT310,AT364,AT418,AT472,AT550,AT604,AT658,AT712))</f>
        <v>#N/A</v>
      </c>
      <c r="AU820" t="e">
        <f t="shared" ref="AU820:AU828" ca="1" si="2223">IF($D820="new",SUM(AU40,AU148,AU202,AU256,AU310,AU364,AU418,AU472,AU550,AU604,AU658,AU712),SUM(AU256,AU310,AU364,AU418,AU472,AU550,AU604,AU658,AU712))</f>
        <v>#N/A</v>
      </c>
      <c r="AV820" t="e">
        <f t="shared" ref="AV820:AV828" ca="1" si="2224">IF($D820="new",SUM(AV40,AV148,AV202,AV256,AV310,AV364,AV418,AV472,AV550,AV604,AV658,AV712),SUM(AV256,AV310,AV364,AV418,AV472,AV550,AV604,AV658,AV712))</f>
        <v>#N/A</v>
      </c>
      <c r="AW820" t="e">
        <f t="shared" ref="AW820:AW828" ca="1" si="2225">IF($D820="new",SUM(AW40,AW148,AW202,AW256,AW310,AW364,AW418,AW472,AW550,AW604,AW658,AW712),SUM(AW256,AW310,AW364,AW418,AW472,AW550,AW604,AW658,AW712))</f>
        <v>#N/A</v>
      </c>
      <c r="AX820" t="e">
        <f t="shared" ref="AX820:AX828" ca="1" si="2226">IF($D820="new",SUM(AX40,AX148,AX202,AX256,AX310,AX364,AX418,AX472,AX550,AX604,AX658,AX712),SUM(AX256,AX310,AX364,AX418,AX472,AX550,AX604,AX658,AX712))</f>
        <v>#N/A</v>
      </c>
      <c r="AY820" t="e">
        <f t="shared" ref="AY820:AY828" ca="1" si="2227">IF($D820="new",SUM(AY40,AY148,AY202,AY256,AY310,AY364,AY418,AY472,AY550,AY604,AY658,AY712),SUM(AY256,AY310,AY364,AY418,AY472,AY550,AY604,AY658,AY712))</f>
        <v>#N/A</v>
      </c>
      <c r="AZ820" t="e">
        <f t="shared" ref="AZ820:AZ828" ca="1" si="2228">IF($D820="new",SUM(AZ40,AZ148,AZ202,AZ256,AZ310,AZ364,AZ418,AZ472,AZ550,AZ604,AZ658,AZ712),SUM(AZ256,AZ310,AZ364,AZ418,AZ472,AZ550,AZ604,AZ658,AZ712))</f>
        <v>#N/A</v>
      </c>
      <c r="BA820" t="e">
        <f t="shared" ref="BA820:BA828" ca="1" si="2229">IF($D820="new",SUM(BA40,BA148,BA202,BA256,BA310,BA364,BA418,BA472,BA550,BA604,BA658,BA712),SUM(BA256,BA310,BA364,BA418,BA472,BA550,BA604,BA658,BA712))</f>
        <v>#N/A</v>
      </c>
      <c r="BB820" s="91" t="e">
        <f t="shared" ref="BB820:BB828" ca="1" si="2230">IF($D820="new",SUM(BB40,BB148,BB202,BB256,BB310,BB364,BB418,BB472,BB550,BB604,BB658,BB712),SUM(BB256,BB310,BB364,BB418,BB472,BB550,BB604,BB658,BB712))</f>
        <v>#N/A</v>
      </c>
      <c r="BC820" t="e">
        <f t="shared" ref="BC820:BC828" ca="1" si="2231">IF($D820="new",SUM(BC40,BC148,BC202,BC256,BC310,BC364,BC418,BC472,BC550,BC604,BC658,BC712),SUM(BC256,BC310,BC364,BC418,BC472,BC550,BC604,BC658,BC712))</f>
        <v>#N/A</v>
      </c>
      <c r="BD820" t="e">
        <f t="shared" ref="BD820:BD828" ca="1" si="2232">IF($D820="new",SUM(BD40,BD148,BD202,BD256,BD310,BD364,BD418,BD472,BD550,BD604,BD658,BD712),SUM(BD256,BD310,BD364,BD418,BD472,BD550,BD604,BD658,BD712))</f>
        <v>#N/A</v>
      </c>
      <c r="BE820" t="e">
        <f t="shared" ref="BE820:BE828" ca="1" si="2233">IF($D820="new",SUM(BE40,BE148,BE202,BE256,BE310,BE364,BE418,BE472,BE550,BE604,BE658,BE712),SUM(BE256,BE310,BE364,BE418,BE472,BE550,BE604,BE658,BE712))</f>
        <v>#N/A</v>
      </c>
      <c r="BF820" t="e">
        <f t="shared" ref="BF820:BF828" ca="1" si="2234">IF($D820="new",SUM(BF40,BF148,BF202,BF256,BF310,BF364,BF418,BF472,BF550,BF604,BF658,BF712),SUM(BF256,BF310,BF364,BF418,BF472,BF550,BF604,BF658,BF712))</f>
        <v>#N/A</v>
      </c>
      <c r="BG820" t="e">
        <f t="shared" ref="BG820:BG828" ca="1" si="2235">IF($D820="new",SUM(BG40,BG148,BG202,BG256,BG310,BG364,BG418,BG472,BG550,BG604,BG658,BG712),SUM(BG256,BG310,BG364,BG418,BG472,BG550,BG604,BG658,BG712))</f>
        <v>#N/A</v>
      </c>
      <c r="BH820" t="e">
        <f t="shared" ref="BH820:BH828" ca="1" si="2236">IF($D820="new",SUM(BH40,BH148,BH202,BH256,BH310,BH364,BH418,BH472,BH550,BH604,BH658,BH712),SUM(BH256,BH310,BH364,BH418,BH472,BH550,BH604,BH658,BH712))</f>
        <v>#N/A</v>
      </c>
      <c r="BI820" t="e">
        <f t="shared" ref="BI820:BI828" ca="1" si="2237">IF($D820="new",SUM(BI40,BI148,BI202,BI256,BI310,BI364,BI418,BI472,BI550,BI604,BI658,BI712),SUM(BI256,BI310,BI364,BI418,BI472,BI550,BI604,BI658,BI712))</f>
        <v>#N/A</v>
      </c>
      <c r="BJ820" t="e">
        <f t="shared" ref="BJ820:BJ828" ca="1" si="2238">IF($D820="new",SUM(BJ40,BJ148,BJ202,BJ256,BJ310,BJ364,BJ418,BJ472,BJ550,BJ604,BJ658,BJ712),SUM(BJ256,BJ310,BJ364,BJ418,BJ472,BJ550,BJ604,BJ658,BJ712))</f>
        <v>#N/A</v>
      </c>
      <c r="BK820" t="e">
        <f t="shared" ref="BK820:BK828" ca="1" si="2239">IF($D820="new",SUM(BK40,BK148,BK202,BK256,BK310,BK364,BK418,BK472,BK550,BK604,BK658,BK712),SUM(BK256,BK310,BK364,BK418,BK472,BK550,BK604,BK658,BK712))</f>
        <v>#N/A</v>
      </c>
      <c r="BL820" t="e">
        <f t="shared" ref="BL820:BL828" ca="1" si="2240">IF($D820="new",SUM(BL40,BL148,BL202,BL256,BL310,BL364,BL418,BL472,BL550,BL604,BL658,BL712),SUM(BL256,BL310,BL364,BL418,BL472,BL550,BL604,BL658,BL712))</f>
        <v>#N/A</v>
      </c>
      <c r="BM820" t="e">
        <f t="shared" ref="BM820:BM828" ca="1" si="2241">IF($D820="new",SUM(BM40,BM148,BM202,BM256,BM310,BM364,BM418,BM472,BM550,BM604,BM658,BM712),SUM(BM256,BM310,BM364,BM418,BM472,BM550,BM604,BM658,BM712))</f>
        <v>#N/A</v>
      </c>
      <c r="BN820" t="e">
        <f t="shared" ref="BN820:BN828" ca="1" si="2242">IF($D820="new",SUM(BN40,BN148,BN202,BN256,BN310,BN364,BN418,BN472,BN550,BN604,BN658,BN712),SUM(BN256,BN310,BN364,BN418,BN472,BN550,BN604,BN658,BN712))</f>
        <v>#N/A</v>
      </c>
      <c r="BO820" t="e">
        <f t="shared" ref="BO820:BO828" ca="1" si="2243">IF($D820="new",SUM(BO40,BO148,BO202,BO256,BO310,BO364,BO418,BO472,BO550,BO604,BO658,BO712),SUM(BO256,BO310,BO364,BO418,BO472,BO550,BO604,BO658,BO712))</f>
        <v>#N/A</v>
      </c>
      <c r="BP820" t="e">
        <f t="shared" ref="BP820:BP828" ca="1" si="2244">IF($D820="new",SUM(BP40,BP148,BP202,BP256,BP310,BP364,BP418,BP472,BP550,BP604,BP658,BP712),SUM(BP256,BP310,BP364,BP418,BP472,BP550,BP604,BP658,BP712))</f>
        <v>#N/A</v>
      </c>
      <c r="BQ820" t="e">
        <f t="shared" ref="BQ820:BQ828" ca="1" si="2245">IF($D820="new",SUM(BQ40,BQ148,BQ202,BQ256,BQ310,BQ364,BQ418,BQ472,BQ550,BQ604,BQ658,BQ712),SUM(BQ256,BQ310,BQ364,BQ418,BQ472,BQ550,BQ604,BQ658,BQ712))</f>
        <v>#N/A</v>
      </c>
      <c r="BR820" t="e">
        <f t="shared" ref="BR820:BR828" ca="1" si="2246">IF($D820="new",SUM(BR40,BR148,BR202,BR256,BR310,BR364,BR418,BR472,BR550,BR604,BR658,BR712),SUM(BR256,BR310,BR364,BR418,BR472,BR550,BR604,BR658,BR712))</f>
        <v>#N/A</v>
      </c>
      <c r="BS820" t="e">
        <f t="shared" ref="BS820:BS828" ca="1" si="2247">IF($D820="new",SUM(BS40,BS148,BS202,BS256,BS310,BS364,BS418,BS472,BS550,BS604,BS658,BS712),SUM(BS256,BS310,BS364,BS418,BS472,BS550,BS604,BS658,BS712))</f>
        <v>#N/A</v>
      </c>
      <c r="BT820" t="e">
        <f t="shared" ref="BT820:BT828" ca="1" si="2248">IF($D820="new",SUM(BT40,BT148,BT202,BT256,BT310,BT364,BT418,BT472,BT550,BT604,BT658,BT712),SUM(BT256,BT310,BT364,BT418,BT472,BT550,BT604,BT658,BT712))</f>
        <v>#N/A</v>
      </c>
      <c r="BU820" t="e">
        <f t="shared" ref="BU820:BU828" ca="1" si="2249">IF($D820="new",SUM(BU40,BU148,BU202,BU256,BU310,BU364,BU418,BU472,BU550,BU604,BU658,BU712),SUM(BU256,BU310,BU364,BU418,BU472,BU550,BU604,BU658,BU712))</f>
        <v>#N/A</v>
      </c>
      <c r="BV820" t="e">
        <f t="shared" ref="BV820:BV828" ca="1" si="2250">IF($D820="new",SUM(BV40,BV148,BV202,BV256,BV310,BV364,BV418,BV472,BV550,BV604,BV658,BV712),SUM(BV256,BV310,BV364,BV418,BV472,BV550,BV604,BV658,BV712))</f>
        <v>#N/A</v>
      </c>
      <c r="BW820" t="e">
        <f t="shared" ref="BW820:BW828" ca="1" si="2251">IF($D820="new",SUM(BW40,BW148,BW202,BW256,BW310,BW364,BW418,BW472,BW550,BW604,BW658,BW712),SUM(BW256,BW310,BW364,BW418,BW472,BW550,BW604,BW658,BW712))</f>
        <v>#N/A</v>
      </c>
      <c r="BX820" t="e">
        <f t="shared" ref="BX820:BX828" ca="1" si="2252">IF($D820="new",SUM(BX40,BX148,BX202,BX256,BX310,BX364,BX418,BX472,BX550,BX604,BX658,BX712),SUM(BX256,BX310,BX364,BX418,BX472,BX550,BX604,BX658,BX712))</f>
        <v>#N/A</v>
      </c>
      <c r="BY820" t="e">
        <f t="shared" ref="BY820:BY828" ca="1" si="2253">IF($D820="new",SUM(BY40,BY148,BY202,BY256,BY310,BY364,BY418,BY472,BY550,BY604,BY658,BY712),SUM(BY256,BY310,BY364,BY418,BY472,BY550,BY604,BY658,BY712))</f>
        <v>#N/A</v>
      </c>
      <c r="BZ820" t="e">
        <f t="shared" ref="BZ820:BZ828" ca="1" si="2254">IF($D820="new",SUM(BZ40,BZ148,BZ202,BZ256,BZ310,BZ364,BZ418,BZ472,BZ550,BZ604,BZ658,BZ712),SUM(BZ256,BZ310,BZ364,BZ418,BZ472,BZ550,BZ604,BZ658,BZ712))</f>
        <v>#N/A</v>
      </c>
      <c r="CA820" t="e">
        <f t="shared" ref="CA820:CA828" ca="1" si="2255">IF($D820="new",SUM(CA40,CA148,CA202,CA256,CA310,CA364,CA418,CA472,CA550,CA604,CA658,CA712),SUM(CA256,CA310,CA364,CA418,CA472,CA550,CA604,CA658,CA712))</f>
        <v>#N/A</v>
      </c>
      <c r="CB820" t="e">
        <f t="shared" ref="CB820:CB828" ca="1" si="2256">IF($D820="new",SUM(CB40,CB148,CB202,CB256,CB310,CB364,CB418,CB472,CB550,CB604,CB658,CB712),SUM(CB256,CB310,CB364,CB418,CB472,CB550,CB604,CB658,CB712))</f>
        <v>#N/A</v>
      </c>
      <c r="CC820" t="e">
        <f t="shared" ref="CC820:CC828" ca="1" si="2257">IF($D820="new",SUM(CC40,CC148,CC202,CC256,CC310,CC364,CC418,CC472,CC550,CC604,CC658,CC712),SUM(CC256,CC310,CC364,CC418,CC472,CC550,CC604,CC658,CC712))</f>
        <v>#N/A</v>
      </c>
      <c r="CD820" t="e">
        <f t="shared" ref="CD820:CD828" ca="1" si="2258">IF($D820="new",SUM(CD40,CD148,CD202,CD256,CD310,CD364,CD418,CD472,CD550,CD604,CD658,CD712),SUM(CD256,CD310,CD364,CD418,CD472,CD550,CD604,CD658,CD712))</f>
        <v>#N/A</v>
      </c>
      <c r="CE820" t="e">
        <f t="shared" ref="CE820:CE828" ca="1" si="2259">IF($D820="new",SUM(CE40,CE148,CE202,CE256,CE310,CE364,CE418,CE472,CE550,CE604,CE658,CE712),SUM(CE256,CE310,CE364,CE418,CE472,CE550,CE604,CE658,CE712))</f>
        <v>#N/A</v>
      </c>
      <c r="CF820" s="91" t="e">
        <f t="shared" ref="CF820:CF828" ca="1" si="2260">IF($D820="new",SUM(CF40,CF148,CF202,CF256,CF310,CF364,CF418,CF472,CF550,CF604,CF658,CF712),SUM(CF256,CF310,CF364,CF418,CF472,CF550,CF604,CF658,CF712))</f>
        <v>#N/A</v>
      </c>
      <c r="CG820" t="e">
        <f t="shared" ref="CG820:CG828" ca="1" si="2261">IF($D820="new",SUM(CG40,CG148,CG202,CG256,CG310,CG364,CG418,CG472,CG550,CG604,CG658,CG712),SUM(CG256,CG310,CG364,CG418,CG472,CG550,CG604,CG658,CG712))</f>
        <v>#N/A</v>
      </c>
      <c r="CH820" t="e">
        <f t="shared" ref="CH820:CH828" ca="1" si="2262">IF($D820="new",SUM(CH40,CH148,CH202,CH256,CH310,CH364,CH418,CH472,CH550,CH604,CH658,CH712),SUM(CH256,CH310,CH364,CH418,CH472,CH550,CH604,CH658,CH712))</f>
        <v>#N/A</v>
      </c>
      <c r="CI820" t="e">
        <f t="shared" ref="CI820:CI828" ca="1" si="2263">IF($D820="new",SUM(CI40,CI148,CI202,CI256,CI310,CI364,CI418,CI472,CI550,CI604,CI658,CI712),SUM(CI256,CI310,CI364,CI418,CI472,CI550,CI604,CI658,CI712))</f>
        <v>#N/A</v>
      </c>
      <c r="CJ820" t="e">
        <f t="shared" ref="CJ820:CJ828" ca="1" si="2264">IF($D820="new",SUM(CJ40,CJ148,CJ202,CJ256,CJ310,CJ364,CJ418,CJ472,CJ550,CJ604,CJ658,CJ712),SUM(CJ256,CJ310,CJ364,CJ418,CJ472,CJ550,CJ604,CJ658,CJ712))</f>
        <v>#N/A</v>
      </c>
      <c r="CK820" t="e">
        <f t="shared" ref="CK820:CK828" ca="1" si="2265">IF($D820="new",SUM(CK40,CK148,CK202,CK256,CK310,CK364,CK418,CK472,CK550,CK604,CK658,CK712),SUM(CK256,CK310,CK364,CK418,CK472,CK550,CK604,CK658,CK712))</f>
        <v>#N/A</v>
      </c>
      <c r="CL820" t="e">
        <f t="shared" ref="CL820:CL828" ca="1" si="2266">IF($D820="new",SUM(CL40,CL148,CL202,CL256,CL310,CL364,CL418,CL472,CL550,CL604,CL658,CL712),SUM(CL256,CL310,CL364,CL418,CL472,CL550,CL604,CL658,CL712))</f>
        <v>#N/A</v>
      </c>
      <c r="CM820" t="e">
        <f t="shared" ref="CM820:CM828" ca="1" si="2267">IF($D820="new",SUM(CM40,CM148,CM202,CM256,CM310,CM364,CM418,CM472,CM550,CM604,CM658,CM712),SUM(CM256,CM310,CM364,CM418,CM472,CM550,CM604,CM658,CM712))</f>
        <v>#N/A</v>
      </c>
      <c r="CN820" t="e">
        <f t="shared" ref="CN820:CN828" ca="1" si="2268">IF($D820="new",SUM(CN40,CN148,CN202,CN256,CN310,CN364,CN418,CN472,CN550,CN604,CN658,CN712),SUM(CN256,CN310,CN364,CN418,CN472,CN550,CN604,CN658,CN712))</f>
        <v>#N/A</v>
      </c>
      <c r="CO820" t="e">
        <f t="shared" ref="CO820:CO828" ca="1" si="2269">IF($D820="new",SUM(CO40,CO148,CO202,CO256,CO310,CO364,CO418,CO472,CO550,CO604,CO658,CO712),SUM(CO256,CO310,CO364,CO418,CO472,CO550,CO604,CO658,CO712))</f>
        <v>#N/A</v>
      </c>
      <c r="CP820" t="e">
        <f t="shared" ref="CP820:CP828" ca="1" si="2270">IF($D820="new",SUM(CP40,CP148,CP202,CP256,CP310,CP364,CP418,CP472,CP550,CP604,CP658,CP712),SUM(CP256,CP310,CP364,CP418,CP472,CP550,CP604,CP658,CP712))</f>
        <v>#N/A</v>
      </c>
      <c r="CQ820" t="e">
        <f t="shared" ref="CQ820:CQ828" ca="1" si="2271">IF($D820="new",SUM(CQ40,CQ148,CQ202,CQ256,CQ310,CQ364,CQ418,CQ472,CQ550,CQ604,CQ658,CQ712),SUM(CQ256,CQ310,CQ364,CQ418,CQ472,CQ550,CQ604,CQ658,CQ712))</f>
        <v>#N/A</v>
      </c>
      <c r="CR820" t="e">
        <f t="shared" ref="CR820:CR828" ca="1" si="2272">IF($D820="new",SUM(CR40,CR148,CR202,CR256,CR310,CR364,CR418,CR472,CR550,CR604,CR658,CR712),SUM(CR256,CR310,CR364,CR418,CR472,CR550,CR604,CR658,CR712))</f>
        <v>#N/A</v>
      </c>
      <c r="CS820" t="e">
        <f t="shared" ref="CS820:CS828" ca="1" si="2273">IF($D820="new",SUM(CS40,CS148,CS202,CS256,CS310,CS364,CS418,CS472,CS550,CS604,CS658,CS712),SUM(CS256,CS310,CS364,CS418,CS472,CS550,CS604,CS658,CS712))</f>
        <v>#N/A</v>
      </c>
      <c r="CT820" t="e">
        <f t="shared" ref="CT820:CT828" ca="1" si="2274">IF($D820="new",SUM(CT40,CT148,CT202,CT256,CT310,CT364,CT418,CT472,CT550,CT604,CT658,CT712),SUM(CT256,CT310,CT364,CT418,CT472,CT550,CT604,CT658,CT712))</f>
        <v>#N/A</v>
      </c>
      <c r="CU820" t="e">
        <f t="shared" ref="CU820:CU828" ca="1" si="2275">IF($D820="new",SUM(CU40,CU148,CU202,CU256,CU310,CU364,CU418,CU472,CU550,CU604,CU658,CU712),SUM(CU256,CU310,CU364,CU418,CU472,CU550,CU604,CU658,CU712))</f>
        <v>#N/A</v>
      </c>
      <c r="CV820" t="e">
        <f t="shared" ref="CV820:CV828" ca="1" si="2276">IF($D820="new",SUM(CV40,CV148,CV202,CV256,CV310,CV364,CV418,CV472,CV550,CV604,CV658,CV712),SUM(CV256,CV310,CV364,CV418,CV472,CV550,CV604,CV658,CV712))</f>
        <v>#N/A</v>
      </c>
      <c r="CW820" t="e">
        <f t="shared" ref="CW820:CW828" ca="1" si="2277">IF($D820="new",SUM(CW40,CW148,CW202,CW256,CW310,CW364,CW418,CW472,CW550,CW604,CW658,CW712),SUM(CW256,CW310,CW364,CW418,CW472,CW550,CW604,CW658,CW712))</f>
        <v>#N/A</v>
      </c>
      <c r="CX820" t="e">
        <f t="shared" ref="CX820:CX828" ca="1" si="2278">IF($D820="new",SUM(CX40,CX148,CX202,CX256,CX310,CX364,CX418,CX472,CX550,CX604,CX658,CX712),SUM(CX256,CX310,CX364,CX418,CX472,CX550,CX604,CX658,CX712))</f>
        <v>#N/A</v>
      </c>
      <c r="CY820" t="e">
        <f t="shared" ref="CY820:CY828" ca="1" si="2279">IF($D820="new",SUM(CY40,CY148,CY202,CY256,CY310,CY364,CY418,CY472,CY550,CY604,CY658,CY712),SUM(CY256,CY310,CY364,CY418,CY472,CY550,CY604,CY658,CY712))</f>
        <v>#N/A</v>
      </c>
      <c r="CZ820" t="e">
        <f t="shared" ref="CZ820:CZ828" ca="1" si="2280">IF($D820="new",SUM(CZ40,CZ148,CZ202,CZ256,CZ310,CZ364,CZ418,CZ472,CZ550,CZ604,CZ658,CZ712),SUM(CZ256,CZ310,CZ364,CZ418,CZ472,CZ550,CZ604,CZ658,CZ712))</f>
        <v>#N/A</v>
      </c>
      <c r="DA820" t="e">
        <f t="shared" ref="DA820:DA828" ca="1" si="2281">IF($D820="new",SUM(DA40,DA148,DA202,DA256,DA310,DA364,DA418,DA472,DA550,DA604,DA658,DA712),SUM(DA256,DA310,DA364,DA418,DA472,DA550,DA604,DA658,DA712))</f>
        <v>#N/A</v>
      </c>
      <c r="DB820" t="e">
        <f t="shared" ref="DB820:DB828" ca="1" si="2282">IF($D820="new",SUM(DB40,DB148,DB202,DB256,DB310,DB364,DB418,DB472,DB550,DB604,DB658,DB712),SUM(DB256,DB310,DB364,DB418,DB472,DB550,DB604,DB658,DB712))</f>
        <v>#N/A</v>
      </c>
      <c r="DC820" t="e">
        <f t="shared" ref="DC820:DC828" ca="1" si="2283">IF($D820="new",SUM(DC40,DC148,DC202,DC256,DC310,DC364,DC418,DC472,DC550,DC604,DC658,DC712),SUM(DC256,DC310,DC364,DC418,DC472,DC550,DC604,DC658,DC712))</f>
        <v>#N/A</v>
      </c>
      <c r="DD820" t="e">
        <f t="shared" ref="DD820:DD828" ca="1" si="2284">IF($D820="new",SUM(DD40,DD148,DD202,DD256,DD310,DD364,DD418,DD472,DD550,DD604,DD658,DD712),SUM(DD256,DD310,DD364,DD418,DD472,DD550,DD604,DD658,DD712))</f>
        <v>#N/A</v>
      </c>
      <c r="DE820" t="e">
        <f t="shared" ref="DE820:DE828" ca="1" si="2285">IF($D820="new",SUM(DE40,DE148,DE202,DE256,DE310,DE364,DE418,DE472,DE550,DE604,DE658,DE712),SUM(DE256,DE310,DE364,DE418,DE472,DE550,DE604,DE658,DE712))</f>
        <v>#N/A</v>
      </c>
      <c r="DF820" t="e">
        <f t="shared" ref="DF820:DF828" ca="1" si="2286">IF($D820="new",SUM(DF40,DF148,DF202,DF256,DF310,DF364,DF418,DF472,DF550,DF604,DF658,DF712),SUM(DF256,DF310,DF364,DF418,DF472,DF550,DF604,DF658,DF712))</f>
        <v>#N/A</v>
      </c>
      <c r="DG820" t="e">
        <f t="shared" ref="DG820:DG828" ca="1" si="2287">IF($D820="new",SUM(DG40,DG148,DG202,DG256,DG310,DG364,DG418,DG472,DG550,DG604,DG658,DG712),SUM(DG256,DG310,DG364,DG418,DG472,DG550,DG604,DG658,DG712))</f>
        <v>#N/A</v>
      </c>
      <c r="DH820" t="e">
        <f t="shared" ref="DH820:DH828" ca="1" si="2288">IF($D820="new",SUM(DH40,DH148,DH202,DH256,DH310,DH364,DH418,DH472,DH550,DH604,DH658,DH712),SUM(DH256,DH310,DH364,DH418,DH472,DH550,DH604,DH658,DH712))</f>
        <v>#N/A</v>
      </c>
      <c r="DI820" t="e">
        <f t="shared" ref="DI820:DI828" ca="1" si="2289">IF($D820="new",SUM(DI40,DI148,DI202,DI256,DI310,DI364,DI418,DI472,DI550,DI604,DI658,DI712),SUM(DI256,DI310,DI364,DI418,DI472,DI550,DI604,DI658,DI712))</f>
        <v>#N/A</v>
      </c>
      <c r="DJ820" s="91" t="e">
        <f t="shared" ref="DJ820:DJ828" ca="1" si="2290">IF($D820="new",SUM(DJ40,DJ148,DJ202,DJ256,DJ310,DJ364,DJ418,DJ472,DJ550,DJ604,DJ658,DJ712),SUM(DJ256,DJ310,DJ364,DJ418,DJ472,DJ550,DJ604,DJ658,DJ712))</f>
        <v>#N/A</v>
      </c>
      <c r="DK820" t="e">
        <f t="shared" ref="DK820:DK828" ca="1" si="2291">IF($D820="new",SUM(DK40,DK148,DK202,DK256,DK310,DK364,DK418,DK472,DK550,DK604,DK658,DK712),SUM(DK256,DK310,DK364,DK418,DK472,DK550,DK604,DK658,DK712))</f>
        <v>#N/A</v>
      </c>
      <c r="DL820" t="e">
        <f t="shared" ref="DL820:DL828" ca="1" si="2292">IF($D820="new",SUM(DL40,DL148,DL202,DL256,DL310,DL364,DL418,DL472,DL550,DL604,DL658,DL712),SUM(DL256,DL310,DL364,DL418,DL472,DL550,DL604,DL658,DL712))</f>
        <v>#N/A</v>
      </c>
      <c r="DM820" t="e">
        <f t="shared" ref="DM820:DM828" ca="1" si="2293">IF($D820="new",SUM(DM40,DM148,DM202,DM256,DM310,DM364,DM418,DM472,DM550,DM604,DM658,DM712),SUM(DM256,DM310,DM364,DM418,DM472,DM550,DM604,DM658,DM712))</f>
        <v>#N/A</v>
      </c>
      <c r="DN820" t="e">
        <f t="shared" ref="DN820:DN828" ca="1" si="2294">IF($D820="new",SUM(DN40,DN148,DN202,DN256,DN310,DN364,DN418,DN472,DN550,DN604,DN658,DN712),SUM(DN256,DN310,DN364,DN418,DN472,DN550,DN604,DN658,DN712))</f>
        <v>#N/A</v>
      </c>
      <c r="DO820" t="e">
        <f t="shared" ref="DO820:DO828" ca="1" si="2295">IF($D820="new",SUM(DO40,DO148,DO202,DO256,DO310,DO364,DO418,DO472,DO550,DO604,DO658,DO712),SUM(DO256,DO310,DO364,DO418,DO472,DO550,DO604,DO658,DO712))</f>
        <v>#N/A</v>
      </c>
      <c r="DP820" t="e">
        <f t="shared" ref="DP820:DP828" ca="1" si="2296">IF($D820="new",SUM(DP40,DP148,DP202,DP256,DP310,DP364,DP418,DP472,DP550,DP604,DP658,DP712),SUM(DP256,DP310,DP364,DP418,DP472,DP550,DP604,DP658,DP712))</f>
        <v>#N/A</v>
      </c>
      <c r="DQ820" t="e">
        <f t="shared" ref="DQ820:DQ828" ca="1" si="2297">IF($D820="new",SUM(DQ40,DQ148,DQ202,DQ256,DQ310,DQ364,DQ418,DQ472,DQ550,DQ604,DQ658,DQ712),SUM(DQ256,DQ310,DQ364,DQ418,DQ472,DQ550,DQ604,DQ658,DQ712))</f>
        <v>#N/A</v>
      </c>
      <c r="DR820" t="e">
        <f t="shared" ref="DR820:DR828" ca="1" si="2298">IF($D820="new",SUM(DR40,DR148,DR202,DR256,DR310,DR364,DR418,DR472,DR550,DR604,DR658,DR712),SUM(DR256,DR310,DR364,DR418,DR472,DR550,DR604,DR658,DR712))</f>
        <v>#N/A</v>
      </c>
      <c r="DS820" t="e">
        <f t="shared" ref="DS820:DS828" ca="1" si="2299">IF($D820="new",SUM(DS40,DS148,DS202,DS256,DS310,DS364,DS418,DS472,DS550,DS604,DS658,DS712),SUM(DS256,DS310,DS364,DS418,DS472,DS550,DS604,DS658,DS712))</f>
        <v>#N/A</v>
      </c>
      <c r="DT820" t="e">
        <f t="shared" ref="DT820:DT828" ca="1" si="2300">IF($D820="new",SUM(DT40,DT148,DT202,DT256,DT310,DT364,DT418,DT472,DT550,DT604,DT658,DT712),SUM(DT256,DT310,DT364,DT418,DT472,DT550,DT604,DT658,DT712))</f>
        <v>#N/A</v>
      </c>
      <c r="DU820" t="e">
        <f t="shared" ref="DU820:DU828" ca="1" si="2301">IF($D820="new",SUM(DU40,DU148,DU202,DU256,DU310,DU364,DU418,DU472,DU550,DU604,DU658,DU712),SUM(DU256,DU310,DU364,DU418,DU472,DU550,DU604,DU658,DU712))</f>
        <v>#N/A</v>
      </c>
      <c r="DV820" t="e">
        <f t="shared" ref="DV820:DV828" ca="1" si="2302">IF($D820="new",SUM(DV40,DV148,DV202,DV256,DV310,DV364,DV418,DV472,DV550,DV604,DV658,DV712),SUM(DV256,DV310,DV364,DV418,DV472,DV550,DV604,DV658,DV712))</f>
        <v>#N/A</v>
      </c>
      <c r="DW820" t="e">
        <f t="shared" ref="DW820:DW828" ca="1" si="2303">IF($D820="new",SUM(DW40,DW148,DW202,DW256,DW310,DW364,DW418,DW472,DW550,DW604,DW658,DW712),SUM(DW256,DW310,DW364,DW418,DW472,DW550,DW604,DW658,DW712))</f>
        <v>#N/A</v>
      </c>
      <c r="DX820" t="e">
        <f t="shared" ref="DX820:DX828" ca="1" si="2304">IF($D820="new",SUM(DX40,DX148,DX202,DX256,DX310,DX364,DX418,DX472,DX550,DX604,DX658,DX712),SUM(DX256,DX310,DX364,DX418,DX472,DX550,DX604,DX658,DX712))</f>
        <v>#N/A</v>
      </c>
      <c r="DY820" t="e">
        <f t="shared" ref="DY820:DY828" ca="1" si="2305">IF($D820="new",SUM(DY40,DY148,DY202,DY256,DY310,DY364,DY418,DY472,DY550,DY604,DY658,DY712),SUM(DY256,DY310,DY364,DY418,DY472,DY550,DY604,DY658,DY712))</f>
        <v>#N/A</v>
      </c>
      <c r="DZ820" t="e">
        <f t="shared" ref="DZ820:DZ828" ca="1" si="2306">IF($D820="new",SUM(DZ40,DZ148,DZ202,DZ256,DZ310,DZ364,DZ418,DZ472,DZ550,DZ604,DZ658,DZ712),SUM(DZ256,DZ310,DZ364,DZ418,DZ472,DZ550,DZ604,DZ658,DZ712))</f>
        <v>#N/A</v>
      </c>
      <c r="EA820" t="e">
        <f t="shared" ref="EA820:EA828" ca="1" si="2307">IF($D820="new",SUM(EA40,EA148,EA202,EA256,EA310,EA364,EA418,EA472,EA550,EA604,EA658,EA712),SUM(EA256,EA310,EA364,EA418,EA472,EA550,EA604,EA658,EA712))</f>
        <v>#N/A</v>
      </c>
      <c r="EB820" t="e">
        <f t="shared" ref="EB820:EB828" ca="1" si="2308">IF($D820="new",SUM(EB40,EB148,EB202,EB256,EB310,EB364,EB418,EB472,EB550,EB604,EB658,EB712),SUM(EB256,EB310,EB364,EB418,EB472,EB550,EB604,EB658,EB712))</f>
        <v>#N/A</v>
      </c>
      <c r="EC820" t="e">
        <f t="shared" ref="EC820:EC828" ca="1" si="2309">IF($D820="new",SUM(EC40,EC148,EC202,EC256,EC310,EC364,EC418,EC472,EC550,EC604,EC658,EC712),SUM(EC256,EC310,EC364,EC418,EC472,EC550,EC604,EC658,EC712))</f>
        <v>#N/A</v>
      </c>
      <c r="ED820" t="e">
        <f t="shared" ref="ED820:ED828" ca="1" si="2310">IF($D820="new",SUM(ED40,ED148,ED202,ED256,ED310,ED364,ED418,ED472,ED550,ED604,ED658,ED712),SUM(ED256,ED310,ED364,ED418,ED472,ED550,ED604,ED658,ED712))</f>
        <v>#N/A</v>
      </c>
      <c r="EE820" t="e">
        <f t="shared" ref="EE820:EE828" ca="1" si="2311">IF($D820="new",SUM(EE40,EE148,EE202,EE256,EE310,EE364,EE418,EE472,EE550,EE604,EE658,EE712),SUM(EE256,EE310,EE364,EE418,EE472,EE550,EE604,EE658,EE712))</f>
        <v>#N/A</v>
      </c>
      <c r="EF820" t="e">
        <f t="shared" ref="EF820:EF828" ca="1" si="2312">IF($D820="new",SUM(EF40,EF148,EF202,EF256,EF310,EF364,EF418,EF472,EF550,EF604,EF658,EF712),SUM(EF256,EF310,EF364,EF418,EF472,EF550,EF604,EF658,EF712))</f>
        <v>#N/A</v>
      </c>
      <c r="EG820" t="e">
        <f t="shared" ref="EG820:EG828" ca="1" si="2313">IF($D820="new",SUM(EG40,EG148,EG202,EG256,EG310,EG364,EG418,EG472,EG550,EG604,EG658,EG712),SUM(EG256,EG310,EG364,EG418,EG472,EG550,EG604,EG658,EG712))</f>
        <v>#N/A</v>
      </c>
      <c r="EH820" t="e">
        <f t="shared" ref="EH820:EH828" ca="1" si="2314">IF($D820="new",SUM(EH40,EH148,EH202,EH256,EH310,EH364,EH418,EH472,EH550,EH604,EH658,EH712),SUM(EH256,EH310,EH364,EH418,EH472,EH550,EH604,EH658,EH712))</f>
        <v>#N/A</v>
      </c>
      <c r="EI820" t="e">
        <f t="shared" ref="EI820:EI828" ca="1" si="2315">IF($D820="new",SUM(EI40,EI148,EI202,EI256,EI310,EI364,EI418,EI472,EI550,EI604,EI658,EI712),SUM(EI256,EI310,EI364,EI418,EI472,EI550,EI604,EI658,EI712))</f>
        <v>#N/A</v>
      </c>
      <c r="EJ820" t="e">
        <f t="shared" ref="EJ820:EJ828" ca="1" si="2316">IF($D820="new",SUM(EJ40,EJ148,EJ202,EJ256,EJ310,EJ364,EJ418,EJ472,EJ550,EJ604,EJ658,EJ712),SUM(EJ256,EJ310,EJ364,EJ418,EJ472,EJ550,EJ604,EJ658,EJ712))</f>
        <v>#N/A</v>
      </c>
      <c r="EK820" t="e">
        <f t="shared" ref="EK820:EK828" ca="1" si="2317">IF($D820="new",SUM(EK40,EK148,EK202,EK256,EK310,EK364,EK418,EK472,EK550,EK604,EK658,EK712),SUM(EK256,EK310,EK364,EK418,EK472,EK550,EK604,EK658,EK712))</f>
        <v>#N/A</v>
      </c>
      <c r="EL820" t="e">
        <f t="shared" ref="EL820:EL828" ca="1" si="2318">IF($D820="new",SUM(EL40,EL148,EL202,EL256,EL310,EL364,EL418,EL472,EL550,EL604,EL658,EL712),SUM(EL256,EL310,EL364,EL418,EL472,EL550,EL604,EL658,EL712))</f>
        <v>#N/A</v>
      </c>
      <c r="EM820" t="e">
        <f t="shared" ref="EM820:EM828" ca="1" si="2319">IF($D820="new",SUM(EM40,EM148,EM202,EM256,EM310,EM364,EM418,EM472,EM550,EM604,EM658,EM712),SUM(EM256,EM310,EM364,EM418,EM472,EM550,EM604,EM658,EM712))</f>
        <v>#N/A</v>
      </c>
      <c r="EN820" s="91" t="e">
        <f t="shared" ref="EN820:EN828" ca="1" si="2320">IF($D820="new",SUM(EN40,EN148,EN202,EN256,EN310,EN364,EN418,EN472,EN550,EN604,EN658,EN712),SUM(EN256,EN310,EN364,EN418,EN472,EN550,EN604,EN658,EN712))</f>
        <v>#N/A</v>
      </c>
    </row>
    <row r="821" spans="1:144">
      <c r="A821">
        <f ca="1"/>
        <v>0</v>
      </c>
      <c r="B821">
        <f ca="1"/>
        <v>0</v>
      </c>
      <c r="C821">
        <f ca="1"/>
        <v>0</v>
      </c>
      <c r="D821" t="str">
        <f ca="1"/>
        <v/>
      </c>
      <c r="E821">
        <f ca="1"/>
        <v>0</v>
      </c>
      <c r="F821">
        <f ca="1"/>
        <v>0</v>
      </c>
      <c r="G821">
        <f ca="1"/>
        <v>0</v>
      </c>
      <c r="H821" t="str">
        <f ca="1"/>
        <v/>
      </c>
      <c r="I821">
        <f ca="1"/>
        <v>0</v>
      </c>
      <c r="J821" t="str">
        <f ca="1"/>
        <v/>
      </c>
      <c r="K821" t="str">
        <f ca="1"/>
        <v>0</v>
      </c>
      <c r="L821" t="str">
        <f ca="1"/>
        <v>0</v>
      </c>
      <c r="M821" t="str">
        <f ca="1"/>
        <v>0</v>
      </c>
      <c r="X821" s="91" t="e">
        <f t="shared" ca="1" si="2200"/>
        <v>#N/A</v>
      </c>
      <c r="Y821" t="e">
        <f t="shared" ca="1" si="2201"/>
        <v>#N/A</v>
      </c>
      <c r="Z821" t="e">
        <f t="shared" ca="1" si="2202"/>
        <v>#N/A</v>
      </c>
      <c r="AA821" t="e">
        <f t="shared" ca="1" si="2203"/>
        <v>#N/A</v>
      </c>
      <c r="AB821" t="e">
        <f t="shared" ca="1" si="2204"/>
        <v>#N/A</v>
      </c>
      <c r="AC821" t="e">
        <f t="shared" ca="1" si="2205"/>
        <v>#N/A</v>
      </c>
      <c r="AD821" t="e">
        <f t="shared" ca="1" si="2206"/>
        <v>#N/A</v>
      </c>
      <c r="AE821" t="e">
        <f t="shared" ca="1" si="2207"/>
        <v>#N/A</v>
      </c>
      <c r="AF821" t="e">
        <f t="shared" ca="1" si="2208"/>
        <v>#N/A</v>
      </c>
      <c r="AG821" t="e">
        <f t="shared" ca="1" si="2209"/>
        <v>#N/A</v>
      </c>
      <c r="AH821" t="e">
        <f t="shared" ca="1" si="2210"/>
        <v>#N/A</v>
      </c>
      <c r="AI821" t="e">
        <f t="shared" ca="1" si="2211"/>
        <v>#N/A</v>
      </c>
      <c r="AJ821" t="e">
        <f t="shared" ca="1" si="2212"/>
        <v>#N/A</v>
      </c>
      <c r="AK821" t="e">
        <f t="shared" ca="1" si="2213"/>
        <v>#N/A</v>
      </c>
      <c r="AL821" t="e">
        <f t="shared" ca="1" si="2214"/>
        <v>#N/A</v>
      </c>
      <c r="AM821" t="e">
        <f t="shared" ca="1" si="2215"/>
        <v>#N/A</v>
      </c>
      <c r="AN821" t="e">
        <f t="shared" ca="1" si="2216"/>
        <v>#N/A</v>
      </c>
      <c r="AO821" t="e">
        <f t="shared" ca="1" si="2217"/>
        <v>#N/A</v>
      </c>
      <c r="AP821" t="e">
        <f t="shared" ca="1" si="2218"/>
        <v>#N/A</v>
      </c>
      <c r="AQ821" t="e">
        <f t="shared" ca="1" si="2219"/>
        <v>#N/A</v>
      </c>
      <c r="AR821" t="e">
        <f t="shared" ca="1" si="2220"/>
        <v>#N/A</v>
      </c>
      <c r="AS821" t="e">
        <f t="shared" ca="1" si="2221"/>
        <v>#N/A</v>
      </c>
      <c r="AT821" t="e">
        <f t="shared" ca="1" si="2222"/>
        <v>#N/A</v>
      </c>
      <c r="AU821" t="e">
        <f t="shared" ca="1" si="2223"/>
        <v>#N/A</v>
      </c>
      <c r="AV821" t="e">
        <f t="shared" ca="1" si="2224"/>
        <v>#N/A</v>
      </c>
      <c r="AW821" t="e">
        <f t="shared" ca="1" si="2225"/>
        <v>#N/A</v>
      </c>
      <c r="AX821" t="e">
        <f t="shared" ca="1" si="2226"/>
        <v>#N/A</v>
      </c>
      <c r="AY821" t="e">
        <f t="shared" ca="1" si="2227"/>
        <v>#N/A</v>
      </c>
      <c r="AZ821" t="e">
        <f t="shared" ca="1" si="2228"/>
        <v>#N/A</v>
      </c>
      <c r="BA821" t="e">
        <f t="shared" ca="1" si="2229"/>
        <v>#N/A</v>
      </c>
      <c r="BB821" s="91" t="e">
        <f t="shared" ca="1" si="2230"/>
        <v>#N/A</v>
      </c>
      <c r="BC821" t="e">
        <f t="shared" ca="1" si="2231"/>
        <v>#N/A</v>
      </c>
      <c r="BD821" t="e">
        <f t="shared" ca="1" si="2232"/>
        <v>#N/A</v>
      </c>
      <c r="BE821" t="e">
        <f t="shared" ca="1" si="2233"/>
        <v>#N/A</v>
      </c>
      <c r="BF821" t="e">
        <f t="shared" ca="1" si="2234"/>
        <v>#N/A</v>
      </c>
      <c r="BG821" t="e">
        <f t="shared" ca="1" si="2235"/>
        <v>#N/A</v>
      </c>
      <c r="BH821" t="e">
        <f t="shared" ca="1" si="2236"/>
        <v>#N/A</v>
      </c>
      <c r="BI821" t="e">
        <f t="shared" ca="1" si="2237"/>
        <v>#N/A</v>
      </c>
      <c r="BJ821" t="e">
        <f t="shared" ca="1" si="2238"/>
        <v>#N/A</v>
      </c>
      <c r="BK821" t="e">
        <f t="shared" ca="1" si="2239"/>
        <v>#N/A</v>
      </c>
      <c r="BL821" t="e">
        <f t="shared" ca="1" si="2240"/>
        <v>#N/A</v>
      </c>
      <c r="BM821" t="e">
        <f t="shared" ca="1" si="2241"/>
        <v>#N/A</v>
      </c>
      <c r="BN821" t="e">
        <f t="shared" ca="1" si="2242"/>
        <v>#N/A</v>
      </c>
      <c r="BO821" t="e">
        <f t="shared" ca="1" si="2243"/>
        <v>#N/A</v>
      </c>
      <c r="BP821" t="e">
        <f t="shared" ca="1" si="2244"/>
        <v>#N/A</v>
      </c>
      <c r="BQ821" t="e">
        <f t="shared" ca="1" si="2245"/>
        <v>#N/A</v>
      </c>
      <c r="BR821" t="e">
        <f t="shared" ca="1" si="2246"/>
        <v>#N/A</v>
      </c>
      <c r="BS821" t="e">
        <f t="shared" ca="1" si="2247"/>
        <v>#N/A</v>
      </c>
      <c r="BT821" t="e">
        <f t="shared" ca="1" si="2248"/>
        <v>#N/A</v>
      </c>
      <c r="BU821" t="e">
        <f t="shared" ca="1" si="2249"/>
        <v>#N/A</v>
      </c>
      <c r="BV821" t="e">
        <f t="shared" ca="1" si="2250"/>
        <v>#N/A</v>
      </c>
      <c r="BW821" t="e">
        <f t="shared" ca="1" si="2251"/>
        <v>#N/A</v>
      </c>
      <c r="BX821" t="e">
        <f t="shared" ca="1" si="2252"/>
        <v>#N/A</v>
      </c>
      <c r="BY821" t="e">
        <f t="shared" ca="1" si="2253"/>
        <v>#N/A</v>
      </c>
      <c r="BZ821" t="e">
        <f t="shared" ca="1" si="2254"/>
        <v>#N/A</v>
      </c>
      <c r="CA821" t="e">
        <f t="shared" ca="1" si="2255"/>
        <v>#N/A</v>
      </c>
      <c r="CB821" t="e">
        <f t="shared" ca="1" si="2256"/>
        <v>#N/A</v>
      </c>
      <c r="CC821" t="e">
        <f t="shared" ca="1" si="2257"/>
        <v>#N/A</v>
      </c>
      <c r="CD821" t="e">
        <f t="shared" ca="1" si="2258"/>
        <v>#N/A</v>
      </c>
      <c r="CE821" t="e">
        <f t="shared" ca="1" si="2259"/>
        <v>#N/A</v>
      </c>
      <c r="CF821" s="91" t="e">
        <f t="shared" ca="1" si="2260"/>
        <v>#N/A</v>
      </c>
      <c r="CG821" t="e">
        <f t="shared" ca="1" si="2261"/>
        <v>#N/A</v>
      </c>
      <c r="CH821" t="e">
        <f t="shared" ca="1" si="2262"/>
        <v>#N/A</v>
      </c>
      <c r="CI821" t="e">
        <f t="shared" ca="1" si="2263"/>
        <v>#N/A</v>
      </c>
      <c r="CJ821" t="e">
        <f t="shared" ca="1" si="2264"/>
        <v>#N/A</v>
      </c>
      <c r="CK821" t="e">
        <f t="shared" ca="1" si="2265"/>
        <v>#N/A</v>
      </c>
      <c r="CL821" t="e">
        <f t="shared" ca="1" si="2266"/>
        <v>#N/A</v>
      </c>
      <c r="CM821" t="e">
        <f t="shared" ca="1" si="2267"/>
        <v>#N/A</v>
      </c>
      <c r="CN821" t="e">
        <f t="shared" ca="1" si="2268"/>
        <v>#N/A</v>
      </c>
      <c r="CO821" t="e">
        <f t="shared" ca="1" si="2269"/>
        <v>#N/A</v>
      </c>
      <c r="CP821" t="e">
        <f t="shared" ca="1" si="2270"/>
        <v>#N/A</v>
      </c>
      <c r="CQ821" t="e">
        <f t="shared" ca="1" si="2271"/>
        <v>#N/A</v>
      </c>
      <c r="CR821" t="e">
        <f t="shared" ca="1" si="2272"/>
        <v>#N/A</v>
      </c>
      <c r="CS821" t="e">
        <f t="shared" ca="1" si="2273"/>
        <v>#N/A</v>
      </c>
      <c r="CT821" t="e">
        <f t="shared" ca="1" si="2274"/>
        <v>#N/A</v>
      </c>
      <c r="CU821" t="e">
        <f t="shared" ca="1" si="2275"/>
        <v>#N/A</v>
      </c>
      <c r="CV821" t="e">
        <f t="shared" ca="1" si="2276"/>
        <v>#N/A</v>
      </c>
      <c r="CW821" t="e">
        <f t="shared" ca="1" si="2277"/>
        <v>#N/A</v>
      </c>
      <c r="CX821" t="e">
        <f t="shared" ca="1" si="2278"/>
        <v>#N/A</v>
      </c>
      <c r="CY821" t="e">
        <f t="shared" ca="1" si="2279"/>
        <v>#N/A</v>
      </c>
      <c r="CZ821" t="e">
        <f t="shared" ca="1" si="2280"/>
        <v>#N/A</v>
      </c>
      <c r="DA821" t="e">
        <f t="shared" ca="1" si="2281"/>
        <v>#N/A</v>
      </c>
      <c r="DB821" t="e">
        <f t="shared" ca="1" si="2282"/>
        <v>#N/A</v>
      </c>
      <c r="DC821" t="e">
        <f t="shared" ca="1" si="2283"/>
        <v>#N/A</v>
      </c>
      <c r="DD821" t="e">
        <f t="shared" ca="1" si="2284"/>
        <v>#N/A</v>
      </c>
      <c r="DE821" t="e">
        <f t="shared" ca="1" si="2285"/>
        <v>#N/A</v>
      </c>
      <c r="DF821" t="e">
        <f t="shared" ca="1" si="2286"/>
        <v>#N/A</v>
      </c>
      <c r="DG821" t="e">
        <f t="shared" ca="1" si="2287"/>
        <v>#N/A</v>
      </c>
      <c r="DH821" t="e">
        <f t="shared" ca="1" si="2288"/>
        <v>#N/A</v>
      </c>
      <c r="DI821" t="e">
        <f t="shared" ca="1" si="2289"/>
        <v>#N/A</v>
      </c>
      <c r="DJ821" s="91" t="e">
        <f t="shared" ca="1" si="2290"/>
        <v>#N/A</v>
      </c>
      <c r="DK821" t="e">
        <f t="shared" ca="1" si="2291"/>
        <v>#N/A</v>
      </c>
      <c r="DL821" t="e">
        <f t="shared" ca="1" si="2292"/>
        <v>#N/A</v>
      </c>
      <c r="DM821" t="e">
        <f t="shared" ca="1" si="2293"/>
        <v>#N/A</v>
      </c>
      <c r="DN821" t="e">
        <f t="shared" ca="1" si="2294"/>
        <v>#N/A</v>
      </c>
      <c r="DO821" t="e">
        <f t="shared" ca="1" si="2295"/>
        <v>#N/A</v>
      </c>
      <c r="DP821" t="e">
        <f t="shared" ca="1" si="2296"/>
        <v>#N/A</v>
      </c>
      <c r="DQ821" t="e">
        <f t="shared" ca="1" si="2297"/>
        <v>#N/A</v>
      </c>
      <c r="DR821" t="e">
        <f t="shared" ca="1" si="2298"/>
        <v>#N/A</v>
      </c>
      <c r="DS821" t="e">
        <f t="shared" ca="1" si="2299"/>
        <v>#N/A</v>
      </c>
      <c r="DT821" t="e">
        <f t="shared" ca="1" si="2300"/>
        <v>#N/A</v>
      </c>
      <c r="DU821" t="e">
        <f t="shared" ca="1" si="2301"/>
        <v>#N/A</v>
      </c>
      <c r="DV821" t="e">
        <f t="shared" ca="1" si="2302"/>
        <v>#N/A</v>
      </c>
      <c r="DW821" t="e">
        <f t="shared" ca="1" si="2303"/>
        <v>#N/A</v>
      </c>
      <c r="DX821" t="e">
        <f t="shared" ca="1" si="2304"/>
        <v>#N/A</v>
      </c>
      <c r="DY821" t="e">
        <f t="shared" ca="1" si="2305"/>
        <v>#N/A</v>
      </c>
      <c r="DZ821" t="e">
        <f t="shared" ca="1" si="2306"/>
        <v>#N/A</v>
      </c>
      <c r="EA821" t="e">
        <f t="shared" ca="1" si="2307"/>
        <v>#N/A</v>
      </c>
      <c r="EB821" t="e">
        <f t="shared" ca="1" si="2308"/>
        <v>#N/A</v>
      </c>
      <c r="EC821" t="e">
        <f t="shared" ca="1" si="2309"/>
        <v>#N/A</v>
      </c>
      <c r="ED821" t="e">
        <f t="shared" ca="1" si="2310"/>
        <v>#N/A</v>
      </c>
      <c r="EE821" t="e">
        <f t="shared" ca="1" si="2311"/>
        <v>#N/A</v>
      </c>
      <c r="EF821" t="e">
        <f t="shared" ca="1" si="2312"/>
        <v>#N/A</v>
      </c>
      <c r="EG821" t="e">
        <f t="shared" ca="1" si="2313"/>
        <v>#N/A</v>
      </c>
      <c r="EH821" t="e">
        <f t="shared" ca="1" si="2314"/>
        <v>#N/A</v>
      </c>
      <c r="EI821" t="e">
        <f t="shared" ca="1" si="2315"/>
        <v>#N/A</v>
      </c>
      <c r="EJ821" t="e">
        <f t="shared" ca="1" si="2316"/>
        <v>#N/A</v>
      </c>
      <c r="EK821" t="e">
        <f t="shared" ca="1" si="2317"/>
        <v>#N/A</v>
      </c>
      <c r="EL821" t="e">
        <f t="shared" ca="1" si="2318"/>
        <v>#N/A</v>
      </c>
      <c r="EM821" t="e">
        <f t="shared" ca="1" si="2319"/>
        <v>#N/A</v>
      </c>
      <c r="EN821" s="91" t="e">
        <f t="shared" ca="1" si="2320"/>
        <v>#N/A</v>
      </c>
    </row>
    <row r="822" spans="1:144">
      <c r="A822">
        <f ca="1"/>
        <v>0</v>
      </c>
      <c r="B822">
        <f ca="1"/>
        <v>0</v>
      </c>
      <c r="C822">
        <f ca="1"/>
        <v>0</v>
      </c>
      <c r="D822" t="str">
        <f ca="1"/>
        <v/>
      </c>
      <c r="E822">
        <f ca="1"/>
        <v>0</v>
      </c>
      <c r="F822">
        <f ca="1"/>
        <v>0</v>
      </c>
      <c r="G822">
        <f ca="1"/>
        <v>0</v>
      </c>
      <c r="H822" t="str">
        <f ca="1"/>
        <v/>
      </c>
      <c r="I822">
        <f ca="1"/>
        <v>0</v>
      </c>
      <c r="J822" t="str">
        <f ca="1"/>
        <v/>
      </c>
      <c r="K822" t="str">
        <f ca="1"/>
        <v>0</v>
      </c>
      <c r="L822" t="str">
        <f ca="1"/>
        <v>0</v>
      </c>
      <c r="M822" t="str">
        <f ca="1"/>
        <v>0</v>
      </c>
      <c r="X822" s="91" t="e">
        <f t="shared" ca="1" si="2200"/>
        <v>#N/A</v>
      </c>
      <c r="Y822" t="e">
        <f t="shared" ca="1" si="2201"/>
        <v>#N/A</v>
      </c>
      <c r="Z822" t="e">
        <f t="shared" ca="1" si="2202"/>
        <v>#N/A</v>
      </c>
      <c r="AA822" t="e">
        <f t="shared" ca="1" si="2203"/>
        <v>#N/A</v>
      </c>
      <c r="AB822" t="e">
        <f t="shared" ca="1" si="2204"/>
        <v>#N/A</v>
      </c>
      <c r="AC822" t="e">
        <f t="shared" ca="1" si="2205"/>
        <v>#N/A</v>
      </c>
      <c r="AD822" t="e">
        <f t="shared" ca="1" si="2206"/>
        <v>#N/A</v>
      </c>
      <c r="AE822" t="e">
        <f t="shared" ca="1" si="2207"/>
        <v>#N/A</v>
      </c>
      <c r="AF822" t="e">
        <f t="shared" ca="1" si="2208"/>
        <v>#N/A</v>
      </c>
      <c r="AG822" t="e">
        <f t="shared" ca="1" si="2209"/>
        <v>#N/A</v>
      </c>
      <c r="AH822" t="e">
        <f t="shared" ca="1" si="2210"/>
        <v>#N/A</v>
      </c>
      <c r="AI822" t="e">
        <f t="shared" ca="1" si="2211"/>
        <v>#N/A</v>
      </c>
      <c r="AJ822" t="e">
        <f t="shared" ca="1" si="2212"/>
        <v>#N/A</v>
      </c>
      <c r="AK822" t="e">
        <f t="shared" ca="1" si="2213"/>
        <v>#N/A</v>
      </c>
      <c r="AL822" t="e">
        <f t="shared" ca="1" si="2214"/>
        <v>#N/A</v>
      </c>
      <c r="AM822" t="e">
        <f t="shared" ca="1" si="2215"/>
        <v>#N/A</v>
      </c>
      <c r="AN822" t="e">
        <f t="shared" ca="1" si="2216"/>
        <v>#N/A</v>
      </c>
      <c r="AO822" t="e">
        <f t="shared" ca="1" si="2217"/>
        <v>#N/A</v>
      </c>
      <c r="AP822" t="e">
        <f t="shared" ca="1" si="2218"/>
        <v>#N/A</v>
      </c>
      <c r="AQ822" t="e">
        <f t="shared" ca="1" si="2219"/>
        <v>#N/A</v>
      </c>
      <c r="AR822" t="e">
        <f t="shared" ca="1" si="2220"/>
        <v>#N/A</v>
      </c>
      <c r="AS822" t="e">
        <f t="shared" ca="1" si="2221"/>
        <v>#N/A</v>
      </c>
      <c r="AT822" t="e">
        <f t="shared" ca="1" si="2222"/>
        <v>#N/A</v>
      </c>
      <c r="AU822" t="e">
        <f t="shared" ca="1" si="2223"/>
        <v>#N/A</v>
      </c>
      <c r="AV822" t="e">
        <f t="shared" ca="1" si="2224"/>
        <v>#N/A</v>
      </c>
      <c r="AW822" t="e">
        <f t="shared" ca="1" si="2225"/>
        <v>#N/A</v>
      </c>
      <c r="AX822" t="e">
        <f t="shared" ca="1" si="2226"/>
        <v>#N/A</v>
      </c>
      <c r="AY822" t="e">
        <f t="shared" ca="1" si="2227"/>
        <v>#N/A</v>
      </c>
      <c r="AZ822" t="e">
        <f t="shared" ca="1" si="2228"/>
        <v>#N/A</v>
      </c>
      <c r="BA822" t="e">
        <f t="shared" ca="1" si="2229"/>
        <v>#N/A</v>
      </c>
      <c r="BB822" s="91" t="e">
        <f t="shared" ca="1" si="2230"/>
        <v>#N/A</v>
      </c>
      <c r="BC822" t="e">
        <f t="shared" ca="1" si="2231"/>
        <v>#N/A</v>
      </c>
      <c r="BD822" t="e">
        <f t="shared" ca="1" si="2232"/>
        <v>#N/A</v>
      </c>
      <c r="BE822" t="e">
        <f t="shared" ca="1" si="2233"/>
        <v>#N/A</v>
      </c>
      <c r="BF822" t="e">
        <f t="shared" ca="1" si="2234"/>
        <v>#N/A</v>
      </c>
      <c r="BG822" t="e">
        <f t="shared" ca="1" si="2235"/>
        <v>#N/A</v>
      </c>
      <c r="BH822" t="e">
        <f t="shared" ca="1" si="2236"/>
        <v>#N/A</v>
      </c>
      <c r="BI822" t="e">
        <f t="shared" ca="1" si="2237"/>
        <v>#N/A</v>
      </c>
      <c r="BJ822" t="e">
        <f t="shared" ca="1" si="2238"/>
        <v>#N/A</v>
      </c>
      <c r="BK822" t="e">
        <f t="shared" ca="1" si="2239"/>
        <v>#N/A</v>
      </c>
      <c r="BL822" t="e">
        <f t="shared" ca="1" si="2240"/>
        <v>#N/A</v>
      </c>
      <c r="BM822" t="e">
        <f t="shared" ca="1" si="2241"/>
        <v>#N/A</v>
      </c>
      <c r="BN822" t="e">
        <f t="shared" ca="1" si="2242"/>
        <v>#N/A</v>
      </c>
      <c r="BO822" t="e">
        <f t="shared" ca="1" si="2243"/>
        <v>#N/A</v>
      </c>
      <c r="BP822" t="e">
        <f t="shared" ca="1" si="2244"/>
        <v>#N/A</v>
      </c>
      <c r="BQ822" t="e">
        <f t="shared" ca="1" si="2245"/>
        <v>#N/A</v>
      </c>
      <c r="BR822" t="e">
        <f t="shared" ca="1" si="2246"/>
        <v>#N/A</v>
      </c>
      <c r="BS822" t="e">
        <f t="shared" ca="1" si="2247"/>
        <v>#N/A</v>
      </c>
      <c r="BT822" t="e">
        <f t="shared" ca="1" si="2248"/>
        <v>#N/A</v>
      </c>
      <c r="BU822" t="e">
        <f t="shared" ca="1" si="2249"/>
        <v>#N/A</v>
      </c>
      <c r="BV822" t="e">
        <f t="shared" ca="1" si="2250"/>
        <v>#N/A</v>
      </c>
      <c r="BW822" t="e">
        <f t="shared" ca="1" si="2251"/>
        <v>#N/A</v>
      </c>
      <c r="BX822" t="e">
        <f t="shared" ca="1" si="2252"/>
        <v>#N/A</v>
      </c>
      <c r="BY822" t="e">
        <f t="shared" ca="1" si="2253"/>
        <v>#N/A</v>
      </c>
      <c r="BZ822" t="e">
        <f t="shared" ca="1" si="2254"/>
        <v>#N/A</v>
      </c>
      <c r="CA822" t="e">
        <f t="shared" ca="1" si="2255"/>
        <v>#N/A</v>
      </c>
      <c r="CB822" t="e">
        <f t="shared" ca="1" si="2256"/>
        <v>#N/A</v>
      </c>
      <c r="CC822" t="e">
        <f t="shared" ca="1" si="2257"/>
        <v>#N/A</v>
      </c>
      <c r="CD822" t="e">
        <f t="shared" ca="1" si="2258"/>
        <v>#N/A</v>
      </c>
      <c r="CE822" t="e">
        <f t="shared" ca="1" si="2259"/>
        <v>#N/A</v>
      </c>
      <c r="CF822" s="91" t="e">
        <f t="shared" ca="1" si="2260"/>
        <v>#N/A</v>
      </c>
      <c r="CG822" t="e">
        <f t="shared" ca="1" si="2261"/>
        <v>#N/A</v>
      </c>
      <c r="CH822" t="e">
        <f t="shared" ca="1" si="2262"/>
        <v>#N/A</v>
      </c>
      <c r="CI822" t="e">
        <f t="shared" ca="1" si="2263"/>
        <v>#N/A</v>
      </c>
      <c r="CJ822" t="e">
        <f t="shared" ca="1" si="2264"/>
        <v>#N/A</v>
      </c>
      <c r="CK822" t="e">
        <f t="shared" ca="1" si="2265"/>
        <v>#N/A</v>
      </c>
      <c r="CL822" t="e">
        <f t="shared" ca="1" si="2266"/>
        <v>#N/A</v>
      </c>
      <c r="CM822" t="e">
        <f t="shared" ca="1" si="2267"/>
        <v>#N/A</v>
      </c>
      <c r="CN822" t="e">
        <f t="shared" ca="1" si="2268"/>
        <v>#N/A</v>
      </c>
      <c r="CO822" t="e">
        <f t="shared" ca="1" si="2269"/>
        <v>#N/A</v>
      </c>
      <c r="CP822" t="e">
        <f t="shared" ca="1" si="2270"/>
        <v>#N/A</v>
      </c>
      <c r="CQ822" t="e">
        <f t="shared" ca="1" si="2271"/>
        <v>#N/A</v>
      </c>
      <c r="CR822" t="e">
        <f t="shared" ca="1" si="2272"/>
        <v>#N/A</v>
      </c>
      <c r="CS822" t="e">
        <f t="shared" ca="1" si="2273"/>
        <v>#N/A</v>
      </c>
      <c r="CT822" t="e">
        <f t="shared" ca="1" si="2274"/>
        <v>#N/A</v>
      </c>
      <c r="CU822" t="e">
        <f t="shared" ca="1" si="2275"/>
        <v>#N/A</v>
      </c>
      <c r="CV822" t="e">
        <f t="shared" ca="1" si="2276"/>
        <v>#N/A</v>
      </c>
      <c r="CW822" t="e">
        <f t="shared" ca="1" si="2277"/>
        <v>#N/A</v>
      </c>
      <c r="CX822" t="e">
        <f t="shared" ca="1" si="2278"/>
        <v>#N/A</v>
      </c>
      <c r="CY822" t="e">
        <f t="shared" ca="1" si="2279"/>
        <v>#N/A</v>
      </c>
      <c r="CZ822" t="e">
        <f t="shared" ca="1" si="2280"/>
        <v>#N/A</v>
      </c>
      <c r="DA822" t="e">
        <f t="shared" ca="1" si="2281"/>
        <v>#N/A</v>
      </c>
      <c r="DB822" t="e">
        <f t="shared" ca="1" si="2282"/>
        <v>#N/A</v>
      </c>
      <c r="DC822" t="e">
        <f t="shared" ca="1" si="2283"/>
        <v>#N/A</v>
      </c>
      <c r="DD822" t="e">
        <f t="shared" ca="1" si="2284"/>
        <v>#N/A</v>
      </c>
      <c r="DE822" t="e">
        <f t="shared" ca="1" si="2285"/>
        <v>#N/A</v>
      </c>
      <c r="DF822" t="e">
        <f t="shared" ca="1" si="2286"/>
        <v>#N/A</v>
      </c>
      <c r="DG822" t="e">
        <f t="shared" ca="1" si="2287"/>
        <v>#N/A</v>
      </c>
      <c r="DH822" t="e">
        <f t="shared" ca="1" si="2288"/>
        <v>#N/A</v>
      </c>
      <c r="DI822" t="e">
        <f t="shared" ca="1" si="2289"/>
        <v>#N/A</v>
      </c>
      <c r="DJ822" s="91" t="e">
        <f t="shared" ca="1" si="2290"/>
        <v>#N/A</v>
      </c>
      <c r="DK822" t="e">
        <f t="shared" ca="1" si="2291"/>
        <v>#N/A</v>
      </c>
      <c r="DL822" t="e">
        <f t="shared" ca="1" si="2292"/>
        <v>#N/A</v>
      </c>
      <c r="DM822" t="e">
        <f t="shared" ca="1" si="2293"/>
        <v>#N/A</v>
      </c>
      <c r="DN822" t="e">
        <f t="shared" ca="1" si="2294"/>
        <v>#N/A</v>
      </c>
      <c r="DO822" t="e">
        <f t="shared" ca="1" si="2295"/>
        <v>#N/A</v>
      </c>
      <c r="DP822" t="e">
        <f t="shared" ca="1" si="2296"/>
        <v>#N/A</v>
      </c>
      <c r="DQ822" t="e">
        <f t="shared" ca="1" si="2297"/>
        <v>#N/A</v>
      </c>
      <c r="DR822" t="e">
        <f t="shared" ca="1" si="2298"/>
        <v>#N/A</v>
      </c>
      <c r="DS822" t="e">
        <f t="shared" ca="1" si="2299"/>
        <v>#N/A</v>
      </c>
      <c r="DT822" t="e">
        <f t="shared" ca="1" si="2300"/>
        <v>#N/A</v>
      </c>
      <c r="DU822" t="e">
        <f t="shared" ca="1" si="2301"/>
        <v>#N/A</v>
      </c>
      <c r="DV822" t="e">
        <f t="shared" ca="1" si="2302"/>
        <v>#N/A</v>
      </c>
      <c r="DW822" t="e">
        <f t="shared" ca="1" si="2303"/>
        <v>#N/A</v>
      </c>
      <c r="DX822" t="e">
        <f t="shared" ca="1" si="2304"/>
        <v>#N/A</v>
      </c>
      <c r="DY822" t="e">
        <f t="shared" ca="1" si="2305"/>
        <v>#N/A</v>
      </c>
      <c r="DZ822" t="e">
        <f t="shared" ca="1" si="2306"/>
        <v>#N/A</v>
      </c>
      <c r="EA822" t="e">
        <f t="shared" ca="1" si="2307"/>
        <v>#N/A</v>
      </c>
      <c r="EB822" t="e">
        <f t="shared" ca="1" si="2308"/>
        <v>#N/A</v>
      </c>
      <c r="EC822" t="e">
        <f t="shared" ca="1" si="2309"/>
        <v>#N/A</v>
      </c>
      <c r="ED822" t="e">
        <f t="shared" ca="1" si="2310"/>
        <v>#N/A</v>
      </c>
      <c r="EE822" t="e">
        <f t="shared" ca="1" si="2311"/>
        <v>#N/A</v>
      </c>
      <c r="EF822" t="e">
        <f t="shared" ca="1" si="2312"/>
        <v>#N/A</v>
      </c>
      <c r="EG822" t="e">
        <f t="shared" ca="1" si="2313"/>
        <v>#N/A</v>
      </c>
      <c r="EH822" t="e">
        <f t="shared" ca="1" si="2314"/>
        <v>#N/A</v>
      </c>
      <c r="EI822" t="e">
        <f t="shared" ca="1" si="2315"/>
        <v>#N/A</v>
      </c>
      <c r="EJ822" t="e">
        <f t="shared" ca="1" si="2316"/>
        <v>#N/A</v>
      </c>
      <c r="EK822" t="e">
        <f t="shared" ca="1" si="2317"/>
        <v>#N/A</v>
      </c>
      <c r="EL822" t="e">
        <f t="shared" ca="1" si="2318"/>
        <v>#N/A</v>
      </c>
      <c r="EM822" t="e">
        <f t="shared" ca="1" si="2319"/>
        <v>#N/A</v>
      </c>
      <c r="EN822" s="91" t="e">
        <f t="shared" ca="1" si="2320"/>
        <v>#N/A</v>
      </c>
    </row>
    <row r="823" spans="1:144">
      <c r="A823">
        <f ca="1"/>
        <v>0</v>
      </c>
      <c r="B823">
        <f ca="1"/>
        <v>0</v>
      </c>
      <c r="C823">
        <f ca="1"/>
        <v>0</v>
      </c>
      <c r="D823" t="str">
        <f ca="1"/>
        <v/>
      </c>
      <c r="E823">
        <f ca="1"/>
        <v>0</v>
      </c>
      <c r="F823">
        <f ca="1"/>
        <v>0</v>
      </c>
      <c r="G823">
        <f ca="1"/>
        <v>0</v>
      </c>
      <c r="H823" t="str">
        <f ca="1"/>
        <v/>
      </c>
      <c r="I823">
        <f ca="1"/>
        <v>0</v>
      </c>
      <c r="J823" t="str">
        <f ca="1"/>
        <v/>
      </c>
      <c r="K823" t="str">
        <f ca="1"/>
        <v>0</v>
      </c>
      <c r="L823" t="str">
        <f ca="1"/>
        <v>0</v>
      </c>
      <c r="M823" t="str">
        <f ca="1"/>
        <v>0</v>
      </c>
      <c r="X823" s="91" t="e">
        <f t="shared" ca="1" si="2200"/>
        <v>#N/A</v>
      </c>
      <c r="Y823" t="e">
        <f t="shared" ca="1" si="2201"/>
        <v>#N/A</v>
      </c>
      <c r="Z823" t="e">
        <f t="shared" ca="1" si="2202"/>
        <v>#N/A</v>
      </c>
      <c r="AA823" t="e">
        <f t="shared" ca="1" si="2203"/>
        <v>#N/A</v>
      </c>
      <c r="AB823" t="e">
        <f t="shared" ca="1" si="2204"/>
        <v>#N/A</v>
      </c>
      <c r="AC823" t="e">
        <f t="shared" ca="1" si="2205"/>
        <v>#N/A</v>
      </c>
      <c r="AD823" t="e">
        <f t="shared" ca="1" si="2206"/>
        <v>#N/A</v>
      </c>
      <c r="AE823" t="e">
        <f t="shared" ca="1" si="2207"/>
        <v>#N/A</v>
      </c>
      <c r="AF823" t="e">
        <f t="shared" ca="1" si="2208"/>
        <v>#N/A</v>
      </c>
      <c r="AG823" t="e">
        <f t="shared" ca="1" si="2209"/>
        <v>#N/A</v>
      </c>
      <c r="AH823" t="e">
        <f t="shared" ca="1" si="2210"/>
        <v>#N/A</v>
      </c>
      <c r="AI823" t="e">
        <f t="shared" ca="1" si="2211"/>
        <v>#N/A</v>
      </c>
      <c r="AJ823" t="e">
        <f t="shared" ca="1" si="2212"/>
        <v>#N/A</v>
      </c>
      <c r="AK823" t="e">
        <f t="shared" ca="1" si="2213"/>
        <v>#N/A</v>
      </c>
      <c r="AL823" t="e">
        <f t="shared" ca="1" si="2214"/>
        <v>#N/A</v>
      </c>
      <c r="AM823" t="e">
        <f t="shared" ca="1" si="2215"/>
        <v>#N/A</v>
      </c>
      <c r="AN823" t="e">
        <f t="shared" ca="1" si="2216"/>
        <v>#N/A</v>
      </c>
      <c r="AO823" t="e">
        <f t="shared" ca="1" si="2217"/>
        <v>#N/A</v>
      </c>
      <c r="AP823" t="e">
        <f t="shared" ca="1" si="2218"/>
        <v>#N/A</v>
      </c>
      <c r="AQ823" t="e">
        <f t="shared" ca="1" si="2219"/>
        <v>#N/A</v>
      </c>
      <c r="AR823" t="e">
        <f t="shared" ca="1" si="2220"/>
        <v>#N/A</v>
      </c>
      <c r="AS823" t="e">
        <f t="shared" ca="1" si="2221"/>
        <v>#N/A</v>
      </c>
      <c r="AT823" t="e">
        <f t="shared" ca="1" si="2222"/>
        <v>#N/A</v>
      </c>
      <c r="AU823" t="e">
        <f t="shared" ca="1" si="2223"/>
        <v>#N/A</v>
      </c>
      <c r="AV823" t="e">
        <f t="shared" ca="1" si="2224"/>
        <v>#N/A</v>
      </c>
      <c r="AW823" t="e">
        <f t="shared" ca="1" si="2225"/>
        <v>#N/A</v>
      </c>
      <c r="AX823" t="e">
        <f t="shared" ca="1" si="2226"/>
        <v>#N/A</v>
      </c>
      <c r="AY823" t="e">
        <f t="shared" ca="1" si="2227"/>
        <v>#N/A</v>
      </c>
      <c r="AZ823" t="e">
        <f t="shared" ca="1" si="2228"/>
        <v>#N/A</v>
      </c>
      <c r="BA823" t="e">
        <f t="shared" ca="1" si="2229"/>
        <v>#N/A</v>
      </c>
      <c r="BB823" s="91" t="e">
        <f t="shared" ca="1" si="2230"/>
        <v>#N/A</v>
      </c>
      <c r="BC823" t="e">
        <f t="shared" ca="1" si="2231"/>
        <v>#N/A</v>
      </c>
      <c r="BD823" t="e">
        <f t="shared" ca="1" si="2232"/>
        <v>#N/A</v>
      </c>
      <c r="BE823" t="e">
        <f t="shared" ca="1" si="2233"/>
        <v>#N/A</v>
      </c>
      <c r="BF823" t="e">
        <f t="shared" ca="1" si="2234"/>
        <v>#N/A</v>
      </c>
      <c r="BG823" t="e">
        <f t="shared" ca="1" si="2235"/>
        <v>#N/A</v>
      </c>
      <c r="BH823" t="e">
        <f t="shared" ca="1" si="2236"/>
        <v>#N/A</v>
      </c>
      <c r="BI823" t="e">
        <f t="shared" ca="1" si="2237"/>
        <v>#N/A</v>
      </c>
      <c r="BJ823" t="e">
        <f t="shared" ca="1" si="2238"/>
        <v>#N/A</v>
      </c>
      <c r="BK823" t="e">
        <f t="shared" ca="1" si="2239"/>
        <v>#N/A</v>
      </c>
      <c r="BL823" t="e">
        <f t="shared" ca="1" si="2240"/>
        <v>#N/A</v>
      </c>
      <c r="BM823" t="e">
        <f t="shared" ca="1" si="2241"/>
        <v>#N/A</v>
      </c>
      <c r="BN823" t="e">
        <f t="shared" ca="1" si="2242"/>
        <v>#N/A</v>
      </c>
      <c r="BO823" t="e">
        <f t="shared" ca="1" si="2243"/>
        <v>#N/A</v>
      </c>
      <c r="BP823" t="e">
        <f t="shared" ca="1" si="2244"/>
        <v>#N/A</v>
      </c>
      <c r="BQ823" t="e">
        <f t="shared" ca="1" si="2245"/>
        <v>#N/A</v>
      </c>
      <c r="BR823" t="e">
        <f t="shared" ca="1" si="2246"/>
        <v>#N/A</v>
      </c>
      <c r="BS823" t="e">
        <f t="shared" ca="1" si="2247"/>
        <v>#N/A</v>
      </c>
      <c r="BT823" t="e">
        <f t="shared" ca="1" si="2248"/>
        <v>#N/A</v>
      </c>
      <c r="BU823" t="e">
        <f t="shared" ca="1" si="2249"/>
        <v>#N/A</v>
      </c>
      <c r="BV823" t="e">
        <f t="shared" ca="1" si="2250"/>
        <v>#N/A</v>
      </c>
      <c r="BW823" t="e">
        <f t="shared" ca="1" si="2251"/>
        <v>#N/A</v>
      </c>
      <c r="BX823" t="e">
        <f t="shared" ca="1" si="2252"/>
        <v>#N/A</v>
      </c>
      <c r="BY823" t="e">
        <f t="shared" ca="1" si="2253"/>
        <v>#N/A</v>
      </c>
      <c r="BZ823" t="e">
        <f t="shared" ca="1" si="2254"/>
        <v>#N/A</v>
      </c>
      <c r="CA823" t="e">
        <f t="shared" ca="1" si="2255"/>
        <v>#N/A</v>
      </c>
      <c r="CB823" t="e">
        <f t="shared" ca="1" si="2256"/>
        <v>#N/A</v>
      </c>
      <c r="CC823" t="e">
        <f t="shared" ca="1" si="2257"/>
        <v>#N/A</v>
      </c>
      <c r="CD823" t="e">
        <f t="shared" ca="1" si="2258"/>
        <v>#N/A</v>
      </c>
      <c r="CE823" t="e">
        <f t="shared" ca="1" si="2259"/>
        <v>#N/A</v>
      </c>
      <c r="CF823" s="91" t="e">
        <f t="shared" ca="1" si="2260"/>
        <v>#N/A</v>
      </c>
      <c r="CG823" t="e">
        <f t="shared" ca="1" si="2261"/>
        <v>#N/A</v>
      </c>
      <c r="CH823" t="e">
        <f t="shared" ca="1" si="2262"/>
        <v>#N/A</v>
      </c>
      <c r="CI823" t="e">
        <f t="shared" ca="1" si="2263"/>
        <v>#N/A</v>
      </c>
      <c r="CJ823" t="e">
        <f t="shared" ca="1" si="2264"/>
        <v>#N/A</v>
      </c>
      <c r="CK823" t="e">
        <f t="shared" ca="1" si="2265"/>
        <v>#N/A</v>
      </c>
      <c r="CL823" t="e">
        <f t="shared" ca="1" si="2266"/>
        <v>#N/A</v>
      </c>
      <c r="CM823" t="e">
        <f t="shared" ca="1" si="2267"/>
        <v>#N/A</v>
      </c>
      <c r="CN823" t="e">
        <f t="shared" ca="1" si="2268"/>
        <v>#N/A</v>
      </c>
      <c r="CO823" t="e">
        <f t="shared" ca="1" si="2269"/>
        <v>#N/A</v>
      </c>
      <c r="CP823" t="e">
        <f t="shared" ca="1" si="2270"/>
        <v>#N/A</v>
      </c>
      <c r="CQ823" t="e">
        <f t="shared" ca="1" si="2271"/>
        <v>#N/A</v>
      </c>
      <c r="CR823" t="e">
        <f t="shared" ca="1" si="2272"/>
        <v>#N/A</v>
      </c>
      <c r="CS823" t="e">
        <f t="shared" ca="1" si="2273"/>
        <v>#N/A</v>
      </c>
      <c r="CT823" t="e">
        <f t="shared" ca="1" si="2274"/>
        <v>#N/A</v>
      </c>
      <c r="CU823" t="e">
        <f t="shared" ca="1" si="2275"/>
        <v>#N/A</v>
      </c>
      <c r="CV823" t="e">
        <f t="shared" ca="1" si="2276"/>
        <v>#N/A</v>
      </c>
      <c r="CW823" t="e">
        <f t="shared" ca="1" si="2277"/>
        <v>#N/A</v>
      </c>
      <c r="CX823" t="e">
        <f t="shared" ca="1" si="2278"/>
        <v>#N/A</v>
      </c>
      <c r="CY823" t="e">
        <f t="shared" ca="1" si="2279"/>
        <v>#N/A</v>
      </c>
      <c r="CZ823" t="e">
        <f t="shared" ca="1" si="2280"/>
        <v>#N/A</v>
      </c>
      <c r="DA823" t="e">
        <f t="shared" ca="1" si="2281"/>
        <v>#N/A</v>
      </c>
      <c r="DB823" t="e">
        <f t="shared" ca="1" si="2282"/>
        <v>#N/A</v>
      </c>
      <c r="DC823" t="e">
        <f t="shared" ca="1" si="2283"/>
        <v>#N/A</v>
      </c>
      <c r="DD823" t="e">
        <f t="shared" ca="1" si="2284"/>
        <v>#N/A</v>
      </c>
      <c r="DE823" t="e">
        <f t="shared" ca="1" si="2285"/>
        <v>#N/A</v>
      </c>
      <c r="DF823" t="e">
        <f t="shared" ca="1" si="2286"/>
        <v>#N/A</v>
      </c>
      <c r="DG823" t="e">
        <f t="shared" ca="1" si="2287"/>
        <v>#N/A</v>
      </c>
      <c r="DH823" t="e">
        <f t="shared" ca="1" si="2288"/>
        <v>#N/A</v>
      </c>
      <c r="DI823" t="e">
        <f t="shared" ca="1" si="2289"/>
        <v>#N/A</v>
      </c>
      <c r="DJ823" s="91" t="e">
        <f t="shared" ca="1" si="2290"/>
        <v>#N/A</v>
      </c>
      <c r="DK823" t="e">
        <f t="shared" ca="1" si="2291"/>
        <v>#N/A</v>
      </c>
      <c r="DL823" t="e">
        <f t="shared" ca="1" si="2292"/>
        <v>#N/A</v>
      </c>
      <c r="DM823" t="e">
        <f t="shared" ca="1" si="2293"/>
        <v>#N/A</v>
      </c>
      <c r="DN823" t="e">
        <f t="shared" ca="1" si="2294"/>
        <v>#N/A</v>
      </c>
      <c r="DO823" t="e">
        <f t="shared" ca="1" si="2295"/>
        <v>#N/A</v>
      </c>
      <c r="DP823" t="e">
        <f t="shared" ca="1" si="2296"/>
        <v>#N/A</v>
      </c>
      <c r="DQ823" t="e">
        <f t="shared" ca="1" si="2297"/>
        <v>#N/A</v>
      </c>
      <c r="DR823" t="e">
        <f t="shared" ca="1" si="2298"/>
        <v>#N/A</v>
      </c>
      <c r="DS823" t="e">
        <f t="shared" ca="1" si="2299"/>
        <v>#N/A</v>
      </c>
      <c r="DT823" t="e">
        <f t="shared" ca="1" si="2300"/>
        <v>#N/A</v>
      </c>
      <c r="DU823" t="e">
        <f t="shared" ca="1" si="2301"/>
        <v>#N/A</v>
      </c>
      <c r="DV823" t="e">
        <f t="shared" ca="1" si="2302"/>
        <v>#N/A</v>
      </c>
      <c r="DW823" t="e">
        <f t="shared" ca="1" si="2303"/>
        <v>#N/A</v>
      </c>
      <c r="DX823" t="e">
        <f t="shared" ca="1" si="2304"/>
        <v>#N/A</v>
      </c>
      <c r="DY823" t="e">
        <f t="shared" ca="1" si="2305"/>
        <v>#N/A</v>
      </c>
      <c r="DZ823" t="e">
        <f t="shared" ca="1" si="2306"/>
        <v>#N/A</v>
      </c>
      <c r="EA823" t="e">
        <f t="shared" ca="1" si="2307"/>
        <v>#N/A</v>
      </c>
      <c r="EB823" t="e">
        <f t="shared" ca="1" si="2308"/>
        <v>#N/A</v>
      </c>
      <c r="EC823" t="e">
        <f t="shared" ca="1" si="2309"/>
        <v>#N/A</v>
      </c>
      <c r="ED823" t="e">
        <f t="shared" ca="1" si="2310"/>
        <v>#N/A</v>
      </c>
      <c r="EE823" t="e">
        <f t="shared" ca="1" si="2311"/>
        <v>#N/A</v>
      </c>
      <c r="EF823" t="e">
        <f t="shared" ca="1" si="2312"/>
        <v>#N/A</v>
      </c>
      <c r="EG823" t="e">
        <f t="shared" ca="1" si="2313"/>
        <v>#N/A</v>
      </c>
      <c r="EH823" t="e">
        <f t="shared" ca="1" si="2314"/>
        <v>#N/A</v>
      </c>
      <c r="EI823" t="e">
        <f t="shared" ca="1" si="2315"/>
        <v>#N/A</v>
      </c>
      <c r="EJ823" t="e">
        <f t="shared" ca="1" si="2316"/>
        <v>#N/A</v>
      </c>
      <c r="EK823" t="e">
        <f t="shared" ca="1" si="2317"/>
        <v>#N/A</v>
      </c>
      <c r="EL823" t="e">
        <f t="shared" ca="1" si="2318"/>
        <v>#N/A</v>
      </c>
      <c r="EM823" t="e">
        <f t="shared" ca="1" si="2319"/>
        <v>#N/A</v>
      </c>
      <c r="EN823" s="91" t="e">
        <f t="shared" ca="1" si="2320"/>
        <v>#N/A</v>
      </c>
    </row>
    <row r="824" spans="1:144">
      <c r="A824">
        <f ca="1"/>
        <v>0</v>
      </c>
      <c r="B824">
        <f ca="1"/>
        <v>0</v>
      </c>
      <c r="C824">
        <f ca="1"/>
        <v>0</v>
      </c>
      <c r="D824" t="str">
        <f ca="1"/>
        <v/>
      </c>
      <c r="E824">
        <f ca="1"/>
        <v>0</v>
      </c>
      <c r="F824">
        <f ca="1"/>
        <v>0</v>
      </c>
      <c r="G824">
        <f ca="1"/>
        <v>0</v>
      </c>
      <c r="H824" t="str">
        <f ca="1"/>
        <v/>
      </c>
      <c r="I824">
        <f ca="1"/>
        <v>0</v>
      </c>
      <c r="J824" t="str">
        <f ca="1"/>
        <v/>
      </c>
      <c r="K824" t="str">
        <f ca="1"/>
        <v>0</v>
      </c>
      <c r="L824" t="str">
        <f ca="1"/>
        <v>0</v>
      </c>
      <c r="M824" t="str">
        <f ca="1"/>
        <v>0</v>
      </c>
      <c r="X824" s="91" t="e">
        <f t="shared" ca="1" si="2200"/>
        <v>#N/A</v>
      </c>
      <c r="Y824" t="e">
        <f t="shared" ca="1" si="2201"/>
        <v>#N/A</v>
      </c>
      <c r="Z824" t="e">
        <f t="shared" ca="1" si="2202"/>
        <v>#N/A</v>
      </c>
      <c r="AA824" t="e">
        <f t="shared" ca="1" si="2203"/>
        <v>#N/A</v>
      </c>
      <c r="AB824" t="e">
        <f t="shared" ca="1" si="2204"/>
        <v>#N/A</v>
      </c>
      <c r="AC824" t="e">
        <f t="shared" ca="1" si="2205"/>
        <v>#N/A</v>
      </c>
      <c r="AD824" t="e">
        <f t="shared" ca="1" si="2206"/>
        <v>#N/A</v>
      </c>
      <c r="AE824" t="e">
        <f t="shared" ca="1" si="2207"/>
        <v>#N/A</v>
      </c>
      <c r="AF824" t="e">
        <f t="shared" ca="1" si="2208"/>
        <v>#N/A</v>
      </c>
      <c r="AG824" t="e">
        <f t="shared" ca="1" si="2209"/>
        <v>#N/A</v>
      </c>
      <c r="AH824" t="e">
        <f t="shared" ca="1" si="2210"/>
        <v>#N/A</v>
      </c>
      <c r="AI824" t="e">
        <f t="shared" ca="1" si="2211"/>
        <v>#N/A</v>
      </c>
      <c r="AJ824" t="e">
        <f t="shared" ca="1" si="2212"/>
        <v>#N/A</v>
      </c>
      <c r="AK824" t="e">
        <f t="shared" ca="1" si="2213"/>
        <v>#N/A</v>
      </c>
      <c r="AL824" t="e">
        <f t="shared" ca="1" si="2214"/>
        <v>#N/A</v>
      </c>
      <c r="AM824" t="e">
        <f t="shared" ca="1" si="2215"/>
        <v>#N/A</v>
      </c>
      <c r="AN824" t="e">
        <f t="shared" ca="1" si="2216"/>
        <v>#N/A</v>
      </c>
      <c r="AO824" t="e">
        <f t="shared" ca="1" si="2217"/>
        <v>#N/A</v>
      </c>
      <c r="AP824" t="e">
        <f t="shared" ca="1" si="2218"/>
        <v>#N/A</v>
      </c>
      <c r="AQ824" t="e">
        <f t="shared" ca="1" si="2219"/>
        <v>#N/A</v>
      </c>
      <c r="AR824" t="e">
        <f t="shared" ca="1" si="2220"/>
        <v>#N/A</v>
      </c>
      <c r="AS824" t="e">
        <f t="shared" ca="1" si="2221"/>
        <v>#N/A</v>
      </c>
      <c r="AT824" t="e">
        <f t="shared" ca="1" si="2222"/>
        <v>#N/A</v>
      </c>
      <c r="AU824" t="e">
        <f t="shared" ca="1" si="2223"/>
        <v>#N/A</v>
      </c>
      <c r="AV824" t="e">
        <f t="shared" ca="1" si="2224"/>
        <v>#N/A</v>
      </c>
      <c r="AW824" t="e">
        <f t="shared" ca="1" si="2225"/>
        <v>#N/A</v>
      </c>
      <c r="AX824" t="e">
        <f t="shared" ca="1" si="2226"/>
        <v>#N/A</v>
      </c>
      <c r="AY824" t="e">
        <f t="shared" ca="1" si="2227"/>
        <v>#N/A</v>
      </c>
      <c r="AZ824" t="e">
        <f t="shared" ca="1" si="2228"/>
        <v>#N/A</v>
      </c>
      <c r="BA824" t="e">
        <f t="shared" ca="1" si="2229"/>
        <v>#N/A</v>
      </c>
      <c r="BB824" s="91" t="e">
        <f t="shared" ca="1" si="2230"/>
        <v>#N/A</v>
      </c>
      <c r="BC824" t="e">
        <f t="shared" ca="1" si="2231"/>
        <v>#N/A</v>
      </c>
      <c r="BD824" t="e">
        <f t="shared" ca="1" si="2232"/>
        <v>#N/A</v>
      </c>
      <c r="BE824" t="e">
        <f t="shared" ca="1" si="2233"/>
        <v>#N/A</v>
      </c>
      <c r="BF824" t="e">
        <f t="shared" ca="1" si="2234"/>
        <v>#N/A</v>
      </c>
      <c r="BG824" t="e">
        <f t="shared" ca="1" si="2235"/>
        <v>#N/A</v>
      </c>
      <c r="BH824" t="e">
        <f t="shared" ca="1" si="2236"/>
        <v>#N/A</v>
      </c>
      <c r="BI824" t="e">
        <f t="shared" ca="1" si="2237"/>
        <v>#N/A</v>
      </c>
      <c r="BJ824" t="e">
        <f t="shared" ca="1" si="2238"/>
        <v>#N/A</v>
      </c>
      <c r="BK824" t="e">
        <f t="shared" ca="1" si="2239"/>
        <v>#N/A</v>
      </c>
      <c r="BL824" t="e">
        <f t="shared" ca="1" si="2240"/>
        <v>#N/A</v>
      </c>
      <c r="BM824" t="e">
        <f t="shared" ca="1" si="2241"/>
        <v>#N/A</v>
      </c>
      <c r="BN824" t="e">
        <f t="shared" ca="1" si="2242"/>
        <v>#N/A</v>
      </c>
      <c r="BO824" t="e">
        <f t="shared" ca="1" si="2243"/>
        <v>#N/A</v>
      </c>
      <c r="BP824" t="e">
        <f t="shared" ca="1" si="2244"/>
        <v>#N/A</v>
      </c>
      <c r="BQ824" t="e">
        <f t="shared" ca="1" si="2245"/>
        <v>#N/A</v>
      </c>
      <c r="BR824" t="e">
        <f t="shared" ca="1" si="2246"/>
        <v>#N/A</v>
      </c>
      <c r="BS824" t="e">
        <f t="shared" ca="1" si="2247"/>
        <v>#N/A</v>
      </c>
      <c r="BT824" t="e">
        <f t="shared" ca="1" si="2248"/>
        <v>#N/A</v>
      </c>
      <c r="BU824" t="e">
        <f t="shared" ca="1" si="2249"/>
        <v>#N/A</v>
      </c>
      <c r="BV824" t="e">
        <f t="shared" ca="1" si="2250"/>
        <v>#N/A</v>
      </c>
      <c r="BW824" t="e">
        <f t="shared" ca="1" si="2251"/>
        <v>#N/A</v>
      </c>
      <c r="BX824" t="e">
        <f t="shared" ca="1" si="2252"/>
        <v>#N/A</v>
      </c>
      <c r="BY824" t="e">
        <f t="shared" ca="1" si="2253"/>
        <v>#N/A</v>
      </c>
      <c r="BZ824" t="e">
        <f t="shared" ca="1" si="2254"/>
        <v>#N/A</v>
      </c>
      <c r="CA824" t="e">
        <f t="shared" ca="1" si="2255"/>
        <v>#N/A</v>
      </c>
      <c r="CB824" t="e">
        <f t="shared" ca="1" si="2256"/>
        <v>#N/A</v>
      </c>
      <c r="CC824" t="e">
        <f t="shared" ca="1" si="2257"/>
        <v>#N/A</v>
      </c>
      <c r="CD824" t="e">
        <f t="shared" ca="1" si="2258"/>
        <v>#N/A</v>
      </c>
      <c r="CE824" t="e">
        <f t="shared" ca="1" si="2259"/>
        <v>#N/A</v>
      </c>
      <c r="CF824" s="91" t="e">
        <f t="shared" ca="1" si="2260"/>
        <v>#N/A</v>
      </c>
      <c r="CG824" t="e">
        <f t="shared" ca="1" si="2261"/>
        <v>#N/A</v>
      </c>
      <c r="CH824" t="e">
        <f t="shared" ca="1" si="2262"/>
        <v>#N/A</v>
      </c>
      <c r="CI824" t="e">
        <f t="shared" ca="1" si="2263"/>
        <v>#N/A</v>
      </c>
      <c r="CJ824" t="e">
        <f t="shared" ca="1" si="2264"/>
        <v>#N/A</v>
      </c>
      <c r="CK824" t="e">
        <f t="shared" ca="1" si="2265"/>
        <v>#N/A</v>
      </c>
      <c r="CL824" t="e">
        <f t="shared" ca="1" si="2266"/>
        <v>#N/A</v>
      </c>
      <c r="CM824" t="e">
        <f t="shared" ca="1" si="2267"/>
        <v>#N/A</v>
      </c>
      <c r="CN824" t="e">
        <f t="shared" ca="1" si="2268"/>
        <v>#N/A</v>
      </c>
      <c r="CO824" t="e">
        <f t="shared" ca="1" si="2269"/>
        <v>#N/A</v>
      </c>
      <c r="CP824" t="e">
        <f t="shared" ca="1" si="2270"/>
        <v>#N/A</v>
      </c>
      <c r="CQ824" t="e">
        <f t="shared" ca="1" si="2271"/>
        <v>#N/A</v>
      </c>
      <c r="CR824" t="e">
        <f t="shared" ca="1" si="2272"/>
        <v>#N/A</v>
      </c>
      <c r="CS824" t="e">
        <f t="shared" ca="1" si="2273"/>
        <v>#N/A</v>
      </c>
      <c r="CT824" t="e">
        <f t="shared" ca="1" si="2274"/>
        <v>#N/A</v>
      </c>
      <c r="CU824" t="e">
        <f t="shared" ca="1" si="2275"/>
        <v>#N/A</v>
      </c>
      <c r="CV824" t="e">
        <f t="shared" ca="1" si="2276"/>
        <v>#N/A</v>
      </c>
      <c r="CW824" t="e">
        <f t="shared" ca="1" si="2277"/>
        <v>#N/A</v>
      </c>
      <c r="CX824" t="e">
        <f t="shared" ca="1" si="2278"/>
        <v>#N/A</v>
      </c>
      <c r="CY824" t="e">
        <f t="shared" ca="1" si="2279"/>
        <v>#N/A</v>
      </c>
      <c r="CZ824" t="e">
        <f t="shared" ca="1" si="2280"/>
        <v>#N/A</v>
      </c>
      <c r="DA824" t="e">
        <f t="shared" ca="1" si="2281"/>
        <v>#N/A</v>
      </c>
      <c r="DB824" t="e">
        <f t="shared" ca="1" si="2282"/>
        <v>#N/A</v>
      </c>
      <c r="DC824" t="e">
        <f t="shared" ca="1" si="2283"/>
        <v>#N/A</v>
      </c>
      <c r="DD824" t="e">
        <f t="shared" ca="1" si="2284"/>
        <v>#N/A</v>
      </c>
      <c r="DE824" t="e">
        <f t="shared" ca="1" si="2285"/>
        <v>#N/A</v>
      </c>
      <c r="DF824" t="e">
        <f t="shared" ca="1" si="2286"/>
        <v>#N/A</v>
      </c>
      <c r="DG824" t="e">
        <f t="shared" ca="1" si="2287"/>
        <v>#N/A</v>
      </c>
      <c r="DH824" t="e">
        <f t="shared" ca="1" si="2288"/>
        <v>#N/A</v>
      </c>
      <c r="DI824" t="e">
        <f t="shared" ca="1" si="2289"/>
        <v>#N/A</v>
      </c>
      <c r="DJ824" s="91" t="e">
        <f t="shared" ca="1" si="2290"/>
        <v>#N/A</v>
      </c>
      <c r="DK824" t="e">
        <f t="shared" ca="1" si="2291"/>
        <v>#N/A</v>
      </c>
      <c r="DL824" t="e">
        <f t="shared" ca="1" si="2292"/>
        <v>#N/A</v>
      </c>
      <c r="DM824" t="e">
        <f t="shared" ca="1" si="2293"/>
        <v>#N/A</v>
      </c>
      <c r="DN824" t="e">
        <f t="shared" ca="1" si="2294"/>
        <v>#N/A</v>
      </c>
      <c r="DO824" t="e">
        <f t="shared" ca="1" si="2295"/>
        <v>#N/A</v>
      </c>
      <c r="DP824" t="e">
        <f t="shared" ca="1" si="2296"/>
        <v>#N/A</v>
      </c>
      <c r="DQ824" t="e">
        <f t="shared" ca="1" si="2297"/>
        <v>#N/A</v>
      </c>
      <c r="DR824" t="e">
        <f t="shared" ca="1" si="2298"/>
        <v>#N/A</v>
      </c>
      <c r="DS824" t="e">
        <f t="shared" ca="1" si="2299"/>
        <v>#N/A</v>
      </c>
      <c r="DT824" t="e">
        <f t="shared" ca="1" si="2300"/>
        <v>#N/A</v>
      </c>
      <c r="DU824" t="e">
        <f t="shared" ca="1" si="2301"/>
        <v>#N/A</v>
      </c>
      <c r="DV824" t="e">
        <f t="shared" ca="1" si="2302"/>
        <v>#N/A</v>
      </c>
      <c r="DW824" t="e">
        <f t="shared" ca="1" si="2303"/>
        <v>#N/A</v>
      </c>
      <c r="DX824" t="e">
        <f t="shared" ca="1" si="2304"/>
        <v>#N/A</v>
      </c>
      <c r="DY824" t="e">
        <f t="shared" ca="1" si="2305"/>
        <v>#N/A</v>
      </c>
      <c r="DZ824" t="e">
        <f t="shared" ca="1" si="2306"/>
        <v>#N/A</v>
      </c>
      <c r="EA824" t="e">
        <f t="shared" ca="1" si="2307"/>
        <v>#N/A</v>
      </c>
      <c r="EB824" t="e">
        <f t="shared" ca="1" si="2308"/>
        <v>#N/A</v>
      </c>
      <c r="EC824" t="e">
        <f t="shared" ca="1" si="2309"/>
        <v>#N/A</v>
      </c>
      <c r="ED824" t="e">
        <f t="shared" ca="1" si="2310"/>
        <v>#N/A</v>
      </c>
      <c r="EE824" t="e">
        <f t="shared" ca="1" si="2311"/>
        <v>#N/A</v>
      </c>
      <c r="EF824" t="e">
        <f t="shared" ca="1" si="2312"/>
        <v>#N/A</v>
      </c>
      <c r="EG824" t="e">
        <f t="shared" ca="1" si="2313"/>
        <v>#N/A</v>
      </c>
      <c r="EH824" t="e">
        <f t="shared" ca="1" si="2314"/>
        <v>#N/A</v>
      </c>
      <c r="EI824" t="e">
        <f t="shared" ca="1" si="2315"/>
        <v>#N/A</v>
      </c>
      <c r="EJ824" t="e">
        <f t="shared" ca="1" si="2316"/>
        <v>#N/A</v>
      </c>
      <c r="EK824" t="e">
        <f t="shared" ca="1" si="2317"/>
        <v>#N/A</v>
      </c>
      <c r="EL824" t="e">
        <f t="shared" ca="1" si="2318"/>
        <v>#N/A</v>
      </c>
      <c r="EM824" t="e">
        <f t="shared" ca="1" si="2319"/>
        <v>#N/A</v>
      </c>
      <c r="EN824" s="91" t="e">
        <f t="shared" ca="1" si="2320"/>
        <v>#N/A</v>
      </c>
    </row>
    <row r="825" spans="1:144">
      <c r="A825">
        <f ca="1"/>
        <v>0</v>
      </c>
      <c r="B825">
        <f ca="1"/>
        <v>0</v>
      </c>
      <c r="C825">
        <f ca="1"/>
        <v>0</v>
      </c>
      <c r="D825" t="str">
        <f ca="1"/>
        <v/>
      </c>
      <c r="E825">
        <f ca="1"/>
        <v>0</v>
      </c>
      <c r="F825">
        <f ca="1"/>
        <v>0</v>
      </c>
      <c r="G825">
        <f ca="1"/>
        <v>0</v>
      </c>
      <c r="H825" t="str">
        <f ca="1"/>
        <v/>
      </c>
      <c r="I825">
        <f ca="1"/>
        <v>0</v>
      </c>
      <c r="J825" t="str">
        <f ca="1"/>
        <v/>
      </c>
      <c r="K825" t="str">
        <f ca="1"/>
        <v>0</v>
      </c>
      <c r="L825" t="str">
        <f ca="1"/>
        <v>0</v>
      </c>
      <c r="M825" t="str">
        <f ca="1"/>
        <v>0</v>
      </c>
      <c r="X825" s="91" t="e">
        <f t="shared" ca="1" si="2200"/>
        <v>#N/A</v>
      </c>
      <c r="Y825" t="e">
        <f t="shared" ca="1" si="2201"/>
        <v>#N/A</v>
      </c>
      <c r="Z825" t="e">
        <f t="shared" ca="1" si="2202"/>
        <v>#N/A</v>
      </c>
      <c r="AA825" t="e">
        <f t="shared" ca="1" si="2203"/>
        <v>#N/A</v>
      </c>
      <c r="AB825" t="e">
        <f t="shared" ca="1" si="2204"/>
        <v>#N/A</v>
      </c>
      <c r="AC825" t="e">
        <f t="shared" ca="1" si="2205"/>
        <v>#N/A</v>
      </c>
      <c r="AD825" t="e">
        <f t="shared" ca="1" si="2206"/>
        <v>#N/A</v>
      </c>
      <c r="AE825" t="e">
        <f t="shared" ca="1" si="2207"/>
        <v>#N/A</v>
      </c>
      <c r="AF825" t="e">
        <f t="shared" ca="1" si="2208"/>
        <v>#N/A</v>
      </c>
      <c r="AG825" t="e">
        <f t="shared" ca="1" si="2209"/>
        <v>#N/A</v>
      </c>
      <c r="AH825" t="e">
        <f t="shared" ca="1" si="2210"/>
        <v>#N/A</v>
      </c>
      <c r="AI825" t="e">
        <f t="shared" ca="1" si="2211"/>
        <v>#N/A</v>
      </c>
      <c r="AJ825" t="e">
        <f t="shared" ca="1" si="2212"/>
        <v>#N/A</v>
      </c>
      <c r="AK825" t="e">
        <f t="shared" ca="1" si="2213"/>
        <v>#N/A</v>
      </c>
      <c r="AL825" t="e">
        <f t="shared" ca="1" si="2214"/>
        <v>#N/A</v>
      </c>
      <c r="AM825" t="e">
        <f t="shared" ca="1" si="2215"/>
        <v>#N/A</v>
      </c>
      <c r="AN825" t="e">
        <f t="shared" ca="1" si="2216"/>
        <v>#N/A</v>
      </c>
      <c r="AO825" t="e">
        <f t="shared" ca="1" si="2217"/>
        <v>#N/A</v>
      </c>
      <c r="AP825" t="e">
        <f t="shared" ca="1" si="2218"/>
        <v>#N/A</v>
      </c>
      <c r="AQ825" t="e">
        <f t="shared" ca="1" si="2219"/>
        <v>#N/A</v>
      </c>
      <c r="AR825" t="e">
        <f t="shared" ca="1" si="2220"/>
        <v>#N/A</v>
      </c>
      <c r="AS825" t="e">
        <f t="shared" ca="1" si="2221"/>
        <v>#N/A</v>
      </c>
      <c r="AT825" t="e">
        <f t="shared" ca="1" si="2222"/>
        <v>#N/A</v>
      </c>
      <c r="AU825" t="e">
        <f t="shared" ca="1" si="2223"/>
        <v>#N/A</v>
      </c>
      <c r="AV825" t="e">
        <f t="shared" ca="1" si="2224"/>
        <v>#N/A</v>
      </c>
      <c r="AW825" t="e">
        <f t="shared" ca="1" si="2225"/>
        <v>#N/A</v>
      </c>
      <c r="AX825" t="e">
        <f t="shared" ca="1" si="2226"/>
        <v>#N/A</v>
      </c>
      <c r="AY825" t="e">
        <f t="shared" ca="1" si="2227"/>
        <v>#N/A</v>
      </c>
      <c r="AZ825" t="e">
        <f t="shared" ca="1" si="2228"/>
        <v>#N/A</v>
      </c>
      <c r="BA825" t="e">
        <f t="shared" ca="1" si="2229"/>
        <v>#N/A</v>
      </c>
      <c r="BB825" s="91" t="e">
        <f t="shared" ca="1" si="2230"/>
        <v>#N/A</v>
      </c>
      <c r="BC825" t="e">
        <f t="shared" ca="1" si="2231"/>
        <v>#N/A</v>
      </c>
      <c r="BD825" t="e">
        <f t="shared" ca="1" si="2232"/>
        <v>#N/A</v>
      </c>
      <c r="BE825" t="e">
        <f t="shared" ca="1" si="2233"/>
        <v>#N/A</v>
      </c>
      <c r="BF825" t="e">
        <f t="shared" ca="1" si="2234"/>
        <v>#N/A</v>
      </c>
      <c r="BG825" t="e">
        <f t="shared" ca="1" si="2235"/>
        <v>#N/A</v>
      </c>
      <c r="BH825" t="e">
        <f t="shared" ca="1" si="2236"/>
        <v>#N/A</v>
      </c>
      <c r="BI825" t="e">
        <f t="shared" ca="1" si="2237"/>
        <v>#N/A</v>
      </c>
      <c r="BJ825" t="e">
        <f t="shared" ca="1" si="2238"/>
        <v>#N/A</v>
      </c>
      <c r="BK825" t="e">
        <f t="shared" ca="1" si="2239"/>
        <v>#N/A</v>
      </c>
      <c r="BL825" t="e">
        <f t="shared" ca="1" si="2240"/>
        <v>#N/A</v>
      </c>
      <c r="BM825" t="e">
        <f t="shared" ca="1" si="2241"/>
        <v>#N/A</v>
      </c>
      <c r="BN825" t="e">
        <f t="shared" ca="1" si="2242"/>
        <v>#N/A</v>
      </c>
      <c r="BO825" t="e">
        <f t="shared" ca="1" si="2243"/>
        <v>#N/A</v>
      </c>
      <c r="BP825" t="e">
        <f t="shared" ca="1" si="2244"/>
        <v>#N/A</v>
      </c>
      <c r="BQ825" t="e">
        <f t="shared" ca="1" si="2245"/>
        <v>#N/A</v>
      </c>
      <c r="BR825" t="e">
        <f t="shared" ca="1" si="2246"/>
        <v>#N/A</v>
      </c>
      <c r="BS825" t="e">
        <f t="shared" ca="1" si="2247"/>
        <v>#N/A</v>
      </c>
      <c r="BT825" t="e">
        <f t="shared" ca="1" si="2248"/>
        <v>#N/A</v>
      </c>
      <c r="BU825" t="e">
        <f t="shared" ca="1" si="2249"/>
        <v>#N/A</v>
      </c>
      <c r="BV825" t="e">
        <f t="shared" ca="1" si="2250"/>
        <v>#N/A</v>
      </c>
      <c r="BW825" t="e">
        <f t="shared" ca="1" si="2251"/>
        <v>#N/A</v>
      </c>
      <c r="BX825" t="e">
        <f t="shared" ca="1" si="2252"/>
        <v>#N/A</v>
      </c>
      <c r="BY825" t="e">
        <f t="shared" ca="1" si="2253"/>
        <v>#N/A</v>
      </c>
      <c r="BZ825" t="e">
        <f t="shared" ca="1" si="2254"/>
        <v>#N/A</v>
      </c>
      <c r="CA825" t="e">
        <f t="shared" ca="1" si="2255"/>
        <v>#N/A</v>
      </c>
      <c r="CB825" t="e">
        <f t="shared" ca="1" si="2256"/>
        <v>#N/A</v>
      </c>
      <c r="CC825" t="e">
        <f t="shared" ca="1" si="2257"/>
        <v>#N/A</v>
      </c>
      <c r="CD825" t="e">
        <f t="shared" ca="1" si="2258"/>
        <v>#N/A</v>
      </c>
      <c r="CE825" t="e">
        <f t="shared" ca="1" si="2259"/>
        <v>#N/A</v>
      </c>
      <c r="CF825" s="91" t="e">
        <f t="shared" ca="1" si="2260"/>
        <v>#N/A</v>
      </c>
      <c r="CG825" t="e">
        <f t="shared" ca="1" si="2261"/>
        <v>#N/A</v>
      </c>
      <c r="CH825" t="e">
        <f t="shared" ca="1" si="2262"/>
        <v>#N/A</v>
      </c>
      <c r="CI825" t="e">
        <f t="shared" ca="1" si="2263"/>
        <v>#N/A</v>
      </c>
      <c r="CJ825" t="e">
        <f t="shared" ca="1" si="2264"/>
        <v>#N/A</v>
      </c>
      <c r="CK825" t="e">
        <f t="shared" ca="1" si="2265"/>
        <v>#N/A</v>
      </c>
      <c r="CL825" t="e">
        <f t="shared" ca="1" si="2266"/>
        <v>#N/A</v>
      </c>
      <c r="CM825" t="e">
        <f t="shared" ca="1" si="2267"/>
        <v>#N/A</v>
      </c>
      <c r="CN825" t="e">
        <f t="shared" ca="1" si="2268"/>
        <v>#N/A</v>
      </c>
      <c r="CO825" t="e">
        <f t="shared" ca="1" si="2269"/>
        <v>#N/A</v>
      </c>
      <c r="CP825" t="e">
        <f t="shared" ca="1" si="2270"/>
        <v>#N/A</v>
      </c>
      <c r="CQ825" t="e">
        <f t="shared" ca="1" si="2271"/>
        <v>#N/A</v>
      </c>
      <c r="CR825" t="e">
        <f t="shared" ca="1" si="2272"/>
        <v>#N/A</v>
      </c>
      <c r="CS825" t="e">
        <f t="shared" ca="1" si="2273"/>
        <v>#N/A</v>
      </c>
      <c r="CT825" t="e">
        <f t="shared" ca="1" si="2274"/>
        <v>#N/A</v>
      </c>
      <c r="CU825" t="e">
        <f t="shared" ca="1" si="2275"/>
        <v>#N/A</v>
      </c>
      <c r="CV825" t="e">
        <f t="shared" ca="1" si="2276"/>
        <v>#N/A</v>
      </c>
      <c r="CW825" t="e">
        <f t="shared" ca="1" si="2277"/>
        <v>#N/A</v>
      </c>
      <c r="CX825" t="e">
        <f t="shared" ca="1" si="2278"/>
        <v>#N/A</v>
      </c>
      <c r="CY825" t="e">
        <f t="shared" ca="1" si="2279"/>
        <v>#N/A</v>
      </c>
      <c r="CZ825" t="e">
        <f t="shared" ca="1" si="2280"/>
        <v>#N/A</v>
      </c>
      <c r="DA825" t="e">
        <f t="shared" ca="1" si="2281"/>
        <v>#N/A</v>
      </c>
      <c r="DB825" t="e">
        <f t="shared" ca="1" si="2282"/>
        <v>#N/A</v>
      </c>
      <c r="DC825" t="e">
        <f t="shared" ca="1" si="2283"/>
        <v>#N/A</v>
      </c>
      <c r="DD825" t="e">
        <f t="shared" ca="1" si="2284"/>
        <v>#N/A</v>
      </c>
      <c r="DE825" t="e">
        <f t="shared" ca="1" si="2285"/>
        <v>#N/A</v>
      </c>
      <c r="DF825" t="e">
        <f t="shared" ca="1" si="2286"/>
        <v>#N/A</v>
      </c>
      <c r="DG825" t="e">
        <f t="shared" ca="1" si="2287"/>
        <v>#N/A</v>
      </c>
      <c r="DH825" t="e">
        <f t="shared" ca="1" si="2288"/>
        <v>#N/A</v>
      </c>
      <c r="DI825" t="e">
        <f t="shared" ca="1" si="2289"/>
        <v>#N/A</v>
      </c>
      <c r="DJ825" s="91" t="e">
        <f t="shared" ca="1" si="2290"/>
        <v>#N/A</v>
      </c>
      <c r="DK825" t="e">
        <f t="shared" ca="1" si="2291"/>
        <v>#N/A</v>
      </c>
      <c r="DL825" t="e">
        <f t="shared" ca="1" si="2292"/>
        <v>#N/A</v>
      </c>
      <c r="DM825" t="e">
        <f t="shared" ca="1" si="2293"/>
        <v>#N/A</v>
      </c>
      <c r="DN825" t="e">
        <f t="shared" ca="1" si="2294"/>
        <v>#N/A</v>
      </c>
      <c r="DO825" t="e">
        <f t="shared" ca="1" si="2295"/>
        <v>#N/A</v>
      </c>
      <c r="DP825" t="e">
        <f t="shared" ca="1" si="2296"/>
        <v>#N/A</v>
      </c>
      <c r="DQ825" t="e">
        <f t="shared" ca="1" si="2297"/>
        <v>#N/A</v>
      </c>
      <c r="DR825" t="e">
        <f t="shared" ca="1" si="2298"/>
        <v>#N/A</v>
      </c>
      <c r="DS825" t="e">
        <f t="shared" ca="1" si="2299"/>
        <v>#N/A</v>
      </c>
      <c r="DT825" t="e">
        <f t="shared" ca="1" si="2300"/>
        <v>#N/A</v>
      </c>
      <c r="DU825" t="e">
        <f t="shared" ca="1" si="2301"/>
        <v>#N/A</v>
      </c>
      <c r="DV825" t="e">
        <f t="shared" ca="1" si="2302"/>
        <v>#N/A</v>
      </c>
      <c r="DW825" t="e">
        <f t="shared" ca="1" si="2303"/>
        <v>#N/A</v>
      </c>
      <c r="DX825" t="e">
        <f t="shared" ca="1" si="2304"/>
        <v>#N/A</v>
      </c>
      <c r="DY825" t="e">
        <f t="shared" ca="1" si="2305"/>
        <v>#N/A</v>
      </c>
      <c r="DZ825" t="e">
        <f t="shared" ca="1" si="2306"/>
        <v>#N/A</v>
      </c>
      <c r="EA825" t="e">
        <f t="shared" ca="1" si="2307"/>
        <v>#N/A</v>
      </c>
      <c r="EB825" t="e">
        <f t="shared" ca="1" si="2308"/>
        <v>#N/A</v>
      </c>
      <c r="EC825" t="e">
        <f t="shared" ca="1" si="2309"/>
        <v>#N/A</v>
      </c>
      <c r="ED825" t="e">
        <f t="shared" ca="1" si="2310"/>
        <v>#N/A</v>
      </c>
      <c r="EE825" t="e">
        <f t="shared" ca="1" si="2311"/>
        <v>#N/A</v>
      </c>
      <c r="EF825" t="e">
        <f t="shared" ca="1" si="2312"/>
        <v>#N/A</v>
      </c>
      <c r="EG825" t="e">
        <f t="shared" ca="1" si="2313"/>
        <v>#N/A</v>
      </c>
      <c r="EH825" t="e">
        <f t="shared" ca="1" si="2314"/>
        <v>#N/A</v>
      </c>
      <c r="EI825" t="e">
        <f t="shared" ca="1" si="2315"/>
        <v>#N/A</v>
      </c>
      <c r="EJ825" t="e">
        <f t="shared" ca="1" si="2316"/>
        <v>#N/A</v>
      </c>
      <c r="EK825" t="e">
        <f t="shared" ca="1" si="2317"/>
        <v>#N/A</v>
      </c>
      <c r="EL825" t="e">
        <f t="shared" ca="1" si="2318"/>
        <v>#N/A</v>
      </c>
      <c r="EM825" t="e">
        <f t="shared" ca="1" si="2319"/>
        <v>#N/A</v>
      </c>
      <c r="EN825" s="91" t="e">
        <f t="shared" ca="1" si="2320"/>
        <v>#N/A</v>
      </c>
    </row>
    <row r="826" spans="1:144">
      <c r="A826">
        <f ca="1"/>
        <v>0</v>
      </c>
      <c r="B826">
        <f ca="1"/>
        <v>0</v>
      </c>
      <c r="C826">
        <f ca="1"/>
        <v>0</v>
      </c>
      <c r="D826" t="str">
        <f ca="1"/>
        <v/>
      </c>
      <c r="E826">
        <f ca="1"/>
        <v>0</v>
      </c>
      <c r="F826">
        <f ca="1"/>
        <v>0</v>
      </c>
      <c r="G826">
        <f ca="1"/>
        <v>0</v>
      </c>
      <c r="H826" t="str">
        <f ca="1"/>
        <v/>
      </c>
      <c r="I826">
        <f ca="1"/>
        <v>0</v>
      </c>
      <c r="J826" t="str">
        <f ca="1"/>
        <v/>
      </c>
      <c r="K826" t="str">
        <f ca="1"/>
        <v>0</v>
      </c>
      <c r="L826" t="str">
        <f ca="1"/>
        <v>0</v>
      </c>
      <c r="M826" t="str">
        <f ca="1"/>
        <v>0</v>
      </c>
      <c r="X826" s="91" t="e">
        <f t="shared" ca="1" si="2200"/>
        <v>#N/A</v>
      </c>
      <c r="Y826" t="e">
        <f t="shared" ca="1" si="2201"/>
        <v>#N/A</v>
      </c>
      <c r="Z826" t="e">
        <f t="shared" ca="1" si="2202"/>
        <v>#N/A</v>
      </c>
      <c r="AA826" t="e">
        <f t="shared" ca="1" si="2203"/>
        <v>#N/A</v>
      </c>
      <c r="AB826" t="e">
        <f t="shared" ca="1" si="2204"/>
        <v>#N/A</v>
      </c>
      <c r="AC826" t="e">
        <f t="shared" ca="1" si="2205"/>
        <v>#N/A</v>
      </c>
      <c r="AD826" t="e">
        <f t="shared" ca="1" si="2206"/>
        <v>#N/A</v>
      </c>
      <c r="AE826" t="e">
        <f t="shared" ca="1" si="2207"/>
        <v>#N/A</v>
      </c>
      <c r="AF826" t="e">
        <f t="shared" ca="1" si="2208"/>
        <v>#N/A</v>
      </c>
      <c r="AG826" t="e">
        <f t="shared" ca="1" si="2209"/>
        <v>#N/A</v>
      </c>
      <c r="AH826" t="e">
        <f t="shared" ca="1" si="2210"/>
        <v>#N/A</v>
      </c>
      <c r="AI826" t="e">
        <f t="shared" ca="1" si="2211"/>
        <v>#N/A</v>
      </c>
      <c r="AJ826" t="e">
        <f t="shared" ca="1" si="2212"/>
        <v>#N/A</v>
      </c>
      <c r="AK826" t="e">
        <f t="shared" ca="1" si="2213"/>
        <v>#N/A</v>
      </c>
      <c r="AL826" t="e">
        <f t="shared" ca="1" si="2214"/>
        <v>#N/A</v>
      </c>
      <c r="AM826" t="e">
        <f t="shared" ca="1" si="2215"/>
        <v>#N/A</v>
      </c>
      <c r="AN826" t="e">
        <f t="shared" ca="1" si="2216"/>
        <v>#N/A</v>
      </c>
      <c r="AO826" t="e">
        <f t="shared" ca="1" si="2217"/>
        <v>#N/A</v>
      </c>
      <c r="AP826" t="e">
        <f t="shared" ca="1" si="2218"/>
        <v>#N/A</v>
      </c>
      <c r="AQ826" t="e">
        <f t="shared" ca="1" si="2219"/>
        <v>#N/A</v>
      </c>
      <c r="AR826" t="e">
        <f t="shared" ca="1" si="2220"/>
        <v>#N/A</v>
      </c>
      <c r="AS826" t="e">
        <f t="shared" ca="1" si="2221"/>
        <v>#N/A</v>
      </c>
      <c r="AT826" t="e">
        <f t="shared" ca="1" si="2222"/>
        <v>#N/A</v>
      </c>
      <c r="AU826" t="e">
        <f t="shared" ca="1" si="2223"/>
        <v>#N/A</v>
      </c>
      <c r="AV826" t="e">
        <f t="shared" ca="1" si="2224"/>
        <v>#N/A</v>
      </c>
      <c r="AW826" t="e">
        <f t="shared" ca="1" si="2225"/>
        <v>#N/A</v>
      </c>
      <c r="AX826" t="e">
        <f t="shared" ca="1" si="2226"/>
        <v>#N/A</v>
      </c>
      <c r="AY826" t="e">
        <f t="shared" ca="1" si="2227"/>
        <v>#N/A</v>
      </c>
      <c r="AZ826" t="e">
        <f t="shared" ca="1" si="2228"/>
        <v>#N/A</v>
      </c>
      <c r="BA826" t="e">
        <f t="shared" ca="1" si="2229"/>
        <v>#N/A</v>
      </c>
      <c r="BB826" s="91" t="e">
        <f t="shared" ca="1" si="2230"/>
        <v>#N/A</v>
      </c>
      <c r="BC826" t="e">
        <f t="shared" ca="1" si="2231"/>
        <v>#N/A</v>
      </c>
      <c r="BD826" t="e">
        <f t="shared" ca="1" si="2232"/>
        <v>#N/A</v>
      </c>
      <c r="BE826" t="e">
        <f t="shared" ca="1" si="2233"/>
        <v>#N/A</v>
      </c>
      <c r="BF826" t="e">
        <f t="shared" ca="1" si="2234"/>
        <v>#N/A</v>
      </c>
      <c r="BG826" t="e">
        <f t="shared" ca="1" si="2235"/>
        <v>#N/A</v>
      </c>
      <c r="BH826" t="e">
        <f t="shared" ca="1" si="2236"/>
        <v>#N/A</v>
      </c>
      <c r="BI826" t="e">
        <f t="shared" ca="1" si="2237"/>
        <v>#N/A</v>
      </c>
      <c r="BJ826" t="e">
        <f t="shared" ca="1" si="2238"/>
        <v>#N/A</v>
      </c>
      <c r="BK826" t="e">
        <f t="shared" ca="1" si="2239"/>
        <v>#N/A</v>
      </c>
      <c r="BL826" t="e">
        <f t="shared" ca="1" si="2240"/>
        <v>#N/A</v>
      </c>
      <c r="BM826" t="e">
        <f t="shared" ca="1" si="2241"/>
        <v>#N/A</v>
      </c>
      <c r="BN826" t="e">
        <f t="shared" ca="1" si="2242"/>
        <v>#N/A</v>
      </c>
      <c r="BO826" t="e">
        <f t="shared" ca="1" si="2243"/>
        <v>#N/A</v>
      </c>
      <c r="BP826" t="e">
        <f t="shared" ca="1" si="2244"/>
        <v>#N/A</v>
      </c>
      <c r="BQ826" t="e">
        <f t="shared" ca="1" si="2245"/>
        <v>#N/A</v>
      </c>
      <c r="BR826" t="e">
        <f t="shared" ca="1" si="2246"/>
        <v>#N/A</v>
      </c>
      <c r="BS826" t="e">
        <f t="shared" ca="1" si="2247"/>
        <v>#N/A</v>
      </c>
      <c r="BT826" t="e">
        <f t="shared" ca="1" si="2248"/>
        <v>#N/A</v>
      </c>
      <c r="BU826" t="e">
        <f t="shared" ca="1" si="2249"/>
        <v>#N/A</v>
      </c>
      <c r="BV826" t="e">
        <f t="shared" ca="1" si="2250"/>
        <v>#N/A</v>
      </c>
      <c r="BW826" t="e">
        <f t="shared" ca="1" si="2251"/>
        <v>#N/A</v>
      </c>
      <c r="BX826" t="e">
        <f t="shared" ca="1" si="2252"/>
        <v>#N/A</v>
      </c>
      <c r="BY826" t="e">
        <f t="shared" ca="1" si="2253"/>
        <v>#N/A</v>
      </c>
      <c r="BZ826" t="e">
        <f t="shared" ca="1" si="2254"/>
        <v>#N/A</v>
      </c>
      <c r="CA826" t="e">
        <f t="shared" ca="1" si="2255"/>
        <v>#N/A</v>
      </c>
      <c r="CB826" t="e">
        <f t="shared" ca="1" si="2256"/>
        <v>#N/A</v>
      </c>
      <c r="CC826" t="e">
        <f t="shared" ca="1" si="2257"/>
        <v>#N/A</v>
      </c>
      <c r="CD826" t="e">
        <f t="shared" ca="1" si="2258"/>
        <v>#N/A</v>
      </c>
      <c r="CE826" t="e">
        <f t="shared" ca="1" si="2259"/>
        <v>#N/A</v>
      </c>
      <c r="CF826" s="91" t="e">
        <f t="shared" ca="1" si="2260"/>
        <v>#N/A</v>
      </c>
      <c r="CG826" t="e">
        <f t="shared" ca="1" si="2261"/>
        <v>#N/A</v>
      </c>
      <c r="CH826" t="e">
        <f t="shared" ca="1" si="2262"/>
        <v>#N/A</v>
      </c>
      <c r="CI826" t="e">
        <f t="shared" ca="1" si="2263"/>
        <v>#N/A</v>
      </c>
      <c r="CJ826" t="e">
        <f t="shared" ca="1" si="2264"/>
        <v>#N/A</v>
      </c>
      <c r="CK826" t="e">
        <f t="shared" ca="1" si="2265"/>
        <v>#N/A</v>
      </c>
      <c r="CL826" t="e">
        <f t="shared" ca="1" si="2266"/>
        <v>#N/A</v>
      </c>
      <c r="CM826" t="e">
        <f t="shared" ca="1" si="2267"/>
        <v>#N/A</v>
      </c>
      <c r="CN826" t="e">
        <f t="shared" ca="1" si="2268"/>
        <v>#N/A</v>
      </c>
      <c r="CO826" t="e">
        <f t="shared" ca="1" si="2269"/>
        <v>#N/A</v>
      </c>
      <c r="CP826" t="e">
        <f t="shared" ca="1" si="2270"/>
        <v>#N/A</v>
      </c>
      <c r="CQ826" t="e">
        <f t="shared" ca="1" si="2271"/>
        <v>#N/A</v>
      </c>
      <c r="CR826" t="e">
        <f t="shared" ca="1" si="2272"/>
        <v>#N/A</v>
      </c>
      <c r="CS826" t="e">
        <f t="shared" ca="1" si="2273"/>
        <v>#N/A</v>
      </c>
      <c r="CT826" t="e">
        <f t="shared" ca="1" si="2274"/>
        <v>#N/A</v>
      </c>
      <c r="CU826" t="e">
        <f t="shared" ca="1" si="2275"/>
        <v>#N/A</v>
      </c>
      <c r="CV826" t="e">
        <f t="shared" ca="1" si="2276"/>
        <v>#N/A</v>
      </c>
      <c r="CW826" t="e">
        <f t="shared" ca="1" si="2277"/>
        <v>#N/A</v>
      </c>
      <c r="CX826" t="e">
        <f t="shared" ca="1" si="2278"/>
        <v>#N/A</v>
      </c>
      <c r="CY826" t="e">
        <f t="shared" ca="1" si="2279"/>
        <v>#N/A</v>
      </c>
      <c r="CZ826" t="e">
        <f t="shared" ca="1" si="2280"/>
        <v>#N/A</v>
      </c>
      <c r="DA826" t="e">
        <f t="shared" ca="1" si="2281"/>
        <v>#N/A</v>
      </c>
      <c r="DB826" t="e">
        <f t="shared" ca="1" si="2282"/>
        <v>#N/A</v>
      </c>
      <c r="DC826" t="e">
        <f t="shared" ca="1" si="2283"/>
        <v>#N/A</v>
      </c>
      <c r="DD826" t="e">
        <f t="shared" ca="1" si="2284"/>
        <v>#N/A</v>
      </c>
      <c r="DE826" t="e">
        <f t="shared" ca="1" si="2285"/>
        <v>#N/A</v>
      </c>
      <c r="DF826" t="e">
        <f t="shared" ca="1" si="2286"/>
        <v>#N/A</v>
      </c>
      <c r="DG826" t="e">
        <f t="shared" ca="1" si="2287"/>
        <v>#N/A</v>
      </c>
      <c r="DH826" t="e">
        <f t="shared" ca="1" si="2288"/>
        <v>#N/A</v>
      </c>
      <c r="DI826" t="e">
        <f t="shared" ca="1" si="2289"/>
        <v>#N/A</v>
      </c>
      <c r="DJ826" s="91" t="e">
        <f t="shared" ca="1" si="2290"/>
        <v>#N/A</v>
      </c>
      <c r="DK826" t="e">
        <f t="shared" ca="1" si="2291"/>
        <v>#N/A</v>
      </c>
      <c r="DL826" t="e">
        <f t="shared" ca="1" si="2292"/>
        <v>#N/A</v>
      </c>
      <c r="DM826" t="e">
        <f t="shared" ca="1" si="2293"/>
        <v>#N/A</v>
      </c>
      <c r="DN826" t="e">
        <f t="shared" ca="1" si="2294"/>
        <v>#N/A</v>
      </c>
      <c r="DO826" t="e">
        <f t="shared" ca="1" si="2295"/>
        <v>#N/A</v>
      </c>
      <c r="DP826" t="e">
        <f t="shared" ca="1" si="2296"/>
        <v>#N/A</v>
      </c>
      <c r="DQ826" t="e">
        <f t="shared" ca="1" si="2297"/>
        <v>#N/A</v>
      </c>
      <c r="DR826" t="e">
        <f t="shared" ca="1" si="2298"/>
        <v>#N/A</v>
      </c>
      <c r="DS826" t="e">
        <f t="shared" ca="1" si="2299"/>
        <v>#N/A</v>
      </c>
      <c r="DT826" t="e">
        <f t="shared" ca="1" si="2300"/>
        <v>#N/A</v>
      </c>
      <c r="DU826" t="e">
        <f t="shared" ca="1" si="2301"/>
        <v>#N/A</v>
      </c>
      <c r="DV826" t="e">
        <f t="shared" ca="1" si="2302"/>
        <v>#N/A</v>
      </c>
      <c r="DW826" t="e">
        <f t="shared" ca="1" si="2303"/>
        <v>#N/A</v>
      </c>
      <c r="DX826" t="e">
        <f t="shared" ca="1" si="2304"/>
        <v>#N/A</v>
      </c>
      <c r="DY826" t="e">
        <f t="shared" ca="1" si="2305"/>
        <v>#N/A</v>
      </c>
      <c r="DZ826" t="e">
        <f t="shared" ca="1" si="2306"/>
        <v>#N/A</v>
      </c>
      <c r="EA826" t="e">
        <f t="shared" ca="1" si="2307"/>
        <v>#N/A</v>
      </c>
      <c r="EB826" t="e">
        <f t="shared" ca="1" si="2308"/>
        <v>#N/A</v>
      </c>
      <c r="EC826" t="e">
        <f t="shared" ca="1" si="2309"/>
        <v>#N/A</v>
      </c>
      <c r="ED826" t="e">
        <f t="shared" ca="1" si="2310"/>
        <v>#N/A</v>
      </c>
      <c r="EE826" t="e">
        <f t="shared" ca="1" si="2311"/>
        <v>#N/A</v>
      </c>
      <c r="EF826" t="e">
        <f t="shared" ca="1" si="2312"/>
        <v>#N/A</v>
      </c>
      <c r="EG826" t="e">
        <f t="shared" ca="1" si="2313"/>
        <v>#N/A</v>
      </c>
      <c r="EH826" t="e">
        <f t="shared" ca="1" si="2314"/>
        <v>#N/A</v>
      </c>
      <c r="EI826" t="e">
        <f t="shared" ca="1" si="2315"/>
        <v>#N/A</v>
      </c>
      <c r="EJ826" t="e">
        <f t="shared" ca="1" si="2316"/>
        <v>#N/A</v>
      </c>
      <c r="EK826" t="e">
        <f t="shared" ca="1" si="2317"/>
        <v>#N/A</v>
      </c>
      <c r="EL826" t="e">
        <f t="shared" ca="1" si="2318"/>
        <v>#N/A</v>
      </c>
      <c r="EM826" t="e">
        <f t="shared" ca="1" si="2319"/>
        <v>#N/A</v>
      </c>
      <c r="EN826" s="91" t="e">
        <f t="shared" ca="1" si="2320"/>
        <v>#N/A</v>
      </c>
    </row>
    <row r="827" spans="1:144">
      <c r="A827">
        <f ca="1"/>
        <v>0</v>
      </c>
      <c r="B827">
        <f ca="1"/>
        <v>0</v>
      </c>
      <c r="C827">
        <f ca="1"/>
        <v>0</v>
      </c>
      <c r="D827" t="str">
        <f ca="1"/>
        <v/>
      </c>
      <c r="E827">
        <f ca="1"/>
        <v>0</v>
      </c>
      <c r="F827">
        <f ca="1"/>
        <v>0</v>
      </c>
      <c r="G827">
        <f ca="1"/>
        <v>0</v>
      </c>
      <c r="H827" t="str">
        <f ca="1"/>
        <v/>
      </c>
      <c r="I827">
        <f ca="1"/>
        <v>0</v>
      </c>
      <c r="J827" t="str">
        <f ca="1"/>
        <v/>
      </c>
      <c r="K827" t="str">
        <f ca="1"/>
        <v>0</v>
      </c>
      <c r="L827" t="str">
        <f ca="1"/>
        <v>0</v>
      </c>
      <c r="M827" t="str">
        <f ca="1"/>
        <v>0</v>
      </c>
      <c r="X827" s="91" t="e">
        <f t="shared" ca="1" si="2200"/>
        <v>#N/A</v>
      </c>
      <c r="Y827" t="e">
        <f t="shared" ca="1" si="2201"/>
        <v>#N/A</v>
      </c>
      <c r="Z827" t="e">
        <f t="shared" ca="1" si="2202"/>
        <v>#N/A</v>
      </c>
      <c r="AA827" t="e">
        <f t="shared" ca="1" si="2203"/>
        <v>#N/A</v>
      </c>
      <c r="AB827" t="e">
        <f t="shared" ca="1" si="2204"/>
        <v>#N/A</v>
      </c>
      <c r="AC827" t="e">
        <f t="shared" ca="1" si="2205"/>
        <v>#N/A</v>
      </c>
      <c r="AD827" t="e">
        <f t="shared" ca="1" si="2206"/>
        <v>#N/A</v>
      </c>
      <c r="AE827" t="e">
        <f t="shared" ca="1" si="2207"/>
        <v>#N/A</v>
      </c>
      <c r="AF827" t="e">
        <f t="shared" ca="1" si="2208"/>
        <v>#N/A</v>
      </c>
      <c r="AG827" t="e">
        <f t="shared" ca="1" si="2209"/>
        <v>#N/A</v>
      </c>
      <c r="AH827" t="e">
        <f t="shared" ca="1" si="2210"/>
        <v>#N/A</v>
      </c>
      <c r="AI827" t="e">
        <f t="shared" ca="1" si="2211"/>
        <v>#N/A</v>
      </c>
      <c r="AJ827" t="e">
        <f t="shared" ca="1" si="2212"/>
        <v>#N/A</v>
      </c>
      <c r="AK827" t="e">
        <f t="shared" ca="1" si="2213"/>
        <v>#N/A</v>
      </c>
      <c r="AL827" t="e">
        <f t="shared" ca="1" si="2214"/>
        <v>#N/A</v>
      </c>
      <c r="AM827" t="e">
        <f t="shared" ca="1" si="2215"/>
        <v>#N/A</v>
      </c>
      <c r="AN827" t="e">
        <f t="shared" ca="1" si="2216"/>
        <v>#N/A</v>
      </c>
      <c r="AO827" t="e">
        <f t="shared" ca="1" si="2217"/>
        <v>#N/A</v>
      </c>
      <c r="AP827" t="e">
        <f t="shared" ca="1" si="2218"/>
        <v>#N/A</v>
      </c>
      <c r="AQ827" t="e">
        <f t="shared" ca="1" si="2219"/>
        <v>#N/A</v>
      </c>
      <c r="AR827" t="e">
        <f t="shared" ca="1" si="2220"/>
        <v>#N/A</v>
      </c>
      <c r="AS827" t="e">
        <f t="shared" ca="1" si="2221"/>
        <v>#N/A</v>
      </c>
      <c r="AT827" t="e">
        <f t="shared" ca="1" si="2222"/>
        <v>#N/A</v>
      </c>
      <c r="AU827" t="e">
        <f t="shared" ca="1" si="2223"/>
        <v>#N/A</v>
      </c>
      <c r="AV827" t="e">
        <f t="shared" ca="1" si="2224"/>
        <v>#N/A</v>
      </c>
      <c r="AW827" t="e">
        <f t="shared" ca="1" si="2225"/>
        <v>#N/A</v>
      </c>
      <c r="AX827" t="e">
        <f t="shared" ca="1" si="2226"/>
        <v>#N/A</v>
      </c>
      <c r="AY827" t="e">
        <f t="shared" ca="1" si="2227"/>
        <v>#N/A</v>
      </c>
      <c r="AZ827" t="e">
        <f t="shared" ca="1" si="2228"/>
        <v>#N/A</v>
      </c>
      <c r="BA827" t="e">
        <f t="shared" ca="1" si="2229"/>
        <v>#N/A</v>
      </c>
      <c r="BB827" s="91" t="e">
        <f t="shared" ca="1" si="2230"/>
        <v>#N/A</v>
      </c>
      <c r="BC827" t="e">
        <f t="shared" ca="1" si="2231"/>
        <v>#N/A</v>
      </c>
      <c r="BD827" t="e">
        <f t="shared" ca="1" si="2232"/>
        <v>#N/A</v>
      </c>
      <c r="BE827" t="e">
        <f t="shared" ca="1" si="2233"/>
        <v>#N/A</v>
      </c>
      <c r="BF827" t="e">
        <f t="shared" ca="1" si="2234"/>
        <v>#N/A</v>
      </c>
      <c r="BG827" t="e">
        <f t="shared" ca="1" si="2235"/>
        <v>#N/A</v>
      </c>
      <c r="BH827" t="e">
        <f t="shared" ca="1" si="2236"/>
        <v>#N/A</v>
      </c>
      <c r="BI827" t="e">
        <f t="shared" ca="1" si="2237"/>
        <v>#N/A</v>
      </c>
      <c r="BJ827" t="e">
        <f t="shared" ca="1" si="2238"/>
        <v>#N/A</v>
      </c>
      <c r="BK827" t="e">
        <f t="shared" ca="1" si="2239"/>
        <v>#N/A</v>
      </c>
      <c r="BL827" t="e">
        <f t="shared" ca="1" si="2240"/>
        <v>#N/A</v>
      </c>
      <c r="BM827" t="e">
        <f t="shared" ca="1" si="2241"/>
        <v>#N/A</v>
      </c>
      <c r="BN827" t="e">
        <f t="shared" ca="1" si="2242"/>
        <v>#N/A</v>
      </c>
      <c r="BO827" t="e">
        <f t="shared" ca="1" si="2243"/>
        <v>#N/A</v>
      </c>
      <c r="BP827" t="e">
        <f t="shared" ca="1" si="2244"/>
        <v>#N/A</v>
      </c>
      <c r="BQ827" t="e">
        <f t="shared" ca="1" si="2245"/>
        <v>#N/A</v>
      </c>
      <c r="BR827" t="e">
        <f t="shared" ca="1" si="2246"/>
        <v>#N/A</v>
      </c>
      <c r="BS827" t="e">
        <f t="shared" ca="1" si="2247"/>
        <v>#N/A</v>
      </c>
      <c r="BT827" t="e">
        <f t="shared" ca="1" si="2248"/>
        <v>#N/A</v>
      </c>
      <c r="BU827" t="e">
        <f t="shared" ca="1" si="2249"/>
        <v>#N/A</v>
      </c>
      <c r="BV827" t="e">
        <f t="shared" ca="1" si="2250"/>
        <v>#N/A</v>
      </c>
      <c r="BW827" t="e">
        <f t="shared" ca="1" si="2251"/>
        <v>#N/A</v>
      </c>
      <c r="BX827" t="e">
        <f t="shared" ca="1" si="2252"/>
        <v>#N/A</v>
      </c>
      <c r="BY827" t="e">
        <f t="shared" ca="1" si="2253"/>
        <v>#N/A</v>
      </c>
      <c r="BZ827" t="e">
        <f t="shared" ca="1" si="2254"/>
        <v>#N/A</v>
      </c>
      <c r="CA827" t="e">
        <f t="shared" ca="1" si="2255"/>
        <v>#N/A</v>
      </c>
      <c r="CB827" t="e">
        <f t="shared" ca="1" si="2256"/>
        <v>#N/A</v>
      </c>
      <c r="CC827" t="e">
        <f t="shared" ca="1" si="2257"/>
        <v>#N/A</v>
      </c>
      <c r="CD827" t="e">
        <f t="shared" ca="1" si="2258"/>
        <v>#N/A</v>
      </c>
      <c r="CE827" t="e">
        <f t="shared" ca="1" si="2259"/>
        <v>#N/A</v>
      </c>
      <c r="CF827" s="91" t="e">
        <f t="shared" ca="1" si="2260"/>
        <v>#N/A</v>
      </c>
      <c r="CG827" t="e">
        <f t="shared" ca="1" si="2261"/>
        <v>#N/A</v>
      </c>
      <c r="CH827" t="e">
        <f t="shared" ca="1" si="2262"/>
        <v>#N/A</v>
      </c>
      <c r="CI827" t="e">
        <f t="shared" ca="1" si="2263"/>
        <v>#N/A</v>
      </c>
      <c r="CJ827" t="e">
        <f t="shared" ca="1" si="2264"/>
        <v>#N/A</v>
      </c>
      <c r="CK827" t="e">
        <f t="shared" ca="1" si="2265"/>
        <v>#N/A</v>
      </c>
      <c r="CL827" t="e">
        <f t="shared" ca="1" si="2266"/>
        <v>#N/A</v>
      </c>
      <c r="CM827" t="e">
        <f t="shared" ca="1" si="2267"/>
        <v>#N/A</v>
      </c>
      <c r="CN827" t="e">
        <f t="shared" ca="1" si="2268"/>
        <v>#N/A</v>
      </c>
      <c r="CO827" t="e">
        <f t="shared" ca="1" si="2269"/>
        <v>#N/A</v>
      </c>
      <c r="CP827" t="e">
        <f t="shared" ca="1" si="2270"/>
        <v>#N/A</v>
      </c>
      <c r="CQ827" t="e">
        <f t="shared" ca="1" si="2271"/>
        <v>#N/A</v>
      </c>
      <c r="CR827" t="e">
        <f t="shared" ca="1" si="2272"/>
        <v>#N/A</v>
      </c>
      <c r="CS827" t="e">
        <f t="shared" ca="1" si="2273"/>
        <v>#N/A</v>
      </c>
      <c r="CT827" t="e">
        <f t="shared" ca="1" si="2274"/>
        <v>#N/A</v>
      </c>
      <c r="CU827" t="e">
        <f t="shared" ca="1" si="2275"/>
        <v>#N/A</v>
      </c>
      <c r="CV827" t="e">
        <f t="shared" ca="1" si="2276"/>
        <v>#N/A</v>
      </c>
      <c r="CW827" t="e">
        <f t="shared" ca="1" si="2277"/>
        <v>#N/A</v>
      </c>
      <c r="CX827" t="e">
        <f t="shared" ca="1" si="2278"/>
        <v>#N/A</v>
      </c>
      <c r="CY827" t="e">
        <f t="shared" ca="1" si="2279"/>
        <v>#N/A</v>
      </c>
      <c r="CZ827" t="e">
        <f t="shared" ca="1" si="2280"/>
        <v>#N/A</v>
      </c>
      <c r="DA827" t="e">
        <f t="shared" ca="1" si="2281"/>
        <v>#N/A</v>
      </c>
      <c r="DB827" t="e">
        <f t="shared" ca="1" si="2282"/>
        <v>#N/A</v>
      </c>
      <c r="DC827" t="e">
        <f t="shared" ca="1" si="2283"/>
        <v>#N/A</v>
      </c>
      <c r="DD827" t="e">
        <f t="shared" ca="1" si="2284"/>
        <v>#N/A</v>
      </c>
      <c r="DE827" t="e">
        <f t="shared" ca="1" si="2285"/>
        <v>#N/A</v>
      </c>
      <c r="DF827" t="e">
        <f t="shared" ca="1" si="2286"/>
        <v>#N/A</v>
      </c>
      <c r="DG827" t="e">
        <f t="shared" ca="1" si="2287"/>
        <v>#N/A</v>
      </c>
      <c r="DH827" t="e">
        <f t="shared" ca="1" si="2288"/>
        <v>#N/A</v>
      </c>
      <c r="DI827" t="e">
        <f t="shared" ca="1" si="2289"/>
        <v>#N/A</v>
      </c>
      <c r="DJ827" s="91" t="e">
        <f t="shared" ca="1" si="2290"/>
        <v>#N/A</v>
      </c>
      <c r="DK827" t="e">
        <f t="shared" ca="1" si="2291"/>
        <v>#N/A</v>
      </c>
      <c r="DL827" t="e">
        <f t="shared" ca="1" si="2292"/>
        <v>#N/A</v>
      </c>
      <c r="DM827" t="e">
        <f t="shared" ca="1" si="2293"/>
        <v>#N/A</v>
      </c>
      <c r="DN827" t="e">
        <f t="shared" ca="1" si="2294"/>
        <v>#N/A</v>
      </c>
      <c r="DO827" t="e">
        <f t="shared" ca="1" si="2295"/>
        <v>#N/A</v>
      </c>
      <c r="DP827" t="e">
        <f t="shared" ca="1" si="2296"/>
        <v>#N/A</v>
      </c>
      <c r="DQ827" t="e">
        <f t="shared" ca="1" si="2297"/>
        <v>#N/A</v>
      </c>
      <c r="DR827" t="e">
        <f t="shared" ca="1" si="2298"/>
        <v>#N/A</v>
      </c>
      <c r="DS827" t="e">
        <f t="shared" ca="1" si="2299"/>
        <v>#N/A</v>
      </c>
      <c r="DT827" t="e">
        <f t="shared" ca="1" si="2300"/>
        <v>#N/A</v>
      </c>
      <c r="DU827" t="e">
        <f t="shared" ca="1" si="2301"/>
        <v>#N/A</v>
      </c>
      <c r="DV827" t="e">
        <f t="shared" ca="1" si="2302"/>
        <v>#N/A</v>
      </c>
      <c r="DW827" t="e">
        <f t="shared" ca="1" si="2303"/>
        <v>#N/A</v>
      </c>
      <c r="DX827" t="e">
        <f t="shared" ca="1" si="2304"/>
        <v>#N/A</v>
      </c>
      <c r="DY827" t="e">
        <f t="shared" ca="1" si="2305"/>
        <v>#N/A</v>
      </c>
      <c r="DZ827" t="e">
        <f t="shared" ca="1" si="2306"/>
        <v>#N/A</v>
      </c>
      <c r="EA827" t="e">
        <f t="shared" ca="1" si="2307"/>
        <v>#N/A</v>
      </c>
      <c r="EB827" t="e">
        <f t="shared" ca="1" si="2308"/>
        <v>#N/A</v>
      </c>
      <c r="EC827" t="e">
        <f t="shared" ca="1" si="2309"/>
        <v>#N/A</v>
      </c>
      <c r="ED827" t="e">
        <f t="shared" ca="1" si="2310"/>
        <v>#N/A</v>
      </c>
      <c r="EE827" t="e">
        <f t="shared" ca="1" si="2311"/>
        <v>#N/A</v>
      </c>
      <c r="EF827" t="e">
        <f t="shared" ca="1" si="2312"/>
        <v>#N/A</v>
      </c>
      <c r="EG827" t="e">
        <f t="shared" ca="1" si="2313"/>
        <v>#N/A</v>
      </c>
      <c r="EH827" t="e">
        <f t="shared" ca="1" si="2314"/>
        <v>#N/A</v>
      </c>
      <c r="EI827" t="e">
        <f t="shared" ca="1" si="2315"/>
        <v>#N/A</v>
      </c>
      <c r="EJ827" t="e">
        <f t="shared" ca="1" si="2316"/>
        <v>#N/A</v>
      </c>
      <c r="EK827" t="e">
        <f t="shared" ca="1" si="2317"/>
        <v>#N/A</v>
      </c>
      <c r="EL827" t="e">
        <f t="shared" ca="1" si="2318"/>
        <v>#N/A</v>
      </c>
      <c r="EM827" t="e">
        <f t="shared" ca="1" si="2319"/>
        <v>#N/A</v>
      </c>
      <c r="EN827" s="91" t="e">
        <f t="shared" ca="1" si="2320"/>
        <v>#N/A</v>
      </c>
    </row>
    <row r="828" spans="1:144">
      <c r="A828">
        <f ca="1"/>
        <v>0</v>
      </c>
      <c r="B828">
        <f ca="1"/>
        <v>0</v>
      </c>
      <c r="C828">
        <f ca="1"/>
        <v>0</v>
      </c>
      <c r="D828" t="str">
        <f ca="1"/>
        <v/>
      </c>
      <c r="E828">
        <f ca="1"/>
        <v>0</v>
      </c>
      <c r="F828">
        <f ca="1"/>
        <v>0</v>
      </c>
      <c r="G828">
        <f ca="1"/>
        <v>0</v>
      </c>
      <c r="H828" t="str">
        <f ca="1"/>
        <v/>
      </c>
      <c r="I828">
        <f ca="1"/>
        <v>0</v>
      </c>
      <c r="J828" t="str">
        <f ca="1"/>
        <v/>
      </c>
      <c r="K828" t="str">
        <f ca="1"/>
        <v>0</v>
      </c>
      <c r="L828" t="str">
        <f ca="1"/>
        <v>0</v>
      </c>
      <c r="M828" t="str">
        <f ca="1"/>
        <v>0</v>
      </c>
      <c r="X828" s="91" t="e">
        <f t="shared" ca="1" si="2200"/>
        <v>#N/A</v>
      </c>
      <c r="Y828" t="e">
        <f t="shared" ca="1" si="2201"/>
        <v>#N/A</v>
      </c>
      <c r="Z828" t="e">
        <f t="shared" ca="1" si="2202"/>
        <v>#N/A</v>
      </c>
      <c r="AA828" t="e">
        <f t="shared" ca="1" si="2203"/>
        <v>#N/A</v>
      </c>
      <c r="AB828" t="e">
        <f t="shared" ca="1" si="2204"/>
        <v>#N/A</v>
      </c>
      <c r="AC828" t="e">
        <f t="shared" ca="1" si="2205"/>
        <v>#N/A</v>
      </c>
      <c r="AD828" t="e">
        <f t="shared" ca="1" si="2206"/>
        <v>#N/A</v>
      </c>
      <c r="AE828" t="e">
        <f t="shared" ca="1" si="2207"/>
        <v>#N/A</v>
      </c>
      <c r="AF828" t="e">
        <f t="shared" ca="1" si="2208"/>
        <v>#N/A</v>
      </c>
      <c r="AG828" t="e">
        <f t="shared" ca="1" si="2209"/>
        <v>#N/A</v>
      </c>
      <c r="AH828" t="e">
        <f t="shared" ca="1" si="2210"/>
        <v>#N/A</v>
      </c>
      <c r="AI828" t="e">
        <f t="shared" ca="1" si="2211"/>
        <v>#N/A</v>
      </c>
      <c r="AJ828" t="e">
        <f t="shared" ca="1" si="2212"/>
        <v>#N/A</v>
      </c>
      <c r="AK828" t="e">
        <f t="shared" ca="1" si="2213"/>
        <v>#N/A</v>
      </c>
      <c r="AL828" t="e">
        <f t="shared" ca="1" si="2214"/>
        <v>#N/A</v>
      </c>
      <c r="AM828" t="e">
        <f t="shared" ca="1" si="2215"/>
        <v>#N/A</v>
      </c>
      <c r="AN828" t="e">
        <f t="shared" ca="1" si="2216"/>
        <v>#N/A</v>
      </c>
      <c r="AO828" t="e">
        <f t="shared" ca="1" si="2217"/>
        <v>#N/A</v>
      </c>
      <c r="AP828" t="e">
        <f t="shared" ca="1" si="2218"/>
        <v>#N/A</v>
      </c>
      <c r="AQ828" t="e">
        <f t="shared" ca="1" si="2219"/>
        <v>#N/A</v>
      </c>
      <c r="AR828" t="e">
        <f t="shared" ca="1" si="2220"/>
        <v>#N/A</v>
      </c>
      <c r="AS828" t="e">
        <f t="shared" ca="1" si="2221"/>
        <v>#N/A</v>
      </c>
      <c r="AT828" t="e">
        <f t="shared" ca="1" si="2222"/>
        <v>#N/A</v>
      </c>
      <c r="AU828" t="e">
        <f t="shared" ca="1" si="2223"/>
        <v>#N/A</v>
      </c>
      <c r="AV828" t="e">
        <f t="shared" ca="1" si="2224"/>
        <v>#N/A</v>
      </c>
      <c r="AW828" t="e">
        <f t="shared" ca="1" si="2225"/>
        <v>#N/A</v>
      </c>
      <c r="AX828" t="e">
        <f t="shared" ca="1" si="2226"/>
        <v>#N/A</v>
      </c>
      <c r="AY828" t="e">
        <f t="shared" ca="1" si="2227"/>
        <v>#N/A</v>
      </c>
      <c r="AZ828" t="e">
        <f t="shared" ca="1" si="2228"/>
        <v>#N/A</v>
      </c>
      <c r="BA828" t="e">
        <f t="shared" ca="1" si="2229"/>
        <v>#N/A</v>
      </c>
      <c r="BB828" s="91" t="e">
        <f t="shared" ca="1" si="2230"/>
        <v>#N/A</v>
      </c>
      <c r="BC828" t="e">
        <f t="shared" ca="1" si="2231"/>
        <v>#N/A</v>
      </c>
      <c r="BD828" t="e">
        <f t="shared" ca="1" si="2232"/>
        <v>#N/A</v>
      </c>
      <c r="BE828" t="e">
        <f t="shared" ca="1" si="2233"/>
        <v>#N/A</v>
      </c>
      <c r="BF828" t="e">
        <f t="shared" ca="1" si="2234"/>
        <v>#N/A</v>
      </c>
      <c r="BG828" t="e">
        <f t="shared" ca="1" si="2235"/>
        <v>#N/A</v>
      </c>
      <c r="BH828" t="e">
        <f t="shared" ca="1" si="2236"/>
        <v>#N/A</v>
      </c>
      <c r="BI828" t="e">
        <f t="shared" ca="1" si="2237"/>
        <v>#N/A</v>
      </c>
      <c r="BJ828" t="e">
        <f t="shared" ca="1" si="2238"/>
        <v>#N/A</v>
      </c>
      <c r="BK828" t="e">
        <f t="shared" ca="1" si="2239"/>
        <v>#N/A</v>
      </c>
      <c r="BL828" t="e">
        <f t="shared" ca="1" si="2240"/>
        <v>#N/A</v>
      </c>
      <c r="BM828" t="e">
        <f t="shared" ca="1" si="2241"/>
        <v>#N/A</v>
      </c>
      <c r="BN828" t="e">
        <f t="shared" ca="1" si="2242"/>
        <v>#N/A</v>
      </c>
      <c r="BO828" t="e">
        <f t="shared" ca="1" si="2243"/>
        <v>#N/A</v>
      </c>
      <c r="BP828" t="e">
        <f t="shared" ca="1" si="2244"/>
        <v>#N/A</v>
      </c>
      <c r="BQ828" t="e">
        <f t="shared" ca="1" si="2245"/>
        <v>#N/A</v>
      </c>
      <c r="BR828" t="e">
        <f t="shared" ca="1" si="2246"/>
        <v>#N/A</v>
      </c>
      <c r="BS828" t="e">
        <f t="shared" ca="1" si="2247"/>
        <v>#N/A</v>
      </c>
      <c r="BT828" t="e">
        <f t="shared" ca="1" si="2248"/>
        <v>#N/A</v>
      </c>
      <c r="BU828" t="e">
        <f t="shared" ca="1" si="2249"/>
        <v>#N/A</v>
      </c>
      <c r="BV828" t="e">
        <f t="shared" ca="1" si="2250"/>
        <v>#N/A</v>
      </c>
      <c r="BW828" t="e">
        <f t="shared" ca="1" si="2251"/>
        <v>#N/A</v>
      </c>
      <c r="BX828" t="e">
        <f t="shared" ca="1" si="2252"/>
        <v>#N/A</v>
      </c>
      <c r="BY828" t="e">
        <f t="shared" ca="1" si="2253"/>
        <v>#N/A</v>
      </c>
      <c r="BZ828" t="e">
        <f t="shared" ca="1" si="2254"/>
        <v>#N/A</v>
      </c>
      <c r="CA828" t="e">
        <f t="shared" ca="1" si="2255"/>
        <v>#N/A</v>
      </c>
      <c r="CB828" t="e">
        <f t="shared" ca="1" si="2256"/>
        <v>#N/A</v>
      </c>
      <c r="CC828" t="e">
        <f t="shared" ca="1" si="2257"/>
        <v>#N/A</v>
      </c>
      <c r="CD828" t="e">
        <f t="shared" ca="1" si="2258"/>
        <v>#N/A</v>
      </c>
      <c r="CE828" t="e">
        <f t="shared" ca="1" si="2259"/>
        <v>#N/A</v>
      </c>
      <c r="CF828" s="91" t="e">
        <f t="shared" ca="1" si="2260"/>
        <v>#N/A</v>
      </c>
      <c r="CG828" t="e">
        <f t="shared" ca="1" si="2261"/>
        <v>#N/A</v>
      </c>
      <c r="CH828" t="e">
        <f t="shared" ca="1" si="2262"/>
        <v>#N/A</v>
      </c>
      <c r="CI828" t="e">
        <f t="shared" ca="1" si="2263"/>
        <v>#N/A</v>
      </c>
      <c r="CJ828" t="e">
        <f t="shared" ca="1" si="2264"/>
        <v>#N/A</v>
      </c>
      <c r="CK828" t="e">
        <f t="shared" ca="1" si="2265"/>
        <v>#N/A</v>
      </c>
      <c r="CL828" t="e">
        <f t="shared" ca="1" si="2266"/>
        <v>#N/A</v>
      </c>
      <c r="CM828" t="e">
        <f t="shared" ca="1" si="2267"/>
        <v>#N/A</v>
      </c>
      <c r="CN828" t="e">
        <f t="shared" ca="1" si="2268"/>
        <v>#N/A</v>
      </c>
      <c r="CO828" t="e">
        <f t="shared" ca="1" si="2269"/>
        <v>#N/A</v>
      </c>
      <c r="CP828" t="e">
        <f t="shared" ca="1" si="2270"/>
        <v>#N/A</v>
      </c>
      <c r="CQ828" t="e">
        <f t="shared" ca="1" si="2271"/>
        <v>#N/A</v>
      </c>
      <c r="CR828" t="e">
        <f t="shared" ca="1" si="2272"/>
        <v>#N/A</v>
      </c>
      <c r="CS828" t="e">
        <f t="shared" ca="1" si="2273"/>
        <v>#N/A</v>
      </c>
      <c r="CT828" t="e">
        <f t="shared" ca="1" si="2274"/>
        <v>#N/A</v>
      </c>
      <c r="CU828" t="e">
        <f t="shared" ca="1" si="2275"/>
        <v>#N/A</v>
      </c>
      <c r="CV828" t="e">
        <f t="shared" ca="1" si="2276"/>
        <v>#N/A</v>
      </c>
      <c r="CW828" t="e">
        <f t="shared" ca="1" si="2277"/>
        <v>#N/A</v>
      </c>
      <c r="CX828" t="e">
        <f t="shared" ca="1" si="2278"/>
        <v>#N/A</v>
      </c>
      <c r="CY828" t="e">
        <f t="shared" ca="1" si="2279"/>
        <v>#N/A</v>
      </c>
      <c r="CZ828" t="e">
        <f t="shared" ca="1" si="2280"/>
        <v>#N/A</v>
      </c>
      <c r="DA828" t="e">
        <f t="shared" ca="1" si="2281"/>
        <v>#N/A</v>
      </c>
      <c r="DB828" t="e">
        <f t="shared" ca="1" si="2282"/>
        <v>#N/A</v>
      </c>
      <c r="DC828" t="e">
        <f t="shared" ca="1" si="2283"/>
        <v>#N/A</v>
      </c>
      <c r="DD828" t="e">
        <f t="shared" ca="1" si="2284"/>
        <v>#N/A</v>
      </c>
      <c r="DE828" t="e">
        <f t="shared" ca="1" si="2285"/>
        <v>#N/A</v>
      </c>
      <c r="DF828" t="e">
        <f t="shared" ca="1" si="2286"/>
        <v>#N/A</v>
      </c>
      <c r="DG828" t="e">
        <f t="shared" ca="1" si="2287"/>
        <v>#N/A</v>
      </c>
      <c r="DH828" t="e">
        <f t="shared" ca="1" si="2288"/>
        <v>#N/A</v>
      </c>
      <c r="DI828" t="e">
        <f t="shared" ca="1" si="2289"/>
        <v>#N/A</v>
      </c>
      <c r="DJ828" s="91" t="e">
        <f t="shared" ca="1" si="2290"/>
        <v>#N/A</v>
      </c>
      <c r="DK828" t="e">
        <f t="shared" ca="1" si="2291"/>
        <v>#N/A</v>
      </c>
      <c r="DL828" t="e">
        <f t="shared" ca="1" si="2292"/>
        <v>#N/A</v>
      </c>
      <c r="DM828" t="e">
        <f t="shared" ca="1" si="2293"/>
        <v>#N/A</v>
      </c>
      <c r="DN828" t="e">
        <f t="shared" ca="1" si="2294"/>
        <v>#N/A</v>
      </c>
      <c r="DO828" t="e">
        <f t="shared" ca="1" si="2295"/>
        <v>#N/A</v>
      </c>
      <c r="DP828" t="e">
        <f t="shared" ca="1" si="2296"/>
        <v>#N/A</v>
      </c>
      <c r="DQ828" t="e">
        <f t="shared" ca="1" si="2297"/>
        <v>#N/A</v>
      </c>
      <c r="DR828" t="e">
        <f t="shared" ca="1" si="2298"/>
        <v>#N/A</v>
      </c>
      <c r="DS828" t="e">
        <f t="shared" ca="1" si="2299"/>
        <v>#N/A</v>
      </c>
      <c r="DT828" t="e">
        <f t="shared" ca="1" si="2300"/>
        <v>#N/A</v>
      </c>
      <c r="DU828" t="e">
        <f t="shared" ca="1" si="2301"/>
        <v>#N/A</v>
      </c>
      <c r="DV828" t="e">
        <f t="shared" ca="1" si="2302"/>
        <v>#N/A</v>
      </c>
      <c r="DW828" t="e">
        <f t="shared" ca="1" si="2303"/>
        <v>#N/A</v>
      </c>
      <c r="DX828" t="e">
        <f t="shared" ca="1" si="2304"/>
        <v>#N/A</v>
      </c>
      <c r="DY828" t="e">
        <f t="shared" ca="1" si="2305"/>
        <v>#N/A</v>
      </c>
      <c r="DZ828" t="e">
        <f t="shared" ca="1" si="2306"/>
        <v>#N/A</v>
      </c>
      <c r="EA828" t="e">
        <f t="shared" ca="1" si="2307"/>
        <v>#N/A</v>
      </c>
      <c r="EB828" t="e">
        <f t="shared" ca="1" si="2308"/>
        <v>#N/A</v>
      </c>
      <c r="EC828" t="e">
        <f t="shared" ca="1" si="2309"/>
        <v>#N/A</v>
      </c>
      <c r="ED828" t="e">
        <f t="shared" ca="1" si="2310"/>
        <v>#N/A</v>
      </c>
      <c r="EE828" t="e">
        <f t="shared" ca="1" si="2311"/>
        <v>#N/A</v>
      </c>
      <c r="EF828" t="e">
        <f t="shared" ca="1" si="2312"/>
        <v>#N/A</v>
      </c>
      <c r="EG828" t="e">
        <f t="shared" ca="1" si="2313"/>
        <v>#N/A</v>
      </c>
      <c r="EH828" t="e">
        <f t="shared" ca="1" si="2314"/>
        <v>#N/A</v>
      </c>
      <c r="EI828" t="e">
        <f t="shared" ca="1" si="2315"/>
        <v>#N/A</v>
      </c>
      <c r="EJ828" t="e">
        <f t="shared" ca="1" si="2316"/>
        <v>#N/A</v>
      </c>
      <c r="EK828" t="e">
        <f t="shared" ca="1" si="2317"/>
        <v>#N/A</v>
      </c>
      <c r="EL828" t="e">
        <f t="shared" ca="1" si="2318"/>
        <v>#N/A</v>
      </c>
      <c r="EM828" t="e">
        <f t="shared" ca="1" si="2319"/>
        <v>#N/A</v>
      </c>
      <c r="EN828" s="91" t="e">
        <f t="shared" ca="1" si="2320"/>
        <v>#N/A</v>
      </c>
    </row>
    <row r="829" spans="1:144">
      <c r="A829">
        <f ca="1"/>
        <v>0</v>
      </c>
      <c r="B829">
        <f ca="1"/>
        <v>0</v>
      </c>
      <c r="C829">
        <f ca="1"/>
        <v>0</v>
      </c>
      <c r="D829" t="str">
        <f ca="1"/>
        <v/>
      </c>
      <c r="E829">
        <f ca="1"/>
        <v>0</v>
      </c>
      <c r="F829">
        <f ca="1"/>
        <v>0</v>
      </c>
      <c r="G829">
        <f ca="1"/>
        <v>0</v>
      </c>
      <c r="H829" t="str">
        <f ca="1"/>
        <v/>
      </c>
      <c r="I829">
        <f ca="1"/>
        <v>0</v>
      </c>
      <c r="J829" t="str">
        <f ca="1"/>
        <v/>
      </c>
      <c r="K829" t="str">
        <f ca="1"/>
        <v>0</v>
      </c>
      <c r="L829" t="str">
        <f ca="1"/>
        <v>0</v>
      </c>
      <c r="M829" t="str">
        <f ca="1"/>
        <v>0</v>
      </c>
      <c r="X829" s="91" t="e">
        <f ca="1">IF($D829="new",SUM(X49,X148,X211,X265,X319,X373,X418,X481,X559,X613,X658,X721),SUM(X265,X319,X373,X418,X481,X559,X613,X658,X721))</f>
        <v>#N/A</v>
      </c>
      <c r="Y829" t="e">
        <f t="shared" ref="Y829:CJ829" ca="1" si="2321">IF($D829="new",SUM(Y49,Y148,Y211,Y265,Y319,Y373,Y418,Y481,Y559,Y613,Y658,Y721),SUM(Y265,Y319,Y373,Y418,Y481,Y559,Y613,Y658,Y721))</f>
        <v>#N/A</v>
      </c>
      <c r="Z829" t="e">
        <f t="shared" ca="1" si="2321"/>
        <v>#N/A</v>
      </c>
      <c r="AA829" t="e">
        <f t="shared" ca="1" si="2321"/>
        <v>#N/A</v>
      </c>
      <c r="AB829" t="e">
        <f t="shared" ca="1" si="2321"/>
        <v>#N/A</v>
      </c>
      <c r="AC829" t="e">
        <f t="shared" ca="1" si="2321"/>
        <v>#N/A</v>
      </c>
      <c r="AD829" t="e">
        <f t="shared" ca="1" si="2321"/>
        <v>#N/A</v>
      </c>
      <c r="AE829" t="e">
        <f t="shared" ca="1" si="2321"/>
        <v>#N/A</v>
      </c>
      <c r="AF829" t="e">
        <f t="shared" ca="1" si="2321"/>
        <v>#N/A</v>
      </c>
      <c r="AG829" t="e">
        <f t="shared" ca="1" si="2321"/>
        <v>#N/A</v>
      </c>
      <c r="AH829" t="e">
        <f t="shared" ca="1" si="2321"/>
        <v>#N/A</v>
      </c>
      <c r="AI829" t="e">
        <f t="shared" ca="1" si="2321"/>
        <v>#N/A</v>
      </c>
      <c r="AJ829" t="e">
        <f t="shared" ca="1" si="2321"/>
        <v>#N/A</v>
      </c>
      <c r="AK829" t="e">
        <f t="shared" ca="1" si="2321"/>
        <v>#N/A</v>
      </c>
      <c r="AL829" t="e">
        <f t="shared" ca="1" si="2321"/>
        <v>#N/A</v>
      </c>
      <c r="AM829" t="e">
        <f t="shared" ca="1" si="2321"/>
        <v>#N/A</v>
      </c>
      <c r="AN829" t="e">
        <f t="shared" ca="1" si="2321"/>
        <v>#N/A</v>
      </c>
      <c r="AO829" t="e">
        <f t="shared" ca="1" si="2321"/>
        <v>#N/A</v>
      </c>
      <c r="AP829" t="e">
        <f t="shared" ca="1" si="2321"/>
        <v>#N/A</v>
      </c>
      <c r="AQ829" t="e">
        <f t="shared" ca="1" si="2321"/>
        <v>#N/A</v>
      </c>
      <c r="AR829" t="e">
        <f t="shared" ca="1" si="2321"/>
        <v>#N/A</v>
      </c>
      <c r="AS829" t="e">
        <f t="shared" ca="1" si="2321"/>
        <v>#N/A</v>
      </c>
      <c r="AT829" t="e">
        <f t="shared" ca="1" si="2321"/>
        <v>#N/A</v>
      </c>
      <c r="AU829" t="e">
        <f t="shared" ca="1" si="2321"/>
        <v>#N/A</v>
      </c>
      <c r="AV829" t="e">
        <f t="shared" ca="1" si="2321"/>
        <v>#N/A</v>
      </c>
      <c r="AW829" t="e">
        <f t="shared" ca="1" si="2321"/>
        <v>#N/A</v>
      </c>
      <c r="AX829" t="e">
        <f t="shared" ca="1" si="2321"/>
        <v>#N/A</v>
      </c>
      <c r="AY829" t="e">
        <f t="shared" ca="1" si="2321"/>
        <v>#N/A</v>
      </c>
      <c r="AZ829" t="e">
        <f t="shared" ca="1" si="2321"/>
        <v>#N/A</v>
      </c>
      <c r="BA829" t="e">
        <f t="shared" ca="1" si="2321"/>
        <v>#N/A</v>
      </c>
      <c r="BB829" s="91" t="e">
        <f t="shared" ca="1" si="2321"/>
        <v>#N/A</v>
      </c>
      <c r="BC829" t="e">
        <f t="shared" ca="1" si="2321"/>
        <v>#N/A</v>
      </c>
      <c r="BD829" t="e">
        <f t="shared" ca="1" si="2321"/>
        <v>#N/A</v>
      </c>
      <c r="BE829" t="e">
        <f t="shared" ca="1" si="2321"/>
        <v>#N/A</v>
      </c>
      <c r="BF829" t="e">
        <f t="shared" ca="1" si="2321"/>
        <v>#N/A</v>
      </c>
      <c r="BG829" t="e">
        <f t="shared" ca="1" si="2321"/>
        <v>#N/A</v>
      </c>
      <c r="BH829" t="e">
        <f t="shared" ca="1" si="2321"/>
        <v>#N/A</v>
      </c>
      <c r="BI829" t="e">
        <f t="shared" ca="1" si="2321"/>
        <v>#N/A</v>
      </c>
      <c r="BJ829" t="e">
        <f t="shared" ca="1" si="2321"/>
        <v>#N/A</v>
      </c>
      <c r="BK829" t="e">
        <f t="shared" ca="1" si="2321"/>
        <v>#N/A</v>
      </c>
      <c r="BL829" t="e">
        <f t="shared" ca="1" si="2321"/>
        <v>#N/A</v>
      </c>
      <c r="BM829" t="e">
        <f t="shared" ca="1" si="2321"/>
        <v>#N/A</v>
      </c>
      <c r="BN829" t="e">
        <f t="shared" ca="1" si="2321"/>
        <v>#N/A</v>
      </c>
      <c r="BO829" t="e">
        <f t="shared" ca="1" si="2321"/>
        <v>#N/A</v>
      </c>
      <c r="BP829" t="e">
        <f t="shared" ca="1" si="2321"/>
        <v>#N/A</v>
      </c>
      <c r="BQ829" t="e">
        <f t="shared" ca="1" si="2321"/>
        <v>#N/A</v>
      </c>
      <c r="BR829" t="e">
        <f t="shared" ca="1" si="2321"/>
        <v>#N/A</v>
      </c>
      <c r="BS829" t="e">
        <f t="shared" ca="1" si="2321"/>
        <v>#N/A</v>
      </c>
      <c r="BT829" t="e">
        <f t="shared" ca="1" si="2321"/>
        <v>#N/A</v>
      </c>
      <c r="BU829" t="e">
        <f t="shared" ca="1" si="2321"/>
        <v>#N/A</v>
      </c>
      <c r="BV829" t="e">
        <f t="shared" ca="1" si="2321"/>
        <v>#N/A</v>
      </c>
      <c r="BW829" t="e">
        <f t="shared" ca="1" si="2321"/>
        <v>#N/A</v>
      </c>
      <c r="BX829" t="e">
        <f t="shared" ca="1" si="2321"/>
        <v>#N/A</v>
      </c>
      <c r="BY829" t="e">
        <f t="shared" ca="1" si="2321"/>
        <v>#N/A</v>
      </c>
      <c r="BZ829" t="e">
        <f t="shared" ca="1" si="2321"/>
        <v>#N/A</v>
      </c>
      <c r="CA829" t="e">
        <f t="shared" ca="1" si="2321"/>
        <v>#N/A</v>
      </c>
      <c r="CB829" t="e">
        <f t="shared" ca="1" si="2321"/>
        <v>#N/A</v>
      </c>
      <c r="CC829" t="e">
        <f t="shared" ca="1" si="2321"/>
        <v>#N/A</v>
      </c>
      <c r="CD829" t="e">
        <f t="shared" ca="1" si="2321"/>
        <v>#N/A</v>
      </c>
      <c r="CE829" t="e">
        <f t="shared" ca="1" si="2321"/>
        <v>#N/A</v>
      </c>
      <c r="CF829" s="91" t="e">
        <f t="shared" ca="1" si="2321"/>
        <v>#N/A</v>
      </c>
      <c r="CG829" t="e">
        <f t="shared" ca="1" si="2321"/>
        <v>#N/A</v>
      </c>
      <c r="CH829" t="e">
        <f t="shared" ca="1" si="2321"/>
        <v>#N/A</v>
      </c>
      <c r="CI829" t="e">
        <f t="shared" ca="1" si="2321"/>
        <v>#N/A</v>
      </c>
      <c r="CJ829" t="e">
        <f t="shared" ca="1" si="2321"/>
        <v>#N/A</v>
      </c>
      <c r="CK829" t="e">
        <f t="shared" ref="CK829:EN829" ca="1" si="2322">IF($D829="new",SUM(CK49,CK148,CK211,CK265,CK319,CK373,CK418,CK481,CK559,CK613,CK658,CK721),SUM(CK265,CK319,CK373,CK418,CK481,CK559,CK613,CK658,CK721))</f>
        <v>#N/A</v>
      </c>
      <c r="CL829" t="e">
        <f t="shared" ca="1" si="2322"/>
        <v>#N/A</v>
      </c>
      <c r="CM829" t="e">
        <f t="shared" ca="1" si="2322"/>
        <v>#N/A</v>
      </c>
      <c r="CN829" t="e">
        <f t="shared" ca="1" si="2322"/>
        <v>#N/A</v>
      </c>
      <c r="CO829" t="e">
        <f t="shared" ca="1" si="2322"/>
        <v>#N/A</v>
      </c>
      <c r="CP829" t="e">
        <f t="shared" ca="1" si="2322"/>
        <v>#N/A</v>
      </c>
      <c r="CQ829" t="e">
        <f t="shared" ca="1" si="2322"/>
        <v>#N/A</v>
      </c>
      <c r="CR829" t="e">
        <f t="shared" ca="1" si="2322"/>
        <v>#N/A</v>
      </c>
      <c r="CS829" t="e">
        <f t="shared" ca="1" si="2322"/>
        <v>#N/A</v>
      </c>
      <c r="CT829" t="e">
        <f t="shared" ca="1" si="2322"/>
        <v>#N/A</v>
      </c>
      <c r="CU829" t="e">
        <f t="shared" ca="1" si="2322"/>
        <v>#N/A</v>
      </c>
      <c r="CV829" t="e">
        <f t="shared" ca="1" si="2322"/>
        <v>#N/A</v>
      </c>
      <c r="CW829" t="e">
        <f t="shared" ca="1" si="2322"/>
        <v>#N/A</v>
      </c>
      <c r="CX829" t="e">
        <f t="shared" ca="1" si="2322"/>
        <v>#N/A</v>
      </c>
      <c r="CY829" t="e">
        <f t="shared" ca="1" si="2322"/>
        <v>#N/A</v>
      </c>
      <c r="CZ829" t="e">
        <f t="shared" ca="1" si="2322"/>
        <v>#N/A</v>
      </c>
      <c r="DA829" t="e">
        <f t="shared" ca="1" si="2322"/>
        <v>#N/A</v>
      </c>
      <c r="DB829" t="e">
        <f t="shared" ca="1" si="2322"/>
        <v>#N/A</v>
      </c>
      <c r="DC829" t="e">
        <f t="shared" ca="1" si="2322"/>
        <v>#N/A</v>
      </c>
      <c r="DD829" t="e">
        <f t="shared" ca="1" si="2322"/>
        <v>#N/A</v>
      </c>
      <c r="DE829" t="e">
        <f t="shared" ca="1" si="2322"/>
        <v>#N/A</v>
      </c>
      <c r="DF829" t="e">
        <f t="shared" ca="1" si="2322"/>
        <v>#N/A</v>
      </c>
      <c r="DG829" t="e">
        <f t="shared" ca="1" si="2322"/>
        <v>#N/A</v>
      </c>
      <c r="DH829" t="e">
        <f t="shared" ca="1" si="2322"/>
        <v>#N/A</v>
      </c>
      <c r="DI829" t="e">
        <f t="shared" ca="1" si="2322"/>
        <v>#N/A</v>
      </c>
      <c r="DJ829" s="91" t="e">
        <f t="shared" ca="1" si="2322"/>
        <v>#N/A</v>
      </c>
      <c r="DK829" t="e">
        <f t="shared" ca="1" si="2322"/>
        <v>#N/A</v>
      </c>
      <c r="DL829" t="e">
        <f t="shared" ca="1" si="2322"/>
        <v>#N/A</v>
      </c>
      <c r="DM829" t="e">
        <f t="shared" ca="1" si="2322"/>
        <v>#N/A</v>
      </c>
      <c r="DN829" t="e">
        <f t="shared" ca="1" si="2322"/>
        <v>#N/A</v>
      </c>
      <c r="DO829" t="e">
        <f t="shared" ca="1" si="2322"/>
        <v>#N/A</v>
      </c>
      <c r="DP829" t="e">
        <f t="shared" ca="1" si="2322"/>
        <v>#N/A</v>
      </c>
      <c r="DQ829" t="e">
        <f t="shared" ca="1" si="2322"/>
        <v>#N/A</v>
      </c>
      <c r="DR829" t="e">
        <f t="shared" ca="1" si="2322"/>
        <v>#N/A</v>
      </c>
      <c r="DS829" t="e">
        <f t="shared" ca="1" si="2322"/>
        <v>#N/A</v>
      </c>
      <c r="DT829" t="e">
        <f t="shared" ca="1" si="2322"/>
        <v>#N/A</v>
      </c>
      <c r="DU829" t="e">
        <f t="shared" ca="1" si="2322"/>
        <v>#N/A</v>
      </c>
      <c r="DV829" t="e">
        <f t="shared" ca="1" si="2322"/>
        <v>#N/A</v>
      </c>
      <c r="DW829" t="e">
        <f t="shared" ca="1" si="2322"/>
        <v>#N/A</v>
      </c>
      <c r="DX829" t="e">
        <f t="shared" ca="1" si="2322"/>
        <v>#N/A</v>
      </c>
      <c r="DY829" t="e">
        <f t="shared" ca="1" si="2322"/>
        <v>#N/A</v>
      </c>
      <c r="DZ829" t="e">
        <f t="shared" ca="1" si="2322"/>
        <v>#N/A</v>
      </c>
      <c r="EA829" t="e">
        <f t="shared" ca="1" si="2322"/>
        <v>#N/A</v>
      </c>
      <c r="EB829" t="e">
        <f t="shared" ca="1" si="2322"/>
        <v>#N/A</v>
      </c>
      <c r="EC829" t="e">
        <f t="shared" ca="1" si="2322"/>
        <v>#N/A</v>
      </c>
      <c r="ED829" t="e">
        <f t="shared" ca="1" si="2322"/>
        <v>#N/A</v>
      </c>
      <c r="EE829" t="e">
        <f t="shared" ca="1" si="2322"/>
        <v>#N/A</v>
      </c>
      <c r="EF829" t="e">
        <f t="shared" ca="1" si="2322"/>
        <v>#N/A</v>
      </c>
      <c r="EG829" t="e">
        <f t="shared" ca="1" si="2322"/>
        <v>#N/A</v>
      </c>
      <c r="EH829" t="e">
        <f t="shared" ca="1" si="2322"/>
        <v>#N/A</v>
      </c>
      <c r="EI829" t="e">
        <f t="shared" ca="1" si="2322"/>
        <v>#N/A</v>
      </c>
      <c r="EJ829" t="e">
        <f t="shared" ca="1" si="2322"/>
        <v>#N/A</v>
      </c>
      <c r="EK829" t="e">
        <f t="shared" ca="1" si="2322"/>
        <v>#N/A</v>
      </c>
      <c r="EL829" t="e">
        <f t="shared" ca="1" si="2322"/>
        <v>#N/A</v>
      </c>
      <c r="EM829" t="e">
        <f t="shared" ca="1" si="2322"/>
        <v>#N/A</v>
      </c>
      <c r="EN829" s="91" t="e">
        <f t="shared" ca="1" si="2322"/>
        <v>#N/A</v>
      </c>
    </row>
    <row r="830" spans="1:144">
      <c r="A830">
        <f ca="1"/>
        <v>0</v>
      </c>
      <c r="B830">
        <f ca="1"/>
        <v>0</v>
      </c>
      <c r="C830">
        <f ca="1"/>
        <v>0</v>
      </c>
      <c r="D830" t="str">
        <f ca="1"/>
        <v/>
      </c>
      <c r="E830">
        <f ca="1"/>
        <v>0</v>
      </c>
      <c r="F830">
        <f ca="1"/>
        <v>0</v>
      </c>
      <c r="G830">
        <f ca="1"/>
        <v>0</v>
      </c>
      <c r="H830" t="str">
        <f ca="1"/>
        <v/>
      </c>
      <c r="I830">
        <f ca="1"/>
        <v>0</v>
      </c>
      <c r="J830" t="str">
        <f ca="1"/>
        <v/>
      </c>
      <c r="K830" t="str">
        <f ca="1"/>
        <v>0</v>
      </c>
      <c r="L830" t="str">
        <f ca="1"/>
        <v>0</v>
      </c>
      <c r="M830" t="str">
        <f ca="1"/>
        <v>0</v>
      </c>
      <c r="X830" s="91" t="e">
        <f ca="1">IF($D830="new",SUM(X50,X149,X212,X266,X320,X374,X419,X482,X560,X614,X659,X722),SUM(X266,X320,X374,X419,X482,X560,X614,X659,X722))</f>
        <v>#N/A</v>
      </c>
      <c r="Y830" t="e">
        <f t="shared" ref="Y830:CJ830" ca="1" si="2323">IF($D830="new",SUM(Y50,Y149,Y212,Y266,Y320,Y374,Y419,Y482,Y560,Y614,Y659,Y722),SUM(Y266,Y320,Y374,Y419,Y482,Y560,Y614,Y659,Y722))</f>
        <v>#N/A</v>
      </c>
      <c r="Z830" t="e">
        <f t="shared" ca="1" si="2323"/>
        <v>#N/A</v>
      </c>
      <c r="AA830" t="e">
        <f t="shared" ca="1" si="2323"/>
        <v>#N/A</v>
      </c>
      <c r="AB830" t="e">
        <f t="shared" ca="1" si="2323"/>
        <v>#N/A</v>
      </c>
      <c r="AC830" t="e">
        <f t="shared" ca="1" si="2323"/>
        <v>#N/A</v>
      </c>
      <c r="AD830" t="e">
        <f t="shared" ca="1" si="2323"/>
        <v>#N/A</v>
      </c>
      <c r="AE830" t="e">
        <f t="shared" ca="1" si="2323"/>
        <v>#N/A</v>
      </c>
      <c r="AF830" t="e">
        <f t="shared" ca="1" si="2323"/>
        <v>#N/A</v>
      </c>
      <c r="AG830" t="e">
        <f t="shared" ca="1" si="2323"/>
        <v>#N/A</v>
      </c>
      <c r="AH830" t="e">
        <f t="shared" ca="1" si="2323"/>
        <v>#N/A</v>
      </c>
      <c r="AI830" t="e">
        <f t="shared" ca="1" si="2323"/>
        <v>#N/A</v>
      </c>
      <c r="AJ830" t="e">
        <f t="shared" ca="1" si="2323"/>
        <v>#N/A</v>
      </c>
      <c r="AK830" t="e">
        <f t="shared" ca="1" si="2323"/>
        <v>#N/A</v>
      </c>
      <c r="AL830" t="e">
        <f t="shared" ca="1" si="2323"/>
        <v>#N/A</v>
      </c>
      <c r="AM830" t="e">
        <f t="shared" ca="1" si="2323"/>
        <v>#N/A</v>
      </c>
      <c r="AN830" t="e">
        <f t="shared" ca="1" si="2323"/>
        <v>#N/A</v>
      </c>
      <c r="AO830" t="e">
        <f t="shared" ca="1" si="2323"/>
        <v>#N/A</v>
      </c>
      <c r="AP830" t="e">
        <f t="shared" ca="1" si="2323"/>
        <v>#N/A</v>
      </c>
      <c r="AQ830" t="e">
        <f t="shared" ca="1" si="2323"/>
        <v>#N/A</v>
      </c>
      <c r="AR830" t="e">
        <f t="shared" ca="1" si="2323"/>
        <v>#N/A</v>
      </c>
      <c r="AS830" t="e">
        <f t="shared" ca="1" si="2323"/>
        <v>#N/A</v>
      </c>
      <c r="AT830" t="e">
        <f t="shared" ca="1" si="2323"/>
        <v>#N/A</v>
      </c>
      <c r="AU830" t="e">
        <f t="shared" ca="1" si="2323"/>
        <v>#N/A</v>
      </c>
      <c r="AV830" t="e">
        <f t="shared" ca="1" si="2323"/>
        <v>#N/A</v>
      </c>
      <c r="AW830" t="e">
        <f t="shared" ca="1" si="2323"/>
        <v>#N/A</v>
      </c>
      <c r="AX830" t="e">
        <f t="shared" ca="1" si="2323"/>
        <v>#N/A</v>
      </c>
      <c r="AY830" t="e">
        <f t="shared" ca="1" si="2323"/>
        <v>#N/A</v>
      </c>
      <c r="AZ830" t="e">
        <f t="shared" ca="1" si="2323"/>
        <v>#N/A</v>
      </c>
      <c r="BA830" t="e">
        <f t="shared" ca="1" si="2323"/>
        <v>#N/A</v>
      </c>
      <c r="BB830" s="91" t="e">
        <f t="shared" ca="1" si="2323"/>
        <v>#N/A</v>
      </c>
      <c r="BC830" t="e">
        <f t="shared" ca="1" si="2323"/>
        <v>#N/A</v>
      </c>
      <c r="BD830" t="e">
        <f t="shared" ca="1" si="2323"/>
        <v>#N/A</v>
      </c>
      <c r="BE830" t="e">
        <f t="shared" ca="1" si="2323"/>
        <v>#N/A</v>
      </c>
      <c r="BF830" t="e">
        <f t="shared" ca="1" si="2323"/>
        <v>#N/A</v>
      </c>
      <c r="BG830" t="e">
        <f t="shared" ca="1" si="2323"/>
        <v>#N/A</v>
      </c>
      <c r="BH830" t="e">
        <f t="shared" ca="1" si="2323"/>
        <v>#N/A</v>
      </c>
      <c r="BI830" t="e">
        <f t="shared" ca="1" si="2323"/>
        <v>#N/A</v>
      </c>
      <c r="BJ830" t="e">
        <f t="shared" ca="1" si="2323"/>
        <v>#N/A</v>
      </c>
      <c r="BK830" t="e">
        <f t="shared" ca="1" si="2323"/>
        <v>#N/A</v>
      </c>
      <c r="BL830" t="e">
        <f t="shared" ca="1" si="2323"/>
        <v>#N/A</v>
      </c>
      <c r="BM830" t="e">
        <f t="shared" ca="1" si="2323"/>
        <v>#N/A</v>
      </c>
      <c r="BN830" t="e">
        <f t="shared" ca="1" si="2323"/>
        <v>#N/A</v>
      </c>
      <c r="BO830" t="e">
        <f t="shared" ca="1" si="2323"/>
        <v>#N/A</v>
      </c>
      <c r="BP830" t="e">
        <f t="shared" ca="1" si="2323"/>
        <v>#N/A</v>
      </c>
      <c r="BQ830" t="e">
        <f t="shared" ca="1" si="2323"/>
        <v>#N/A</v>
      </c>
      <c r="BR830" t="e">
        <f t="shared" ca="1" si="2323"/>
        <v>#N/A</v>
      </c>
      <c r="BS830" t="e">
        <f t="shared" ca="1" si="2323"/>
        <v>#N/A</v>
      </c>
      <c r="BT830" t="e">
        <f t="shared" ca="1" si="2323"/>
        <v>#N/A</v>
      </c>
      <c r="BU830" t="e">
        <f t="shared" ca="1" si="2323"/>
        <v>#N/A</v>
      </c>
      <c r="BV830" t="e">
        <f t="shared" ca="1" si="2323"/>
        <v>#N/A</v>
      </c>
      <c r="BW830" t="e">
        <f t="shared" ca="1" si="2323"/>
        <v>#N/A</v>
      </c>
      <c r="BX830" t="e">
        <f t="shared" ca="1" si="2323"/>
        <v>#N/A</v>
      </c>
      <c r="BY830" t="e">
        <f t="shared" ca="1" si="2323"/>
        <v>#N/A</v>
      </c>
      <c r="BZ830" t="e">
        <f t="shared" ca="1" si="2323"/>
        <v>#N/A</v>
      </c>
      <c r="CA830" t="e">
        <f t="shared" ca="1" si="2323"/>
        <v>#N/A</v>
      </c>
      <c r="CB830" t="e">
        <f t="shared" ca="1" si="2323"/>
        <v>#N/A</v>
      </c>
      <c r="CC830" t="e">
        <f t="shared" ca="1" si="2323"/>
        <v>#N/A</v>
      </c>
      <c r="CD830" t="e">
        <f t="shared" ca="1" si="2323"/>
        <v>#N/A</v>
      </c>
      <c r="CE830" t="e">
        <f t="shared" ca="1" si="2323"/>
        <v>#N/A</v>
      </c>
      <c r="CF830" s="91" t="e">
        <f t="shared" ca="1" si="2323"/>
        <v>#N/A</v>
      </c>
      <c r="CG830" t="e">
        <f t="shared" ca="1" si="2323"/>
        <v>#N/A</v>
      </c>
      <c r="CH830" t="e">
        <f t="shared" ca="1" si="2323"/>
        <v>#N/A</v>
      </c>
      <c r="CI830" t="e">
        <f t="shared" ca="1" si="2323"/>
        <v>#N/A</v>
      </c>
      <c r="CJ830" t="e">
        <f t="shared" ca="1" si="2323"/>
        <v>#N/A</v>
      </c>
      <c r="CK830" t="e">
        <f t="shared" ref="CK830:EN830" ca="1" si="2324">IF($D830="new",SUM(CK50,CK149,CK212,CK266,CK320,CK374,CK419,CK482,CK560,CK614,CK659,CK722),SUM(CK266,CK320,CK374,CK419,CK482,CK560,CK614,CK659,CK722))</f>
        <v>#N/A</v>
      </c>
      <c r="CL830" t="e">
        <f t="shared" ca="1" si="2324"/>
        <v>#N/A</v>
      </c>
      <c r="CM830" t="e">
        <f t="shared" ca="1" si="2324"/>
        <v>#N/A</v>
      </c>
      <c r="CN830" t="e">
        <f t="shared" ca="1" si="2324"/>
        <v>#N/A</v>
      </c>
      <c r="CO830" t="e">
        <f t="shared" ca="1" si="2324"/>
        <v>#N/A</v>
      </c>
      <c r="CP830" t="e">
        <f t="shared" ca="1" si="2324"/>
        <v>#N/A</v>
      </c>
      <c r="CQ830" t="e">
        <f t="shared" ca="1" si="2324"/>
        <v>#N/A</v>
      </c>
      <c r="CR830" t="e">
        <f t="shared" ca="1" si="2324"/>
        <v>#N/A</v>
      </c>
      <c r="CS830" t="e">
        <f t="shared" ca="1" si="2324"/>
        <v>#N/A</v>
      </c>
      <c r="CT830" t="e">
        <f t="shared" ca="1" si="2324"/>
        <v>#N/A</v>
      </c>
      <c r="CU830" t="e">
        <f t="shared" ca="1" si="2324"/>
        <v>#N/A</v>
      </c>
      <c r="CV830" t="e">
        <f t="shared" ca="1" si="2324"/>
        <v>#N/A</v>
      </c>
      <c r="CW830" t="e">
        <f t="shared" ca="1" si="2324"/>
        <v>#N/A</v>
      </c>
      <c r="CX830" t="e">
        <f t="shared" ca="1" si="2324"/>
        <v>#N/A</v>
      </c>
      <c r="CY830" t="e">
        <f t="shared" ca="1" si="2324"/>
        <v>#N/A</v>
      </c>
      <c r="CZ830" t="e">
        <f t="shared" ca="1" si="2324"/>
        <v>#N/A</v>
      </c>
      <c r="DA830" t="e">
        <f t="shared" ca="1" si="2324"/>
        <v>#N/A</v>
      </c>
      <c r="DB830" t="e">
        <f t="shared" ca="1" si="2324"/>
        <v>#N/A</v>
      </c>
      <c r="DC830" t="e">
        <f t="shared" ca="1" si="2324"/>
        <v>#N/A</v>
      </c>
      <c r="DD830" t="e">
        <f t="shared" ca="1" si="2324"/>
        <v>#N/A</v>
      </c>
      <c r="DE830" t="e">
        <f t="shared" ca="1" si="2324"/>
        <v>#N/A</v>
      </c>
      <c r="DF830" t="e">
        <f t="shared" ca="1" si="2324"/>
        <v>#N/A</v>
      </c>
      <c r="DG830" t="e">
        <f t="shared" ca="1" si="2324"/>
        <v>#N/A</v>
      </c>
      <c r="DH830" t="e">
        <f t="shared" ca="1" si="2324"/>
        <v>#N/A</v>
      </c>
      <c r="DI830" t="e">
        <f t="shared" ca="1" si="2324"/>
        <v>#N/A</v>
      </c>
      <c r="DJ830" s="91" t="e">
        <f t="shared" ca="1" si="2324"/>
        <v>#N/A</v>
      </c>
      <c r="DK830" t="e">
        <f t="shared" ca="1" si="2324"/>
        <v>#N/A</v>
      </c>
      <c r="DL830" t="e">
        <f t="shared" ca="1" si="2324"/>
        <v>#N/A</v>
      </c>
      <c r="DM830" t="e">
        <f t="shared" ca="1" si="2324"/>
        <v>#N/A</v>
      </c>
      <c r="DN830" t="e">
        <f t="shared" ca="1" si="2324"/>
        <v>#N/A</v>
      </c>
      <c r="DO830" t="e">
        <f t="shared" ca="1" si="2324"/>
        <v>#N/A</v>
      </c>
      <c r="DP830" t="e">
        <f t="shared" ca="1" si="2324"/>
        <v>#N/A</v>
      </c>
      <c r="DQ830" t="e">
        <f t="shared" ca="1" si="2324"/>
        <v>#N/A</v>
      </c>
      <c r="DR830" t="e">
        <f t="shared" ca="1" si="2324"/>
        <v>#N/A</v>
      </c>
      <c r="DS830" t="e">
        <f t="shared" ca="1" si="2324"/>
        <v>#N/A</v>
      </c>
      <c r="DT830" t="e">
        <f t="shared" ca="1" si="2324"/>
        <v>#N/A</v>
      </c>
      <c r="DU830" t="e">
        <f t="shared" ca="1" si="2324"/>
        <v>#N/A</v>
      </c>
      <c r="DV830" t="e">
        <f t="shared" ca="1" si="2324"/>
        <v>#N/A</v>
      </c>
      <c r="DW830" t="e">
        <f t="shared" ca="1" si="2324"/>
        <v>#N/A</v>
      </c>
      <c r="DX830" t="e">
        <f t="shared" ca="1" si="2324"/>
        <v>#N/A</v>
      </c>
      <c r="DY830" t="e">
        <f t="shared" ca="1" si="2324"/>
        <v>#N/A</v>
      </c>
      <c r="DZ830" t="e">
        <f t="shared" ca="1" si="2324"/>
        <v>#N/A</v>
      </c>
      <c r="EA830" t="e">
        <f t="shared" ca="1" si="2324"/>
        <v>#N/A</v>
      </c>
      <c r="EB830" t="e">
        <f t="shared" ca="1" si="2324"/>
        <v>#N/A</v>
      </c>
      <c r="EC830" t="e">
        <f t="shared" ca="1" si="2324"/>
        <v>#N/A</v>
      </c>
      <c r="ED830" t="e">
        <f t="shared" ca="1" si="2324"/>
        <v>#N/A</v>
      </c>
      <c r="EE830" t="e">
        <f t="shared" ca="1" si="2324"/>
        <v>#N/A</v>
      </c>
      <c r="EF830" t="e">
        <f t="shared" ca="1" si="2324"/>
        <v>#N/A</v>
      </c>
      <c r="EG830" t="e">
        <f t="shared" ca="1" si="2324"/>
        <v>#N/A</v>
      </c>
      <c r="EH830" t="e">
        <f t="shared" ca="1" si="2324"/>
        <v>#N/A</v>
      </c>
      <c r="EI830" t="e">
        <f t="shared" ca="1" si="2324"/>
        <v>#N/A</v>
      </c>
      <c r="EJ830" t="e">
        <f t="shared" ca="1" si="2324"/>
        <v>#N/A</v>
      </c>
      <c r="EK830" t="e">
        <f t="shared" ca="1" si="2324"/>
        <v>#N/A</v>
      </c>
      <c r="EL830" t="e">
        <f t="shared" ca="1" si="2324"/>
        <v>#N/A</v>
      </c>
      <c r="EM830" t="e">
        <f t="shared" ca="1" si="2324"/>
        <v>#N/A</v>
      </c>
      <c r="EN830" s="91" t="e">
        <f t="shared" ca="1" si="2324"/>
        <v>#N/A</v>
      </c>
    </row>
    <row r="831" spans="1:144">
      <c r="A831">
        <f ca="1"/>
        <v>0</v>
      </c>
      <c r="B831">
        <f ca="1"/>
        <v>0</v>
      </c>
      <c r="C831">
        <f ca="1"/>
        <v>0</v>
      </c>
      <c r="D831" t="str">
        <f ca="1"/>
        <v/>
      </c>
      <c r="E831">
        <f ca="1"/>
        <v>0</v>
      </c>
      <c r="F831">
        <f ca="1"/>
        <v>0</v>
      </c>
      <c r="G831">
        <f ca="1"/>
        <v>0</v>
      </c>
      <c r="H831" t="str">
        <f ca="1"/>
        <v/>
      </c>
      <c r="I831">
        <f ca="1"/>
        <v>0</v>
      </c>
      <c r="J831" t="str">
        <f ca="1"/>
        <v/>
      </c>
      <c r="K831" t="str">
        <f ca="1"/>
        <v>0</v>
      </c>
      <c r="L831" t="str">
        <f ca="1"/>
        <v>0</v>
      </c>
      <c r="M831" t="str">
        <f ca="1"/>
        <v>0</v>
      </c>
      <c r="X831" s="91" t="e">
        <f t="shared" ref="X831:X840" ca="1" si="2325">IF($D831="new",SUM(X51,X159,X213,X267,X321,X375,X429,X483,X561,X615,X669,X723),SUM(X267,X321,X375,X429,X483,X561,X615,X669,X723))</f>
        <v>#N/A</v>
      </c>
      <c r="Y831" t="e">
        <f t="shared" ref="Y831:CJ831" ca="1" si="2326">IF($D831="new",SUM(Y51,Y159,Y213,Y267,Y321,Y375,Y429,Y483,Y561,Y615,Y669,Y723),SUM(Y267,Y321,Y375,Y429,Y483,Y561,Y615,Y669,Y723))</f>
        <v>#N/A</v>
      </c>
      <c r="Z831" t="e">
        <f t="shared" ca="1" si="2326"/>
        <v>#N/A</v>
      </c>
      <c r="AA831" t="e">
        <f t="shared" ca="1" si="2326"/>
        <v>#N/A</v>
      </c>
      <c r="AB831" t="e">
        <f t="shared" ca="1" si="2326"/>
        <v>#N/A</v>
      </c>
      <c r="AC831" t="e">
        <f t="shared" ca="1" si="2326"/>
        <v>#N/A</v>
      </c>
      <c r="AD831" t="e">
        <f t="shared" ca="1" si="2326"/>
        <v>#N/A</v>
      </c>
      <c r="AE831" t="e">
        <f t="shared" ca="1" si="2326"/>
        <v>#N/A</v>
      </c>
      <c r="AF831" t="e">
        <f t="shared" ca="1" si="2326"/>
        <v>#N/A</v>
      </c>
      <c r="AG831" t="e">
        <f t="shared" ca="1" si="2326"/>
        <v>#N/A</v>
      </c>
      <c r="AH831" t="e">
        <f t="shared" ca="1" si="2326"/>
        <v>#N/A</v>
      </c>
      <c r="AI831" t="e">
        <f t="shared" ca="1" si="2326"/>
        <v>#N/A</v>
      </c>
      <c r="AJ831" t="e">
        <f t="shared" ca="1" si="2326"/>
        <v>#N/A</v>
      </c>
      <c r="AK831" t="e">
        <f t="shared" ca="1" si="2326"/>
        <v>#N/A</v>
      </c>
      <c r="AL831" t="e">
        <f t="shared" ca="1" si="2326"/>
        <v>#N/A</v>
      </c>
      <c r="AM831" t="e">
        <f t="shared" ca="1" si="2326"/>
        <v>#N/A</v>
      </c>
      <c r="AN831" t="e">
        <f t="shared" ca="1" si="2326"/>
        <v>#N/A</v>
      </c>
      <c r="AO831" t="e">
        <f t="shared" ca="1" si="2326"/>
        <v>#N/A</v>
      </c>
      <c r="AP831" t="e">
        <f t="shared" ca="1" si="2326"/>
        <v>#N/A</v>
      </c>
      <c r="AQ831" t="e">
        <f t="shared" ca="1" si="2326"/>
        <v>#N/A</v>
      </c>
      <c r="AR831" t="e">
        <f t="shared" ca="1" si="2326"/>
        <v>#N/A</v>
      </c>
      <c r="AS831" t="e">
        <f t="shared" ca="1" si="2326"/>
        <v>#N/A</v>
      </c>
      <c r="AT831" t="e">
        <f t="shared" ca="1" si="2326"/>
        <v>#N/A</v>
      </c>
      <c r="AU831" t="e">
        <f t="shared" ca="1" si="2326"/>
        <v>#N/A</v>
      </c>
      <c r="AV831" t="e">
        <f t="shared" ca="1" si="2326"/>
        <v>#N/A</v>
      </c>
      <c r="AW831" t="e">
        <f t="shared" ca="1" si="2326"/>
        <v>#N/A</v>
      </c>
      <c r="AX831" t="e">
        <f t="shared" ca="1" si="2326"/>
        <v>#N/A</v>
      </c>
      <c r="AY831" t="e">
        <f t="shared" ca="1" si="2326"/>
        <v>#N/A</v>
      </c>
      <c r="AZ831" t="e">
        <f t="shared" ca="1" si="2326"/>
        <v>#N/A</v>
      </c>
      <c r="BA831" t="e">
        <f t="shared" ca="1" si="2326"/>
        <v>#N/A</v>
      </c>
      <c r="BB831" s="91" t="e">
        <f t="shared" ca="1" si="2326"/>
        <v>#N/A</v>
      </c>
      <c r="BC831" t="e">
        <f t="shared" ca="1" si="2326"/>
        <v>#N/A</v>
      </c>
      <c r="BD831" t="e">
        <f t="shared" ca="1" si="2326"/>
        <v>#N/A</v>
      </c>
      <c r="BE831" t="e">
        <f t="shared" ca="1" si="2326"/>
        <v>#N/A</v>
      </c>
      <c r="BF831" t="e">
        <f t="shared" ca="1" si="2326"/>
        <v>#N/A</v>
      </c>
      <c r="BG831" t="e">
        <f t="shared" ca="1" si="2326"/>
        <v>#N/A</v>
      </c>
      <c r="BH831" t="e">
        <f t="shared" ca="1" si="2326"/>
        <v>#N/A</v>
      </c>
      <c r="BI831" t="e">
        <f t="shared" ca="1" si="2326"/>
        <v>#N/A</v>
      </c>
      <c r="BJ831" t="e">
        <f t="shared" ca="1" si="2326"/>
        <v>#N/A</v>
      </c>
      <c r="BK831" t="e">
        <f t="shared" ca="1" si="2326"/>
        <v>#N/A</v>
      </c>
      <c r="BL831" t="e">
        <f t="shared" ca="1" si="2326"/>
        <v>#N/A</v>
      </c>
      <c r="BM831" t="e">
        <f t="shared" ca="1" si="2326"/>
        <v>#N/A</v>
      </c>
      <c r="BN831" t="e">
        <f t="shared" ca="1" si="2326"/>
        <v>#N/A</v>
      </c>
      <c r="BO831" t="e">
        <f t="shared" ca="1" si="2326"/>
        <v>#N/A</v>
      </c>
      <c r="BP831" t="e">
        <f t="shared" ca="1" si="2326"/>
        <v>#N/A</v>
      </c>
      <c r="BQ831" t="e">
        <f t="shared" ca="1" si="2326"/>
        <v>#N/A</v>
      </c>
      <c r="BR831" t="e">
        <f t="shared" ca="1" si="2326"/>
        <v>#N/A</v>
      </c>
      <c r="BS831" t="e">
        <f t="shared" ca="1" si="2326"/>
        <v>#N/A</v>
      </c>
      <c r="BT831" t="e">
        <f t="shared" ca="1" si="2326"/>
        <v>#N/A</v>
      </c>
      <c r="BU831" t="e">
        <f t="shared" ca="1" si="2326"/>
        <v>#N/A</v>
      </c>
      <c r="BV831" t="e">
        <f t="shared" ca="1" si="2326"/>
        <v>#N/A</v>
      </c>
      <c r="BW831" t="e">
        <f t="shared" ca="1" si="2326"/>
        <v>#N/A</v>
      </c>
      <c r="BX831" t="e">
        <f t="shared" ca="1" si="2326"/>
        <v>#N/A</v>
      </c>
      <c r="BY831" t="e">
        <f t="shared" ca="1" si="2326"/>
        <v>#N/A</v>
      </c>
      <c r="BZ831" t="e">
        <f t="shared" ca="1" si="2326"/>
        <v>#N/A</v>
      </c>
      <c r="CA831" t="e">
        <f t="shared" ca="1" si="2326"/>
        <v>#N/A</v>
      </c>
      <c r="CB831" t="e">
        <f t="shared" ca="1" si="2326"/>
        <v>#N/A</v>
      </c>
      <c r="CC831" t="e">
        <f t="shared" ca="1" si="2326"/>
        <v>#N/A</v>
      </c>
      <c r="CD831" t="e">
        <f t="shared" ca="1" si="2326"/>
        <v>#N/A</v>
      </c>
      <c r="CE831" t="e">
        <f t="shared" ca="1" si="2326"/>
        <v>#N/A</v>
      </c>
      <c r="CF831" s="91" t="e">
        <f t="shared" ca="1" si="2326"/>
        <v>#N/A</v>
      </c>
      <c r="CG831" t="e">
        <f t="shared" ca="1" si="2326"/>
        <v>#N/A</v>
      </c>
      <c r="CH831" t="e">
        <f t="shared" ca="1" si="2326"/>
        <v>#N/A</v>
      </c>
      <c r="CI831" t="e">
        <f t="shared" ca="1" si="2326"/>
        <v>#N/A</v>
      </c>
      <c r="CJ831" t="e">
        <f t="shared" ca="1" si="2326"/>
        <v>#N/A</v>
      </c>
      <c r="CK831" t="e">
        <f t="shared" ref="CK831:EN831" ca="1" si="2327">IF($D831="new",SUM(CK51,CK159,CK213,CK267,CK321,CK375,CK429,CK483,CK561,CK615,CK669,CK723),SUM(CK267,CK321,CK375,CK429,CK483,CK561,CK615,CK669,CK723))</f>
        <v>#N/A</v>
      </c>
      <c r="CL831" t="e">
        <f t="shared" ca="1" si="2327"/>
        <v>#N/A</v>
      </c>
      <c r="CM831" t="e">
        <f t="shared" ca="1" si="2327"/>
        <v>#N/A</v>
      </c>
      <c r="CN831" t="e">
        <f t="shared" ca="1" si="2327"/>
        <v>#N/A</v>
      </c>
      <c r="CO831" t="e">
        <f t="shared" ca="1" si="2327"/>
        <v>#N/A</v>
      </c>
      <c r="CP831" t="e">
        <f t="shared" ca="1" si="2327"/>
        <v>#N/A</v>
      </c>
      <c r="CQ831" t="e">
        <f t="shared" ca="1" si="2327"/>
        <v>#N/A</v>
      </c>
      <c r="CR831" t="e">
        <f t="shared" ca="1" si="2327"/>
        <v>#N/A</v>
      </c>
      <c r="CS831" t="e">
        <f t="shared" ca="1" si="2327"/>
        <v>#N/A</v>
      </c>
      <c r="CT831" t="e">
        <f t="shared" ca="1" si="2327"/>
        <v>#N/A</v>
      </c>
      <c r="CU831" t="e">
        <f t="shared" ca="1" si="2327"/>
        <v>#N/A</v>
      </c>
      <c r="CV831" t="e">
        <f t="shared" ca="1" si="2327"/>
        <v>#N/A</v>
      </c>
      <c r="CW831" t="e">
        <f t="shared" ca="1" si="2327"/>
        <v>#N/A</v>
      </c>
      <c r="CX831" t="e">
        <f t="shared" ca="1" si="2327"/>
        <v>#N/A</v>
      </c>
      <c r="CY831" t="e">
        <f t="shared" ca="1" si="2327"/>
        <v>#N/A</v>
      </c>
      <c r="CZ831" t="e">
        <f t="shared" ca="1" si="2327"/>
        <v>#N/A</v>
      </c>
      <c r="DA831" t="e">
        <f t="shared" ca="1" si="2327"/>
        <v>#N/A</v>
      </c>
      <c r="DB831" t="e">
        <f t="shared" ca="1" si="2327"/>
        <v>#N/A</v>
      </c>
      <c r="DC831" t="e">
        <f t="shared" ca="1" si="2327"/>
        <v>#N/A</v>
      </c>
      <c r="DD831" t="e">
        <f t="shared" ca="1" si="2327"/>
        <v>#N/A</v>
      </c>
      <c r="DE831" t="e">
        <f t="shared" ca="1" si="2327"/>
        <v>#N/A</v>
      </c>
      <c r="DF831" t="e">
        <f t="shared" ca="1" si="2327"/>
        <v>#N/A</v>
      </c>
      <c r="DG831" t="e">
        <f t="shared" ca="1" si="2327"/>
        <v>#N/A</v>
      </c>
      <c r="DH831" t="e">
        <f t="shared" ca="1" si="2327"/>
        <v>#N/A</v>
      </c>
      <c r="DI831" t="e">
        <f t="shared" ca="1" si="2327"/>
        <v>#N/A</v>
      </c>
      <c r="DJ831" s="91" t="e">
        <f t="shared" ca="1" si="2327"/>
        <v>#N/A</v>
      </c>
      <c r="DK831" t="e">
        <f t="shared" ca="1" si="2327"/>
        <v>#N/A</v>
      </c>
      <c r="DL831" t="e">
        <f t="shared" ca="1" si="2327"/>
        <v>#N/A</v>
      </c>
      <c r="DM831" t="e">
        <f t="shared" ca="1" si="2327"/>
        <v>#N/A</v>
      </c>
      <c r="DN831" t="e">
        <f t="shared" ca="1" si="2327"/>
        <v>#N/A</v>
      </c>
      <c r="DO831" t="e">
        <f t="shared" ca="1" si="2327"/>
        <v>#N/A</v>
      </c>
      <c r="DP831" t="e">
        <f t="shared" ca="1" si="2327"/>
        <v>#N/A</v>
      </c>
      <c r="DQ831" t="e">
        <f t="shared" ca="1" si="2327"/>
        <v>#N/A</v>
      </c>
      <c r="DR831" t="e">
        <f t="shared" ca="1" si="2327"/>
        <v>#N/A</v>
      </c>
      <c r="DS831" t="e">
        <f t="shared" ca="1" si="2327"/>
        <v>#N/A</v>
      </c>
      <c r="DT831" t="e">
        <f t="shared" ca="1" si="2327"/>
        <v>#N/A</v>
      </c>
      <c r="DU831" t="e">
        <f t="shared" ca="1" si="2327"/>
        <v>#N/A</v>
      </c>
      <c r="DV831" t="e">
        <f t="shared" ca="1" si="2327"/>
        <v>#N/A</v>
      </c>
      <c r="DW831" t="e">
        <f t="shared" ca="1" si="2327"/>
        <v>#N/A</v>
      </c>
      <c r="DX831" t="e">
        <f t="shared" ca="1" si="2327"/>
        <v>#N/A</v>
      </c>
      <c r="DY831" t="e">
        <f t="shared" ca="1" si="2327"/>
        <v>#N/A</v>
      </c>
      <c r="DZ831" t="e">
        <f t="shared" ca="1" si="2327"/>
        <v>#N/A</v>
      </c>
      <c r="EA831" t="e">
        <f t="shared" ca="1" si="2327"/>
        <v>#N/A</v>
      </c>
      <c r="EB831" t="e">
        <f t="shared" ca="1" si="2327"/>
        <v>#N/A</v>
      </c>
      <c r="EC831" t="e">
        <f t="shared" ca="1" si="2327"/>
        <v>#N/A</v>
      </c>
      <c r="ED831" t="e">
        <f t="shared" ca="1" si="2327"/>
        <v>#N/A</v>
      </c>
      <c r="EE831" t="e">
        <f t="shared" ca="1" si="2327"/>
        <v>#N/A</v>
      </c>
      <c r="EF831" t="e">
        <f t="shared" ca="1" si="2327"/>
        <v>#N/A</v>
      </c>
      <c r="EG831" t="e">
        <f t="shared" ca="1" si="2327"/>
        <v>#N/A</v>
      </c>
      <c r="EH831" t="e">
        <f t="shared" ca="1" si="2327"/>
        <v>#N/A</v>
      </c>
      <c r="EI831" t="e">
        <f t="shared" ca="1" si="2327"/>
        <v>#N/A</v>
      </c>
      <c r="EJ831" t="e">
        <f t="shared" ca="1" si="2327"/>
        <v>#N/A</v>
      </c>
      <c r="EK831" t="e">
        <f t="shared" ca="1" si="2327"/>
        <v>#N/A</v>
      </c>
      <c r="EL831" t="e">
        <f t="shared" ca="1" si="2327"/>
        <v>#N/A</v>
      </c>
      <c r="EM831" t="e">
        <f t="shared" ca="1" si="2327"/>
        <v>#N/A</v>
      </c>
      <c r="EN831" s="91" t="e">
        <f t="shared" ca="1" si="2327"/>
        <v>#N/A</v>
      </c>
    </row>
    <row r="832" spans="1:144">
      <c r="A832">
        <f ca="1"/>
        <v>0</v>
      </c>
      <c r="B832">
        <f ca="1"/>
        <v>0</v>
      </c>
      <c r="C832">
        <f ca="1"/>
        <v>0</v>
      </c>
      <c r="D832" t="str">
        <f ca="1"/>
        <v/>
      </c>
      <c r="E832">
        <f ca="1"/>
        <v>0</v>
      </c>
      <c r="F832">
        <f ca="1"/>
        <v>0</v>
      </c>
      <c r="G832">
        <f ca="1"/>
        <v>0</v>
      </c>
      <c r="H832" t="str">
        <f ca="1"/>
        <v/>
      </c>
      <c r="I832">
        <f ca="1"/>
        <v>0</v>
      </c>
      <c r="J832" t="str">
        <f ca="1"/>
        <v/>
      </c>
      <c r="K832" t="str">
        <f ca="1"/>
        <v>0</v>
      </c>
      <c r="L832" t="str">
        <f ca="1"/>
        <v>0</v>
      </c>
      <c r="M832" t="str">
        <f ca="1"/>
        <v>0</v>
      </c>
      <c r="X832" s="91" t="e">
        <f t="shared" ca="1" si="2325"/>
        <v>#N/A</v>
      </c>
      <c r="Y832" t="e">
        <f t="shared" ref="Y832:CJ832" ca="1" si="2328">IF($D832="new",SUM(Y52,Y160,Y214,Y268,Y322,Y376,Y430,Y484,Y562,Y616,Y670,Y724),SUM(Y268,Y322,Y376,Y430,Y484,Y562,Y616,Y670,Y724))</f>
        <v>#N/A</v>
      </c>
      <c r="Z832" t="e">
        <f t="shared" ca="1" si="2328"/>
        <v>#N/A</v>
      </c>
      <c r="AA832" t="e">
        <f t="shared" ca="1" si="2328"/>
        <v>#N/A</v>
      </c>
      <c r="AB832" t="e">
        <f t="shared" ca="1" si="2328"/>
        <v>#N/A</v>
      </c>
      <c r="AC832" t="e">
        <f t="shared" ca="1" si="2328"/>
        <v>#N/A</v>
      </c>
      <c r="AD832" t="e">
        <f t="shared" ca="1" si="2328"/>
        <v>#N/A</v>
      </c>
      <c r="AE832" t="e">
        <f t="shared" ca="1" si="2328"/>
        <v>#N/A</v>
      </c>
      <c r="AF832" t="e">
        <f t="shared" ca="1" si="2328"/>
        <v>#N/A</v>
      </c>
      <c r="AG832" t="e">
        <f t="shared" ca="1" si="2328"/>
        <v>#N/A</v>
      </c>
      <c r="AH832" t="e">
        <f t="shared" ca="1" si="2328"/>
        <v>#N/A</v>
      </c>
      <c r="AI832" t="e">
        <f t="shared" ca="1" si="2328"/>
        <v>#N/A</v>
      </c>
      <c r="AJ832" t="e">
        <f t="shared" ca="1" si="2328"/>
        <v>#N/A</v>
      </c>
      <c r="AK832" t="e">
        <f t="shared" ca="1" si="2328"/>
        <v>#N/A</v>
      </c>
      <c r="AL832" t="e">
        <f t="shared" ca="1" si="2328"/>
        <v>#N/A</v>
      </c>
      <c r="AM832" t="e">
        <f t="shared" ca="1" si="2328"/>
        <v>#N/A</v>
      </c>
      <c r="AN832" t="e">
        <f t="shared" ca="1" si="2328"/>
        <v>#N/A</v>
      </c>
      <c r="AO832" t="e">
        <f t="shared" ca="1" si="2328"/>
        <v>#N/A</v>
      </c>
      <c r="AP832" t="e">
        <f t="shared" ca="1" si="2328"/>
        <v>#N/A</v>
      </c>
      <c r="AQ832" t="e">
        <f t="shared" ca="1" si="2328"/>
        <v>#N/A</v>
      </c>
      <c r="AR832" t="e">
        <f t="shared" ca="1" si="2328"/>
        <v>#N/A</v>
      </c>
      <c r="AS832" t="e">
        <f t="shared" ca="1" si="2328"/>
        <v>#N/A</v>
      </c>
      <c r="AT832" t="e">
        <f t="shared" ca="1" si="2328"/>
        <v>#N/A</v>
      </c>
      <c r="AU832" t="e">
        <f t="shared" ca="1" si="2328"/>
        <v>#N/A</v>
      </c>
      <c r="AV832" t="e">
        <f t="shared" ca="1" si="2328"/>
        <v>#N/A</v>
      </c>
      <c r="AW832" t="e">
        <f t="shared" ca="1" si="2328"/>
        <v>#N/A</v>
      </c>
      <c r="AX832" t="e">
        <f t="shared" ca="1" si="2328"/>
        <v>#N/A</v>
      </c>
      <c r="AY832" t="e">
        <f t="shared" ca="1" si="2328"/>
        <v>#N/A</v>
      </c>
      <c r="AZ832" t="e">
        <f t="shared" ca="1" si="2328"/>
        <v>#N/A</v>
      </c>
      <c r="BA832" t="e">
        <f t="shared" ca="1" si="2328"/>
        <v>#N/A</v>
      </c>
      <c r="BB832" s="91" t="e">
        <f t="shared" ca="1" si="2328"/>
        <v>#N/A</v>
      </c>
      <c r="BC832" t="e">
        <f t="shared" ca="1" si="2328"/>
        <v>#N/A</v>
      </c>
      <c r="BD832" t="e">
        <f t="shared" ca="1" si="2328"/>
        <v>#N/A</v>
      </c>
      <c r="BE832" t="e">
        <f t="shared" ca="1" si="2328"/>
        <v>#N/A</v>
      </c>
      <c r="BF832" t="e">
        <f t="shared" ca="1" si="2328"/>
        <v>#N/A</v>
      </c>
      <c r="BG832" t="e">
        <f t="shared" ca="1" si="2328"/>
        <v>#N/A</v>
      </c>
      <c r="BH832" t="e">
        <f t="shared" ca="1" si="2328"/>
        <v>#N/A</v>
      </c>
      <c r="BI832" t="e">
        <f t="shared" ca="1" si="2328"/>
        <v>#N/A</v>
      </c>
      <c r="BJ832" t="e">
        <f t="shared" ca="1" si="2328"/>
        <v>#N/A</v>
      </c>
      <c r="BK832" t="e">
        <f t="shared" ca="1" si="2328"/>
        <v>#N/A</v>
      </c>
      <c r="BL832" t="e">
        <f t="shared" ca="1" si="2328"/>
        <v>#N/A</v>
      </c>
      <c r="BM832" t="e">
        <f t="shared" ca="1" si="2328"/>
        <v>#N/A</v>
      </c>
      <c r="BN832" t="e">
        <f t="shared" ca="1" si="2328"/>
        <v>#N/A</v>
      </c>
      <c r="BO832" t="e">
        <f t="shared" ca="1" si="2328"/>
        <v>#N/A</v>
      </c>
      <c r="BP832" t="e">
        <f t="shared" ca="1" si="2328"/>
        <v>#N/A</v>
      </c>
      <c r="BQ832" t="e">
        <f t="shared" ca="1" si="2328"/>
        <v>#N/A</v>
      </c>
      <c r="BR832" t="e">
        <f t="shared" ca="1" si="2328"/>
        <v>#N/A</v>
      </c>
      <c r="BS832" t="e">
        <f t="shared" ca="1" si="2328"/>
        <v>#N/A</v>
      </c>
      <c r="BT832" t="e">
        <f t="shared" ca="1" si="2328"/>
        <v>#N/A</v>
      </c>
      <c r="BU832" t="e">
        <f t="shared" ca="1" si="2328"/>
        <v>#N/A</v>
      </c>
      <c r="BV832" t="e">
        <f t="shared" ca="1" si="2328"/>
        <v>#N/A</v>
      </c>
      <c r="BW832" t="e">
        <f t="shared" ca="1" si="2328"/>
        <v>#N/A</v>
      </c>
      <c r="BX832" t="e">
        <f t="shared" ca="1" si="2328"/>
        <v>#N/A</v>
      </c>
      <c r="BY832" t="e">
        <f t="shared" ca="1" si="2328"/>
        <v>#N/A</v>
      </c>
      <c r="BZ832" t="e">
        <f t="shared" ca="1" si="2328"/>
        <v>#N/A</v>
      </c>
      <c r="CA832" t="e">
        <f t="shared" ca="1" si="2328"/>
        <v>#N/A</v>
      </c>
      <c r="CB832" t="e">
        <f t="shared" ca="1" si="2328"/>
        <v>#N/A</v>
      </c>
      <c r="CC832" t="e">
        <f t="shared" ca="1" si="2328"/>
        <v>#N/A</v>
      </c>
      <c r="CD832" t="e">
        <f t="shared" ca="1" si="2328"/>
        <v>#N/A</v>
      </c>
      <c r="CE832" t="e">
        <f t="shared" ca="1" si="2328"/>
        <v>#N/A</v>
      </c>
      <c r="CF832" s="91" t="e">
        <f t="shared" ca="1" si="2328"/>
        <v>#N/A</v>
      </c>
      <c r="CG832" t="e">
        <f t="shared" ca="1" si="2328"/>
        <v>#N/A</v>
      </c>
      <c r="CH832" t="e">
        <f t="shared" ca="1" si="2328"/>
        <v>#N/A</v>
      </c>
      <c r="CI832" t="e">
        <f t="shared" ca="1" si="2328"/>
        <v>#N/A</v>
      </c>
      <c r="CJ832" t="e">
        <f t="shared" ca="1" si="2328"/>
        <v>#N/A</v>
      </c>
      <c r="CK832" t="e">
        <f t="shared" ref="CK832:EN832" ca="1" si="2329">IF($D832="new",SUM(CK52,CK160,CK214,CK268,CK322,CK376,CK430,CK484,CK562,CK616,CK670,CK724),SUM(CK268,CK322,CK376,CK430,CK484,CK562,CK616,CK670,CK724))</f>
        <v>#N/A</v>
      </c>
      <c r="CL832" t="e">
        <f t="shared" ca="1" si="2329"/>
        <v>#N/A</v>
      </c>
      <c r="CM832" t="e">
        <f t="shared" ca="1" si="2329"/>
        <v>#N/A</v>
      </c>
      <c r="CN832" t="e">
        <f t="shared" ca="1" si="2329"/>
        <v>#N/A</v>
      </c>
      <c r="CO832" t="e">
        <f t="shared" ca="1" si="2329"/>
        <v>#N/A</v>
      </c>
      <c r="CP832" t="e">
        <f t="shared" ca="1" si="2329"/>
        <v>#N/A</v>
      </c>
      <c r="CQ832" t="e">
        <f t="shared" ca="1" si="2329"/>
        <v>#N/A</v>
      </c>
      <c r="CR832" t="e">
        <f t="shared" ca="1" si="2329"/>
        <v>#N/A</v>
      </c>
      <c r="CS832" t="e">
        <f t="shared" ca="1" si="2329"/>
        <v>#N/A</v>
      </c>
      <c r="CT832" t="e">
        <f t="shared" ca="1" si="2329"/>
        <v>#N/A</v>
      </c>
      <c r="CU832" t="e">
        <f t="shared" ca="1" si="2329"/>
        <v>#N/A</v>
      </c>
      <c r="CV832" t="e">
        <f t="shared" ca="1" si="2329"/>
        <v>#N/A</v>
      </c>
      <c r="CW832" t="e">
        <f t="shared" ca="1" si="2329"/>
        <v>#N/A</v>
      </c>
      <c r="CX832" t="e">
        <f t="shared" ca="1" si="2329"/>
        <v>#N/A</v>
      </c>
      <c r="CY832" t="e">
        <f t="shared" ca="1" si="2329"/>
        <v>#N/A</v>
      </c>
      <c r="CZ832" t="e">
        <f t="shared" ca="1" si="2329"/>
        <v>#N/A</v>
      </c>
      <c r="DA832" t="e">
        <f t="shared" ca="1" si="2329"/>
        <v>#N/A</v>
      </c>
      <c r="DB832" t="e">
        <f t="shared" ca="1" si="2329"/>
        <v>#N/A</v>
      </c>
      <c r="DC832" t="e">
        <f t="shared" ca="1" si="2329"/>
        <v>#N/A</v>
      </c>
      <c r="DD832" t="e">
        <f t="shared" ca="1" si="2329"/>
        <v>#N/A</v>
      </c>
      <c r="DE832" t="e">
        <f t="shared" ca="1" si="2329"/>
        <v>#N/A</v>
      </c>
      <c r="DF832" t="e">
        <f t="shared" ca="1" si="2329"/>
        <v>#N/A</v>
      </c>
      <c r="DG832" t="e">
        <f t="shared" ca="1" si="2329"/>
        <v>#N/A</v>
      </c>
      <c r="DH832" t="e">
        <f t="shared" ca="1" si="2329"/>
        <v>#N/A</v>
      </c>
      <c r="DI832" t="e">
        <f t="shared" ca="1" si="2329"/>
        <v>#N/A</v>
      </c>
      <c r="DJ832" s="91" t="e">
        <f t="shared" ca="1" si="2329"/>
        <v>#N/A</v>
      </c>
      <c r="DK832" t="e">
        <f t="shared" ca="1" si="2329"/>
        <v>#N/A</v>
      </c>
      <c r="DL832" t="e">
        <f t="shared" ca="1" si="2329"/>
        <v>#N/A</v>
      </c>
      <c r="DM832" t="e">
        <f t="shared" ca="1" si="2329"/>
        <v>#N/A</v>
      </c>
      <c r="DN832" t="e">
        <f t="shared" ca="1" si="2329"/>
        <v>#N/A</v>
      </c>
      <c r="DO832" t="e">
        <f t="shared" ca="1" si="2329"/>
        <v>#N/A</v>
      </c>
      <c r="DP832" t="e">
        <f t="shared" ca="1" si="2329"/>
        <v>#N/A</v>
      </c>
      <c r="DQ832" t="e">
        <f t="shared" ca="1" si="2329"/>
        <v>#N/A</v>
      </c>
      <c r="DR832" t="e">
        <f t="shared" ca="1" si="2329"/>
        <v>#N/A</v>
      </c>
      <c r="DS832" t="e">
        <f t="shared" ca="1" si="2329"/>
        <v>#N/A</v>
      </c>
      <c r="DT832" t="e">
        <f t="shared" ca="1" si="2329"/>
        <v>#N/A</v>
      </c>
      <c r="DU832" t="e">
        <f t="shared" ca="1" si="2329"/>
        <v>#N/A</v>
      </c>
      <c r="DV832" t="e">
        <f t="shared" ca="1" si="2329"/>
        <v>#N/A</v>
      </c>
      <c r="DW832" t="e">
        <f t="shared" ca="1" si="2329"/>
        <v>#N/A</v>
      </c>
      <c r="DX832" t="e">
        <f t="shared" ca="1" si="2329"/>
        <v>#N/A</v>
      </c>
      <c r="DY832" t="e">
        <f t="shared" ca="1" si="2329"/>
        <v>#N/A</v>
      </c>
      <c r="DZ832" t="e">
        <f t="shared" ca="1" si="2329"/>
        <v>#N/A</v>
      </c>
      <c r="EA832" t="e">
        <f t="shared" ca="1" si="2329"/>
        <v>#N/A</v>
      </c>
      <c r="EB832" t="e">
        <f t="shared" ca="1" si="2329"/>
        <v>#N/A</v>
      </c>
      <c r="EC832" t="e">
        <f t="shared" ca="1" si="2329"/>
        <v>#N/A</v>
      </c>
      <c r="ED832" t="e">
        <f t="shared" ca="1" si="2329"/>
        <v>#N/A</v>
      </c>
      <c r="EE832" t="e">
        <f t="shared" ca="1" si="2329"/>
        <v>#N/A</v>
      </c>
      <c r="EF832" t="e">
        <f t="shared" ca="1" si="2329"/>
        <v>#N/A</v>
      </c>
      <c r="EG832" t="e">
        <f t="shared" ca="1" si="2329"/>
        <v>#N/A</v>
      </c>
      <c r="EH832" t="e">
        <f t="shared" ca="1" si="2329"/>
        <v>#N/A</v>
      </c>
      <c r="EI832" t="e">
        <f t="shared" ca="1" si="2329"/>
        <v>#N/A</v>
      </c>
      <c r="EJ832" t="e">
        <f t="shared" ca="1" si="2329"/>
        <v>#N/A</v>
      </c>
      <c r="EK832" t="e">
        <f t="shared" ca="1" si="2329"/>
        <v>#N/A</v>
      </c>
      <c r="EL832" t="e">
        <f t="shared" ca="1" si="2329"/>
        <v>#N/A</v>
      </c>
      <c r="EM832" t="e">
        <f t="shared" ca="1" si="2329"/>
        <v>#N/A</v>
      </c>
      <c r="EN832" s="91" t="e">
        <f t="shared" ca="1" si="2329"/>
        <v>#N/A</v>
      </c>
    </row>
    <row r="833" spans="1:144">
      <c r="A833">
        <f ca="1"/>
        <v>0</v>
      </c>
      <c r="B833">
        <f ca="1"/>
        <v>0</v>
      </c>
      <c r="C833">
        <f ca="1"/>
        <v>0</v>
      </c>
      <c r="D833" t="str">
        <f ca="1"/>
        <v/>
      </c>
      <c r="E833">
        <f ca="1"/>
        <v>0</v>
      </c>
      <c r="F833">
        <f ca="1"/>
        <v>0</v>
      </c>
      <c r="G833">
        <f ca="1"/>
        <v>0</v>
      </c>
      <c r="H833" t="str">
        <f ca="1"/>
        <v/>
      </c>
      <c r="I833">
        <f ca="1"/>
        <v>0</v>
      </c>
      <c r="J833" t="str">
        <f ca="1"/>
        <v/>
      </c>
      <c r="K833" t="str">
        <f ca="1"/>
        <v>0</v>
      </c>
      <c r="L833" t="str">
        <f ca="1"/>
        <v>0</v>
      </c>
      <c r="M833" t="str">
        <f ca="1"/>
        <v>0</v>
      </c>
      <c r="X833" s="91" t="e">
        <f t="shared" ca="1" si="2325"/>
        <v>#N/A</v>
      </c>
      <c r="Y833" t="e">
        <f t="shared" ref="Y833:CJ833" ca="1" si="2330">IF($D833="new",SUM(Y53,Y161,Y215,Y269,Y323,Y377,Y431,Y485,Y563,Y617,Y671,Y725),SUM(Y269,Y323,Y377,Y431,Y485,Y563,Y617,Y671,Y725))</f>
        <v>#N/A</v>
      </c>
      <c r="Z833" t="e">
        <f t="shared" ca="1" si="2330"/>
        <v>#N/A</v>
      </c>
      <c r="AA833" t="e">
        <f t="shared" ca="1" si="2330"/>
        <v>#N/A</v>
      </c>
      <c r="AB833" t="e">
        <f t="shared" ca="1" si="2330"/>
        <v>#N/A</v>
      </c>
      <c r="AC833" t="e">
        <f t="shared" ca="1" si="2330"/>
        <v>#N/A</v>
      </c>
      <c r="AD833" t="e">
        <f t="shared" ca="1" si="2330"/>
        <v>#N/A</v>
      </c>
      <c r="AE833" t="e">
        <f t="shared" ca="1" si="2330"/>
        <v>#N/A</v>
      </c>
      <c r="AF833" t="e">
        <f t="shared" ca="1" si="2330"/>
        <v>#N/A</v>
      </c>
      <c r="AG833" t="e">
        <f t="shared" ca="1" si="2330"/>
        <v>#N/A</v>
      </c>
      <c r="AH833" t="e">
        <f t="shared" ca="1" si="2330"/>
        <v>#N/A</v>
      </c>
      <c r="AI833" t="e">
        <f t="shared" ca="1" si="2330"/>
        <v>#N/A</v>
      </c>
      <c r="AJ833" t="e">
        <f t="shared" ca="1" si="2330"/>
        <v>#N/A</v>
      </c>
      <c r="AK833" t="e">
        <f t="shared" ca="1" si="2330"/>
        <v>#N/A</v>
      </c>
      <c r="AL833" t="e">
        <f t="shared" ca="1" si="2330"/>
        <v>#N/A</v>
      </c>
      <c r="AM833" t="e">
        <f t="shared" ca="1" si="2330"/>
        <v>#N/A</v>
      </c>
      <c r="AN833" t="e">
        <f t="shared" ca="1" si="2330"/>
        <v>#N/A</v>
      </c>
      <c r="AO833" t="e">
        <f t="shared" ca="1" si="2330"/>
        <v>#N/A</v>
      </c>
      <c r="AP833" t="e">
        <f t="shared" ca="1" si="2330"/>
        <v>#N/A</v>
      </c>
      <c r="AQ833" t="e">
        <f t="shared" ca="1" si="2330"/>
        <v>#N/A</v>
      </c>
      <c r="AR833" t="e">
        <f t="shared" ca="1" si="2330"/>
        <v>#N/A</v>
      </c>
      <c r="AS833" t="e">
        <f t="shared" ca="1" si="2330"/>
        <v>#N/A</v>
      </c>
      <c r="AT833" t="e">
        <f t="shared" ca="1" si="2330"/>
        <v>#N/A</v>
      </c>
      <c r="AU833" t="e">
        <f t="shared" ca="1" si="2330"/>
        <v>#N/A</v>
      </c>
      <c r="AV833" t="e">
        <f t="shared" ca="1" si="2330"/>
        <v>#N/A</v>
      </c>
      <c r="AW833" t="e">
        <f t="shared" ca="1" si="2330"/>
        <v>#N/A</v>
      </c>
      <c r="AX833" t="e">
        <f t="shared" ca="1" si="2330"/>
        <v>#N/A</v>
      </c>
      <c r="AY833" t="e">
        <f t="shared" ca="1" si="2330"/>
        <v>#N/A</v>
      </c>
      <c r="AZ833" t="e">
        <f t="shared" ca="1" si="2330"/>
        <v>#N/A</v>
      </c>
      <c r="BA833" t="e">
        <f t="shared" ca="1" si="2330"/>
        <v>#N/A</v>
      </c>
      <c r="BB833" s="91" t="e">
        <f t="shared" ca="1" si="2330"/>
        <v>#N/A</v>
      </c>
      <c r="BC833" t="e">
        <f t="shared" ca="1" si="2330"/>
        <v>#N/A</v>
      </c>
      <c r="BD833" t="e">
        <f t="shared" ca="1" si="2330"/>
        <v>#N/A</v>
      </c>
      <c r="BE833" t="e">
        <f t="shared" ca="1" si="2330"/>
        <v>#N/A</v>
      </c>
      <c r="BF833" t="e">
        <f t="shared" ca="1" si="2330"/>
        <v>#N/A</v>
      </c>
      <c r="BG833" t="e">
        <f t="shared" ca="1" si="2330"/>
        <v>#N/A</v>
      </c>
      <c r="BH833" t="e">
        <f t="shared" ca="1" si="2330"/>
        <v>#N/A</v>
      </c>
      <c r="BI833" t="e">
        <f t="shared" ca="1" si="2330"/>
        <v>#N/A</v>
      </c>
      <c r="BJ833" t="e">
        <f t="shared" ca="1" si="2330"/>
        <v>#N/A</v>
      </c>
      <c r="BK833" t="e">
        <f t="shared" ca="1" si="2330"/>
        <v>#N/A</v>
      </c>
      <c r="BL833" t="e">
        <f t="shared" ca="1" si="2330"/>
        <v>#N/A</v>
      </c>
      <c r="BM833" t="e">
        <f t="shared" ca="1" si="2330"/>
        <v>#N/A</v>
      </c>
      <c r="BN833" t="e">
        <f t="shared" ca="1" si="2330"/>
        <v>#N/A</v>
      </c>
      <c r="BO833" t="e">
        <f t="shared" ca="1" si="2330"/>
        <v>#N/A</v>
      </c>
      <c r="BP833" t="e">
        <f t="shared" ca="1" si="2330"/>
        <v>#N/A</v>
      </c>
      <c r="BQ833" t="e">
        <f t="shared" ca="1" si="2330"/>
        <v>#N/A</v>
      </c>
      <c r="BR833" t="e">
        <f t="shared" ca="1" si="2330"/>
        <v>#N/A</v>
      </c>
      <c r="BS833" t="e">
        <f t="shared" ca="1" si="2330"/>
        <v>#N/A</v>
      </c>
      <c r="BT833" t="e">
        <f t="shared" ca="1" si="2330"/>
        <v>#N/A</v>
      </c>
      <c r="BU833" t="e">
        <f t="shared" ca="1" si="2330"/>
        <v>#N/A</v>
      </c>
      <c r="BV833" t="e">
        <f t="shared" ca="1" si="2330"/>
        <v>#N/A</v>
      </c>
      <c r="BW833" t="e">
        <f t="shared" ca="1" si="2330"/>
        <v>#N/A</v>
      </c>
      <c r="BX833" t="e">
        <f t="shared" ca="1" si="2330"/>
        <v>#N/A</v>
      </c>
      <c r="BY833" t="e">
        <f t="shared" ca="1" si="2330"/>
        <v>#N/A</v>
      </c>
      <c r="BZ833" t="e">
        <f t="shared" ca="1" si="2330"/>
        <v>#N/A</v>
      </c>
      <c r="CA833" t="e">
        <f t="shared" ca="1" si="2330"/>
        <v>#N/A</v>
      </c>
      <c r="CB833" t="e">
        <f t="shared" ca="1" si="2330"/>
        <v>#N/A</v>
      </c>
      <c r="CC833" t="e">
        <f t="shared" ca="1" si="2330"/>
        <v>#N/A</v>
      </c>
      <c r="CD833" t="e">
        <f t="shared" ca="1" si="2330"/>
        <v>#N/A</v>
      </c>
      <c r="CE833" t="e">
        <f t="shared" ca="1" si="2330"/>
        <v>#N/A</v>
      </c>
      <c r="CF833" s="91" t="e">
        <f t="shared" ca="1" si="2330"/>
        <v>#N/A</v>
      </c>
      <c r="CG833" t="e">
        <f t="shared" ca="1" si="2330"/>
        <v>#N/A</v>
      </c>
      <c r="CH833" t="e">
        <f t="shared" ca="1" si="2330"/>
        <v>#N/A</v>
      </c>
      <c r="CI833" t="e">
        <f t="shared" ca="1" si="2330"/>
        <v>#N/A</v>
      </c>
      <c r="CJ833" t="e">
        <f t="shared" ca="1" si="2330"/>
        <v>#N/A</v>
      </c>
      <c r="CK833" t="e">
        <f t="shared" ref="CK833:EN833" ca="1" si="2331">IF($D833="new",SUM(CK53,CK161,CK215,CK269,CK323,CK377,CK431,CK485,CK563,CK617,CK671,CK725),SUM(CK269,CK323,CK377,CK431,CK485,CK563,CK617,CK671,CK725))</f>
        <v>#N/A</v>
      </c>
      <c r="CL833" t="e">
        <f t="shared" ca="1" si="2331"/>
        <v>#N/A</v>
      </c>
      <c r="CM833" t="e">
        <f t="shared" ca="1" si="2331"/>
        <v>#N/A</v>
      </c>
      <c r="CN833" t="e">
        <f t="shared" ca="1" si="2331"/>
        <v>#N/A</v>
      </c>
      <c r="CO833" t="e">
        <f t="shared" ca="1" si="2331"/>
        <v>#N/A</v>
      </c>
      <c r="CP833" t="e">
        <f t="shared" ca="1" si="2331"/>
        <v>#N/A</v>
      </c>
      <c r="CQ833" t="e">
        <f t="shared" ca="1" si="2331"/>
        <v>#N/A</v>
      </c>
      <c r="CR833" t="e">
        <f t="shared" ca="1" si="2331"/>
        <v>#N/A</v>
      </c>
      <c r="CS833" t="e">
        <f t="shared" ca="1" si="2331"/>
        <v>#N/A</v>
      </c>
      <c r="CT833" t="e">
        <f t="shared" ca="1" si="2331"/>
        <v>#N/A</v>
      </c>
      <c r="CU833" t="e">
        <f t="shared" ca="1" si="2331"/>
        <v>#N/A</v>
      </c>
      <c r="CV833" t="e">
        <f t="shared" ca="1" si="2331"/>
        <v>#N/A</v>
      </c>
      <c r="CW833" t="e">
        <f t="shared" ca="1" si="2331"/>
        <v>#N/A</v>
      </c>
      <c r="CX833" t="e">
        <f t="shared" ca="1" si="2331"/>
        <v>#N/A</v>
      </c>
      <c r="CY833" t="e">
        <f t="shared" ca="1" si="2331"/>
        <v>#N/A</v>
      </c>
      <c r="CZ833" t="e">
        <f t="shared" ca="1" si="2331"/>
        <v>#N/A</v>
      </c>
      <c r="DA833" t="e">
        <f t="shared" ca="1" si="2331"/>
        <v>#N/A</v>
      </c>
      <c r="DB833" t="e">
        <f t="shared" ca="1" si="2331"/>
        <v>#N/A</v>
      </c>
      <c r="DC833" t="e">
        <f t="shared" ca="1" si="2331"/>
        <v>#N/A</v>
      </c>
      <c r="DD833" t="e">
        <f t="shared" ca="1" si="2331"/>
        <v>#N/A</v>
      </c>
      <c r="DE833" t="e">
        <f t="shared" ca="1" si="2331"/>
        <v>#N/A</v>
      </c>
      <c r="DF833" t="e">
        <f t="shared" ca="1" si="2331"/>
        <v>#N/A</v>
      </c>
      <c r="DG833" t="e">
        <f t="shared" ca="1" si="2331"/>
        <v>#N/A</v>
      </c>
      <c r="DH833" t="e">
        <f t="shared" ca="1" si="2331"/>
        <v>#N/A</v>
      </c>
      <c r="DI833" t="e">
        <f t="shared" ca="1" si="2331"/>
        <v>#N/A</v>
      </c>
      <c r="DJ833" s="91" t="e">
        <f t="shared" ca="1" si="2331"/>
        <v>#N/A</v>
      </c>
      <c r="DK833" t="e">
        <f t="shared" ca="1" si="2331"/>
        <v>#N/A</v>
      </c>
      <c r="DL833" t="e">
        <f t="shared" ca="1" si="2331"/>
        <v>#N/A</v>
      </c>
      <c r="DM833" t="e">
        <f t="shared" ca="1" si="2331"/>
        <v>#N/A</v>
      </c>
      <c r="DN833" t="e">
        <f t="shared" ca="1" si="2331"/>
        <v>#N/A</v>
      </c>
      <c r="DO833" t="e">
        <f t="shared" ca="1" si="2331"/>
        <v>#N/A</v>
      </c>
      <c r="DP833" t="e">
        <f t="shared" ca="1" si="2331"/>
        <v>#N/A</v>
      </c>
      <c r="DQ833" t="e">
        <f t="shared" ca="1" si="2331"/>
        <v>#N/A</v>
      </c>
      <c r="DR833" t="e">
        <f t="shared" ca="1" si="2331"/>
        <v>#N/A</v>
      </c>
      <c r="DS833" t="e">
        <f t="shared" ca="1" si="2331"/>
        <v>#N/A</v>
      </c>
      <c r="DT833" t="e">
        <f t="shared" ca="1" si="2331"/>
        <v>#N/A</v>
      </c>
      <c r="DU833" t="e">
        <f t="shared" ca="1" si="2331"/>
        <v>#N/A</v>
      </c>
      <c r="DV833" t="e">
        <f t="shared" ca="1" si="2331"/>
        <v>#N/A</v>
      </c>
      <c r="DW833" t="e">
        <f t="shared" ca="1" si="2331"/>
        <v>#N/A</v>
      </c>
      <c r="DX833" t="e">
        <f t="shared" ca="1" si="2331"/>
        <v>#N/A</v>
      </c>
      <c r="DY833" t="e">
        <f t="shared" ca="1" si="2331"/>
        <v>#N/A</v>
      </c>
      <c r="DZ833" t="e">
        <f t="shared" ca="1" si="2331"/>
        <v>#N/A</v>
      </c>
      <c r="EA833" t="e">
        <f t="shared" ca="1" si="2331"/>
        <v>#N/A</v>
      </c>
      <c r="EB833" t="e">
        <f t="shared" ca="1" si="2331"/>
        <v>#N/A</v>
      </c>
      <c r="EC833" t="e">
        <f t="shared" ca="1" si="2331"/>
        <v>#N/A</v>
      </c>
      <c r="ED833" t="e">
        <f t="shared" ca="1" si="2331"/>
        <v>#N/A</v>
      </c>
      <c r="EE833" t="e">
        <f t="shared" ca="1" si="2331"/>
        <v>#N/A</v>
      </c>
      <c r="EF833" t="e">
        <f t="shared" ca="1" si="2331"/>
        <v>#N/A</v>
      </c>
      <c r="EG833" t="e">
        <f t="shared" ca="1" si="2331"/>
        <v>#N/A</v>
      </c>
      <c r="EH833" t="e">
        <f t="shared" ca="1" si="2331"/>
        <v>#N/A</v>
      </c>
      <c r="EI833" t="e">
        <f t="shared" ca="1" si="2331"/>
        <v>#N/A</v>
      </c>
      <c r="EJ833" t="e">
        <f t="shared" ca="1" si="2331"/>
        <v>#N/A</v>
      </c>
      <c r="EK833" t="e">
        <f t="shared" ca="1" si="2331"/>
        <v>#N/A</v>
      </c>
      <c r="EL833" t="e">
        <f t="shared" ca="1" si="2331"/>
        <v>#N/A</v>
      </c>
      <c r="EM833" t="e">
        <f t="shared" ca="1" si="2331"/>
        <v>#N/A</v>
      </c>
      <c r="EN833" s="91" t="e">
        <f t="shared" ca="1" si="2331"/>
        <v>#N/A</v>
      </c>
    </row>
    <row r="834" spans="1:144">
      <c r="A834">
        <f ca="1"/>
        <v>0</v>
      </c>
      <c r="B834">
        <f ca="1"/>
        <v>0</v>
      </c>
      <c r="C834">
        <f ca="1"/>
        <v>0</v>
      </c>
      <c r="D834" t="str">
        <f ca="1"/>
        <v/>
      </c>
      <c r="E834">
        <f ca="1"/>
        <v>0</v>
      </c>
      <c r="F834">
        <f ca="1"/>
        <v>0</v>
      </c>
      <c r="G834">
        <f ca="1"/>
        <v>0</v>
      </c>
      <c r="H834" t="str">
        <f ca="1"/>
        <v/>
      </c>
      <c r="I834">
        <f ca="1"/>
        <v>0</v>
      </c>
      <c r="J834" t="str">
        <f ca="1"/>
        <v/>
      </c>
      <c r="K834" t="str">
        <f ca="1"/>
        <v>0</v>
      </c>
      <c r="L834" t="str">
        <f ca="1"/>
        <v>0</v>
      </c>
      <c r="M834" t="str">
        <f ca="1"/>
        <v>0</v>
      </c>
      <c r="X834" s="91" t="e">
        <f t="shared" ca="1" si="2325"/>
        <v>#N/A</v>
      </c>
      <c r="Y834" t="e">
        <f t="shared" ref="Y834:CJ834" ca="1" si="2332">IF($D834="new",SUM(Y54,Y162,Y216,Y270,Y324,Y378,Y432,Y486,Y564,Y618,Y672,Y726),SUM(Y270,Y324,Y378,Y432,Y486,Y564,Y618,Y672,Y726))</f>
        <v>#N/A</v>
      </c>
      <c r="Z834" t="e">
        <f t="shared" ca="1" si="2332"/>
        <v>#N/A</v>
      </c>
      <c r="AA834" t="e">
        <f t="shared" ca="1" si="2332"/>
        <v>#N/A</v>
      </c>
      <c r="AB834" t="e">
        <f t="shared" ca="1" si="2332"/>
        <v>#N/A</v>
      </c>
      <c r="AC834" t="e">
        <f t="shared" ca="1" si="2332"/>
        <v>#N/A</v>
      </c>
      <c r="AD834" t="e">
        <f t="shared" ca="1" si="2332"/>
        <v>#N/A</v>
      </c>
      <c r="AE834" t="e">
        <f t="shared" ca="1" si="2332"/>
        <v>#N/A</v>
      </c>
      <c r="AF834" t="e">
        <f t="shared" ca="1" si="2332"/>
        <v>#N/A</v>
      </c>
      <c r="AG834" t="e">
        <f t="shared" ca="1" si="2332"/>
        <v>#N/A</v>
      </c>
      <c r="AH834" t="e">
        <f t="shared" ca="1" si="2332"/>
        <v>#N/A</v>
      </c>
      <c r="AI834" t="e">
        <f t="shared" ca="1" si="2332"/>
        <v>#N/A</v>
      </c>
      <c r="AJ834" t="e">
        <f t="shared" ca="1" si="2332"/>
        <v>#N/A</v>
      </c>
      <c r="AK834" t="e">
        <f t="shared" ca="1" si="2332"/>
        <v>#N/A</v>
      </c>
      <c r="AL834" t="e">
        <f t="shared" ca="1" si="2332"/>
        <v>#N/A</v>
      </c>
      <c r="AM834" t="e">
        <f t="shared" ca="1" si="2332"/>
        <v>#N/A</v>
      </c>
      <c r="AN834" t="e">
        <f t="shared" ca="1" si="2332"/>
        <v>#N/A</v>
      </c>
      <c r="AO834" t="e">
        <f t="shared" ca="1" si="2332"/>
        <v>#N/A</v>
      </c>
      <c r="AP834" t="e">
        <f t="shared" ca="1" si="2332"/>
        <v>#N/A</v>
      </c>
      <c r="AQ834" t="e">
        <f t="shared" ca="1" si="2332"/>
        <v>#N/A</v>
      </c>
      <c r="AR834" t="e">
        <f t="shared" ca="1" si="2332"/>
        <v>#N/A</v>
      </c>
      <c r="AS834" t="e">
        <f t="shared" ca="1" si="2332"/>
        <v>#N/A</v>
      </c>
      <c r="AT834" t="e">
        <f t="shared" ca="1" si="2332"/>
        <v>#N/A</v>
      </c>
      <c r="AU834" t="e">
        <f t="shared" ca="1" si="2332"/>
        <v>#N/A</v>
      </c>
      <c r="AV834" t="e">
        <f t="shared" ca="1" si="2332"/>
        <v>#N/A</v>
      </c>
      <c r="AW834" t="e">
        <f t="shared" ca="1" si="2332"/>
        <v>#N/A</v>
      </c>
      <c r="AX834" t="e">
        <f t="shared" ca="1" si="2332"/>
        <v>#N/A</v>
      </c>
      <c r="AY834" t="e">
        <f t="shared" ca="1" si="2332"/>
        <v>#N/A</v>
      </c>
      <c r="AZ834" t="e">
        <f t="shared" ca="1" si="2332"/>
        <v>#N/A</v>
      </c>
      <c r="BA834" t="e">
        <f t="shared" ca="1" si="2332"/>
        <v>#N/A</v>
      </c>
      <c r="BB834" s="91" t="e">
        <f t="shared" ca="1" si="2332"/>
        <v>#N/A</v>
      </c>
      <c r="BC834" t="e">
        <f t="shared" ca="1" si="2332"/>
        <v>#N/A</v>
      </c>
      <c r="BD834" t="e">
        <f t="shared" ca="1" si="2332"/>
        <v>#N/A</v>
      </c>
      <c r="BE834" t="e">
        <f t="shared" ca="1" si="2332"/>
        <v>#N/A</v>
      </c>
      <c r="BF834" t="e">
        <f t="shared" ca="1" si="2332"/>
        <v>#N/A</v>
      </c>
      <c r="BG834" t="e">
        <f t="shared" ca="1" si="2332"/>
        <v>#N/A</v>
      </c>
      <c r="BH834" t="e">
        <f t="shared" ca="1" si="2332"/>
        <v>#N/A</v>
      </c>
      <c r="BI834" t="e">
        <f t="shared" ca="1" si="2332"/>
        <v>#N/A</v>
      </c>
      <c r="BJ834" t="e">
        <f t="shared" ca="1" si="2332"/>
        <v>#N/A</v>
      </c>
      <c r="BK834" t="e">
        <f t="shared" ca="1" si="2332"/>
        <v>#N/A</v>
      </c>
      <c r="BL834" t="e">
        <f t="shared" ca="1" si="2332"/>
        <v>#N/A</v>
      </c>
      <c r="BM834" t="e">
        <f t="shared" ca="1" si="2332"/>
        <v>#N/A</v>
      </c>
      <c r="BN834" t="e">
        <f t="shared" ca="1" si="2332"/>
        <v>#N/A</v>
      </c>
      <c r="BO834" t="e">
        <f t="shared" ca="1" si="2332"/>
        <v>#N/A</v>
      </c>
      <c r="BP834" t="e">
        <f t="shared" ca="1" si="2332"/>
        <v>#N/A</v>
      </c>
      <c r="BQ834" t="e">
        <f t="shared" ca="1" si="2332"/>
        <v>#N/A</v>
      </c>
      <c r="BR834" t="e">
        <f t="shared" ca="1" si="2332"/>
        <v>#N/A</v>
      </c>
      <c r="BS834" t="e">
        <f t="shared" ca="1" si="2332"/>
        <v>#N/A</v>
      </c>
      <c r="BT834" t="e">
        <f t="shared" ca="1" si="2332"/>
        <v>#N/A</v>
      </c>
      <c r="BU834" t="e">
        <f t="shared" ca="1" si="2332"/>
        <v>#N/A</v>
      </c>
      <c r="BV834" t="e">
        <f t="shared" ca="1" si="2332"/>
        <v>#N/A</v>
      </c>
      <c r="BW834" t="e">
        <f t="shared" ca="1" si="2332"/>
        <v>#N/A</v>
      </c>
      <c r="BX834" t="e">
        <f t="shared" ca="1" si="2332"/>
        <v>#N/A</v>
      </c>
      <c r="BY834" t="e">
        <f t="shared" ca="1" si="2332"/>
        <v>#N/A</v>
      </c>
      <c r="BZ834" t="e">
        <f t="shared" ca="1" si="2332"/>
        <v>#N/A</v>
      </c>
      <c r="CA834" t="e">
        <f t="shared" ca="1" si="2332"/>
        <v>#N/A</v>
      </c>
      <c r="CB834" t="e">
        <f t="shared" ca="1" si="2332"/>
        <v>#N/A</v>
      </c>
      <c r="CC834" t="e">
        <f t="shared" ca="1" si="2332"/>
        <v>#N/A</v>
      </c>
      <c r="CD834" t="e">
        <f t="shared" ca="1" si="2332"/>
        <v>#N/A</v>
      </c>
      <c r="CE834" t="e">
        <f t="shared" ca="1" si="2332"/>
        <v>#N/A</v>
      </c>
      <c r="CF834" s="91" t="e">
        <f t="shared" ca="1" si="2332"/>
        <v>#N/A</v>
      </c>
      <c r="CG834" t="e">
        <f t="shared" ca="1" si="2332"/>
        <v>#N/A</v>
      </c>
      <c r="CH834" t="e">
        <f t="shared" ca="1" si="2332"/>
        <v>#N/A</v>
      </c>
      <c r="CI834" t="e">
        <f t="shared" ca="1" si="2332"/>
        <v>#N/A</v>
      </c>
      <c r="CJ834" t="e">
        <f t="shared" ca="1" si="2332"/>
        <v>#N/A</v>
      </c>
      <c r="CK834" t="e">
        <f t="shared" ref="CK834:EN834" ca="1" si="2333">IF($D834="new",SUM(CK54,CK162,CK216,CK270,CK324,CK378,CK432,CK486,CK564,CK618,CK672,CK726),SUM(CK270,CK324,CK378,CK432,CK486,CK564,CK618,CK672,CK726))</f>
        <v>#N/A</v>
      </c>
      <c r="CL834" t="e">
        <f t="shared" ca="1" si="2333"/>
        <v>#N/A</v>
      </c>
      <c r="CM834" t="e">
        <f t="shared" ca="1" si="2333"/>
        <v>#N/A</v>
      </c>
      <c r="CN834" t="e">
        <f t="shared" ca="1" si="2333"/>
        <v>#N/A</v>
      </c>
      <c r="CO834" t="e">
        <f t="shared" ca="1" si="2333"/>
        <v>#N/A</v>
      </c>
      <c r="CP834" t="e">
        <f t="shared" ca="1" si="2333"/>
        <v>#N/A</v>
      </c>
      <c r="CQ834" t="e">
        <f t="shared" ca="1" si="2333"/>
        <v>#N/A</v>
      </c>
      <c r="CR834" t="e">
        <f t="shared" ca="1" si="2333"/>
        <v>#N/A</v>
      </c>
      <c r="CS834" t="e">
        <f t="shared" ca="1" si="2333"/>
        <v>#N/A</v>
      </c>
      <c r="CT834" t="e">
        <f t="shared" ca="1" si="2333"/>
        <v>#N/A</v>
      </c>
      <c r="CU834" t="e">
        <f t="shared" ca="1" si="2333"/>
        <v>#N/A</v>
      </c>
      <c r="CV834" t="e">
        <f t="shared" ca="1" si="2333"/>
        <v>#N/A</v>
      </c>
      <c r="CW834" t="e">
        <f t="shared" ca="1" si="2333"/>
        <v>#N/A</v>
      </c>
      <c r="CX834" t="e">
        <f t="shared" ca="1" si="2333"/>
        <v>#N/A</v>
      </c>
      <c r="CY834" t="e">
        <f t="shared" ca="1" si="2333"/>
        <v>#N/A</v>
      </c>
      <c r="CZ834" t="e">
        <f t="shared" ca="1" si="2333"/>
        <v>#N/A</v>
      </c>
      <c r="DA834" t="e">
        <f t="shared" ca="1" si="2333"/>
        <v>#N/A</v>
      </c>
      <c r="DB834" t="e">
        <f t="shared" ca="1" si="2333"/>
        <v>#N/A</v>
      </c>
      <c r="DC834" t="e">
        <f t="shared" ca="1" si="2333"/>
        <v>#N/A</v>
      </c>
      <c r="DD834" t="e">
        <f t="shared" ca="1" si="2333"/>
        <v>#N/A</v>
      </c>
      <c r="DE834" t="e">
        <f t="shared" ca="1" si="2333"/>
        <v>#N/A</v>
      </c>
      <c r="DF834" t="e">
        <f t="shared" ca="1" si="2333"/>
        <v>#N/A</v>
      </c>
      <c r="DG834" t="e">
        <f t="shared" ca="1" si="2333"/>
        <v>#N/A</v>
      </c>
      <c r="DH834" t="e">
        <f t="shared" ca="1" si="2333"/>
        <v>#N/A</v>
      </c>
      <c r="DI834" t="e">
        <f t="shared" ca="1" si="2333"/>
        <v>#N/A</v>
      </c>
      <c r="DJ834" s="91" t="e">
        <f t="shared" ca="1" si="2333"/>
        <v>#N/A</v>
      </c>
      <c r="DK834" t="e">
        <f t="shared" ca="1" si="2333"/>
        <v>#N/A</v>
      </c>
      <c r="DL834" t="e">
        <f t="shared" ca="1" si="2333"/>
        <v>#N/A</v>
      </c>
      <c r="DM834" t="e">
        <f t="shared" ca="1" si="2333"/>
        <v>#N/A</v>
      </c>
      <c r="DN834" t="e">
        <f t="shared" ca="1" si="2333"/>
        <v>#N/A</v>
      </c>
      <c r="DO834" t="e">
        <f t="shared" ca="1" si="2333"/>
        <v>#N/A</v>
      </c>
      <c r="DP834" t="e">
        <f t="shared" ca="1" si="2333"/>
        <v>#N/A</v>
      </c>
      <c r="DQ834" t="e">
        <f t="shared" ca="1" si="2333"/>
        <v>#N/A</v>
      </c>
      <c r="DR834" t="e">
        <f t="shared" ca="1" si="2333"/>
        <v>#N/A</v>
      </c>
      <c r="DS834" t="e">
        <f t="shared" ca="1" si="2333"/>
        <v>#N/A</v>
      </c>
      <c r="DT834" t="e">
        <f t="shared" ca="1" si="2333"/>
        <v>#N/A</v>
      </c>
      <c r="DU834" t="e">
        <f t="shared" ca="1" si="2333"/>
        <v>#N/A</v>
      </c>
      <c r="DV834" t="e">
        <f t="shared" ca="1" si="2333"/>
        <v>#N/A</v>
      </c>
      <c r="DW834" t="e">
        <f t="shared" ca="1" si="2333"/>
        <v>#N/A</v>
      </c>
      <c r="DX834" t="e">
        <f t="shared" ca="1" si="2333"/>
        <v>#N/A</v>
      </c>
      <c r="DY834" t="e">
        <f t="shared" ca="1" si="2333"/>
        <v>#N/A</v>
      </c>
      <c r="DZ834" t="e">
        <f t="shared" ca="1" si="2333"/>
        <v>#N/A</v>
      </c>
      <c r="EA834" t="e">
        <f t="shared" ca="1" si="2333"/>
        <v>#N/A</v>
      </c>
      <c r="EB834" t="e">
        <f t="shared" ca="1" si="2333"/>
        <v>#N/A</v>
      </c>
      <c r="EC834" t="e">
        <f t="shared" ca="1" si="2333"/>
        <v>#N/A</v>
      </c>
      <c r="ED834" t="e">
        <f t="shared" ca="1" si="2333"/>
        <v>#N/A</v>
      </c>
      <c r="EE834" t="e">
        <f t="shared" ca="1" si="2333"/>
        <v>#N/A</v>
      </c>
      <c r="EF834" t="e">
        <f t="shared" ca="1" si="2333"/>
        <v>#N/A</v>
      </c>
      <c r="EG834" t="e">
        <f t="shared" ca="1" si="2333"/>
        <v>#N/A</v>
      </c>
      <c r="EH834" t="e">
        <f t="shared" ca="1" si="2333"/>
        <v>#N/A</v>
      </c>
      <c r="EI834" t="e">
        <f t="shared" ca="1" si="2333"/>
        <v>#N/A</v>
      </c>
      <c r="EJ834" t="e">
        <f t="shared" ca="1" si="2333"/>
        <v>#N/A</v>
      </c>
      <c r="EK834" t="e">
        <f t="shared" ca="1" si="2333"/>
        <v>#N/A</v>
      </c>
      <c r="EL834" t="e">
        <f t="shared" ca="1" si="2333"/>
        <v>#N/A</v>
      </c>
      <c r="EM834" t="e">
        <f t="shared" ca="1" si="2333"/>
        <v>#N/A</v>
      </c>
      <c r="EN834" s="91" t="e">
        <f t="shared" ca="1" si="2333"/>
        <v>#N/A</v>
      </c>
    </row>
    <row r="835" spans="1:144">
      <c r="A835">
        <f ca="1"/>
        <v>0</v>
      </c>
      <c r="B835">
        <f ca="1"/>
        <v>0</v>
      </c>
      <c r="C835">
        <f ca="1"/>
        <v>0</v>
      </c>
      <c r="D835" t="str">
        <f ca="1"/>
        <v/>
      </c>
      <c r="E835">
        <f ca="1"/>
        <v>0</v>
      </c>
      <c r="F835">
        <f ca="1"/>
        <v>0</v>
      </c>
      <c r="G835">
        <f ca="1"/>
        <v>0</v>
      </c>
      <c r="H835" t="str">
        <f ca="1"/>
        <v/>
      </c>
      <c r="I835">
        <f ca="1"/>
        <v>0</v>
      </c>
      <c r="J835" t="str">
        <f ca="1"/>
        <v/>
      </c>
      <c r="K835" t="str">
        <f ca="1"/>
        <v>0</v>
      </c>
      <c r="L835" t="str">
        <f ca="1"/>
        <v>0</v>
      </c>
      <c r="M835" t="str">
        <f ca="1"/>
        <v>0</v>
      </c>
      <c r="X835" s="91" t="e">
        <f t="shared" ca="1" si="2325"/>
        <v>#N/A</v>
      </c>
      <c r="Y835" t="e">
        <f t="shared" ref="Y835:CJ835" ca="1" si="2334">IF($D835="new",SUM(Y55,Y163,Y217,Y271,Y325,Y379,Y433,Y487,Y565,Y619,Y673,Y727),SUM(Y271,Y325,Y379,Y433,Y487,Y565,Y619,Y673,Y727))</f>
        <v>#N/A</v>
      </c>
      <c r="Z835" t="e">
        <f t="shared" ca="1" si="2334"/>
        <v>#N/A</v>
      </c>
      <c r="AA835" t="e">
        <f t="shared" ca="1" si="2334"/>
        <v>#N/A</v>
      </c>
      <c r="AB835" t="e">
        <f t="shared" ca="1" si="2334"/>
        <v>#N/A</v>
      </c>
      <c r="AC835" t="e">
        <f t="shared" ca="1" si="2334"/>
        <v>#N/A</v>
      </c>
      <c r="AD835" t="e">
        <f t="shared" ca="1" si="2334"/>
        <v>#N/A</v>
      </c>
      <c r="AE835" t="e">
        <f t="shared" ca="1" si="2334"/>
        <v>#N/A</v>
      </c>
      <c r="AF835" t="e">
        <f t="shared" ca="1" si="2334"/>
        <v>#N/A</v>
      </c>
      <c r="AG835" t="e">
        <f t="shared" ca="1" si="2334"/>
        <v>#N/A</v>
      </c>
      <c r="AH835" t="e">
        <f t="shared" ca="1" si="2334"/>
        <v>#N/A</v>
      </c>
      <c r="AI835" t="e">
        <f t="shared" ca="1" si="2334"/>
        <v>#N/A</v>
      </c>
      <c r="AJ835" t="e">
        <f t="shared" ca="1" si="2334"/>
        <v>#N/A</v>
      </c>
      <c r="AK835" t="e">
        <f t="shared" ca="1" si="2334"/>
        <v>#N/A</v>
      </c>
      <c r="AL835" t="e">
        <f t="shared" ca="1" si="2334"/>
        <v>#N/A</v>
      </c>
      <c r="AM835" t="e">
        <f t="shared" ca="1" si="2334"/>
        <v>#N/A</v>
      </c>
      <c r="AN835" t="e">
        <f t="shared" ca="1" si="2334"/>
        <v>#N/A</v>
      </c>
      <c r="AO835" t="e">
        <f t="shared" ca="1" si="2334"/>
        <v>#N/A</v>
      </c>
      <c r="AP835" t="e">
        <f t="shared" ca="1" si="2334"/>
        <v>#N/A</v>
      </c>
      <c r="AQ835" t="e">
        <f t="shared" ca="1" si="2334"/>
        <v>#N/A</v>
      </c>
      <c r="AR835" t="e">
        <f t="shared" ca="1" si="2334"/>
        <v>#N/A</v>
      </c>
      <c r="AS835" t="e">
        <f t="shared" ca="1" si="2334"/>
        <v>#N/A</v>
      </c>
      <c r="AT835" t="e">
        <f t="shared" ca="1" si="2334"/>
        <v>#N/A</v>
      </c>
      <c r="AU835" t="e">
        <f t="shared" ca="1" si="2334"/>
        <v>#N/A</v>
      </c>
      <c r="AV835" t="e">
        <f t="shared" ca="1" si="2334"/>
        <v>#N/A</v>
      </c>
      <c r="AW835" t="e">
        <f t="shared" ca="1" si="2334"/>
        <v>#N/A</v>
      </c>
      <c r="AX835" t="e">
        <f t="shared" ca="1" si="2334"/>
        <v>#N/A</v>
      </c>
      <c r="AY835" t="e">
        <f t="shared" ca="1" si="2334"/>
        <v>#N/A</v>
      </c>
      <c r="AZ835" t="e">
        <f t="shared" ca="1" si="2334"/>
        <v>#N/A</v>
      </c>
      <c r="BA835" t="e">
        <f t="shared" ca="1" si="2334"/>
        <v>#N/A</v>
      </c>
      <c r="BB835" s="91" t="e">
        <f t="shared" ca="1" si="2334"/>
        <v>#N/A</v>
      </c>
      <c r="BC835" t="e">
        <f t="shared" ca="1" si="2334"/>
        <v>#N/A</v>
      </c>
      <c r="BD835" t="e">
        <f t="shared" ca="1" si="2334"/>
        <v>#N/A</v>
      </c>
      <c r="BE835" t="e">
        <f t="shared" ca="1" si="2334"/>
        <v>#N/A</v>
      </c>
      <c r="BF835" t="e">
        <f t="shared" ca="1" si="2334"/>
        <v>#N/A</v>
      </c>
      <c r="BG835" t="e">
        <f t="shared" ca="1" si="2334"/>
        <v>#N/A</v>
      </c>
      <c r="BH835" t="e">
        <f t="shared" ca="1" si="2334"/>
        <v>#N/A</v>
      </c>
      <c r="BI835" t="e">
        <f t="shared" ca="1" si="2334"/>
        <v>#N/A</v>
      </c>
      <c r="BJ835" t="e">
        <f t="shared" ca="1" si="2334"/>
        <v>#N/A</v>
      </c>
      <c r="BK835" t="e">
        <f t="shared" ca="1" si="2334"/>
        <v>#N/A</v>
      </c>
      <c r="BL835" t="e">
        <f t="shared" ca="1" si="2334"/>
        <v>#N/A</v>
      </c>
      <c r="BM835" t="e">
        <f t="shared" ca="1" si="2334"/>
        <v>#N/A</v>
      </c>
      <c r="BN835" t="e">
        <f t="shared" ca="1" si="2334"/>
        <v>#N/A</v>
      </c>
      <c r="BO835" t="e">
        <f t="shared" ca="1" si="2334"/>
        <v>#N/A</v>
      </c>
      <c r="BP835" t="e">
        <f t="shared" ca="1" si="2334"/>
        <v>#N/A</v>
      </c>
      <c r="BQ835" t="e">
        <f t="shared" ca="1" si="2334"/>
        <v>#N/A</v>
      </c>
      <c r="BR835" t="e">
        <f t="shared" ca="1" si="2334"/>
        <v>#N/A</v>
      </c>
      <c r="BS835" t="e">
        <f t="shared" ca="1" si="2334"/>
        <v>#N/A</v>
      </c>
      <c r="BT835" t="e">
        <f t="shared" ca="1" si="2334"/>
        <v>#N/A</v>
      </c>
      <c r="BU835" t="e">
        <f t="shared" ca="1" si="2334"/>
        <v>#N/A</v>
      </c>
      <c r="BV835" t="e">
        <f t="shared" ca="1" si="2334"/>
        <v>#N/A</v>
      </c>
      <c r="BW835" t="e">
        <f t="shared" ca="1" si="2334"/>
        <v>#N/A</v>
      </c>
      <c r="BX835" t="e">
        <f t="shared" ca="1" si="2334"/>
        <v>#N/A</v>
      </c>
      <c r="BY835" t="e">
        <f t="shared" ca="1" si="2334"/>
        <v>#N/A</v>
      </c>
      <c r="BZ835" t="e">
        <f t="shared" ca="1" si="2334"/>
        <v>#N/A</v>
      </c>
      <c r="CA835" t="e">
        <f t="shared" ca="1" si="2334"/>
        <v>#N/A</v>
      </c>
      <c r="CB835" t="e">
        <f t="shared" ca="1" si="2334"/>
        <v>#N/A</v>
      </c>
      <c r="CC835" t="e">
        <f t="shared" ca="1" si="2334"/>
        <v>#N/A</v>
      </c>
      <c r="CD835" t="e">
        <f t="shared" ca="1" si="2334"/>
        <v>#N/A</v>
      </c>
      <c r="CE835" t="e">
        <f t="shared" ca="1" si="2334"/>
        <v>#N/A</v>
      </c>
      <c r="CF835" s="91" t="e">
        <f t="shared" ca="1" si="2334"/>
        <v>#N/A</v>
      </c>
      <c r="CG835" t="e">
        <f t="shared" ca="1" si="2334"/>
        <v>#N/A</v>
      </c>
      <c r="CH835" t="e">
        <f t="shared" ca="1" si="2334"/>
        <v>#N/A</v>
      </c>
      <c r="CI835" t="e">
        <f t="shared" ca="1" si="2334"/>
        <v>#N/A</v>
      </c>
      <c r="CJ835" t="e">
        <f t="shared" ca="1" si="2334"/>
        <v>#N/A</v>
      </c>
      <c r="CK835" t="e">
        <f t="shared" ref="CK835:EN835" ca="1" si="2335">IF($D835="new",SUM(CK55,CK163,CK217,CK271,CK325,CK379,CK433,CK487,CK565,CK619,CK673,CK727),SUM(CK271,CK325,CK379,CK433,CK487,CK565,CK619,CK673,CK727))</f>
        <v>#N/A</v>
      </c>
      <c r="CL835" t="e">
        <f t="shared" ca="1" si="2335"/>
        <v>#N/A</v>
      </c>
      <c r="CM835" t="e">
        <f t="shared" ca="1" si="2335"/>
        <v>#N/A</v>
      </c>
      <c r="CN835" t="e">
        <f t="shared" ca="1" si="2335"/>
        <v>#N/A</v>
      </c>
      <c r="CO835" t="e">
        <f t="shared" ca="1" si="2335"/>
        <v>#N/A</v>
      </c>
      <c r="CP835" t="e">
        <f t="shared" ca="1" si="2335"/>
        <v>#N/A</v>
      </c>
      <c r="CQ835" t="e">
        <f t="shared" ca="1" si="2335"/>
        <v>#N/A</v>
      </c>
      <c r="CR835" t="e">
        <f t="shared" ca="1" si="2335"/>
        <v>#N/A</v>
      </c>
      <c r="CS835" t="e">
        <f t="shared" ca="1" si="2335"/>
        <v>#N/A</v>
      </c>
      <c r="CT835" t="e">
        <f t="shared" ca="1" si="2335"/>
        <v>#N/A</v>
      </c>
      <c r="CU835" t="e">
        <f t="shared" ca="1" si="2335"/>
        <v>#N/A</v>
      </c>
      <c r="CV835" t="e">
        <f t="shared" ca="1" si="2335"/>
        <v>#N/A</v>
      </c>
      <c r="CW835" t="e">
        <f t="shared" ca="1" si="2335"/>
        <v>#N/A</v>
      </c>
      <c r="CX835" t="e">
        <f t="shared" ca="1" si="2335"/>
        <v>#N/A</v>
      </c>
      <c r="CY835" t="e">
        <f t="shared" ca="1" si="2335"/>
        <v>#N/A</v>
      </c>
      <c r="CZ835" t="e">
        <f t="shared" ca="1" si="2335"/>
        <v>#N/A</v>
      </c>
      <c r="DA835" t="e">
        <f t="shared" ca="1" si="2335"/>
        <v>#N/A</v>
      </c>
      <c r="DB835" t="e">
        <f t="shared" ca="1" si="2335"/>
        <v>#N/A</v>
      </c>
      <c r="DC835" t="e">
        <f t="shared" ca="1" si="2335"/>
        <v>#N/A</v>
      </c>
      <c r="DD835" t="e">
        <f t="shared" ca="1" si="2335"/>
        <v>#N/A</v>
      </c>
      <c r="DE835" t="e">
        <f t="shared" ca="1" si="2335"/>
        <v>#N/A</v>
      </c>
      <c r="DF835" t="e">
        <f t="shared" ca="1" si="2335"/>
        <v>#N/A</v>
      </c>
      <c r="DG835" t="e">
        <f t="shared" ca="1" si="2335"/>
        <v>#N/A</v>
      </c>
      <c r="DH835" t="e">
        <f t="shared" ca="1" si="2335"/>
        <v>#N/A</v>
      </c>
      <c r="DI835" t="e">
        <f t="shared" ca="1" si="2335"/>
        <v>#N/A</v>
      </c>
      <c r="DJ835" s="91" t="e">
        <f t="shared" ca="1" si="2335"/>
        <v>#N/A</v>
      </c>
      <c r="DK835" t="e">
        <f t="shared" ca="1" si="2335"/>
        <v>#N/A</v>
      </c>
      <c r="DL835" t="e">
        <f t="shared" ca="1" si="2335"/>
        <v>#N/A</v>
      </c>
      <c r="DM835" t="e">
        <f t="shared" ca="1" si="2335"/>
        <v>#N/A</v>
      </c>
      <c r="DN835" t="e">
        <f t="shared" ca="1" si="2335"/>
        <v>#N/A</v>
      </c>
      <c r="DO835" t="e">
        <f t="shared" ca="1" si="2335"/>
        <v>#N/A</v>
      </c>
      <c r="DP835" t="e">
        <f t="shared" ca="1" si="2335"/>
        <v>#N/A</v>
      </c>
      <c r="DQ835" t="e">
        <f t="shared" ca="1" si="2335"/>
        <v>#N/A</v>
      </c>
      <c r="DR835" t="e">
        <f t="shared" ca="1" si="2335"/>
        <v>#N/A</v>
      </c>
      <c r="DS835" t="e">
        <f t="shared" ca="1" si="2335"/>
        <v>#N/A</v>
      </c>
      <c r="DT835" t="e">
        <f t="shared" ca="1" si="2335"/>
        <v>#N/A</v>
      </c>
      <c r="DU835" t="e">
        <f t="shared" ca="1" si="2335"/>
        <v>#N/A</v>
      </c>
      <c r="DV835" t="e">
        <f t="shared" ca="1" si="2335"/>
        <v>#N/A</v>
      </c>
      <c r="DW835" t="e">
        <f t="shared" ca="1" si="2335"/>
        <v>#N/A</v>
      </c>
      <c r="DX835" t="e">
        <f t="shared" ca="1" si="2335"/>
        <v>#N/A</v>
      </c>
      <c r="DY835" t="e">
        <f t="shared" ca="1" si="2335"/>
        <v>#N/A</v>
      </c>
      <c r="DZ835" t="e">
        <f t="shared" ca="1" si="2335"/>
        <v>#N/A</v>
      </c>
      <c r="EA835" t="e">
        <f t="shared" ca="1" si="2335"/>
        <v>#N/A</v>
      </c>
      <c r="EB835" t="e">
        <f t="shared" ca="1" si="2335"/>
        <v>#N/A</v>
      </c>
      <c r="EC835" t="e">
        <f t="shared" ca="1" si="2335"/>
        <v>#N/A</v>
      </c>
      <c r="ED835" t="e">
        <f t="shared" ca="1" si="2335"/>
        <v>#N/A</v>
      </c>
      <c r="EE835" t="e">
        <f t="shared" ca="1" si="2335"/>
        <v>#N/A</v>
      </c>
      <c r="EF835" t="e">
        <f t="shared" ca="1" si="2335"/>
        <v>#N/A</v>
      </c>
      <c r="EG835" t="e">
        <f t="shared" ca="1" si="2335"/>
        <v>#N/A</v>
      </c>
      <c r="EH835" t="e">
        <f t="shared" ca="1" si="2335"/>
        <v>#N/A</v>
      </c>
      <c r="EI835" t="e">
        <f t="shared" ca="1" si="2335"/>
        <v>#N/A</v>
      </c>
      <c r="EJ835" t="e">
        <f t="shared" ca="1" si="2335"/>
        <v>#N/A</v>
      </c>
      <c r="EK835" t="e">
        <f t="shared" ca="1" si="2335"/>
        <v>#N/A</v>
      </c>
      <c r="EL835" t="e">
        <f t="shared" ca="1" si="2335"/>
        <v>#N/A</v>
      </c>
      <c r="EM835" t="e">
        <f t="shared" ca="1" si="2335"/>
        <v>#N/A</v>
      </c>
      <c r="EN835" s="91" t="e">
        <f t="shared" ca="1" si="2335"/>
        <v>#N/A</v>
      </c>
    </row>
    <row r="836" spans="1:144">
      <c r="A836">
        <f ca="1"/>
        <v>0</v>
      </c>
      <c r="B836">
        <f ca="1"/>
        <v>0</v>
      </c>
      <c r="C836">
        <f ca="1"/>
        <v>0</v>
      </c>
      <c r="D836" t="str">
        <f ca="1"/>
        <v/>
      </c>
      <c r="E836">
        <f ca="1"/>
        <v>0</v>
      </c>
      <c r="F836">
        <f ca="1"/>
        <v>0</v>
      </c>
      <c r="G836">
        <f ca="1"/>
        <v>0</v>
      </c>
      <c r="H836" t="str">
        <f ca="1"/>
        <v/>
      </c>
      <c r="I836">
        <f ca="1"/>
        <v>0</v>
      </c>
      <c r="J836" t="str">
        <f ca="1"/>
        <v/>
      </c>
      <c r="K836" t="str">
        <f ca="1"/>
        <v>0</v>
      </c>
      <c r="L836" t="str">
        <f ca="1"/>
        <v>0</v>
      </c>
      <c r="M836" t="str">
        <f ca="1"/>
        <v>0</v>
      </c>
      <c r="X836" s="91" t="e">
        <f t="shared" ca="1" si="2325"/>
        <v>#N/A</v>
      </c>
      <c r="Y836" t="e">
        <f t="shared" ref="Y836:CJ836" ca="1" si="2336">IF($D836="new",SUM(Y56,Y164,Y218,Y272,Y326,Y380,Y434,Y488,Y566,Y620,Y674,Y728),SUM(Y272,Y326,Y380,Y434,Y488,Y566,Y620,Y674,Y728))</f>
        <v>#N/A</v>
      </c>
      <c r="Z836" t="e">
        <f t="shared" ca="1" si="2336"/>
        <v>#N/A</v>
      </c>
      <c r="AA836" t="e">
        <f t="shared" ca="1" si="2336"/>
        <v>#N/A</v>
      </c>
      <c r="AB836" t="e">
        <f t="shared" ca="1" si="2336"/>
        <v>#N/A</v>
      </c>
      <c r="AC836" t="e">
        <f t="shared" ca="1" si="2336"/>
        <v>#N/A</v>
      </c>
      <c r="AD836" t="e">
        <f t="shared" ca="1" si="2336"/>
        <v>#N/A</v>
      </c>
      <c r="AE836" t="e">
        <f t="shared" ca="1" si="2336"/>
        <v>#N/A</v>
      </c>
      <c r="AF836" t="e">
        <f t="shared" ca="1" si="2336"/>
        <v>#N/A</v>
      </c>
      <c r="AG836" t="e">
        <f t="shared" ca="1" si="2336"/>
        <v>#N/A</v>
      </c>
      <c r="AH836" t="e">
        <f t="shared" ca="1" si="2336"/>
        <v>#N/A</v>
      </c>
      <c r="AI836" t="e">
        <f t="shared" ca="1" si="2336"/>
        <v>#N/A</v>
      </c>
      <c r="AJ836" t="e">
        <f t="shared" ca="1" si="2336"/>
        <v>#N/A</v>
      </c>
      <c r="AK836" t="e">
        <f t="shared" ca="1" si="2336"/>
        <v>#N/A</v>
      </c>
      <c r="AL836" t="e">
        <f t="shared" ca="1" si="2336"/>
        <v>#N/A</v>
      </c>
      <c r="AM836" t="e">
        <f t="shared" ca="1" si="2336"/>
        <v>#N/A</v>
      </c>
      <c r="AN836" t="e">
        <f t="shared" ca="1" si="2336"/>
        <v>#N/A</v>
      </c>
      <c r="AO836" t="e">
        <f t="shared" ca="1" si="2336"/>
        <v>#N/A</v>
      </c>
      <c r="AP836" t="e">
        <f t="shared" ca="1" si="2336"/>
        <v>#N/A</v>
      </c>
      <c r="AQ836" t="e">
        <f t="shared" ca="1" si="2336"/>
        <v>#N/A</v>
      </c>
      <c r="AR836" t="e">
        <f t="shared" ca="1" si="2336"/>
        <v>#N/A</v>
      </c>
      <c r="AS836" t="e">
        <f t="shared" ca="1" si="2336"/>
        <v>#N/A</v>
      </c>
      <c r="AT836" t="e">
        <f t="shared" ca="1" si="2336"/>
        <v>#N/A</v>
      </c>
      <c r="AU836" t="e">
        <f t="shared" ca="1" si="2336"/>
        <v>#N/A</v>
      </c>
      <c r="AV836" t="e">
        <f t="shared" ca="1" si="2336"/>
        <v>#N/A</v>
      </c>
      <c r="AW836" t="e">
        <f t="shared" ca="1" si="2336"/>
        <v>#N/A</v>
      </c>
      <c r="AX836" t="e">
        <f t="shared" ca="1" si="2336"/>
        <v>#N/A</v>
      </c>
      <c r="AY836" t="e">
        <f t="shared" ca="1" si="2336"/>
        <v>#N/A</v>
      </c>
      <c r="AZ836" t="e">
        <f t="shared" ca="1" si="2336"/>
        <v>#N/A</v>
      </c>
      <c r="BA836" t="e">
        <f t="shared" ca="1" si="2336"/>
        <v>#N/A</v>
      </c>
      <c r="BB836" s="91" t="e">
        <f t="shared" ca="1" si="2336"/>
        <v>#N/A</v>
      </c>
      <c r="BC836" t="e">
        <f t="shared" ca="1" si="2336"/>
        <v>#N/A</v>
      </c>
      <c r="BD836" t="e">
        <f t="shared" ca="1" si="2336"/>
        <v>#N/A</v>
      </c>
      <c r="BE836" t="e">
        <f t="shared" ca="1" si="2336"/>
        <v>#N/A</v>
      </c>
      <c r="BF836" t="e">
        <f t="shared" ca="1" si="2336"/>
        <v>#N/A</v>
      </c>
      <c r="BG836" t="e">
        <f t="shared" ca="1" si="2336"/>
        <v>#N/A</v>
      </c>
      <c r="BH836" t="e">
        <f t="shared" ca="1" si="2336"/>
        <v>#N/A</v>
      </c>
      <c r="BI836" t="e">
        <f t="shared" ca="1" si="2336"/>
        <v>#N/A</v>
      </c>
      <c r="BJ836" t="e">
        <f t="shared" ca="1" si="2336"/>
        <v>#N/A</v>
      </c>
      <c r="BK836" t="e">
        <f t="shared" ca="1" si="2336"/>
        <v>#N/A</v>
      </c>
      <c r="BL836" t="e">
        <f t="shared" ca="1" si="2336"/>
        <v>#N/A</v>
      </c>
      <c r="BM836" t="e">
        <f t="shared" ca="1" si="2336"/>
        <v>#N/A</v>
      </c>
      <c r="BN836" t="e">
        <f t="shared" ca="1" si="2336"/>
        <v>#N/A</v>
      </c>
      <c r="BO836" t="e">
        <f t="shared" ca="1" si="2336"/>
        <v>#N/A</v>
      </c>
      <c r="BP836" t="e">
        <f t="shared" ca="1" si="2336"/>
        <v>#N/A</v>
      </c>
      <c r="BQ836" t="e">
        <f t="shared" ca="1" si="2336"/>
        <v>#N/A</v>
      </c>
      <c r="BR836" t="e">
        <f t="shared" ca="1" si="2336"/>
        <v>#N/A</v>
      </c>
      <c r="BS836" t="e">
        <f t="shared" ca="1" si="2336"/>
        <v>#N/A</v>
      </c>
      <c r="BT836" t="e">
        <f t="shared" ca="1" si="2336"/>
        <v>#N/A</v>
      </c>
      <c r="BU836" t="e">
        <f t="shared" ca="1" si="2336"/>
        <v>#N/A</v>
      </c>
      <c r="BV836" t="e">
        <f t="shared" ca="1" si="2336"/>
        <v>#N/A</v>
      </c>
      <c r="BW836" t="e">
        <f t="shared" ca="1" si="2336"/>
        <v>#N/A</v>
      </c>
      <c r="BX836" t="e">
        <f t="shared" ca="1" si="2336"/>
        <v>#N/A</v>
      </c>
      <c r="BY836" t="e">
        <f t="shared" ca="1" si="2336"/>
        <v>#N/A</v>
      </c>
      <c r="BZ836" t="e">
        <f t="shared" ca="1" si="2336"/>
        <v>#N/A</v>
      </c>
      <c r="CA836" t="e">
        <f t="shared" ca="1" si="2336"/>
        <v>#N/A</v>
      </c>
      <c r="CB836" t="e">
        <f t="shared" ca="1" si="2336"/>
        <v>#N/A</v>
      </c>
      <c r="CC836" t="e">
        <f t="shared" ca="1" si="2336"/>
        <v>#N/A</v>
      </c>
      <c r="CD836" t="e">
        <f t="shared" ca="1" si="2336"/>
        <v>#N/A</v>
      </c>
      <c r="CE836" t="e">
        <f t="shared" ca="1" si="2336"/>
        <v>#N/A</v>
      </c>
      <c r="CF836" s="91" t="e">
        <f t="shared" ca="1" si="2336"/>
        <v>#N/A</v>
      </c>
      <c r="CG836" t="e">
        <f t="shared" ca="1" si="2336"/>
        <v>#N/A</v>
      </c>
      <c r="CH836" t="e">
        <f t="shared" ca="1" si="2336"/>
        <v>#N/A</v>
      </c>
      <c r="CI836" t="e">
        <f t="shared" ca="1" si="2336"/>
        <v>#N/A</v>
      </c>
      <c r="CJ836" t="e">
        <f t="shared" ca="1" si="2336"/>
        <v>#N/A</v>
      </c>
      <c r="CK836" t="e">
        <f t="shared" ref="CK836:EN836" ca="1" si="2337">IF($D836="new",SUM(CK56,CK164,CK218,CK272,CK326,CK380,CK434,CK488,CK566,CK620,CK674,CK728),SUM(CK272,CK326,CK380,CK434,CK488,CK566,CK620,CK674,CK728))</f>
        <v>#N/A</v>
      </c>
      <c r="CL836" t="e">
        <f t="shared" ca="1" si="2337"/>
        <v>#N/A</v>
      </c>
      <c r="CM836" t="e">
        <f t="shared" ca="1" si="2337"/>
        <v>#N/A</v>
      </c>
      <c r="CN836" t="e">
        <f t="shared" ca="1" si="2337"/>
        <v>#N/A</v>
      </c>
      <c r="CO836" t="e">
        <f t="shared" ca="1" si="2337"/>
        <v>#N/A</v>
      </c>
      <c r="CP836" t="e">
        <f t="shared" ca="1" si="2337"/>
        <v>#N/A</v>
      </c>
      <c r="CQ836" t="e">
        <f t="shared" ca="1" si="2337"/>
        <v>#N/A</v>
      </c>
      <c r="CR836" t="e">
        <f t="shared" ca="1" si="2337"/>
        <v>#N/A</v>
      </c>
      <c r="CS836" t="e">
        <f t="shared" ca="1" si="2337"/>
        <v>#N/A</v>
      </c>
      <c r="CT836" t="e">
        <f t="shared" ca="1" si="2337"/>
        <v>#N/A</v>
      </c>
      <c r="CU836" t="e">
        <f t="shared" ca="1" si="2337"/>
        <v>#N/A</v>
      </c>
      <c r="CV836" t="e">
        <f t="shared" ca="1" si="2337"/>
        <v>#N/A</v>
      </c>
      <c r="CW836" t="e">
        <f t="shared" ca="1" si="2337"/>
        <v>#N/A</v>
      </c>
      <c r="CX836" t="e">
        <f t="shared" ca="1" si="2337"/>
        <v>#N/A</v>
      </c>
      <c r="CY836" t="e">
        <f t="shared" ca="1" si="2337"/>
        <v>#N/A</v>
      </c>
      <c r="CZ836" t="e">
        <f t="shared" ca="1" si="2337"/>
        <v>#N/A</v>
      </c>
      <c r="DA836" t="e">
        <f t="shared" ca="1" si="2337"/>
        <v>#N/A</v>
      </c>
      <c r="DB836" t="e">
        <f t="shared" ca="1" si="2337"/>
        <v>#N/A</v>
      </c>
      <c r="DC836" t="e">
        <f t="shared" ca="1" si="2337"/>
        <v>#N/A</v>
      </c>
      <c r="DD836" t="e">
        <f t="shared" ca="1" si="2337"/>
        <v>#N/A</v>
      </c>
      <c r="DE836" t="e">
        <f t="shared" ca="1" si="2337"/>
        <v>#N/A</v>
      </c>
      <c r="DF836" t="e">
        <f t="shared" ca="1" si="2337"/>
        <v>#N/A</v>
      </c>
      <c r="DG836" t="e">
        <f t="shared" ca="1" si="2337"/>
        <v>#N/A</v>
      </c>
      <c r="DH836" t="e">
        <f t="shared" ca="1" si="2337"/>
        <v>#N/A</v>
      </c>
      <c r="DI836" t="e">
        <f t="shared" ca="1" si="2337"/>
        <v>#N/A</v>
      </c>
      <c r="DJ836" s="91" t="e">
        <f t="shared" ca="1" si="2337"/>
        <v>#N/A</v>
      </c>
      <c r="DK836" t="e">
        <f t="shared" ca="1" si="2337"/>
        <v>#N/A</v>
      </c>
      <c r="DL836" t="e">
        <f t="shared" ca="1" si="2337"/>
        <v>#N/A</v>
      </c>
      <c r="DM836" t="e">
        <f t="shared" ca="1" si="2337"/>
        <v>#N/A</v>
      </c>
      <c r="DN836" t="e">
        <f t="shared" ca="1" si="2337"/>
        <v>#N/A</v>
      </c>
      <c r="DO836" t="e">
        <f t="shared" ca="1" si="2337"/>
        <v>#N/A</v>
      </c>
      <c r="DP836" t="e">
        <f t="shared" ca="1" si="2337"/>
        <v>#N/A</v>
      </c>
      <c r="DQ836" t="e">
        <f t="shared" ca="1" si="2337"/>
        <v>#N/A</v>
      </c>
      <c r="DR836" t="e">
        <f t="shared" ca="1" si="2337"/>
        <v>#N/A</v>
      </c>
      <c r="DS836" t="e">
        <f t="shared" ca="1" si="2337"/>
        <v>#N/A</v>
      </c>
      <c r="DT836" t="e">
        <f t="shared" ca="1" si="2337"/>
        <v>#N/A</v>
      </c>
      <c r="DU836" t="e">
        <f t="shared" ca="1" si="2337"/>
        <v>#N/A</v>
      </c>
      <c r="DV836" t="e">
        <f t="shared" ca="1" si="2337"/>
        <v>#N/A</v>
      </c>
      <c r="DW836" t="e">
        <f t="shared" ca="1" si="2337"/>
        <v>#N/A</v>
      </c>
      <c r="DX836" t="e">
        <f t="shared" ca="1" si="2337"/>
        <v>#N/A</v>
      </c>
      <c r="DY836" t="e">
        <f t="shared" ca="1" si="2337"/>
        <v>#N/A</v>
      </c>
      <c r="DZ836" t="e">
        <f t="shared" ca="1" si="2337"/>
        <v>#N/A</v>
      </c>
      <c r="EA836" t="e">
        <f t="shared" ca="1" si="2337"/>
        <v>#N/A</v>
      </c>
      <c r="EB836" t="e">
        <f t="shared" ca="1" si="2337"/>
        <v>#N/A</v>
      </c>
      <c r="EC836" t="e">
        <f t="shared" ca="1" si="2337"/>
        <v>#N/A</v>
      </c>
      <c r="ED836" t="e">
        <f t="shared" ca="1" si="2337"/>
        <v>#N/A</v>
      </c>
      <c r="EE836" t="e">
        <f t="shared" ca="1" si="2337"/>
        <v>#N/A</v>
      </c>
      <c r="EF836" t="e">
        <f t="shared" ca="1" si="2337"/>
        <v>#N/A</v>
      </c>
      <c r="EG836" t="e">
        <f t="shared" ca="1" si="2337"/>
        <v>#N/A</v>
      </c>
      <c r="EH836" t="e">
        <f t="shared" ca="1" si="2337"/>
        <v>#N/A</v>
      </c>
      <c r="EI836" t="e">
        <f t="shared" ca="1" si="2337"/>
        <v>#N/A</v>
      </c>
      <c r="EJ836" t="e">
        <f t="shared" ca="1" si="2337"/>
        <v>#N/A</v>
      </c>
      <c r="EK836" t="e">
        <f t="shared" ca="1" si="2337"/>
        <v>#N/A</v>
      </c>
      <c r="EL836" t="e">
        <f t="shared" ca="1" si="2337"/>
        <v>#N/A</v>
      </c>
      <c r="EM836" t="e">
        <f t="shared" ca="1" si="2337"/>
        <v>#N/A</v>
      </c>
      <c r="EN836" s="91" t="e">
        <f t="shared" ca="1" si="2337"/>
        <v>#N/A</v>
      </c>
    </row>
    <row r="837" spans="1:144">
      <c r="A837">
        <f ca="1"/>
        <v>0</v>
      </c>
      <c r="B837">
        <f ca="1"/>
        <v>0</v>
      </c>
      <c r="C837">
        <f ca="1"/>
        <v>0</v>
      </c>
      <c r="D837" t="str">
        <f ca="1"/>
        <v/>
      </c>
      <c r="E837">
        <f ca="1"/>
        <v>0</v>
      </c>
      <c r="F837">
        <f ca="1"/>
        <v>0</v>
      </c>
      <c r="G837">
        <f ca="1"/>
        <v>0</v>
      </c>
      <c r="H837" t="str">
        <f ca="1"/>
        <v/>
      </c>
      <c r="I837">
        <f ca="1"/>
        <v>0</v>
      </c>
      <c r="J837" t="str">
        <f ca="1"/>
        <v/>
      </c>
      <c r="K837" t="str">
        <f ca="1"/>
        <v>0</v>
      </c>
      <c r="L837" t="str">
        <f ca="1"/>
        <v>0</v>
      </c>
      <c r="M837" t="str">
        <f ca="1"/>
        <v>0</v>
      </c>
      <c r="X837" s="91" t="e">
        <f t="shared" ca="1" si="2325"/>
        <v>#N/A</v>
      </c>
      <c r="Y837" t="e">
        <f t="shared" ref="Y837:CJ837" ca="1" si="2338">IF($D837="new",SUM(Y57,Y165,Y219,Y273,Y327,Y381,Y435,Y489,Y567,Y621,Y675,Y729),SUM(Y273,Y327,Y381,Y435,Y489,Y567,Y621,Y675,Y729))</f>
        <v>#N/A</v>
      </c>
      <c r="Z837" t="e">
        <f t="shared" ca="1" si="2338"/>
        <v>#N/A</v>
      </c>
      <c r="AA837" t="e">
        <f t="shared" ca="1" si="2338"/>
        <v>#N/A</v>
      </c>
      <c r="AB837" t="e">
        <f t="shared" ca="1" si="2338"/>
        <v>#N/A</v>
      </c>
      <c r="AC837" t="e">
        <f t="shared" ca="1" si="2338"/>
        <v>#N/A</v>
      </c>
      <c r="AD837" t="e">
        <f t="shared" ca="1" si="2338"/>
        <v>#N/A</v>
      </c>
      <c r="AE837" t="e">
        <f t="shared" ca="1" si="2338"/>
        <v>#N/A</v>
      </c>
      <c r="AF837" t="e">
        <f t="shared" ca="1" si="2338"/>
        <v>#N/A</v>
      </c>
      <c r="AG837" t="e">
        <f t="shared" ca="1" si="2338"/>
        <v>#N/A</v>
      </c>
      <c r="AH837" t="e">
        <f t="shared" ca="1" si="2338"/>
        <v>#N/A</v>
      </c>
      <c r="AI837" t="e">
        <f t="shared" ca="1" si="2338"/>
        <v>#N/A</v>
      </c>
      <c r="AJ837" t="e">
        <f t="shared" ca="1" si="2338"/>
        <v>#N/A</v>
      </c>
      <c r="AK837" t="e">
        <f t="shared" ca="1" si="2338"/>
        <v>#N/A</v>
      </c>
      <c r="AL837" t="e">
        <f t="shared" ca="1" si="2338"/>
        <v>#N/A</v>
      </c>
      <c r="AM837" t="e">
        <f t="shared" ca="1" si="2338"/>
        <v>#N/A</v>
      </c>
      <c r="AN837" t="e">
        <f t="shared" ca="1" si="2338"/>
        <v>#N/A</v>
      </c>
      <c r="AO837" t="e">
        <f t="shared" ca="1" si="2338"/>
        <v>#N/A</v>
      </c>
      <c r="AP837" t="e">
        <f t="shared" ca="1" si="2338"/>
        <v>#N/A</v>
      </c>
      <c r="AQ837" t="e">
        <f t="shared" ca="1" si="2338"/>
        <v>#N/A</v>
      </c>
      <c r="AR837" t="e">
        <f t="shared" ca="1" si="2338"/>
        <v>#N/A</v>
      </c>
      <c r="AS837" t="e">
        <f t="shared" ca="1" si="2338"/>
        <v>#N/A</v>
      </c>
      <c r="AT837" t="e">
        <f t="shared" ca="1" si="2338"/>
        <v>#N/A</v>
      </c>
      <c r="AU837" t="e">
        <f t="shared" ca="1" si="2338"/>
        <v>#N/A</v>
      </c>
      <c r="AV837" t="e">
        <f t="shared" ca="1" si="2338"/>
        <v>#N/A</v>
      </c>
      <c r="AW837" t="e">
        <f t="shared" ca="1" si="2338"/>
        <v>#N/A</v>
      </c>
      <c r="AX837" t="e">
        <f t="shared" ca="1" si="2338"/>
        <v>#N/A</v>
      </c>
      <c r="AY837" t="e">
        <f t="shared" ca="1" si="2338"/>
        <v>#N/A</v>
      </c>
      <c r="AZ837" t="e">
        <f t="shared" ca="1" si="2338"/>
        <v>#N/A</v>
      </c>
      <c r="BA837" t="e">
        <f t="shared" ca="1" si="2338"/>
        <v>#N/A</v>
      </c>
      <c r="BB837" s="91" t="e">
        <f t="shared" ca="1" si="2338"/>
        <v>#N/A</v>
      </c>
      <c r="BC837" t="e">
        <f t="shared" ca="1" si="2338"/>
        <v>#N/A</v>
      </c>
      <c r="BD837" t="e">
        <f t="shared" ca="1" si="2338"/>
        <v>#N/A</v>
      </c>
      <c r="BE837" t="e">
        <f t="shared" ca="1" si="2338"/>
        <v>#N/A</v>
      </c>
      <c r="BF837" t="e">
        <f t="shared" ca="1" si="2338"/>
        <v>#N/A</v>
      </c>
      <c r="BG837" t="e">
        <f t="shared" ca="1" si="2338"/>
        <v>#N/A</v>
      </c>
      <c r="BH837" t="e">
        <f t="shared" ca="1" si="2338"/>
        <v>#N/A</v>
      </c>
      <c r="BI837" t="e">
        <f t="shared" ca="1" si="2338"/>
        <v>#N/A</v>
      </c>
      <c r="BJ837" t="e">
        <f t="shared" ca="1" si="2338"/>
        <v>#N/A</v>
      </c>
      <c r="BK837" t="e">
        <f t="shared" ca="1" si="2338"/>
        <v>#N/A</v>
      </c>
      <c r="BL837" t="e">
        <f t="shared" ca="1" si="2338"/>
        <v>#N/A</v>
      </c>
      <c r="BM837" t="e">
        <f t="shared" ca="1" si="2338"/>
        <v>#N/A</v>
      </c>
      <c r="BN837" t="e">
        <f t="shared" ca="1" si="2338"/>
        <v>#N/A</v>
      </c>
      <c r="BO837" t="e">
        <f t="shared" ca="1" si="2338"/>
        <v>#N/A</v>
      </c>
      <c r="BP837" t="e">
        <f t="shared" ca="1" si="2338"/>
        <v>#N/A</v>
      </c>
      <c r="BQ837" t="e">
        <f t="shared" ca="1" si="2338"/>
        <v>#N/A</v>
      </c>
      <c r="BR837" t="e">
        <f t="shared" ca="1" si="2338"/>
        <v>#N/A</v>
      </c>
      <c r="BS837" t="e">
        <f t="shared" ca="1" si="2338"/>
        <v>#N/A</v>
      </c>
      <c r="BT837" t="e">
        <f t="shared" ca="1" si="2338"/>
        <v>#N/A</v>
      </c>
      <c r="BU837" t="e">
        <f t="shared" ca="1" si="2338"/>
        <v>#N/A</v>
      </c>
      <c r="BV837" t="e">
        <f t="shared" ca="1" si="2338"/>
        <v>#N/A</v>
      </c>
      <c r="BW837" t="e">
        <f t="shared" ca="1" si="2338"/>
        <v>#N/A</v>
      </c>
      <c r="BX837" t="e">
        <f t="shared" ca="1" si="2338"/>
        <v>#N/A</v>
      </c>
      <c r="BY837" t="e">
        <f t="shared" ca="1" si="2338"/>
        <v>#N/A</v>
      </c>
      <c r="BZ837" t="e">
        <f t="shared" ca="1" si="2338"/>
        <v>#N/A</v>
      </c>
      <c r="CA837" t="e">
        <f t="shared" ca="1" si="2338"/>
        <v>#N/A</v>
      </c>
      <c r="CB837" t="e">
        <f t="shared" ca="1" si="2338"/>
        <v>#N/A</v>
      </c>
      <c r="CC837" t="e">
        <f t="shared" ca="1" si="2338"/>
        <v>#N/A</v>
      </c>
      <c r="CD837" t="e">
        <f t="shared" ca="1" si="2338"/>
        <v>#N/A</v>
      </c>
      <c r="CE837" t="e">
        <f t="shared" ca="1" si="2338"/>
        <v>#N/A</v>
      </c>
      <c r="CF837" s="91" t="e">
        <f t="shared" ca="1" si="2338"/>
        <v>#N/A</v>
      </c>
      <c r="CG837" t="e">
        <f t="shared" ca="1" si="2338"/>
        <v>#N/A</v>
      </c>
      <c r="CH837" t="e">
        <f t="shared" ca="1" si="2338"/>
        <v>#N/A</v>
      </c>
      <c r="CI837" t="e">
        <f t="shared" ca="1" si="2338"/>
        <v>#N/A</v>
      </c>
      <c r="CJ837" t="e">
        <f t="shared" ca="1" si="2338"/>
        <v>#N/A</v>
      </c>
      <c r="CK837" t="e">
        <f t="shared" ref="CK837:EN837" ca="1" si="2339">IF($D837="new",SUM(CK57,CK165,CK219,CK273,CK327,CK381,CK435,CK489,CK567,CK621,CK675,CK729),SUM(CK273,CK327,CK381,CK435,CK489,CK567,CK621,CK675,CK729))</f>
        <v>#N/A</v>
      </c>
      <c r="CL837" t="e">
        <f t="shared" ca="1" si="2339"/>
        <v>#N/A</v>
      </c>
      <c r="CM837" t="e">
        <f t="shared" ca="1" si="2339"/>
        <v>#N/A</v>
      </c>
      <c r="CN837" t="e">
        <f t="shared" ca="1" si="2339"/>
        <v>#N/A</v>
      </c>
      <c r="CO837" t="e">
        <f t="shared" ca="1" si="2339"/>
        <v>#N/A</v>
      </c>
      <c r="CP837" t="e">
        <f t="shared" ca="1" si="2339"/>
        <v>#N/A</v>
      </c>
      <c r="CQ837" t="e">
        <f t="shared" ca="1" si="2339"/>
        <v>#N/A</v>
      </c>
      <c r="CR837" t="e">
        <f t="shared" ca="1" si="2339"/>
        <v>#N/A</v>
      </c>
      <c r="CS837" t="e">
        <f t="shared" ca="1" si="2339"/>
        <v>#N/A</v>
      </c>
      <c r="CT837" t="e">
        <f t="shared" ca="1" si="2339"/>
        <v>#N/A</v>
      </c>
      <c r="CU837" t="e">
        <f t="shared" ca="1" si="2339"/>
        <v>#N/A</v>
      </c>
      <c r="CV837" t="e">
        <f t="shared" ca="1" si="2339"/>
        <v>#N/A</v>
      </c>
      <c r="CW837" t="e">
        <f t="shared" ca="1" si="2339"/>
        <v>#N/A</v>
      </c>
      <c r="CX837" t="e">
        <f t="shared" ca="1" si="2339"/>
        <v>#N/A</v>
      </c>
      <c r="CY837" t="e">
        <f t="shared" ca="1" si="2339"/>
        <v>#N/A</v>
      </c>
      <c r="CZ837" t="e">
        <f t="shared" ca="1" si="2339"/>
        <v>#N/A</v>
      </c>
      <c r="DA837" t="e">
        <f t="shared" ca="1" si="2339"/>
        <v>#N/A</v>
      </c>
      <c r="DB837" t="e">
        <f t="shared" ca="1" si="2339"/>
        <v>#N/A</v>
      </c>
      <c r="DC837" t="e">
        <f t="shared" ca="1" si="2339"/>
        <v>#N/A</v>
      </c>
      <c r="DD837" t="e">
        <f t="shared" ca="1" si="2339"/>
        <v>#N/A</v>
      </c>
      <c r="DE837" t="e">
        <f t="shared" ca="1" si="2339"/>
        <v>#N/A</v>
      </c>
      <c r="DF837" t="e">
        <f t="shared" ca="1" si="2339"/>
        <v>#N/A</v>
      </c>
      <c r="DG837" t="e">
        <f t="shared" ca="1" si="2339"/>
        <v>#N/A</v>
      </c>
      <c r="DH837" t="e">
        <f t="shared" ca="1" si="2339"/>
        <v>#N/A</v>
      </c>
      <c r="DI837" t="e">
        <f t="shared" ca="1" si="2339"/>
        <v>#N/A</v>
      </c>
      <c r="DJ837" s="91" t="e">
        <f t="shared" ca="1" si="2339"/>
        <v>#N/A</v>
      </c>
      <c r="DK837" t="e">
        <f t="shared" ca="1" si="2339"/>
        <v>#N/A</v>
      </c>
      <c r="DL837" t="e">
        <f t="shared" ca="1" si="2339"/>
        <v>#N/A</v>
      </c>
      <c r="DM837" t="e">
        <f t="shared" ca="1" si="2339"/>
        <v>#N/A</v>
      </c>
      <c r="DN837" t="e">
        <f t="shared" ca="1" si="2339"/>
        <v>#N/A</v>
      </c>
      <c r="DO837" t="e">
        <f t="shared" ca="1" si="2339"/>
        <v>#N/A</v>
      </c>
      <c r="DP837" t="e">
        <f t="shared" ca="1" si="2339"/>
        <v>#N/A</v>
      </c>
      <c r="DQ837" t="e">
        <f t="shared" ca="1" si="2339"/>
        <v>#N/A</v>
      </c>
      <c r="DR837" t="e">
        <f t="shared" ca="1" si="2339"/>
        <v>#N/A</v>
      </c>
      <c r="DS837" t="e">
        <f t="shared" ca="1" si="2339"/>
        <v>#N/A</v>
      </c>
      <c r="DT837" t="e">
        <f t="shared" ca="1" si="2339"/>
        <v>#N/A</v>
      </c>
      <c r="DU837" t="e">
        <f t="shared" ca="1" si="2339"/>
        <v>#N/A</v>
      </c>
      <c r="DV837" t="e">
        <f t="shared" ca="1" si="2339"/>
        <v>#N/A</v>
      </c>
      <c r="DW837" t="e">
        <f t="shared" ca="1" si="2339"/>
        <v>#N/A</v>
      </c>
      <c r="DX837" t="e">
        <f t="shared" ca="1" si="2339"/>
        <v>#N/A</v>
      </c>
      <c r="DY837" t="e">
        <f t="shared" ca="1" si="2339"/>
        <v>#N/A</v>
      </c>
      <c r="DZ837" t="e">
        <f t="shared" ca="1" si="2339"/>
        <v>#N/A</v>
      </c>
      <c r="EA837" t="e">
        <f t="shared" ca="1" si="2339"/>
        <v>#N/A</v>
      </c>
      <c r="EB837" t="e">
        <f t="shared" ca="1" si="2339"/>
        <v>#N/A</v>
      </c>
      <c r="EC837" t="e">
        <f t="shared" ca="1" si="2339"/>
        <v>#N/A</v>
      </c>
      <c r="ED837" t="e">
        <f t="shared" ca="1" si="2339"/>
        <v>#N/A</v>
      </c>
      <c r="EE837" t="e">
        <f t="shared" ca="1" si="2339"/>
        <v>#N/A</v>
      </c>
      <c r="EF837" t="e">
        <f t="shared" ca="1" si="2339"/>
        <v>#N/A</v>
      </c>
      <c r="EG837" t="e">
        <f t="shared" ca="1" si="2339"/>
        <v>#N/A</v>
      </c>
      <c r="EH837" t="e">
        <f t="shared" ca="1" si="2339"/>
        <v>#N/A</v>
      </c>
      <c r="EI837" t="e">
        <f t="shared" ca="1" si="2339"/>
        <v>#N/A</v>
      </c>
      <c r="EJ837" t="e">
        <f t="shared" ca="1" si="2339"/>
        <v>#N/A</v>
      </c>
      <c r="EK837" t="e">
        <f t="shared" ca="1" si="2339"/>
        <v>#N/A</v>
      </c>
      <c r="EL837" t="e">
        <f t="shared" ca="1" si="2339"/>
        <v>#N/A</v>
      </c>
      <c r="EM837" t="e">
        <f t="shared" ca="1" si="2339"/>
        <v>#N/A</v>
      </c>
      <c r="EN837" s="91" t="e">
        <f t="shared" ca="1" si="2339"/>
        <v>#N/A</v>
      </c>
    </row>
    <row r="838" spans="1:144">
      <c r="A838">
        <f ca="1"/>
        <v>0</v>
      </c>
      <c r="B838">
        <f ca="1"/>
        <v>0</v>
      </c>
      <c r="C838">
        <f ca="1"/>
        <v>0</v>
      </c>
      <c r="D838" t="str">
        <f ca="1"/>
        <v/>
      </c>
      <c r="E838">
        <f ca="1"/>
        <v>0</v>
      </c>
      <c r="F838">
        <f ca="1"/>
        <v>0</v>
      </c>
      <c r="G838">
        <f ca="1"/>
        <v>0</v>
      </c>
      <c r="H838" t="str">
        <f ca="1"/>
        <v/>
      </c>
      <c r="I838">
        <f ca="1"/>
        <v>0</v>
      </c>
      <c r="J838" t="str">
        <f ca="1"/>
        <v/>
      </c>
      <c r="K838" t="str">
        <f ca="1"/>
        <v>0</v>
      </c>
      <c r="L838" t="str">
        <f ca="1"/>
        <v>0</v>
      </c>
      <c r="M838" t="str">
        <f ca="1"/>
        <v>0</v>
      </c>
      <c r="X838" s="91" t="e">
        <f t="shared" ca="1" si="2325"/>
        <v>#N/A</v>
      </c>
      <c r="Y838" t="e">
        <f t="shared" ref="Y838:CJ838" ca="1" si="2340">IF($D838="new",SUM(Y58,Y166,Y220,Y274,Y328,Y382,Y436,Y490,Y568,Y622,Y676,Y730),SUM(Y274,Y328,Y382,Y436,Y490,Y568,Y622,Y676,Y730))</f>
        <v>#N/A</v>
      </c>
      <c r="Z838" t="e">
        <f t="shared" ca="1" si="2340"/>
        <v>#N/A</v>
      </c>
      <c r="AA838" t="e">
        <f t="shared" ca="1" si="2340"/>
        <v>#N/A</v>
      </c>
      <c r="AB838" t="e">
        <f t="shared" ca="1" si="2340"/>
        <v>#N/A</v>
      </c>
      <c r="AC838" t="e">
        <f t="shared" ca="1" si="2340"/>
        <v>#N/A</v>
      </c>
      <c r="AD838" t="e">
        <f t="shared" ca="1" si="2340"/>
        <v>#N/A</v>
      </c>
      <c r="AE838" t="e">
        <f t="shared" ca="1" si="2340"/>
        <v>#N/A</v>
      </c>
      <c r="AF838" t="e">
        <f t="shared" ca="1" si="2340"/>
        <v>#N/A</v>
      </c>
      <c r="AG838" t="e">
        <f t="shared" ca="1" si="2340"/>
        <v>#N/A</v>
      </c>
      <c r="AH838" t="e">
        <f t="shared" ca="1" si="2340"/>
        <v>#N/A</v>
      </c>
      <c r="AI838" t="e">
        <f t="shared" ca="1" si="2340"/>
        <v>#N/A</v>
      </c>
      <c r="AJ838" t="e">
        <f t="shared" ca="1" si="2340"/>
        <v>#N/A</v>
      </c>
      <c r="AK838" t="e">
        <f t="shared" ca="1" si="2340"/>
        <v>#N/A</v>
      </c>
      <c r="AL838" t="e">
        <f t="shared" ca="1" si="2340"/>
        <v>#N/A</v>
      </c>
      <c r="AM838" t="e">
        <f t="shared" ca="1" si="2340"/>
        <v>#N/A</v>
      </c>
      <c r="AN838" t="e">
        <f t="shared" ca="1" si="2340"/>
        <v>#N/A</v>
      </c>
      <c r="AO838" t="e">
        <f t="shared" ca="1" si="2340"/>
        <v>#N/A</v>
      </c>
      <c r="AP838" t="e">
        <f t="shared" ca="1" si="2340"/>
        <v>#N/A</v>
      </c>
      <c r="AQ838" t="e">
        <f t="shared" ca="1" si="2340"/>
        <v>#N/A</v>
      </c>
      <c r="AR838" t="e">
        <f t="shared" ca="1" si="2340"/>
        <v>#N/A</v>
      </c>
      <c r="AS838" t="e">
        <f t="shared" ca="1" si="2340"/>
        <v>#N/A</v>
      </c>
      <c r="AT838" t="e">
        <f t="shared" ca="1" si="2340"/>
        <v>#N/A</v>
      </c>
      <c r="AU838" t="e">
        <f t="shared" ca="1" si="2340"/>
        <v>#N/A</v>
      </c>
      <c r="AV838" t="e">
        <f t="shared" ca="1" si="2340"/>
        <v>#N/A</v>
      </c>
      <c r="AW838" t="e">
        <f t="shared" ca="1" si="2340"/>
        <v>#N/A</v>
      </c>
      <c r="AX838" t="e">
        <f t="shared" ca="1" si="2340"/>
        <v>#N/A</v>
      </c>
      <c r="AY838" t="e">
        <f t="shared" ca="1" si="2340"/>
        <v>#N/A</v>
      </c>
      <c r="AZ838" t="e">
        <f t="shared" ca="1" si="2340"/>
        <v>#N/A</v>
      </c>
      <c r="BA838" t="e">
        <f t="shared" ca="1" si="2340"/>
        <v>#N/A</v>
      </c>
      <c r="BB838" s="91" t="e">
        <f t="shared" ca="1" si="2340"/>
        <v>#N/A</v>
      </c>
      <c r="BC838" t="e">
        <f t="shared" ca="1" si="2340"/>
        <v>#N/A</v>
      </c>
      <c r="BD838" t="e">
        <f t="shared" ca="1" si="2340"/>
        <v>#N/A</v>
      </c>
      <c r="BE838" t="e">
        <f t="shared" ca="1" si="2340"/>
        <v>#N/A</v>
      </c>
      <c r="BF838" t="e">
        <f t="shared" ca="1" si="2340"/>
        <v>#N/A</v>
      </c>
      <c r="BG838" t="e">
        <f t="shared" ca="1" si="2340"/>
        <v>#N/A</v>
      </c>
      <c r="BH838" t="e">
        <f t="shared" ca="1" si="2340"/>
        <v>#N/A</v>
      </c>
      <c r="BI838" t="e">
        <f t="shared" ca="1" si="2340"/>
        <v>#N/A</v>
      </c>
      <c r="BJ838" t="e">
        <f t="shared" ca="1" si="2340"/>
        <v>#N/A</v>
      </c>
      <c r="BK838" t="e">
        <f t="shared" ca="1" si="2340"/>
        <v>#N/A</v>
      </c>
      <c r="BL838" t="e">
        <f t="shared" ca="1" si="2340"/>
        <v>#N/A</v>
      </c>
      <c r="BM838" t="e">
        <f t="shared" ca="1" si="2340"/>
        <v>#N/A</v>
      </c>
      <c r="BN838" t="e">
        <f t="shared" ca="1" si="2340"/>
        <v>#N/A</v>
      </c>
      <c r="BO838" t="e">
        <f t="shared" ca="1" si="2340"/>
        <v>#N/A</v>
      </c>
      <c r="BP838" t="e">
        <f t="shared" ca="1" si="2340"/>
        <v>#N/A</v>
      </c>
      <c r="BQ838" t="e">
        <f t="shared" ca="1" si="2340"/>
        <v>#N/A</v>
      </c>
      <c r="BR838" t="e">
        <f t="shared" ca="1" si="2340"/>
        <v>#N/A</v>
      </c>
      <c r="BS838" t="e">
        <f t="shared" ca="1" si="2340"/>
        <v>#N/A</v>
      </c>
      <c r="BT838" t="e">
        <f t="shared" ca="1" si="2340"/>
        <v>#N/A</v>
      </c>
      <c r="BU838" t="e">
        <f t="shared" ca="1" si="2340"/>
        <v>#N/A</v>
      </c>
      <c r="BV838" t="e">
        <f t="shared" ca="1" si="2340"/>
        <v>#N/A</v>
      </c>
      <c r="BW838" t="e">
        <f t="shared" ca="1" si="2340"/>
        <v>#N/A</v>
      </c>
      <c r="BX838" t="e">
        <f t="shared" ca="1" si="2340"/>
        <v>#N/A</v>
      </c>
      <c r="BY838" t="e">
        <f t="shared" ca="1" si="2340"/>
        <v>#N/A</v>
      </c>
      <c r="BZ838" t="e">
        <f t="shared" ca="1" si="2340"/>
        <v>#N/A</v>
      </c>
      <c r="CA838" t="e">
        <f t="shared" ca="1" si="2340"/>
        <v>#N/A</v>
      </c>
      <c r="CB838" t="e">
        <f t="shared" ca="1" si="2340"/>
        <v>#N/A</v>
      </c>
      <c r="CC838" t="e">
        <f t="shared" ca="1" si="2340"/>
        <v>#N/A</v>
      </c>
      <c r="CD838" t="e">
        <f t="shared" ca="1" si="2340"/>
        <v>#N/A</v>
      </c>
      <c r="CE838" t="e">
        <f t="shared" ca="1" si="2340"/>
        <v>#N/A</v>
      </c>
      <c r="CF838" s="91" t="e">
        <f t="shared" ca="1" si="2340"/>
        <v>#N/A</v>
      </c>
      <c r="CG838" t="e">
        <f t="shared" ca="1" si="2340"/>
        <v>#N/A</v>
      </c>
      <c r="CH838" t="e">
        <f t="shared" ca="1" si="2340"/>
        <v>#N/A</v>
      </c>
      <c r="CI838" t="e">
        <f t="shared" ca="1" si="2340"/>
        <v>#N/A</v>
      </c>
      <c r="CJ838" t="e">
        <f t="shared" ca="1" si="2340"/>
        <v>#N/A</v>
      </c>
      <c r="CK838" t="e">
        <f t="shared" ref="CK838:EN838" ca="1" si="2341">IF($D838="new",SUM(CK58,CK166,CK220,CK274,CK328,CK382,CK436,CK490,CK568,CK622,CK676,CK730),SUM(CK274,CK328,CK382,CK436,CK490,CK568,CK622,CK676,CK730))</f>
        <v>#N/A</v>
      </c>
      <c r="CL838" t="e">
        <f t="shared" ca="1" si="2341"/>
        <v>#N/A</v>
      </c>
      <c r="CM838" t="e">
        <f t="shared" ca="1" si="2341"/>
        <v>#N/A</v>
      </c>
      <c r="CN838" t="e">
        <f t="shared" ca="1" si="2341"/>
        <v>#N/A</v>
      </c>
      <c r="CO838" t="e">
        <f t="shared" ca="1" si="2341"/>
        <v>#N/A</v>
      </c>
      <c r="CP838" t="e">
        <f t="shared" ca="1" si="2341"/>
        <v>#N/A</v>
      </c>
      <c r="CQ838" t="e">
        <f t="shared" ca="1" si="2341"/>
        <v>#N/A</v>
      </c>
      <c r="CR838" t="e">
        <f t="shared" ca="1" si="2341"/>
        <v>#N/A</v>
      </c>
      <c r="CS838" t="e">
        <f t="shared" ca="1" si="2341"/>
        <v>#N/A</v>
      </c>
      <c r="CT838" t="e">
        <f t="shared" ca="1" si="2341"/>
        <v>#N/A</v>
      </c>
      <c r="CU838" t="e">
        <f t="shared" ca="1" si="2341"/>
        <v>#N/A</v>
      </c>
      <c r="CV838" t="e">
        <f t="shared" ca="1" si="2341"/>
        <v>#N/A</v>
      </c>
      <c r="CW838" t="e">
        <f t="shared" ca="1" si="2341"/>
        <v>#N/A</v>
      </c>
      <c r="CX838" t="e">
        <f t="shared" ca="1" si="2341"/>
        <v>#N/A</v>
      </c>
      <c r="CY838" t="e">
        <f t="shared" ca="1" si="2341"/>
        <v>#N/A</v>
      </c>
      <c r="CZ838" t="e">
        <f t="shared" ca="1" si="2341"/>
        <v>#N/A</v>
      </c>
      <c r="DA838" t="e">
        <f t="shared" ca="1" si="2341"/>
        <v>#N/A</v>
      </c>
      <c r="DB838" t="e">
        <f t="shared" ca="1" si="2341"/>
        <v>#N/A</v>
      </c>
      <c r="DC838" t="e">
        <f t="shared" ca="1" si="2341"/>
        <v>#N/A</v>
      </c>
      <c r="DD838" t="e">
        <f t="shared" ca="1" si="2341"/>
        <v>#N/A</v>
      </c>
      <c r="DE838" t="e">
        <f t="shared" ca="1" si="2341"/>
        <v>#N/A</v>
      </c>
      <c r="DF838" t="e">
        <f t="shared" ca="1" si="2341"/>
        <v>#N/A</v>
      </c>
      <c r="DG838" t="e">
        <f t="shared" ca="1" si="2341"/>
        <v>#N/A</v>
      </c>
      <c r="DH838" t="e">
        <f t="shared" ca="1" si="2341"/>
        <v>#N/A</v>
      </c>
      <c r="DI838" t="e">
        <f t="shared" ca="1" si="2341"/>
        <v>#N/A</v>
      </c>
      <c r="DJ838" s="91" t="e">
        <f t="shared" ca="1" si="2341"/>
        <v>#N/A</v>
      </c>
      <c r="DK838" t="e">
        <f t="shared" ca="1" si="2341"/>
        <v>#N/A</v>
      </c>
      <c r="DL838" t="e">
        <f t="shared" ca="1" si="2341"/>
        <v>#N/A</v>
      </c>
      <c r="DM838" t="e">
        <f t="shared" ca="1" si="2341"/>
        <v>#N/A</v>
      </c>
      <c r="DN838" t="e">
        <f t="shared" ca="1" si="2341"/>
        <v>#N/A</v>
      </c>
      <c r="DO838" t="e">
        <f t="shared" ca="1" si="2341"/>
        <v>#N/A</v>
      </c>
      <c r="DP838" t="e">
        <f t="shared" ca="1" si="2341"/>
        <v>#N/A</v>
      </c>
      <c r="DQ838" t="e">
        <f t="shared" ca="1" si="2341"/>
        <v>#N/A</v>
      </c>
      <c r="DR838" t="e">
        <f t="shared" ca="1" si="2341"/>
        <v>#N/A</v>
      </c>
      <c r="DS838" t="e">
        <f t="shared" ca="1" si="2341"/>
        <v>#N/A</v>
      </c>
      <c r="DT838" t="e">
        <f t="shared" ca="1" si="2341"/>
        <v>#N/A</v>
      </c>
      <c r="DU838" t="e">
        <f t="shared" ca="1" si="2341"/>
        <v>#N/A</v>
      </c>
      <c r="DV838" t="e">
        <f t="shared" ca="1" si="2341"/>
        <v>#N/A</v>
      </c>
      <c r="DW838" t="e">
        <f t="shared" ca="1" si="2341"/>
        <v>#N/A</v>
      </c>
      <c r="DX838" t="e">
        <f t="shared" ca="1" si="2341"/>
        <v>#N/A</v>
      </c>
      <c r="DY838" t="e">
        <f t="shared" ca="1" si="2341"/>
        <v>#N/A</v>
      </c>
      <c r="DZ838" t="e">
        <f t="shared" ca="1" si="2341"/>
        <v>#N/A</v>
      </c>
      <c r="EA838" t="e">
        <f t="shared" ca="1" si="2341"/>
        <v>#N/A</v>
      </c>
      <c r="EB838" t="e">
        <f t="shared" ca="1" si="2341"/>
        <v>#N/A</v>
      </c>
      <c r="EC838" t="e">
        <f t="shared" ca="1" si="2341"/>
        <v>#N/A</v>
      </c>
      <c r="ED838" t="e">
        <f t="shared" ca="1" si="2341"/>
        <v>#N/A</v>
      </c>
      <c r="EE838" t="e">
        <f t="shared" ca="1" si="2341"/>
        <v>#N/A</v>
      </c>
      <c r="EF838" t="e">
        <f t="shared" ca="1" si="2341"/>
        <v>#N/A</v>
      </c>
      <c r="EG838" t="e">
        <f t="shared" ca="1" si="2341"/>
        <v>#N/A</v>
      </c>
      <c r="EH838" t="e">
        <f t="shared" ca="1" si="2341"/>
        <v>#N/A</v>
      </c>
      <c r="EI838" t="e">
        <f t="shared" ca="1" si="2341"/>
        <v>#N/A</v>
      </c>
      <c r="EJ838" t="e">
        <f t="shared" ca="1" si="2341"/>
        <v>#N/A</v>
      </c>
      <c r="EK838" t="e">
        <f t="shared" ca="1" si="2341"/>
        <v>#N/A</v>
      </c>
      <c r="EL838" t="e">
        <f t="shared" ca="1" si="2341"/>
        <v>#N/A</v>
      </c>
      <c r="EM838" t="e">
        <f t="shared" ca="1" si="2341"/>
        <v>#N/A</v>
      </c>
      <c r="EN838" s="91" t="e">
        <f t="shared" ca="1" si="2341"/>
        <v>#N/A</v>
      </c>
    </row>
    <row r="839" spans="1:144">
      <c r="A839">
        <f ca="1"/>
        <v>0</v>
      </c>
      <c r="B839">
        <f ca="1"/>
        <v>0</v>
      </c>
      <c r="C839">
        <f ca="1"/>
        <v>0</v>
      </c>
      <c r="D839" t="str">
        <f ca="1"/>
        <v/>
      </c>
      <c r="E839">
        <f ca="1"/>
        <v>0</v>
      </c>
      <c r="F839">
        <f ca="1"/>
        <v>0</v>
      </c>
      <c r="G839">
        <f ca="1"/>
        <v>0</v>
      </c>
      <c r="H839" t="str">
        <f ca="1"/>
        <v/>
      </c>
      <c r="I839">
        <f ca="1"/>
        <v>0</v>
      </c>
      <c r="J839" t="str">
        <f ca="1"/>
        <v/>
      </c>
      <c r="K839" t="str">
        <f ca="1"/>
        <v>0</v>
      </c>
      <c r="L839" t="str">
        <f ca="1"/>
        <v>0</v>
      </c>
      <c r="M839" t="str">
        <f ca="1"/>
        <v>0</v>
      </c>
      <c r="X839" s="91" t="e">
        <f t="shared" ca="1" si="2325"/>
        <v>#N/A</v>
      </c>
      <c r="Y839" t="e">
        <f t="shared" ref="Y839:CJ839" ca="1" si="2342">IF($D839="new",SUM(Y59,Y167,Y221,Y275,Y329,Y383,Y437,Y491,Y569,Y623,Y677,Y731),SUM(Y275,Y329,Y383,Y437,Y491,Y569,Y623,Y677,Y731))</f>
        <v>#N/A</v>
      </c>
      <c r="Z839" t="e">
        <f t="shared" ca="1" si="2342"/>
        <v>#N/A</v>
      </c>
      <c r="AA839" t="e">
        <f t="shared" ca="1" si="2342"/>
        <v>#N/A</v>
      </c>
      <c r="AB839" t="e">
        <f t="shared" ca="1" si="2342"/>
        <v>#N/A</v>
      </c>
      <c r="AC839" t="e">
        <f t="shared" ca="1" si="2342"/>
        <v>#N/A</v>
      </c>
      <c r="AD839" t="e">
        <f t="shared" ca="1" si="2342"/>
        <v>#N/A</v>
      </c>
      <c r="AE839" t="e">
        <f t="shared" ca="1" si="2342"/>
        <v>#N/A</v>
      </c>
      <c r="AF839" t="e">
        <f t="shared" ca="1" si="2342"/>
        <v>#N/A</v>
      </c>
      <c r="AG839" t="e">
        <f t="shared" ca="1" si="2342"/>
        <v>#N/A</v>
      </c>
      <c r="AH839" t="e">
        <f t="shared" ca="1" si="2342"/>
        <v>#N/A</v>
      </c>
      <c r="AI839" t="e">
        <f t="shared" ca="1" si="2342"/>
        <v>#N/A</v>
      </c>
      <c r="AJ839" t="e">
        <f t="shared" ca="1" si="2342"/>
        <v>#N/A</v>
      </c>
      <c r="AK839" t="e">
        <f t="shared" ca="1" si="2342"/>
        <v>#N/A</v>
      </c>
      <c r="AL839" t="e">
        <f t="shared" ca="1" si="2342"/>
        <v>#N/A</v>
      </c>
      <c r="AM839" t="e">
        <f t="shared" ca="1" si="2342"/>
        <v>#N/A</v>
      </c>
      <c r="AN839" t="e">
        <f t="shared" ca="1" si="2342"/>
        <v>#N/A</v>
      </c>
      <c r="AO839" t="e">
        <f t="shared" ca="1" si="2342"/>
        <v>#N/A</v>
      </c>
      <c r="AP839" t="e">
        <f t="shared" ca="1" si="2342"/>
        <v>#N/A</v>
      </c>
      <c r="AQ839" t="e">
        <f t="shared" ca="1" si="2342"/>
        <v>#N/A</v>
      </c>
      <c r="AR839" t="e">
        <f t="shared" ca="1" si="2342"/>
        <v>#N/A</v>
      </c>
      <c r="AS839" t="e">
        <f t="shared" ca="1" si="2342"/>
        <v>#N/A</v>
      </c>
      <c r="AT839" t="e">
        <f t="shared" ca="1" si="2342"/>
        <v>#N/A</v>
      </c>
      <c r="AU839" t="e">
        <f t="shared" ca="1" si="2342"/>
        <v>#N/A</v>
      </c>
      <c r="AV839" t="e">
        <f t="shared" ca="1" si="2342"/>
        <v>#N/A</v>
      </c>
      <c r="AW839" t="e">
        <f t="shared" ca="1" si="2342"/>
        <v>#N/A</v>
      </c>
      <c r="AX839" t="e">
        <f t="shared" ca="1" si="2342"/>
        <v>#N/A</v>
      </c>
      <c r="AY839" t="e">
        <f t="shared" ca="1" si="2342"/>
        <v>#N/A</v>
      </c>
      <c r="AZ839" t="e">
        <f t="shared" ca="1" si="2342"/>
        <v>#N/A</v>
      </c>
      <c r="BA839" t="e">
        <f t="shared" ca="1" si="2342"/>
        <v>#N/A</v>
      </c>
      <c r="BB839" s="91" t="e">
        <f t="shared" ca="1" si="2342"/>
        <v>#N/A</v>
      </c>
      <c r="BC839" t="e">
        <f t="shared" ca="1" si="2342"/>
        <v>#N/A</v>
      </c>
      <c r="BD839" t="e">
        <f t="shared" ca="1" si="2342"/>
        <v>#N/A</v>
      </c>
      <c r="BE839" t="e">
        <f t="shared" ca="1" si="2342"/>
        <v>#N/A</v>
      </c>
      <c r="BF839" t="e">
        <f t="shared" ca="1" si="2342"/>
        <v>#N/A</v>
      </c>
      <c r="BG839" t="e">
        <f t="shared" ca="1" si="2342"/>
        <v>#N/A</v>
      </c>
      <c r="BH839" t="e">
        <f t="shared" ca="1" si="2342"/>
        <v>#N/A</v>
      </c>
      <c r="BI839" t="e">
        <f t="shared" ca="1" si="2342"/>
        <v>#N/A</v>
      </c>
      <c r="BJ839" t="e">
        <f t="shared" ca="1" si="2342"/>
        <v>#N/A</v>
      </c>
      <c r="BK839" t="e">
        <f t="shared" ca="1" si="2342"/>
        <v>#N/A</v>
      </c>
      <c r="BL839" t="e">
        <f t="shared" ca="1" si="2342"/>
        <v>#N/A</v>
      </c>
      <c r="BM839" t="e">
        <f t="shared" ca="1" si="2342"/>
        <v>#N/A</v>
      </c>
      <c r="BN839" t="e">
        <f t="shared" ca="1" si="2342"/>
        <v>#N/A</v>
      </c>
      <c r="BO839" t="e">
        <f t="shared" ca="1" si="2342"/>
        <v>#N/A</v>
      </c>
      <c r="BP839" t="e">
        <f t="shared" ca="1" si="2342"/>
        <v>#N/A</v>
      </c>
      <c r="BQ839" t="e">
        <f t="shared" ca="1" si="2342"/>
        <v>#N/A</v>
      </c>
      <c r="BR839" t="e">
        <f t="shared" ca="1" si="2342"/>
        <v>#N/A</v>
      </c>
      <c r="BS839" t="e">
        <f t="shared" ca="1" si="2342"/>
        <v>#N/A</v>
      </c>
      <c r="BT839" t="e">
        <f t="shared" ca="1" si="2342"/>
        <v>#N/A</v>
      </c>
      <c r="BU839" t="e">
        <f t="shared" ca="1" si="2342"/>
        <v>#N/A</v>
      </c>
      <c r="BV839" t="e">
        <f t="shared" ca="1" si="2342"/>
        <v>#N/A</v>
      </c>
      <c r="BW839" t="e">
        <f t="shared" ca="1" si="2342"/>
        <v>#N/A</v>
      </c>
      <c r="BX839" t="e">
        <f t="shared" ca="1" si="2342"/>
        <v>#N/A</v>
      </c>
      <c r="BY839" t="e">
        <f t="shared" ca="1" si="2342"/>
        <v>#N/A</v>
      </c>
      <c r="BZ839" t="e">
        <f t="shared" ca="1" si="2342"/>
        <v>#N/A</v>
      </c>
      <c r="CA839" t="e">
        <f t="shared" ca="1" si="2342"/>
        <v>#N/A</v>
      </c>
      <c r="CB839" t="e">
        <f t="shared" ca="1" si="2342"/>
        <v>#N/A</v>
      </c>
      <c r="CC839" t="e">
        <f t="shared" ca="1" si="2342"/>
        <v>#N/A</v>
      </c>
      <c r="CD839" t="e">
        <f t="shared" ca="1" si="2342"/>
        <v>#N/A</v>
      </c>
      <c r="CE839" t="e">
        <f t="shared" ca="1" si="2342"/>
        <v>#N/A</v>
      </c>
      <c r="CF839" s="91" t="e">
        <f t="shared" ca="1" si="2342"/>
        <v>#N/A</v>
      </c>
      <c r="CG839" t="e">
        <f t="shared" ca="1" si="2342"/>
        <v>#N/A</v>
      </c>
      <c r="CH839" t="e">
        <f t="shared" ca="1" si="2342"/>
        <v>#N/A</v>
      </c>
      <c r="CI839" t="e">
        <f t="shared" ca="1" si="2342"/>
        <v>#N/A</v>
      </c>
      <c r="CJ839" t="e">
        <f t="shared" ca="1" si="2342"/>
        <v>#N/A</v>
      </c>
      <c r="CK839" t="e">
        <f t="shared" ref="CK839:EN839" ca="1" si="2343">IF($D839="new",SUM(CK59,CK167,CK221,CK275,CK329,CK383,CK437,CK491,CK569,CK623,CK677,CK731),SUM(CK275,CK329,CK383,CK437,CK491,CK569,CK623,CK677,CK731))</f>
        <v>#N/A</v>
      </c>
      <c r="CL839" t="e">
        <f t="shared" ca="1" si="2343"/>
        <v>#N/A</v>
      </c>
      <c r="CM839" t="e">
        <f t="shared" ca="1" si="2343"/>
        <v>#N/A</v>
      </c>
      <c r="CN839" t="e">
        <f t="shared" ca="1" si="2343"/>
        <v>#N/A</v>
      </c>
      <c r="CO839" t="e">
        <f t="shared" ca="1" si="2343"/>
        <v>#N/A</v>
      </c>
      <c r="CP839" t="e">
        <f t="shared" ca="1" si="2343"/>
        <v>#N/A</v>
      </c>
      <c r="CQ839" t="e">
        <f t="shared" ca="1" si="2343"/>
        <v>#N/A</v>
      </c>
      <c r="CR839" t="e">
        <f t="shared" ca="1" si="2343"/>
        <v>#N/A</v>
      </c>
      <c r="CS839" t="e">
        <f t="shared" ca="1" si="2343"/>
        <v>#N/A</v>
      </c>
      <c r="CT839" t="e">
        <f t="shared" ca="1" si="2343"/>
        <v>#N/A</v>
      </c>
      <c r="CU839" t="e">
        <f t="shared" ca="1" si="2343"/>
        <v>#N/A</v>
      </c>
      <c r="CV839" t="e">
        <f t="shared" ca="1" si="2343"/>
        <v>#N/A</v>
      </c>
      <c r="CW839" t="e">
        <f t="shared" ca="1" si="2343"/>
        <v>#N/A</v>
      </c>
      <c r="CX839" t="e">
        <f t="shared" ca="1" si="2343"/>
        <v>#N/A</v>
      </c>
      <c r="CY839" t="e">
        <f t="shared" ca="1" si="2343"/>
        <v>#N/A</v>
      </c>
      <c r="CZ839" t="e">
        <f t="shared" ca="1" si="2343"/>
        <v>#N/A</v>
      </c>
      <c r="DA839" t="e">
        <f t="shared" ca="1" si="2343"/>
        <v>#N/A</v>
      </c>
      <c r="DB839" t="e">
        <f t="shared" ca="1" si="2343"/>
        <v>#N/A</v>
      </c>
      <c r="DC839" t="e">
        <f t="shared" ca="1" si="2343"/>
        <v>#N/A</v>
      </c>
      <c r="DD839" t="e">
        <f t="shared" ca="1" si="2343"/>
        <v>#N/A</v>
      </c>
      <c r="DE839" t="e">
        <f t="shared" ca="1" si="2343"/>
        <v>#N/A</v>
      </c>
      <c r="DF839" t="e">
        <f t="shared" ca="1" si="2343"/>
        <v>#N/A</v>
      </c>
      <c r="DG839" t="e">
        <f t="shared" ca="1" si="2343"/>
        <v>#N/A</v>
      </c>
      <c r="DH839" t="e">
        <f t="shared" ca="1" si="2343"/>
        <v>#N/A</v>
      </c>
      <c r="DI839" t="e">
        <f t="shared" ca="1" si="2343"/>
        <v>#N/A</v>
      </c>
      <c r="DJ839" s="91" t="e">
        <f t="shared" ca="1" si="2343"/>
        <v>#N/A</v>
      </c>
      <c r="DK839" t="e">
        <f t="shared" ca="1" si="2343"/>
        <v>#N/A</v>
      </c>
      <c r="DL839" t="e">
        <f t="shared" ca="1" si="2343"/>
        <v>#N/A</v>
      </c>
      <c r="DM839" t="e">
        <f t="shared" ca="1" si="2343"/>
        <v>#N/A</v>
      </c>
      <c r="DN839" t="e">
        <f t="shared" ca="1" si="2343"/>
        <v>#N/A</v>
      </c>
      <c r="DO839" t="e">
        <f t="shared" ca="1" si="2343"/>
        <v>#N/A</v>
      </c>
      <c r="DP839" t="e">
        <f t="shared" ca="1" si="2343"/>
        <v>#N/A</v>
      </c>
      <c r="DQ839" t="e">
        <f t="shared" ca="1" si="2343"/>
        <v>#N/A</v>
      </c>
      <c r="DR839" t="e">
        <f t="shared" ca="1" si="2343"/>
        <v>#N/A</v>
      </c>
      <c r="DS839" t="e">
        <f t="shared" ca="1" si="2343"/>
        <v>#N/A</v>
      </c>
      <c r="DT839" t="e">
        <f t="shared" ca="1" si="2343"/>
        <v>#N/A</v>
      </c>
      <c r="DU839" t="e">
        <f t="shared" ca="1" si="2343"/>
        <v>#N/A</v>
      </c>
      <c r="DV839" t="e">
        <f t="shared" ca="1" si="2343"/>
        <v>#N/A</v>
      </c>
      <c r="DW839" t="e">
        <f t="shared" ca="1" si="2343"/>
        <v>#N/A</v>
      </c>
      <c r="DX839" t="e">
        <f t="shared" ca="1" si="2343"/>
        <v>#N/A</v>
      </c>
      <c r="DY839" t="e">
        <f t="shared" ca="1" si="2343"/>
        <v>#N/A</v>
      </c>
      <c r="DZ839" t="e">
        <f t="shared" ca="1" si="2343"/>
        <v>#N/A</v>
      </c>
      <c r="EA839" t="e">
        <f t="shared" ca="1" si="2343"/>
        <v>#N/A</v>
      </c>
      <c r="EB839" t="e">
        <f t="shared" ca="1" si="2343"/>
        <v>#N/A</v>
      </c>
      <c r="EC839" t="e">
        <f t="shared" ca="1" si="2343"/>
        <v>#N/A</v>
      </c>
      <c r="ED839" t="e">
        <f t="shared" ca="1" si="2343"/>
        <v>#N/A</v>
      </c>
      <c r="EE839" t="e">
        <f t="shared" ca="1" si="2343"/>
        <v>#N/A</v>
      </c>
      <c r="EF839" t="e">
        <f t="shared" ca="1" si="2343"/>
        <v>#N/A</v>
      </c>
      <c r="EG839" t="e">
        <f t="shared" ca="1" si="2343"/>
        <v>#N/A</v>
      </c>
      <c r="EH839" t="e">
        <f t="shared" ca="1" si="2343"/>
        <v>#N/A</v>
      </c>
      <c r="EI839" t="e">
        <f t="shared" ca="1" si="2343"/>
        <v>#N/A</v>
      </c>
      <c r="EJ839" t="e">
        <f t="shared" ca="1" si="2343"/>
        <v>#N/A</v>
      </c>
      <c r="EK839" t="e">
        <f t="shared" ca="1" si="2343"/>
        <v>#N/A</v>
      </c>
      <c r="EL839" t="e">
        <f t="shared" ca="1" si="2343"/>
        <v>#N/A</v>
      </c>
      <c r="EM839" t="e">
        <f t="shared" ca="1" si="2343"/>
        <v>#N/A</v>
      </c>
      <c r="EN839" s="91" t="e">
        <f t="shared" ca="1" si="2343"/>
        <v>#N/A</v>
      </c>
    </row>
    <row r="840" spans="1:144">
      <c r="A840">
        <f ca="1"/>
        <v>0</v>
      </c>
      <c r="B840">
        <f ca="1"/>
        <v>0</v>
      </c>
      <c r="C840">
        <f ca="1"/>
        <v>0</v>
      </c>
      <c r="D840" t="str">
        <f ca="1"/>
        <v/>
      </c>
      <c r="E840">
        <f ca="1"/>
        <v>0</v>
      </c>
      <c r="F840">
        <f ca="1"/>
        <v>0</v>
      </c>
      <c r="G840">
        <f ca="1"/>
        <v>0</v>
      </c>
      <c r="H840" t="str">
        <f ca="1"/>
        <v/>
      </c>
      <c r="I840">
        <f ca="1"/>
        <v>0</v>
      </c>
      <c r="J840" t="str">
        <f ca="1"/>
        <v/>
      </c>
      <c r="K840" t="str">
        <f ca="1"/>
        <v>0</v>
      </c>
      <c r="L840" t="str">
        <f ca="1"/>
        <v>0</v>
      </c>
      <c r="M840" t="str">
        <f ca="1"/>
        <v>0</v>
      </c>
      <c r="X840" s="91" t="e">
        <f t="shared" ca="1" si="2325"/>
        <v>#N/A</v>
      </c>
      <c r="Y840" t="e">
        <f t="shared" ref="Y840:CJ840" ca="1" si="2344">IF($D840="new",SUM(Y60,Y168,Y222,Y276,Y330,Y384,Y438,Y492,Y570,Y624,Y678,Y732),SUM(Y276,Y330,Y384,Y438,Y492,Y570,Y624,Y678,Y732))</f>
        <v>#N/A</v>
      </c>
      <c r="Z840" t="e">
        <f t="shared" ca="1" si="2344"/>
        <v>#N/A</v>
      </c>
      <c r="AA840" t="e">
        <f t="shared" ca="1" si="2344"/>
        <v>#N/A</v>
      </c>
      <c r="AB840" t="e">
        <f t="shared" ca="1" si="2344"/>
        <v>#N/A</v>
      </c>
      <c r="AC840" t="e">
        <f t="shared" ca="1" si="2344"/>
        <v>#N/A</v>
      </c>
      <c r="AD840" t="e">
        <f t="shared" ca="1" si="2344"/>
        <v>#N/A</v>
      </c>
      <c r="AE840" t="e">
        <f t="shared" ca="1" si="2344"/>
        <v>#N/A</v>
      </c>
      <c r="AF840" t="e">
        <f t="shared" ca="1" si="2344"/>
        <v>#N/A</v>
      </c>
      <c r="AG840" t="e">
        <f t="shared" ca="1" si="2344"/>
        <v>#N/A</v>
      </c>
      <c r="AH840" t="e">
        <f t="shared" ca="1" si="2344"/>
        <v>#N/A</v>
      </c>
      <c r="AI840" t="e">
        <f t="shared" ca="1" si="2344"/>
        <v>#N/A</v>
      </c>
      <c r="AJ840" t="e">
        <f t="shared" ca="1" si="2344"/>
        <v>#N/A</v>
      </c>
      <c r="AK840" t="e">
        <f t="shared" ca="1" si="2344"/>
        <v>#N/A</v>
      </c>
      <c r="AL840" t="e">
        <f t="shared" ca="1" si="2344"/>
        <v>#N/A</v>
      </c>
      <c r="AM840" t="e">
        <f t="shared" ca="1" si="2344"/>
        <v>#N/A</v>
      </c>
      <c r="AN840" t="e">
        <f t="shared" ca="1" si="2344"/>
        <v>#N/A</v>
      </c>
      <c r="AO840" t="e">
        <f t="shared" ca="1" si="2344"/>
        <v>#N/A</v>
      </c>
      <c r="AP840" t="e">
        <f t="shared" ca="1" si="2344"/>
        <v>#N/A</v>
      </c>
      <c r="AQ840" t="e">
        <f t="shared" ca="1" si="2344"/>
        <v>#N/A</v>
      </c>
      <c r="AR840" t="e">
        <f t="shared" ca="1" si="2344"/>
        <v>#N/A</v>
      </c>
      <c r="AS840" t="e">
        <f t="shared" ca="1" si="2344"/>
        <v>#N/A</v>
      </c>
      <c r="AT840" t="e">
        <f t="shared" ca="1" si="2344"/>
        <v>#N/A</v>
      </c>
      <c r="AU840" t="e">
        <f t="shared" ca="1" si="2344"/>
        <v>#N/A</v>
      </c>
      <c r="AV840" t="e">
        <f t="shared" ca="1" si="2344"/>
        <v>#N/A</v>
      </c>
      <c r="AW840" t="e">
        <f t="shared" ca="1" si="2344"/>
        <v>#N/A</v>
      </c>
      <c r="AX840" t="e">
        <f t="shared" ca="1" si="2344"/>
        <v>#N/A</v>
      </c>
      <c r="AY840" t="e">
        <f t="shared" ca="1" si="2344"/>
        <v>#N/A</v>
      </c>
      <c r="AZ840" t="e">
        <f t="shared" ca="1" si="2344"/>
        <v>#N/A</v>
      </c>
      <c r="BA840" t="e">
        <f t="shared" ca="1" si="2344"/>
        <v>#N/A</v>
      </c>
      <c r="BB840" s="91" t="e">
        <f t="shared" ca="1" si="2344"/>
        <v>#N/A</v>
      </c>
      <c r="BC840" t="e">
        <f t="shared" ca="1" si="2344"/>
        <v>#N/A</v>
      </c>
      <c r="BD840" t="e">
        <f t="shared" ca="1" si="2344"/>
        <v>#N/A</v>
      </c>
      <c r="BE840" t="e">
        <f t="shared" ca="1" si="2344"/>
        <v>#N/A</v>
      </c>
      <c r="BF840" t="e">
        <f t="shared" ca="1" si="2344"/>
        <v>#N/A</v>
      </c>
      <c r="BG840" t="e">
        <f t="shared" ca="1" si="2344"/>
        <v>#N/A</v>
      </c>
      <c r="BH840" t="e">
        <f t="shared" ca="1" si="2344"/>
        <v>#N/A</v>
      </c>
      <c r="BI840" t="e">
        <f t="shared" ca="1" si="2344"/>
        <v>#N/A</v>
      </c>
      <c r="BJ840" t="e">
        <f t="shared" ca="1" si="2344"/>
        <v>#N/A</v>
      </c>
      <c r="BK840" t="e">
        <f t="shared" ca="1" si="2344"/>
        <v>#N/A</v>
      </c>
      <c r="BL840" t="e">
        <f t="shared" ca="1" si="2344"/>
        <v>#N/A</v>
      </c>
      <c r="BM840" t="e">
        <f t="shared" ca="1" si="2344"/>
        <v>#N/A</v>
      </c>
      <c r="BN840" t="e">
        <f t="shared" ca="1" si="2344"/>
        <v>#N/A</v>
      </c>
      <c r="BO840" t="e">
        <f t="shared" ca="1" si="2344"/>
        <v>#N/A</v>
      </c>
      <c r="BP840" t="e">
        <f t="shared" ca="1" si="2344"/>
        <v>#N/A</v>
      </c>
      <c r="BQ840" t="e">
        <f t="shared" ca="1" si="2344"/>
        <v>#N/A</v>
      </c>
      <c r="BR840" t="e">
        <f t="shared" ca="1" si="2344"/>
        <v>#N/A</v>
      </c>
      <c r="BS840" t="e">
        <f t="shared" ca="1" si="2344"/>
        <v>#N/A</v>
      </c>
      <c r="BT840" t="e">
        <f t="shared" ca="1" si="2344"/>
        <v>#N/A</v>
      </c>
      <c r="BU840" t="e">
        <f t="shared" ca="1" si="2344"/>
        <v>#N/A</v>
      </c>
      <c r="BV840" t="e">
        <f t="shared" ca="1" si="2344"/>
        <v>#N/A</v>
      </c>
      <c r="BW840" t="e">
        <f t="shared" ca="1" si="2344"/>
        <v>#N/A</v>
      </c>
      <c r="BX840" t="e">
        <f t="shared" ca="1" si="2344"/>
        <v>#N/A</v>
      </c>
      <c r="BY840" t="e">
        <f t="shared" ca="1" si="2344"/>
        <v>#N/A</v>
      </c>
      <c r="BZ840" t="e">
        <f t="shared" ca="1" si="2344"/>
        <v>#N/A</v>
      </c>
      <c r="CA840" t="e">
        <f t="shared" ca="1" si="2344"/>
        <v>#N/A</v>
      </c>
      <c r="CB840" t="e">
        <f t="shared" ca="1" si="2344"/>
        <v>#N/A</v>
      </c>
      <c r="CC840" t="e">
        <f t="shared" ca="1" si="2344"/>
        <v>#N/A</v>
      </c>
      <c r="CD840" t="e">
        <f t="shared" ca="1" si="2344"/>
        <v>#N/A</v>
      </c>
      <c r="CE840" t="e">
        <f t="shared" ca="1" si="2344"/>
        <v>#N/A</v>
      </c>
      <c r="CF840" s="91" t="e">
        <f t="shared" ca="1" si="2344"/>
        <v>#N/A</v>
      </c>
      <c r="CG840" t="e">
        <f t="shared" ca="1" si="2344"/>
        <v>#N/A</v>
      </c>
      <c r="CH840" t="e">
        <f t="shared" ca="1" si="2344"/>
        <v>#N/A</v>
      </c>
      <c r="CI840" t="e">
        <f t="shared" ca="1" si="2344"/>
        <v>#N/A</v>
      </c>
      <c r="CJ840" t="e">
        <f t="shared" ca="1" si="2344"/>
        <v>#N/A</v>
      </c>
      <c r="CK840" t="e">
        <f t="shared" ref="CK840:EN840" ca="1" si="2345">IF($D840="new",SUM(CK60,CK168,CK222,CK276,CK330,CK384,CK438,CK492,CK570,CK624,CK678,CK732),SUM(CK276,CK330,CK384,CK438,CK492,CK570,CK624,CK678,CK732))</f>
        <v>#N/A</v>
      </c>
      <c r="CL840" t="e">
        <f t="shared" ca="1" si="2345"/>
        <v>#N/A</v>
      </c>
      <c r="CM840" t="e">
        <f t="shared" ca="1" si="2345"/>
        <v>#N/A</v>
      </c>
      <c r="CN840" t="e">
        <f t="shared" ca="1" si="2345"/>
        <v>#N/A</v>
      </c>
      <c r="CO840" t="e">
        <f t="shared" ca="1" si="2345"/>
        <v>#N/A</v>
      </c>
      <c r="CP840" t="e">
        <f t="shared" ca="1" si="2345"/>
        <v>#N/A</v>
      </c>
      <c r="CQ840" t="e">
        <f t="shared" ca="1" si="2345"/>
        <v>#N/A</v>
      </c>
      <c r="CR840" t="e">
        <f t="shared" ca="1" si="2345"/>
        <v>#N/A</v>
      </c>
      <c r="CS840" t="e">
        <f t="shared" ca="1" si="2345"/>
        <v>#N/A</v>
      </c>
      <c r="CT840" t="e">
        <f t="shared" ca="1" si="2345"/>
        <v>#N/A</v>
      </c>
      <c r="CU840" t="e">
        <f t="shared" ca="1" si="2345"/>
        <v>#N/A</v>
      </c>
      <c r="CV840" t="e">
        <f t="shared" ca="1" si="2345"/>
        <v>#N/A</v>
      </c>
      <c r="CW840" t="e">
        <f t="shared" ca="1" si="2345"/>
        <v>#N/A</v>
      </c>
      <c r="CX840" t="e">
        <f t="shared" ca="1" si="2345"/>
        <v>#N/A</v>
      </c>
      <c r="CY840" t="e">
        <f t="shared" ca="1" si="2345"/>
        <v>#N/A</v>
      </c>
      <c r="CZ840" t="e">
        <f t="shared" ca="1" si="2345"/>
        <v>#N/A</v>
      </c>
      <c r="DA840" t="e">
        <f t="shared" ca="1" si="2345"/>
        <v>#N/A</v>
      </c>
      <c r="DB840" t="e">
        <f t="shared" ca="1" si="2345"/>
        <v>#N/A</v>
      </c>
      <c r="DC840" t="e">
        <f t="shared" ca="1" si="2345"/>
        <v>#N/A</v>
      </c>
      <c r="DD840" t="e">
        <f t="shared" ca="1" si="2345"/>
        <v>#N/A</v>
      </c>
      <c r="DE840" t="e">
        <f t="shared" ca="1" si="2345"/>
        <v>#N/A</v>
      </c>
      <c r="DF840" t="e">
        <f t="shared" ca="1" si="2345"/>
        <v>#N/A</v>
      </c>
      <c r="DG840" t="e">
        <f t="shared" ca="1" si="2345"/>
        <v>#N/A</v>
      </c>
      <c r="DH840" t="e">
        <f t="shared" ca="1" si="2345"/>
        <v>#N/A</v>
      </c>
      <c r="DI840" t="e">
        <f t="shared" ca="1" si="2345"/>
        <v>#N/A</v>
      </c>
      <c r="DJ840" s="91" t="e">
        <f t="shared" ca="1" si="2345"/>
        <v>#N/A</v>
      </c>
      <c r="DK840" t="e">
        <f t="shared" ca="1" si="2345"/>
        <v>#N/A</v>
      </c>
      <c r="DL840" t="e">
        <f t="shared" ca="1" si="2345"/>
        <v>#N/A</v>
      </c>
      <c r="DM840" t="e">
        <f t="shared" ca="1" si="2345"/>
        <v>#N/A</v>
      </c>
      <c r="DN840" t="e">
        <f t="shared" ca="1" si="2345"/>
        <v>#N/A</v>
      </c>
      <c r="DO840" t="e">
        <f t="shared" ca="1" si="2345"/>
        <v>#N/A</v>
      </c>
      <c r="DP840" t="e">
        <f t="shared" ca="1" si="2345"/>
        <v>#N/A</v>
      </c>
      <c r="DQ840" t="e">
        <f t="shared" ca="1" si="2345"/>
        <v>#N/A</v>
      </c>
      <c r="DR840" t="e">
        <f t="shared" ca="1" si="2345"/>
        <v>#N/A</v>
      </c>
      <c r="DS840" t="e">
        <f t="shared" ca="1" si="2345"/>
        <v>#N/A</v>
      </c>
      <c r="DT840" t="e">
        <f t="shared" ca="1" si="2345"/>
        <v>#N/A</v>
      </c>
      <c r="DU840" t="e">
        <f t="shared" ca="1" si="2345"/>
        <v>#N/A</v>
      </c>
      <c r="DV840" t="e">
        <f t="shared" ca="1" si="2345"/>
        <v>#N/A</v>
      </c>
      <c r="DW840" t="e">
        <f t="shared" ca="1" si="2345"/>
        <v>#N/A</v>
      </c>
      <c r="DX840" t="e">
        <f t="shared" ca="1" si="2345"/>
        <v>#N/A</v>
      </c>
      <c r="DY840" t="e">
        <f t="shared" ca="1" si="2345"/>
        <v>#N/A</v>
      </c>
      <c r="DZ840" t="e">
        <f t="shared" ca="1" si="2345"/>
        <v>#N/A</v>
      </c>
      <c r="EA840" t="e">
        <f t="shared" ca="1" si="2345"/>
        <v>#N/A</v>
      </c>
      <c r="EB840" t="e">
        <f t="shared" ca="1" si="2345"/>
        <v>#N/A</v>
      </c>
      <c r="EC840" t="e">
        <f t="shared" ca="1" si="2345"/>
        <v>#N/A</v>
      </c>
      <c r="ED840" t="e">
        <f t="shared" ca="1" si="2345"/>
        <v>#N/A</v>
      </c>
      <c r="EE840" t="e">
        <f t="shared" ca="1" si="2345"/>
        <v>#N/A</v>
      </c>
      <c r="EF840" t="e">
        <f t="shared" ca="1" si="2345"/>
        <v>#N/A</v>
      </c>
      <c r="EG840" t="e">
        <f t="shared" ca="1" si="2345"/>
        <v>#N/A</v>
      </c>
      <c r="EH840" t="e">
        <f t="shared" ca="1" si="2345"/>
        <v>#N/A</v>
      </c>
      <c r="EI840" t="e">
        <f t="shared" ca="1" si="2345"/>
        <v>#N/A</v>
      </c>
      <c r="EJ840" t="e">
        <f t="shared" ca="1" si="2345"/>
        <v>#N/A</v>
      </c>
      <c r="EK840" t="e">
        <f t="shared" ca="1" si="2345"/>
        <v>#N/A</v>
      </c>
      <c r="EL840" t="e">
        <f t="shared" ca="1" si="2345"/>
        <v>#N/A</v>
      </c>
      <c r="EM840" t="e">
        <f t="shared" ca="1" si="2345"/>
        <v>#N/A</v>
      </c>
      <c r="EN840" s="91" t="e">
        <f t="shared" ca="1" si="2345"/>
        <v>#N/A</v>
      </c>
    </row>
    <row r="842" spans="1:144" s="39" customFormat="1">
      <c r="A842" s="39" t="s">
        <v>562</v>
      </c>
    </row>
    <row r="844" spans="1:144">
      <c r="D844" t="s">
        <v>563</v>
      </c>
      <c r="E844" t="s">
        <v>564</v>
      </c>
      <c r="F844" t="s">
        <v>566</v>
      </c>
      <c r="G844" t="s">
        <v>567</v>
      </c>
      <c r="H844" t="s">
        <v>578</v>
      </c>
      <c r="I844" t="s">
        <v>579</v>
      </c>
      <c r="J844" t="s">
        <v>580</v>
      </c>
    </row>
    <row r="845" spans="1:144" ht="30.75" customHeight="1">
      <c r="D845" t="s">
        <v>432</v>
      </c>
      <c r="E845" t="s">
        <v>432</v>
      </c>
      <c r="F845" t="s">
        <v>432</v>
      </c>
      <c r="G845" t="s">
        <v>432</v>
      </c>
      <c r="H845" t="s">
        <v>432</v>
      </c>
      <c r="I845" t="s">
        <v>432</v>
      </c>
      <c r="J845" t="s">
        <v>432</v>
      </c>
      <c r="X845" s="91">
        <v>0</v>
      </c>
      <c r="Y845">
        <v>1</v>
      </c>
      <c r="Z845">
        <v>2</v>
      </c>
      <c r="AA845">
        <v>3</v>
      </c>
      <c r="AB845">
        <v>4</v>
      </c>
      <c r="AC845">
        <v>5</v>
      </c>
      <c r="AD845">
        <v>6</v>
      </c>
      <c r="AE845">
        <v>7</v>
      </c>
      <c r="AF845">
        <v>8</v>
      </c>
      <c r="AG845">
        <v>9</v>
      </c>
      <c r="AH845">
        <v>10</v>
      </c>
      <c r="AI845">
        <v>11</v>
      </c>
      <c r="AJ845">
        <v>12</v>
      </c>
      <c r="AK845">
        <v>13</v>
      </c>
      <c r="AL845">
        <v>14</v>
      </c>
      <c r="AM845">
        <v>15</v>
      </c>
      <c r="AN845">
        <v>16</v>
      </c>
      <c r="AO845">
        <v>17</v>
      </c>
      <c r="AP845">
        <v>18</v>
      </c>
      <c r="AQ845">
        <v>19</v>
      </c>
      <c r="AR845">
        <v>20</v>
      </c>
      <c r="AS845">
        <v>21</v>
      </c>
      <c r="AT845">
        <v>22</v>
      </c>
      <c r="AU845">
        <v>23</v>
      </c>
      <c r="AV845">
        <v>24</v>
      </c>
      <c r="AW845">
        <v>25</v>
      </c>
      <c r="AX845">
        <v>26</v>
      </c>
      <c r="AY845">
        <v>27</v>
      </c>
      <c r="AZ845">
        <v>28</v>
      </c>
      <c r="BA845">
        <v>29</v>
      </c>
      <c r="BB845" s="91">
        <v>30</v>
      </c>
      <c r="BC845">
        <v>31</v>
      </c>
      <c r="BD845">
        <v>32</v>
      </c>
      <c r="BE845">
        <v>33</v>
      </c>
      <c r="BF845">
        <v>34</v>
      </c>
      <c r="BG845">
        <v>35</v>
      </c>
      <c r="BH845">
        <v>36</v>
      </c>
      <c r="BI845">
        <v>37</v>
      </c>
      <c r="BJ845">
        <v>38</v>
      </c>
      <c r="BK845">
        <v>39</v>
      </c>
      <c r="BL845">
        <v>40</v>
      </c>
      <c r="BM845">
        <v>41</v>
      </c>
      <c r="BN845">
        <v>42</v>
      </c>
      <c r="BO845">
        <v>43</v>
      </c>
      <c r="BP845">
        <v>44</v>
      </c>
      <c r="BQ845">
        <v>45</v>
      </c>
      <c r="BR845">
        <v>46</v>
      </c>
      <c r="BS845">
        <v>47</v>
      </c>
      <c r="BT845">
        <v>48</v>
      </c>
      <c r="BU845">
        <v>49</v>
      </c>
      <c r="BV845">
        <v>50</v>
      </c>
      <c r="BW845">
        <v>51</v>
      </c>
      <c r="BX845">
        <v>52</v>
      </c>
      <c r="BY845">
        <v>53</v>
      </c>
      <c r="BZ845">
        <v>54</v>
      </c>
      <c r="CA845">
        <v>55</v>
      </c>
      <c r="CB845">
        <v>56</v>
      </c>
      <c r="CC845">
        <v>57</v>
      </c>
      <c r="CD845">
        <v>58</v>
      </c>
      <c r="CE845">
        <v>59</v>
      </c>
      <c r="CF845" s="91">
        <v>60</v>
      </c>
      <c r="CG845">
        <v>61</v>
      </c>
      <c r="CH845">
        <v>62</v>
      </c>
      <c r="CI845">
        <v>63</v>
      </c>
      <c r="CJ845">
        <v>64</v>
      </c>
      <c r="CK845">
        <v>65</v>
      </c>
      <c r="CL845">
        <v>66</v>
      </c>
      <c r="CM845">
        <v>67</v>
      </c>
      <c r="CN845">
        <v>68</v>
      </c>
      <c r="CO845">
        <v>69</v>
      </c>
      <c r="CP845">
        <v>70</v>
      </c>
      <c r="CQ845">
        <v>71</v>
      </c>
      <c r="CR845">
        <v>72</v>
      </c>
      <c r="CS845">
        <v>73</v>
      </c>
      <c r="CT845">
        <v>74</v>
      </c>
      <c r="CU845">
        <v>75</v>
      </c>
      <c r="CV845">
        <v>76</v>
      </c>
      <c r="CW845">
        <v>77</v>
      </c>
      <c r="CX845">
        <v>78</v>
      </c>
      <c r="CY845">
        <v>79</v>
      </c>
      <c r="CZ845">
        <v>80</v>
      </c>
      <c r="DA845">
        <v>81</v>
      </c>
      <c r="DB845">
        <v>82</v>
      </c>
      <c r="DC845">
        <v>83</v>
      </c>
      <c r="DD845">
        <v>84</v>
      </c>
      <c r="DE845">
        <v>85</v>
      </c>
      <c r="DF845">
        <v>86</v>
      </c>
      <c r="DG845">
        <v>87</v>
      </c>
      <c r="DH845">
        <v>88</v>
      </c>
      <c r="DI845">
        <v>89</v>
      </c>
      <c r="DJ845" s="91">
        <v>90</v>
      </c>
      <c r="DK845">
        <v>91</v>
      </c>
      <c r="DL845">
        <v>92</v>
      </c>
      <c r="DM845">
        <v>93</v>
      </c>
      <c r="DN845">
        <v>94</v>
      </c>
      <c r="DO845">
        <v>95</v>
      </c>
      <c r="DP845">
        <v>96</v>
      </c>
      <c r="DQ845">
        <v>97</v>
      </c>
      <c r="DR845">
        <v>98</v>
      </c>
      <c r="DS845">
        <v>99</v>
      </c>
      <c r="DT845">
        <v>100</v>
      </c>
      <c r="DU845">
        <v>101</v>
      </c>
      <c r="DV845">
        <v>102</v>
      </c>
      <c r="DW845">
        <v>103</v>
      </c>
      <c r="DX845">
        <v>104</v>
      </c>
      <c r="DY845">
        <v>105</v>
      </c>
      <c r="DZ845">
        <v>106</v>
      </c>
      <c r="EA845">
        <v>107</v>
      </c>
      <c r="EB845">
        <v>108</v>
      </c>
      <c r="EC845">
        <v>109</v>
      </c>
      <c r="ED845">
        <v>110</v>
      </c>
      <c r="EE845">
        <v>111</v>
      </c>
      <c r="EF845">
        <v>112</v>
      </c>
      <c r="EG845">
        <v>113</v>
      </c>
      <c r="EH845">
        <v>114</v>
      </c>
      <c r="EI845">
        <v>115</v>
      </c>
      <c r="EJ845">
        <v>116</v>
      </c>
      <c r="EK845">
        <v>117</v>
      </c>
      <c r="EL845">
        <v>118</v>
      </c>
      <c r="EM845">
        <v>119</v>
      </c>
      <c r="EN845" s="91">
        <v>120</v>
      </c>
    </row>
    <row r="846" spans="1:144">
      <c r="A846" t="s">
        <v>433</v>
      </c>
      <c r="D846" t="s">
        <v>431</v>
      </c>
      <c r="E846" t="s">
        <v>431</v>
      </c>
      <c r="F846" t="s">
        <v>431</v>
      </c>
      <c r="G846" t="s">
        <v>431</v>
      </c>
      <c r="H846" t="s">
        <v>431</v>
      </c>
      <c r="I846" t="s">
        <v>430</v>
      </c>
      <c r="J846" t="s">
        <v>430</v>
      </c>
      <c r="X846" s="91">
        <f ca="1">SUMIF($D$11:$D$60,"New",Carbon_byElement_A1A3[0])</f>
        <v>0</v>
      </c>
      <c r="Y846">
        <f ca="1">SUMIF($D$11:$D$60,"New",Carbon_byElement_A1A3[1])</f>
        <v>0</v>
      </c>
      <c r="Z846">
        <f ca="1">SUMIF($D$11:$D$60,"New",Carbon_byElement_A1A3[2])</f>
        <v>0</v>
      </c>
      <c r="AA846">
        <f ca="1">SUMIF($D$11:$D$60,"New",Carbon_byElement_A1A3[3])</f>
        <v>0</v>
      </c>
      <c r="AB846">
        <f ca="1">SUMIF($D$11:$D$60,"New",Carbon_byElement_A1A3[4])</f>
        <v>0</v>
      </c>
      <c r="AC846">
        <f ca="1">SUMIF($D$11:$D$60,"New",Carbon_byElement_A1A3[5])</f>
        <v>0</v>
      </c>
      <c r="AD846">
        <f ca="1">SUMIF($D$11:$D$60,"New",Carbon_byElement_A1A3[6])</f>
        <v>0</v>
      </c>
      <c r="AE846">
        <f ca="1">SUMIF($D$11:$D$60,"New",Carbon_byElement_A1A3[7])</f>
        <v>0</v>
      </c>
      <c r="AF846">
        <f ca="1">SUMIF($D$11:$D$60,"New",Carbon_byElement_A1A3[8])</f>
        <v>0</v>
      </c>
      <c r="AG846">
        <f ca="1">SUMIF($D$11:$D$60,"New",Carbon_byElement_A1A3[9])</f>
        <v>0</v>
      </c>
      <c r="AH846">
        <f ca="1">SUMIF($D$11:$D$60,"New",Carbon_byElement_A1A3[10])</f>
        <v>0</v>
      </c>
      <c r="AI846">
        <f ca="1">SUMIF($D$11:$D$60,"New",Carbon_byElement_A1A3[11])</f>
        <v>0</v>
      </c>
      <c r="AJ846">
        <f ca="1">SUMIF($D$11:$D$60,"New",Carbon_byElement_A1A3[12])</f>
        <v>0</v>
      </c>
      <c r="AK846">
        <f ca="1">SUMIF($D$11:$D$60,"New",Carbon_byElement_A1A3[13])</f>
        <v>0</v>
      </c>
      <c r="AL846">
        <f ca="1">SUMIF($D$11:$D$60,"New",Carbon_byElement_A1A3[14])</f>
        <v>0</v>
      </c>
      <c r="AM846">
        <f ca="1">SUMIF($D$11:$D$60,"New",Carbon_byElement_A1A3[15])</f>
        <v>0</v>
      </c>
      <c r="AN846">
        <f ca="1">SUMIF($D$11:$D$60,"New",Carbon_byElement_A1A3[16])</f>
        <v>0</v>
      </c>
      <c r="AO846">
        <f ca="1">SUMIF($D$11:$D$60,"New",Carbon_byElement_A1A3[17])</f>
        <v>0</v>
      </c>
      <c r="AP846">
        <f ca="1">SUMIF($D$11:$D$60,"New",Carbon_byElement_A1A3[18])</f>
        <v>0</v>
      </c>
      <c r="AQ846">
        <f ca="1">SUMIF($D$11:$D$60,"New",Carbon_byElement_A1A3[19])</f>
        <v>0</v>
      </c>
      <c r="AR846">
        <f ca="1">SUMIF($D$11:$D$60,"New",Carbon_byElement_A1A3[20])</f>
        <v>0</v>
      </c>
      <c r="AS846">
        <f ca="1">SUMIF($D$11:$D$60,"New",Carbon_byElement_A1A3[21])</f>
        <v>0</v>
      </c>
      <c r="AT846">
        <f ca="1">SUMIF($D$11:$D$60,"New",Carbon_byElement_A1A3[22])</f>
        <v>0</v>
      </c>
      <c r="AU846">
        <f ca="1">SUMIF($D$11:$D$60,"New",Carbon_byElement_A1A3[23])</f>
        <v>0</v>
      </c>
      <c r="AV846">
        <f ca="1">SUMIF($D$11:$D$60,"New",Carbon_byElement_A1A3[24])</f>
        <v>0</v>
      </c>
      <c r="AW846">
        <f ca="1">SUMIF($D$11:$D$60,"New",Carbon_byElement_A1A3[25])</f>
        <v>0</v>
      </c>
      <c r="AX846">
        <f ca="1">SUMIF($D$11:$D$60,"New",Carbon_byElement_A1A3[26])</f>
        <v>0</v>
      </c>
      <c r="AY846">
        <f ca="1">SUMIF($D$11:$D$60,"New",Carbon_byElement_A1A3[27])</f>
        <v>0</v>
      </c>
      <c r="AZ846">
        <f ca="1">SUMIF($D$11:$D$60,"New",Carbon_byElement_A1A3[28])</f>
        <v>0</v>
      </c>
      <c r="BA846">
        <f ca="1">SUMIF($D$11:$D$60,"New",Carbon_byElement_A1A3[29])</f>
        <v>0</v>
      </c>
      <c r="BB846" s="91">
        <f ca="1">SUMIF($D$11:$D$60,"New",Carbon_byElement_A1A3[30])</f>
        <v>0</v>
      </c>
      <c r="BC846">
        <f ca="1">SUMIF($D$11:$D$60,"New",Carbon_byElement_A1A3[31])</f>
        <v>0</v>
      </c>
      <c r="BD846">
        <f ca="1">SUMIF($D$11:$D$60,"New",Carbon_byElement_A1A3[32])</f>
        <v>0</v>
      </c>
      <c r="BE846">
        <f ca="1">SUMIF($D$11:$D$60,"New",Carbon_byElement_A1A3[33])</f>
        <v>0</v>
      </c>
      <c r="BF846">
        <f ca="1">SUMIF($D$11:$D$60,"New",Carbon_byElement_A1A3[34])</f>
        <v>0</v>
      </c>
      <c r="BG846">
        <f ca="1">SUMIF($D$11:$D$60,"New",Carbon_byElement_A1A3[35])</f>
        <v>0</v>
      </c>
      <c r="BH846">
        <f ca="1">SUMIF($D$11:$D$60,"New",Carbon_byElement_A1A3[36])</f>
        <v>0</v>
      </c>
      <c r="BI846">
        <f ca="1">SUMIF($D$11:$D$60,"New",Carbon_byElement_A1A3[37])</f>
        <v>0</v>
      </c>
      <c r="BJ846">
        <f ca="1">SUMIF($D$11:$D$60,"New",Carbon_byElement_A1A3[38])</f>
        <v>0</v>
      </c>
      <c r="BK846">
        <f ca="1">SUMIF($D$11:$D$60,"New",Carbon_byElement_A1A3[39])</f>
        <v>0</v>
      </c>
      <c r="BL846">
        <f ca="1">SUMIF($D$11:$D$60,"New",Carbon_byElement_A1A3[40])</f>
        <v>0</v>
      </c>
      <c r="BM846">
        <f ca="1">SUMIF($D$11:$D$60,"New",Carbon_byElement_A1A3[41])</f>
        <v>0</v>
      </c>
      <c r="BN846">
        <f ca="1">SUMIF($D$11:$D$60,"New",Carbon_byElement_A1A3[42])</f>
        <v>0</v>
      </c>
      <c r="BO846">
        <f ca="1">SUMIF($D$11:$D$60,"New",Carbon_byElement_A1A3[43])</f>
        <v>0</v>
      </c>
      <c r="BP846">
        <f ca="1">SUMIF($D$11:$D$60,"New",Carbon_byElement_A1A3[44])</f>
        <v>0</v>
      </c>
      <c r="BQ846">
        <f ca="1">SUMIF($D$11:$D$60,"New",Carbon_byElement_A1A3[45])</f>
        <v>0</v>
      </c>
      <c r="BR846">
        <f ca="1">SUMIF($D$11:$D$60,"New",Carbon_byElement_A1A3[46])</f>
        <v>0</v>
      </c>
      <c r="BS846">
        <f ca="1">SUMIF($D$11:$D$60,"New",Carbon_byElement_A1A3[47])</f>
        <v>0</v>
      </c>
      <c r="BT846">
        <f ca="1">SUMIF($D$11:$D$60,"New",Carbon_byElement_A1A3[48])</f>
        <v>0</v>
      </c>
      <c r="BU846">
        <f ca="1">SUMIF($D$11:$D$60,"New",Carbon_byElement_A1A3[49])</f>
        <v>0</v>
      </c>
      <c r="BV846">
        <f ca="1">SUMIF($D$11:$D$60,"New",Carbon_byElement_A1A3[50])</f>
        <v>0</v>
      </c>
      <c r="BW846">
        <f ca="1">SUMIF($D$11:$D$60,"New",Carbon_byElement_A1A3[51])</f>
        <v>0</v>
      </c>
      <c r="BX846">
        <f ca="1">SUMIF($D$11:$D$60,"New",Carbon_byElement_A1A3[52])</f>
        <v>0</v>
      </c>
      <c r="BY846">
        <f ca="1">SUMIF($D$11:$D$60,"New",Carbon_byElement_A1A3[53])</f>
        <v>0</v>
      </c>
      <c r="BZ846">
        <f ca="1">SUMIF($D$11:$D$60,"New",Carbon_byElement_A1A3[54])</f>
        <v>0</v>
      </c>
      <c r="CA846">
        <f ca="1">SUMIF($D$11:$D$60,"New",Carbon_byElement_A1A3[55])</f>
        <v>0</v>
      </c>
      <c r="CB846">
        <f ca="1">SUMIF($D$11:$D$60,"New",Carbon_byElement_A1A3[56])</f>
        <v>0</v>
      </c>
      <c r="CC846">
        <f ca="1">SUMIF($D$11:$D$60,"New",Carbon_byElement_A1A3[57])</f>
        <v>0</v>
      </c>
      <c r="CD846">
        <f ca="1">SUMIF($D$11:$D$60,"New",Carbon_byElement_A1A3[58])</f>
        <v>0</v>
      </c>
      <c r="CE846">
        <f ca="1">SUMIF($D$11:$D$60,"New",Carbon_byElement_A1A3[59])</f>
        <v>0</v>
      </c>
      <c r="CF846" s="91">
        <f ca="1">SUMIF($D$11:$D$60,"New",Carbon_byElement_A1A3[60])</f>
        <v>0</v>
      </c>
      <c r="CG846">
        <f ca="1">SUMIF($D$11:$D$60,"New",Carbon_byElement_A1A3[61])</f>
        <v>0</v>
      </c>
      <c r="CH846">
        <f ca="1">SUMIF($D$11:$D$60,"New",Carbon_byElement_A1A3[62])</f>
        <v>0</v>
      </c>
      <c r="CI846">
        <f ca="1">SUMIF($D$11:$D$60,"New",Carbon_byElement_A1A3[63])</f>
        <v>0</v>
      </c>
      <c r="CJ846">
        <f ca="1">SUMIF($D$11:$D$60,"New",Carbon_byElement_A1A3[64])</f>
        <v>0</v>
      </c>
      <c r="CK846">
        <f ca="1">SUMIF($D$11:$D$60,"New",Carbon_byElement_A1A3[65])</f>
        <v>0</v>
      </c>
      <c r="CL846">
        <f ca="1">SUMIF($D$11:$D$60,"New",Carbon_byElement_A1A3[66])</f>
        <v>0</v>
      </c>
      <c r="CM846">
        <f ca="1">SUMIF($D$11:$D$60,"New",Carbon_byElement_A1A3[67])</f>
        <v>0</v>
      </c>
      <c r="CN846">
        <f ca="1">SUMIF($D$11:$D$60,"New",Carbon_byElement_A1A3[68])</f>
        <v>0</v>
      </c>
      <c r="CO846">
        <f ca="1">SUMIF($D$11:$D$60,"New",Carbon_byElement_A1A3[69])</f>
        <v>0</v>
      </c>
      <c r="CP846">
        <f ca="1">SUMIF($D$11:$D$60,"New",Carbon_byElement_A1A3[70])</f>
        <v>0</v>
      </c>
      <c r="CQ846">
        <f ca="1">SUMIF($D$11:$D$60,"New",Carbon_byElement_A1A3[71])</f>
        <v>0</v>
      </c>
      <c r="CR846">
        <f ca="1">SUMIF($D$11:$D$60,"New",Carbon_byElement_A1A3[72])</f>
        <v>0</v>
      </c>
      <c r="CS846">
        <f ca="1">SUMIF($D$11:$D$60,"New",Carbon_byElement_A1A3[73])</f>
        <v>0</v>
      </c>
      <c r="CT846">
        <f ca="1">SUMIF($D$11:$D$60,"New",Carbon_byElement_A1A3[74])</f>
        <v>0</v>
      </c>
      <c r="CU846">
        <f ca="1">SUMIF($D$11:$D$60,"New",Carbon_byElement_A1A3[75])</f>
        <v>0</v>
      </c>
      <c r="CV846">
        <f ca="1">SUMIF($D$11:$D$60,"New",Carbon_byElement_A1A3[76])</f>
        <v>0</v>
      </c>
      <c r="CW846">
        <f ca="1">SUMIF($D$11:$D$60,"New",Carbon_byElement_A1A3[77])</f>
        <v>0</v>
      </c>
      <c r="CX846">
        <f ca="1">SUMIF($D$11:$D$60,"New",Carbon_byElement_A1A3[78])</f>
        <v>0</v>
      </c>
      <c r="CY846">
        <f ca="1">SUMIF($D$11:$D$60,"New",Carbon_byElement_A1A3[79])</f>
        <v>0</v>
      </c>
      <c r="CZ846">
        <f ca="1">SUMIF($D$11:$D$60,"New",Carbon_byElement_A1A3[80])</f>
        <v>0</v>
      </c>
      <c r="DA846">
        <f ca="1">SUMIF($D$11:$D$60,"New",Carbon_byElement_A1A3[81])</f>
        <v>0</v>
      </c>
      <c r="DB846">
        <f ca="1">SUMIF($D$11:$D$60,"New",Carbon_byElement_A1A3[82])</f>
        <v>0</v>
      </c>
      <c r="DC846">
        <f ca="1">SUMIF($D$11:$D$60,"New",Carbon_byElement_A1A3[83])</f>
        <v>0</v>
      </c>
      <c r="DD846">
        <f ca="1">SUMIF($D$11:$D$60,"New",Carbon_byElement_A1A3[84])</f>
        <v>0</v>
      </c>
      <c r="DE846">
        <f ca="1">SUMIF($D$11:$D$60,"New",Carbon_byElement_A1A3[85])</f>
        <v>0</v>
      </c>
      <c r="DF846">
        <f ca="1">SUMIF($D$11:$D$60,"New",Carbon_byElement_A1A3[86])</f>
        <v>0</v>
      </c>
      <c r="DG846">
        <f ca="1">SUMIF($D$11:$D$60,"New",Carbon_byElement_A1A3[87])</f>
        <v>0</v>
      </c>
      <c r="DH846">
        <f ca="1">SUMIF($D$11:$D$60,"New",Carbon_byElement_A1A3[88])</f>
        <v>0</v>
      </c>
      <c r="DI846">
        <f ca="1">SUMIF($D$11:$D$60,"New",Carbon_byElement_A1A3[89])</f>
        <v>0</v>
      </c>
      <c r="DJ846" s="91">
        <f ca="1">SUMIF($D$11:$D$60,"New",Carbon_byElement_A1A3[90])</f>
        <v>0</v>
      </c>
      <c r="DK846">
        <f ca="1">SUMIF($D$11:$D$60,"New",Carbon_byElement_A1A3[91])</f>
        <v>0</v>
      </c>
      <c r="DL846">
        <f ca="1">SUMIF($D$11:$D$60,"New",Carbon_byElement_A1A3[92])</f>
        <v>0</v>
      </c>
      <c r="DM846">
        <f ca="1">SUMIF($D$11:$D$60,"New",Carbon_byElement_A1A3[93])</f>
        <v>0</v>
      </c>
      <c r="DN846">
        <f ca="1">SUMIF($D$11:$D$60,"New",Carbon_byElement_A1A3[94])</f>
        <v>0</v>
      </c>
      <c r="DO846">
        <f ca="1">SUMIF($D$11:$D$60,"New",Carbon_byElement_A1A3[95])</f>
        <v>0</v>
      </c>
      <c r="DP846">
        <f ca="1">SUMIF($D$11:$D$60,"New",Carbon_byElement_A1A3[96])</f>
        <v>0</v>
      </c>
      <c r="DQ846">
        <f ca="1">SUMIF($D$11:$D$60,"New",Carbon_byElement_A1A3[97])</f>
        <v>0</v>
      </c>
      <c r="DR846">
        <f ca="1">SUMIF($D$11:$D$60,"New",Carbon_byElement_A1A3[98])</f>
        <v>0</v>
      </c>
      <c r="DS846">
        <f ca="1">SUMIF($D$11:$D$60,"New",Carbon_byElement_A1A3[99])</f>
        <v>0</v>
      </c>
      <c r="DT846">
        <f ca="1">SUMIF($D$11:$D$60,"New",Carbon_byElement_A1A3[100])</f>
        <v>0</v>
      </c>
      <c r="DU846">
        <f ca="1">SUMIF($D$11:$D$60,"New",Carbon_byElement_A1A3[101])</f>
        <v>0</v>
      </c>
      <c r="DV846">
        <f ca="1">SUMIF($D$11:$D$60,"New",Carbon_byElement_A1A3[102])</f>
        <v>0</v>
      </c>
      <c r="DW846">
        <f ca="1">SUMIF($D$11:$D$60,"New",Carbon_byElement_A1A3[103])</f>
        <v>0</v>
      </c>
      <c r="DX846">
        <f ca="1">SUMIF($D$11:$D$60,"New",Carbon_byElement_A1A3[104])</f>
        <v>0</v>
      </c>
      <c r="DY846">
        <f ca="1">SUMIF($D$11:$D$60,"New",Carbon_byElement_A1A3[105])</f>
        <v>0</v>
      </c>
      <c r="DZ846">
        <f ca="1">SUMIF($D$11:$D$60,"New",Carbon_byElement_A1A3[106])</f>
        <v>0</v>
      </c>
      <c r="EA846">
        <f ca="1">SUMIF($D$11:$D$60,"New",Carbon_byElement_A1A3[107])</f>
        <v>0</v>
      </c>
      <c r="EB846">
        <f ca="1">SUMIF($D$11:$D$60,"New",Carbon_byElement_A1A3[108])</f>
        <v>0</v>
      </c>
      <c r="EC846">
        <f ca="1">SUMIF($D$11:$D$60,"New",Carbon_byElement_A1A3[109])</f>
        <v>0</v>
      </c>
      <c r="ED846">
        <f ca="1">SUMIF($D$11:$D$60,"New",Carbon_byElement_A1A3[110])</f>
        <v>0</v>
      </c>
      <c r="EE846">
        <f ca="1">SUMIF($D$11:$D$60,"New",Carbon_byElement_A1A3[111])</f>
        <v>0</v>
      </c>
      <c r="EF846">
        <f ca="1">SUMIF($D$11:$D$60,"New",Carbon_byElement_A1A3[112])</f>
        <v>0</v>
      </c>
      <c r="EG846">
        <f ca="1">SUMIF($D$11:$D$60,"New",Carbon_byElement_A1A3[113])</f>
        <v>0</v>
      </c>
      <c r="EH846">
        <f ca="1">SUMIF($D$11:$D$60,"New",Carbon_byElement_A1A3[114])</f>
        <v>0</v>
      </c>
      <c r="EI846">
        <f ca="1">SUMIF($D$11:$D$60,"New",Carbon_byElement_A1A3[115])</f>
        <v>0</v>
      </c>
      <c r="EJ846">
        <f ca="1">SUMIF($D$11:$D$60,"New",Carbon_byElement_A1A3[116])</f>
        <v>0</v>
      </c>
      <c r="EK846">
        <f ca="1">SUMIF($D$11:$D$60,"New",Carbon_byElement_A1A3[117])</f>
        <v>0</v>
      </c>
      <c r="EL846">
        <f ca="1">SUMIF($D$11:$D$60,"New",Carbon_byElement_A1A3[118])</f>
        <v>0</v>
      </c>
      <c r="EM846">
        <f ca="1">SUMIF($D$11:$D$60,"New",Carbon_byElement_A1A3[119])</f>
        <v>0</v>
      </c>
      <c r="EN846" s="91">
        <f ca="1">SUMIF($D$11:$D$60,"New",Carbon_byElement_A1A3[120])</f>
        <v>0</v>
      </c>
    </row>
    <row r="847" spans="1:144">
      <c r="A847" t="s">
        <v>623</v>
      </c>
      <c r="D847" t="s">
        <v>430</v>
      </c>
      <c r="E847" t="s">
        <v>430</v>
      </c>
      <c r="F847" t="s">
        <v>431</v>
      </c>
      <c r="G847" t="s">
        <v>431</v>
      </c>
      <c r="H847" t="s">
        <v>430</v>
      </c>
      <c r="I847" t="s">
        <v>430</v>
      </c>
      <c r="J847" t="s">
        <v>431</v>
      </c>
      <c r="X847" s="91">
        <f ca="1">SUMIF($D$65:$D$114,"New",Carbon_byElement_A1A3_bio[0])</f>
        <v>0</v>
      </c>
      <c r="Y847" s="91">
        <f ca="1">SUMIF($D$65:$D$114,"New",Carbon_byElement_A1A3_bio[1])</f>
        <v>0</v>
      </c>
      <c r="Z847">
        <f ca="1">SUMIF($D$65:$D$114,"New",Carbon_byElement_A1A3_bio[2])</f>
        <v>0</v>
      </c>
      <c r="AA847">
        <f ca="1">SUMIF($D$65:$D$114,"New",Carbon_byElement_A1A3_bio[3])</f>
        <v>0</v>
      </c>
      <c r="AB847">
        <f ca="1">SUMIF($D$65:$D$114,"New",Carbon_byElement_A1A3_bio[4])</f>
        <v>0</v>
      </c>
      <c r="AC847">
        <f ca="1">SUMIF($D$65:$D$114,"New",Carbon_byElement_A1A3_bio[5])</f>
        <v>0</v>
      </c>
      <c r="AD847">
        <f ca="1">SUMIF($D$65:$D$114,"New",Carbon_byElement_A1A3_bio[6])</f>
        <v>0</v>
      </c>
      <c r="AE847">
        <f ca="1">SUMIF($D$65:$D$114,"New",Carbon_byElement_A1A3_bio[7])</f>
        <v>0</v>
      </c>
      <c r="AF847">
        <f ca="1">SUMIF($D$65:$D$114,"New",Carbon_byElement_A1A3_bio[8])</f>
        <v>0</v>
      </c>
      <c r="AG847">
        <f ca="1">SUMIF($D$65:$D$114,"New",Carbon_byElement_A1A3_bio[9])</f>
        <v>0</v>
      </c>
      <c r="AH847">
        <f ca="1">SUMIF($D$65:$D$114,"New",Carbon_byElement_A1A3_bio[10])</f>
        <v>0</v>
      </c>
      <c r="AI847">
        <f ca="1">SUMIF($D$65:$D$114,"New",Carbon_byElement_A1A3_bio[11])</f>
        <v>0</v>
      </c>
      <c r="AJ847">
        <f ca="1">SUMIF($D$65:$D$114,"New",Carbon_byElement_A1A3_bio[12])</f>
        <v>0</v>
      </c>
      <c r="AK847">
        <f ca="1">SUMIF($D$65:$D$114,"New",Carbon_byElement_A1A3_bio[13])</f>
        <v>0</v>
      </c>
      <c r="AL847">
        <f ca="1">SUMIF($D$65:$D$114,"New",Carbon_byElement_A1A3_bio[14])</f>
        <v>0</v>
      </c>
      <c r="AM847">
        <f ca="1">SUMIF($D$65:$D$114,"New",Carbon_byElement_A1A3_bio[15])</f>
        <v>0</v>
      </c>
      <c r="AN847">
        <f ca="1">SUMIF($D$65:$D$114,"New",Carbon_byElement_A1A3_bio[16])</f>
        <v>0</v>
      </c>
      <c r="AO847">
        <f ca="1">SUMIF($D$65:$D$114,"New",Carbon_byElement_A1A3_bio[17])</f>
        <v>0</v>
      </c>
      <c r="AP847">
        <f ca="1">SUMIF($D$65:$D$114,"New",Carbon_byElement_A1A3_bio[18])</f>
        <v>0</v>
      </c>
      <c r="AQ847">
        <f ca="1">SUMIF($D$65:$D$114,"New",Carbon_byElement_A1A3_bio[19])</f>
        <v>0</v>
      </c>
      <c r="AR847">
        <f ca="1">SUMIF($D$65:$D$114,"New",Carbon_byElement_A1A3_bio[20])</f>
        <v>0</v>
      </c>
      <c r="AS847">
        <f ca="1">SUMIF($D$65:$D$114,"New",Carbon_byElement_A1A3_bio[21])</f>
        <v>0</v>
      </c>
      <c r="AT847">
        <f ca="1">SUMIF($D$65:$D$114,"New",Carbon_byElement_A1A3_bio[22])</f>
        <v>0</v>
      </c>
      <c r="AU847">
        <f ca="1">SUMIF($D$65:$D$114,"New",Carbon_byElement_A1A3_bio[23])</f>
        <v>0</v>
      </c>
      <c r="AV847">
        <f ca="1">SUMIF($D$65:$D$114,"New",Carbon_byElement_A1A3_bio[24])</f>
        <v>0</v>
      </c>
      <c r="AW847">
        <f ca="1">SUMIF($D$65:$D$114,"New",Carbon_byElement_A1A3_bio[25])</f>
        <v>0</v>
      </c>
      <c r="AX847">
        <f ca="1">SUMIF($D$65:$D$114,"New",Carbon_byElement_A1A3_bio[26])</f>
        <v>0</v>
      </c>
      <c r="AY847">
        <f ca="1">SUMIF($D$65:$D$114,"New",Carbon_byElement_A1A3_bio[27])</f>
        <v>0</v>
      </c>
      <c r="AZ847">
        <f ca="1">SUMIF($D$65:$D$114,"New",Carbon_byElement_A1A3_bio[28])</f>
        <v>0</v>
      </c>
      <c r="BA847">
        <f ca="1">SUMIF($D$65:$D$114,"New",Carbon_byElement_A1A3_bio[29])</f>
        <v>0</v>
      </c>
      <c r="BB847" s="91">
        <f ca="1">SUMIF($D$65:$D$114,"New",Carbon_byElement_A1A3_bio[30])</f>
        <v>0</v>
      </c>
      <c r="BC847">
        <f ca="1">SUMIF($D$65:$D$114,"New",Carbon_byElement_A1A3_bio[31])</f>
        <v>0</v>
      </c>
      <c r="BD847">
        <f ca="1">SUMIF($D$65:$D$114,"New",Carbon_byElement_A1A3_bio[32])</f>
        <v>0</v>
      </c>
      <c r="BE847">
        <f ca="1">SUMIF($D$65:$D$114,"New",Carbon_byElement_A1A3_bio[33])</f>
        <v>0</v>
      </c>
      <c r="BF847">
        <f ca="1">SUMIF($D$65:$D$114,"New",Carbon_byElement_A1A3_bio[34])</f>
        <v>0</v>
      </c>
      <c r="BG847">
        <f ca="1">SUMIF($D$65:$D$114,"New",Carbon_byElement_A1A3_bio[35])</f>
        <v>0</v>
      </c>
      <c r="BH847">
        <f ca="1">SUMIF($D$65:$D$114,"New",Carbon_byElement_A1A3_bio[36])</f>
        <v>0</v>
      </c>
      <c r="BI847">
        <f ca="1">SUMIF($D$65:$D$114,"New",Carbon_byElement_A1A3_bio[37])</f>
        <v>0</v>
      </c>
      <c r="BJ847">
        <f ca="1">SUMIF($D$65:$D$114,"New",Carbon_byElement_A1A3_bio[38])</f>
        <v>0</v>
      </c>
      <c r="BK847">
        <f ca="1">SUMIF($D$65:$D$114,"New",Carbon_byElement_A1A3_bio[39])</f>
        <v>0</v>
      </c>
      <c r="BL847">
        <f ca="1">SUMIF($D$65:$D$114,"New",Carbon_byElement_A1A3_bio[40])</f>
        <v>0</v>
      </c>
      <c r="BM847">
        <f ca="1">SUMIF($D$65:$D$114,"New",Carbon_byElement_A1A3_bio[41])</f>
        <v>0</v>
      </c>
      <c r="BN847">
        <f ca="1">SUMIF($D$65:$D$114,"New",Carbon_byElement_A1A3_bio[42])</f>
        <v>0</v>
      </c>
      <c r="BO847">
        <f ca="1">SUMIF($D$65:$D$114,"New",Carbon_byElement_A1A3_bio[43])</f>
        <v>0</v>
      </c>
      <c r="BP847">
        <f ca="1">SUMIF($D$65:$D$114,"New",Carbon_byElement_A1A3_bio[44])</f>
        <v>0</v>
      </c>
      <c r="BQ847">
        <f ca="1">SUMIF($D$65:$D$114,"New",Carbon_byElement_A1A3_bio[45])</f>
        <v>0</v>
      </c>
      <c r="BR847">
        <f ca="1">SUMIF($D$65:$D$114,"New",Carbon_byElement_A1A3_bio[46])</f>
        <v>0</v>
      </c>
      <c r="BS847">
        <f ca="1">SUMIF($D$65:$D$114,"New",Carbon_byElement_A1A3_bio[47])</f>
        <v>0</v>
      </c>
      <c r="BT847">
        <f ca="1">SUMIF($D$65:$D$114,"New",Carbon_byElement_A1A3_bio[48])</f>
        <v>0</v>
      </c>
      <c r="BU847">
        <f ca="1">SUMIF($D$65:$D$114,"New",Carbon_byElement_A1A3_bio[49])</f>
        <v>0</v>
      </c>
      <c r="BV847">
        <f ca="1">SUMIF($D$65:$D$114,"New",Carbon_byElement_A1A3_bio[50])</f>
        <v>0</v>
      </c>
      <c r="BW847">
        <f ca="1">SUMIF($D$65:$D$114,"New",Carbon_byElement_A1A3_bio[51])</f>
        <v>0</v>
      </c>
      <c r="BX847">
        <f ca="1">SUMIF($D$65:$D$114,"New",Carbon_byElement_A1A3_bio[52])</f>
        <v>0</v>
      </c>
      <c r="BY847">
        <f ca="1">SUMIF($D$65:$D$114,"New",Carbon_byElement_A1A3_bio[53])</f>
        <v>0</v>
      </c>
      <c r="BZ847">
        <f ca="1">SUMIF($D$65:$D$114,"New",Carbon_byElement_A1A3_bio[54])</f>
        <v>0</v>
      </c>
      <c r="CA847">
        <f ca="1">SUMIF($D$65:$D$114,"New",Carbon_byElement_A1A3_bio[55])</f>
        <v>0</v>
      </c>
      <c r="CB847">
        <f ca="1">SUMIF($D$65:$D$114,"New",Carbon_byElement_A1A3_bio[56])</f>
        <v>0</v>
      </c>
      <c r="CC847">
        <f ca="1">SUMIF($D$65:$D$114,"New",Carbon_byElement_A1A3_bio[57])</f>
        <v>0</v>
      </c>
      <c r="CD847">
        <f ca="1">SUMIF($D$65:$D$114,"New",Carbon_byElement_A1A3_bio[58])</f>
        <v>0</v>
      </c>
      <c r="CE847">
        <f ca="1">SUMIF($D$65:$D$114,"New",Carbon_byElement_A1A3_bio[59])</f>
        <v>0</v>
      </c>
      <c r="CF847" s="91">
        <f ca="1">SUMIF($D$65:$D$114,"New",Carbon_byElement_A1A3_bio[60])</f>
        <v>0</v>
      </c>
      <c r="CG847">
        <f ca="1">SUMIF($D$65:$D$114,"New",Carbon_byElement_A1A3_bio[61])</f>
        <v>0</v>
      </c>
      <c r="CH847">
        <f ca="1">SUMIF($D$65:$D$114,"New",Carbon_byElement_A1A3_bio[62])</f>
        <v>0</v>
      </c>
      <c r="CI847">
        <f ca="1">SUMIF($D$65:$D$114,"New",Carbon_byElement_A1A3_bio[63])</f>
        <v>0</v>
      </c>
      <c r="CJ847">
        <f ca="1">SUMIF($D$65:$D$114,"New",Carbon_byElement_A1A3_bio[64])</f>
        <v>0</v>
      </c>
      <c r="CK847">
        <f ca="1">SUMIF($D$65:$D$114,"New",Carbon_byElement_A1A3_bio[65])</f>
        <v>0</v>
      </c>
      <c r="CL847">
        <f ca="1">SUMIF($D$65:$D$114,"New",Carbon_byElement_A1A3_bio[66])</f>
        <v>0</v>
      </c>
      <c r="CM847">
        <f ca="1">SUMIF($D$65:$D$114,"New",Carbon_byElement_A1A3_bio[67])</f>
        <v>0</v>
      </c>
      <c r="CN847">
        <f ca="1">SUMIF($D$65:$D$114,"New",Carbon_byElement_A1A3_bio[68])</f>
        <v>0</v>
      </c>
      <c r="CO847">
        <f ca="1">SUMIF($D$65:$D$114,"New",Carbon_byElement_A1A3_bio[69])</f>
        <v>0</v>
      </c>
      <c r="CP847">
        <f ca="1">SUMIF($D$65:$D$114,"New",Carbon_byElement_A1A3_bio[70])</f>
        <v>0</v>
      </c>
      <c r="CQ847">
        <f ca="1">SUMIF($D$65:$D$114,"New",Carbon_byElement_A1A3_bio[71])</f>
        <v>0</v>
      </c>
      <c r="CR847">
        <f ca="1">SUMIF($D$65:$D$114,"New",Carbon_byElement_A1A3_bio[72])</f>
        <v>0</v>
      </c>
      <c r="CS847">
        <f ca="1">SUMIF($D$65:$D$114,"New",Carbon_byElement_A1A3_bio[73])</f>
        <v>0</v>
      </c>
      <c r="CT847">
        <f ca="1">SUMIF($D$65:$D$114,"New",Carbon_byElement_A1A3_bio[74])</f>
        <v>0</v>
      </c>
      <c r="CU847">
        <f ca="1">SUMIF($D$65:$D$114,"New",Carbon_byElement_A1A3_bio[75])</f>
        <v>0</v>
      </c>
      <c r="CV847">
        <f ca="1">SUMIF($D$65:$D$114,"New",Carbon_byElement_A1A3_bio[76])</f>
        <v>0</v>
      </c>
      <c r="CW847">
        <f ca="1">SUMIF($D$65:$D$114,"New",Carbon_byElement_A1A3_bio[77])</f>
        <v>0</v>
      </c>
      <c r="CX847">
        <f ca="1">SUMIF($D$65:$D$114,"New",Carbon_byElement_A1A3_bio[78])</f>
        <v>0</v>
      </c>
      <c r="CY847">
        <f ca="1">SUMIF($D$65:$D$114,"New",Carbon_byElement_A1A3_bio[79])</f>
        <v>0</v>
      </c>
      <c r="CZ847">
        <f ca="1">SUMIF($D$65:$D$114,"New",Carbon_byElement_A1A3_bio[80])</f>
        <v>0</v>
      </c>
      <c r="DA847">
        <f ca="1">SUMIF($D$65:$D$114,"New",Carbon_byElement_A1A3_bio[81])</f>
        <v>0</v>
      </c>
      <c r="DB847">
        <f ca="1">SUMIF($D$65:$D$114,"New",Carbon_byElement_A1A3_bio[82])</f>
        <v>0</v>
      </c>
      <c r="DC847">
        <f ca="1">SUMIF($D$65:$D$114,"New",Carbon_byElement_A1A3_bio[83])</f>
        <v>0</v>
      </c>
      <c r="DD847">
        <f ca="1">SUMIF($D$65:$D$114,"New",Carbon_byElement_A1A3_bio[84])</f>
        <v>0</v>
      </c>
      <c r="DE847">
        <f ca="1">SUMIF($D$65:$D$114,"New",Carbon_byElement_A1A3_bio[85])</f>
        <v>0</v>
      </c>
      <c r="DF847">
        <f ca="1">SUMIF($D$65:$D$114,"New",Carbon_byElement_A1A3_bio[86])</f>
        <v>0</v>
      </c>
      <c r="DG847">
        <f ca="1">SUMIF($D$65:$D$114,"New",Carbon_byElement_A1A3_bio[87])</f>
        <v>0</v>
      </c>
      <c r="DH847">
        <f ca="1">SUMIF($D$65:$D$114,"New",Carbon_byElement_A1A3_bio[88])</f>
        <v>0</v>
      </c>
      <c r="DI847">
        <f ca="1">SUMIF($D$65:$D$114,"New",Carbon_byElement_A1A3_bio[89])</f>
        <v>0</v>
      </c>
      <c r="DJ847" s="91">
        <f ca="1">SUMIF($D$65:$D$114,"New",Carbon_byElement_A1A3_bio[90])</f>
        <v>0</v>
      </c>
      <c r="DK847">
        <f ca="1">SUMIF($D$65:$D$114,"New",Carbon_byElement_A1A3_bio[91])</f>
        <v>0</v>
      </c>
      <c r="DL847">
        <f ca="1">SUMIF($D$65:$D$114,"New",Carbon_byElement_A1A3_bio[92])</f>
        <v>0</v>
      </c>
      <c r="DM847">
        <f ca="1">SUMIF($D$65:$D$114,"New",Carbon_byElement_A1A3_bio[93])</f>
        <v>0</v>
      </c>
      <c r="DN847">
        <f ca="1">SUMIF($D$65:$D$114,"New",Carbon_byElement_A1A3_bio[94])</f>
        <v>0</v>
      </c>
      <c r="DO847">
        <f ca="1">SUMIF($D$65:$D$114,"New",Carbon_byElement_A1A3_bio[95])</f>
        <v>0</v>
      </c>
      <c r="DP847">
        <f ca="1">SUMIF($D$65:$D$114,"New",Carbon_byElement_A1A3_bio[96])</f>
        <v>0</v>
      </c>
      <c r="DQ847">
        <f ca="1">SUMIF($D$65:$D$114,"New",Carbon_byElement_A1A3_bio[97])</f>
        <v>0</v>
      </c>
      <c r="DR847">
        <f ca="1">SUMIF($D$65:$D$114,"New",Carbon_byElement_A1A3_bio[98])</f>
        <v>0</v>
      </c>
      <c r="DS847">
        <f ca="1">SUMIF($D$65:$D$114,"New",Carbon_byElement_A1A3_bio[99])</f>
        <v>0</v>
      </c>
      <c r="DT847">
        <f ca="1">SUMIF($D$65:$D$114,"New",Carbon_byElement_A1A3_bio[100])</f>
        <v>0</v>
      </c>
      <c r="DU847">
        <f ca="1">SUMIF($D$65:$D$114,"New",Carbon_byElement_A1A3_bio[101])</f>
        <v>0</v>
      </c>
      <c r="DV847">
        <f ca="1">SUMIF($D$65:$D$114,"New",Carbon_byElement_A1A3_bio[102])</f>
        <v>0</v>
      </c>
      <c r="DW847">
        <f ca="1">SUMIF($D$65:$D$114,"New",Carbon_byElement_A1A3_bio[103])</f>
        <v>0</v>
      </c>
      <c r="DX847">
        <f ca="1">SUMIF($D$65:$D$114,"New",Carbon_byElement_A1A3_bio[104])</f>
        <v>0</v>
      </c>
      <c r="DY847">
        <f ca="1">SUMIF($D$65:$D$114,"New",Carbon_byElement_A1A3_bio[105])</f>
        <v>0</v>
      </c>
      <c r="DZ847">
        <f ca="1">SUMIF($D$65:$D$114,"New",Carbon_byElement_A1A3_bio[106])</f>
        <v>0</v>
      </c>
      <c r="EA847">
        <f ca="1">SUMIF($D$65:$D$114,"New",Carbon_byElement_A1A3_bio[107])</f>
        <v>0</v>
      </c>
      <c r="EB847">
        <f ca="1">SUMIF($D$65:$D$114,"New",Carbon_byElement_A1A3_bio[108])</f>
        <v>0</v>
      </c>
      <c r="EC847">
        <f ca="1">SUMIF($D$65:$D$114,"New",Carbon_byElement_A1A3_bio[109])</f>
        <v>0</v>
      </c>
      <c r="ED847">
        <f ca="1">SUMIF($D$65:$D$114,"New",Carbon_byElement_A1A3_bio[110])</f>
        <v>0</v>
      </c>
      <c r="EE847">
        <f ca="1">SUMIF($D$65:$D$114,"New",Carbon_byElement_A1A3_bio[111])</f>
        <v>0</v>
      </c>
      <c r="EF847">
        <f ca="1">SUMIF($D$65:$D$114,"New",Carbon_byElement_A1A3_bio[112])</f>
        <v>0</v>
      </c>
      <c r="EG847">
        <f ca="1">SUMIF($D$65:$D$114,"New",Carbon_byElement_A1A3_bio[113])</f>
        <v>0</v>
      </c>
      <c r="EH847">
        <f ca="1">SUMIF($D$65:$D$114,"New",Carbon_byElement_A1A3_bio[114])</f>
        <v>0</v>
      </c>
      <c r="EI847">
        <f ca="1">SUMIF($D$65:$D$114,"New",Carbon_byElement_A1A3_bio[115])</f>
        <v>0</v>
      </c>
      <c r="EJ847">
        <f ca="1">SUMIF($D$65:$D$114,"New",Carbon_byElement_A1A3_bio[116])</f>
        <v>0</v>
      </c>
      <c r="EK847">
        <f ca="1">SUMIF($D$65:$D$114,"New",Carbon_byElement_A1A3_bio[117])</f>
        <v>0</v>
      </c>
      <c r="EL847">
        <f ca="1">SUMIF($D$65:$D$114,"New",Carbon_byElement_A1A3_bio[118])</f>
        <v>0</v>
      </c>
      <c r="EM847">
        <f ca="1">SUMIF($D$65:$D$114,"New",Carbon_byElement_A1A3_bio[119])</f>
        <v>0</v>
      </c>
      <c r="EN847" s="91">
        <f ca="1">SUMIF($D$65:$D$114,"New",Carbon_byElement_A1A3_bio[120])</f>
        <v>0</v>
      </c>
    </row>
    <row r="848" spans="1:144">
      <c r="A848" t="s">
        <v>244</v>
      </c>
      <c r="D848" t="s">
        <v>431</v>
      </c>
      <c r="E848" t="s">
        <v>431</v>
      </c>
      <c r="F848" t="s">
        <v>431</v>
      </c>
      <c r="G848" t="s">
        <v>431</v>
      </c>
      <c r="H848" t="s">
        <v>431</v>
      </c>
      <c r="I848" t="s">
        <v>430</v>
      </c>
      <c r="J848" t="s">
        <v>430</v>
      </c>
      <c r="X848" s="91">
        <f ca="1">SUMIF($D$791:$D$840,"New",Carbon_byElement_A4[0])</f>
        <v>0</v>
      </c>
      <c r="Y848">
        <f ca="1">SUMIF($D$791:$D$840,"New",Carbon_byElement_A4[1])</f>
        <v>0</v>
      </c>
      <c r="Z848">
        <f ca="1">SUMIF($D$791:$D$840,"New",Carbon_byElement_A4[2])</f>
        <v>0</v>
      </c>
      <c r="AA848">
        <f ca="1">SUMIF($D$791:$D$840,"New",Carbon_byElement_A4[3])</f>
        <v>0</v>
      </c>
      <c r="AB848">
        <f ca="1">SUMIF($D$791:$D$840,"New",Carbon_byElement_A4[4])</f>
        <v>0</v>
      </c>
      <c r="AC848">
        <f ca="1">SUMIF($D$791:$D$840,"New",Carbon_byElement_A4[5])</f>
        <v>0</v>
      </c>
      <c r="AD848">
        <f ca="1">SUMIF($D$791:$D$840,"New",Carbon_byElement_A4[6])</f>
        <v>0</v>
      </c>
      <c r="AE848">
        <f ca="1">SUMIF($D$791:$D$840,"New",Carbon_byElement_A4[7])</f>
        <v>0</v>
      </c>
      <c r="AF848">
        <f ca="1">SUMIF($D$791:$D$840,"New",Carbon_byElement_A4[8])</f>
        <v>0</v>
      </c>
      <c r="AG848">
        <f ca="1">SUMIF($D$791:$D$840,"New",Carbon_byElement_A4[9])</f>
        <v>0</v>
      </c>
      <c r="AH848">
        <f ca="1">SUMIF($D$791:$D$840,"New",Carbon_byElement_A4[10])</f>
        <v>0</v>
      </c>
      <c r="AI848">
        <f ca="1">SUMIF($D$791:$D$840,"New",Carbon_byElement_A4[11])</f>
        <v>0</v>
      </c>
      <c r="AJ848">
        <f ca="1">SUMIF($D$791:$D$840,"New",Carbon_byElement_A4[12])</f>
        <v>0</v>
      </c>
      <c r="AK848">
        <f ca="1">SUMIF($D$791:$D$840,"New",Carbon_byElement_A4[13])</f>
        <v>0</v>
      </c>
      <c r="AL848">
        <f ca="1">SUMIF($D$791:$D$840,"New",Carbon_byElement_A4[14])</f>
        <v>0</v>
      </c>
      <c r="AM848">
        <f ca="1">SUMIF($D$791:$D$840,"New",Carbon_byElement_A4[15])</f>
        <v>0</v>
      </c>
      <c r="AN848">
        <f ca="1">SUMIF($D$791:$D$840,"New",Carbon_byElement_A4[16])</f>
        <v>0</v>
      </c>
      <c r="AO848">
        <f ca="1">SUMIF($D$791:$D$840,"New",Carbon_byElement_A4[17])</f>
        <v>0</v>
      </c>
      <c r="AP848">
        <f ca="1">SUMIF($D$791:$D$840,"New",Carbon_byElement_A4[18])</f>
        <v>0</v>
      </c>
      <c r="AQ848">
        <f ca="1">SUMIF($D$791:$D$840,"New",Carbon_byElement_A4[19])</f>
        <v>0</v>
      </c>
      <c r="AR848">
        <f ca="1">SUMIF($D$791:$D$840,"New",Carbon_byElement_A4[20])</f>
        <v>0</v>
      </c>
      <c r="AS848">
        <f ca="1">SUMIF($D$791:$D$840,"New",Carbon_byElement_A4[21])</f>
        <v>0</v>
      </c>
      <c r="AT848">
        <f ca="1">SUMIF($D$791:$D$840,"New",Carbon_byElement_A4[22])</f>
        <v>0</v>
      </c>
      <c r="AU848">
        <f ca="1">SUMIF($D$791:$D$840,"New",Carbon_byElement_A4[23])</f>
        <v>0</v>
      </c>
      <c r="AV848">
        <f ca="1">SUMIF($D$791:$D$840,"New",Carbon_byElement_A4[24])</f>
        <v>0</v>
      </c>
      <c r="AW848">
        <f ca="1">SUMIF($D$791:$D$840,"New",Carbon_byElement_A4[25])</f>
        <v>0</v>
      </c>
      <c r="AX848">
        <f ca="1">SUMIF($D$791:$D$840,"New",Carbon_byElement_A4[26])</f>
        <v>0</v>
      </c>
      <c r="AY848">
        <f ca="1">SUMIF($D$791:$D$840,"New",Carbon_byElement_A4[27])</f>
        <v>0</v>
      </c>
      <c r="AZ848">
        <f ca="1">SUMIF($D$791:$D$840,"New",Carbon_byElement_A4[28])</f>
        <v>0</v>
      </c>
      <c r="BA848">
        <f ca="1">SUMIF($D$791:$D$840,"New",Carbon_byElement_A4[29])</f>
        <v>0</v>
      </c>
      <c r="BB848" s="91">
        <f ca="1">SUMIF($D$791:$D$840,"New",Carbon_byElement_A4[30])</f>
        <v>0</v>
      </c>
      <c r="BC848">
        <f ca="1">SUMIF($D$791:$D$840,"New",Carbon_byElement_A4[31])</f>
        <v>0</v>
      </c>
      <c r="BD848">
        <f ca="1">SUMIF($D$791:$D$840,"New",Carbon_byElement_A4[32])</f>
        <v>0</v>
      </c>
      <c r="BE848">
        <f ca="1">SUMIF($D$791:$D$840,"New",Carbon_byElement_A4[33])</f>
        <v>0</v>
      </c>
      <c r="BF848">
        <f ca="1">SUMIF($D$791:$D$840,"New",Carbon_byElement_A4[34])</f>
        <v>0</v>
      </c>
      <c r="BG848">
        <f ca="1">SUMIF($D$791:$D$840,"New",Carbon_byElement_A4[35])</f>
        <v>0</v>
      </c>
      <c r="BH848">
        <f ca="1">SUMIF($D$791:$D$840,"New",Carbon_byElement_A4[36])</f>
        <v>0</v>
      </c>
      <c r="BI848">
        <f ca="1">SUMIF($D$791:$D$840,"New",Carbon_byElement_A4[37])</f>
        <v>0</v>
      </c>
      <c r="BJ848">
        <f ca="1">SUMIF($D$791:$D$840,"New",Carbon_byElement_A4[38])</f>
        <v>0</v>
      </c>
      <c r="BK848">
        <f ca="1">SUMIF($D$791:$D$840,"New",Carbon_byElement_A4[39])</f>
        <v>0</v>
      </c>
      <c r="BL848">
        <f ca="1">SUMIF($D$791:$D$840,"New",Carbon_byElement_A4[40])</f>
        <v>0</v>
      </c>
      <c r="BM848">
        <f ca="1">SUMIF($D$791:$D$840,"New",Carbon_byElement_A4[41])</f>
        <v>0</v>
      </c>
      <c r="BN848">
        <f ca="1">SUMIF($D$791:$D$840,"New",Carbon_byElement_A4[42])</f>
        <v>0</v>
      </c>
      <c r="BO848">
        <f ca="1">SUMIF($D$791:$D$840,"New",Carbon_byElement_A4[43])</f>
        <v>0</v>
      </c>
      <c r="BP848">
        <f ca="1">SUMIF($D$791:$D$840,"New",Carbon_byElement_A4[44])</f>
        <v>0</v>
      </c>
      <c r="BQ848">
        <f ca="1">SUMIF($D$791:$D$840,"New",Carbon_byElement_A4[45])</f>
        <v>0</v>
      </c>
      <c r="BR848">
        <f ca="1">SUMIF($D$791:$D$840,"New",Carbon_byElement_A4[46])</f>
        <v>0</v>
      </c>
      <c r="BS848">
        <f ca="1">SUMIF($D$791:$D$840,"New",Carbon_byElement_A4[47])</f>
        <v>0</v>
      </c>
      <c r="BT848">
        <f ca="1">SUMIF($D$791:$D$840,"New",Carbon_byElement_A4[48])</f>
        <v>0</v>
      </c>
      <c r="BU848">
        <f ca="1">SUMIF($D$791:$D$840,"New",Carbon_byElement_A4[49])</f>
        <v>0</v>
      </c>
      <c r="BV848">
        <f ca="1">SUMIF($D$791:$D$840,"New",Carbon_byElement_A4[50])</f>
        <v>0</v>
      </c>
      <c r="BW848">
        <f ca="1">SUMIF($D$791:$D$840,"New",Carbon_byElement_A4[51])</f>
        <v>0</v>
      </c>
      <c r="BX848">
        <f ca="1">SUMIF($D$791:$D$840,"New",Carbon_byElement_A4[52])</f>
        <v>0</v>
      </c>
      <c r="BY848">
        <f ca="1">SUMIF($D$791:$D$840,"New",Carbon_byElement_A4[53])</f>
        <v>0</v>
      </c>
      <c r="BZ848">
        <f ca="1">SUMIF($D$791:$D$840,"New",Carbon_byElement_A4[54])</f>
        <v>0</v>
      </c>
      <c r="CA848">
        <f ca="1">SUMIF($D$791:$D$840,"New",Carbon_byElement_A4[55])</f>
        <v>0</v>
      </c>
      <c r="CB848">
        <f ca="1">SUMIF($D$791:$D$840,"New",Carbon_byElement_A4[56])</f>
        <v>0</v>
      </c>
      <c r="CC848">
        <f ca="1">SUMIF($D$791:$D$840,"New",Carbon_byElement_A4[57])</f>
        <v>0</v>
      </c>
      <c r="CD848">
        <f ca="1">SUMIF($D$791:$D$840,"New",Carbon_byElement_A4[58])</f>
        <v>0</v>
      </c>
      <c r="CE848">
        <f ca="1">SUMIF($D$791:$D$840,"New",Carbon_byElement_A4[59])</f>
        <v>0</v>
      </c>
      <c r="CF848" s="91">
        <f ca="1">SUMIF($D$791:$D$840,"New",Carbon_byElement_A4[60])</f>
        <v>0</v>
      </c>
      <c r="CG848">
        <f ca="1">SUMIF($D$791:$D$840,"New",Carbon_byElement_A4[61])</f>
        <v>0</v>
      </c>
      <c r="CH848">
        <f ca="1">SUMIF($D$791:$D$840,"New",Carbon_byElement_A4[62])</f>
        <v>0</v>
      </c>
      <c r="CI848">
        <f ca="1">SUMIF($D$791:$D$840,"New",Carbon_byElement_A4[63])</f>
        <v>0</v>
      </c>
      <c r="CJ848">
        <f ca="1">SUMIF($D$791:$D$840,"New",Carbon_byElement_A4[64])</f>
        <v>0</v>
      </c>
      <c r="CK848">
        <f ca="1">SUMIF($D$791:$D$840,"New",Carbon_byElement_A4[65])</f>
        <v>0</v>
      </c>
      <c r="CL848">
        <f ca="1">SUMIF($D$791:$D$840,"New",Carbon_byElement_A4[66])</f>
        <v>0</v>
      </c>
      <c r="CM848">
        <f ca="1">SUMIF($D$791:$D$840,"New",Carbon_byElement_A4[67])</f>
        <v>0</v>
      </c>
      <c r="CN848">
        <f ca="1">SUMIF($D$791:$D$840,"New",Carbon_byElement_A4[68])</f>
        <v>0</v>
      </c>
      <c r="CO848">
        <f ca="1">SUMIF($D$791:$D$840,"New",Carbon_byElement_A4[69])</f>
        <v>0</v>
      </c>
      <c r="CP848">
        <f ca="1">SUMIF($D$791:$D$840,"New",Carbon_byElement_A4[70])</f>
        <v>0</v>
      </c>
      <c r="CQ848">
        <f ca="1">SUMIF($D$791:$D$840,"New",Carbon_byElement_A4[71])</f>
        <v>0</v>
      </c>
      <c r="CR848">
        <f ca="1">SUMIF($D$791:$D$840,"New",Carbon_byElement_A4[72])</f>
        <v>0</v>
      </c>
      <c r="CS848">
        <f ca="1">SUMIF($D$791:$D$840,"New",Carbon_byElement_A4[73])</f>
        <v>0</v>
      </c>
      <c r="CT848">
        <f ca="1">SUMIF($D$791:$D$840,"New",Carbon_byElement_A4[74])</f>
        <v>0</v>
      </c>
      <c r="CU848">
        <f ca="1">SUMIF($D$791:$D$840,"New",Carbon_byElement_A4[75])</f>
        <v>0</v>
      </c>
      <c r="CV848">
        <f ca="1">SUMIF($D$791:$D$840,"New",Carbon_byElement_A4[76])</f>
        <v>0</v>
      </c>
      <c r="CW848">
        <f ca="1">SUMIF($D$791:$D$840,"New",Carbon_byElement_A4[77])</f>
        <v>0</v>
      </c>
      <c r="CX848">
        <f ca="1">SUMIF($D$791:$D$840,"New",Carbon_byElement_A4[78])</f>
        <v>0</v>
      </c>
      <c r="CY848">
        <f ca="1">SUMIF($D$791:$D$840,"New",Carbon_byElement_A4[79])</f>
        <v>0</v>
      </c>
      <c r="CZ848">
        <f ca="1">SUMIF($D$791:$D$840,"New",Carbon_byElement_A4[80])</f>
        <v>0</v>
      </c>
      <c r="DA848">
        <f ca="1">SUMIF($D$791:$D$840,"New",Carbon_byElement_A4[81])</f>
        <v>0</v>
      </c>
      <c r="DB848">
        <f ca="1">SUMIF($D$791:$D$840,"New",Carbon_byElement_A4[82])</f>
        <v>0</v>
      </c>
      <c r="DC848">
        <f ca="1">SUMIF($D$791:$D$840,"New",Carbon_byElement_A4[83])</f>
        <v>0</v>
      </c>
      <c r="DD848">
        <f ca="1">SUMIF($D$791:$D$840,"New",Carbon_byElement_A4[84])</f>
        <v>0</v>
      </c>
      <c r="DE848">
        <f ca="1">SUMIF($D$791:$D$840,"New",Carbon_byElement_A4[85])</f>
        <v>0</v>
      </c>
      <c r="DF848">
        <f ca="1">SUMIF($D$791:$D$840,"New",Carbon_byElement_A4[86])</f>
        <v>0</v>
      </c>
      <c r="DG848">
        <f ca="1">SUMIF($D$791:$D$840,"New",Carbon_byElement_A4[87])</f>
        <v>0</v>
      </c>
      <c r="DH848">
        <f ca="1">SUMIF($D$791:$D$840,"New",Carbon_byElement_A4[88])</f>
        <v>0</v>
      </c>
      <c r="DI848">
        <f ca="1">SUMIF($D$791:$D$840,"New",Carbon_byElement_A4[89])</f>
        <v>0</v>
      </c>
      <c r="DJ848" s="91">
        <f ca="1">SUMIF($D$791:$D$840,"New",Carbon_byElement_A4[90])</f>
        <v>0</v>
      </c>
      <c r="DK848">
        <f ca="1">SUMIF($D$791:$D$840,"New",Carbon_byElement_A4[91])</f>
        <v>0</v>
      </c>
      <c r="DL848">
        <f ca="1">SUMIF($D$791:$D$840,"New",Carbon_byElement_A4[92])</f>
        <v>0</v>
      </c>
      <c r="DM848">
        <f ca="1">SUMIF($D$791:$D$840,"New",Carbon_byElement_A4[93])</f>
        <v>0</v>
      </c>
      <c r="DN848">
        <f ca="1">SUMIF($D$791:$D$840,"New",Carbon_byElement_A4[94])</f>
        <v>0</v>
      </c>
      <c r="DO848">
        <f ca="1">SUMIF($D$791:$D$840,"New",Carbon_byElement_A4[95])</f>
        <v>0</v>
      </c>
      <c r="DP848">
        <f ca="1">SUMIF($D$791:$D$840,"New",Carbon_byElement_A4[96])</f>
        <v>0</v>
      </c>
      <c r="DQ848">
        <f ca="1">SUMIF($D$791:$D$840,"New",Carbon_byElement_A4[97])</f>
        <v>0</v>
      </c>
      <c r="DR848">
        <f ca="1">SUMIF($D$791:$D$840,"New",Carbon_byElement_A4[98])</f>
        <v>0</v>
      </c>
      <c r="DS848">
        <f ca="1">SUMIF($D$791:$D$840,"New",Carbon_byElement_A4[99])</f>
        <v>0</v>
      </c>
      <c r="DT848">
        <f ca="1">SUMIF($D$791:$D$840,"New",Carbon_byElement_A4[100])</f>
        <v>0</v>
      </c>
      <c r="DU848">
        <f ca="1">SUMIF($D$791:$D$840,"New",Carbon_byElement_A4[101])</f>
        <v>0</v>
      </c>
      <c r="DV848">
        <f ca="1">SUMIF($D$791:$D$840,"New",Carbon_byElement_A4[102])</f>
        <v>0</v>
      </c>
      <c r="DW848">
        <f ca="1">SUMIF($D$791:$D$840,"New",Carbon_byElement_A4[103])</f>
        <v>0</v>
      </c>
      <c r="DX848">
        <f ca="1">SUMIF($D$791:$D$840,"New",Carbon_byElement_A4[104])</f>
        <v>0</v>
      </c>
      <c r="DY848">
        <f ca="1">SUMIF($D$791:$D$840,"New",Carbon_byElement_A4[105])</f>
        <v>0</v>
      </c>
      <c r="DZ848">
        <f ca="1">SUMIF($D$791:$D$840,"New",Carbon_byElement_A4[106])</f>
        <v>0</v>
      </c>
      <c r="EA848">
        <f ca="1">SUMIF($D$791:$D$840,"New",Carbon_byElement_A4[107])</f>
        <v>0</v>
      </c>
      <c r="EB848">
        <f ca="1">SUMIF($D$791:$D$840,"New",Carbon_byElement_A4[108])</f>
        <v>0</v>
      </c>
      <c r="EC848">
        <f ca="1">SUMIF($D$791:$D$840,"New",Carbon_byElement_A4[109])</f>
        <v>0</v>
      </c>
      <c r="ED848">
        <f ca="1">SUMIF($D$791:$D$840,"New",Carbon_byElement_A4[110])</f>
        <v>0</v>
      </c>
      <c r="EE848">
        <f ca="1">SUMIF($D$791:$D$840,"New",Carbon_byElement_A4[111])</f>
        <v>0</v>
      </c>
      <c r="EF848">
        <f ca="1">SUMIF($D$791:$D$840,"New",Carbon_byElement_A4[112])</f>
        <v>0</v>
      </c>
      <c r="EG848">
        <f ca="1">SUMIF($D$791:$D$840,"New",Carbon_byElement_A4[113])</f>
        <v>0</v>
      </c>
      <c r="EH848">
        <f ca="1">SUMIF($D$791:$D$840,"New",Carbon_byElement_A4[114])</f>
        <v>0</v>
      </c>
      <c r="EI848">
        <f ca="1">SUMIF($D$791:$D$840,"New",Carbon_byElement_A4[115])</f>
        <v>0</v>
      </c>
      <c r="EJ848">
        <f ca="1">SUMIF($D$791:$D$840,"New",Carbon_byElement_A4[116])</f>
        <v>0</v>
      </c>
      <c r="EK848">
        <f ca="1">SUMIF($D$791:$D$840,"New",Carbon_byElement_A4[117])</f>
        <v>0</v>
      </c>
      <c r="EL848">
        <f ca="1">SUMIF($D$791:$D$840,"New",Carbon_byElement_A4[118])</f>
        <v>0</v>
      </c>
      <c r="EM848">
        <f ca="1">SUMIF($D$791:$D$840,"New",Carbon_byElement_A4[119])</f>
        <v>0</v>
      </c>
      <c r="EN848" s="91">
        <f ca="1">SUMIF($D$791:$D$840,"New",Carbon_byElement_A4[120])</f>
        <v>0</v>
      </c>
    </row>
    <row r="849" spans="1:144">
      <c r="A849" t="s">
        <v>245</v>
      </c>
      <c r="D849" t="s">
        <v>431</v>
      </c>
      <c r="E849" t="s">
        <v>431</v>
      </c>
      <c r="F849" t="s">
        <v>431</v>
      </c>
      <c r="G849" t="s">
        <v>431</v>
      </c>
      <c r="H849" t="s">
        <v>431</v>
      </c>
      <c r="I849" t="s">
        <v>430</v>
      </c>
      <c r="J849" t="s">
        <v>430</v>
      </c>
      <c r="X849" s="91">
        <f ca="1">SUMIF($D$173:$D$222,"New",Carbon_byElement_A5[0])</f>
        <v>0</v>
      </c>
      <c r="Y849">
        <f ca="1">SUMIF($D$173:$D$222,"New",Carbon_byElement_A5[1])</f>
        <v>0</v>
      </c>
      <c r="Z849">
        <f ca="1">SUMIF($D$173:$D$222,"New",Carbon_byElement_A5[2])</f>
        <v>0</v>
      </c>
      <c r="AA849">
        <f ca="1">SUMIF($D$173:$D$222,"New",Carbon_byElement_A5[3])</f>
        <v>0</v>
      </c>
      <c r="AB849">
        <f ca="1">SUMIF($D$173:$D$222,"New",Carbon_byElement_A5[4])</f>
        <v>0</v>
      </c>
      <c r="AC849">
        <f ca="1">SUMIF($D$173:$D$222,"New",Carbon_byElement_A5[5])</f>
        <v>0</v>
      </c>
      <c r="AD849">
        <f ca="1">SUMIF($D$173:$D$222,"New",Carbon_byElement_A5[6])</f>
        <v>0</v>
      </c>
      <c r="AE849">
        <f ca="1">SUMIF($D$173:$D$222,"New",Carbon_byElement_A5[7])</f>
        <v>0</v>
      </c>
      <c r="AF849">
        <f ca="1">SUMIF($D$173:$D$222,"New",Carbon_byElement_A5[8])</f>
        <v>0</v>
      </c>
      <c r="AG849">
        <f ca="1">SUMIF($D$173:$D$222,"New",Carbon_byElement_A5[9])</f>
        <v>0</v>
      </c>
      <c r="AH849">
        <f ca="1">SUMIF($D$173:$D$222,"New",Carbon_byElement_A5[10])</f>
        <v>0</v>
      </c>
      <c r="AI849">
        <f ca="1">SUMIF($D$173:$D$222,"New",Carbon_byElement_A5[11])</f>
        <v>0</v>
      </c>
      <c r="AJ849">
        <f ca="1">SUMIF($D$173:$D$222,"New",Carbon_byElement_A5[12])</f>
        <v>0</v>
      </c>
      <c r="AK849">
        <f ca="1">SUMIF($D$173:$D$222,"New",Carbon_byElement_A5[13])</f>
        <v>0</v>
      </c>
      <c r="AL849">
        <f ca="1">SUMIF($D$173:$D$222,"New",Carbon_byElement_A5[14])</f>
        <v>0</v>
      </c>
      <c r="AM849">
        <f ca="1">SUMIF($D$173:$D$222,"New",Carbon_byElement_A5[15])</f>
        <v>0</v>
      </c>
      <c r="AN849">
        <f ca="1">SUMIF($D$173:$D$222,"New",Carbon_byElement_A5[16])</f>
        <v>0</v>
      </c>
      <c r="AO849">
        <f ca="1">SUMIF($D$173:$D$222,"New",Carbon_byElement_A5[17])</f>
        <v>0</v>
      </c>
      <c r="AP849">
        <f ca="1">SUMIF($D$173:$D$222,"New",Carbon_byElement_A5[18])</f>
        <v>0</v>
      </c>
      <c r="AQ849">
        <f ca="1">SUMIF($D$173:$D$222,"New",Carbon_byElement_A5[19])</f>
        <v>0</v>
      </c>
      <c r="AR849">
        <f ca="1">SUMIF($D$173:$D$222,"New",Carbon_byElement_A5[20])</f>
        <v>0</v>
      </c>
      <c r="AS849">
        <f ca="1">SUMIF($D$173:$D$222,"New",Carbon_byElement_A5[21])</f>
        <v>0</v>
      </c>
      <c r="AT849">
        <f ca="1">SUMIF($D$173:$D$222,"New",Carbon_byElement_A5[22])</f>
        <v>0</v>
      </c>
      <c r="AU849">
        <f ca="1">SUMIF($D$173:$D$222,"New",Carbon_byElement_A5[23])</f>
        <v>0</v>
      </c>
      <c r="AV849">
        <f ca="1">SUMIF($D$173:$D$222,"New",Carbon_byElement_A5[24])</f>
        <v>0</v>
      </c>
      <c r="AW849">
        <f ca="1">SUMIF($D$173:$D$222,"New",Carbon_byElement_A5[25])</f>
        <v>0</v>
      </c>
      <c r="AX849">
        <f ca="1">SUMIF($D$173:$D$222,"New",Carbon_byElement_A5[26])</f>
        <v>0</v>
      </c>
      <c r="AY849">
        <f ca="1">SUMIF($D$173:$D$222,"New",Carbon_byElement_A5[27])</f>
        <v>0</v>
      </c>
      <c r="AZ849">
        <f ca="1">SUMIF($D$173:$D$222,"New",Carbon_byElement_A5[28])</f>
        <v>0</v>
      </c>
      <c r="BA849">
        <f ca="1">SUMIF($D$173:$D$222,"New",Carbon_byElement_A5[29])</f>
        <v>0</v>
      </c>
      <c r="BB849" s="91">
        <f ca="1">SUMIF($D$173:$D$222,"New",Carbon_byElement_A5[30])</f>
        <v>0</v>
      </c>
      <c r="BC849">
        <f ca="1">SUMIF($D$173:$D$222,"New",Carbon_byElement_A5[31])</f>
        <v>0</v>
      </c>
      <c r="BD849">
        <f ca="1">SUMIF($D$173:$D$222,"New",Carbon_byElement_A5[32])</f>
        <v>0</v>
      </c>
      <c r="BE849">
        <f ca="1">SUMIF($D$173:$D$222,"New",Carbon_byElement_A5[33])</f>
        <v>0</v>
      </c>
      <c r="BF849">
        <f ca="1">SUMIF($D$173:$D$222,"New",Carbon_byElement_A5[34])</f>
        <v>0</v>
      </c>
      <c r="BG849">
        <f ca="1">SUMIF($D$173:$D$222,"New",Carbon_byElement_A5[35])</f>
        <v>0</v>
      </c>
      <c r="BH849">
        <f ca="1">SUMIF($D$173:$D$222,"New",Carbon_byElement_A5[36])</f>
        <v>0</v>
      </c>
      <c r="BI849">
        <f ca="1">SUMIF($D$173:$D$222,"New",Carbon_byElement_A5[37])</f>
        <v>0</v>
      </c>
      <c r="BJ849">
        <f ca="1">SUMIF($D$173:$D$222,"New",Carbon_byElement_A5[38])</f>
        <v>0</v>
      </c>
      <c r="BK849">
        <f ca="1">SUMIF($D$173:$D$222,"New",Carbon_byElement_A5[39])</f>
        <v>0</v>
      </c>
      <c r="BL849">
        <f ca="1">SUMIF($D$173:$D$222,"New",Carbon_byElement_A5[40])</f>
        <v>0</v>
      </c>
      <c r="BM849">
        <f ca="1">SUMIF($D$173:$D$222,"New",Carbon_byElement_A5[41])</f>
        <v>0</v>
      </c>
      <c r="BN849">
        <f ca="1">SUMIF($D$173:$D$222,"New",Carbon_byElement_A5[42])</f>
        <v>0</v>
      </c>
      <c r="BO849">
        <f ca="1">SUMIF($D$173:$D$222,"New",Carbon_byElement_A5[43])</f>
        <v>0</v>
      </c>
      <c r="BP849">
        <f ca="1">SUMIF($D$173:$D$222,"New",Carbon_byElement_A5[44])</f>
        <v>0</v>
      </c>
      <c r="BQ849">
        <f ca="1">SUMIF($D$173:$D$222,"New",Carbon_byElement_A5[45])</f>
        <v>0</v>
      </c>
      <c r="BR849">
        <f ca="1">SUMIF($D$173:$D$222,"New",Carbon_byElement_A5[46])</f>
        <v>0</v>
      </c>
      <c r="BS849">
        <f ca="1">SUMIF($D$173:$D$222,"New",Carbon_byElement_A5[47])</f>
        <v>0</v>
      </c>
      <c r="BT849">
        <f ca="1">SUMIF($D$173:$D$222,"New",Carbon_byElement_A5[48])</f>
        <v>0</v>
      </c>
      <c r="BU849">
        <f ca="1">SUMIF($D$173:$D$222,"New",Carbon_byElement_A5[49])</f>
        <v>0</v>
      </c>
      <c r="BV849">
        <f ca="1">SUMIF($D$173:$D$222,"New",Carbon_byElement_A5[50])</f>
        <v>0</v>
      </c>
      <c r="BW849">
        <f ca="1">SUMIF($D$173:$D$222,"New",Carbon_byElement_A5[51])</f>
        <v>0</v>
      </c>
      <c r="BX849">
        <f ca="1">SUMIF($D$173:$D$222,"New",Carbon_byElement_A5[52])</f>
        <v>0</v>
      </c>
      <c r="BY849">
        <f ca="1">SUMIF($D$173:$D$222,"New",Carbon_byElement_A5[53])</f>
        <v>0</v>
      </c>
      <c r="BZ849">
        <f ca="1">SUMIF($D$173:$D$222,"New",Carbon_byElement_A5[54])</f>
        <v>0</v>
      </c>
      <c r="CA849">
        <f ca="1">SUMIF($D$173:$D$222,"New",Carbon_byElement_A5[55])</f>
        <v>0</v>
      </c>
      <c r="CB849">
        <f ca="1">SUMIF($D$173:$D$222,"New",Carbon_byElement_A5[56])</f>
        <v>0</v>
      </c>
      <c r="CC849">
        <f ca="1">SUMIF($D$173:$D$222,"New",Carbon_byElement_A5[57])</f>
        <v>0</v>
      </c>
      <c r="CD849">
        <f ca="1">SUMIF($D$173:$D$222,"New",Carbon_byElement_A5[58])</f>
        <v>0</v>
      </c>
      <c r="CE849">
        <f ca="1">SUMIF($D$173:$D$222,"New",Carbon_byElement_A5[59])</f>
        <v>0</v>
      </c>
      <c r="CF849" s="91">
        <f ca="1">SUMIF($D$173:$D$222,"New",Carbon_byElement_A5[60])</f>
        <v>0</v>
      </c>
      <c r="CG849">
        <f ca="1">SUMIF($D$173:$D$222,"New",Carbon_byElement_A5[61])</f>
        <v>0</v>
      </c>
      <c r="CH849">
        <f ca="1">SUMIF($D$173:$D$222,"New",Carbon_byElement_A5[62])</f>
        <v>0</v>
      </c>
      <c r="CI849">
        <f ca="1">SUMIF($D$173:$D$222,"New",Carbon_byElement_A5[63])</f>
        <v>0</v>
      </c>
      <c r="CJ849">
        <f ca="1">SUMIF($D$173:$D$222,"New",Carbon_byElement_A5[64])</f>
        <v>0</v>
      </c>
      <c r="CK849">
        <f ca="1">SUMIF($D$173:$D$222,"New",Carbon_byElement_A5[65])</f>
        <v>0</v>
      </c>
      <c r="CL849">
        <f ca="1">SUMIF($D$173:$D$222,"New",Carbon_byElement_A5[66])</f>
        <v>0</v>
      </c>
      <c r="CM849">
        <f ca="1">SUMIF($D$173:$D$222,"New",Carbon_byElement_A5[67])</f>
        <v>0</v>
      </c>
      <c r="CN849">
        <f ca="1">SUMIF($D$173:$D$222,"New",Carbon_byElement_A5[68])</f>
        <v>0</v>
      </c>
      <c r="CO849">
        <f ca="1">SUMIF($D$173:$D$222,"New",Carbon_byElement_A5[69])</f>
        <v>0</v>
      </c>
      <c r="CP849">
        <f ca="1">SUMIF($D$173:$D$222,"New",Carbon_byElement_A5[70])</f>
        <v>0</v>
      </c>
      <c r="CQ849">
        <f ca="1">SUMIF($D$173:$D$222,"New",Carbon_byElement_A5[71])</f>
        <v>0</v>
      </c>
      <c r="CR849">
        <f ca="1">SUMIF($D$173:$D$222,"New",Carbon_byElement_A5[72])</f>
        <v>0</v>
      </c>
      <c r="CS849">
        <f ca="1">SUMIF($D$173:$D$222,"New",Carbon_byElement_A5[73])</f>
        <v>0</v>
      </c>
      <c r="CT849">
        <f ca="1">SUMIF($D$173:$D$222,"New",Carbon_byElement_A5[74])</f>
        <v>0</v>
      </c>
      <c r="CU849">
        <f ca="1">SUMIF($D$173:$D$222,"New",Carbon_byElement_A5[75])</f>
        <v>0</v>
      </c>
      <c r="CV849">
        <f ca="1">SUMIF($D$173:$D$222,"New",Carbon_byElement_A5[76])</f>
        <v>0</v>
      </c>
      <c r="CW849">
        <f ca="1">SUMIF($D$173:$D$222,"New",Carbon_byElement_A5[77])</f>
        <v>0</v>
      </c>
      <c r="CX849">
        <f ca="1">SUMIF($D$173:$D$222,"New",Carbon_byElement_A5[78])</f>
        <v>0</v>
      </c>
      <c r="CY849">
        <f ca="1">SUMIF($D$173:$D$222,"New",Carbon_byElement_A5[79])</f>
        <v>0</v>
      </c>
      <c r="CZ849">
        <f ca="1">SUMIF($D$173:$D$222,"New",Carbon_byElement_A5[80])</f>
        <v>0</v>
      </c>
      <c r="DA849">
        <f ca="1">SUMIF($D$173:$D$222,"New",Carbon_byElement_A5[81])</f>
        <v>0</v>
      </c>
      <c r="DB849">
        <f ca="1">SUMIF($D$173:$D$222,"New",Carbon_byElement_A5[82])</f>
        <v>0</v>
      </c>
      <c r="DC849">
        <f ca="1">SUMIF($D$173:$D$222,"New",Carbon_byElement_A5[83])</f>
        <v>0</v>
      </c>
      <c r="DD849">
        <f ca="1">SUMIF($D$173:$D$222,"New",Carbon_byElement_A5[84])</f>
        <v>0</v>
      </c>
      <c r="DE849">
        <f ca="1">SUMIF($D$173:$D$222,"New",Carbon_byElement_A5[85])</f>
        <v>0</v>
      </c>
      <c r="DF849">
        <f ca="1">SUMIF($D$173:$D$222,"New",Carbon_byElement_A5[86])</f>
        <v>0</v>
      </c>
      <c r="DG849">
        <f ca="1">SUMIF($D$173:$D$222,"New",Carbon_byElement_A5[87])</f>
        <v>0</v>
      </c>
      <c r="DH849">
        <f ca="1">SUMIF($D$173:$D$222,"New",Carbon_byElement_A5[88])</f>
        <v>0</v>
      </c>
      <c r="DI849">
        <f ca="1">SUMIF($D$173:$D$222,"New",Carbon_byElement_A5[89])</f>
        <v>0</v>
      </c>
      <c r="DJ849" s="91">
        <f ca="1">SUMIF($D$173:$D$222,"New",Carbon_byElement_A5[90])</f>
        <v>0</v>
      </c>
      <c r="DK849">
        <f ca="1">SUMIF($D$173:$D$222,"New",Carbon_byElement_A5[91])</f>
        <v>0</v>
      </c>
      <c r="DL849">
        <f ca="1">SUMIF($D$173:$D$222,"New",Carbon_byElement_A5[92])</f>
        <v>0</v>
      </c>
      <c r="DM849">
        <f ca="1">SUMIF($D$173:$D$222,"New",Carbon_byElement_A5[93])</f>
        <v>0</v>
      </c>
      <c r="DN849">
        <f ca="1">SUMIF($D$173:$D$222,"New",Carbon_byElement_A5[94])</f>
        <v>0</v>
      </c>
      <c r="DO849">
        <f ca="1">SUMIF($D$173:$D$222,"New",Carbon_byElement_A5[95])</f>
        <v>0</v>
      </c>
      <c r="DP849">
        <f ca="1">SUMIF($D$173:$D$222,"New",Carbon_byElement_A5[96])</f>
        <v>0</v>
      </c>
      <c r="DQ849">
        <f ca="1">SUMIF($D$173:$D$222,"New",Carbon_byElement_A5[97])</f>
        <v>0</v>
      </c>
      <c r="DR849">
        <f ca="1">SUMIF($D$173:$D$222,"New",Carbon_byElement_A5[98])</f>
        <v>0</v>
      </c>
      <c r="DS849">
        <f ca="1">SUMIF($D$173:$D$222,"New",Carbon_byElement_A5[99])</f>
        <v>0</v>
      </c>
      <c r="DT849">
        <f ca="1">SUMIF($D$173:$D$222,"New",Carbon_byElement_A5[100])</f>
        <v>0</v>
      </c>
      <c r="DU849">
        <f ca="1">SUMIF($D$173:$D$222,"New",Carbon_byElement_A5[101])</f>
        <v>0</v>
      </c>
      <c r="DV849">
        <f ca="1">SUMIF($D$173:$D$222,"New",Carbon_byElement_A5[102])</f>
        <v>0</v>
      </c>
      <c r="DW849">
        <f ca="1">SUMIF($D$173:$D$222,"New",Carbon_byElement_A5[103])</f>
        <v>0</v>
      </c>
      <c r="DX849">
        <f ca="1">SUMIF($D$173:$D$222,"New",Carbon_byElement_A5[104])</f>
        <v>0</v>
      </c>
      <c r="DY849">
        <f ca="1">SUMIF($D$173:$D$222,"New",Carbon_byElement_A5[105])</f>
        <v>0</v>
      </c>
      <c r="DZ849">
        <f ca="1">SUMIF($D$173:$D$222,"New",Carbon_byElement_A5[106])</f>
        <v>0</v>
      </c>
      <c r="EA849">
        <f ca="1">SUMIF($D$173:$D$222,"New",Carbon_byElement_A5[107])</f>
        <v>0</v>
      </c>
      <c r="EB849">
        <f ca="1">SUMIF($D$173:$D$222,"New",Carbon_byElement_A5[108])</f>
        <v>0</v>
      </c>
      <c r="EC849">
        <f ca="1">SUMIF($D$173:$D$222,"New",Carbon_byElement_A5[109])</f>
        <v>0</v>
      </c>
      <c r="ED849">
        <f ca="1">SUMIF($D$173:$D$222,"New",Carbon_byElement_A5[110])</f>
        <v>0</v>
      </c>
      <c r="EE849">
        <f ca="1">SUMIF($D$173:$D$222,"New",Carbon_byElement_A5[111])</f>
        <v>0</v>
      </c>
      <c r="EF849">
        <f ca="1">SUMIF($D$173:$D$222,"New",Carbon_byElement_A5[112])</f>
        <v>0</v>
      </c>
      <c r="EG849">
        <f ca="1">SUMIF($D$173:$D$222,"New",Carbon_byElement_A5[113])</f>
        <v>0</v>
      </c>
      <c r="EH849">
        <f ca="1">SUMIF($D$173:$D$222,"New",Carbon_byElement_A5[114])</f>
        <v>0</v>
      </c>
      <c r="EI849">
        <f ca="1">SUMIF($D$173:$D$222,"New",Carbon_byElement_A5[115])</f>
        <v>0</v>
      </c>
      <c r="EJ849">
        <f ca="1">SUMIF($D$173:$D$222,"New",Carbon_byElement_A5[116])</f>
        <v>0</v>
      </c>
      <c r="EK849">
        <f ca="1">SUMIF($D$173:$D$222,"New",Carbon_byElement_A5[117])</f>
        <v>0</v>
      </c>
      <c r="EL849">
        <f ca="1">SUMIF($D$173:$D$222,"New",Carbon_byElement_A5[118])</f>
        <v>0</v>
      </c>
      <c r="EM849">
        <f ca="1">SUMIF($D$173:$D$222,"New",Carbon_byElement_A5[119])</f>
        <v>0</v>
      </c>
      <c r="EN849" s="91">
        <f ca="1">SUMIF($D$173:$D$222,"New",Carbon_byElement_A5[120])</f>
        <v>0</v>
      </c>
    </row>
    <row r="850" spans="1:144">
      <c r="A850" t="s">
        <v>177</v>
      </c>
      <c r="D850" t="s">
        <v>431</v>
      </c>
      <c r="E850" t="s">
        <v>431</v>
      </c>
      <c r="F850" t="s">
        <v>431</v>
      </c>
      <c r="G850" t="s">
        <v>431</v>
      </c>
      <c r="H850" t="s">
        <v>431</v>
      </c>
      <c r="I850" t="s">
        <v>430</v>
      </c>
      <c r="J850" t="s">
        <v>430</v>
      </c>
      <c r="X850" s="91" t="e">
        <f ca="1">SUM(Carbon_byElement_B1[0])</f>
        <v>#N/A</v>
      </c>
      <c r="Y850" t="e">
        <f ca="1">SUM(Carbon_byElement_B1[1])</f>
        <v>#N/A</v>
      </c>
      <c r="Z850" t="e">
        <f ca="1">SUM(Carbon_byElement_B1[2])</f>
        <v>#N/A</v>
      </c>
      <c r="AA850" t="e">
        <f ca="1">SUM(Carbon_byElement_B1[3])</f>
        <v>#N/A</v>
      </c>
      <c r="AB850" t="e">
        <f ca="1">SUM(Carbon_byElement_B1[4])</f>
        <v>#N/A</v>
      </c>
      <c r="AC850" t="e">
        <f ca="1">SUM(Carbon_byElement_B1[5])</f>
        <v>#N/A</v>
      </c>
      <c r="AD850" t="e">
        <f ca="1">SUM(Carbon_byElement_B1[6])</f>
        <v>#N/A</v>
      </c>
      <c r="AE850" t="e">
        <f ca="1">SUM(Carbon_byElement_B1[7])</f>
        <v>#N/A</v>
      </c>
      <c r="AF850" t="e">
        <f ca="1">SUM(Carbon_byElement_B1[8])</f>
        <v>#N/A</v>
      </c>
      <c r="AG850" t="e">
        <f ca="1">SUM(Carbon_byElement_B1[9])</f>
        <v>#N/A</v>
      </c>
      <c r="AH850" t="e">
        <f ca="1">SUM(Carbon_byElement_B1[10])</f>
        <v>#N/A</v>
      </c>
      <c r="AI850" t="e">
        <f ca="1">SUM(Carbon_byElement_B1[11])</f>
        <v>#N/A</v>
      </c>
      <c r="AJ850" t="e">
        <f ca="1">SUM(Carbon_byElement_B1[12])</f>
        <v>#N/A</v>
      </c>
      <c r="AK850" t="e">
        <f ca="1">SUM(Carbon_byElement_B1[13])</f>
        <v>#N/A</v>
      </c>
      <c r="AL850" t="e">
        <f ca="1">SUM(Carbon_byElement_B1[14])</f>
        <v>#N/A</v>
      </c>
      <c r="AM850" t="e">
        <f ca="1">SUM(Carbon_byElement_B1[15])</f>
        <v>#N/A</v>
      </c>
      <c r="AN850" t="e">
        <f ca="1">SUM(Carbon_byElement_B1[16])</f>
        <v>#N/A</v>
      </c>
      <c r="AO850" t="e">
        <f ca="1">SUM(Carbon_byElement_B1[17])</f>
        <v>#N/A</v>
      </c>
      <c r="AP850" t="e">
        <f ca="1">SUM(Carbon_byElement_B1[18])</f>
        <v>#N/A</v>
      </c>
      <c r="AQ850" t="e">
        <f ca="1">SUM(Carbon_byElement_B1[19])</f>
        <v>#N/A</v>
      </c>
      <c r="AR850" t="e">
        <f ca="1">SUM(Carbon_byElement_B1[20])</f>
        <v>#N/A</v>
      </c>
      <c r="AS850" t="e">
        <f ca="1">SUM(Carbon_byElement_B1[21])</f>
        <v>#N/A</v>
      </c>
      <c r="AT850" t="e">
        <f ca="1">SUM(Carbon_byElement_B1[22])</f>
        <v>#N/A</v>
      </c>
      <c r="AU850" t="e">
        <f ca="1">SUM(Carbon_byElement_B1[23])</f>
        <v>#N/A</v>
      </c>
      <c r="AV850" t="e">
        <f ca="1">SUM(Carbon_byElement_B1[24])</f>
        <v>#N/A</v>
      </c>
      <c r="AW850" t="e">
        <f ca="1">SUM(Carbon_byElement_B1[25])</f>
        <v>#N/A</v>
      </c>
      <c r="AX850" t="e">
        <f ca="1">SUM(Carbon_byElement_B1[26])</f>
        <v>#N/A</v>
      </c>
      <c r="AY850" t="e">
        <f ca="1">SUM(Carbon_byElement_B1[27])</f>
        <v>#N/A</v>
      </c>
      <c r="AZ850" t="e">
        <f ca="1">SUM(Carbon_byElement_B1[28])</f>
        <v>#N/A</v>
      </c>
      <c r="BA850" t="e">
        <f ca="1">SUM(Carbon_byElement_B1[29])</f>
        <v>#N/A</v>
      </c>
      <c r="BB850" s="91" t="e">
        <f ca="1">SUM(Carbon_byElement_B1[30])</f>
        <v>#N/A</v>
      </c>
      <c r="BC850" t="e">
        <f ca="1">SUM(Carbon_byElement_B1[31])</f>
        <v>#N/A</v>
      </c>
      <c r="BD850" t="e">
        <f ca="1">SUM(Carbon_byElement_B1[32])</f>
        <v>#N/A</v>
      </c>
      <c r="BE850" t="e">
        <f ca="1">SUM(Carbon_byElement_B1[33])</f>
        <v>#N/A</v>
      </c>
      <c r="BF850" t="e">
        <f ca="1">SUM(Carbon_byElement_B1[34])</f>
        <v>#N/A</v>
      </c>
      <c r="BG850" t="e">
        <f ca="1">SUM(Carbon_byElement_B1[35])</f>
        <v>#N/A</v>
      </c>
      <c r="BH850" t="e">
        <f ca="1">SUM(Carbon_byElement_B1[36])</f>
        <v>#N/A</v>
      </c>
      <c r="BI850" t="e">
        <f ca="1">SUM(Carbon_byElement_B1[37])</f>
        <v>#N/A</v>
      </c>
      <c r="BJ850" t="e">
        <f ca="1">SUM(Carbon_byElement_B1[38])</f>
        <v>#N/A</v>
      </c>
      <c r="BK850" t="e">
        <f ca="1">SUM(Carbon_byElement_B1[39])</f>
        <v>#N/A</v>
      </c>
      <c r="BL850" t="e">
        <f ca="1">SUM(Carbon_byElement_B1[40])</f>
        <v>#N/A</v>
      </c>
      <c r="BM850" t="e">
        <f ca="1">SUM(Carbon_byElement_B1[41])</f>
        <v>#N/A</v>
      </c>
      <c r="BN850" t="e">
        <f ca="1">SUM(Carbon_byElement_B1[42])</f>
        <v>#N/A</v>
      </c>
      <c r="BO850" t="e">
        <f ca="1">SUM(Carbon_byElement_B1[43])</f>
        <v>#N/A</v>
      </c>
      <c r="BP850" t="e">
        <f ca="1">SUM(Carbon_byElement_B1[44])</f>
        <v>#N/A</v>
      </c>
      <c r="BQ850" t="e">
        <f ca="1">SUM(Carbon_byElement_B1[45])</f>
        <v>#N/A</v>
      </c>
      <c r="BR850" t="e">
        <f ca="1">SUM(Carbon_byElement_B1[46])</f>
        <v>#N/A</v>
      </c>
      <c r="BS850" t="e">
        <f ca="1">SUM(Carbon_byElement_B1[47])</f>
        <v>#N/A</v>
      </c>
      <c r="BT850" t="e">
        <f ca="1">SUM(Carbon_byElement_B1[48])</f>
        <v>#N/A</v>
      </c>
      <c r="BU850" t="e">
        <f ca="1">SUM(Carbon_byElement_B1[49])</f>
        <v>#N/A</v>
      </c>
      <c r="BV850" t="e">
        <f ca="1">SUM(Carbon_byElement_B1[50])</f>
        <v>#N/A</v>
      </c>
      <c r="BW850" t="e">
        <f ca="1">SUM(Carbon_byElement_B1[51])</f>
        <v>#N/A</v>
      </c>
      <c r="BX850" t="e">
        <f ca="1">SUM(Carbon_byElement_B1[52])</f>
        <v>#N/A</v>
      </c>
      <c r="BY850" t="e">
        <f ca="1">SUM(Carbon_byElement_B1[53])</f>
        <v>#N/A</v>
      </c>
      <c r="BZ850" t="e">
        <f ca="1">SUM(Carbon_byElement_B1[54])</f>
        <v>#N/A</v>
      </c>
      <c r="CA850" t="e">
        <f ca="1">SUM(Carbon_byElement_B1[55])</f>
        <v>#N/A</v>
      </c>
      <c r="CB850" t="e">
        <f ca="1">SUM(Carbon_byElement_B1[56])</f>
        <v>#N/A</v>
      </c>
      <c r="CC850" t="e">
        <f ca="1">SUM(Carbon_byElement_B1[57])</f>
        <v>#N/A</v>
      </c>
      <c r="CD850" t="e">
        <f ca="1">SUM(Carbon_byElement_B1[58])</f>
        <v>#N/A</v>
      </c>
      <c r="CE850" t="e">
        <f ca="1">SUM(Carbon_byElement_B1[59])</f>
        <v>#N/A</v>
      </c>
      <c r="CF850" s="91" t="e">
        <f ca="1">SUM(Carbon_byElement_B1[60])</f>
        <v>#N/A</v>
      </c>
      <c r="CG850" t="e">
        <f ca="1">SUM(Carbon_byElement_B1[61])</f>
        <v>#N/A</v>
      </c>
      <c r="CH850" t="e">
        <f ca="1">SUM(Carbon_byElement_B1[62])</f>
        <v>#N/A</v>
      </c>
      <c r="CI850" t="e">
        <f ca="1">SUM(Carbon_byElement_B1[63])</f>
        <v>#N/A</v>
      </c>
      <c r="CJ850" t="e">
        <f ca="1">SUM(Carbon_byElement_B1[64])</f>
        <v>#N/A</v>
      </c>
      <c r="CK850" t="e">
        <f ca="1">SUM(Carbon_byElement_B1[65])</f>
        <v>#N/A</v>
      </c>
      <c r="CL850" t="e">
        <f ca="1">SUM(Carbon_byElement_B1[66])</f>
        <v>#N/A</v>
      </c>
      <c r="CM850" t="e">
        <f ca="1">SUM(Carbon_byElement_B1[67])</f>
        <v>#N/A</v>
      </c>
      <c r="CN850" t="e">
        <f ca="1">SUM(Carbon_byElement_B1[68])</f>
        <v>#N/A</v>
      </c>
      <c r="CO850" t="e">
        <f ca="1">SUM(Carbon_byElement_B1[69])</f>
        <v>#N/A</v>
      </c>
      <c r="CP850" t="e">
        <f ca="1">SUM(Carbon_byElement_B1[70])</f>
        <v>#N/A</v>
      </c>
      <c r="CQ850" t="e">
        <f ca="1">SUM(Carbon_byElement_B1[71])</f>
        <v>#N/A</v>
      </c>
      <c r="CR850" t="e">
        <f ca="1">SUM(Carbon_byElement_B1[72])</f>
        <v>#N/A</v>
      </c>
      <c r="CS850" t="e">
        <f ca="1">SUM(Carbon_byElement_B1[73])</f>
        <v>#N/A</v>
      </c>
      <c r="CT850" t="e">
        <f ca="1">SUM(Carbon_byElement_B1[74])</f>
        <v>#N/A</v>
      </c>
      <c r="CU850" t="e">
        <f ca="1">SUM(Carbon_byElement_B1[75])</f>
        <v>#N/A</v>
      </c>
      <c r="CV850" t="e">
        <f ca="1">SUM(Carbon_byElement_B1[76])</f>
        <v>#N/A</v>
      </c>
      <c r="CW850" t="e">
        <f ca="1">SUM(Carbon_byElement_B1[77])</f>
        <v>#N/A</v>
      </c>
      <c r="CX850" t="e">
        <f ca="1">SUM(Carbon_byElement_B1[78])</f>
        <v>#N/A</v>
      </c>
      <c r="CY850" t="e">
        <f ca="1">SUM(Carbon_byElement_B1[79])</f>
        <v>#N/A</v>
      </c>
      <c r="CZ850" t="e">
        <f ca="1">SUM(Carbon_byElement_B1[80])</f>
        <v>#N/A</v>
      </c>
      <c r="DA850" t="e">
        <f ca="1">SUM(Carbon_byElement_B1[81])</f>
        <v>#N/A</v>
      </c>
      <c r="DB850" t="e">
        <f ca="1">SUM(Carbon_byElement_B1[82])</f>
        <v>#N/A</v>
      </c>
      <c r="DC850" t="e">
        <f ca="1">SUM(Carbon_byElement_B1[83])</f>
        <v>#N/A</v>
      </c>
      <c r="DD850" t="e">
        <f ca="1">SUM(Carbon_byElement_B1[84])</f>
        <v>#N/A</v>
      </c>
      <c r="DE850" t="e">
        <f ca="1">SUM(Carbon_byElement_B1[85])</f>
        <v>#N/A</v>
      </c>
      <c r="DF850" t="e">
        <f ca="1">SUM(Carbon_byElement_B1[86])</f>
        <v>#N/A</v>
      </c>
      <c r="DG850" t="e">
        <f ca="1">SUM(Carbon_byElement_B1[87])</f>
        <v>#N/A</v>
      </c>
      <c r="DH850" t="e">
        <f ca="1">SUM(Carbon_byElement_B1[88])</f>
        <v>#N/A</v>
      </c>
      <c r="DI850" t="e">
        <f ca="1">SUM(Carbon_byElement_B1[89])</f>
        <v>#N/A</v>
      </c>
      <c r="DJ850" s="91" t="e">
        <f ca="1">SUM(Carbon_byElement_B1[90])</f>
        <v>#N/A</v>
      </c>
      <c r="DK850" t="e">
        <f ca="1">SUM(Carbon_byElement_B1[91])</f>
        <v>#N/A</v>
      </c>
      <c r="DL850" t="e">
        <f ca="1">SUM(Carbon_byElement_B1[92])</f>
        <v>#N/A</v>
      </c>
      <c r="DM850" t="e">
        <f ca="1">SUM(Carbon_byElement_B1[93])</f>
        <v>#N/A</v>
      </c>
      <c r="DN850" t="e">
        <f ca="1">SUM(Carbon_byElement_B1[94])</f>
        <v>#N/A</v>
      </c>
      <c r="DO850" t="e">
        <f ca="1">SUM(Carbon_byElement_B1[95])</f>
        <v>#N/A</v>
      </c>
      <c r="DP850" t="e">
        <f ca="1">SUM(Carbon_byElement_B1[96])</f>
        <v>#N/A</v>
      </c>
      <c r="DQ850" t="e">
        <f ca="1">SUM(Carbon_byElement_B1[97])</f>
        <v>#N/A</v>
      </c>
      <c r="DR850" t="e">
        <f ca="1">SUM(Carbon_byElement_B1[98])</f>
        <v>#N/A</v>
      </c>
      <c r="DS850" t="e">
        <f ca="1">SUM(Carbon_byElement_B1[99])</f>
        <v>#N/A</v>
      </c>
      <c r="DT850" t="e">
        <f ca="1">SUM(Carbon_byElement_B1[100])</f>
        <v>#N/A</v>
      </c>
      <c r="DU850" t="e">
        <f ca="1">SUM(Carbon_byElement_B1[101])</f>
        <v>#N/A</v>
      </c>
      <c r="DV850" t="e">
        <f ca="1">SUM(Carbon_byElement_B1[102])</f>
        <v>#N/A</v>
      </c>
      <c r="DW850" t="e">
        <f ca="1">SUM(Carbon_byElement_B1[103])</f>
        <v>#N/A</v>
      </c>
      <c r="DX850" t="e">
        <f ca="1">SUM(Carbon_byElement_B1[104])</f>
        <v>#N/A</v>
      </c>
      <c r="DY850" t="e">
        <f ca="1">SUM(Carbon_byElement_B1[105])</f>
        <v>#N/A</v>
      </c>
      <c r="DZ850" t="e">
        <f ca="1">SUM(Carbon_byElement_B1[106])</f>
        <v>#N/A</v>
      </c>
      <c r="EA850" t="e">
        <f ca="1">SUM(Carbon_byElement_B1[107])</f>
        <v>#N/A</v>
      </c>
      <c r="EB850" t="e">
        <f ca="1">SUM(Carbon_byElement_B1[108])</f>
        <v>#N/A</v>
      </c>
      <c r="EC850" t="e">
        <f ca="1">SUM(Carbon_byElement_B1[109])</f>
        <v>#N/A</v>
      </c>
      <c r="ED850" t="e">
        <f ca="1">SUM(Carbon_byElement_B1[110])</f>
        <v>#N/A</v>
      </c>
      <c r="EE850" t="e">
        <f ca="1">SUM(Carbon_byElement_B1[111])</f>
        <v>#N/A</v>
      </c>
      <c r="EF850" t="e">
        <f ca="1">SUM(Carbon_byElement_B1[112])</f>
        <v>#N/A</v>
      </c>
      <c r="EG850" t="e">
        <f ca="1">SUM(Carbon_byElement_B1[113])</f>
        <v>#N/A</v>
      </c>
      <c r="EH850" t="e">
        <f ca="1">SUM(Carbon_byElement_B1[114])</f>
        <v>#N/A</v>
      </c>
      <c r="EI850" t="e">
        <f ca="1">SUM(Carbon_byElement_B1[115])</f>
        <v>#N/A</v>
      </c>
      <c r="EJ850" t="e">
        <f ca="1">SUM(Carbon_byElement_B1[116])</f>
        <v>#N/A</v>
      </c>
      <c r="EK850" t="e">
        <f ca="1">SUM(Carbon_byElement_B1[117])</f>
        <v>#N/A</v>
      </c>
      <c r="EL850" t="e">
        <f ca="1">SUM(Carbon_byElement_B1[118])</f>
        <v>#N/A</v>
      </c>
      <c r="EM850" t="e">
        <f ca="1">SUM(Carbon_byElement_B1[119])</f>
        <v>#N/A</v>
      </c>
      <c r="EN850" s="91" t="e">
        <f ca="1">SUM(Carbon_byElement_B1[120])</f>
        <v>#N/A</v>
      </c>
    </row>
    <row r="851" spans="1:144">
      <c r="A851" t="s">
        <v>291</v>
      </c>
      <c r="D851" t="s">
        <v>431</v>
      </c>
      <c r="E851" t="s">
        <v>431</v>
      </c>
      <c r="F851" t="s">
        <v>431</v>
      </c>
      <c r="G851" t="s">
        <v>431</v>
      </c>
      <c r="H851" t="s">
        <v>431</v>
      </c>
      <c r="I851" t="s">
        <v>430</v>
      </c>
      <c r="J851" t="s">
        <v>430</v>
      </c>
      <c r="X851" s="91" t="e">
        <f ca="1">SUM(Carbon_byElement_B2[0])</f>
        <v>#N/A</v>
      </c>
      <c r="Y851" t="e">
        <f ca="1">SUM(Carbon_byElement_B2[1])</f>
        <v>#N/A</v>
      </c>
      <c r="Z851" t="e">
        <f ca="1">SUM(Carbon_byElement_B2[2])</f>
        <v>#N/A</v>
      </c>
      <c r="AA851" t="e">
        <f ca="1">SUM(Carbon_byElement_B2[3])</f>
        <v>#N/A</v>
      </c>
      <c r="AB851" t="e">
        <f ca="1">SUM(Carbon_byElement_B2[4])</f>
        <v>#N/A</v>
      </c>
      <c r="AC851" t="e">
        <f ca="1">SUM(Carbon_byElement_B2[5])</f>
        <v>#N/A</v>
      </c>
      <c r="AD851" t="e">
        <f ca="1">SUM(Carbon_byElement_B2[6])</f>
        <v>#N/A</v>
      </c>
      <c r="AE851" t="e">
        <f ca="1">SUM(Carbon_byElement_B2[7])</f>
        <v>#N/A</v>
      </c>
      <c r="AF851" t="e">
        <f ca="1">SUM(Carbon_byElement_B2[8])</f>
        <v>#N/A</v>
      </c>
      <c r="AG851" t="e">
        <f ca="1">SUM(Carbon_byElement_B2[9])</f>
        <v>#N/A</v>
      </c>
      <c r="AH851" t="e">
        <f ca="1">SUM(Carbon_byElement_B2[10])</f>
        <v>#N/A</v>
      </c>
      <c r="AI851" t="e">
        <f ca="1">SUM(Carbon_byElement_B2[11])</f>
        <v>#N/A</v>
      </c>
      <c r="AJ851" t="e">
        <f ca="1">SUM(Carbon_byElement_B2[12])</f>
        <v>#N/A</v>
      </c>
      <c r="AK851" t="e">
        <f ca="1">SUM(Carbon_byElement_B2[13])</f>
        <v>#N/A</v>
      </c>
      <c r="AL851" t="e">
        <f ca="1">SUM(Carbon_byElement_B2[14])</f>
        <v>#N/A</v>
      </c>
      <c r="AM851" t="e">
        <f ca="1">SUM(Carbon_byElement_B2[15])</f>
        <v>#N/A</v>
      </c>
      <c r="AN851" t="e">
        <f ca="1">SUM(Carbon_byElement_B2[16])</f>
        <v>#N/A</v>
      </c>
      <c r="AO851" t="e">
        <f ca="1">SUM(Carbon_byElement_B2[17])</f>
        <v>#N/A</v>
      </c>
      <c r="AP851" t="e">
        <f ca="1">SUM(Carbon_byElement_B2[18])</f>
        <v>#N/A</v>
      </c>
      <c r="AQ851" t="e">
        <f ca="1">SUM(Carbon_byElement_B2[19])</f>
        <v>#N/A</v>
      </c>
      <c r="AR851" t="e">
        <f ca="1">SUM(Carbon_byElement_B2[20])</f>
        <v>#N/A</v>
      </c>
      <c r="AS851" t="e">
        <f ca="1">SUM(Carbon_byElement_B2[21])</f>
        <v>#N/A</v>
      </c>
      <c r="AT851" t="e">
        <f ca="1">SUM(Carbon_byElement_B2[22])</f>
        <v>#N/A</v>
      </c>
      <c r="AU851" t="e">
        <f ca="1">SUM(Carbon_byElement_B2[23])</f>
        <v>#N/A</v>
      </c>
      <c r="AV851" t="e">
        <f ca="1">SUM(Carbon_byElement_B2[24])</f>
        <v>#N/A</v>
      </c>
      <c r="AW851" t="e">
        <f ca="1">SUM(Carbon_byElement_B2[25])</f>
        <v>#N/A</v>
      </c>
      <c r="AX851" t="e">
        <f ca="1">SUM(Carbon_byElement_B2[26])</f>
        <v>#N/A</v>
      </c>
      <c r="AY851" t="e">
        <f ca="1">SUM(Carbon_byElement_B2[27])</f>
        <v>#N/A</v>
      </c>
      <c r="AZ851" t="e">
        <f ca="1">SUM(Carbon_byElement_B2[28])</f>
        <v>#N/A</v>
      </c>
      <c r="BA851" t="e">
        <f ca="1">SUM(Carbon_byElement_B2[29])</f>
        <v>#N/A</v>
      </c>
      <c r="BB851" s="91" t="e">
        <f ca="1">SUM(Carbon_byElement_B2[30])</f>
        <v>#N/A</v>
      </c>
      <c r="BC851" t="e">
        <f ca="1">SUM(Carbon_byElement_B2[31])</f>
        <v>#N/A</v>
      </c>
      <c r="BD851" t="e">
        <f ca="1">SUM(Carbon_byElement_B2[32])</f>
        <v>#N/A</v>
      </c>
      <c r="BE851" t="e">
        <f ca="1">SUM(Carbon_byElement_B2[33])</f>
        <v>#N/A</v>
      </c>
      <c r="BF851" t="e">
        <f ca="1">SUM(Carbon_byElement_B2[34])</f>
        <v>#N/A</v>
      </c>
      <c r="BG851" t="e">
        <f ca="1">SUM(Carbon_byElement_B2[35])</f>
        <v>#N/A</v>
      </c>
      <c r="BH851" t="e">
        <f ca="1">SUM(Carbon_byElement_B2[36])</f>
        <v>#N/A</v>
      </c>
      <c r="BI851" t="e">
        <f ca="1">SUM(Carbon_byElement_B2[37])</f>
        <v>#N/A</v>
      </c>
      <c r="BJ851" t="e">
        <f ca="1">SUM(Carbon_byElement_B2[38])</f>
        <v>#N/A</v>
      </c>
      <c r="BK851" t="e">
        <f ca="1">SUM(Carbon_byElement_B2[39])</f>
        <v>#N/A</v>
      </c>
      <c r="BL851" t="e">
        <f ca="1">SUM(Carbon_byElement_B2[40])</f>
        <v>#N/A</v>
      </c>
      <c r="BM851" t="e">
        <f ca="1">SUM(Carbon_byElement_B2[41])</f>
        <v>#N/A</v>
      </c>
      <c r="BN851" t="e">
        <f ca="1">SUM(Carbon_byElement_B2[42])</f>
        <v>#N/A</v>
      </c>
      <c r="BO851" t="e">
        <f ca="1">SUM(Carbon_byElement_B2[43])</f>
        <v>#N/A</v>
      </c>
      <c r="BP851" t="e">
        <f ca="1">SUM(Carbon_byElement_B2[44])</f>
        <v>#N/A</v>
      </c>
      <c r="BQ851" t="e">
        <f ca="1">SUM(Carbon_byElement_B2[45])</f>
        <v>#N/A</v>
      </c>
      <c r="BR851" t="e">
        <f ca="1">SUM(Carbon_byElement_B2[46])</f>
        <v>#N/A</v>
      </c>
      <c r="BS851" t="e">
        <f ca="1">SUM(Carbon_byElement_B2[47])</f>
        <v>#N/A</v>
      </c>
      <c r="BT851" t="e">
        <f ca="1">SUM(Carbon_byElement_B2[48])</f>
        <v>#N/A</v>
      </c>
      <c r="BU851" t="e">
        <f ca="1">SUM(Carbon_byElement_B2[49])</f>
        <v>#N/A</v>
      </c>
      <c r="BV851" t="e">
        <f ca="1">SUM(Carbon_byElement_B2[50])</f>
        <v>#N/A</v>
      </c>
      <c r="BW851" t="e">
        <f ca="1">SUM(Carbon_byElement_B2[51])</f>
        <v>#N/A</v>
      </c>
      <c r="BX851" t="e">
        <f ca="1">SUM(Carbon_byElement_B2[52])</f>
        <v>#N/A</v>
      </c>
      <c r="BY851" t="e">
        <f ca="1">SUM(Carbon_byElement_B2[53])</f>
        <v>#N/A</v>
      </c>
      <c r="BZ851" t="e">
        <f ca="1">SUM(Carbon_byElement_B2[54])</f>
        <v>#N/A</v>
      </c>
      <c r="CA851" t="e">
        <f ca="1">SUM(Carbon_byElement_B2[55])</f>
        <v>#N/A</v>
      </c>
      <c r="CB851" t="e">
        <f ca="1">SUM(Carbon_byElement_B2[56])</f>
        <v>#N/A</v>
      </c>
      <c r="CC851" t="e">
        <f ca="1">SUM(Carbon_byElement_B2[57])</f>
        <v>#N/A</v>
      </c>
      <c r="CD851" t="e">
        <f ca="1">SUM(Carbon_byElement_B2[58])</f>
        <v>#N/A</v>
      </c>
      <c r="CE851" t="e">
        <f ca="1">SUM(Carbon_byElement_B2[59])</f>
        <v>#N/A</v>
      </c>
      <c r="CF851" s="91" t="e">
        <f ca="1">SUM(Carbon_byElement_B2[60])</f>
        <v>#N/A</v>
      </c>
      <c r="CG851" t="e">
        <f ca="1">SUM(Carbon_byElement_B2[61])</f>
        <v>#N/A</v>
      </c>
      <c r="CH851" t="e">
        <f ca="1">SUM(Carbon_byElement_B2[62])</f>
        <v>#N/A</v>
      </c>
      <c r="CI851" t="e">
        <f ca="1">SUM(Carbon_byElement_B2[63])</f>
        <v>#N/A</v>
      </c>
      <c r="CJ851" t="e">
        <f ca="1">SUM(Carbon_byElement_B2[64])</f>
        <v>#N/A</v>
      </c>
      <c r="CK851" t="e">
        <f ca="1">SUM(Carbon_byElement_B2[65])</f>
        <v>#N/A</v>
      </c>
      <c r="CL851" t="e">
        <f ca="1">SUM(Carbon_byElement_B2[66])</f>
        <v>#N/A</v>
      </c>
      <c r="CM851" t="e">
        <f ca="1">SUM(Carbon_byElement_B2[67])</f>
        <v>#N/A</v>
      </c>
      <c r="CN851" t="e">
        <f ca="1">SUM(Carbon_byElement_B2[68])</f>
        <v>#N/A</v>
      </c>
      <c r="CO851" t="e">
        <f ca="1">SUM(Carbon_byElement_B2[69])</f>
        <v>#N/A</v>
      </c>
      <c r="CP851" t="e">
        <f ca="1">SUM(Carbon_byElement_B2[70])</f>
        <v>#N/A</v>
      </c>
      <c r="CQ851" t="e">
        <f ca="1">SUM(Carbon_byElement_B2[71])</f>
        <v>#N/A</v>
      </c>
      <c r="CR851" t="e">
        <f ca="1">SUM(Carbon_byElement_B2[72])</f>
        <v>#N/A</v>
      </c>
      <c r="CS851" t="e">
        <f ca="1">SUM(Carbon_byElement_B2[73])</f>
        <v>#N/A</v>
      </c>
      <c r="CT851" t="e">
        <f ca="1">SUM(Carbon_byElement_B2[74])</f>
        <v>#N/A</v>
      </c>
      <c r="CU851" t="e">
        <f ca="1">SUM(Carbon_byElement_B2[75])</f>
        <v>#N/A</v>
      </c>
      <c r="CV851" t="e">
        <f ca="1">SUM(Carbon_byElement_B2[76])</f>
        <v>#N/A</v>
      </c>
      <c r="CW851" t="e">
        <f ca="1">SUM(Carbon_byElement_B2[77])</f>
        <v>#N/A</v>
      </c>
      <c r="CX851" t="e">
        <f ca="1">SUM(Carbon_byElement_B2[78])</f>
        <v>#N/A</v>
      </c>
      <c r="CY851" t="e">
        <f ca="1">SUM(Carbon_byElement_B2[79])</f>
        <v>#N/A</v>
      </c>
      <c r="CZ851" t="e">
        <f ca="1">SUM(Carbon_byElement_B2[80])</f>
        <v>#N/A</v>
      </c>
      <c r="DA851" t="e">
        <f ca="1">SUM(Carbon_byElement_B2[81])</f>
        <v>#N/A</v>
      </c>
      <c r="DB851" t="e">
        <f ca="1">SUM(Carbon_byElement_B2[82])</f>
        <v>#N/A</v>
      </c>
      <c r="DC851" t="e">
        <f ca="1">SUM(Carbon_byElement_B2[83])</f>
        <v>#N/A</v>
      </c>
      <c r="DD851" t="e">
        <f ca="1">SUM(Carbon_byElement_B2[84])</f>
        <v>#N/A</v>
      </c>
      <c r="DE851" t="e">
        <f ca="1">SUM(Carbon_byElement_B2[85])</f>
        <v>#N/A</v>
      </c>
      <c r="DF851" t="e">
        <f ca="1">SUM(Carbon_byElement_B2[86])</f>
        <v>#N/A</v>
      </c>
      <c r="DG851" t="e">
        <f ca="1">SUM(Carbon_byElement_B2[87])</f>
        <v>#N/A</v>
      </c>
      <c r="DH851" t="e">
        <f ca="1">SUM(Carbon_byElement_B2[88])</f>
        <v>#N/A</v>
      </c>
      <c r="DI851" t="e">
        <f ca="1">SUM(Carbon_byElement_B2[89])</f>
        <v>#N/A</v>
      </c>
      <c r="DJ851" s="91" t="e">
        <f ca="1">SUM(Carbon_byElement_B2[90])</f>
        <v>#N/A</v>
      </c>
      <c r="DK851" t="e">
        <f ca="1">SUM(Carbon_byElement_B2[91])</f>
        <v>#N/A</v>
      </c>
      <c r="DL851" t="e">
        <f ca="1">SUM(Carbon_byElement_B2[92])</f>
        <v>#N/A</v>
      </c>
      <c r="DM851" t="e">
        <f ca="1">SUM(Carbon_byElement_B2[93])</f>
        <v>#N/A</v>
      </c>
      <c r="DN851" t="e">
        <f ca="1">SUM(Carbon_byElement_B2[94])</f>
        <v>#N/A</v>
      </c>
      <c r="DO851" t="e">
        <f ca="1">SUM(Carbon_byElement_B2[95])</f>
        <v>#N/A</v>
      </c>
      <c r="DP851" t="e">
        <f ca="1">SUM(Carbon_byElement_B2[96])</f>
        <v>#N/A</v>
      </c>
      <c r="DQ851" t="e">
        <f ca="1">SUM(Carbon_byElement_B2[97])</f>
        <v>#N/A</v>
      </c>
      <c r="DR851" t="e">
        <f ca="1">SUM(Carbon_byElement_B2[98])</f>
        <v>#N/A</v>
      </c>
      <c r="DS851" t="e">
        <f ca="1">SUM(Carbon_byElement_B2[99])</f>
        <v>#N/A</v>
      </c>
      <c r="DT851" t="e">
        <f ca="1">SUM(Carbon_byElement_B2[100])</f>
        <v>#N/A</v>
      </c>
      <c r="DU851" t="e">
        <f ca="1">SUM(Carbon_byElement_B2[101])</f>
        <v>#N/A</v>
      </c>
      <c r="DV851" t="e">
        <f ca="1">SUM(Carbon_byElement_B2[102])</f>
        <v>#N/A</v>
      </c>
      <c r="DW851" t="e">
        <f ca="1">SUM(Carbon_byElement_B2[103])</f>
        <v>#N/A</v>
      </c>
      <c r="DX851" t="e">
        <f ca="1">SUM(Carbon_byElement_B2[104])</f>
        <v>#N/A</v>
      </c>
      <c r="DY851" t="e">
        <f ca="1">SUM(Carbon_byElement_B2[105])</f>
        <v>#N/A</v>
      </c>
      <c r="DZ851" t="e">
        <f ca="1">SUM(Carbon_byElement_B2[106])</f>
        <v>#N/A</v>
      </c>
      <c r="EA851" t="e">
        <f ca="1">SUM(Carbon_byElement_B2[107])</f>
        <v>#N/A</v>
      </c>
      <c r="EB851" t="e">
        <f ca="1">SUM(Carbon_byElement_B2[108])</f>
        <v>#N/A</v>
      </c>
      <c r="EC851" t="e">
        <f ca="1">SUM(Carbon_byElement_B2[109])</f>
        <v>#N/A</v>
      </c>
      <c r="ED851" t="e">
        <f ca="1">SUM(Carbon_byElement_B2[110])</f>
        <v>#N/A</v>
      </c>
      <c r="EE851" t="e">
        <f ca="1">SUM(Carbon_byElement_B2[111])</f>
        <v>#N/A</v>
      </c>
      <c r="EF851" t="e">
        <f ca="1">SUM(Carbon_byElement_B2[112])</f>
        <v>#N/A</v>
      </c>
      <c r="EG851" t="e">
        <f ca="1">SUM(Carbon_byElement_B2[113])</f>
        <v>#N/A</v>
      </c>
      <c r="EH851" t="e">
        <f ca="1">SUM(Carbon_byElement_B2[114])</f>
        <v>#N/A</v>
      </c>
      <c r="EI851" t="e">
        <f ca="1">SUM(Carbon_byElement_B2[115])</f>
        <v>#N/A</v>
      </c>
      <c r="EJ851" t="e">
        <f ca="1">SUM(Carbon_byElement_B2[116])</f>
        <v>#N/A</v>
      </c>
      <c r="EK851" t="e">
        <f ca="1">SUM(Carbon_byElement_B2[117])</f>
        <v>#N/A</v>
      </c>
      <c r="EL851" t="e">
        <f ca="1">SUM(Carbon_byElement_B2[118])</f>
        <v>#N/A</v>
      </c>
      <c r="EM851" t="e">
        <f ca="1">SUM(Carbon_byElement_B2[119])</f>
        <v>#N/A</v>
      </c>
      <c r="EN851" s="91" t="e">
        <f ca="1">SUM(Carbon_byElement_B2[120])</f>
        <v>#N/A</v>
      </c>
    </row>
    <row r="852" spans="1:144">
      <c r="A852" t="s">
        <v>292</v>
      </c>
      <c r="D852" t="s">
        <v>431</v>
      </c>
      <c r="E852" t="s">
        <v>431</v>
      </c>
      <c r="F852" t="s">
        <v>431</v>
      </c>
      <c r="G852" t="s">
        <v>431</v>
      </c>
      <c r="H852" t="s">
        <v>431</v>
      </c>
      <c r="I852" t="s">
        <v>430</v>
      </c>
      <c r="J852" t="s">
        <v>430</v>
      </c>
      <c r="X852" s="91" t="e">
        <f ca="1">SUM(Carbon_byElement_B3[0])</f>
        <v>#N/A</v>
      </c>
      <c r="Y852" t="e">
        <f ca="1">SUM(Carbon_byElement_B3[1])</f>
        <v>#N/A</v>
      </c>
      <c r="Z852" t="e">
        <f ca="1">SUM(Carbon_byElement_B3[2])</f>
        <v>#N/A</v>
      </c>
      <c r="AA852" t="e">
        <f ca="1">SUM(Carbon_byElement_B3[3])</f>
        <v>#N/A</v>
      </c>
      <c r="AB852" t="e">
        <f ca="1">SUM(Carbon_byElement_B3[4])</f>
        <v>#N/A</v>
      </c>
      <c r="AC852" t="e">
        <f ca="1">SUM(Carbon_byElement_B3[5])</f>
        <v>#N/A</v>
      </c>
      <c r="AD852" t="e">
        <f ca="1">SUM(Carbon_byElement_B3[6])</f>
        <v>#N/A</v>
      </c>
      <c r="AE852" t="e">
        <f ca="1">SUM(Carbon_byElement_B3[7])</f>
        <v>#N/A</v>
      </c>
      <c r="AF852" t="e">
        <f ca="1">SUM(Carbon_byElement_B3[8])</f>
        <v>#N/A</v>
      </c>
      <c r="AG852" t="e">
        <f ca="1">SUM(Carbon_byElement_B3[9])</f>
        <v>#N/A</v>
      </c>
      <c r="AH852" t="e">
        <f ca="1">SUM(Carbon_byElement_B3[10])</f>
        <v>#N/A</v>
      </c>
      <c r="AI852" t="e">
        <f ca="1">SUM(Carbon_byElement_B3[11])</f>
        <v>#N/A</v>
      </c>
      <c r="AJ852" t="e">
        <f ca="1">SUM(Carbon_byElement_B3[12])</f>
        <v>#N/A</v>
      </c>
      <c r="AK852" t="e">
        <f ca="1">SUM(Carbon_byElement_B3[13])</f>
        <v>#N/A</v>
      </c>
      <c r="AL852" t="e">
        <f ca="1">SUM(Carbon_byElement_B3[14])</f>
        <v>#N/A</v>
      </c>
      <c r="AM852" t="e">
        <f ca="1">SUM(Carbon_byElement_B3[15])</f>
        <v>#N/A</v>
      </c>
      <c r="AN852" t="e">
        <f ca="1">SUM(Carbon_byElement_B3[16])</f>
        <v>#N/A</v>
      </c>
      <c r="AO852" t="e">
        <f ca="1">SUM(Carbon_byElement_B3[17])</f>
        <v>#N/A</v>
      </c>
      <c r="AP852" t="e">
        <f ca="1">SUM(Carbon_byElement_B3[18])</f>
        <v>#N/A</v>
      </c>
      <c r="AQ852" t="e">
        <f ca="1">SUM(Carbon_byElement_B3[19])</f>
        <v>#N/A</v>
      </c>
      <c r="AR852" t="e">
        <f ca="1">SUM(Carbon_byElement_B3[20])</f>
        <v>#N/A</v>
      </c>
      <c r="AS852" t="e">
        <f ca="1">SUM(Carbon_byElement_B3[21])</f>
        <v>#N/A</v>
      </c>
      <c r="AT852" t="e">
        <f ca="1">SUM(Carbon_byElement_B3[22])</f>
        <v>#N/A</v>
      </c>
      <c r="AU852" t="e">
        <f ca="1">SUM(Carbon_byElement_B3[23])</f>
        <v>#N/A</v>
      </c>
      <c r="AV852" t="e">
        <f ca="1">SUM(Carbon_byElement_B3[24])</f>
        <v>#N/A</v>
      </c>
      <c r="AW852" t="e">
        <f ca="1">SUM(Carbon_byElement_B3[25])</f>
        <v>#N/A</v>
      </c>
      <c r="AX852" t="e">
        <f ca="1">SUM(Carbon_byElement_B3[26])</f>
        <v>#N/A</v>
      </c>
      <c r="AY852" t="e">
        <f ca="1">SUM(Carbon_byElement_B3[27])</f>
        <v>#N/A</v>
      </c>
      <c r="AZ852" t="e">
        <f ca="1">SUM(Carbon_byElement_B3[28])</f>
        <v>#N/A</v>
      </c>
      <c r="BA852" t="e">
        <f ca="1">SUM(Carbon_byElement_B3[29])</f>
        <v>#N/A</v>
      </c>
      <c r="BB852" s="91" t="e">
        <f ca="1">SUM(Carbon_byElement_B3[30])</f>
        <v>#N/A</v>
      </c>
      <c r="BC852" t="e">
        <f ca="1">SUM(Carbon_byElement_B3[31])</f>
        <v>#N/A</v>
      </c>
      <c r="BD852" t="e">
        <f ca="1">SUM(Carbon_byElement_B3[32])</f>
        <v>#N/A</v>
      </c>
      <c r="BE852" t="e">
        <f ca="1">SUM(Carbon_byElement_B3[33])</f>
        <v>#N/A</v>
      </c>
      <c r="BF852" t="e">
        <f ca="1">SUM(Carbon_byElement_B3[34])</f>
        <v>#N/A</v>
      </c>
      <c r="BG852" t="e">
        <f ca="1">SUM(Carbon_byElement_B3[35])</f>
        <v>#N/A</v>
      </c>
      <c r="BH852" t="e">
        <f ca="1">SUM(Carbon_byElement_B3[36])</f>
        <v>#N/A</v>
      </c>
      <c r="BI852" t="e">
        <f ca="1">SUM(Carbon_byElement_B3[37])</f>
        <v>#N/A</v>
      </c>
      <c r="BJ852" t="e">
        <f ca="1">SUM(Carbon_byElement_B3[38])</f>
        <v>#N/A</v>
      </c>
      <c r="BK852" t="e">
        <f ca="1">SUM(Carbon_byElement_B3[39])</f>
        <v>#N/A</v>
      </c>
      <c r="BL852" t="e">
        <f ca="1">SUM(Carbon_byElement_B3[40])</f>
        <v>#N/A</v>
      </c>
      <c r="BM852" t="e">
        <f ca="1">SUM(Carbon_byElement_B3[41])</f>
        <v>#N/A</v>
      </c>
      <c r="BN852" t="e">
        <f ca="1">SUM(Carbon_byElement_B3[42])</f>
        <v>#N/A</v>
      </c>
      <c r="BO852" t="e">
        <f ca="1">SUM(Carbon_byElement_B3[43])</f>
        <v>#N/A</v>
      </c>
      <c r="BP852" t="e">
        <f ca="1">SUM(Carbon_byElement_B3[44])</f>
        <v>#N/A</v>
      </c>
      <c r="BQ852" t="e">
        <f ca="1">SUM(Carbon_byElement_B3[45])</f>
        <v>#N/A</v>
      </c>
      <c r="BR852" t="e">
        <f ca="1">SUM(Carbon_byElement_B3[46])</f>
        <v>#N/A</v>
      </c>
      <c r="BS852" t="e">
        <f ca="1">SUM(Carbon_byElement_B3[47])</f>
        <v>#N/A</v>
      </c>
      <c r="BT852" t="e">
        <f ca="1">SUM(Carbon_byElement_B3[48])</f>
        <v>#N/A</v>
      </c>
      <c r="BU852" t="e">
        <f ca="1">SUM(Carbon_byElement_B3[49])</f>
        <v>#N/A</v>
      </c>
      <c r="BV852" t="e">
        <f ca="1">SUM(Carbon_byElement_B3[50])</f>
        <v>#N/A</v>
      </c>
      <c r="BW852" t="e">
        <f ca="1">SUM(Carbon_byElement_B3[51])</f>
        <v>#N/A</v>
      </c>
      <c r="BX852" t="e">
        <f ca="1">SUM(Carbon_byElement_B3[52])</f>
        <v>#N/A</v>
      </c>
      <c r="BY852" t="e">
        <f ca="1">SUM(Carbon_byElement_B3[53])</f>
        <v>#N/A</v>
      </c>
      <c r="BZ852" t="e">
        <f ca="1">SUM(Carbon_byElement_B3[54])</f>
        <v>#N/A</v>
      </c>
      <c r="CA852" t="e">
        <f ca="1">SUM(Carbon_byElement_B3[55])</f>
        <v>#N/A</v>
      </c>
      <c r="CB852" t="e">
        <f ca="1">SUM(Carbon_byElement_B3[56])</f>
        <v>#N/A</v>
      </c>
      <c r="CC852" t="e">
        <f ca="1">SUM(Carbon_byElement_B3[57])</f>
        <v>#N/A</v>
      </c>
      <c r="CD852" t="e">
        <f ca="1">SUM(Carbon_byElement_B3[58])</f>
        <v>#N/A</v>
      </c>
      <c r="CE852" t="e">
        <f ca="1">SUM(Carbon_byElement_B3[59])</f>
        <v>#N/A</v>
      </c>
      <c r="CF852" s="91" t="e">
        <f ca="1">SUM(Carbon_byElement_B3[60])</f>
        <v>#N/A</v>
      </c>
      <c r="CG852" t="e">
        <f ca="1">SUM(Carbon_byElement_B3[61])</f>
        <v>#N/A</v>
      </c>
      <c r="CH852" t="e">
        <f ca="1">SUM(Carbon_byElement_B3[62])</f>
        <v>#N/A</v>
      </c>
      <c r="CI852" t="e">
        <f ca="1">SUM(Carbon_byElement_B3[63])</f>
        <v>#N/A</v>
      </c>
      <c r="CJ852" t="e">
        <f ca="1">SUM(Carbon_byElement_B3[64])</f>
        <v>#N/A</v>
      </c>
      <c r="CK852" t="e">
        <f ca="1">SUM(Carbon_byElement_B3[65])</f>
        <v>#N/A</v>
      </c>
      <c r="CL852" t="e">
        <f ca="1">SUM(Carbon_byElement_B3[66])</f>
        <v>#N/A</v>
      </c>
      <c r="CM852" t="e">
        <f ca="1">SUM(Carbon_byElement_B3[67])</f>
        <v>#N/A</v>
      </c>
      <c r="CN852" t="e">
        <f ca="1">SUM(Carbon_byElement_B3[68])</f>
        <v>#N/A</v>
      </c>
      <c r="CO852" t="e">
        <f ca="1">SUM(Carbon_byElement_B3[69])</f>
        <v>#N/A</v>
      </c>
      <c r="CP852" t="e">
        <f ca="1">SUM(Carbon_byElement_B3[70])</f>
        <v>#N/A</v>
      </c>
      <c r="CQ852" t="e">
        <f ca="1">SUM(Carbon_byElement_B3[71])</f>
        <v>#N/A</v>
      </c>
      <c r="CR852" t="e">
        <f ca="1">SUM(Carbon_byElement_B3[72])</f>
        <v>#N/A</v>
      </c>
      <c r="CS852" t="e">
        <f ca="1">SUM(Carbon_byElement_B3[73])</f>
        <v>#N/A</v>
      </c>
      <c r="CT852" t="e">
        <f ca="1">SUM(Carbon_byElement_B3[74])</f>
        <v>#N/A</v>
      </c>
      <c r="CU852" t="e">
        <f ca="1">SUM(Carbon_byElement_B3[75])</f>
        <v>#N/A</v>
      </c>
      <c r="CV852" t="e">
        <f ca="1">SUM(Carbon_byElement_B3[76])</f>
        <v>#N/A</v>
      </c>
      <c r="CW852" t="e">
        <f ca="1">SUM(Carbon_byElement_B3[77])</f>
        <v>#N/A</v>
      </c>
      <c r="CX852" t="e">
        <f ca="1">SUM(Carbon_byElement_B3[78])</f>
        <v>#N/A</v>
      </c>
      <c r="CY852" t="e">
        <f ca="1">SUM(Carbon_byElement_B3[79])</f>
        <v>#N/A</v>
      </c>
      <c r="CZ852" t="e">
        <f ca="1">SUM(Carbon_byElement_B3[80])</f>
        <v>#N/A</v>
      </c>
      <c r="DA852" t="e">
        <f ca="1">SUM(Carbon_byElement_B3[81])</f>
        <v>#N/A</v>
      </c>
      <c r="DB852" t="e">
        <f ca="1">SUM(Carbon_byElement_B3[82])</f>
        <v>#N/A</v>
      </c>
      <c r="DC852" t="e">
        <f ca="1">SUM(Carbon_byElement_B3[83])</f>
        <v>#N/A</v>
      </c>
      <c r="DD852" t="e">
        <f ca="1">SUM(Carbon_byElement_B3[84])</f>
        <v>#N/A</v>
      </c>
      <c r="DE852" t="e">
        <f ca="1">SUM(Carbon_byElement_B3[85])</f>
        <v>#N/A</v>
      </c>
      <c r="DF852" t="e">
        <f ca="1">SUM(Carbon_byElement_B3[86])</f>
        <v>#N/A</v>
      </c>
      <c r="DG852" t="e">
        <f ca="1">SUM(Carbon_byElement_B3[87])</f>
        <v>#N/A</v>
      </c>
      <c r="DH852" t="e">
        <f ca="1">SUM(Carbon_byElement_B3[88])</f>
        <v>#N/A</v>
      </c>
      <c r="DI852" t="e">
        <f ca="1">SUM(Carbon_byElement_B3[89])</f>
        <v>#N/A</v>
      </c>
      <c r="DJ852" s="91" t="e">
        <f ca="1">SUM(Carbon_byElement_B3[90])</f>
        <v>#N/A</v>
      </c>
      <c r="DK852" t="e">
        <f ca="1">SUM(Carbon_byElement_B3[91])</f>
        <v>#N/A</v>
      </c>
      <c r="DL852" t="e">
        <f ca="1">SUM(Carbon_byElement_B3[92])</f>
        <v>#N/A</v>
      </c>
      <c r="DM852" t="e">
        <f ca="1">SUM(Carbon_byElement_B3[93])</f>
        <v>#N/A</v>
      </c>
      <c r="DN852" t="e">
        <f ca="1">SUM(Carbon_byElement_B3[94])</f>
        <v>#N/A</v>
      </c>
      <c r="DO852" t="e">
        <f ca="1">SUM(Carbon_byElement_B3[95])</f>
        <v>#N/A</v>
      </c>
      <c r="DP852" t="e">
        <f ca="1">SUM(Carbon_byElement_B3[96])</f>
        <v>#N/A</v>
      </c>
      <c r="DQ852" t="e">
        <f ca="1">SUM(Carbon_byElement_B3[97])</f>
        <v>#N/A</v>
      </c>
      <c r="DR852" t="e">
        <f ca="1">SUM(Carbon_byElement_B3[98])</f>
        <v>#N/A</v>
      </c>
      <c r="DS852" t="e">
        <f ca="1">SUM(Carbon_byElement_B3[99])</f>
        <v>#N/A</v>
      </c>
      <c r="DT852" t="e">
        <f ca="1">SUM(Carbon_byElement_B3[100])</f>
        <v>#N/A</v>
      </c>
      <c r="DU852" t="e">
        <f ca="1">SUM(Carbon_byElement_B3[101])</f>
        <v>#N/A</v>
      </c>
      <c r="DV852" t="e">
        <f ca="1">SUM(Carbon_byElement_B3[102])</f>
        <v>#N/A</v>
      </c>
      <c r="DW852" t="e">
        <f ca="1">SUM(Carbon_byElement_B3[103])</f>
        <v>#N/A</v>
      </c>
      <c r="DX852" t="e">
        <f ca="1">SUM(Carbon_byElement_B3[104])</f>
        <v>#N/A</v>
      </c>
      <c r="DY852" t="e">
        <f ca="1">SUM(Carbon_byElement_B3[105])</f>
        <v>#N/A</v>
      </c>
      <c r="DZ852" t="e">
        <f ca="1">SUM(Carbon_byElement_B3[106])</f>
        <v>#N/A</v>
      </c>
      <c r="EA852" t="e">
        <f ca="1">SUM(Carbon_byElement_B3[107])</f>
        <v>#N/A</v>
      </c>
      <c r="EB852" t="e">
        <f ca="1">SUM(Carbon_byElement_B3[108])</f>
        <v>#N/A</v>
      </c>
      <c r="EC852" t="e">
        <f ca="1">SUM(Carbon_byElement_B3[109])</f>
        <v>#N/A</v>
      </c>
      <c r="ED852" t="e">
        <f ca="1">SUM(Carbon_byElement_B3[110])</f>
        <v>#N/A</v>
      </c>
      <c r="EE852" t="e">
        <f ca="1">SUM(Carbon_byElement_B3[111])</f>
        <v>#N/A</v>
      </c>
      <c r="EF852" t="e">
        <f ca="1">SUM(Carbon_byElement_B3[112])</f>
        <v>#N/A</v>
      </c>
      <c r="EG852" t="e">
        <f ca="1">SUM(Carbon_byElement_B3[113])</f>
        <v>#N/A</v>
      </c>
      <c r="EH852" t="e">
        <f ca="1">SUM(Carbon_byElement_B3[114])</f>
        <v>#N/A</v>
      </c>
      <c r="EI852" t="e">
        <f ca="1">SUM(Carbon_byElement_B3[115])</f>
        <v>#N/A</v>
      </c>
      <c r="EJ852" t="e">
        <f ca="1">SUM(Carbon_byElement_B3[116])</f>
        <v>#N/A</v>
      </c>
      <c r="EK852" t="e">
        <f ca="1">SUM(Carbon_byElement_B3[117])</f>
        <v>#N/A</v>
      </c>
      <c r="EL852" t="e">
        <f ca="1">SUM(Carbon_byElement_B3[118])</f>
        <v>#N/A</v>
      </c>
      <c r="EM852" t="e">
        <f ca="1">SUM(Carbon_byElement_B3[119])</f>
        <v>#N/A</v>
      </c>
      <c r="EN852" s="91" t="e">
        <f ca="1">SUM(Carbon_byElement_B3[120])</f>
        <v>#N/A</v>
      </c>
    </row>
    <row r="853" spans="1:144">
      <c r="A853" t="s">
        <v>246</v>
      </c>
      <c r="D853" t="s">
        <v>431</v>
      </c>
      <c r="E853" t="s">
        <v>431</v>
      </c>
      <c r="F853" t="s">
        <v>431</v>
      </c>
      <c r="G853" t="s">
        <v>431</v>
      </c>
      <c r="H853" t="s">
        <v>431</v>
      </c>
      <c r="I853" t="s">
        <v>430</v>
      </c>
      <c r="J853" t="s">
        <v>430</v>
      </c>
      <c r="X853" s="91">
        <f ca="1">SUM(Carbon_byElement_B4[0])</f>
        <v>0</v>
      </c>
      <c r="Y853">
        <f ca="1">SUM(Carbon_byElement_B4[1])</f>
        <v>0</v>
      </c>
      <c r="Z853">
        <f ca="1">SUM(Carbon_byElement_B4[2])</f>
        <v>0</v>
      </c>
      <c r="AA853">
        <f ca="1">SUM(Carbon_byElement_B4[3])</f>
        <v>0</v>
      </c>
      <c r="AB853">
        <f ca="1">SUM(Carbon_byElement_B4[4])</f>
        <v>0</v>
      </c>
      <c r="AC853">
        <f ca="1">SUM(Carbon_byElement_B4[5])</f>
        <v>0</v>
      </c>
      <c r="AD853">
        <f ca="1">SUM(Carbon_byElement_B4[6])</f>
        <v>0</v>
      </c>
      <c r="AE853">
        <f ca="1">SUM(Carbon_byElement_B4[7])</f>
        <v>0</v>
      </c>
      <c r="AF853">
        <f ca="1">SUM(Carbon_byElement_B4[8])</f>
        <v>0</v>
      </c>
      <c r="AG853">
        <f ca="1">SUM(Carbon_byElement_B4[9])</f>
        <v>0</v>
      </c>
      <c r="AH853">
        <f ca="1">SUM(Carbon_byElement_B4[10])</f>
        <v>0</v>
      </c>
      <c r="AI853">
        <f ca="1">SUM(Carbon_byElement_B4[11])</f>
        <v>0</v>
      </c>
      <c r="AJ853">
        <f ca="1">SUM(Carbon_byElement_B4[12])</f>
        <v>0</v>
      </c>
      <c r="AK853">
        <f ca="1">SUM(Carbon_byElement_B4[13])</f>
        <v>0</v>
      </c>
      <c r="AL853">
        <f ca="1">SUM(Carbon_byElement_B4[14])</f>
        <v>0</v>
      </c>
      <c r="AM853">
        <f ca="1">SUM(Carbon_byElement_B4[15])</f>
        <v>0</v>
      </c>
      <c r="AN853">
        <f ca="1">SUM(Carbon_byElement_B4[16])</f>
        <v>0</v>
      </c>
      <c r="AO853">
        <f ca="1">SUM(Carbon_byElement_B4[17])</f>
        <v>0</v>
      </c>
      <c r="AP853">
        <f ca="1">SUM(Carbon_byElement_B4[18])</f>
        <v>0</v>
      </c>
      <c r="AQ853">
        <f ca="1">SUM(Carbon_byElement_B4[19])</f>
        <v>0</v>
      </c>
      <c r="AR853">
        <f ca="1">SUM(Carbon_byElement_B4[20])</f>
        <v>0</v>
      </c>
      <c r="AS853">
        <f ca="1">SUM(Carbon_byElement_B4[21])</f>
        <v>0</v>
      </c>
      <c r="AT853">
        <f ca="1">SUM(Carbon_byElement_B4[22])</f>
        <v>0</v>
      </c>
      <c r="AU853">
        <f ca="1">SUM(Carbon_byElement_B4[23])</f>
        <v>0</v>
      </c>
      <c r="AV853">
        <f ca="1">SUM(Carbon_byElement_B4[24])</f>
        <v>0</v>
      </c>
      <c r="AW853">
        <f ca="1">SUM(Carbon_byElement_B4[25])</f>
        <v>0</v>
      </c>
      <c r="AX853">
        <f ca="1">SUM(Carbon_byElement_B4[26])</f>
        <v>0</v>
      </c>
      <c r="AY853">
        <f ca="1">SUM(Carbon_byElement_B4[27])</f>
        <v>0</v>
      </c>
      <c r="AZ853">
        <f ca="1">SUM(Carbon_byElement_B4[28])</f>
        <v>0</v>
      </c>
      <c r="BA853">
        <f ca="1">SUM(Carbon_byElement_B4[29])</f>
        <v>0</v>
      </c>
      <c r="BB853" s="91">
        <f ca="1">SUM(Carbon_byElement_B4[30])</f>
        <v>0</v>
      </c>
      <c r="BC853">
        <f ca="1">SUM(Carbon_byElement_B4[31])</f>
        <v>0</v>
      </c>
      <c r="BD853">
        <f ca="1">SUM(Carbon_byElement_B4[32])</f>
        <v>0</v>
      </c>
      <c r="BE853">
        <f ca="1">SUM(Carbon_byElement_B4[33])</f>
        <v>0</v>
      </c>
      <c r="BF853">
        <f ca="1">SUM(Carbon_byElement_B4[34])</f>
        <v>0</v>
      </c>
      <c r="BG853">
        <f ca="1">SUM(Carbon_byElement_B4[35])</f>
        <v>0</v>
      </c>
      <c r="BH853">
        <f ca="1">SUM(Carbon_byElement_B4[36])</f>
        <v>0</v>
      </c>
      <c r="BI853">
        <f ca="1">SUM(Carbon_byElement_B4[37])</f>
        <v>0</v>
      </c>
      <c r="BJ853">
        <f ca="1">SUM(Carbon_byElement_B4[38])</f>
        <v>0</v>
      </c>
      <c r="BK853">
        <f ca="1">SUM(Carbon_byElement_B4[39])</f>
        <v>0</v>
      </c>
      <c r="BL853">
        <f ca="1">SUM(Carbon_byElement_B4[40])</f>
        <v>0</v>
      </c>
      <c r="BM853">
        <f ca="1">SUM(Carbon_byElement_B4[41])</f>
        <v>0</v>
      </c>
      <c r="BN853">
        <f ca="1">SUM(Carbon_byElement_B4[42])</f>
        <v>0</v>
      </c>
      <c r="BO853">
        <f ca="1">SUM(Carbon_byElement_B4[43])</f>
        <v>0</v>
      </c>
      <c r="BP853">
        <f ca="1">SUM(Carbon_byElement_B4[44])</f>
        <v>0</v>
      </c>
      <c r="BQ853">
        <f ca="1">SUM(Carbon_byElement_B4[45])</f>
        <v>0</v>
      </c>
      <c r="BR853">
        <f ca="1">SUM(Carbon_byElement_B4[46])</f>
        <v>0</v>
      </c>
      <c r="BS853">
        <f ca="1">SUM(Carbon_byElement_B4[47])</f>
        <v>0</v>
      </c>
      <c r="BT853">
        <f ca="1">SUM(Carbon_byElement_B4[48])</f>
        <v>0</v>
      </c>
      <c r="BU853">
        <f ca="1">SUM(Carbon_byElement_B4[49])</f>
        <v>0</v>
      </c>
      <c r="BV853">
        <f ca="1">SUM(Carbon_byElement_B4[50])</f>
        <v>0</v>
      </c>
      <c r="BW853">
        <f ca="1">SUM(Carbon_byElement_B4[51])</f>
        <v>0</v>
      </c>
      <c r="BX853">
        <f ca="1">SUM(Carbon_byElement_B4[52])</f>
        <v>0</v>
      </c>
      <c r="BY853">
        <f ca="1">SUM(Carbon_byElement_B4[53])</f>
        <v>0</v>
      </c>
      <c r="BZ853">
        <f ca="1">SUM(Carbon_byElement_B4[54])</f>
        <v>0</v>
      </c>
      <c r="CA853">
        <f ca="1">SUM(Carbon_byElement_B4[55])</f>
        <v>0</v>
      </c>
      <c r="CB853">
        <f ca="1">SUM(Carbon_byElement_B4[56])</f>
        <v>0</v>
      </c>
      <c r="CC853">
        <f ca="1">SUM(Carbon_byElement_B4[57])</f>
        <v>0</v>
      </c>
      <c r="CD853">
        <f ca="1">SUM(Carbon_byElement_B4[58])</f>
        <v>0</v>
      </c>
      <c r="CE853">
        <f ca="1">SUM(Carbon_byElement_B4[59])</f>
        <v>0</v>
      </c>
      <c r="CF853" s="91">
        <f ca="1">SUM(Carbon_byElement_B4[60])</f>
        <v>0</v>
      </c>
      <c r="CG853">
        <f ca="1">SUM(Carbon_byElement_B4[61])</f>
        <v>0</v>
      </c>
      <c r="CH853">
        <f ca="1">SUM(Carbon_byElement_B4[62])</f>
        <v>0</v>
      </c>
      <c r="CI853">
        <f ca="1">SUM(Carbon_byElement_B4[63])</f>
        <v>0</v>
      </c>
      <c r="CJ853">
        <f ca="1">SUM(Carbon_byElement_B4[64])</f>
        <v>0</v>
      </c>
      <c r="CK853">
        <f ca="1">SUM(Carbon_byElement_B4[65])</f>
        <v>0</v>
      </c>
      <c r="CL853">
        <f ca="1">SUM(Carbon_byElement_B4[66])</f>
        <v>0</v>
      </c>
      <c r="CM853">
        <f ca="1">SUM(Carbon_byElement_B4[67])</f>
        <v>0</v>
      </c>
      <c r="CN853">
        <f ca="1">SUM(Carbon_byElement_B4[68])</f>
        <v>0</v>
      </c>
      <c r="CO853">
        <f ca="1">SUM(Carbon_byElement_B4[69])</f>
        <v>0</v>
      </c>
      <c r="CP853">
        <f ca="1">SUM(Carbon_byElement_B4[70])</f>
        <v>0</v>
      </c>
      <c r="CQ853">
        <f ca="1">SUM(Carbon_byElement_B4[71])</f>
        <v>0</v>
      </c>
      <c r="CR853">
        <f ca="1">SUM(Carbon_byElement_B4[72])</f>
        <v>0</v>
      </c>
      <c r="CS853">
        <f ca="1">SUM(Carbon_byElement_B4[73])</f>
        <v>0</v>
      </c>
      <c r="CT853">
        <f ca="1">SUM(Carbon_byElement_B4[74])</f>
        <v>0</v>
      </c>
      <c r="CU853">
        <f ca="1">SUM(Carbon_byElement_B4[75])</f>
        <v>0</v>
      </c>
      <c r="CV853">
        <f ca="1">SUM(Carbon_byElement_B4[76])</f>
        <v>0</v>
      </c>
      <c r="CW853">
        <f ca="1">SUM(Carbon_byElement_B4[77])</f>
        <v>0</v>
      </c>
      <c r="CX853">
        <f ca="1">SUM(Carbon_byElement_B4[78])</f>
        <v>0</v>
      </c>
      <c r="CY853">
        <f ca="1">SUM(Carbon_byElement_B4[79])</f>
        <v>0</v>
      </c>
      <c r="CZ853">
        <f ca="1">SUM(Carbon_byElement_B4[80])</f>
        <v>0</v>
      </c>
      <c r="DA853">
        <f ca="1">SUM(Carbon_byElement_B4[81])</f>
        <v>0</v>
      </c>
      <c r="DB853">
        <f ca="1">SUM(Carbon_byElement_B4[82])</f>
        <v>0</v>
      </c>
      <c r="DC853">
        <f ca="1">SUM(Carbon_byElement_B4[83])</f>
        <v>0</v>
      </c>
      <c r="DD853">
        <f ca="1">SUM(Carbon_byElement_B4[84])</f>
        <v>0</v>
      </c>
      <c r="DE853">
        <f ca="1">SUM(Carbon_byElement_B4[85])</f>
        <v>0</v>
      </c>
      <c r="DF853">
        <f ca="1">SUM(Carbon_byElement_B4[86])</f>
        <v>0</v>
      </c>
      <c r="DG853">
        <f ca="1">SUM(Carbon_byElement_B4[87])</f>
        <v>0</v>
      </c>
      <c r="DH853">
        <f ca="1">SUM(Carbon_byElement_B4[88])</f>
        <v>0</v>
      </c>
      <c r="DI853">
        <f ca="1">SUM(Carbon_byElement_B4[89])</f>
        <v>0</v>
      </c>
      <c r="DJ853" s="91">
        <f ca="1">SUM(Carbon_byElement_B4[90])</f>
        <v>0</v>
      </c>
      <c r="DK853">
        <f ca="1">SUM(Carbon_byElement_B4[91])</f>
        <v>0</v>
      </c>
      <c r="DL853">
        <f ca="1">SUM(Carbon_byElement_B4[92])</f>
        <v>0</v>
      </c>
      <c r="DM853">
        <f ca="1">SUM(Carbon_byElement_B4[93])</f>
        <v>0</v>
      </c>
      <c r="DN853">
        <f ca="1">SUM(Carbon_byElement_B4[94])</f>
        <v>0</v>
      </c>
      <c r="DO853">
        <f ca="1">SUM(Carbon_byElement_B4[95])</f>
        <v>0</v>
      </c>
      <c r="DP853">
        <f ca="1">SUM(Carbon_byElement_B4[96])</f>
        <v>0</v>
      </c>
      <c r="DQ853">
        <f ca="1">SUM(Carbon_byElement_B4[97])</f>
        <v>0</v>
      </c>
      <c r="DR853">
        <f ca="1">SUM(Carbon_byElement_B4[98])</f>
        <v>0</v>
      </c>
      <c r="DS853">
        <f ca="1">SUM(Carbon_byElement_B4[99])</f>
        <v>0</v>
      </c>
      <c r="DT853">
        <f ca="1">SUM(Carbon_byElement_B4[100])</f>
        <v>0</v>
      </c>
      <c r="DU853">
        <f ca="1">SUM(Carbon_byElement_B4[101])</f>
        <v>0</v>
      </c>
      <c r="DV853">
        <f ca="1">SUM(Carbon_byElement_B4[102])</f>
        <v>0</v>
      </c>
      <c r="DW853">
        <f ca="1">SUM(Carbon_byElement_B4[103])</f>
        <v>0</v>
      </c>
      <c r="DX853">
        <f ca="1">SUM(Carbon_byElement_B4[104])</f>
        <v>0</v>
      </c>
      <c r="DY853">
        <f ca="1">SUM(Carbon_byElement_B4[105])</f>
        <v>0</v>
      </c>
      <c r="DZ853">
        <f ca="1">SUM(Carbon_byElement_B4[106])</f>
        <v>0</v>
      </c>
      <c r="EA853">
        <f ca="1">SUM(Carbon_byElement_B4[107])</f>
        <v>0</v>
      </c>
      <c r="EB853">
        <f ca="1">SUM(Carbon_byElement_B4[108])</f>
        <v>0</v>
      </c>
      <c r="EC853">
        <f ca="1">SUM(Carbon_byElement_B4[109])</f>
        <v>0</v>
      </c>
      <c r="ED853">
        <f ca="1">SUM(Carbon_byElement_B4[110])</f>
        <v>0</v>
      </c>
      <c r="EE853">
        <f ca="1">SUM(Carbon_byElement_B4[111])</f>
        <v>0</v>
      </c>
      <c r="EF853">
        <f ca="1">SUM(Carbon_byElement_B4[112])</f>
        <v>0</v>
      </c>
      <c r="EG853">
        <f ca="1">SUM(Carbon_byElement_B4[113])</f>
        <v>0</v>
      </c>
      <c r="EH853">
        <f ca="1">SUM(Carbon_byElement_B4[114])</f>
        <v>0</v>
      </c>
      <c r="EI853">
        <f ca="1">SUM(Carbon_byElement_B4[115])</f>
        <v>0</v>
      </c>
      <c r="EJ853">
        <f ca="1">SUM(Carbon_byElement_B4[116])</f>
        <v>0</v>
      </c>
      <c r="EK853">
        <f ca="1">SUM(Carbon_byElement_B4[117])</f>
        <v>0</v>
      </c>
      <c r="EL853">
        <f ca="1">SUM(Carbon_byElement_B4[118])</f>
        <v>0</v>
      </c>
      <c r="EM853">
        <f ca="1">SUM(Carbon_byElement_B4[119])</f>
        <v>0</v>
      </c>
      <c r="EN853" s="91">
        <f ca="1">SUM(Carbon_byElement_B4[120])</f>
        <v>0</v>
      </c>
    </row>
    <row r="854" spans="1:144">
      <c r="A854" t="s">
        <v>293</v>
      </c>
      <c r="D854" t="s">
        <v>431</v>
      </c>
      <c r="E854" t="s">
        <v>431</v>
      </c>
      <c r="F854" t="s">
        <v>431</v>
      </c>
      <c r="G854" t="s">
        <v>431</v>
      </c>
      <c r="H854" t="s">
        <v>431</v>
      </c>
      <c r="I854" t="s">
        <v>430</v>
      </c>
      <c r="J854" t="s">
        <v>430</v>
      </c>
      <c r="X854" s="91">
        <f>SUM(Carbon_byElement_B5[0])</f>
        <v>0</v>
      </c>
      <c r="Y854">
        <f>SUM(Carbon_byElement_B5[1])</f>
        <v>0</v>
      </c>
      <c r="Z854">
        <f>SUM(Carbon_byElement_B5[2])</f>
        <v>0</v>
      </c>
      <c r="AA854">
        <f>SUM(Carbon_byElement_B5[3])</f>
        <v>0</v>
      </c>
      <c r="AB854">
        <f>SUM(Carbon_byElement_B5[4])</f>
        <v>0</v>
      </c>
      <c r="AC854">
        <f>SUM(Carbon_byElement_B5[5])</f>
        <v>0</v>
      </c>
      <c r="AD854">
        <f>SUM(Carbon_byElement_B5[6])</f>
        <v>0</v>
      </c>
      <c r="AE854">
        <f>SUM(Carbon_byElement_B5[7])</f>
        <v>0</v>
      </c>
      <c r="AF854">
        <f>SUM(Carbon_byElement_B5[8])</f>
        <v>0</v>
      </c>
      <c r="AG854">
        <f>SUM(Carbon_byElement_B5[9])</f>
        <v>0</v>
      </c>
      <c r="AH854">
        <f>SUM(Carbon_byElement_B5[10])</f>
        <v>0</v>
      </c>
      <c r="AI854">
        <f>SUM(Carbon_byElement_B5[11])</f>
        <v>0</v>
      </c>
      <c r="AJ854">
        <f>SUM(Carbon_byElement_B5[12])</f>
        <v>0</v>
      </c>
      <c r="AK854">
        <f>SUM(Carbon_byElement_B5[13])</f>
        <v>0</v>
      </c>
      <c r="AL854">
        <f>SUM(Carbon_byElement_B5[14])</f>
        <v>0</v>
      </c>
      <c r="AM854">
        <f>SUM(Carbon_byElement_B5[15])</f>
        <v>0</v>
      </c>
      <c r="AN854">
        <f>SUM(Carbon_byElement_B5[16])</f>
        <v>0</v>
      </c>
      <c r="AO854">
        <f>SUM(Carbon_byElement_B5[17])</f>
        <v>0</v>
      </c>
      <c r="AP854">
        <f>SUM(Carbon_byElement_B5[18])</f>
        <v>0</v>
      </c>
      <c r="AQ854">
        <f>SUM(Carbon_byElement_B5[19])</f>
        <v>0</v>
      </c>
      <c r="AR854">
        <f>SUM(Carbon_byElement_B5[20])</f>
        <v>0</v>
      </c>
      <c r="AS854">
        <f>SUM(Carbon_byElement_B5[21])</f>
        <v>0</v>
      </c>
      <c r="AT854">
        <f>SUM(Carbon_byElement_B5[22])</f>
        <v>0</v>
      </c>
      <c r="AU854">
        <f>SUM(Carbon_byElement_B5[23])</f>
        <v>0</v>
      </c>
      <c r="AV854">
        <f>SUM(Carbon_byElement_B5[24])</f>
        <v>0</v>
      </c>
      <c r="AW854">
        <f>SUM(Carbon_byElement_B5[25])</f>
        <v>0</v>
      </c>
      <c r="AX854">
        <f>SUM(Carbon_byElement_B5[26])</f>
        <v>0</v>
      </c>
      <c r="AY854">
        <f>SUM(Carbon_byElement_B5[27])</f>
        <v>0</v>
      </c>
      <c r="AZ854">
        <f>SUM(Carbon_byElement_B5[28])</f>
        <v>0</v>
      </c>
      <c r="BA854">
        <f>SUM(Carbon_byElement_B5[29])</f>
        <v>0</v>
      </c>
      <c r="BB854" s="91">
        <f>SUM(Carbon_byElement_B5[30])</f>
        <v>0</v>
      </c>
      <c r="BC854">
        <f>SUM(Carbon_byElement_B5[31])</f>
        <v>0</v>
      </c>
      <c r="BD854">
        <f>SUM(Carbon_byElement_B5[32])</f>
        <v>0</v>
      </c>
      <c r="BE854">
        <f>SUM(Carbon_byElement_B5[33])</f>
        <v>0</v>
      </c>
      <c r="BF854">
        <f>SUM(Carbon_byElement_B5[34])</f>
        <v>0</v>
      </c>
      <c r="BG854">
        <f>SUM(Carbon_byElement_B5[35])</f>
        <v>0</v>
      </c>
      <c r="BH854">
        <f>SUM(Carbon_byElement_B5[36])</f>
        <v>0</v>
      </c>
      <c r="BI854">
        <f>SUM(Carbon_byElement_B5[37])</f>
        <v>0</v>
      </c>
      <c r="BJ854">
        <f>SUM(Carbon_byElement_B5[38])</f>
        <v>0</v>
      </c>
      <c r="BK854">
        <f>SUM(Carbon_byElement_B5[39])</f>
        <v>0</v>
      </c>
      <c r="BL854">
        <f>SUM(Carbon_byElement_B5[40])</f>
        <v>0</v>
      </c>
      <c r="BM854">
        <f>SUM(Carbon_byElement_B5[41])</f>
        <v>0</v>
      </c>
      <c r="BN854">
        <f>SUM(Carbon_byElement_B5[42])</f>
        <v>0</v>
      </c>
      <c r="BO854">
        <f>SUM(Carbon_byElement_B5[43])</f>
        <v>0</v>
      </c>
      <c r="BP854">
        <f>SUM(Carbon_byElement_B5[44])</f>
        <v>0</v>
      </c>
      <c r="BQ854">
        <f>SUM(Carbon_byElement_B5[45])</f>
        <v>0</v>
      </c>
      <c r="BR854">
        <f>SUM(Carbon_byElement_B5[46])</f>
        <v>0</v>
      </c>
      <c r="BS854">
        <f>SUM(Carbon_byElement_B5[47])</f>
        <v>0</v>
      </c>
      <c r="BT854">
        <f>SUM(Carbon_byElement_B5[48])</f>
        <v>0</v>
      </c>
      <c r="BU854">
        <f>SUM(Carbon_byElement_B5[49])</f>
        <v>0</v>
      </c>
      <c r="BV854">
        <f>SUM(Carbon_byElement_B5[50])</f>
        <v>0</v>
      </c>
      <c r="BW854">
        <f>SUM(Carbon_byElement_B5[51])</f>
        <v>0</v>
      </c>
      <c r="BX854">
        <f>SUM(Carbon_byElement_B5[52])</f>
        <v>0</v>
      </c>
      <c r="BY854">
        <f>SUM(Carbon_byElement_B5[53])</f>
        <v>0</v>
      </c>
      <c r="BZ854">
        <f>SUM(Carbon_byElement_B5[54])</f>
        <v>0</v>
      </c>
      <c r="CA854">
        <f>SUM(Carbon_byElement_B5[55])</f>
        <v>0</v>
      </c>
      <c r="CB854">
        <f>SUM(Carbon_byElement_B5[56])</f>
        <v>0</v>
      </c>
      <c r="CC854">
        <f>SUM(Carbon_byElement_B5[57])</f>
        <v>0</v>
      </c>
      <c r="CD854">
        <f>SUM(Carbon_byElement_B5[58])</f>
        <v>0</v>
      </c>
      <c r="CE854">
        <f>SUM(Carbon_byElement_B5[59])</f>
        <v>0</v>
      </c>
      <c r="CF854" s="91">
        <f>SUM(Carbon_byElement_B5[60])</f>
        <v>0</v>
      </c>
      <c r="CG854">
        <f>SUM(Carbon_byElement_B5[61])</f>
        <v>0</v>
      </c>
      <c r="CH854">
        <f>SUM(Carbon_byElement_B5[62])</f>
        <v>0</v>
      </c>
      <c r="CI854">
        <f>SUM(Carbon_byElement_B5[63])</f>
        <v>0</v>
      </c>
      <c r="CJ854">
        <f>SUM(Carbon_byElement_B5[64])</f>
        <v>0</v>
      </c>
      <c r="CK854">
        <f>SUM(Carbon_byElement_B5[65])</f>
        <v>0</v>
      </c>
      <c r="CL854">
        <f>SUM(Carbon_byElement_B5[66])</f>
        <v>0</v>
      </c>
      <c r="CM854">
        <f>SUM(Carbon_byElement_B5[67])</f>
        <v>0</v>
      </c>
      <c r="CN854">
        <f>SUM(Carbon_byElement_B5[68])</f>
        <v>0</v>
      </c>
      <c r="CO854">
        <f>SUM(Carbon_byElement_B5[69])</f>
        <v>0</v>
      </c>
      <c r="CP854">
        <f>SUM(Carbon_byElement_B5[70])</f>
        <v>0</v>
      </c>
      <c r="CQ854">
        <f>SUM(Carbon_byElement_B5[71])</f>
        <v>0</v>
      </c>
      <c r="CR854">
        <f>SUM(Carbon_byElement_B5[72])</f>
        <v>0</v>
      </c>
      <c r="CS854">
        <f>SUM(Carbon_byElement_B5[73])</f>
        <v>0</v>
      </c>
      <c r="CT854">
        <f>SUM(Carbon_byElement_B5[74])</f>
        <v>0</v>
      </c>
      <c r="CU854">
        <f>SUM(Carbon_byElement_B5[75])</f>
        <v>0</v>
      </c>
      <c r="CV854">
        <f>SUM(Carbon_byElement_B5[76])</f>
        <v>0</v>
      </c>
      <c r="CW854">
        <f>SUM(Carbon_byElement_B5[77])</f>
        <v>0</v>
      </c>
      <c r="CX854">
        <f>SUM(Carbon_byElement_B5[78])</f>
        <v>0</v>
      </c>
      <c r="CY854">
        <f>SUM(Carbon_byElement_B5[79])</f>
        <v>0</v>
      </c>
      <c r="CZ854">
        <f>SUM(Carbon_byElement_B5[80])</f>
        <v>0</v>
      </c>
      <c r="DA854">
        <f>SUM(Carbon_byElement_B5[81])</f>
        <v>0</v>
      </c>
      <c r="DB854">
        <f>SUM(Carbon_byElement_B5[82])</f>
        <v>0</v>
      </c>
      <c r="DC854">
        <f>SUM(Carbon_byElement_B5[83])</f>
        <v>0</v>
      </c>
      <c r="DD854">
        <f>SUM(Carbon_byElement_B5[84])</f>
        <v>0</v>
      </c>
      <c r="DE854">
        <f>SUM(Carbon_byElement_B5[85])</f>
        <v>0</v>
      </c>
      <c r="DF854">
        <f>SUM(Carbon_byElement_B5[86])</f>
        <v>0</v>
      </c>
      <c r="DG854">
        <f>SUM(Carbon_byElement_B5[87])</f>
        <v>0</v>
      </c>
      <c r="DH854">
        <f>SUM(Carbon_byElement_B5[88])</f>
        <v>0</v>
      </c>
      <c r="DI854">
        <f>SUM(Carbon_byElement_B5[89])</f>
        <v>0</v>
      </c>
      <c r="DJ854" s="91">
        <f>SUM(Carbon_byElement_B5[90])</f>
        <v>0</v>
      </c>
      <c r="DK854">
        <f>SUM(Carbon_byElement_B5[91])</f>
        <v>0</v>
      </c>
      <c r="DL854">
        <f>SUM(Carbon_byElement_B5[92])</f>
        <v>0</v>
      </c>
      <c r="DM854">
        <f>SUM(Carbon_byElement_B5[93])</f>
        <v>0</v>
      </c>
      <c r="DN854">
        <f>SUM(Carbon_byElement_B5[94])</f>
        <v>0</v>
      </c>
      <c r="DO854">
        <f>SUM(Carbon_byElement_B5[95])</f>
        <v>0</v>
      </c>
      <c r="DP854">
        <f>SUM(Carbon_byElement_B5[96])</f>
        <v>0</v>
      </c>
      <c r="DQ854">
        <f>SUM(Carbon_byElement_B5[97])</f>
        <v>0</v>
      </c>
      <c r="DR854">
        <f>SUM(Carbon_byElement_B5[98])</f>
        <v>0</v>
      </c>
      <c r="DS854">
        <f>SUM(Carbon_byElement_B5[99])</f>
        <v>0</v>
      </c>
      <c r="DT854">
        <f>SUM(Carbon_byElement_B5[100])</f>
        <v>0</v>
      </c>
      <c r="DU854">
        <f>SUM(Carbon_byElement_B5[101])</f>
        <v>0</v>
      </c>
      <c r="DV854">
        <f>SUM(Carbon_byElement_B5[102])</f>
        <v>0</v>
      </c>
      <c r="DW854">
        <f>SUM(Carbon_byElement_B5[103])</f>
        <v>0</v>
      </c>
      <c r="DX854">
        <f>SUM(Carbon_byElement_B5[104])</f>
        <v>0</v>
      </c>
      <c r="DY854">
        <f>SUM(Carbon_byElement_B5[105])</f>
        <v>0</v>
      </c>
      <c r="DZ854">
        <f>SUM(Carbon_byElement_B5[106])</f>
        <v>0</v>
      </c>
      <c r="EA854">
        <f>SUM(Carbon_byElement_B5[107])</f>
        <v>0</v>
      </c>
      <c r="EB854">
        <f>SUM(Carbon_byElement_B5[108])</f>
        <v>0</v>
      </c>
      <c r="EC854">
        <f>SUM(Carbon_byElement_B5[109])</f>
        <v>0</v>
      </c>
      <c r="ED854">
        <f>SUM(Carbon_byElement_B5[110])</f>
        <v>0</v>
      </c>
      <c r="EE854">
        <f>SUM(Carbon_byElement_B5[111])</f>
        <v>0</v>
      </c>
      <c r="EF854">
        <f>SUM(Carbon_byElement_B5[112])</f>
        <v>0</v>
      </c>
      <c r="EG854">
        <f>SUM(Carbon_byElement_B5[113])</f>
        <v>0</v>
      </c>
      <c r="EH854">
        <f>SUM(Carbon_byElement_B5[114])</f>
        <v>0</v>
      </c>
      <c r="EI854">
        <f>SUM(Carbon_byElement_B5[115])</f>
        <v>0</v>
      </c>
      <c r="EJ854">
        <f>SUM(Carbon_byElement_B5[116])</f>
        <v>0</v>
      </c>
      <c r="EK854">
        <f>SUM(Carbon_byElement_B5[117])</f>
        <v>0</v>
      </c>
      <c r="EL854">
        <f>SUM(Carbon_byElement_B5[118])</f>
        <v>0</v>
      </c>
      <c r="EM854">
        <f>SUM(Carbon_byElement_B5[119])</f>
        <v>0</v>
      </c>
      <c r="EN854" s="91">
        <f>SUM(Carbon_byElement_B5[120])</f>
        <v>0</v>
      </c>
    </row>
    <row r="855" spans="1:144">
      <c r="A855" t="s">
        <v>418</v>
      </c>
      <c r="B855" s="431" t="s">
        <v>280</v>
      </c>
      <c r="C855" t="s">
        <v>436</v>
      </c>
      <c r="D855" t="s">
        <v>430</v>
      </c>
      <c r="E855" t="s">
        <v>430</v>
      </c>
      <c r="F855" t="s">
        <v>430</v>
      </c>
      <c r="G855" t="s">
        <v>430</v>
      </c>
      <c r="H855" t="s">
        <v>430</v>
      </c>
      <c r="I855" t="s">
        <v>430</v>
      </c>
      <c r="J855" t="s">
        <v>430</v>
      </c>
      <c r="X855" s="91">
        <f t="shared" ref="X855:BC855" si="2346">X500</f>
        <v>0</v>
      </c>
      <c r="Y855" t="e">
        <f t="shared" si="2346"/>
        <v>#N/A</v>
      </c>
      <c r="Z855" t="e">
        <f t="shared" si="2346"/>
        <v>#N/A</v>
      </c>
      <c r="AA855" t="e">
        <f t="shared" si="2346"/>
        <v>#N/A</v>
      </c>
      <c r="AB855" t="e">
        <f t="shared" si="2346"/>
        <v>#N/A</v>
      </c>
      <c r="AC855" t="e">
        <f t="shared" si="2346"/>
        <v>#N/A</v>
      </c>
      <c r="AD855" t="e">
        <f t="shared" si="2346"/>
        <v>#N/A</v>
      </c>
      <c r="AE855" t="e">
        <f t="shared" si="2346"/>
        <v>#N/A</v>
      </c>
      <c r="AF855" t="e">
        <f t="shared" si="2346"/>
        <v>#N/A</v>
      </c>
      <c r="AG855" t="e">
        <f t="shared" si="2346"/>
        <v>#N/A</v>
      </c>
      <c r="AH855" t="e">
        <f t="shared" si="2346"/>
        <v>#N/A</v>
      </c>
      <c r="AI855" t="e">
        <f t="shared" si="2346"/>
        <v>#N/A</v>
      </c>
      <c r="AJ855" t="e">
        <f t="shared" si="2346"/>
        <v>#N/A</v>
      </c>
      <c r="AK855" t="e">
        <f t="shared" si="2346"/>
        <v>#N/A</v>
      </c>
      <c r="AL855" t="e">
        <f t="shared" si="2346"/>
        <v>#N/A</v>
      </c>
      <c r="AM855" t="e">
        <f t="shared" si="2346"/>
        <v>#N/A</v>
      </c>
      <c r="AN855" t="e">
        <f t="shared" si="2346"/>
        <v>#N/A</v>
      </c>
      <c r="AO855" t="e">
        <f t="shared" si="2346"/>
        <v>#N/A</v>
      </c>
      <c r="AP855" t="e">
        <f t="shared" si="2346"/>
        <v>#N/A</v>
      </c>
      <c r="AQ855" t="e">
        <f t="shared" si="2346"/>
        <v>#N/A</v>
      </c>
      <c r="AR855" t="e">
        <f t="shared" si="2346"/>
        <v>#N/A</v>
      </c>
      <c r="AS855" t="e">
        <f t="shared" si="2346"/>
        <v>#N/A</v>
      </c>
      <c r="AT855" t="e">
        <f t="shared" si="2346"/>
        <v>#N/A</v>
      </c>
      <c r="AU855" t="e">
        <f t="shared" si="2346"/>
        <v>#N/A</v>
      </c>
      <c r="AV855" t="e">
        <f t="shared" si="2346"/>
        <v>#N/A</v>
      </c>
      <c r="AW855" t="e">
        <f t="shared" si="2346"/>
        <v>#N/A</v>
      </c>
      <c r="AX855" t="e">
        <f t="shared" si="2346"/>
        <v>#N/A</v>
      </c>
      <c r="AY855" t="e">
        <f t="shared" si="2346"/>
        <v>#N/A</v>
      </c>
      <c r="AZ855" t="e">
        <f t="shared" si="2346"/>
        <v>#N/A</v>
      </c>
      <c r="BA855" t="e">
        <f t="shared" si="2346"/>
        <v>#N/A</v>
      </c>
      <c r="BB855" s="91" t="e">
        <f t="shared" si="2346"/>
        <v>#N/A</v>
      </c>
      <c r="BC855" t="e">
        <f t="shared" si="2346"/>
        <v>#N/A</v>
      </c>
      <c r="BD855" t="e">
        <f t="shared" ref="BD855:CI855" si="2347">BD500</f>
        <v>#N/A</v>
      </c>
      <c r="BE855" t="e">
        <f t="shared" si="2347"/>
        <v>#N/A</v>
      </c>
      <c r="BF855" t="e">
        <f t="shared" si="2347"/>
        <v>#N/A</v>
      </c>
      <c r="BG855" t="e">
        <f t="shared" si="2347"/>
        <v>#N/A</v>
      </c>
      <c r="BH855" t="e">
        <f t="shared" si="2347"/>
        <v>#N/A</v>
      </c>
      <c r="BI855" t="e">
        <f t="shared" si="2347"/>
        <v>#N/A</v>
      </c>
      <c r="BJ855" t="e">
        <f t="shared" si="2347"/>
        <v>#N/A</v>
      </c>
      <c r="BK855" t="e">
        <f t="shared" si="2347"/>
        <v>#N/A</v>
      </c>
      <c r="BL855" t="e">
        <f t="shared" si="2347"/>
        <v>#N/A</v>
      </c>
      <c r="BM855" t="e">
        <f t="shared" si="2347"/>
        <v>#N/A</v>
      </c>
      <c r="BN855" t="e">
        <f t="shared" si="2347"/>
        <v>#N/A</v>
      </c>
      <c r="BO855" t="e">
        <f t="shared" si="2347"/>
        <v>#N/A</v>
      </c>
      <c r="BP855" t="e">
        <f t="shared" si="2347"/>
        <v>#N/A</v>
      </c>
      <c r="BQ855" t="e">
        <f t="shared" si="2347"/>
        <v>#N/A</v>
      </c>
      <c r="BR855" t="e">
        <f t="shared" si="2347"/>
        <v>#N/A</v>
      </c>
      <c r="BS855" t="e">
        <f t="shared" si="2347"/>
        <v>#N/A</v>
      </c>
      <c r="BT855" t="e">
        <f t="shared" si="2347"/>
        <v>#N/A</v>
      </c>
      <c r="BU855" t="e">
        <f t="shared" si="2347"/>
        <v>#N/A</v>
      </c>
      <c r="BV855" t="e">
        <f t="shared" si="2347"/>
        <v>#N/A</v>
      </c>
      <c r="BW855" t="e">
        <f t="shared" si="2347"/>
        <v>#N/A</v>
      </c>
      <c r="BX855" t="e">
        <f t="shared" si="2347"/>
        <v>#N/A</v>
      </c>
      <c r="BY855" t="e">
        <f t="shared" si="2347"/>
        <v>#N/A</v>
      </c>
      <c r="BZ855" t="e">
        <f t="shared" si="2347"/>
        <v>#N/A</v>
      </c>
      <c r="CA855" t="e">
        <f t="shared" si="2347"/>
        <v>#N/A</v>
      </c>
      <c r="CB855" t="e">
        <f t="shared" si="2347"/>
        <v>#N/A</v>
      </c>
      <c r="CC855" t="e">
        <f t="shared" si="2347"/>
        <v>#N/A</v>
      </c>
      <c r="CD855" t="e">
        <f t="shared" si="2347"/>
        <v>#N/A</v>
      </c>
      <c r="CE855" t="e">
        <f t="shared" si="2347"/>
        <v>#N/A</v>
      </c>
      <c r="CF855" s="91" t="e">
        <f t="shared" si="2347"/>
        <v>#N/A</v>
      </c>
      <c r="CG855" t="e">
        <f t="shared" si="2347"/>
        <v>#N/A</v>
      </c>
      <c r="CH855" t="e">
        <f t="shared" si="2347"/>
        <v>#N/A</v>
      </c>
      <c r="CI855" t="e">
        <f t="shared" si="2347"/>
        <v>#N/A</v>
      </c>
      <c r="CJ855" t="e">
        <f t="shared" ref="CJ855:DO855" si="2348">CJ500</f>
        <v>#N/A</v>
      </c>
      <c r="CK855" t="e">
        <f t="shared" si="2348"/>
        <v>#N/A</v>
      </c>
      <c r="CL855" t="e">
        <f t="shared" si="2348"/>
        <v>#N/A</v>
      </c>
      <c r="CM855" t="e">
        <f t="shared" si="2348"/>
        <v>#N/A</v>
      </c>
      <c r="CN855" t="e">
        <f t="shared" si="2348"/>
        <v>#N/A</v>
      </c>
      <c r="CO855" t="e">
        <f t="shared" si="2348"/>
        <v>#N/A</v>
      </c>
      <c r="CP855" t="e">
        <f t="shared" si="2348"/>
        <v>#N/A</v>
      </c>
      <c r="CQ855" t="e">
        <f t="shared" si="2348"/>
        <v>#N/A</v>
      </c>
      <c r="CR855" t="e">
        <f t="shared" si="2348"/>
        <v>#N/A</v>
      </c>
      <c r="CS855" t="e">
        <f t="shared" si="2348"/>
        <v>#N/A</v>
      </c>
      <c r="CT855" t="e">
        <f t="shared" si="2348"/>
        <v>#N/A</v>
      </c>
      <c r="CU855" t="e">
        <f t="shared" si="2348"/>
        <v>#N/A</v>
      </c>
      <c r="CV855" t="e">
        <f t="shared" si="2348"/>
        <v>#N/A</v>
      </c>
      <c r="CW855" t="e">
        <f t="shared" si="2348"/>
        <v>#N/A</v>
      </c>
      <c r="CX855" t="e">
        <f t="shared" si="2348"/>
        <v>#N/A</v>
      </c>
      <c r="CY855" t="e">
        <f t="shared" si="2348"/>
        <v>#N/A</v>
      </c>
      <c r="CZ855" t="e">
        <f t="shared" si="2348"/>
        <v>#N/A</v>
      </c>
      <c r="DA855" t="e">
        <f t="shared" si="2348"/>
        <v>#N/A</v>
      </c>
      <c r="DB855" t="e">
        <f t="shared" si="2348"/>
        <v>#N/A</v>
      </c>
      <c r="DC855" t="e">
        <f t="shared" si="2348"/>
        <v>#N/A</v>
      </c>
      <c r="DD855" t="e">
        <f t="shared" si="2348"/>
        <v>#N/A</v>
      </c>
      <c r="DE855" t="e">
        <f t="shared" si="2348"/>
        <v>#N/A</v>
      </c>
      <c r="DF855" t="e">
        <f t="shared" si="2348"/>
        <v>#N/A</v>
      </c>
      <c r="DG855" t="e">
        <f t="shared" si="2348"/>
        <v>#N/A</v>
      </c>
      <c r="DH855" t="e">
        <f t="shared" si="2348"/>
        <v>#N/A</v>
      </c>
      <c r="DI855" t="e">
        <f t="shared" si="2348"/>
        <v>#N/A</v>
      </c>
      <c r="DJ855" s="91" t="e">
        <f t="shared" si="2348"/>
        <v>#N/A</v>
      </c>
      <c r="DK855" t="e">
        <f t="shared" si="2348"/>
        <v>#N/A</v>
      </c>
      <c r="DL855" t="e">
        <f t="shared" si="2348"/>
        <v>#N/A</v>
      </c>
      <c r="DM855" t="e">
        <f t="shared" si="2348"/>
        <v>#N/A</v>
      </c>
      <c r="DN855" t="e">
        <f t="shared" si="2348"/>
        <v>#N/A</v>
      </c>
      <c r="DO855" t="e">
        <f t="shared" si="2348"/>
        <v>#N/A</v>
      </c>
      <c r="DP855" t="e">
        <f t="shared" ref="DP855:EN855" si="2349">DP500</f>
        <v>#N/A</v>
      </c>
      <c r="DQ855" t="e">
        <f t="shared" si="2349"/>
        <v>#N/A</v>
      </c>
      <c r="DR855" t="e">
        <f t="shared" si="2349"/>
        <v>#N/A</v>
      </c>
      <c r="DS855" t="e">
        <f t="shared" si="2349"/>
        <v>#N/A</v>
      </c>
      <c r="DT855" t="e">
        <f t="shared" si="2349"/>
        <v>#N/A</v>
      </c>
      <c r="DU855" t="e">
        <f t="shared" si="2349"/>
        <v>#N/A</v>
      </c>
      <c r="DV855" t="e">
        <f t="shared" si="2349"/>
        <v>#N/A</v>
      </c>
      <c r="DW855" t="e">
        <f t="shared" si="2349"/>
        <v>#N/A</v>
      </c>
      <c r="DX855" t="e">
        <f t="shared" si="2349"/>
        <v>#N/A</v>
      </c>
      <c r="DY855" t="e">
        <f t="shared" si="2349"/>
        <v>#N/A</v>
      </c>
      <c r="DZ855" t="e">
        <f t="shared" si="2349"/>
        <v>#N/A</v>
      </c>
      <c r="EA855" t="e">
        <f t="shared" si="2349"/>
        <v>#N/A</v>
      </c>
      <c r="EB855" t="e">
        <f t="shared" si="2349"/>
        <v>#N/A</v>
      </c>
      <c r="EC855" t="e">
        <f t="shared" si="2349"/>
        <v>#N/A</v>
      </c>
      <c r="ED855" t="e">
        <f t="shared" si="2349"/>
        <v>#N/A</v>
      </c>
      <c r="EE855" t="e">
        <f t="shared" si="2349"/>
        <v>#N/A</v>
      </c>
      <c r="EF855" t="e">
        <f t="shared" si="2349"/>
        <v>#N/A</v>
      </c>
      <c r="EG855" t="e">
        <f t="shared" si="2349"/>
        <v>#N/A</v>
      </c>
      <c r="EH855" t="e">
        <f t="shared" si="2349"/>
        <v>#N/A</v>
      </c>
      <c r="EI855" t="e">
        <f t="shared" si="2349"/>
        <v>#N/A</v>
      </c>
      <c r="EJ855" t="e">
        <f t="shared" si="2349"/>
        <v>#N/A</v>
      </c>
      <c r="EK855" t="e">
        <f t="shared" si="2349"/>
        <v>#N/A</v>
      </c>
      <c r="EL855" t="e">
        <f t="shared" si="2349"/>
        <v>#N/A</v>
      </c>
      <c r="EM855" t="e">
        <f t="shared" si="2349"/>
        <v>#N/A</v>
      </c>
      <c r="EN855" s="91" t="e">
        <f t="shared" si="2349"/>
        <v>#N/A</v>
      </c>
    </row>
    <row r="856" spans="1:144">
      <c r="B856" s="431"/>
      <c r="C856" t="s">
        <v>437</v>
      </c>
      <c r="D856" t="s">
        <v>430</v>
      </c>
      <c r="E856" t="s">
        <v>430</v>
      </c>
      <c r="F856" t="s">
        <v>430</v>
      </c>
      <c r="G856" t="s">
        <v>430</v>
      </c>
      <c r="H856" t="s">
        <v>430</v>
      </c>
      <c r="I856" t="s">
        <v>430</v>
      </c>
      <c r="J856" t="s">
        <v>430</v>
      </c>
      <c r="X856" s="91">
        <f>X501</f>
        <v>0</v>
      </c>
      <c r="Y856" t="e">
        <f t="shared" ref="Y856:CJ856" si="2350">Y501</f>
        <v>#N/A</v>
      </c>
      <c r="Z856" t="e">
        <f t="shared" si="2350"/>
        <v>#N/A</v>
      </c>
      <c r="AA856" t="e">
        <f t="shared" si="2350"/>
        <v>#N/A</v>
      </c>
      <c r="AB856" t="e">
        <f t="shared" si="2350"/>
        <v>#N/A</v>
      </c>
      <c r="AC856" t="e">
        <f t="shared" si="2350"/>
        <v>#N/A</v>
      </c>
      <c r="AD856" t="e">
        <f t="shared" si="2350"/>
        <v>#N/A</v>
      </c>
      <c r="AE856" t="e">
        <f t="shared" si="2350"/>
        <v>#N/A</v>
      </c>
      <c r="AF856" t="e">
        <f t="shared" si="2350"/>
        <v>#N/A</v>
      </c>
      <c r="AG856" t="e">
        <f t="shared" si="2350"/>
        <v>#N/A</v>
      </c>
      <c r="AH856" t="e">
        <f t="shared" si="2350"/>
        <v>#N/A</v>
      </c>
      <c r="AI856" t="e">
        <f t="shared" si="2350"/>
        <v>#N/A</v>
      </c>
      <c r="AJ856" t="e">
        <f t="shared" si="2350"/>
        <v>#N/A</v>
      </c>
      <c r="AK856" t="e">
        <f t="shared" si="2350"/>
        <v>#N/A</v>
      </c>
      <c r="AL856" t="e">
        <f t="shared" si="2350"/>
        <v>#N/A</v>
      </c>
      <c r="AM856" t="e">
        <f t="shared" si="2350"/>
        <v>#N/A</v>
      </c>
      <c r="AN856" t="e">
        <f t="shared" si="2350"/>
        <v>#N/A</v>
      </c>
      <c r="AO856" t="e">
        <f t="shared" si="2350"/>
        <v>#N/A</v>
      </c>
      <c r="AP856" t="e">
        <f t="shared" si="2350"/>
        <v>#N/A</v>
      </c>
      <c r="AQ856" t="e">
        <f t="shared" si="2350"/>
        <v>#N/A</v>
      </c>
      <c r="AR856" t="e">
        <f t="shared" si="2350"/>
        <v>#N/A</v>
      </c>
      <c r="AS856" t="e">
        <f t="shared" si="2350"/>
        <v>#N/A</v>
      </c>
      <c r="AT856" t="e">
        <f t="shared" si="2350"/>
        <v>#N/A</v>
      </c>
      <c r="AU856" t="e">
        <f t="shared" si="2350"/>
        <v>#N/A</v>
      </c>
      <c r="AV856" t="e">
        <f t="shared" si="2350"/>
        <v>#N/A</v>
      </c>
      <c r="AW856" t="e">
        <f t="shared" si="2350"/>
        <v>#N/A</v>
      </c>
      <c r="AX856" t="e">
        <f t="shared" si="2350"/>
        <v>#N/A</v>
      </c>
      <c r="AY856" t="e">
        <f t="shared" si="2350"/>
        <v>#N/A</v>
      </c>
      <c r="AZ856" t="e">
        <f t="shared" si="2350"/>
        <v>#N/A</v>
      </c>
      <c r="BA856" t="e">
        <f t="shared" si="2350"/>
        <v>#N/A</v>
      </c>
      <c r="BB856" s="91" t="e">
        <f t="shared" si="2350"/>
        <v>#N/A</v>
      </c>
      <c r="BC856" t="e">
        <f t="shared" si="2350"/>
        <v>#N/A</v>
      </c>
      <c r="BD856" t="e">
        <f t="shared" si="2350"/>
        <v>#N/A</v>
      </c>
      <c r="BE856" t="e">
        <f t="shared" si="2350"/>
        <v>#N/A</v>
      </c>
      <c r="BF856" t="e">
        <f t="shared" si="2350"/>
        <v>#N/A</v>
      </c>
      <c r="BG856" t="e">
        <f t="shared" si="2350"/>
        <v>#N/A</v>
      </c>
      <c r="BH856" t="e">
        <f t="shared" si="2350"/>
        <v>#N/A</v>
      </c>
      <c r="BI856" t="e">
        <f t="shared" si="2350"/>
        <v>#N/A</v>
      </c>
      <c r="BJ856" t="e">
        <f t="shared" si="2350"/>
        <v>#N/A</v>
      </c>
      <c r="BK856" t="e">
        <f t="shared" si="2350"/>
        <v>#N/A</v>
      </c>
      <c r="BL856" t="e">
        <f t="shared" si="2350"/>
        <v>#N/A</v>
      </c>
      <c r="BM856" t="e">
        <f t="shared" si="2350"/>
        <v>#N/A</v>
      </c>
      <c r="BN856" t="e">
        <f t="shared" si="2350"/>
        <v>#N/A</v>
      </c>
      <c r="BO856" t="e">
        <f t="shared" si="2350"/>
        <v>#N/A</v>
      </c>
      <c r="BP856" t="e">
        <f t="shared" si="2350"/>
        <v>#N/A</v>
      </c>
      <c r="BQ856" t="e">
        <f t="shared" si="2350"/>
        <v>#N/A</v>
      </c>
      <c r="BR856" t="e">
        <f t="shared" si="2350"/>
        <v>#N/A</v>
      </c>
      <c r="BS856" t="e">
        <f t="shared" si="2350"/>
        <v>#N/A</v>
      </c>
      <c r="BT856" t="e">
        <f t="shared" si="2350"/>
        <v>#N/A</v>
      </c>
      <c r="BU856" t="e">
        <f t="shared" si="2350"/>
        <v>#N/A</v>
      </c>
      <c r="BV856" t="e">
        <f t="shared" si="2350"/>
        <v>#N/A</v>
      </c>
      <c r="BW856" t="e">
        <f t="shared" si="2350"/>
        <v>#N/A</v>
      </c>
      <c r="BX856" t="e">
        <f t="shared" si="2350"/>
        <v>#N/A</v>
      </c>
      <c r="BY856" t="e">
        <f t="shared" si="2350"/>
        <v>#N/A</v>
      </c>
      <c r="BZ856" t="e">
        <f t="shared" si="2350"/>
        <v>#N/A</v>
      </c>
      <c r="CA856" t="e">
        <f t="shared" si="2350"/>
        <v>#N/A</v>
      </c>
      <c r="CB856" t="e">
        <f t="shared" si="2350"/>
        <v>#N/A</v>
      </c>
      <c r="CC856" t="e">
        <f t="shared" si="2350"/>
        <v>#N/A</v>
      </c>
      <c r="CD856" t="e">
        <f t="shared" si="2350"/>
        <v>#N/A</v>
      </c>
      <c r="CE856" t="e">
        <f t="shared" si="2350"/>
        <v>#N/A</v>
      </c>
      <c r="CF856" s="91" t="e">
        <f t="shared" si="2350"/>
        <v>#N/A</v>
      </c>
      <c r="CG856" t="e">
        <f t="shared" si="2350"/>
        <v>#N/A</v>
      </c>
      <c r="CH856" t="e">
        <f t="shared" si="2350"/>
        <v>#N/A</v>
      </c>
      <c r="CI856" t="e">
        <f t="shared" si="2350"/>
        <v>#N/A</v>
      </c>
      <c r="CJ856" t="e">
        <f t="shared" si="2350"/>
        <v>#N/A</v>
      </c>
      <c r="CK856" t="e">
        <f t="shared" ref="CK856:EN856" si="2351">CK501</f>
        <v>#N/A</v>
      </c>
      <c r="CL856" t="e">
        <f t="shared" si="2351"/>
        <v>#N/A</v>
      </c>
      <c r="CM856" t="e">
        <f t="shared" si="2351"/>
        <v>#N/A</v>
      </c>
      <c r="CN856" t="e">
        <f t="shared" si="2351"/>
        <v>#N/A</v>
      </c>
      <c r="CO856" t="e">
        <f t="shared" si="2351"/>
        <v>#N/A</v>
      </c>
      <c r="CP856" t="e">
        <f t="shared" si="2351"/>
        <v>#N/A</v>
      </c>
      <c r="CQ856" t="e">
        <f t="shared" si="2351"/>
        <v>#N/A</v>
      </c>
      <c r="CR856" t="e">
        <f t="shared" si="2351"/>
        <v>#N/A</v>
      </c>
      <c r="CS856" t="e">
        <f t="shared" si="2351"/>
        <v>#N/A</v>
      </c>
      <c r="CT856" t="e">
        <f t="shared" si="2351"/>
        <v>#N/A</v>
      </c>
      <c r="CU856" t="e">
        <f t="shared" si="2351"/>
        <v>#N/A</v>
      </c>
      <c r="CV856" t="e">
        <f t="shared" si="2351"/>
        <v>#N/A</v>
      </c>
      <c r="CW856" t="e">
        <f t="shared" si="2351"/>
        <v>#N/A</v>
      </c>
      <c r="CX856" t="e">
        <f t="shared" si="2351"/>
        <v>#N/A</v>
      </c>
      <c r="CY856" t="e">
        <f t="shared" si="2351"/>
        <v>#N/A</v>
      </c>
      <c r="CZ856" t="e">
        <f t="shared" si="2351"/>
        <v>#N/A</v>
      </c>
      <c r="DA856" t="e">
        <f t="shared" si="2351"/>
        <v>#N/A</v>
      </c>
      <c r="DB856" t="e">
        <f t="shared" si="2351"/>
        <v>#N/A</v>
      </c>
      <c r="DC856" t="e">
        <f t="shared" si="2351"/>
        <v>#N/A</v>
      </c>
      <c r="DD856" t="e">
        <f t="shared" si="2351"/>
        <v>#N/A</v>
      </c>
      <c r="DE856" t="e">
        <f t="shared" si="2351"/>
        <v>#N/A</v>
      </c>
      <c r="DF856" t="e">
        <f t="shared" si="2351"/>
        <v>#N/A</v>
      </c>
      <c r="DG856" t="e">
        <f t="shared" si="2351"/>
        <v>#N/A</v>
      </c>
      <c r="DH856" t="e">
        <f t="shared" si="2351"/>
        <v>#N/A</v>
      </c>
      <c r="DI856" t="e">
        <f t="shared" si="2351"/>
        <v>#N/A</v>
      </c>
      <c r="DJ856" s="91" t="e">
        <f t="shared" si="2351"/>
        <v>#N/A</v>
      </c>
      <c r="DK856" t="e">
        <f t="shared" si="2351"/>
        <v>#N/A</v>
      </c>
      <c r="DL856" t="e">
        <f t="shared" si="2351"/>
        <v>#N/A</v>
      </c>
      <c r="DM856" t="e">
        <f t="shared" si="2351"/>
        <v>#N/A</v>
      </c>
      <c r="DN856" t="e">
        <f t="shared" si="2351"/>
        <v>#N/A</v>
      </c>
      <c r="DO856" t="e">
        <f t="shared" si="2351"/>
        <v>#N/A</v>
      </c>
      <c r="DP856" t="e">
        <f t="shared" si="2351"/>
        <v>#N/A</v>
      </c>
      <c r="DQ856" t="e">
        <f t="shared" si="2351"/>
        <v>#N/A</v>
      </c>
      <c r="DR856" t="e">
        <f t="shared" si="2351"/>
        <v>#N/A</v>
      </c>
      <c r="DS856" t="e">
        <f t="shared" si="2351"/>
        <v>#N/A</v>
      </c>
      <c r="DT856" t="e">
        <f t="shared" si="2351"/>
        <v>#N/A</v>
      </c>
      <c r="DU856" t="e">
        <f t="shared" si="2351"/>
        <v>#N/A</v>
      </c>
      <c r="DV856" t="e">
        <f t="shared" si="2351"/>
        <v>#N/A</v>
      </c>
      <c r="DW856" t="e">
        <f t="shared" si="2351"/>
        <v>#N/A</v>
      </c>
      <c r="DX856" t="e">
        <f t="shared" si="2351"/>
        <v>#N/A</v>
      </c>
      <c r="DY856" t="e">
        <f t="shared" si="2351"/>
        <v>#N/A</v>
      </c>
      <c r="DZ856" t="e">
        <f t="shared" si="2351"/>
        <v>#N/A</v>
      </c>
      <c r="EA856" t="e">
        <f t="shared" si="2351"/>
        <v>#N/A</v>
      </c>
      <c r="EB856" t="e">
        <f t="shared" si="2351"/>
        <v>#N/A</v>
      </c>
      <c r="EC856" t="e">
        <f t="shared" si="2351"/>
        <v>#N/A</v>
      </c>
      <c r="ED856" t="e">
        <f t="shared" si="2351"/>
        <v>#N/A</v>
      </c>
      <c r="EE856" t="e">
        <f t="shared" si="2351"/>
        <v>#N/A</v>
      </c>
      <c r="EF856" t="e">
        <f t="shared" si="2351"/>
        <v>#N/A</v>
      </c>
      <c r="EG856" t="e">
        <f t="shared" si="2351"/>
        <v>#N/A</v>
      </c>
      <c r="EH856" t="e">
        <f t="shared" si="2351"/>
        <v>#N/A</v>
      </c>
      <c r="EI856" t="e">
        <f t="shared" si="2351"/>
        <v>#N/A</v>
      </c>
      <c r="EJ856" t="e">
        <f t="shared" si="2351"/>
        <v>#N/A</v>
      </c>
      <c r="EK856" t="e">
        <f t="shared" si="2351"/>
        <v>#N/A</v>
      </c>
      <c r="EL856" t="e">
        <f t="shared" si="2351"/>
        <v>#N/A</v>
      </c>
      <c r="EM856" t="e">
        <f t="shared" si="2351"/>
        <v>#N/A</v>
      </c>
      <c r="EN856" s="91" t="e">
        <f t="shared" si="2351"/>
        <v>#N/A</v>
      </c>
    </row>
    <row r="857" spans="1:144">
      <c r="B857" s="431" t="s">
        <v>282</v>
      </c>
      <c r="C857" t="s">
        <v>436</v>
      </c>
      <c r="D857" t="s">
        <v>430</v>
      </c>
      <c r="E857" t="s">
        <v>431</v>
      </c>
      <c r="F857" t="s">
        <v>430</v>
      </c>
      <c r="G857" t="s">
        <v>430</v>
      </c>
      <c r="H857" t="s">
        <v>430</v>
      </c>
      <c r="I857" t="s">
        <v>430</v>
      </c>
      <c r="J857" t="s">
        <v>430</v>
      </c>
      <c r="X857" s="91">
        <f t="shared" ref="X857:BC857" si="2352">X505</f>
        <v>0</v>
      </c>
      <c r="Y857" t="e">
        <f t="shared" si="2352"/>
        <v>#N/A</v>
      </c>
      <c r="Z857" t="e">
        <f t="shared" si="2352"/>
        <v>#N/A</v>
      </c>
      <c r="AA857" t="e">
        <f t="shared" si="2352"/>
        <v>#N/A</v>
      </c>
      <c r="AB857" t="e">
        <f t="shared" si="2352"/>
        <v>#N/A</v>
      </c>
      <c r="AC857" t="e">
        <f t="shared" si="2352"/>
        <v>#N/A</v>
      </c>
      <c r="AD857" t="e">
        <f t="shared" si="2352"/>
        <v>#N/A</v>
      </c>
      <c r="AE857" t="e">
        <f t="shared" si="2352"/>
        <v>#N/A</v>
      </c>
      <c r="AF857" t="e">
        <f t="shared" si="2352"/>
        <v>#N/A</v>
      </c>
      <c r="AG857" t="e">
        <f t="shared" si="2352"/>
        <v>#N/A</v>
      </c>
      <c r="AH857" t="e">
        <f t="shared" si="2352"/>
        <v>#N/A</v>
      </c>
      <c r="AI857" t="e">
        <f t="shared" si="2352"/>
        <v>#N/A</v>
      </c>
      <c r="AJ857" t="e">
        <f t="shared" si="2352"/>
        <v>#N/A</v>
      </c>
      <c r="AK857" t="e">
        <f t="shared" si="2352"/>
        <v>#N/A</v>
      </c>
      <c r="AL857" t="e">
        <f t="shared" si="2352"/>
        <v>#N/A</v>
      </c>
      <c r="AM857" t="e">
        <f t="shared" si="2352"/>
        <v>#N/A</v>
      </c>
      <c r="AN857" t="e">
        <f t="shared" si="2352"/>
        <v>#N/A</v>
      </c>
      <c r="AO857" t="e">
        <f t="shared" si="2352"/>
        <v>#N/A</v>
      </c>
      <c r="AP857" t="e">
        <f t="shared" si="2352"/>
        <v>#N/A</v>
      </c>
      <c r="AQ857" t="e">
        <f t="shared" si="2352"/>
        <v>#N/A</v>
      </c>
      <c r="AR857" t="e">
        <f t="shared" si="2352"/>
        <v>#N/A</v>
      </c>
      <c r="AS857" t="e">
        <f t="shared" si="2352"/>
        <v>#N/A</v>
      </c>
      <c r="AT857" t="e">
        <f t="shared" si="2352"/>
        <v>#N/A</v>
      </c>
      <c r="AU857" t="e">
        <f t="shared" si="2352"/>
        <v>#N/A</v>
      </c>
      <c r="AV857" t="e">
        <f t="shared" si="2352"/>
        <v>#N/A</v>
      </c>
      <c r="AW857" t="e">
        <f t="shared" si="2352"/>
        <v>#N/A</v>
      </c>
      <c r="AX857" t="e">
        <f t="shared" si="2352"/>
        <v>#N/A</v>
      </c>
      <c r="AY857" t="e">
        <f t="shared" si="2352"/>
        <v>#N/A</v>
      </c>
      <c r="AZ857" t="e">
        <f t="shared" si="2352"/>
        <v>#N/A</v>
      </c>
      <c r="BA857" t="e">
        <f t="shared" si="2352"/>
        <v>#N/A</v>
      </c>
      <c r="BB857" s="91" t="e">
        <f t="shared" si="2352"/>
        <v>#N/A</v>
      </c>
      <c r="BC857" t="e">
        <f t="shared" si="2352"/>
        <v>#N/A</v>
      </c>
      <c r="BD857" t="e">
        <f t="shared" ref="BD857:CI857" si="2353">BD505</f>
        <v>#N/A</v>
      </c>
      <c r="BE857" t="e">
        <f t="shared" si="2353"/>
        <v>#N/A</v>
      </c>
      <c r="BF857" t="e">
        <f t="shared" si="2353"/>
        <v>#N/A</v>
      </c>
      <c r="BG857" t="e">
        <f t="shared" si="2353"/>
        <v>#N/A</v>
      </c>
      <c r="BH857" t="e">
        <f t="shared" si="2353"/>
        <v>#N/A</v>
      </c>
      <c r="BI857" t="e">
        <f t="shared" si="2353"/>
        <v>#N/A</v>
      </c>
      <c r="BJ857" t="e">
        <f t="shared" si="2353"/>
        <v>#N/A</v>
      </c>
      <c r="BK857" t="e">
        <f t="shared" si="2353"/>
        <v>#N/A</v>
      </c>
      <c r="BL857" t="e">
        <f t="shared" si="2353"/>
        <v>#N/A</v>
      </c>
      <c r="BM857" t="e">
        <f t="shared" si="2353"/>
        <v>#N/A</v>
      </c>
      <c r="BN857" t="e">
        <f t="shared" si="2353"/>
        <v>#N/A</v>
      </c>
      <c r="BO857" t="e">
        <f t="shared" si="2353"/>
        <v>#N/A</v>
      </c>
      <c r="BP857" t="e">
        <f t="shared" si="2353"/>
        <v>#N/A</v>
      </c>
      <c r="BQ857" t="e">
        <f t="shared" si="2353"/>
        <v>#N/A</v>
      </c>
      <c r="BR857" t="e">
        <f t="shared" si="2353"/>
        <v>#N/A</v>
      </c>
      <c r="BS857" t="e">
        <f t="shared" si="2353"/>
        <v>#N/A</v>
      </c>
      <c r="BT857" t="e">
        <f t="shared" si="2353"/>
        <v>#N/A</v>
      </c>
      <c r="BU857" t="e">
        <f t="shared" si="2353"/>
        <v>#N/A</v>
      </c>
      <c r="BV857" t="e">
        <f t="shared" si="2353"/>
        <v>#N/A</v>
      </c>
      <c r="BW857" t="e">
        <f t="shared" si="2353"/>
        <v>#N/A</v>
      </c>
      <c r="BX857" t="e">
        <f t="shared" si="2353"/>
        <v>#N/A</v>
      </c>
      <c r="BY857" t="e">
        <f t="shared" si="2353"/>
        <v>#N/A</v>
      </c>
      <c r="BZ857" t="e">
        <f t="shared" si="2353"/>
        <v>#N/A</v>
      </c>
      <c r="CA857" t="e">
        <f t="shared" si="2353"/>
        <v>#N/A</v>
      </c>
      <c r="CB857" t="e">
        <f t="shared" si="2353"/>
        <v>#N/A</v>
      </c>
      <c r="CC857" t="e">
        <f t="shared" si="2353"/>
        <v>#N/A</v>
      </c>
      <c r="CD857" t="e">
        <f t="shared" si="2353"/>
        <v>#N/A</v>
      </c>
      <c r="CE857" t="e">
        <f t="shared" si="2353"/>
        <v>#N/A</v>
      </c>
      <c r="CF857" s="91" t="e">
        <f t="shared" si="2353"/>
        <v>#N/A</v>
      </c>
      <c r="CG857" t="e">
        <f t="shared" si="2353"/>
        <v>#N/A</v>
      </c>
      <c r="CH857" t="e">
        <f t="shared" si="2353"/>
        <v>#N/A</v>
      </c>
      <c r="CI857" t="e">
        <f t="shared" si="2353"/>
        <v>#N/A</v>
      </c>
      <c r="CJ857" t="e">
        <f t="shared" ref="CJ857:DO857" si="2354">CJ505</f>
        <v>#N/A</v>
      </c>
      <c r="CK857" t="e">
        <f t="shared" si="2354"/>
        <v>#N/A</v>
      </c>
      <c r="CL857" t="e">
        <f t="shared" si="2354"/>
        <v>#N/A</v>
      </c>
      <c r="CM857" t="e">
        <f t="shared" si="2354"/>
        <v>#N/A</v>
      </c>
      <c r="CN857" t="e">
        <f t="shared" si="2354"/>
        <v>#N/A</v>
      </c>
      <c r="CO857" t="e">
        <f t="shared" si="2354"/>
        <v>#N/A</v>
      </c>
      <c r="CP857" t="e">
        <f t="shared" si="2354"/>
        <v>#N/A</v>
      </c>
      <c r="CQ857" t="e">
        <f t="shared" si="2354"/>
        <v>#N/A</v>
      </c>
      <c r="CR857" t="e">
        <f t="shared" si="2354"/>
        <v>#N/A</v>
      </c>
      <c r="CS857" t="e">
        <f t="shared" si="2354"/>
        <v>#N/A</v>
      </c>
      <c r="CT857" t="e">
        <f t="shared" si="2354"/>
        <v>#N/A</v>
      </c>
      <c r="CU857" t="e">
        <f t="shared" si="2354"/>
        <v>#N/A</v>
      </c>
      <c r="CV857" t="e">
        <f t="shared" si="2354"/>
        <v>#N/A</v>
      </c>
      <c r="CW857" t="e">
        <f t="shared" si="2354"/>
        <v>#N/A</v>
      </c>
      <c r="CX857" t="e">
        <f t="shared" si="2354"/>
        <v>#N/A</v>
      </c>
      <c r="CY857" t="e">
        <f t="shared" si="2354"/>
        <v>#N/A</v>
      </c>
      <c r="CZ857" t="e">
        <f t="shared" si="2354"/>
        <v>#N/A</v>
      </c>
      <c r="DA857" t="e">
        <f t="shared" si="2354"/>
        <v>#N/A</v>
      </c>
      <c r="DB857" t="e">
        <f t="shared" si="2354"/>
        <v>#N/A</v>
      </c>
      <c r="DC857" t="e">
        <f t="shared" si="2354"/>
        <v>#N/A</v>
      </c>
      <c r="DD857" t="e">
        <f t="shared" si="2354"/>
        <v>#N/A</v>
      </c>
      <c r="DE857" t="e">
        <f t="shared" si="2354"/>
        <v>#N/A</v>
      </c>
      <c r="DF857" t="e">
        <f t="shared" si="2354"/>
        <v>#N/A</v>
      </c>
      <c r="DG857" t="e">
        <f t="shared" si="2354"/>
        <v>#N/A</v>
      </c>
      <c r="DH857" t="e">
        <f t="shared" si="2354"/>
        <v>#N/A</v>
      </c>
      <c r="DI857" t="e">
        <f t="shared" si="2354"/>
        <v>#N/A</v>
      </c>
      <c r="DJ857" s="91" t="e">
        <f t="shared" si="2354"/>
        <v>#N/A</v>
      </c>
      <c r="DK857" t="e">
        <f t="shared" si="2354"/>
        <v>#N/A</v>
      </c>
      <c r="DL857" t="e">
        <f t="shared" si="2354"/>
        <v>#N/A</v>
      </c>
      <c r="DM857" t="e">
        <f t="shared" si="2354"/>
        <v>#N/A</v>
      </c>
      <c r="DN857" t="e">
        <f t="shared" si="2354"/>
        <v>#N/A</v>
      </c>
      <c r="DO857" t="e">
        <f t="shared" si="2354"/>
        <v>#N/A</v>
      </c>
      <c r="DP857" t="e">
        <f t="shared" ref="DP857:EN857" si="2355">DP505</f>
        <v>#N/A</v>
      </c>
      <c r="DQ857" t="e">
        <f t="shared" si="2355"/>
        <v>#N/A</v>
      </c>
      <c r="DR857" t="e">
        <f t="shared" si="2355"/>
        <v>#N/A</v>
      </c>
      <c r="DS857" t="e">
        <f t="shared" si="2355"/>
        <v>#N/A</v>
      </c>
      <c r="DT857" t="e">
        <f t="shared" si="2355"/>
        <v>#N/A</v>
      </c>
      <c r="DU857" t="e">
        <f t="shared" si="2355"/>
        <v>#N/A</v>
      </c>
      <c r="DV857" t="e">
        <f t="shared" si="2355"/>
        <v>#N/A</v>
      </c>
      <c r="DW857" t="e">
        <f t="shared" si="2355"/>
        <v>#N/A</v>
      </c>
      <c r="DX857" t="e">
        <f t="shared" si="2355"/>
        <v>#N/A</v>
      </c>
      <c r="DY857" t="e">
        <f t="shared" si="2355"/>
        <v>#N/A</v>
      </c>
      <c r="DZ857" t="e">
        <f t="shared" si="2355"/>
        <v>#N/A</v>
      </c>
      <c r="EA857" t="e">
        <f t="shared" si="2355"/>
        <v>#N/A</v>
      </c>
      <c r="EB857" t="e">
        <f t="shared" si="2355"/>
        <v>#N/A</v>
      </c>
      <c r="EC857" t="e">
        <f t="shared" si="2355"/>
        <v>#N/A</v>
      </c>
      <c r="ED857" t="e">
        <f t="shared" si="2355"/>
        <v>#N/A</v>
      </c>
      <c r="EE857" t="e">
        <f t="shared" si="2355"/>
        <v>#N/A</v>
      </c>
      <c r="EF857" t="e">
        <f t="shared" si="2355"/>
        <v>#N/A</v>
      </c>
      <c r="EG857" t="e">
        <f t="shared" si="2355"/>
        <v>#N/A</v>
      </c>
      <c r="EH857" t="e">
        <f t="shared" si="2355"/>
        <v>#N/A</v>
      </c>
      <c r="EI857" t="e">
        <f t="shared" si="2355"/>
        <v>#N/A</v>
      </c>
      <c r="EJ857" t="e">
        <f t="shared" si="2355"/>
        <v>#N/A</v>
      </c>
      <c r="EK857" t="e">
        <f t="shared" si="2355"/>
        <v>#N/A</v>
      </c>
      <c r="EL857" t="e">
        <f t="shared" si="2355"/>
        <v>#N/A</v>
      </c>
      <c r="EM857" t="e">
        <f t="shared" si="2355"/>
        <v>#N/A</v>
      </c>
      <c r="EN857" s="91" t="e">
        <f t="shared" si="2355"/>
        <v>#N/A</v>
      </c>
    </row>
    <row r="858" spans="1:144">
      <c r="B858" s="431"/>
      <c r="C858" t="s">
        <v>437</v>
      </c>
      <c r="D858" t="s">
        <v>430</v>
      </c>
      <c r="E858" t="s">
        <v>430</v>
      </c>
      <c r="F858" t="s">
        <v>430</v>
      </c>
      <c r="G858" t="s">
        <v>431</v>
      </c>
      <c r="H858" t="s">
        <v>430</v>
      </c>
      <c r="I858" t="s">
        <v>431</v>
      </c>
      <c r="J858" t="s">
        <v>430</v>
      </c>
      <c r="X858" s="91">
        <f>X506</f>
        <v>0</v>
      </c>
      <c r="Y858" t="e">
        <f t="shared" ref="Y858:CJ858" si="2356">Y506</f>
        <v>#N/A</v>
      </c>
      <c r="Z858" t="e">
        <f t="shared" si="2356"/>
        <v>#N/A</v>
      </c>
      <c r="AA858" t="e">
        <f t="shared" si="2356"/>
        <v>#N/A</v>
      </c>
      <c r="AB858" t="e">
        <f t="shared" si="2356"/>
        <v>#N/A</v>
      </c>
      <c r="AC858" t="e">
        <f t="shared" si="2356"/>
        <v>#N/A</v>
      </c>
      <c r="AD858" t="e">
        <f t="shared" si="2356"/>
        <v>#N/A</v>
      </c>
      <c r="AE858" t="e">
        <f t="shared" si="2356"/>
        <v>#N/A</v>
      </c>
      <c r="AF858" t="e">
        <f t="shared" si="2356"/>
        <v>#N/A</v>
      </c>
      <c r="AG858" t="e">
        <f t="shared" si="2356"/>
        <v>#N/A</v>
      </c>
      <c r="AH858" t="e">
        <f t="shared" si="2356"/>
        <v>#N/A</v>
      </c>
      <c r="AI858" t="e">
        <f t="shared" si="2356"/>
        <v>#N/A</v>
      </c>
      <c r="AJ858" t="e">
        <f t="shared" si="2356"/>
        <v>#N/A</v>
      </c>
      <c r="AK858" t="e">
        <f t="shared" si="2356"/>
        <v>#N/A</v>
      </c>
      <c r="AL858" t="e">
        <f t="shared" si="2356"/>
        <v>#N/A</v>
      </c>
      <c r="AM858" t="e">
        <f t="shared" si="2356"/>
        <v>#N/A</v>
      </c>
      <c r="AN858" t="e">
        <f t="shared" si="2356"/>
        <v>#N/A</v>
      </c>
      <c r="AO858" t="e">
        <f t="shared" si="2356"/>
        <v>#N/A</v>
      </c>
      <c r="AP858" t="e">
        <f t="shared" si="2356"/>
        <v>#N/A</v>
      </c>
      <c r="AQ858" t="e">
        <f t="shared" si="2356"/>
        <v>#N/A</v>
      </c>
      <c r="AR858" t="e">
        <f t="shared" si="2356"/>
        <v>#N/A</v>
      </c>
      <c r="AS858" t="e">
        <f t="shared" si="2356"/>
        <v>#N/A</v>
      </c>
      <c r="AT858" t="e">
        <f t="shared" si="2356"/>
        <v>#N/A</v>
      </c>
      <c r="AU858" t="e">
        <f t="shared" si="2356"/>
        <v>#N/A</v>
      </c>
      <c r="AV858" t="e">
        <f t="shared" si="2356"/>
        <v>#N/A</v>
      </c>
      <c r="AW858" t="e">
        <f t="shared" si="2356"/>
        <v>#N/A</v>
      </c>
      <c r="AX858" t="e">
        <f t="shared" si="2356"/>
        <v>#N/A</v>
      </c>
      <c r="AY858" t="e">
        <f t="shared" si="2356"/>
        <v>#N/A</v>
      </c>
      <c r="AZ858" t="e">
        <f t="shared" si="2356"/>
        <v>#N/A</v>
      </c>
      <c r="BA858" t="e">
        <f t="shared" si="2356"/>
        <v>#N/A</v>
      </c>
      <c r="BB858" s="91" t="e">
        <f t="shared" si="2356"/>
        <v>#N/A</v>
      </c>
      <c r="BC858" t="e">
        <f t="shared" si="2356"/>
        <v>#N/A</v>
      </c>
      <c r="BD858" t="e">
        <f t="shared" si="2356"/>
        <v>#N/A</v>
      </c>
      <c r="BE858" t="e">
        <f t="shared" si="2356"/>
        <v>#N/A</v>
      </c>
      <c r="BF858" t="e">
        <f t="shared" si="2356"/>
        <v>#N/A</v>
      </c>
      <c r="BG858" t="e">
        <f t="shared" si="2356"/>
        <v>#N/A</v>
      </c>
      <c r="BH858" t="e">
        <f t="shared" si="2356"/>
        <v>#N/A</v>
      </c>
      <c r="BI858" t="e">
        <f t="shared" si="2356"/>
        <v>#N/A</v>
      </c>
      <c r="BJ858" t="e">
        <f t="shared" si="2356"/>
        <v>#N/A</v>
      </c>
      <c r="BK858" t="e">
        <f t="shared" si="2356"/>
        <v>#N/A</v>
      </c>
      <c r="BL858" t="e">
        <f t="shared" si="2356"/>
        <v>#N/A</v>
      </c>
      <c r="BM858" t="e">
        <f t="shared" si="2356"/>
        <v>#N/A</v>
      </c>
      <c r="BN858" t="e">
        <f t="shared" si="2356"/>
        <v>#N/A</v>
      </c>
      <c r="BO858" t="e">
        <f t="shared" si="2356"/>
        <v>#N/A</v>
      </c>
      <c r="BP858" t="e">
        <f t="shared" si="2356"/>
        <v>#N/A</v>
      </c>
      <c r="BQ858" t="e">
        <f t="shared" si="2356"/>
        <v>#N/A</v>
      </c>
      <c r="BR858" t="e">
        <f t="shared" si="2356"/>
        <v>#N/A</v>
      </c>
      <c r="BS858" t="e">
        <f t="shared" si="2356"/>
        <v>#N/A</v>
      </c>
      <c r="BT858" t="e">
        <f t="shared" si="2356"/>
        <v>#N/A</v>
      </c>
      <c r="BU858" t="e">
        <f t="shared" si="2356"/>
        <v>#N/A</v>
      </c>
      <c r="BV858" t="e">
        <f t="shared" si="2356"/>
        <v>#N/A</v>
      </c>
      <c r="BW858" t="e">
        <f t="shared" si="2356"/>
        <v>#N/A</v>
      </c>
      <c r="BX858" t="e">
        <f t="shared" si="2356"/>
        <v>#N/A</v>
      </c>
      <c r="BY858" t="e">
        <f t="shared" si="2356"/>
        <v>#N/A</v>
      </c>
      <c r="BZ858" t="e">
        <f t="shared" si="2356"/>
        <v>#N/A</v>
      </c>
      <c r="CA858" t="e">
        <f t="shared" si="2356"/>
        <v>#N/A</v>
      </c>
      <c r="CB858" t="e">
        <f t="shared" si="2356"/>
        <v>#N/A</v>
      </c>
      <c r="CC858" t="e">
        <f t="shared" si="2356"/>
        <v>#N/A</v>
      </c>
      <c r="CD858" t="e">
        <f t="shared" si="2356"/>
        <v>#N/A</v>
      </c>
      <c r="CE858" t="e">
        <f t="shared" si="2356"/>
        <v>#N/A</v>
      </c>
      <c r="CF858" s="91" t="e">
        <f t="shared" si="2356"/>
        <v>#N/A</v>
      </c>
      <c r="CG858" t="e">
        <f t="shared" si="2356"/>
        <v>#N/A</v>
      </c>
      <c r="CH858" t="e">
        <f t="shared" si="2356"/>
        <v>#N/A</v>
      </c>
      <c r="CI858" t="e">
        <f t="shared" si="2356"/>
        <v>#N/A</v>
      </c>
      <c r="CJ858" t="e">
        <f t="shared" si="2356"/>
        <v>#N/A</v>
      </c>
      <c r="CK858" t="e">
        <f t="shared" ref="CK858:EN858" si="2357">CK506</f>
        <v>#N/A</v>
      </c>
      <c r="CL858" t="e">
        <f t="shared" si="2357"/>
        <v>#N/A</v>
      </c>
      <c r="CM858" t="e">
        <f t="shared" si="2357"/>
        <v>#N/A</v>
      </c>
      <c r="CN858" t="e">
        <f t="shared" si="2357"/>
        <v>#N/A</v>
      </c>
      <c r="CO858" t="e">
        <f t="shared" si="2357"/>
        <v>#N/A</v>
      </c>
      <c r="CP858" t="e">
        <f t="shared" si="2357"/>
        <v>#N/A</v>
      </c>
      <c r="CQ858" t="e">
        <f t="shared" si="2357"/>
        <v>#N/A</v>
      </c>
      <c r="CR858" t="e">
        <f t="shared" si="2357"/>
        <v>#N/A</v>
      </c>
      <c r="CS858" t="e">
        <f t="shared" si="2357"/>
        <v>#N/A</v>
      </c>
      <c r="CT858" t="e">
        <f t="shared" si="2357"/>
        <v>#N/A</v>
      </c>
      <c r="CU858" t="e">
        <f t="shared" si="2357"/>
        <v>#N/A</v>
      </c>
      <c r="CV858" t="e">
        <f t="shared" si="2357"/>
        <v>#N/A</v>
      </c>
      <c r="CW858" t="e">
        <f t="shared" si="2357"/>
        <v>#N/A</v>
      </c>
      <c r="CX858" t="e">
        <f t="shared" si="2357"/>
        <v>#N/A</v>
      </c>
      <c r="CY858" t="e">
        <f t="shared" si="2357"/>
        <v>#N/A</v>
      </c>
      <c r="CZ858" t="e">
        <f t="shared" si="2357"/>
        <v>#N/A</v>
      </c>
      <c r="DA858" t="e">
        <f t="shared" si="2357"/>
        <v>#N/A</v>
      </c>
      <c r="DB858" t="e">
        <f t="shared" si="2357"/>
        <v>#N/A</v>
      </c>
      <c r="DC858" t="e">
        <f t="shared" si="2357"/>
        <v>#N/A</v>
      </c>
      <c r="DD858" t="e">
        <f t="shared" si="2357"/>
        <v>#N/A</v>
      </c>
      <c r="DE858" t="e">
        <f t="shared" si="2357"/>
        <v>#N/A</v>
      </c>
      <c r="DF858" t="e">
        <f t="shared" si="2357"/>
        <v>#N/A</v>
      </c>
      <c r="DG858" t="e">
        <f t="shared" si="2357"/>
        <v>#N/A</v>
      </c>
      <c r="DH858" t="e">
        <f t="shared" si="2357"/>
        <v>#N/A</v>
      </c>
      <c r="DI858" t="e">
        <f t="shared" si="2357"/>
        <v>#N/A</v>
      </c>
      <c r="DJ858" s="91" t="e">
        <f t="shared" si="2357"/>
        <v>#N/A</v>
      </c>
      <c r="DK858" t="e">
        <f t="shared" si="2357"/>
        <v>#N/A</v>
      </c>
      <c r="DL858" t="e">
        <f t="shared" si="2357"/>
        <v>#N/A</v>
      </c>
      <c r="DM858" t="e">
        <f t="shared" si="2357"/>
        <v>#N/A</v>
      </c>
      <c r="DN858" t="e">
        <f t="shared" si="2357"/>
        <v>#N/A</v>
      </c>
      <c r="DO858" t="e">
        <f t="shared" si="2357"/>
        <v>#N/A</v>
      </c>
      <c r="DP858" t="e">
        <f t="shared" si="2357"/>
        <v>#N/A</v>
      </c>
      <c r="DQ858" t="e">
        <f t="shared" si="2357"/>
        <v>#N/A</v>
      </c>
      <c r="DR858" t="e">
        <f t="shared" si="2357"/>
        <v>#N/A</v>
      </c>
      <c r="DS858" t="e">
        <f t="shared" si="2357"/>
        <v>#N/A</v>
      </c>
      <c r="DT858" t="e">
        <f t="shared" si="2357"/>
        <v>#N/A</v>
      </c>
      <c r="DU858" t="e">
        <f t="shared" si="2357"/>
        <v>#N/A</v>
      </c>
      <c r="DV858" t="e">
        <f t="shared" si="2357"/>
        <v>#N/A</v>
      </c>
      <c r="DW858" t="e">
        <f t="shared" si="2357"/>
        <v>#N/A</v>
      </c>
      <c r="DX858" t="e">
        <f t="shared" si="2357"/>
        <v>#N/A</v>
      </c>
      <c r="DY858" t="e">
        <f t="shared" si="2357"/>
        <v>#N/A</v>
      </c>
      <c r="DZ858" t="e">
        <f t="shared" si="2357"/>
        <v>#N/A</v>
      </c>
      <c r="EA858" t="e">
        <f t="shared" si="2357"/>
        <v>#N/A</v>
      </c>
      <c r="EB858" t="e">
        <f t="shared" si="2357"/>
        <v>#N/A</v>
      </c>
      <c r="EC858" t="e">
        <f t="shared" si="2357"/>
        <v>#N/A</v>
      </c>
      <c r="ED858" t="e">
        <f t="shared" si="2357"/>
        <v>#N/A</v>
      </c>
      <c r="EE858" t="e">
        <f t="shared" si="2357"/>
        <v>#N/A</v>
      </c>
      <c r="EF858" t="e">
        <f t="shared" si="2357"/>
        <v>#N/A</v>
      </c>
      <c r="EG858" t="e">
        <f t="shared" si="2357"/>
        <v>#N/A</v>
      </c>
      <c r="EH858" t="e">
        <f t="shared" si="2357"/>
        <v>#N/A</v>
      </c>
      <c r="EI858" t="e">
        <f t="shared" si="2357"/>
        <v>#N/A</v>
      </c>
      <c r="EJ858" t="e">
        <f t="shared" si="2357"/>
        <v>#N/A</v>
      </c>
      <c r="EK858" t="e">
        <f t="shared" si="2357"/>
        <v>#N/A</v>
      </c>
      <c r="EL858" t="e">
        <f t="shared" si="2357"/>
        <v>#N/A</v>
      </c>
      <c r="EM858" t="e">
        <f t="shared" si="2357"/>
        <v>#N/A</v>
      </c>
      <c r="EN858" s="91" t="e">
        <f t="shared" si="2357"/>
        <v>#N/A</v>
      </c>
    </row>
    <row r="859" spans="1:144" ht="14.25" customHeight="1">
      <c r="B859" s="431" t="s">
        <v>438</v>
      </c>
      <c r="C859" t="s">
        <v>436</v>
      </c>
      <c r="D859" t="s">
        <v>430</v>
      </c>
      <c r="E859" t="s">
        <v>430</v>
      </c>
      <c r="F859" t="s">
        <v>430</v>
      </c>
      <c r="G859" t="s">
        <v>430</v>
      </c>
      <c r="H859" t="s">
        <v>430</v>
      </c>
      <c r="I859" t="s">
        <v>430</v>
      </c>
      <c r="J859" t="s">
        <v>430</v>
      </c>
      <c r="X859" s="91">
        <f t="shared" ref="X859:BC859" si="2358">X510</f>
        <v>0</v>
      </c>
      <c r="Y859" t="e">
        <f t="shared" si="2358"/>
        <v>#N/A</v>
      </c>
      <c r="Z859" t="e">
        <f t="shared" si="2358"/>
        <v>#N/A</v>
      </c>
      <c r="AA859" t="e">
        <f t="shared" si="2358"/>
        <v>#N/A</v>
      </c>
      <c r="AB859" t="e">
        <f t="shared" si="2358"/>
        <v>#N/A</v>
      </c>
      <c r="AC859" t="e">
        <f t="shared" si="2358"/>
        <v>#N/A</v>
      </c>
      <c r="AD859" t="e">
        <f t="shared" si="2358"/>
        <v>#N/A</v>
      </c>
      <c r="AE859" t="e">
        <f t="shared" si="2358"/>
        <v>#N/A</v>
      </c>
      <c r="AF859" t="e">
        <f t="shared" si="2358"/>
        <v>#N/A</v>
      </c>
      <c r="AG859" t="e">
        <f t="shared" si="2358"/>
        <v>#N/A</v>
      </c>
      <c r="AH859" t="e">
        <f t="shared" si="2358"/>
        <v>#N/A</v>
      </c>
      <c r="AI859" t="e">
        <f t="shared" si="2358"/>
        <v>#N/A</v>
      </c>
      <c r="AJ859" t="e">
        <f t="shared" si="2358"/>
        <v>#N/A</v>
      </c>
      <c r="AK859" t="e">
        <f t="shared" si="2358"/>
        <v>#N/A</v>
      </c>
      <c r="AL859" t="e">
        <f t="shared" si="2358"/>
        <v>#N/A</v>
      </c>
      <c r="AM859" t="e">
        <f t="shared" si="2358"/>
        <v>#N/A</v>
      </c>
      <c r="AN859" t="e">
        <f t="shared" si="2358"/>
        <v>#N/A</v>
      </c>
      <c r="AO859" t="e">
        <f t="shared" si="2358"/>
        <v>#N/A</v>
      </c>
      <c r="AP859" t="e">
        <f t="shared" si="2358"/>
        <v>#N/A</v>
      </c>
      <c r="AQ859" t="e">
        <f t="shared" si="2358"/>
        <v>#N/A</v>
      </c>
      <c r="AR859" t="e">
        <f t="shared" si="2358"/>
        <v>#N/A</v>
      </c>
      <c r="AS859" t="e">
        <f t="shared" si="2358"/>
        <v>#N/A</v>
      </c>
      <c r="AT859" t="e">
        <f t="shared" si="2358"/>
        <v>#N/A</v>
      </c>
      <c r="AU859" t="e">
        <f t="shared" si="2358"/>
        <v>#N/A</v>
      </c>
      <c r="AV859" t="e">
        <f t="shared" si="2358"/>
        <v>#N/A</v>
      </c>
      <c r="AW859" t="e">
        <f t="shared" si="2358"/>
        <v>#N/A</v>
      </c>
      <c r="AX859" t="e">
        <f t="shared" si="2358"/>
        <v>#N/A</v>
      </c>
      <c r="AY859" t="e">
        <f t="shared" si="2358"/>
        <v>#N/A</v>
      </c>
      <c r="AZ859" t="e">
        <f t="shared" si="2358"/>
        <v>#N/A</v>
      </c>
      <c r="BA859" t="e">
        <f t="shared" si="2358"/>
        <v>#N/A</v>
      </c>
      <c r="BB859" s="91" t="e">
        <f t="shared" si="2358"/>
        <v>#N/A</v>
      </c>
      <c r="BC859" t="e">
        <f t="shared" si="2358"/>
        <v>#N/A</v>
      </c>
      <c r="BD859" t="e">
        <f t="shared" ref="BD859:CI859" si="2359">BD510</f>
        <v>#N/A</v>
      </c>
      <c r="BE859" t="e">
        <f t="shared" si="2359"/>
        <v>#N/A</v>
      </c>
      <c r="BF859" t="e">
        <f t="shared" si="2359"/>
        <v>#N/A</v>
      </c>
      <c r="BG859" t="e">
        <f t="shared" si="2359"/>
        <v>#N/A</v>
      </c>
      <c r="BH859" t="e">
        <f t="shared" si="2359"/>
        <v>#N/A</v>
      </c>
      <c r="BI859" t="e">
        <f t="shared" si="2359"/>
        <v>#N/A</v>
      </c>
      <c r="BJ859" t="e">
        <f t="shared" si="2359"/>
        <v>#N/A</v>
      </c>
      <c r="BK859" t="e">
        <f t="shared" si="2359"/>
        <v>#N/A</v>
      </c>
      <c r="BL859" t="e">
        <f t="shared" si="2359"/>
        <v>#N/A</v>
      </c>
      <c r="BM859" t="e">
        <f t="shared" si="2359"/>
        <v>#N/A</v>
      </c>
      <c r="BN859" t="e">
        <f t="shared" si="2359"/>
        <v>#N/A</v>
      </c>
      <c r="BO859" t="e">
        <f t="shared" si="2359"/>
        <v>#N/A</v>
      </c>
      <c r="BP859" t="e">
        <f t="shared" si="2359"/>
        <v>#N/A</v>
      </c>
      <c r="BQ859" t="e">
        <f t="shared" si="2359"/>
        <v>#N/A</v>
      </c>
      <c r="BR859" t="e">
        <f t="shared" si="2359"/>
        <v>#N/A</v>
      </c>
      <c r="BS859" t="e">
        <f t="shared" si="2359"/>
        <v>#N/A</v>
      </c>
      <c r="BT859" t="e">
        <f t="shared" si="2359"/>
        <v>#N/A</v>
      </c>
      <c r="BU859" t="e">
        <f t="shared" si="2359"/>
        <v>#N/A</v>
      </c>
      <c r="BV859" t="e">
        <f t="shared" si="2359"/>
        <v>#N/A</v>
      </c>
      <c r="BW859" t="e">
        <f t="shared" si="2359"/>
        <v>#N/A</v>
      </c>
      <c r="BX859" t="e">
        <f t="shared" si="2359"/>
        <v>#N/A</v>
      </c>
      <c r="BY859" t="e">
        <f t="shared" si="2359"/>
        <v>#N/A</v>
      </c>
      <c r="BZ859" t="e">
        <f t="shared" si="2359"/>
        <v>#N/A</v>
      </c>
      <c r="CA859" t="e">
        <f t="shared" si="2359"/>
        <v>#N/A</v>
      </c>
      <c r="CB859" t="e">
        <f t="shared" si="2359"/>
        <v>#N/A</v>
      </c>
      <c r="CC859" t="e">
        <f t="shared" si="2359"/>
        <v>#N/A</v>
      </c>
      <c r="CD859" t="e">
        <f t="shared" si="2359"/>
        <v>#N/A</v>
      </c>
      <c r="CE859" t="e">
        <f t="shared" si="2359"/>
        <v>#N/A</v>
      </c>
      <c r="CF859" s="91" t="e">
        <f t="shared" si="2359"/>
        <v>#N/A</v>
      </c>
      <c r="CG859" t="e">
        <f t="shared" si="2359"/>
        <v>#N/A</v>
      </c>
      <c r="CH859" t="e">
        <f t="shared" si="2359"/>
        <v>#N/A</v>
      </c>
      <c r="CI859" t="e">
        <f t="shared" si="2359"/>
        <v>#N/A</v>
      </c>
      <c r="CJ859" t="e">
        <f t="shared" ref="CJ859:DO859" si="2360">CJ510</f>
        <v>#N/A</v>
      </c>
      <c r="CK859" t="e">
        <f t="shared" si="2360"/>
        <v>#N/A</v>
      </c>
      <c r="CL859" t="e">
        <f t="shared" si="2360"/>
        <v>#N/A</v>
      </c>
      <c r="CM859" t="e">
        <f t="shared" si="2360"/>
        <v>#N/A</v>
      </c>
      <c r="CN859" t="e">
        <f t="shared" si="2360"/>
        <v>#N/A</v>
      </c>
      <c r="CO859" t="e">
        <f t="shared" si="2360"/>
        <v>#N/A</v>
      </c>
      <c r="CP859" t="e">
        <f t="shared" si="2360"/>
        <v>#N/A</v>
      </c>
      <c r="CQ859" t="e">
        <f t="shared" si="2360"/>
        <v>#N/A</v>
      </c>
      <c r="CR859" t="e">
        <f t="shared" si="2360"/>
        <v>#N/A</v>
      </c>
      <c r="CS859" t="e">
        <f t="shared" si="2360"/>
        <v>#N/A</v>
      </c>
      <c r="CT859" t="e">
        <f t="shared" si="2360"/>
        <v>#N/A</v>
      </c>
      <c r="CU859" t="e">
        <f t="shared" si="2360"/>
        <v>#N/A</v>
      </c>
      <c r="CV859" t="e">
        <f t="shared" si="2360"/>
        <v>#N/A</v>
      </c>
      <c r="CW859" t="e">
        <f t="shared" si="2360"/>
        <v>#N/A</v>
      </c>
      <c r="CX859" t="e">
        <f t="shared" si="2360"/>
        <v>#N/A</v>
      </c>
      <c r="CY859" t="e">
        <f t="shared" si="2360"/>
        <v>#N/A</v>
      </c>
      <c r="CZ859" t="e">
        <f t="shared" si="2360"/>
        <v>#N/A</v>
      </c>
      <c r="DA859" t="e">
        <f t="shared" si="2360"/>
        <v>#N/A</v>
      </c>
      <c r="DB859" t="e">
        <f t="shared" si="2360"/>
        <v>#N/A</v>
      </c>
      <c r="DC859" t="e">
        <f t="shared" si="2360"/>
        <v>#N/A</v>
      </c>
      <c r="DD859" t="e">
        <f t="shared" si="2360"/>
        <v>#N/A</v>
      </c>
      <c r="DE859" t="e">
        <f t="shared" si="2360"/>
        <v>#N/A</v>
      </c>
      <c r="DF859" t="e">
        <f t="shared" si="2360"/>
        <v>#N/A</v>
      </c>
      <c r="DG859" t="e">
        <f t="shared" si="2360"/>
        <v>#N/A</v>
      </c>
      <c r="DH859" t="e">
        <f t="shared" si="2360"/>
        <v>#N/A</v>
      </c>
      <c r="DI859" t="e">
        <f t="shared" si="2360"/>
        <v>#N/A</v>
      </c>
      <c r="DJ859" s="91" t="e">
        <f t="shared" si="2360"/>
        <v>#N/A</v>
      </c>
      <c r="DK859" t="e">
        <f t="shared" si="2360"/>
        <v>#N/A</v>
      </c>
      <c r="DL859" t="e">
        <f t="shared" si="2360"/>
        <v>#N/A</v>
      </c>
      <c r="DM859" t="e">
        <f t="shared" si="2360"/>
        <v>#N/A</v>
      </c>
      <c r="DN859" t="e">
        <f t="shared" si="2360"/>
        <v>#N/A</v>
      </c>
      <c r="DO859" t="e">
        <f t="shared" si="2360"/>
        <v>#N/A</v>
      </c>
      <c r="DP859" t="e">
        <f t="shared" ref="DP859:EN859" si="2361">DP510</f>
        <v>#N/A</v>
      </c>
      <c r="DQ859" t="e">
        <f t="shared" si="2361"/>
        <v>#N/A</v>
      </c>
      <c r="DR859" t="e">
        <f t="shared" si="2361"/>
        <v>#N/A</v>
      </c>
      <c r="DS859" t="e">
        <f t="shared" si="2361"/>
        <v>#N/A</v>
      </c>
      <c r="DT859" t="e">
        <f t="shared" si="2361"/>
        <v>#N/A</v>
      </c>
      <c r="DU859" t="e">
        <f t="shared" si="2361"/>
        <v>#N/A</v>
      </c>
      <c r="DV859" t="e">
        <f t="shared" si="2361"/>
        <v>#N/A</v>
      </c>
      <c r="DW859" t="e">
        <f t="shared" si="2361"/>
        <v>#N/A</v>
      </c>
      <c r="DX859" t="e">
        <f t="shared" si="2361"/>
        <v>#N/A</v>
      </c>
      <c r="DY859" t="e">
        <f t="shared" si="2361"/>
        <v>#N/A</v>
      </c>
      <c r="DZ859" t="e">
        <f t="shared" si="2361"/>
        <v>#N/A</v>
      </c>
      <c r="EA859" t="e">
        <f t="shared" si="2361"/>
        <v>#N/A</v>
      </c>
      <c r="EB859" t="e">
        <f t="shared" si="2361"/>
        <v>#N/A</v>
      </c>
      <c r="EC859" t="e">
        <f t="shared" si="2361"/>
        <v>#N/A</v>
      </c>
      <c r="ED859" t="e">
        <f t="shared" si="2361"/>
        <v>#N/A</v>
      </c>
      <c r="EE859" t="e">
        <f t="shared" si="2361"/>
        <v>#N/A</v>
      </c>
      <c r="EF859" t="e">
        <f t="shared" si="2361"/>
        <v>#N/A</v>
      </c>
      <c r="EG859" t="e">
        <f t="shared" si="2361"/>
        <v>#N/A</v>
      </c>
      <c r="EH859" t="e">
        <f t="shared" si="2361"/>
        <v>#N/A</v>
      </c>
      <c r="EI859" t="e">
        <f t="shared" si="2361"/>
        <v>#N/A</v>
      </c>
      <c r="EJ859" t="e">
        <f t="shared" si="2361"/>
        <v>#N/A</v>
      </c>
      <c r="EK859" t="e">
        <f t="shared" si="2361"/>
        <v>#N/A</v>
      </c>
      <c r="EL859" t="e">
        <f t="shared" si="2361"/>
        <v>#N/A</v>
      </c>
      <c r="EM859" t="e">
        <f t="shared" si="2361"/>
        <v>#N/A</v>
      </c>
      <c r="EN859" s="91" t="e">
        <f t="shared" si="2361"/>
        <v>#N/A</v>
      </c>
    </row>
    <row r="860" spans="1:144">
      <c r="B860" s="431"/>
      <c r="C860" t="s">
        <v>437</v>
      </c>
      <c r="D860" t="s">
        <v>431</v>
      </c>
      <c r="E860" t="s">
        <v>430</v>
      </c>
      <c r="F860" t="s">
        <v>431</v>
      </c>
      <c r="G860" t="s">
        <v>430</v>
      </c>
      <c r="H860" t="s">
        <v>430</v>
      </c>
      <c r="I860" t="s">
        <v>430</v>
      </c>
      <c r="J860" t="s">
        <v>430</v>
      </c>
      <c r="X860" s="91">
        <f>X511</f>
        <v>0</v>
      </c>
      <c r="Y860" t="e">
        <f t="shared" ref="Y860:CJ860" si="2362">Y511</f>
        <v>#N/A</v>
      </c>
      <c r="Z860" t="e">
        <f t="shared" si="2362"/>
        <v>#N/A</v>
      </c>
      <c r="AA860" t="e">
        <f t="shared" si="2362"/>
        <v>#N/A</v>
      </c>
      <c r="AB860" t="e">
        <f t="shared" si="2362"/>
        <v>#N/A</v>
      </c>
      <c r="AC860" t="e">
        <f t="shared" si="2362"/>
        <v>#N/A</v>
      </c>
      <c r="AD860" t="e">
        <f t="shared" si="2362"/>
        <v>#N/A</v>
      </c>
      <c r="AE860" t="e">
        <f t="shared" si="2362"/>
        <v>#N/A</v>
      </c>
      <c r="AF860" t="e">
        <f t="shared" si="2362"/>
        <v>#N/A</v>
      </c>
      <c r="AG860" t="e">
        <f t="shared" si="2362"/>
        <v>#N/A</v>
      </c>
      <c r="AH860" t="e">
        <f t="shared" si="2362"/>
        <v>#N/A</v>
      </c>
      <c r="AI860" t="e">
        <f t="shared" si="2362"/>
        <v>#N/A</v>
      </c>
      <c r="AJ860" t="e">
        <f t="shared" si="2362"/>
        <v>#N/A</v>
      </c>
      <c r="AK860" t="e">
        <f t="shared" si="2362"/>
        <v>#N/A</v>
      </c>
      <c r="AL860" t="e">
        <f t="shared" si="2362"/>
        <v>#N/A</v>
      </c>
      <c r="AM860" t="e">
        <f t="shared" si="2362"/>
        <v>#N/A</v>
      </c>
      <c r="AN860" t="e">
        <f t="shared" si="2362"/>
        <v>#N/A</v>
      </c>
      <c r="AO860" t="e">
        <f t="shared" si="2362"/>
        <v>#N/A</v>
      </c>
      <c r="AP860" t="e">
        <f t="shared" si="2362"/>
        <v>#N/A</v>
      </c>
      <c r="AQ860" t="e">
        <f t="shared" si="2362"/>
        <v>#N/A</v>
      </c>
      <c r="AR860" t="e">
        <f t="shared" si="2362"/>
        <v>#N/A</v>
      </c>
      <c r="AS860" t="e">
        <f t="shared" si="2362"/>
        <v>#N/A</v>
      </c>
      <c r="AT860" t="e">
        <f t="shared" si="2362"/>
        <v>#N/A</v>
      </c>
      <c r="AU860" t="e">
        <f t="shared" si="2362"/>
        <v>#N/A</v>
      </c>
      <c r="AV860" t="e">
        <f t="shared" si="2362"/>
        <v>#N/A</v>
      </c>
      <c r="AW860" t="e">
        <f t="shared" si="2362"/>
        <v>#N/A</v>
      </c>
      <c r="AX860" t="e">
        <f t="shared" si="2362"/>
        <v>#N/A</v>
      </c>
      <c r="AY860" t="e">
        <f t="shared" si="2362"/>
        <v>#N/A</v>
      </c>
      <c r="AZ860" t="e">
        <f t="shared" si="2362"/>
        <v>#N/A</v>
      </c>
      <c r="BA860" t="e">
        <f t="shared" si="2362"/>
        <v>#N/A</v>
      </c>
      <c r="BB860" s="91" t="e">
        <f t="shared" si="2362"/>
        <v>#N/A</v>
      </c>
      <c r="BC860" t="e">
        <f t="shared" si="2362"/>
        <v>#N/A</v>
      </c>
      <c r="BD860" t="e">
        <f t="shared" si="2362"/>
        <v>#N/A</v>
      </c>
      <c r="BE860" t="e">
        <f t="shared" si="2362"/>
        <v>#N/A</v>
      </c>
      <c r="BF860" t="e">
        <f t="shared" si="2362"/>
        <v>#N/A</v>
      </c>
      <c r="BG860" t="e">
        <f t="shared" si="2362"/>
        <v>#N/A</v>
      </c>
      <c r="BH860" t="e">
        <f t="shared" si="2362"/>
        <v>#N/A</v>
      </c>
      <c r="BI860" t="e">
        <f t="shared" si="2362"/>
        <v>#N/A</v>
      </c>
      <c r="BJ860" t="e">
        <f t="shared" si="2362"/>
        <v>#N/A</v>
      </c>
      <c r="BK860" t="e">
        <f t="shared" si="2362"/>
        <v>#N/A</v>
      </c>
      <c r="BL860" t="e">
        <f t="shared" si="2362"/>
        <v>#N/A</v>
      </c>
      <c r="BM860" t="e">
        <f t="shared" si="2362"/>
        <v>#N/A</v>
      </c>
      <c r="BN860" t="e">
        <f t="shared" si="2362"/>
        <v>#N/A</v>
      </c>
      <c r="BO860" t="e">
        <f t="shared" si="2362"/>
        <v>#N/A</v>
      </c>
      <c r="BP860" t="e">
        <f t="shared" si="2362"/>
        <v>#N/A</v>
      </c>
      <c r="BQ860" t="e">
        <f t="shared" si="2362"/>
        <v>#N/A</v>
      </c>
      <c r="BR860" t="e">
        <f t="shared" si="2362"/>
        <v>#N/A</v>
      </c>
      <c r="BS860" t="e">
        <f t="shared" si="2362"/>
        <v>#N/A</v>
      </c>
      <c r="BT860" t="e">
        <f t="shared" si="2362"/>
        <v>#N/A</v>
      </c>
      <c r="BU860" t="e">
        <f t="shared" si="2362"/>
        <v>#N/A</v>
      </c>
      <c r="BV860" t="e">
        <f t="shared" si="2362"/>
        <v>#N/A</v>
      </c>
      <c r="BW860" t="e">
        <f t="shared" si="2362"/>
        <v>#N/A</v>
      </c>
      <c r="BX860" t="e">
        <f t="shared" si="2362"/>
        <v>#N/A</v>
      </c>
      <c r="BY860" t="e">
        <f t="shared" si="2362"/>
        <v>#N/A</v>
      </c>
      <c r="BZ860" t="e">
        <f t="shared" si="2362"/>
        <v>#N/A</v>
      </c>
      <c r="CA860" t="e">
        <f t="shared" si="2362"/>
        <v>#N/A</v>
      </c>
      <c r="CB860" t="e">
        <f t="shared" si="2362"/>
        <v>#N/A</v>
      </c>
      <c r="CC860" t="e">
        <f t="shared" si="2362"/>
        <v>#N/A</v>
      </c>
      <c r="CD860" t="e">
        <f t="shared" si="2362"/>
        <v>#N/A</v>
      </c>
      <c r="CE860" t="e">
        <f t="shared" si="2362"/>
        <v>#N/A</v>
      </c>
      <c r="CF860" s="91" t="e">
        <f t="shared" si="2362"/>
        <v>#N/A</v>
      </c>
      <c r="CG860" t="e">
        <f t="shared" si="2362"/>
        <v>#N/A</v>
      </c>
      <c r="CH860" t="e">
        <f t="shared" si="2362"/>
        <v>#N/A</v>
      </c>
      <c r="CI860" t="e">
        <f t="shared" si="2362"/>
        <v>#N/A</v>
      </c>
      <c r="CJ860" t="e">
        <f t="shared" si="2362"/>
        <v>#N/A</v>
      </c>
      <c r="CK860" t="e">
        <f t="shared" ref="CK860:EN860" si="2363">CK511</f>
        <v>#N/A</v>
      </c>
      <c r="CL860" t="e">
        <f t="shared" si="2363"/>
        <v>#N/A</v>
      </c>
      <c r="CM860" t="e">
        <f t="shared" si="2363"/>
        <v>#N/A</v>
      </c>
      <c r="CN860" t="e">
        <f t="shared" si="2363"/>
        <v>#N/A</v>
      </c>
      <c r="CO860" t="e">
        <f t="shared" si="2363"/>
        <v>#N/A</v>
      </c>
      <c r="CP860" t="e">
        <f t="shared" si="2363"/>
        <v>#N/A</v>
      </c>
      <c r="CQ860" t="e">
        <f t="shared" si="2363"/>
        <v>#N/A</v>
      </c>
      <c r="CR860" t="e">
        <f t="shared" si="2363"/>
        <v>#N/A</v>
      </c>
      <c r="CS860" t="e">
        <f t="shared" si="2363"/>
        <v>#N/A</v>
      </c>
      <c r="CT860" t="e">
        <f t="shared" si="2363"/>
        <v>#N/A</v>
      </c>
      <c r="CU860" t="e">
        <f t="shared" si="2363"/>
        <v>#N/A</v>
      </c>
      <c r="CV860" t="e">
        <f t="shared" si="2363"/>
        <v>#N/A</v>
      </c>
      <c r="CW860" t="e">
        <f t="shared" si="2363"/>
        <v>#N/A</v>
      </c>
      <c r="CX860" t="e">
        <f t="shared" si="2363"/>
        <v>#N/A</v>
      </c>
      <c r="CY860" t="e">
        <f t="shared" si="2363"/>
        <v>#N/A</v>
      </c>
      <c r="CZ860" t="e">
        <f t="shared" si="2363"/>
        <v>#N/A</v>
      </c>
      <c r="DA860" t="e">
        <f t="shared" si="2363"/>
        <v>#N/A</v>
      </c>
      <c r="DB860" t="e">
        <f t="shared" si="2363"/>
        <v>#N/A</v>
      </c>
      <c r="DC860" t="e">
        <f t="shared" si="2363"/>
        <v>#N/A</v>
      </c>
      <c r="DD860" t="e">
        <f t="shared" si="2363"/>
        <v>#N/A</v>
      </c>
      <c r="DE860" t="e">
        <f t="shared" si="2363"/>
        <v>#N/A</v>
      </c>
      <c r="DF860" t="e">
        <f t="shared" si="2363"/>
        <v>#N/A</v>
      </c>
      <c r="DG860" t="e">
        <f t="shared" si="2363"/>
        <v>#N/A</v>
      </c>
      <c r="DH860" t="e">
        <f t="shared" si="2363"/>
        <v>#N/A</v>
      </c>
      <c r="DI860" t="e">
        <f t="shared" si="2363"/>
        <v>#N/A</v>
      </c>
      <c r="DJ860" s="91" t="e">
        <f t="shared" si="2363"/>
        <v>#N/A</v>
      </c>
      <c r="DK860" t="e">
        <f t="shared" si="2363"/>
        <v>#N/A</v>
      </c>
      <c r="DL860" t="e">
        <f t="shared" si="2363"/>
        <v>#N/A</v>
      </c>
      <c r="DM860" t="e">
        <f t="shared" si="2363"/>
        <v>#N/A</v>
      </c>
      <c r="DN860" t="e">
        <f t="shared" si="2363"/>
        <v>#N/A</v>
      </c>
      <c r="DO860" t="e">
        <f t="shared" si="2363"/>
        <v>#N/A</v>
      </c>
      <c r="DP860" t="e">
        <f t="shared" si="2363"/>
        <v>#N/A</v>
      </c>
      <c r="DQ860" t="e">
        <f t="shared" si="2363"/>
        <v>#N/A</v>
      </c>
      <c r="DR860" t="e">
        <f t="shared" si="2363"/>
        <v>#N/A</v>
      </c>
      <c r="DS860" t="e">
        <f t="shared" si="2363"/>
        <v>#N/A</v>
      </c>
      <c r="DT860" t="e">
        <f t="shared" si="2363"/>
        <v>#N/A</v>
      </c>
      <c r="DU860" t="e">
        <f t="shared" si="2363"/>
        <v>#N/A</v>
      </c>
      <c r="DV860" t="e">
        <f t="shared" si="2363"/>
        <v>#N/A</v>
      </c>
      <c r="DW860" t="e">
        <f t="shared" si="2363"/>
        <v>#N/A</v>
      </c>
      <c r="DX860" t="e">
        <f t="shared" si="2363"/>
        <v>#N/A</v>
      </c>
      <c r="DY860" t="e">
        <f t="shared" si="2363"/>
        <v>#N/A</v>
      </c>
      <c r="DZ860" t="e">
        <f t="shared" si="2363"/>
        <v>#N/A</v>
      </c>
      <c r="EA860" t="e">
        <f t="shared" si="2363"/>
        <v>#N/A</v>
      </c>
      <c r="EB860" t="e">
        <f t="shared" si="2363"/>
        <v>#N/A</v>
      </c>
      <c r="EC860" t="e">
        <f t="shared" si="2363"/>
        <v>#N/A</v>
      </c>
      <c r="ED860" t="e">
        <f t="shared" si="2363"/>
        <v>#N/A</v>
      </c>
      <c r="EE860" t="e">
        <f t="shared" si="2363"/>
        <v>#N/A</v>
      </c>
      <c r="EF860" t="e">
        <f t="shared" si="2363"/>
        <v>#N/A</v>
      </c>
      <c r="EG860" t="e">
        <f t="shared" si="2363"/>
        <v>#N/A</v>
      </c>
      <c r="EH860" t="e">
        <f t="shared" si="2363"/>
        <v>#N/A</v>
      </c>
      <c r="EI860" t="e">
        <f t="shared" si="2363"/>
        <v>#N/A</v>
      </c>
      <c r="EJ860" t="e">
        <f t="shared" si="2363"/>
        <v>#N/A</v>
      </c>
      <c r="EK860" t="e">
        <f t="shared" si="2363"/>
        <v>#N/A</v>
      </c>
      <c r="EL860" t="e">
        <f t="shared" si="2363"/>
        <v>#N/A</v>
      </c>
      <c r="EM860" t="e">
        <f t="shared" si="2363"/>
        <v>#N/A</v>
      </c>
      <c r="EN860" s="91" t="e">
        <f t="shared" si="2363"/>
        <v>#N/A</v>
      </c>
    </row>
    <row r="861" spans="1:144">
      <c r="A861" t="s">
        <v>429</v>
      </c>
      <c r="B861" s="92"/>
      <c r="D861" t="s">
        <v>431</v>
      </c>
      <c r="E861" t="s">
        <v>431</v>
      </c>
      <c r="F861" t="s">
        <v>431</v>
      </c>
      <c r="G861" t="s">
        <v>431</v>
      </c>
      <c r="H861" t="s">
        <v>430</v>
      </c>
      <c r="I861" t="s">
        <v>431</v>
      </c>
      <c r="J861" t="s">
        <v>430</v>
      </c>
      <c r="X861" s="91">
        <f>X516</f>
        <v>0</v>
      </c>
      <c r="Y861">
        <f t="shared" ref="Y861:CJ861" si="2364">Y516</f>
        <v>0</v>
      </c>
      <c r="Z861">
        <f t="shared" si="2364"/>
        <v>0</v>
      </c>
      <c r="AA861">
        <f t="shared" si="2364"/>
        <v>0</v>
      </c>
      <c r="AB861">
        <f t="shared" si="2364"/>
        <v>0</v>
      </c>
      <c r="AC861">
        <f t="shared" si="2364"/>
        <v>0</v>
      </c>
      <c r="AD861">
        <f t="shared" si="2364"/>
        <v>0</v>
      </c>
      <c r="AE861">
        <f t="shared" si="2364"/>
        <v>0</v>
      </c>
      <c r="AF861">
        <f t="shared" si="2364"/>
        <v>0</v>
      </c>
      <c r="AG861">
        <f t="shared" si="2364"/>
        <v>0</v>
      </c>
      <c r="AH861">
        <f t="shared" si="2364"/>
        <v>0</v>
      </c>
      <c r="AI861">
        <f t="shared" si="2364"/>
        <v>0</v>
      </c>
      <c r="AJ861">
        <f t="shared" si="2364"/>
        <v>0</v>
      </c>
      <c r="AK861">
        <f t="shared" si="2364"/>
        <v>0</v>
      </c>
      <c r="AL861">
        <f t="shared" si="2364"/>
        <v>0</v>
      </c>
      <c r="AM861">
        <f t="shared" si="2364"/>
        <v>0</v>
      </c>
      <c r="AN861">
        <f t="shared" si="2364"/>
        <v>0</v>
      </c>
      <c r="AO861">
        <f t="shared" si="2364"/>
        <v>0</v>
      </c>
      <c r="AP861">
        <f t="shared" si="2364"/>
        <v>0</v>
      </c>
      <c r="AQ861">
        <f t="shared" si="2364"/>
        <v>0</v>
      </c>
      <c r="AR861">
        <f t="shared" si="2364"/>
        <v>0</v>
      </c>
      <c r="AS861">
        <f t="shared" si="2364"/>
        <v>0</v>
      </c>
      <c r="AT861">
        <f t="shared" si="2364"/>
        <v>0</v>
      </c>
      <c r="AU861">
        <f t="shared" si="2364"/>
        <v>0</v>
      </c>
      <c r="AV861">
        <f t="shared" si="2364"/>
        <v>0</v>
      </c>
      <c r="AW861">
        <f t="shared" si="2364"/>
        <v>0</v>
      </c>
      <c r="AX861">
        <f t="shared" si="2364"/>
        <v>0</v>
      </c>
      <c r="AY861">
        <f t="shared" si="2364"/>
        <v>0</v>
      </c>
      <c r="AZ861">
        <f t="shared" si="2364"/>
        <v>0</v>
      </c>
      <c r="BA861">
        <f t="shared" si="2364"/>
        <v>0</v>
      </c>
      <c r="BB861" s="91">
        <f t="shared" si="2364"/>
        <v>0</v>
      </c>
      <c r="BC861">
        <f t="shared" si="2364"/>
        <v>0</v>
      </c>
      <c r="BD861">
        <f t="shared" si="2364"/>
        <v>0</v>
      </c>
      <c r="BE861">
        <f t="shared" si="2364"/>
        <v>0</v>
      </c>
      <c r="BF861">
        <f t="shared" si="2364"/>
        <v>0</v>
      </c>
      <c r="BG861">
        <f t="shared" si="2364"/>
        <v>0</v>
      </c>
      <c r="BH861">
        <f t="shared" si="2364"/>
        <v>0</v>
      </c>
      <c r="BI861">
        <f t="shared" si="2364"/>
        <v>0</v>
      </c>
      <c r="BJ861">
        <f t="shared" si="2364"/>
        <v>0</v>
      </c>
      <c r="BK861">
        <f t="shared" si="2364"/>
        <v>0</v>
      </c>
      <c r="BL861">
        <f t="shared" si="2364"/>
        <v>0</v>
      </c>
      <c r="BM861">
        <f t="shared" si="2364"/>
        <v>0</v>
      </c>
      <c r="BN861">
        <f t="shared" si="2364"/>
        <v>0</v>
      </c>
      <c r="BO861">
        <f t="shared" si="2364"/>
        <v>0</v>
      </c>
      <c r="BP861">
        <f t="shared" si="2364"/>
        <v>0</v>
      </c>
      <c r="BQ861">
        <f t="shared" si="2364"/>
        <v>0</v>
      </c>
      <c r="BR861">
        <f t="shared" si="2364"/>
        <v>0</v>
      </c>
      <c r="BS861">
        <f t="shared" si="2364"/>
        <v>0</v>
      </c>
      <c r="BT861">
        <f t="shared" si="2364"/>
        <v>0</v>
      </c>
      <c r="BU861">
        <f t="shared" si="2364"/>
        <v>0</v>
      </c>
      <c r="BV861">
        <f t="shared" si="2364"/>
        <v>0</v>
      </c>
      <c r="BW861">
        <f t="shared" si="2364"/>
        <v>0</v>
      </c>
      <c r="BX861">
        <f t="shared" si="2364"/>
        <v>0</v>
      </c>
      <c r="BY861">
        <f t="shared" si="2364"/>
        <v>0</v>
      </c>
      <c r="BZ861">
        <f t="shared" si="2364"/>
        <v>0</v>
      </c>
      <c r="CA861">
        <f t="shared" si="2364"/>
        <v>0</v>
      </c>
      <c r="CB861">
        <f t="shared" si="2364"/>
        <v>0</v>
      </c>
      <c r="CC861">
        <f t="shared" si="2364"/>
        <v>0</v>
      </c>
      <c r="CD861">
        <f t="shared" si="2364"/>
        <v>0</v>
      </c>
      <c r="CE861">
        <f t="shared" si="2364"/>
        <v>0</v>
      </c>
      <c r="CF861" s="91">
        <f t="shared" si="2364"/>
        <v>0</v>
      </c>
      <c r="CG861">
        <f t="shared" si="2364"/>
        <v>0</v>
      </c>
      <c r="CH861">
        <f t="shared" si="2364"/>
        <v>0</v>
      </c>
      <c r="CI861">
        <f t="shared" si="2364"/>
        <v>0</v>
      </c>
      <c r="CJ861">
        <f t="shared" si="2364"/>
        <v>0</v>
      </c>
      <c r="CK861">
        <f t="shared" ref="CK861:EN861" si="2365">CK516</f>
        <v>0</v>
      </c>
      <c r="CL861">
        <f t="shared" si="2365"/>
        <v>0</v>
      </c>
      <c r="CM861">
        <f t="shared" si="2365"/>
        <v>0</v>
      </c>
      <c r="CN861">
        <f t="shared" si="2365"/>
        <v>0</v>
      </c>
      <c r="CO861">
        <f t="shared" si="2365"/>
        <v>0</v>
      </c>
      <c r="CP861">
        <f t="shared" si="2365"/>
        <v>0</v>
      </c>
      <c r="CQ861">
        <f t="shared" si="2365"/>
        <v>0</v>
      </c>
      <c r="CR861">
        <f t="shared" si="2365"/>
        <v>0</v>
      </c>
      <c r="CS861">
        <f t="shared" si="2365"/>
        <v>0</v>
      </c>
      <c r="CT861">
        <f t="shared" si="2365"/>
        <v>0</v>
      </c>
      <c r="CU861">
        <f t="shared" si="2365"/>
        <v>0</v>
      </c>
      <c r="CV861">
        <f t="shared" si="2365"/>
        <v>0</v>
      </c>
      <c r="CW861">
        <f t="shared" si="2365"/>
        <v>0</v>
      </c>
      <c r="CX861">
        <f t="shared" si="2365"/>
        <v>0</v>
      </c>
      <c r="CY861">
        <f t="shared" si="2365"/>
        <v>0</v>
      </c>
      <c r="CZ861">
        <f t="shared" si="2365"/>
        <v>0</v>
      </c>
      <c r="DA861">
        <f t="shared" si="2365"/>
        <v>0</v>
      </c>
      <c r="DB861">
        <f t="shared" si="2365"/>
        <v>0</v>
      </c>
      <c r="DC861">
        <f t="shared" si="2365"/>
        <v>0</v>
      </c>
      <c r="DD861">
        <f t="shared" si="2365"/>
        <v>0</v>
      </c>
      <c r="DE861">
        <f t="shared" si="2365"/>
        <v>0</v>
      </c>
      <c r="DF861">
        <f t="shared" si="2365"/>
        <v>0</v>
      </c>
      <c r="DG861">
        <f t="shared" si="2365"/>
        <v>0</v>
      </c>
      <c r="DH861">
        <f t="shared" si="2365"/>
        <v>0</v>
      </c>
      <c r="DI861">
        <f t="shared" si="2365"/>
        <v>0</v>
      </c>
      <c r="DJ861" s="91">
        <f t="shared" si="2365"/>
        <v>0</v>
      </c>
      <c r="DK861">
        <f t="shared" si="2365"/>
        <v>0</v>
      </c>
      <c r="DL861">
        <f t="shared" si="2365"/>
        <v>0</v>
      </c>
      <c r="DM861">
        <f t="shared" si="2365"/>
        <v>0</v>
      </c>
      <c r="DN861">
        <f t="shared" si="2365"/>
        <v>0</v>
      </c>
      <c r="DO861">
        <f t="shared" si="2365"/>
        <v>0</v>
      </c>
      <c r="DP861">
        <f t="shared" si="2365"/>
        <v>0</v>
      </c>
      <c r="DQ861">
        <f t="shared" si="2365"/>
        <v>0</v>
      </c>
      <c r="DR861">
        <f t="shared" si="2365"/>
        <v>0</v>
      </c>
      <c r="DS861">
        <f t="shared" si="2365"/>
        <v>0</v>
      </c>
      <c r="DT861">
        <f t="shared" si="2365"/>
        <v>0</v>
      </c>
      <c r="DU861">
        <f t="shared" si="2365"/>
        <v>0</v>
      </c>
      <c r="DV861">
        <f t="shared" si="2365"/>
        <v>0</v>
      </c>
      <c r="DW861">
        <f t="shared" si="2365"/>
        <v>0</v>
      </c>
      <c r="DX861">
        <f t="shared" si="2365"/>
        <v>0</v>
      </c>
      <c r="DY861">
        <f t="shared" si="2365"/>
        <v>0</v>
      </c>
      <c r="DZ861">
        <f t="shared" si="2365"/>
        <v>0</v>
      </c>
      <c r="EA861">
        <f t="shared" si="2365"/>
        <v>0</v>
      </c>
      <c r="EB861">
        <f t="shared" si="2365"/>
        <v>0</v>
      </c>
      <c r="EC861">
        <f t="shared" si="2365"/>
        <v>0</v>
      </c>
      <c r="ED861">
        <f t="shared" si="2365"/>
        <v>0</v>
      </c>
      <c r="EE861">
        <f t="shared" si="2365"/>
        <v>0</v>
      </c>
      <c r="EF861">
        <f t="shared" si="2365"/>
        <v>0</v>
      </c>
      <c r="EG861">
        <f t="shared" si="2365"/>
        <v>0</v>
      </c>
      <c r="EH861">
        <f t="shared" si="2365"/>
        <v>0</v>
      </c>
      <c r="EI861">
        <f t="shared" si="2365"/>
        <v>0</v>
      </c>
      <c r="EJ861">
        <f t="shared" si="2365"/>
        <v>0</v>
      </c>
      <c r="EK861">
        <f t="shared" si="2365"/>
        <v>0</v>
      </c>
      <c r="EL861">
        <f t="shared" si="2365"/>
        <v>0</v>
      </c>
      <c r="EM861">
        <f t="shared" si="2365"/>
        <v>0</v>
      </c>
      <c r="EN861" s="91">
        <f t="shared" si="2365"/>
        <v>0</v>
      </c>
    </row>
    <row r="862" spans="1:144">
      <c r="A862" t="s">
        <v>294</v>
      </c>
      <c r="D862" t="s">
        <v>431</v>
      </c>
      <c r="E862" t="s">
        <v>431</v>
      </c>
      <c r="F862" t="s">
        <v>431</v>
      </c>
      <c r="G862" t="s">
        <v>431</v>
      </c>
      <c r="H862" t="s">
        <v>431</v>
      </c>
      <c r="I862" t="s">
        <v>430</v>
      </c>
      <c r="J862" t="s">
        <v>430</v>
      </c>
      <c r="X862" s="91" t="e">
        <f ca="1">SUM(Carbon_byElement_C1[0])</f>
        <v>#N/A</v>
      </c>
      <c r="Y862" t="e">
        <f ca="1">SUM(Carbon_byElement_C1[1])</f>
        <v>#N/A</v>
      </c>
      <c r="Z862" t="e">
        <f ca="1">SUM(Carbon_byElement_C1[2])</f>
        <v>#N/A</v>
      </c>
      <c r="AA862" t="e">
        <f ca="1">SUM(Carbon_byElement_C1[3])</f>
        <v>#N/A</v>
      </c>
      <c r="AB862" t="e">
        <f ca="1">SUM(Carbon_byElement_C1[4])</f>
        <v>#N/A</v>
      </c>
      <c r="AC862" t="e">
        <f ca="1">SUM(Carbon_byElement_C1[5])</f>
        <v>#N/A</v>
      </c>
      <c r="AD862" t="e">
        <f ca="1">SUM(Carbon_byElement_C1[6])</f>
        <v>#N/A</v>
      </c>
      <c r="AE862" t="e">
        <f ca="1">SUM(Carbon_byElement_C1[7])</f>
        <v>#N/A</v>
      </c>
      <c r="AF862" t="e">
        <f ca="1">SUM(Carbon_byElement_C1[8])</f>
        <v>#N/A</v>
      </c>
      <c r="AG862" t="e">
        <f ca="1">SUM(Carbon_byElement_C1[9])</f>
        <v>#N/A</v>
      </c>
      <c r="AH862" t="e">
        <f ca="1">SUM(Carbon_byElement_C1[10])</f>
        <v>#N/A</v>
      </c>
      <c r="AI862" t="e">
        <f ca="1">SUM(Carbon_byElement_C1[11])</f>
        <v>#N/A</v>
      </c>
      <c r="AJ862" t="e">
        <f ca="1">SUM(Carbon_byElement_C1[12])</f>
        <v>#N/A</v>
      </c>
      <c r="AK862" t="e">
        <f ca="1">SUM(Carbon_byElement_C1[13])</f>
        <v>#N/A</v>
      </c>
      <c r="AL862" t="e">
        <f ca="1">SUM(Carbon_byElement_C1[14])</f>
        <v>#N/A</v>
      </c>
      <c r="AM862" t="e">
        <f ca="1">SUM(Carbon_byElement_C1[15])</f>
        <v>#N/A</v>
      </c>
      <c r="AN862" t="e">
        <f ca="1">SUM(Carbon_byElement_C1[16])</f>
        <v>#N/A</v>
      </c>
      <c r="AO862" t="e">
        <f ca="1">SUM(Carbon_byElement_C1[17])</f>
        <v>#N/A</v>
      </c>
      <c r="AP862" t="e">
        <f ca="1">SUM(Carbon_byElement_C1[18])</f>
        <v>#N/A</v>
      </c>
      <c r="AQ862" t="e">
        <f ca="1">SUM(Carbon_byElement_C1[19])</f>
        <v>#N/A</v>
      </c>
      <c r="AR862" t="e">
        <f ca="1">SUM(Carbon_byElement_C1[20])</f>
        <v>#N/A</v>
      </c>
      <c r="AS862" t="e">
        <f ca="1">SUM(Carbon_byElement_C1[21])</f>
        <v>#N/A</v>
      </c>
      <c r="AT862" t="e">
        <f ca="1">SUM(Carbon_byElement_C1[22])</f>
        <v>#N/A</v>
      </c>
      <c r="AU862" t="e">
        <f ca="1">SUM(Carbon_byElement_C1[23])</f>
        <v>#N/A</v>
      </c>
      <c r="AV862" t="e">
        <f ca="1">SUM(Carbon_byElement_C1[24])</f>
        <v>#N/A</v>
      </c>
      <c r="AW862" t="e">
        <f ca="1">SUM(Carbon_byElement_C1[25])</f>
        <v>#N/A</v>
      </c>
      <c r="AX862" t="e">
        <f ca="1">SUM(Carbon_byElement_C1[26])</f>
        <v>#N/A</v>
      </c>
      <c r="AY862" t="e">
        <f ca="1">SUM(Carbon_byElement_C1[27])</f>
        <v>#N/A</v>
      </c>
      <c r="AZ862" t="e">
        <f ca="1">SUM(Carbon_byElement_C1[28])</f>
        <v>#N/A</v>
      </c>
      <c r="BA862" t="e">
        <f ca="1">SUM(Carbon_byElement_C1[29])</f>
        <v>#N/A</v>
      </c>
      <c r="BB862" s="91" t="e">
        <f ca="1">SUM(Carbon_byElement_C1[30])</f>
        <v>#N/A</v>
      </c>
      <c r="BC862" t="e">
        <f ca="1">SUM(Carbon_byElement_C1[31])</f>
        <v>#N/A</v>
      </c>
      <c r="BD862" t="e">
        <f ca="1">SUM(Carbon_byElement_C1[32])</f>
        <v>#N/A</v>
      </c>
      <c r="BE862" t="e">
        <f ca="1">SUM(Carbon_byElement_C1[33])</f>
        <v>#N/A</v>
      </c>
      <c r="BF862" t="e">
        <f ca="1">SUM(Carbon_byElement_C1[34])</f>
        <v>#N/A</v>
      </c>
      <c r="BG862" t="e">
        <f ca="1">SUM(Carbon_byElement_C1[35])</f>
        <v>#N/A</v>
      </c>
      <c r="BH862" t="e">
        <f ca="1">SUM(Carbon_byElement_C1[36])</f>
        <v>#N/A</v>
      </c>
      <c r="BI862" t="e">
        <f ca="1">SUM(Carbon_byElement_C1[37])</f>
        <v>#N/A</v>
      </c>
      <c r="BJ862" t="e">
        <f ca="1">SUM(Carbon_byElement_C1[38])</f>
        <v>#N/A</v>
      </c>
      <c r="BK862" t="e">
        <f ca="1">SUM(Carbon_byElement_C1[39])</f>
        <v>#N/A</v>
      </c>
      <c r="BL862" t="e">
        <f ca="1">SUM(Carbon_byElement_C1[40])</f>
        <v>#N/A</v>
      </c>
      <c r="BM862" t="e">
        <f ca="1">SUM(Carbon_byElement_C1[41])</f>
        <v>#N/A</v>
      </c>
      <c r="BN862" t="e">
        <f ca="1">SUM(Carbon_byElement_C1[42])</f>
        <v>#N/A</v>
      </c>
      <c r="BO862" t="e">
        <f ca="1">SUM(Carbon_byElement_C1[43])</f>
        <v>#N/A</v>
      </c>
      <c r="BP862" t="e">
        <f ca="1">SUM(Carbon_byElement_C1[44])</f>
        <v>#N/A</v>
      </c>
      <c r="BQ862" t="e">
        <f ca="1">SUM(Carbon_byElement_C1[45])</f>
        <v>#N/A</v>
      </c>
      <c r="BR862" t="e">
        <f ca="1">SUM(Carbon_byElement_C1[46])</f>
        <v>#N/A</v>
      </c>
      <c r="BS862" t="e">
        <f ca="1">SUM(Carbon_byElement_C1[47])</f>
        <v>#N/A</v>
      </c>
      <c r="BT862" t="e">
        <f ca="1">SUM(Carbon_byElement_C1[48])</f>
        <v>#N/A</v>
      </c>
      <c r="BU862" t="e">
        <f ca="1">SUM(Carbon_byElement_C1[49])</f>
        <v>#N/A</v>
      </c>
      <c r="BV862" t="e">
        <f ca="1">SUM(Carbon_byElement_C1[50])</f>
        <v>#N/A</v>
      </c>
      <c r="BW862" t="e">
        <f ca="1">SUM(Carbon_byElement_C1[51])</f>
        <v>#N/A</v>
      </c>
      <c r="BX862" t="e">
        <f ca="1">SUM(Carbon_byElement_C1[52])</f>
        <v>#N/A</v>
      </c>
      <c r="BY862" t="e">
        <f ca="1">SUM(Carbon_byElement_C1[53])</f>
        <v>#N/A</v>
      </c>
      <c r="BZ862" t="e">
        <f ca="1">SUM(Carbon_byElement_C1[54])</f>
        <v>#N/A</v>
      </c>
      <c r="CA862" t="e">
        <f ca="1">SUM(Carbon_byElement_C1[55])</f>
        <v>#N/A</v>
      </c>
      <c r="CB862" t="e">
        <f ca="1">SUM(Carbon_byElement_C1[56])</f>
        <v>#N/A</v>
      </c>
      <c r="CC862" t="e">
        <f ca="1">SUM(Carbon_byElement_C1[57])</f>
        <v>#N/A</v>
      </c>
      <c r="CD862" t="e">
        <f ca="1">SUM(Carbon_byElement_C1[58])</f>
        <v>#N/A</v>
      </c>
      <c r="CE862" t="e">
        <f ca="1">SUM(Carbon_byElement_C1[59])</f>
        <v>#N/A</v>
      </c>
      <c r="CF862" s="91" t="e">
        <f ca="1">SUM(Carbon_byElement_C1[60])</f>
        <v>#N/A</v>
      </c>
      <c r="CG862" t="e">
        <f ca="1">SUM(Carbon_byElement_C1[61])</f>
        <v>#N/A</v>
      </c>
      <c r="CH862" t="e">
        <f ca="1">SUM(Carbon_byElement_C1[62])</f>
        <v>#N/A</v>
      </c>
      <c r="CI862" t="e">
        <f ca="1">SUM(Carbon_byElement_C1[63])</f>
        <v>#N/A</v>
      </c>
      <c r="CJ862" t="e">
        <f ca="1">SUM(Carbon_byElement_C1[64])</f>
        <v>#N/A</v>
      </c>
      <c r="CK862" t="e">
        <f ca="1">SUM(Carbon_byElement_C1[65])</f>
        <v>#N/A</v>
      </c>
      <c r="CL862" t="e">
        <f ca="1">SUM(Carbon_byElement_C1[66])</f>
        <v>#N/A</v>
      </c>
      <c r="CM862" t="e">
        <f ca="1">SUM(Carbon_byElement_C1[67])</f>
        <v>#N/A</v>
      </c>
      <c r="CN862" t="e">
        <f ca="1">SUM(Carbon_byElement_C1[68])</f>
        <v>#N/A</v>
      </c>
      <c r="CO862" t="e">
        <f ca="1">SUM(Carbon_byElement_C1[69])</f>
        <v>#N/A</v>
      </c>
      <c r="CP862" t="e">
        <f ca="1">SUM(Carbon_byElement_C1[70])</f>
        <v>#N/A</v>
      </c>
      <c r="CQ862" t="e">
        <f ca="1">SUM(Carbon_byElement_C1[71])</f>
        <v>#N/A</v>
      </c>
      <c r="CR862" t="e">
        <f ca="1">SUM(Carbon_byElement_C1[72])</f>
        <v>#N/A</v>
      </c>
      <c r="CS862" t="e">
        <f ca="1">SUM(Carbon_byElement_C1[73])</f>
        <v>#N/A</v>
      </c>
      <c r="CT862" t="e">
        <f ca="1">SUM(Carbon_byElement_C1[74])</f>
        <v>#N/A</v>
      </c>
      <c r="CU862" t="e">
        <f ca="1">SUM(Carbon_byElement_C1[75])</f>
        <v>#N/A</v>
      </c>
      <c r="CV862" t="e">
        <f ca="1">SUM(Carbon_byElement_C1[76])</f>
        <v>#N/A</v>
      </c>
      <c r="CW862" t="e">
        <f ca="1">SUM(Carbon_byElement_C1[77])</f>
        <v>#N/A</v>
      </c>
      <c r="CX862" t="e">
        <f ca="1">SUM(Carbon_byElement_C1[78])</f>
        <v>#N/A</v>
      </c>
      <c r="CY862" t="e">
        <f ca="1">SUM(Carbon_byElement_C1[79])</f>
        <v>#N/A</v>
      </c>
      <c r="CZ862" t="e">
        <f ca="1">SUM(Carbon_byElement_C1[80])</f>
        <v>#N/A</v>
      </c>
      <c r="DA862" t="e">
        <f ca="1">SUM(Carbon_byElement_C1[81])</f>
        <v>#N/A</v>
      </c>
      <c r="DB862" t="e">
        <f ca="1">SUM(Carbon_byElement_C1[82])</f>
        <v>#N/A</v>
      </c>
      <c r="DC862" t="e">
        <f ca="1">SUM(Carbon_byElement_C1[83])</f>
        <v>#N/A</v>
      </c>
      <c r="DD862" t="e">
        <f ca="1">SUM(Carbon_byElement_C1[84])</f>
        <v>#N/A</v>
      </c>
      <c r="DE862" t="e">
        <f ca="1">SUM(Carbon_byElement_C1[85])</f>
        <v>#N/A</v>
      </c>
      <c r="DF862" t="e">
        <f ca="1">SUM(Carbon_byElement_C1[86])</f>
        <v>#N/A</v>
      </c>
      <c r="DG862" t="e">
        <f ca="1">SUM(Carbon_byElement_C1[87])</f>
        <v>#N/A</v>
      </c>
      <c r="DH862" t="e">
        <f ca="1">SUM(Carbon_byElement_C1[88])</f>
        <v>#N/A</v>
      </c>
      <c r="DI862" t="e">
        <f ca="1">SUM(Carbon_byElement_C1[89])</f>
        <v>#N/A</v>
      </c>
      <c r="DJ862" s="91" t="e">
        <f ca="1">SUM(Carbon_byElement_C1[90])</f>
        <v>#N/A</v>
      </c>
      <c r="DK862" t="e">
        <f ca="1">SUM(Carbon_byElement_C1[91])</f>
        <v>#N/A</v>
      </c>
      <c r="DL862" t="e">
        <f ca="1">SUM(Carbon_byElement_C1[92])</f>
        <v>#N/A</v>
      </c>
      <c r="DM862" t="e">
        <f ca="1">SUM(Carbon_byElement_C1[93])</f>
        <v>#N/A</v>
      </c>
      <c r="DN862" t="e">
        <f ca="1">SUM(Carbon_byElement_C1[94])</f>
        <v>#N/A</v>
      </c>
      <c r="DO862" t="e">
        <f ca="1">SUM(Carbon_byElement_C1[95])</f>
        <v>#N/A</v>
      </c>
      <c r="DP862" t="e">
        <f ca="1">SUM(Carbon_byElement_C1[96])</f>
        <v>#N/A</v>
      </c>
      <c r="DQ862" t="e">
        <f ca="1">SUM(Carbon_byElement_C1[97])</f>
        <v>#N/A</v>
      </c>
      <c r="DR862" t="e">
        <f ca="1">SUM(Carbon_byElement_C1[98])</f>
        <v>#N/A</v>
      </c>
      <c r="DS862" t="e">
        <f ca="1">SUM(Carbon_byElement_C1[99])</f>
        <v>#N/A</v>
      </c>
      <c r="DT862" t="e">
        <f ca="1">SUM(Carbon_byElement_C1[100])</f>
        <v>#N/A</v>
      </c>
      <c r="DU862" t="e">
        <f ca="1">SUM(Carbon_byElement_C1[101])</f>
        <v>#N/A</v>
      </c>
      <c r="DV862" t="e">
        <f ca="1">SUM(Carbon_byElement_C1[102])</f>
        <v>#N/A</v>
      </c>
      <c r="DW862" t="e">
        <f ca="1">SUM(Carbon_byElement_C1[103])</f>
        <v>#N/A</v>
      </c>
      <c r="DX862" t="e">
        <f ca="1">SUM(Carbon_byElement_C1[104])</f>
        <v>#N/A</v>
      </c>
      <c r="DY862" t="e">
        <f ca="1">SUM(Carbon_byElement_C1[105])</f>
        <v>#N/A</v>
      </c>
      <c r="DZ862" t="e">
        <f ca="1">SUM(Carbon_byElement_C1[106])</f>
        <v>#N/A</v>
      </c>
      <c r="EA862" t="e">
        <f ca="1">SUM(Carbon_byElement_C1[107])</f>
        <v>#N/A</v>
      </c>
      <c r="EB862" t="e">
        <f ca="1">SUM(Carbon_byElement_C1[108])</f>
        <v>#N/A</v>
      </c>
      <c r="EC862" t="e">
        <f ca="1">SUM(Carbon_byElement_C1[109])</f>
        <v>#N/A</v>
      </c>
      <c r="ED862" t="e">
        <f ca="1">SUM(Carbon_byElement_C1[110])</f>
        <v>#N/A</v>
      </c>
      <c r="EE862" t="e">
        <f ca="1">SUM(Carbon_byElement_C1[111])</f>
        <v>#N/A</v>
      </c>
      <c r="EF862" t="e">
        <f ca="1">SUM(Carbon_byElement_C1[112])</f>
        <v>#N/A</v>
      </c>
      <c r="EG862" t="e">
        <f ca="1">SUM(Carbon_byElement_C1[113])</f>
        <v>#N/A</v>
      </c>
      <c r="EH862" t="e">
        <f ca="1">SUM(Carbon_byElement_C1[114])</f>
        <v>#N/A</v>
      </c>
      <c r="EI862" t="e">
        <f ca="1">SUM(Carbon_byElement_C1[115])</f>
        <v>#N/A</v>
      </c>
      <c r="EJ862" t="e">
        <f ca="1">SUM(Carbon_byElement_C1[116])</f>
        <v>#N/A</v>
      </c>
      <c r="EK862" t="e">
        <f ca="1">SUM(Carbon_byElement_C1[117])</f>
        <v>#N/A</v>
      </c>
      <c r="EL862" t="e">
        <f ca="1">SUM(Carbon_byElement_C1[118])</f>
        <v>#N/A</v>
      </c>
      <c r="EM862" t="e">
        <f ca="1">SUM(Carbon_byElement_C1[119])</f>
        <v>#N/A</v>
      </c>
      <c r="EN862" s="91" t="e">
        <f ca="1">SUM(Carbon_byElement_C1[120])</f>
        <v>#N/A</v>
      </c>
    </row>
    <row r="863" spans="1:144">
      <c r="A863" t="s">
        <v>295</v>
      </c>
      <c r="D863" t="s">
        <v>431</v>
      </c>
      <c r="E863" t="s">
        <v>431</v>
      </c>
      <c r="F863" t="s">
        <v>431</v>
      </c>
      <c r="G863" t="s">
        <v>431</v>
      </c>
      <c r="H863" t="s">
        <v>431</v>
      </c>
      <c r="I863" t="s">
        <v>430</v>
      </c>
      <c r="J863" t="s">
        <v>430</v>
      </c>
      <c r="X863" s="91" t="e">
        <f ca="1">SUM(Carbon_byElement_C2[0])</f>
        <v>#N/A</v>
      </c>
      <c r="Y863" t="e">
        <f ca="1">SUM(Carbon_byElement_C2[1])</f>
        <v>#N/A</v>
      </c>
      <c r="Z863" t="e">
        <f ca="1">SUM(Carbon_byElement_C2[2])</f>
        <v>#N/A</v>
      </c>
      <c r="AA863" t="e">
        <f ca="1">SUM(Carbon_byElement_C2[3])</f>
        <v>#N/A</v>
      </c>
      <c r="AB863" t="e">
        <f ca="1">SUM(Carbon_byElement_C2[4])</f>
        <v>#N/A</v>
      </c>
      <c r="AC863" t="e">
        <f ca="1">SUM(Carbon_byElement_C2[5])</f>
        <v>#N/A</v>
      </c>
      <c r="AD863" t="e">
        <f ca="1">SUM(Carbon_byElement_C2[6])</f>
        <v>#N/A</v>
      </c>
      <c r="AE863" t="e">
        <f ca="1">SUM(Carbon_byElement_C2[7])</f>
        <v>#N/A</v>
      </c>
      <c r="AF863" t="e">
        <f ca="1">SUM(Carbon_byElement_C2[8])</f>
        <v>#N/A</v>
      </c>
      <c r="AG863" t="e">
        <f ca="1">SUM(Carbon_byElement_C2[9])</f>
        <v>#N/A</v>
      </c>
      <c r="AH863" t="e">
        <f ca="1">SUM(Carbon_byElement_C2[10])</f>
        <v>#N/A</v>
      </c>
      <c r="AI863" t="e">
        <f ca="1">SUM(Carbon_byElement_C2[11])</f>
        <v>#N/A</v>
      </c>
      <c r="AJ863" t="e">
        <f ca="1">SUM(Carbon_byElement_C2[12])</f>
        <v>#N/A</v>
      </c>
      <c r="AK863" t="e">
        <f ca="1">SUM(Carbon_byElement_C2[13])</f>
        <v>#N/A</v>
      </c>
      <c r="AL863" t="e">
        <f ca="1">SUM(Carbon_byElement_C2[14])</f>
        <v>#N/A</v>
      </c>
      <c r="AM863" t="e">
        <f ca="1">SUM(Carbon_byElement_C2[15])</f>
        <v>#N/A</v>
      </c>
      <c r="AN863" t="e">
        <f ca="1">SUM(Carbon_byElement_C2[16])</f>
        <v>#N/A</v>
      </c>
      <c r="AO863" t="e">
        <f ca="1">SUM(Carbon_byElement_C2[17])</f>
        <v>#N/A</v>
      </c>
      <c r="AP863" t="e">
        <f ca="1">SUM(Carbon_byElement_C2[18])</f>
        <v>#N/A</v>
      </c>
      <c r="AQ863" t="e">
        <f ca="1">SUM(Carbon_byElement_C2[19])</f>
        <v>#N/A</v>
      </c>
      <c r="AR863" t="e">
        <f ca="1">SUM(Carbon_byElement_C2[20])</f>
        <v>#N/A</v>
      </c>
      <c r="AS863" t="e">
        <f ca="1">SUM(Carbon_byElement_C2[21])</f>
        <v>#N/A</v>
      </c>
      <c r="AT863" t="e">
        <f ca="1">SUM(Carbon_byElement_C2[22])</f>
        <v>#N/A</v>
      </c>
      <c r="AU863" t="e">
        <f ca="1">SUM(Carbon_byElement_C2[23])</f>
        <v>#N/A</v>
      </c>
      <c r="AV863" t="e">
        <f ca="1">SUM(Carbon_byElement_C2[24])</f>
        <v>#N/A</v>
      </c>
      <c r="AW863" t="e">
        <f ca="1">SUM(Carbon_byElement_C2[25])</f>
        <v>#N/A</v>
      </c>
      <c r="AX863" t="e">
        <f ca="1">SUM(Carbon_byElement_C2[26])</f>
        <v>#N/A</v>
      </c>
      <c r="AY863" t="e">
        <f ca="1">SUM(Carbon_byElement_C2[27])</f>
        <v>#N/A</v>
      </c>
      <c r="AZ863" t="e">
        <f ca="1">SUM(Carbon_byElement_C2[28])</f>
        <v>#N/A</v>
      </c>
      <c r="BA863" t="e">
        <f ca="1">SUM(Carbon_byElement_C2[29])</f>
        <v>#N/A</v>
      </c>
      <c r="BB863" s="91" t="e">
        <f ca="1">SUM(Carbon_byElement_C2[30])</f>
        <v>#N/A</v>
      </c>
      <c r="BC863" t="e">
        <f ca="1">SUM(Carbon_byElement_C2[31])</f>
        <v>#N/A</v>
      </c>
      <c r="BD863" t="e">
        <f ca="1">SUM(Carbon_byElement_C2[32])</f>
        <v>#N/A</v>
      </c>
      <c r="BE863" t="e">
        <f ca="1">SUM(Carbon_byElement_C2[33])</f>
        <v>#N/A</v>
      </c>
      <c r="BF863" t="e">
        <f ca="1">SUM(Carbon_byElement_C2[34])</f>
        <v>#N/A</v>
      </c>
      <c r="BG863" t="e">
        <f ca="1">SUM(Carbon_byElement_C2[35])</f>
        <v>#N/A</v>
      </c>
      <c r="BH863" t="e">
        <f ca="1">SUM(Carbon_byElement_C2[36])</f>
        <v>#N/A</v>
      </c>
      <c r="BI863" t="e">
        <f ca="1">SUM(Carbon_byElement_C2[37])</f>
        <v>#N/A</v>
      </c>
      <c r="BJ863" t="e">
        <f ca="1">SUM(Carbon_byElement_C2[38])</f>
        <v>#N/A</v>
      </c>
      <c r="BK863" t="e">
        <f ca="1">SUM(Carbon_byElement_C2[39])</f>
        <v>#N/A</v>
      </c>
      <c r="BL863" t="e">
        <f ca="1">SUM(Carbon_byElement_C2[40])</f>
        <v>#N/A</v>
      </c>
      <c r="BM863" t="e">
        <f ca="1">SUM(Carbon_byElement_C2[41])</f>
        <v>#N/A</v>
      </c>
      <c r="BN863" t="e">
        <f ca="1">SUM(Carbon_byElement_C2[42])</f>
        <v>#N/A</v>
      </c>
      <c r="BO863" t="e">
        <f ca="1">SUM(Carbon_byElement_C2[43])</f>
        <v>#N/A</v>
      </c>
      <c r="BP863" t="e">
        <f ca="1">SUM(Carbon_byElement_C2[44])</f>
        <v>#N/A</v>
      </c>
      <c r="BQ863" t="e">
        <f ca="1">SUM(Carbon_byElement_C2[45])</f>
        <v>#N/A</v>
      </c>
      <c r="BR863" t="e">
        <f ca="1">SUM(Carbon_byElement_C2[46])</f>
        <v>#N/A</v>
      </c>
      <c r="BS863" t="e">
        <f ca="1">SUM(Carbon_byElement_C2[47])</f>
        <v>#N/A</v>
      </c>
      <c r="BT863" t="e">
        <f ca="1">SUM(Carbon_byElement_C2[48])</f>
        <v>#N/A</v>
      </c>
      <c r="BU863" t="e">
        <f ca="1">SUM(Carbon_byElement_C2[49])</f>
        <v>#N/A</v>
      </c>
      <c r="BV863" t="e">
        <f ca="1">SUM(Carbon_byElement_C2[50])</f>
        <v>#N/A</v>
      </c>
      <c r="BW863" t="e">
        <f ca="1">SUM(Carbon_byElement_C2[51])</f>
        <v>#N/A</v>
      </c>
      <c r="BX863" t="e">
        <f ca="1">SUM(Carbon_byElement_C2[52])</f>
        <v>#N/A</v>
      </c>
      <c r="BY863" t="e">
        <f ca="1">SUM(Carbon_byElement_C2[53])</f>
        <v>#N/A</v>
      </c>
      <c r="BZ863" t="e">
        <f ca="1">SUM(Carbon_byElement_C2[54])</f>
        <v>#N/A</v>
      </c>
      <c r="CA863" t="e">
        <f ca="1">SUM(Carbon_byElement_C2[55])</f>
        <v>#N/A</v>
      </c>
      <c r="CB863" t="e">
        <f ca="1">SUM(Carbon_byElement_C2[56])</f>
        <v>#N/A</v>
      </c>
      <c r="CC863" t="e">
        <f ca="1">SUM(Carbon_byElement_C2[57])</f>
        <v>#N/A</v>
      </c>
      <c r="CD863" t="e">
        <f ca="1">SUM(Carbon_byElement_C2[58])</f>
        <v>#N/A</v>
      </c>
      <c r="CE863" t="e">
        <f ca="1">SUM(Carbon_byElement_C2[59])</f>
        <v>#N/A</v>
      </c>
      <c r="CF863" s="91" t="e">
        <f ca="1">SUM(Carbon_byElement_C2[60])</f>
        <v>#N/A</v>
      </c>
      <c r="CG863" t="e">
        <f ca="1">SUM(Carbon_byElement_C2[61])</f>
        <v>#N/A</v>
      </c>
      <c r="CH863" t="e">
        <f ca="1">SUM(Carbon_byElement_C2[62])</f>
        <v>#N/A</v>
      </c>
      <c r="CI863" t="e">
        <f ca="1">SUM(Carbon_byElement_C2[63])</f>
        <v>#N/A</v>
      </c>
      <c r="CJ863" t="e">
        <f ca="1">SUM(Carbon_byElement_C2[64])</f>
        <v>#N/A</v>
      </c>
      <c r="CK863" t="e">
        <f ca="1">SUM(Carbon_byElement_C2[65])</f>
        <v>#N/A</v>
      </c>
      <c r="CL863" t="e">
        <f ca="1">SUM(Carbon_byElement_C2[66])</f>
        <v>#N/A</v>
      </c>
      <c r="CM863" t="e">
        <f ca="1">SUM(Carbon_byElement_C2[67])</f>
        <v>#N/A</v>
      </c>
      <c r="CN863" t="e">
        <f ca="1">SUM(Carbon_byElement_C2[68])</f>
        <v>#N/A</v>
      </c>
      <c r="CO863" t="e">
        <f ca="1">SUM(Carbon_byElement_C2[69])</f>
        <v>#N/A</v>
      </c>
      <c r="CP863" t="e">
        <f ca="1">SUM(Carbon_byElement_C2[70])</f>
        <v>#N/A</v>
      </c>
      <c r="CQ863" t="e">
        <f ca="1">SUM(Carbon_byElement_C2[71])</f>
        <v>#N/A</v>
      </c>
      <c r="CR863" t="e">
        <f ca="1">SUM(Carbon_byElement_C2[72])</f>
        <v>#N/A</v>
      </c>
      <c r="CS863" t="e">
        <f ca="1">SUM(Carbon_byElement_C2[73])</f>
        <v>#N/A</v>
      </c>
      <c r="CT863" t="e">
        <f ca="1">SUM(Carbon_byElement_C2[74])</f>
        <v>#N/A</v>
      </c>
      <c r="CU863" t="e">
        <f ca="1">SUM(Carbon_byElement_C2[75])</f>
        <v>#N/A</v>
      </c>
      <c r="CV863" t="e">
        <f ca="1">SUM(Carbon_byElement_C2[76])</f>
        <v>#N/A</v>
      </c>
      <c r="CW863" t="e">
        <f ca="1">SUM(Carbon_byElement_C2[77])</f>
        <v>#N/A</v>
      </c>
      <c r="CX863" t="e">
        <f ca="1">SUM(Carbon_byElement_C2[78])</f>
        <v>#N/A</v>
      </c>
      <c r="CY863" t="e">
        <f ca="1">SUM(Carbon_byElement_C2[79])</f>
        <v>#N/A</v>
      </c>
      <c r="CZ863" t="e">
        <f ca="1">SUM(Carbon_byElement_C2[80])</f>
        <v>#N/A</v>
      </c>
      <c r="DA863" t="e">
        <f ca="1">SUM(Carbon_byElement_C2[81])</f>
        <v>#N/A</v>
      </c>
      <c r="DB863" t="e">
        <f ca="1">SUM(Carbon_byElement_C2[82])</f>
        <v>#N/A</v>
      </c>
      <c r="DC863" t="e">
        <f ca="1">SUM(Carbon_byElement_C2[83])</f>
        <v>#N/A</v>
      </c>
      <c r="DD863" t="e">
        <f ca="1">SUM(Carbon_byElement_C2[84])</f>
        <v>#N/A</v>
      </c>
      <c r="DE863" t="e">
        <f ca="1">SUM(Carbon_byElement_C2[85])</f>
        <v>#N/A</v>
      </c>
      <c r="DF863" t="e">
        <f ca="1">SUM(Carbon_byElement_C2[86])</f>
        <v>#N/A</v>
      </c>
      <c r="DG863" t="e">
        <f ca="1">SUM(Carbon_byElement_C2[87])</f>
        <v>#N/A</v>
      </c>
      <c r="DH863" t="e">
        <f ca="1">SUM(Carbon_byElement_C2[88])</f>
        <v>#N/A</v>
      </c>
      <c r="DI863" t="e">
        <f ca="1">SUM(Carbon_byElement_C2[89])</f>
        <v>#N/A</v>
      </c>
      <c r="DJ863" s="91" t="e">
        <f ca="1">SUM(Carbon_byElement_C2[90])</f>
        <v>#N/A</v>
      </c>
      <c r="DK863" t="e">
        <f ca="1">SUM(Carbon_byElement_C2[91])</f>
        <v>#N/A</v>
      </c>
      <c r="DL863" t="e">
        <f ca="1">SUM(Carbon_byElement_C2[92])</f>
        <v>#N/A</v>
      </c>
      <c r="DM863" t="e">
        <f ca="1">SUM(Carbon_byElement_C2[93])</f>
        <v>#N/A</v>
      </c>
      <c r="DN863" t="e">
        <f ca="1">SUM(Carbon_byElement_C2[94])</f>
        <v>#N/A</v>
      </c>
      <c r="DO863" t="e">
        <f ca="1">SUM(Carbon_byElement_C2[95])</f>
        <v>#N/A</v>
      </c>
      <c r="DP863" t="e">
        <f ca="1">SUM(Carbon_byElement_C2[96])</f>
        <v>#N/A</v>
      </c>
      <c r="DQ863" t="e">
        <f ca="1">SUM(Carbon_byElement_C2[97])</f>
        <v>#N/A</v>
      </c>
      <c r="DR863" t="e">
        <f ca="1">SUM(Carbon_byElement_C2[98])</f>
        <v>#N/A</v>
      </c>
      <c r="DS863" t="e">
        <f ca="1">SUM(Carbon_byElement_C2[99])</f>
        <v>#N/A</v>
      </c>
      <c r="DT863" t="e">
        <f ca="1">SUM(Carbon_byElement_C2[100])</f>
        <v>#N/A</v>
      </c>
      <c r="DU863" t="e">
        <f ca="1">SUM(Carbon_byElement_C2[101])</f>
        <v>#N/A</v>
      </c>
      <c r="DV863" t="e">
        <f ca="1">SUM(Carbon_byElement_C2[102])</f>
        <v>#N/A</v>
      </c>
      <c r="DW863" t="e">
        <f ca="1">SUM(Carbon_byElement_C2[103])</f>
        <v>#N/A</v>
      </c>
      <c r="DX863" t="e">
        <f ca="1">SUM(Carbon_byElement_C2[104])</f>
        <v>#N/A</v>
      </c>
      <c r="DY863" t="e">
        <f ca="1">SUM(Carbon_byElement_C2[105])</f>
        <v>#N/A</v>
      </c>
      <c r="DZ863" t="e">
        <f ca="1">SUM(Carbon_byElement_C2[106])</f>
        <v>#N/A</v>
      </c>
      <c r="EA863" t="e">
        <f ca="1">SUM(Carbon_byElement_C2[107])</f>
        <v>#N/A</v>
      </c>
      <c r="EB863" t="e">
        <f ca="1">SUM(Carbon_byElement_C2[108])</f>
        <v>#N/A</v>
      </c>
      <c r="EC863" t="e">
        <f ca="1">SUM(Carbon_byElement_C2[109])</f>
        <v>#N/A</v>
      </c>
      <c r="ED863" t="e">
        <f ca="1">SUM(Carbon_byElement_C2[110])</f>
        <v>#N/A</v>
      </c>
      <c r="EE863" t="e">
        <f ca="1">SUM(Carbon_byElement_C2[111])</f>
        <v>#N/A</v>
      </c>
      <c r="EF863" t="e">
        <f ca="1">SUM(Carbon_byElement_C2[112])</f>
        <v>#N/A</v>
      </c>
      <c r="EG863" t="e">
        <f ca="1">SUM(Carbon_byElement_C2[113])</f>
        <v>#N/A</v>
      </c>
      <c r="EH863" t="e">
        <f ca="1">SUM(Carbon_byElement_C2[114])</f>
        <v>#N/A</v>
      </c>
      <c r="EI863" t="e">
        <f ca="1">SUM(Carbon_byElement_C2[115])</f>
        <v>#N/A</v>
      </c>
      <c r="EJ863" t="e">
        <f ca="1">SUM(Carbon_byElement_C2[116])</f>
        <v>#N/A</v>
      </c>
      <c r="EK863" t="e">
        <f ca="1">SUM(Carbon_byElement_C2[117])</f>
        <v>#N/A</v>
      </c>
      <c r="EL863" t="e">
        <f ca="1">SUM(Carbon_byElement_C2[118])</f>
        <v>#N/A</v>
      </c>
      <c r="EM863" t="e">
        <f ca="1">SUM(Carbon_byElement_C2[119])</f>
        <v>#N/A</v>
      </c>
      <c r="EN863" s="91" t="e">
        <f ca="1">SUM(Carbon_byElement_C2[120])</f>
        <v>#N/A</v>
      </c>
    </row>
    <row r="864" spans="1:144">
      <c r="A864" t="s">
        <v>297</v>
      </c>
      <c r="D864" t="s">
        <v>431</v>
      </c>
      <c r="E864" t="s">
        <v>431</v>
      </c>
      <c r="F864" t="s">
        <v>431</v>
      </c>
      <c r="G864" t="s">
        <v>431</v>
      </c>
      <c r="H864" t="s">
        <v>431</v>
      </c>
      <c r="I864" t="s">
        <v>430</v>
      </c>
      <c r="J864" t="s">
        <v>430</v>
      </c>
      <c r="X864" s="91" t="e">
        <f ca="1">SUM(Carbon_byElement_C3[0])</f>
        <v>#N/A</v>
      </c>
      <c r="Y864" t="e">
        <f ca="1">SUM(Carbon_byElement_C3[1])</f>
        <v>#N/A</v>
      </c>
      <c r="Z864" t="e">
        <f ca="1">SUM(Carbon_byElement_C3[2])</f>
        <v>#N/A</v>
      </c>
      <c r="AA864" t="e">
        <f ca="1">SUM(Carbon_byElement_C3[3])</f>
        <v>#N/A</v>
      </c>
      <c r="AB864" t="e">
        <f ca="1">SUM(Carbon_byElement_C3[4])</f>
        <v>#N/A</v>
      </c>
      <c r="AC864" t="e">
        <f ca="1">SUM(Carbon_byElement_C3[5])</f>
        <v>#N/A</v>
      </c>
      <c r="AD864" t="e">
        <f ca="1">SUM(Carbon_byElement_C3[6])</f>
        <v>#N/A</v>
      </c>
      <c r="AE864" t="e">
        <f ca="1">SUM(Carbon_byElement_C3[7])</f>
        <v>#N/A</v>
      </c>
      <c r="AF864" t="e">
        <f ca="1">SUM(Carbon_byElement_C3[8])</f>
        <v>#N/A</v>
      </c>
      <c r="AG864" t="e">
        <f ca="1">SUM(Carbon_byElement_C3[9])</f>
        <v>#N/A</v>
      </c>
      <c r="AH864" t="e">
        <f ca="1">SUM(Carbon_byElement_C3[10])</f>
        <v>#N/A</v>
      </c>
      <c r="AI864" t="e">
        <f ca="1">SUM(Carbon_byElement_C3[11])</f>
        <v>#N/A</v>
      </c>
      <c r="AJ864" t="e">
        <f ca="1">SUM(Carbon_byElement_C3[12])</f>
        <v>#N/A</v>
      </c>
      <c r="AK864" t="e">
        <f ca="1">SUM(Carbon_byElement_C3[13])</f>
        <v>#N/A</v>
      </c>
      <c r="AL864" t="e">
        <f ca="1">SUM(Carbon_byElement_C3[14])</f>
        <v>#N/A</v>
      </c>
      <c r="AM864" t="e">
        <f ca="1">SUM(Carbon_byElement_C3[15])</f>
        <v>#N/A</v>
      </c>
      <c r="AN864" t="e">
        <f ca="1">SUM(Carbon_byElement_C3[16])</f>
        <v>#N/A</v>
      </c>
      <c r="AO864" t="e">
        <f ca="1">SUM(Carbon_byElement_C3[17])</f>
        <v>#N/A</v>
      </c>
      <c r="AP864" t="e">
        <f ca="1">SUM(Carbon_byElement_C3[18])</f>
        <v>#N/A</v>
      </c>
      <c r="AQ864" t="e">
        <f ca="1">SUM(Carbon_byElement_C3[19])</f>
        <v>#N/A</v>
      </c>
      <c r="AR864" t="e">
        <f ca="1">SUM(Carbon_byElement_C3[20])</f>
        <v>#N/A</v>
      </c>
      <c r="AS864" t="e">
        <f ca="1">SUM(Carbon_byElement_C3[21])</f>
        <v>#N/A</v>
      </c>
      <c r="AT864" t="e">
        <f ca="1">SUM(Carbon_byElement_C3[22])</f>
        <v>#N/A</v>
      </c>
      <c r="AU864" t="e">
        <f ca="1">SUM(Carbon_byElement_C3[23])</f>
        <v>#N/A</v>
      </c>
      <c r="AV864" t="e">
        <f ca="1">SUM(Carbon_byElement_C3[24])</f>
        <v>#N/A</v>
      </c>
      <c r="AW864" t="e">
        <f ca="1">SUM(Carbon_byElement_C3[25])</f>
        <v>#N/A</v>
      </c>
      <c r="AX864" t="e">
        <f ca="1">SUM(Carbon_byElement_C3[26])</f>
        <v>#N/A</v>
      </c>
      <c r="AY864" t="e">
        <f ca="1">SUM(Carbon_byElement_C3[27])</f>
        <v>#N/A</v>
      </c>
      <c r="AZ864" t="e">
        <f ca="1">SUM(Carbon_byElement_C3[28])</f>
        <v>#N/A</v>
      </c>
      <c r="BA864" t="e">
        <f ca="1">SUM(Carbon_byElement_C3[29])</f>
        <v>#N/A</v>
      </c>
      <c r="BB864" s="91" t="e">
        <f ca="1">SUM(Carbon_byElement_C3[30])</f>
        <v>#N/A</v>
      </c>
      <c r="BC864" t="e">
        <f ca="1">SUM(Carbon_byElement_C3[31])</f>
        <v>#N/A</v>
      </c>
      <c r="BD864" t="e">
        <f ca="1">SUM(Carbon_byElement_C3[32])</f>
        <v>#N/A</v>
      </c>
      <c r="BE864" t="e">
        <f ca="1">SUM(Carbon_byElement_C3[33])</f>
        <v>#N/A</v>
      </c>
      <c r="BF864" t="e">
        <f ca="1">SUM(Carbon_byElement_C3[34])</f>
        <v>#N/A</v>
      </c>
      <c r="BG864" t="e">
        <f ca="1">SUM(Carbon_byElement_C3[35])</f>
        <v>#N/A</v>
      </c>
      <c r="BH864" t="e">
        <f ca="1">SUM(Carbon_byElement_C3[36])</f>
        <v>#N/A</v>
      </c>
      <c r="BI864" t="e">
        <f ca="1">SUM(Carbon_byElement_C3[37])</f>
        <v>#N/A</v>
      </c>
      <c r="BJ864" t="e">
        <f ca="1">SUM(Carbon_byElement_C3[38])</f>
        <v>#N/A</v>
      </c>
      <c r="BK864" t="e">
        <f ca="1">SUM(Carbon_byElement_C3[39])</f>
        <v>#N/A</v>
      </c>
      <c r="BL864" t="e">
        <f ca="1">SUM(Carbon_byElement_C3[40])</f>
        <v>#N/A</v>
      </c>
      <c r="BM864" t="e">
        <f ca="1">SUM(Carbon_byElement_C3[41])</f>
        <v>#N/A</v>
      </c>
      <c r="BN864" t="e">
        <f ca="1">SUM(Carbon_byElement_C3[42])</f>
        <v>#N/A</v>
      </c>
      <c r="BO864" t="e">
        <f ca="1">SUM(Carbon_byElement_C3[43])</f>
        <v>#N/A</v>
      </c>
      <c r="BP864" t="e">
        <f ca="1">SUM(Carbon_byElement_C3[44])</f>
        <v>#N/A</v>
      </c>
      <c r="BQ864" t="e">
        <f ca="1">SUM(Carbon_byElement_C3[45])</f>
        <v>#N/A</v>
      </c>
      <c r="BR864" t="e">
        <f ca="1">SUM(Carbon_byElement_C3[46])</f>
        <v>#N/A</v>
      </c>
      <c r="BS864" t="e">
        <f ca="1">SUM(Carbon_byElement_C3[47])</f>
        <v>#N/A</v>
      </c>
      <c r="BT864" t="e">
        <f ca="1">SUM(Carbon_byElement_C3[48])</f>
        <v>#N/A</v>
      </c>
      <c r="BU864" t="e">
        <f ca="1">SUM(Carbon_byElement_C3[49])</f>
        <v>#N/A</v>
      </c>
      <c r="BV864" t="e">
        <f ca="1">SUM(Carbon_byElement_C3[50])</f>
        <v>#N/A</v>
      </c>
      <c r="BW864" t="e">
        <f ca="1">SUM(Carbon_byElement_C3[51])</f>
        <v>#N/A</v>
      </c>
      <c r="BX864" t="e">
        <f ca="1">SUM(Carbon_byElement_C3[52])</f>
        <v>#N/A</v>
      </c>
      <c r="BY864" t="e">
        <f ca="1">SUM(Carbon_byElement_C3[53])</f>
        <v>#N/A</v>
      </c>
      <c r="BZ864" t="e">
        <f ca="1">SUM(Carbon_byElement_C3[54])</f>
        <v>#N/A</v>
      </c>
      <c r="CA864" t="e">
        <f ca="1">SUM(Carbon_byElement_C3[55])</f>
        <v>#N/A</v>
      </c>
      <c r="CB864" t="e">
        <f ca="1">SUM(Carbon_byElement_C3[56])</f>
        <v>#N/A</v>
      </c>
      <c r="CC864" t="e">
        <f ca="1">SUM(Carbon_byElement_C3[57])</f>
        <v>#N/A</v>
      </c>
      <c r="CD864" t="e">
        <f ca="1">SUM(Carbon_byElement_C3[58])</f>
        <v>#N/A</v>
      </c>
      <c r="CE864" t="e">
        <f ca="1">SUM(Carbon_byElement_C3[59])</f>
        <v>#N/A</v>
      </c>
      <c r="CF864" s="91" t="e">
        <f ca="1">SUM(Carbon_byElement_C3[60])</f>
        <v>#N/A</v>
      </c>
      <c r="CG864" t="e">
        <f ca="1">SUM(Carbon_byElement_C3[61])</f>
        <v>#N/A</v>
      </c>
      <c r="CH864" t="e">
        <f ca="1">SUM(Carbon_byElement_C3[62])</f>
        <v>#N/A</v>
      </c>
      <c r="CI864" t="e">
        <f ca="1">SUM(Carbon_byElement_C3[63])</f>
        <v>#N/A</v>
      </c>
      <c r="CJ864" t="e">
        <f ca="1">SUM(Carbon_byElement_C3[64])</f>
        <v>#N/A</v>
      </c>
      <c r="CK864" t="e">
        <f ca="1">SUM(Carbon_byElement_C3[65])</f>
        <v>#N/A</v>
      </c>
      <c r="CL864" t="e">
        <f ca="1">SUM(Carbon_byElement_C3[66])</f>
        <v>#N/A</v>
      </c>
      <c r="CM864" t="e">
        <f ca="1">SUM(Carbon_byElement_C3[67])</f>
        <v>#N/A</v>
      </c>
      <c r="CN864" t="e">
        <f ca="1">SUM(Carbon_byElement_C3[68])</f>
        <v>#N/A</v>
      </c>
      <c r="CO864" t="e">
        <f ca="1">SUM(Carbon_byElement_C3[69])</f>
        <v>#N/A</v>
      </c>
      <c r="CP864" t="e">
        <f ca="1">SUM(Carbon_byElement_C3[70])</f>
        <v>#N/A</v>
      </c>
      <c r="CQ864" t="e">
        <f ca="1">SUM(Carbon_byElement_C3[71])</f>
        <v>#N/A</v>
      </c>
      <c r="CR864" t="e">
        <f ca="1">SUM(Carbon_byElement_C3[72])</f>
        <v>#N/A</v>
      </c>
      <c r="CS864" t="e">
        <f ca="1">SUM(Carbon_byElement_C3[73])</f>
        <v>#N/A</v>
      </c>
      <c r="CT864" t="e">
        <f ca="1">SUM(Carbon_byElement_C3[74])</f>
        <v>#N/A</v>
      </c>
      <c r="CU864" t="e">
        <f ca="1">SUM(Carbon_byElement_C3[75])</f>
        <v>#N/A</v>
      </c>
      <c r="CV864" t="e">
        <f ca="1">SUM(Carbon_byElement_C3[76])</f>
        <v>#N/A</v>
      </c>
      <c r="CW864" t="e">
        <f ca="1">SUM(Carbon_byElement_C3[77])</f>
        <v>#N/A</v>
      </c>
      <c r="CX864" t="e">
        <f ca="1">SUM(Carbon_byElement_C3[78])</f>
        <v>#N/A</v>
      </c>
      <c r="CY864" t="e">
        <f ca="1">SUM(Carbon_byElement_C3[79])</f>
        <v>#N/A</v>
      </c>
      <c r="CZ864" t="e">
        <f ca="1">SUM(Carbon_byElement_C3[80])</f>
        <v>#N/A</v>
      </c>
      <c r="DA864" t="e">
        <f ca="1">SUM(Carbon_byElement_C3[81])</f>
        <v>#N/A</v>
      </c>
      <c r="DB864" t="e">
        <f ca="1">SUM(Carbon_byElement_C3[82])</f>
        <v>#N/A</v>
      </c>
      <c r="DC864" t="e">
        <f ca="1">SUM(Carbon_byElement_C3[83])</f>
        <v>#N/A</v>
      </c>
      <c r="DD864" t="e">
        <f ca="1">SUM(Carbon_byElement_C3[84])</f>
        <v>#N/A</v>
      </c>
      <c r="DE864" t="e">
        <f ca="1">SUM(Carbon_byElement_C3[85])</f>
        <v>#N/A</v>
      </c>
      <c r="DF864" t="e">
        <f ca="1">SUM(Carbon_byElement_C3[86])</f>
        <v>#N/A</v>
      </c>
      <c r="DG864" t="e">
        <f ca="1">SUM(Carbon_byElement_C3[87])</f>
        <v>#N/A</v>
      </c>
      <c r="DH864" t="e">
        <f ca="1">SUM(Carbon_byElement_C3[88])</f>
        <v>#N/A</v>
      </c>
      <c r="DI864" t="e">
        <f ca="1">SUM(Carbon_byElement_C3[89])</f>
        <v>#N/A</v>
      </c>
      <c r="DJ864" s="91" t="e">
        <f ca="1">SUM(Carbon_byElement_C3[90])</f>
        <v>#N/A</v>
      </c>
      <c r="DK864" t="e">
        <f ca="1">SUM(Carbon_byElement_C3[91])</f>
        <v>#N/A</v>
      </c>
      <c r="DL864" t="e">
        <f ca="1">SUM(Carbon_byElement_C3[92])</f>
        <v>#N/A</v>
      </c>
      <c r="DM864" t="e">
        <f ca="1">SUM(Carbon_byElement_C3[93])</f>
        <v>#N/A</v>
      </c>
      <c r="DN864" t="e">
        <f ca="1">SUM(Carbon_byElement_C3[94])</f>
        <v>#N/A</v>
      </c>
      <c r="DO864" t="e">
        <f ca="1">SUM(Carbon_byElement_C3[95])</f>
        <v>#N/A</v>
      </c>
      <c r="DP864" t="e">
        <f ca="1">SUM(Carbon_byElement_C3[96])</f>
        <v>#N/A</v>
      </c>
      <c r="DQ864" t="e">
        <f ca="1">SUM(Carbon_byElement_C3[97])</f>
        <v>#N/A</v>
      </c>
      <c r="DR864" t="e">
        <f ca="1">SUM(Carbon_byElement_C3[98])</f>
        <v>#N/A</v>
      </c>
      <c r="DS864" t="e">
        <f ca="1">SUM(Carbon_byElement_C3[99])</f>
        <v>#N/A</v>
      </c>
      <c r="DT864" t="e">
        <f ca="1">SUM(Carbon_byElement_C3[100])</f>
        <v>#N/A</v>
      </c>
      <c r="DU864" t="e">
        <f ca="1">SUM(Carbon_byElement_C3[101])</f>
        <v>#N/A</v>
      </c>
      <c r="DV864" t="e">
        <f ca="1">SUM(Carbon_byElement_C3[102])</f>
        <v>#N/A</v>
      </c>
      <c r="DW864" t="e">
        <f ca="1">SUM(Carbon_byElement_C3[103])</f>
        <v>#N/A</v>
      </c>
      <c r="DX864" t="e">
        <f ca="1">SUM(Carbon_byElement_C3[104])</f>
        <v>#N/A</v>
      </c>
      <c r="DY864" t="e">
        <f ca="1">SUM(Carbon_byElement_C3[105])</f>
        <v>#N/A</v>
      </c>
      <c r="DZ864" t="e">
        <f ca="1">SUM(Carbon_byElement_C3[106])</f>
        <v>#N/A</v>
      </c>
      <c r="EA864" t="e">
        <f ca="1">SUM(Carbon_byElement_C3[107])</f>
        <v>#N/A</v>
      </c>
      <c r="EB864" t="e">
        <f ca="1">SUM(Carbon_byElement_C3[108])</f>
        <v>#N/A</v>
      </c>
      <c r="EC864" t="e">
        <f ca="1">SUM(Carbon_byElement_C3[109])</f>
        <v>#N/A</v>
      </c>
      <c r="ED864" t="e">
        <f ca="1">SUM(Carbon_byElement_C3[110])</f>
        <v>#N/A</v>
      </c>
      <c r="EE864" t="e">
        <f ca="1">SUM(Carbon_byElement_C3[111])</f>
        <v>#N/A</v>
      </c>
      <c r="EF864" t="e">
        <f ca="1">SUM(Carbon_byElement_C3[112])</f>
        <v>#N/A</v>
      </c>
      <c r="EG864" t="e">
        <f ca="1">SUM(Carbon_byElement_C3[113])</f>
        <v>#N/A</v>
      </c>
      <c r="EH864" t="e">
        <f ca="1">SUM(Carbon_byElement_C3[114])</f>
        <v>#N/A</v>
      </c>
      <c r="EI864" t="e">
        <f ca="1">SUM(Carbon_byElement_C3[115])</f>
        <v>#N/A</v>
      </c>
      <c r="EJ864" t="e">
        <f ca="1">SUM(Carbon_byElement_C3[116])</f>
        <v>#N/A</v>
      </c>
      <c r="EK864" t="e">
        <f ca="1">SUM(Carbon_byElement_C3[117])</f>
        <v>#N/A</v>
      </c>
      <c r="EL864" t="e">
        <f ca="1">SUM(Carbon_byElement_C3[118])</f>
        <v>#N/A</v>
      </c>
      <c r="EM864" t="e">
        <f ca="1">SUM(Carbon_byElement_C3[119])</f>
        <v>#N/A</v>
      </c>
      <c r="EN864" s="91" t="e">
        <f ca="1">SUM(Carbon_byElement_C3[120])</f>
        <v>#N/A</v>
      </c>
    </row>
    <row r="865" spans="1:144">
      <c r="A865" t="s">
        <v>297</v>
      </c>
      <c r="D865" t="s">
        <v>431</v>
      </c>
      <c r="E865" t="s">
        <v>431</v>
      </c>
      <c r="F865" t="s">
        <v>431</v>
      </c>
      <c r="G865" t="s">
        <v>431</v>
      </c>
      <c r="H865" t="s">
        <v>431</v>
      </c>
      <c r="I865" t="s">
        <v>430</v>
      </c>
      <c r="J865" t="s">
        <v>430</v>
      </c>
      <c r="X865" s="91" t="e">
        <f ca="1">SUM(Carbon_byElement_C4[0])</f>
        <v>#N/A</v>
      </c>
      <c r="Y865" t="e">
        <f ca="1">SUM(Carbon_byElement_C4[1])</f>
        <v>#N/A</v>
      </c>
      <c r="Z865" t="e">
        <f ca="1">SUM(Carbon_byElement_C4[2])</f>
        <v>#N/A</v>
      </c>
      <c r="AA865" t="e">
        <f ca="1">SUM(Carbon_byElement_C4[3])</f>
        <v>#N/A</v>
      </c>
      <c r="AB865" t="e">
        <f ca="1">SUM(Carbon_byElement_C4[4])</f>
        <v>#N/A</v>
      </c>
      <c r="AC865" t="e">
        <f ca="1">SUM(Carbon_byElement_C4[5])</f>
        <v>#N/A</v>
      </c>
      <c r="AD865" t="e">
        <f ca="1">SUM(Carbon_byElement_C4[6])</f>
        <v>#N/A</v>
      </c>
      <c r="AE865" t="e">
        <f ca="1">SUM(Carbon_byElement_C4[7])</f>
        <v>#N/A</v>
      </c>
      <c r="AF865" t="e">
        <f ca="1">SUM(Carbon_byElement_C4[8])</f>
        <v>#N/A</v>
      </c>
      <c r="AG865" t="e">
        <f ca="1">SUM(Carbon_byElement_C4[9])</f>
        <v>#N/A</v>
      </c>
      <c r="AH865" t="e">
        <f ca="1">SUM(Carbon_byElement_C4[10])</f>
        <v>#N/A</v>
      </c>
      <c r="AI865" t="e">
        <f ca="1">SUM(Carbon_byElement_C4[11])</f>
        <v>#N/A</v>
      </c>
      <c r="AJ865" t="e">
        <f ca="1">SUM(Carbon_byElement_C4[12])</f>
        <v>#N/A</v>
      </c>
      <c r="AK865" t="e">
        <f ca="1">SUM(Carbon_byElement_C4[13])</f>
        <v>#N/A</v>
      </c>
      <c r="AL865" t="e">
        <f ca="1">SUM(Carbon_byElement_C4[14])</f>
        <v>#N/A</v>
      </c>
      <c r="AM865" t="e">
        <f ca="1">SUM(Carbon_byElement_C4[15])</f>
        <v>#N/A</v>
      </c>
      <c r="AN865" t="e">
        <f ca="1">SUM(Carbon_byElement_C4[16])</f>
        <v>#N/A</v>
      </c>
      <c r="AO865" t="e">
        <f ca="1">SUM(Carbon_byElement_C4[17])</f>
        <v>#N/A</v>
      </c>
      <c r="AP865" t="e">
        <f ca="1">SUM(Carbon_byElement_C4[18])</f>
        <v>#N/A</v>
      </c>
      <c r="AQ865" t="e">
        <f ca="1">SUM(Carbon_byElement_C4[19])</f>
        <v>#N/A</v>
      </c>
      <c r="AR865" t="e">
        <f ca="1">SUM(Carbon_byElement_C4[20])</f>
        <v>#N/A</v>
      </c>
      <c r="AS865" t="e">
        <f ca="1">SUM(Carbon_byElement_C4[21])</f>
        <v>#N/A</v>
      </c>
      <c r="AT865" t="e">
        <f ca="1">SUM(Carbon_byElement_C4[22])</f>
        <v>#N/A</v>
      </c>
      <c r="AU865" t="e">
        <f ca="1">SUM(Carbon_byElement_C4[23])</f>
        <v>#N/A</v>
      </c>
      <c r="AV865" t="e">
        <f ca="1">SUM(Carbon_byElement_C4[24])</f>
        <v>#N/A</v>
      </c>
      <c r="AW865" t="e">
        <f ca="1">SUM(Carbon_byElement_C4[25])</f>
        <v>#N/A</v>
      </c>
      <c r="AX865" t="e">
        <f ca="1">SUM(Carbon_byElement_C4[26])</f>
        <v>#N/A</v>
      </c>
      <c r="AY865" t="e">
        <f ca="1">SUM(Carbon_byElement_C4[27])</f>
        <v>#N/A</v>
      </c>
      <c r="AZ865" t="e">
        <f ca="1">SUM(Carbon_byElement_C4[28])</f>
        <v>#N/A</v>
      </c>
      <c r="BA865" t="e">
        <f ca="1">SUM(Carbon_byElement_C4[29])</f>
        <v>#N/A</v>
      </c>
      <c r="BB865" s="91" t="e">
        <f ca="1">SUM(Carbon_byElement_C4[30])</f>
        <v>#N/A</v>
      </c>
      <c r="BC865" t="e">
        <f ca="1">SUM(Carbon_byElement_C4[31])</f>
        <v>#N/A</v>
      </c>
      <c r="BD865" t="e">
        <f ca="1">SUM(Carbon_byElement_C4[32])</f>
        <v>#N/A</v>
      </c>
      <c r="BE865" t="e">
        <f ca="1">SUM(Carbon_byElement_C4[33])</f>
        <v>#N/A</v>
      </c>
      <c r="BF865" t="e">
        <f ca="1">SUM(Carbon_byElement_C4[34])</f>
        <v>#N/A</v>
      </c>
      <c r="BG865" t="e">
        <f ca="1">SUM(Carbon_byElement_C4[35])</f>
        <v>#N/A</v>
      </c>
      <c r="BH865" t="e">
        <f ca="1">SUM(Carbon_byElement_C4[36])</f>
        <v>#N/A</v>
      </c>
      <c r="BI865" t="e">
        <f ca="1">SUM(Carbon_byElement_C4[37])</f>
        <v>#N/A</v>
      </c>
      <c r="BJ865" t="e">
        <f ca="1">SUM(Carbon_byElement_C4[38])</f>
        <v>#N/A</v>
      </c>
      <c r="BK865" t="e">
        <f ca="1">SUM(Carbon_byElement_C4[39])</f>
        <v>#N/A</v>
      </c>
      <c r="BL865" t="e">
        <f ca="1">SUM(Carbon_byElement_C4[40])</f>
        <v>#N/A</v>
      </c>
      <c r="BM865" t="e">
        <f ca="1">SUM(Carbon_byElement_C4[41])</f>
        <v>#N/A</v>
      </c>
      <c r="BN865" t="e">
        <f ca="1">SUM(Carbon_byElement_C4[42])</f>
        <v>#N/A</v>
      </c>
      <c r="BO865" t="e">
        <f ca="1">SUM(Carbon_byElement_C4[43])</f>
        <v>#N/A</v>
      </c>
      <c r="BP865" t="e">
        <f ca="1">SUM(Carbon_byElement_C4[44])</f>
        <v>#N/A</v>
      </c>
      <c r="BQ865" t="e">
        <f ca="1">SUM(Carbon_byElement_C4[45])</f>
        <v>#N/A</v>
      </c>
      <c r="BR865" t="e">
        <f ca="1">SUM(Carbon_byElement_C4[46])</f>
        <v>#N/A</v>
      </c>
      <c r="BS865" t="e">
        <f ca="1">SUM(Carbon_byElement_C4[47])</f>
        <v>#N/A</v>
      </c>
      <c r="BT865" t="e">
        <f ca="1">SUM(Carbon_byElement_C4[48])</f>
        <v>#N/A</v>
      </c>
      <c r="BU865" t="e">
        <f ca="1">SUM(Carbon_byElement_C4[49])</f>
        <v>#N/A</v>
      </c>
      <c r="BV865" t="e">
        <f ca="1">SUM(Carbon_byElement_C4[50])</f>
        <v>#N/A</v>
      </c>
      <c r="BW865" t="e">
        <f ca="1">SUM(Carbon_byElement_C4[51])</f>
        <v>#N/A</v>
      </c>
      <c r="BX865" t="e">
        <f ca="1">SUM(Carbon_byElement_C4[52])</f>
        <v>#N/A</v>
      </c>
      <c r="BY865" t="e">
        <f ca="1">SUM(Carbon_byElement_C4[53])</f>
        <v>#N/A</v>
      </c>
      <c r="BZ865" t="e">
        <f ca="1">SUM(Carbon_byElement_C4[54])</f>
        <v>#N/A</v>
      </c>
      <c r="CA865" t="e">
        <f ca="1">SUM(Carbon_byElement_C4[55])</f>
        <v>#N/A</v>
      </c>
      <c r="CB865" t="e">
        <f ca="1">SUM(Carbon_byElement_C4[56])</f>
        <v>#N/A</v>
      </c>
      <c r="CC865" t="e">
        <f ca="1">SUM(Carbon_byElement_C4[57])</f>
        <v>#N/A</v>
      </c>
      <c r="CD865" t="e">
        <f ca="1">SUM(Carbon_byElement_C4[58])</f>
        <v>#N/A</v>
      </c>
      <c r="CE865" t="e">
        <f ca="1">SUM(Carbon_byElement_C4[59])</f>
        <v>#N/A</v>
      </c>
      <c r="CF865" s="91" t="e">
        <f ca="1">SUM(Carbon_byElement_C4[60])</f>
        <v>#N/A</v>
      </c>
      <c r="CG865" t="e">
        <f ca="1">SUM(Carbon_byElement_C4[61])</f>
        <v>#N/A</v>
      </c>
      <c r="CH865" t="e">
        <f ca="1">SUM(Carbon_byElement_C4[62])</f>
        <v>#N/A</v>
      </c>
      <c r="CI865" t="e">
        <f ca="1">SUM(Carbon_byElement_C4[63])</f>
        <v>#N/A</v>
      </c>
      <c r="CJ865" t="e">
        <f ca="1">SUM(Carbon_byElement_C4[64])</f>
        <v>#N/A</v>
      </c>
      <c r="CK865" t="e">
        <f ca="1">SUM(Carbon_byElement_C4[65])</f>
        <v>#N/A</v>
      </c>
      <c r="CL865" t="e">
        <f ca="1">SUM(Carbon_byElement_C4[66])</f>
        <v>#N/A</v>
      </c>
      <c r="CM865" t="e">
        <f ca="1">SUM(Carbon_byElement_C4[67])</f>
        <v>#N/A</v>
      </c>
      <c r="CN865" t="e">
        <f ca="1">SUM(Carbon_byElement_C4[68])</f>
        <v>#N/A</v>
      </c>
      <c r="CO865" t="e">
        <f ca="1">SUM(Carbon_byElement_C4[69])</f>
        <v>#N/A</v>
      </c>
      <c r="CP865" t="e">
        <f ca="1">SUM(Carbon_byElement_C4[70])</f>
        <v>#N/A</v>
      </c>
      <c r="CQ865" t="e">
        <f ca="1">SUM(Carbon_byElement_C4[71])</f>
        <v>#N/A</v>
      </c>
      <c r="CR865" t="e">
        <f ca="1">SUM(Carbon_byElement_C4[72])</f>
        <v>#N/A</v>
      </c>
      <c r="CS865" t="e">
        <f ca="1">SUM(Carbon_byElement_C4[73])</f>
        <v>#N/A</v>
      </c>
      <c r="CT865" t="e">
        <f ca="1">SUM(Carbon_byElement_C4[74])</f>
        <v>#N/A</v>
      </c>
      <c r="CU865" t="e">
        <f ca="1">SUM(Carbon_byElement_C4[75])</f>
        <v>#N/A</v>
      </c>
      <c r="CV865" t="e">
        <f ca="1">SUM(Carbon_byElement_C4[76])</f>
        <v>#N/A</v>
      </c>
      <c r="CW865" t="e">
        <f ca="1">SUM(Carbon_byElement_C4[77])</f>
        <v>#N/A</v>
      </c>
      <c r="CX865" t="e">
        <f ca="1">SUM(Carbon_byElement_C4[78])</f>
        <v>#N/A</v>
      </c>
      <c r="CY865" t="e">
        <f ca="1">SUM(Carbon_byElement_C4[79])</f>
        <v>#N/A</v>
      </c>
      <c r="CZ865" t="e">
        <f ca="1">SUM(Carbon_byElement_C4[80])</f>
        <v>#N/A</v>
      </c>
      <c r="DA865" t="e">
        <f ca="1">SUM(Carbon_byElement_C4[81])</f>
        <v>#N/A</v>
      </c>
      <c r="DB865" t="e">
        <f ca="1">SUM(Carbon_byElement_C4[82])</f>
        <v>#N/A</v>
      </c>
      <c r="DC865" t="e">
        <f ca="1">SUM(Carbon_byElement_C4[83])</f>
        <v>#N/A</v>
      </c>
      <c r="DD865" t="e">
        <f ca="1">SUM(Carbon_byElement_C4[84])</f>
        <v>#N/A</v>
      </c>
      <c r="DE865" t="e">
        <f ca="1">SUM(Carbon_byElement_C4[85])</f>
        <v>#N/A</v>
      </c>
      <c r="DF865" t="e">
        <f ca="1">SUM(Carbon_byElement_C4[86])</f>
        <v>#N/A</v>
      </c>
      <c r="DG865" t="e">
        <f ca="1">SUM(Carbon_byElement_C4[87])</f>
        <v>#N/A</v>
      </c>
      <c r="DH865" t="e">
        <f ca="1">SUM(Carbon_byElement_C4[88])</f>
        <v>#N/A</v>
      </c>
      <c r="DI865" t="e">
        <f ca="1">SUM(Carbon_byElement_C4[89])</f>
        <v>#N/A</v>
      </c>
      <c r="DJ865" s="91" t="e">
        <f ca="1">SUM(Carbon_byElement_C4[90])</f>
        <v>#N/A</v>
      </c>
      <c r="DK865" t="e">
        <f ca="1">SUM(Carbon_byElement_C4[91])</f>
        <v>#N/A</v>
      </c>
      <c r="DL865" t="e">
        <f ca="1">SUM(Carbon_byElement_C4[92])</f>
        <v>#N/A</v>
      </c>
      <c r="DM865" t="e">
        <f ca="1">SUM(Carbon_byElement_C4[93])</f>
        <v>#N/A</v>
      </c>
      <c r="DN865" t="e">
        <f ca="1">SUM(Carbon_byElement_C4[94])</f>
        <v>#N/A</v>
      </c>
      <c r="DO865" t="e">
        <f ca="1">SUM(Carbon_byElement_C4[95])</f>
        <v>#N/A</v>
      </c>
      <c r="DP865" t="e">
        <f ca="1">SUM(Carbon_byElement_C4[96])</f>
        <v>#N/A</v>
      </c>
      <c r="DQ865" t="e">
        <f ca="1">SUM(Carbon_byElement_C4[97])</f>
        <v>#N/A</v>
      </c>
      <c r="DR865" t="e">
        <f ca="1">SUM(Carbon_byElement_C4[98])</f>
        <v>#N/A</v>
      </c>
      <c r="DS865" t="e">
        <f ca="1">SUM(Carbon_byElement_C4[99])</f>
        <v>#N/A</v>
      </c>
      <c r="DT865" t="e">
        <f ca="1">SUM(Carbon_byElement_C4[100])</f>
        <v>#N/A</v>
      </c>
      <c r="DU865" t="e">
        <f ca="1">SUM(Carbon_byElement_C4[101])</f>
        <v>#N/A</v>
      </c>
      <c r="DV865" t="e">
        <f ca="1">SUM(Carbon_byElement_C4[102])</f>
        <v>#N/A</v>
      </c>
      <c r="DW865" t="e">
        <f ca="1">SUM(Carbon_byElement_C4[103])</f>
        <v>#N/A</v>
      </c>
      <c r="DX865" t="e">
        <f ca="1">SUM(Carbon_byElement_C4[104])</f>
        <v>#N/A</v>
      </c>
      <c r="DY865" t="e">
        <f ca="1">SUM(Carbon_byElement_C4[105])</f>
        <v>#N/A</v>
      </c>
      <c r="DZ865" t="e">
        <f ca="1">SUM(Carbon_byElement_C4[106])</f>
        <v>#N/A</v>
      </c>
      <c r="EA865" t="e">
        <f ca="1">SUM(Carbon_byElement_C4[107])</f>
        <v>#N/A</v>
      </c>
      <c r="EB865" t="e">
        <f ca="1">SUM(Carbon_byElement_C4[108])</f>
        <v>#N/A</v>
      </c>
      <c r="EC865" t="e">
        <f ca="1">SUM(Carbon_byElement_C4[109])</f>
        <v>#N/A</v>
      </c>
      <c r="ED865" t="e">
        <f ca="1">SUM(Carbon_byElement_C4[110])</f>
        <v>#N/A</v>
      </c>
      <c r="EE865" t="e">
        <f ca="1">SUM(Carbon_byElement_C4[111])</f>
        <v>#N/A</v>
      </c>
      <c r="EF865" t="e">
        <f ca="1">SUM(Carbon_byElement_C4[112])</f>
        <v>#N/A</v>
      </c>
      <c r="EG865" t="e">
        <f ca="1">SUM(Carbon_byElement_C4[113])</f>
        <v>#N/A</v>
      </c>
      <c r="EH865" t="e">
        <f ca="1">SUM(Carbon_byElement_C4[114])</f>
        <v>#N/A</v>
      </c>
      <c r="EI865" t="e">
        <f ca="1">SUM(Carbon_byElement_C4[115])</f>
        <v>#N/A</v>
      </c>
      <c r="EJ865" t="e">
        <f ca="1">SUM(Carbon_byElement_C4[116])</f>
        <v>#N/A</v>
      </c>
      <c r="EK865" t="e">
        <f ca="1">SUM(Carbon_byElement_C4[117])</f>
        <v>#N/A</v>
      </c>
      <c r="EL865" t="e">
        <f ca="1">SUM(Carbon_byElement_C4[118])</f>
        <v>#N/A</v>
      </c>
      <c r="EM865" t="e">
        <f ca="1">SUM(Carbon_byElement_C4[119])</f>
        <v>#N/A</v>
      </c>
      <c r="EN865" s="91" t="e">
        <f ca="1">SUM(Carbon_byElement_C4[120])</f>
        <v>#N/A</v>
      </c>
    </row>
    <row r="866" spans="1:144">
      <c r="A866" t="s">
        <v>298</v>
      </c>
      <c r="D866" t="s">
        <v>430</v>
      </c>
      <c r="E866" t="s">
        <v>430</v>
      </c>
      <c r="F866" t="s">
        <v>430</v>
      </c>
      <c r="G866" t="s">
        <v>430</v>
      </c>
      <c r="H866" t="s">
        <v>430</v>
      </c>
      <c r="I866" t="s">
        <v>430</v>
      </c>
      <c r="J866" t="s">
        <v>430</v>
      </c>
      <c r="X866" s="91">
        <f ca="1">SUM(Carbon_byElement_D[0])</f>
        <v>0</v>
      </c>
      <c r="Y866">
        <f ca="1">SUM(Carbon_byElement_D[1])</f>
        <v>0</v>
      </c>
      <c r="Z866">
        <f ca="1">SUM(Carbon_byElement_D[2])</f>
        <v>0</v>
      </c>
      <c r="AA866">
        <f ca="1">SUM(Carbon_byElement_D[3])</f>
        <v>0</v>
      </c>
      <c r="AB866">
        <f ca="1">SUM(Carbon_byElement_D[4])</f>
        <v>0</v>
      </c>
      <c r="AC866">
        <f ca="1">SUM(Carbon_byElement_D[5])</f>
        <v>0</v>
      </c>
      <c r="AD866">
        <f ca="1">SUM(Carbon_byElement_D[6])</f>
        <v>0</v>
      </c>
      <c r="AE866">
        <f ca="1">SUM(Carbon_byElement_D[7])</f>
        <v>0</v>
      </c>
      <c r="AF866">
        <f ca="1">SUM(Carbon_byElement_D[8])</f>
        <v>0</v>
      </c>
      <c r="AG866">
        <f ca="1">SUM(Carbon_byElement_D[9])</f>
        <v>0</v>
      </c>
      <c r="AH866">
        <f ca="1">SUM(Carbon_byElement_D[10])</f>
        <v>0</v>
      </c>
      <c r="AI866">
        <f ca="1">SUM(Carbon_byElement_D[11])</f>
        <v>0</v>
      </c>
      <c r="AJ866">
        <f ca="1">SUM(Carbon_byElement_D[12])</f>
        <v>0</v>
      </c>
      <c r="AK866">
        <f ca="1">SUM(Carbon_byElement_D[13])</f>
        <v>0</v>
      </c>
      <c r="AL866">
        <f ca="1">SUM(Carbon_byElement_D[14])</f>
        <v>0</v>
      </c>
      <c r="AM866">
        <f ca="1">SUM(Carbon_byElement_D[15])</f>
        <v>0</v>
      </c>
      <c r="AN866">
        <f ca="1">SUM(Carbon_byElement_D[16])</f>
        <v>0</v>
      </c>
      <c r="AO866">
        <f ca="1">SUM(Carbon_byElement_D[17])</f>
        <v>0</v>
      </c>
      <c r="AP866">
        <f ca="1">SUM(Carbon_byElement_D[18])</f>
        <v>0</v>
      </c>
      <c r="AQ866">
        <f ca="1">SUM(Carbon_byElement_D[19])</f>
        <v>0</v>
      </c>
      <c r="AR866">
        <f ca="1">SUM(Carbon_byElement_D[20])</f>
        <v>0</v>
      </c>
      <c r="AS866">
        <f ca="1">SUM(Carbon_byElement_D[21])</f>
        <v>0</v>
      </c>
      <c r="AT866">
        <f ca="1">SUM(Carbon_byElement_D[22])</f>
        <v>0</v>
      </c>
      <c r="AU866">
        <f ca="1">SUM(Carbon_byElement_D[23])</f>
        <v>0</v>
      </c>
      <c r="AV866">
        <f ca="1">SUM(Carbon_byElement_D[24])</f>
        <v>0</v>
      </c>
      <c r="AW866">
        <f ca="1">SUM(Carbon_byElement_D[25])</f>
        <v>0</v>
      </c>
      <c r="AX866">
        <f ca="1">SUM(Carbon_byElement_D[26])</f>
        <v>0</v>
      </c>
      <c r="AY866">
        <f ca="1">SUM(Carbon_byElement_D[27])</f>
        <v>0</v>
      </c>
      <c r="AZ866">
        <f ca="1">SUM(Carbon_byElement_D[28])</f>
        <v>0</v>
      </c>
      <c r="BA866">
        <f ca="1">SUM(Carbon_byElement_D[29])</f>
        <v>0</v>
      </c>
      <c r="BB866" s="91">
        <f ca="1">SUM(Carbon_byElement_D[30])</f>
        <v>0</v>
      </c>
      <c r="BC866">
        <f ca="1">SUM(Carbon_byElement_D[31])</f>
        <v>0</v>
      </c>
      <c r="BD866">
        <f ca="1">SUM(Carbon_byElement_D[32])</f>
        <v>0</v>
      </c>
      <c r="BE866">
        <f ca="1">SUM(Carbon_byElement_D[33])</f>
        <v>0</v>
      </c>
      <c r="BF866">
        <f ca="1">SUM(Carbon_byElement_D[34])</f>
        <v>0</v>
      </c>
      <c r="BG866">
        <f ca="1">SUM(Carbon_byElement_D[35])</f>
        <v>0</v>
      </c>
      <c r="BH866">
        <f ca="1">SUM(Carbon_byElement_D[36])</f>
        <v>0</v>
      </c>
      <c r="BI866">
        <f ca="1">SUM(Carbon_byElement_D[37])</f>
        <v>0</v>
      </c>
      <c r="BJ866">
        <f ca="1">SUM(Carbon_byElement_D[38])</f>
        <v>0</v>
      </c>
      <c r="BK866">
        <f ca="1">SUM(Carbon_byElement_D[39])</f>
        <v>0</v>
      </c>
      <c r="BL866">
        <f ca="1">SUM(Carbon_byElement_D[40])</f>
        <v>0</v>
      </c>
      <c r="BM866">
        <f ca="1">SUM(Carbon_byElement_D[41])</f>
        <v>0</v>
      </c>
      <c r="BN866">
        <f ca="1">SUM(Carbon_byElement_D[42])</f>
        <v>0</v>
      </c>
      <c r="BO866">
        <f ca="1">SUM(Carbon_byElement_D[43])</f>
        <v>0</v>
      </c>
      <c r="BP866">
        <f ca="1">SUM(Carbon_byElement_D[44])</f>
        <v>0</v>
      </c>
      <c r="BQ866">
        <f ca="1">SUM(Carbon_byElement_D[45])</f>
        <v>0</v>
      </c>
      <c r="BR866">
        <f ca="1">SUM(Carbon_byElement_D[46])</f>
        <v>0</v>
      </c>
      <c r="BS866">
        <f ca="1">SUM(Carbon_byElement_D[47])</f>
        <v>0</v>
      </c>
      <c r="BT866">
        <f ca="1">SUM(Carbon_byElement_D[48])</f>
        <v>0</v>
      </c>
      <c r="BU866">
        <f ca="1">SUM(Carbon_byElement_D[49])</f>
        <v>0</v>
      </c>
      <c r="BV866">
        <f ca="1">SUM(Carbon_byElement_D[50])</f>
        <v>0</v>
      </c>
      <c r="BW866">
        <f ca="1">SUM(Carbon_byElement_D[51])</f>
        <v>0</v>
      </c>
      <c r="BX866">
        <f ca="1">SUM(Carbon_byElement_D[52])</f>
        <v>0</v>
      </c>
      <c r="BY866">
        <f ca="1">SUM(Carbon_byElement_D[53])</f>
        <v>0</v>
      </c>
      <c r="BZ866">
        <f ca="1">SUM(Carbon_byElement_D[54])</f>
        <v>0</v>
      </c>
      <c r="CA866">
        <f ca="1">SUM(Carbon_byElement_D[55])</f>
        <v>0</v>
      </c>
      <c r="CB866">
        <f ca="1">SUM(Carbon_byElement_D[56])</f>
        <v>0</v>
      </c>
      <c r="CC866">
        <f ca="1">SUM(Carbon_byElement_D[57])</f>
        <v>0</v>
      </c>
      <c r="CD866">
        <f ca="1">SUM(Carbon_byElement_D[58])</f>
        <v>0</v>
      </c>
      <c r="CE866">
        <f ca="1">SUM(Carbon_byElement_D[59])</f>
        <v>0</v>
      </c>
      <c r="CF866" s="91">
        <f ca="1">SUM(Carbon_byElement_D[60])</f>
        <v>0</v>
      </c>
      <c r="CG866">
        <f ca="1">SUM(Carbon_byElement_D[61])</f>
        <v>0</v>
      </c>
      <c r="CH866">
        <f ca="1">SUM(Carbon_byElement_D[62])</f>
        <v>0</v>
      </c>
      <c r="CI866">
        <f ca="1">SUM(Carbon_byElement_D[63])</f>
        <v>0</v>
      </c>
      <c r="CJ866">
        <f ca="1">SUM(Carbon_byElement_D[64])</f>
        <v>0</v>
      </c>
      <c r="CK866">
        <f ca="1">SUM(Carbon_byElement_D[65])</f>
        <v>0</v>
      </c>
      <c r="CL866">
        <f ca="1">SUM(Carbon_byElement_D[66])</f>
        <v>0</v>
      </c>
      <c r="CM866">
        <f ca="1">SUM(Carbon_byElement_D[67])</f>
        <v>0</v>
      </c>
      <c r="CN866">
        <f ca="1">SUM(Carbon_byElement_D[68])</f>
        <v>0</v>
      </c>
      <c r="CO866">
        <f ca="1">SUM(Carbon_byElement_D[69])</f>
        <v>0</v>
      </c>
      <c r="CP866">
        <f ca="1">SUM(Carbon_byElement_D[70])</f>
        <v>0</v>
      </c>
      <c r="CQ866">
        <f ca="1">SUM(Carbon_byElement_D[71])</f>
        <v>0</v>
      </c>
      <c r="CR866">
        <f ca="1">SUM(Carbon_byElement_D[72])</f>
        <v>0</v>
      </c>
      <c r="CS866">
        <f ca="1">SUM(Carbon_byElement_D[73])</f>
        <v>0</v>
      </c>
      <c r="CT866">
        <f ca="1">SUM(Carbon_byElement_D[74])</f>
        <v>0</v>
      </c>
      <c r="CU866">
        <f ca="1">SUM(Carbon_byElement_D[75])</f>
        <v>0</v>
      </c>
      <c r="CV866">
        <f ca="1">SUM(Carbon_byElement_D[76])</f>
        <v>0</v>
      </c>
      <c r="CW866">
        <f ca="1">SUM(Carbon_byElement_D[77])</f>
        <v>0</v>
      </c>
      <c r="CX866">
        <f ca="1">SUM(Carbon_byElement_D[78])</f>
        <v>0</v>
      </c>
      <c r="CY866">
        <f ca="1">SUM(Carbon_byElement_D[79])</f>
        <v>0</v>
      </c>
      <c r="CZ866">
        <f ca="1">SUM(Carbon_byElement_D[80])</f>
        <v>0</v>
      </c>
      <c r="DA866">
        <f ca="1">SUM(Carbon_byElement_D[81])</f>
        <v>0</v>
      </c>
      <c r="DB866">
        <f ca="1">SUM(Carbon_byElement_D[82])</f>
        <v>0</v>
      </c>
      <c r="DC866">
        <f ca="1">SUM(Carbon_byElement_D[83])</f>
        <v>0</v>
      </c>
      <c r="DD866">
        <f ca="1">SUM(Carbon_byElement_D[84])</f>
        <v>0</v>
      </c>
      <c r="DE866">
        <f ca="1">SUM(Carbon_byElement_D[85])</f>
        <v>0</v>
      </c>
      <c r="DF866">
        <f ca="1">SUM(Carbon_byElement_D[86])</f>
        <v>0</v>
      </c>
      <c r="DG866">
        <f ca="1">SUM(Carbon_byElement_D[87])</f>
        <v>0</v>
      </c>
      <c r="DH866">
        <f ca="1">SUM(Carbon_byElement_D[88])</f>
        <v>0</v>
      </c>
      <c r="DI866">
        <f ca="1">SUM(Carbon_byElement_D[89])</f>
        <v>0</v>
      </c>
      <c r="DJ866" s="91">
        <f ca="1">SUM(Carbon_byElement_D[90])</f>
        <v>0</v>
      </c>
      <c r="DK866">
        <f ca="1">SUM(Carbon_byElement_D[91])</f>
        <v>0</v>
      </c>
      <c r="DL866">
        <f ca="1">SUM(Carbon_byElement_D[92])</f>
        <v>0</v>
      </c>
      <c r="DM866">
        <f ca="1">SUM(Carbon_byElement_D[93])</f>
        <v>0</v>
      </c>
      <c r="DN866">
        <f ca="1">SUM(Carbon_byElement_D[94])</f>
        <v>0</v>
      </c>
      <c r="DO866">
        <f ca="1">SUM(Carbon_byElement_D[95])</f>
        <v>0</v>
      </c>
      <c r="DP866">
        <f ca="1">SUM(Carbon_byElement_D[96])</f>
        <v>0</v>
      </c>
      <c r="DQ866">
        <f ca="1">SUM(Carbon_byElement_D[97])</f>
        <v>0</v>
      </c>
      <c r="DR866">
        <f ca="1">SUM(Carbon_byElement_D[98])</f>
        <v>0</v>
      </c>
      <c r="DS866">
        <f ca="1">SUM(Carbon_byElement_D[99])</f>
        <v>0</v>
      </c>
      <c r="DT866">
        <f ca="1">SUM(Carbon_byElement_D[100])</f>
        <v>0</v>
      </c>
      <c r="DU866">
        <f ca="1">SUM(Carbon_byElement_D[101])</f>
        <v>0</v>
      </c>
      <c r="DV866">
        <f ca="1">SUM(Carbon_byElement_D[102])</f>
        <v>0</v>
      </c>
      <c r="DW866">
        <f ca="1">SUM(Carbon_byElement_D[103])</f>
        <v>0</v>
      </c>
      <c r="DX866">
        <f ca="1">SUM(Carbon_byElement_D[104])</f>
        <v>0</v>
      </c>
      <c r="DY866">
        <f ca="1">SUM(Carbon_byElement_D[105])</f>
        <v>0</v>
      </c>
      <c r="DZ866">
        <f ca="1">SUM(Carbon_byElement_D[106])</f>
        <v>0</v>
      </c>
      <c r="EA866">
        <f ca="1">SUM(Carbon_byElement_D[107])</f>
        <v>0</v>
      </c>
      <c r="EB866">
        <f ca="1">SUM(Carbon_byElement_D[108])</f>
        <v>0</v>
      </c>
      <c r="EC866">
        <f ca="1">SUM(Carbon_byElement_D[109])</f>
        <v>0</v>
      </c>
      <c r="ED866">
        <f ca="1">SUM(Carbon_byElement_D[110])</f>
        <v>0</v>
      </c>
      <c r="EE866">
        <f ca="1">SUM(Carbon_byElement_D[111])</f>
        <v>0</v>
      </c>
      <c r="EF866">
        <f ca="1">SUM(Carbon_byElement_D[112])</f>
        <v>0</v>
      </c>
      <c r="EG866">
        <f ca="1">SUM(Carbon_byElement_D[113])</f>
        <v>0</v>
      </c>
      <c r="EH866">
        <f ca="1">SUM(Carbon_byElement_D[114])</f>
        <v>0</v>
      </c>
      <c r="EI866">
        <f ca="1">SUM(Carbon_byElement_D[115])</f>
        <v>0</v>
      </c>
      <c r="EJ866">
        <f ca="1">SUM(Carbon_byElement_D[116])</f>
        <v>0</v>
      </c>
      <c r="EK866">
        <f ca="1">SUM(Carbon_byElement_D[117])</f>
        <v>0</v>
      </c>
      <c r="EL866">
        <f ca="1">SUM(Carbon_byElement_D[118])</f>
        <v>0</v>
      </c>
      <c r="EM866">
        <f ca="1">SUM(Carbon_byElement_D[119])</f>
        <v>0</v>
      </c>
      <c r="EN866" s="91">
        <f ca="1">SUM(Carbon_byElement_D[120])</f>
        <v>0</v>
      </c>
    </row>
    <row r="867" spans="1:144">
      <c r="U867" t="s">
        <v>569</v>
      </c>
      <c r="V867" t="s">
        <v>243</v>
      </c>
      <c r="W867" t="s">
        <v>568</v>
      </c>
    </row>
    <row r="868" spans="1:144">
      <c r="T868" t="s">
        <v>565</v>
      </c>
      <c r="U868" t="s">
        <v>563</v>
      </c>
      <c r="V868" t="s">
        <v>577</v>
      </c>
      <c r="W868" t="s">
        <v>605</v>
      </c>
      <c r="X868" s="91" t="e">
        <f ca="1">SUMIF($D$846:$D$866,"Yes",X$846:X$866)/1000</f>
        <v>#N/A</v>
      </c>
      <c r="Y868" t="e">
        <f t="shared" ref="Y868:CJ868" ca="1" si="2366">SUMIF($D$846:$D$866,"Yes",Y$846:Y$866)/1000</f>
        <v>#N/A</v>
      </c>
      <c r="Z868" t="e">
        <f t="shared" ca="1" si="2366"/>
        <v>#N/A</v>
      </c>
      <c r="AA868" t="e">
        <f t="shared" ca="1" si="2366"/>
        <v>#N/A</v>
      </c>
      <c r="AB868" t="e">
        <f t="shared" ca="1" si="2366"/>
        <v>#N/A</v>
      </c>
      <c r="AC868" t="e">
        <f t="shared" ca="1" si="2366"/>
        <v>#N/A</v>
      </c>
      <c r="AD868" t="e">
        <f t="shared" ca="1" si="2366"/>
        <v>#N/A</v>
      </c>
      <c r="AE868" t="e">
        <f t="shared" ca="1" si="2366"/>
        <v>#N/A</v>
      </c>
      <c r="AF868" t="e">
        <f t="shared" ca="1" si="2366"/>
        <v>#N/A</v>
      </c>
      <c r="AG868" t="e">
        <f t="shared" ca="1" si="2366"/>
        <v>#N/A</v>
      </c>
      <c r="AH868" t="e">
        <f t="shared" ca="1" si="2366"/>
        <v>#N/A</v>
      </c>
      <c r="AI868" t="e">
        <f t="shared" ca="1" si="2366"/>
        <v>#N/A</v>
      </c>
      <c r="AJ868" t="e">
        <f t="shared" ca="1" si="2366"/>
        <v>#N/A</v>
      </c>
      <c r="AK868" t="e">
        <f t="shared" ca="1" si="2366"/>
        <v>#N/A</v>
      </c>
      <c r="AL868" t="e">
        <f t="shared" ca="1" si="2366"/>
        <v>#N/A</v>
      </c>
      <c r="AM868" t="e">
        <f t="shared" ca="1" si="2366"/>
        <v>#N/A</v>
      </c>
      <c r="AN868" t="e">
        <f t="shared" ca="1" si="2366"/>
        <v>#N/A</v>
      </c>
      <c r="AO868" t="e">
        <f t="shared" ca="1" si="2366"/>
        <v>#N/A</v>
      </c>
      <c r="AP868" t="e">
        <f t="shared" ca="1" si="2366"/>
        <v>#N/A</v>
      </c>
      <c r="AQ868" t="e">
        <f t="shared" ca="1" si="2366"/>
        <v>#N/A</v>
      </c>
      <c r="AR868" t="e">
        <f t="shared" ca="1" si="2366"/>
        <v>#N/A</v>
      </c>
      <c r="AS868" t="e">
        <f t="shared" ca="1" si="2366"/>
        <v>#N/A</v>
      </c>
      <c r="AT868" t="e">
        <f t="shared" ca="1" si="2366"/>
        <v>#N/A</v>
      </c>
      <c r="AU868" t="e">
        <f t="shared" ca="1" si="2366"/>
        <v>#N/A</v>
      </c>
      <c r="AV868" t="e">
        <f t="shared" ca="1" si="2366"/>
        <v>#N/A</v>
      </c>
      <c r="AW868" t="e">
        <f t="shared" ca="1" si="2366"/>
        <v>#N/A</v>
      </c>
      <c r="AX868" t="e">
        <f t="shared" ca="1" si="2366"/>
        <v>#N/A</v>
      </c>
      <c r="AY868" t="e">
        <f t="shared" ca="1" si="2366"/>
        <v>#N/A</v>
      </c>
      <c r="AZ868" t="e">
        <f t="shared" ca="1" si="2366"/>
        <v>#N/A</v>
      </c>
      <c r="BA868" t="e">
        <f t="shared" ca="1" si="2366"/>
        <v>#N/A</v>
      </c>
      <c r="BB868" s="91" t="e">
        <f t="shared" ca="1" si="2366"/>
        <v>#N/A</v>
      </c>
      <c r="BC868" t="e">
        <f t="shared" ca="1" si="2366"/>
        <v>#N/A</v>
      </c>
      <c r="BD868" t="e">
        <f t="shared" ca="1" si="2366"/>
        <v>#N/A</v>
      </c>
      <c r="BE868" t="e">
        <f t="shared" ca="1" si="2366"/>
        <v>#N/A</v>
      </c>
      <c r="BF868" t="e">
        <f t="shared" ca="1" si="2366"/>
        <v>#N/A</v>
      </c>
      <c r="BG868" t="e">
        <f t="shared" ca="1" si="2366"/>
        <v>#N/A</v>
      </c>
      <c r="BH868" t="e">
        <f t="shared" ca="1" si="2366"/>
        <v>#N/A</v>
      </c>
      <c r="BI868" t="e">
        <f t="shared" ca="1" si="2366"/>
        <v>#N/A</v>
      </c>
      <c r="BJ868" t="e">
        <f t="shared" ca="1" si="2366"/>
        <v>#N/A</v>
      </c>
      <c r="BK868" t="e">
        <f t="shared" ca="1" si="2366"/>
        <v>#N/A</v>
      </c>
      <c r="BL868" t="e">
        <f t="shared" ca="1" si="2366"/>
        <v>#N/A</v>
      </c>
      <c r="BM868" t="e">
        <f t="shared" ca="1" si="2366"/>
        <v>#N/A</v>
      </c>
      <c r="BN868" t="e">
        <f t="shared" ca="1" si="2366"/>
        <v>#N/A</v>
      </c>
      <c r="BO868" t="e">
        <f t="shared" ca="1" si="2366"/>
        <v>#N/A</v>
      </c>
      <c r="BP868" t="e">
        <f t="shared" ca="1" si="2366"/>
        <v>#N/A</v>
      </c>
      <c r="BQ868" t="e">
        <f t="shared" ca="1" si="2366"/>
        <v>#N/A</v>
      </c>
      <c r="BR868" t="e">
        <f t="shared" ca="1" si="2366"/>
        <v>#N/A</v>
      </c>
      <c r="BS868" t="e">
        <f t="shared" ca="1" si="2366"/>
        <v>#N/A</v>
      </c>
      <c r="BT868" t="e">
        <f t="shared" ca="1" si="2366"/>
        <v>#N/A</v>
      </c>
      <c r="BU868" t="e">
        <f t="shared" ca="1" si="2366"/>
        <v>#N/A</v>
      </c>
      <c r="BV868" t="e">
        <f t="shared" ca="1" si="2366"/>
        <v>#N/A</v>
      </c>
      <c r="BW868" t="e">
        <f t="shared" ca="1" si="2366"/>
        <v>#N/A</v>
      </c>
      <c r="BX868" t="e">
        <f t="shared" ca="1" si="2366"/>
        <v>#N/A</v>
      </c>
      <c r="BY868" t="e">
        <f t="shared" ca="1" si="2366"/>
        <v>#N/A</v>
      </c>
      <c r="BZ868" t="e">
        <f t="shared" ca="1" si="2366"/>
        <v>#N/A</v>
      </c>
      <c r="CA868" t="e">
        <f t="shared" ca="1" si="2366"/>
        <v>#N/A</v>
      </c>
      <c r="CB868" t="e">
        <f t="shared" ca="1" si="2366"/>
        <v>#N/A</v>
      </c>
      <c r="CC868" t="e">
        <f t="shared" ca="1" si="2366"/>
        <v>#N/A</v>
      </c>
      <c r="CD868" t="e">
        <f t="shared" ca="1" si="2366"/>
        <v>#N/A</v>
      </c>
      <c r="CE868" t="e">
        <f t="shared" ca="1" si="2366"/>
        <v>#N/A</v>
      </c>
      <c r="CF868" s="91" t="e">
        <f t="shared" ca="1" si="2366"/>
        <v>#N/A</v>
      </c>
      <c r="CG868" t="e">
        <f t="shared" ca="1" si="2366"/>
        <v>#N/A</v>
      </c>
      <c r="CH868" t="e">
        <f t="shared" ca="1" si="2366"/>
        <v>#N/A</v>
      </c>
      <c r="CI868" t="e">
        <f t="shared" ca="1" si="2366"/>
        <v>#N/A</v>
      </c>
      <c r="CJ868" t="e">
        <f t="shared" ca="1" si="2366"/>
        <v>#N/A</v>
      </c>
      <c r="CK868" t="e">
        <f t="shared" ref="CK868:EN868" ca="1" si="2367">SUMIF($D$846:$D$866,"Yes",CK$846:CK$866)/1000</f>
        <v>#N/A</v>
      </c>
      <c r="CL868" t="e">
        <f t="shared" ca="1" si="2367"/>
        <v>#N/A</v>
      </c>
      <c r="CM868" t="e">
        <f t="shared" ca="1" si="2367"/>
        <v>#N/A</v>
      </c>
      <c r="CN868" t="e">
        <f t="shared" ca="1" si="2367"/>
        <v>#N/A</v>
      </c>
      <c r="CO868" t="e">
        <f t="shared" ca="1" si="2367"/>
        <v>#N/A</v>
      </c>
      <c r="CP868" t="e">
        <f t="shared" ca="1" si="2367"/>
        <v>#N/A</v>
      </c>
      <c r="CQ868" t="e">
        <f t="shared" ca="1" si="2367"/>
        <v>#N/A</v>
      </c>
      <c r="CR868" t="e">
        <f t="shared" ca="1" si="2367"/>
        <v>#N/A</v>
      </c>
      <c r="CS868" t="e">
        <f t="shared" ca="1" si="2367"/>
        <v>#N/A</v>
      </c>
      <c r="CT868" t="e">
        <f t="shared" ca="1" si="2367"/>
        <v>#N/A</v>
      </c>
      <c r="CU868" t="e">
        <f t="shared" ca="1" si="2367"/>
        <v>#N/A</v>
      </c>
      <c r="CV868" t="e">
        <f t="shared" ca="1" si="2367"/>
        <v>#N/A</v>
      </c>
      <c r="CW868" t="e">
        <f t="shared" ca="1" si="2367"/>
        <v>#N/A</v>
      </c>
      <c r="CX868" t="e">
        <f t="shared" ca="1" si="2367"/>
        <v>#N/A</v>
      </c>
      <c r="CY868" t="e">
        <f t="shared" ca="1" si="2367"/>
        <v>#N/A</v>
      </c>
      <c r="CZ868" t="e">
        <f t="shared" ca="1" si="2367"/>
        <v>#N/A</v>
      </c>
      <c r="DA868" t="e">
        <f t="shared" ca="1" si="2367"/>
        <v>#N/A</v>
      </c>
      <c r="DB868" t="e">
        <f t="shared" ca="1" si="2367"/>
        <v>#N/A</v>
      </c>
      <c r="DC868" t="e">
        <f t="shared" ca="1" si="2367"/>
        <v>#N/A</v>
      </c>
      <c r="DD868" t="e">
        <f t="shared" ca="1" si="2367"/>
        <v>#N/A</v>
      </c>
      <c r="DE868" t="e">
        <f t="shared" ca="1" si="2367"/>
        <v>#N/A</v>
      </c>
      <c r="DF868" t="e">
        <f t="shared" ca="1" si="2367"/>
        <v>#N/A</v>
      </c>
      <c r="DG868" t="e">
        <f t="shared" ca="1" si="2367"/>
        <v>#N/A</v>
      </c>
      <c r="DH868" t="e">
        <f t="shared" ca="1" si="2367"/>
        <v>#N/A</v>
      </c>
      <c r="DI868" t="e">
        <f t="shared" ca="1" si="2367"/>
        <v>#N/A</v>
      </c>
      <c r="DJ868" s="91" t="e">
        <f t="shared" ca="1" si="2367"/>
        <v>#N/A</v>
      </c>
      <c r="DK868" t="e">
        <f t="shared" ca="1" si="2367"/>
        <v>#N/A</v>
      </c>
      <c r="DL868" t="e">
        <f t="shared" ca="1" si="2367"/>
        <v>#N/A</v>
      </c>
      <c r="DM868" t="e">
        <f t="shared" ca="1" si="2367"/>
        <v>#N/A</v>
      </c>
      <c r="DN868" t="e">
        <f t="shared" ca="1" si="2367"/>
        <v>#N/A</v>
      </c>
      <c r="DO868" t="e">
        <f t="shared" ca="1" si="2367"/>
        <v>#N/A</v>
      </c>
      <c r="DP868" t="e">
        <f t="shared" ca="1" si="2367"/>
        <v>#N/A</v>
      </c>
      <c r="DQ868" t="e">
        <f t="shared" ca="1" si="2367"/>
        <v>#N/A</v>
      </c>
      <c r="DR868" t="e">
        <f t="shared" ca="1" si="2367"/>
        <v>#N/A</v>
      </c>
      <c r="DS868" t="e">
        <f t="shared" ca="1" si="2367"/>
        <v>#N/A</v>
      </c>
      <c r="DT868" t="e">
        <f t="shared" ca="1" si="2367"/>
        <v>#N/A</v>
      </c>
      <c r="DU868" t="e">
        <f t="shared" ca="1" si="2367"/>
        <v>#N/A</v>
      </c>
      <c r="DV868" t="e">
        <f t="shared" ca="1" si="2367"/>
        <v>#N/A</v>
      </c>
      <c r="DW868" t="e">
        <f t="shared" ca="1" si="2367"/>
        <v>#N/A</v>
      </c>
      <c r="DX868" t="e">
        <f t="shared" ca="1" si="2367"/>
        <v>#N/A</v>
      </c>
      <c r="DY868" t="e">
        <f t="shared" ca="1" si="2367"/>
        <v>#N/A</v>
      </c>
      <c r="DZ868" t="e">
        <f t="shared" ca="1" si="2367"/>
        <v>#N/A</v>
      </c>
      <c r="EA868" t="e">
        <f t="shared" ca="1" si="2367"/>
        <v>#N/A</v>
      </c>
      <c r="EB868" t="e">
        <f t="shared" ca="1" si="2367"/>
        <v>#N/A</v>
      </c>
      <c r="EC868" t="e">
        <f t="shared" ca="1" si="2367"/>
        <v>#N/A</v>
      </c>
      <c r="ED868" t="e">
        <f t="shared" ca="1" si="2367"/>
        <v>#N/A</v>
      </c>
      <c r="EE868" t="e">
        <f t="shared" ca="1" si="2367"/>
        <v>#N/A</v>
      </c>
      <c r="EF868" t="e">
        <f t="shared" ca="1" si="2367"/>
        <v>#N/A</v>
      </c>
      <c r="EG868" t="e">
        <f t="shared" ca="1" si="2367"/>
        <v>#N/A</v>
      </c>
      <c r="EH868" t="e">
        <f t="shared" ca="1" si="2367"/>
        <v>#N/A</v>
      </c>
      <c r="EI868" t="e">
        <f t="shared" ca="1" si="2367"/>
        <v>#N/A</v>
      </c>
      <c r="EJ868" t="e">
        <f t="shared" ca="1" si="2367"/>
        <v>#N/A</v>
      </c>
      <c r="EK868" t="e">
        <f t="shared" ca="1" si="2367"/>
        <v>#N/A</v>
      </c>
      <c r="EL868" t="e">
        <f t="shared" ca="1" si="2367"/>
        <v>#N/A</v>
      </c>
      <c r="EM868" t="e">
        <f t="shared" ca="1" si="2367"/>
        <v>#N/A</v>
      </c>
      <c r="EN868" s="91" t="e">
        <f t="shared" ca="1" si="2367"/>
        <v>#N/A</v>
      </c>
    </row>
    <row r="869" spans="1:144">
      <c r="T869" t="s">
        <v>565</v>
      </c>
      <c r="U869" t="s">
        <v>564</v>
      </c>
      <c r="V869" t="s">
        <v>577</v>
      </c>
      <c r="W869" t="s">
        <v>617</v>
      </c>
      <c r="X869" s="91" t="e">
        <f ca="1">SUMIF($E$846:$E$866,"Yes",X$846:X$866)/1000</f>
        <v>#N/A</v>
      </c>
      <c r="Y869" t="e">
        <f t="shared" ref="Y869:CJ869" ca="1" si="2368">SUMIF($E$846:$E$866,"Yes",Y$846:Y$866)/1000</f>
        <v>#N/A</v>
      </c>
      <c r="Z869" t="e">
        <f t="shared" ca="1" si="2368"/>
        <v>#N/A</v>
      </c>
      <c r="AA869" t="e">
        <f t="shared" ca="1" si="2368"/>
        <v>#N/A</v>
      </c>
      <c r="AB869" t="e">
        <f t="shared" ca="1" si="2368"/>
        <v>#N/A</v>
      </c>
      <c r="AC869" t="e">
        <f t="shared" ca="1" si="2368"/>
        <v>#N/A</v>
      </c>
      <c r="AD869" t="e">
        <f t="shared" ca="1" si="2368"/>
        <v>#N/A</v>
      </c>
      <c r="AE869" t="e">
        <f t="shared" ca="1" si="2368"/>
        <v>#N/A</v>
      </c>
      <c r="AF869" t="e">
        <f t="shared" ca="1" si="2368"/>
        <v>#N/A</v>
      </c>
      <c r="AG869" t="e">
        <f t="shared" ca="1" si="2368"/>
        <v>#N/A</v>
      </c>
      <c r="AH869" t="e">
        <f t="shared" ca="1" si="2368"/>
        <v>#N/A</v>
      </c>
      <c r="AI869" t="e">
        <f t="shared" ca="1" si="2368"/>
        <v>#N/A</v>
      </c>
      <c r="AJ869" t="e">
        <f t="shared" ca="1" si="2368"/>
        <v>#N/A</v>
      </c>
      <c r="AK869" t="e">
        <f t="shared" ca="1" si="2368"/>
        <v>#N/A</v>
      </c>
      <c r="AL869" t="e">
        <f t="shared" ca="1" si="2368"/>
        <v>#N/A</v>
      </c>
      <c r="AM869" t="e">
        <f t="shared" ca="1" si="2368"/>
        <v>#N/A</v>
      </c>
      <c r="AN869" t="e">
        <f t="shared" ca="1" si="2368"/>
        <v>#N/A</v>
      </c>
      <c r="AO869" t="e">
        <f t="shared" ca="1" si="2368"/>
        <v>#N/A</v>
      </c>
      <c r="AP869" t="e">
        <f t="shared" ca="1" si="2368"/>
        <v>#N/A</v>
      </c>
      <c r="AQ869" t="e">
        <f t="shared" ca="1" si="2368"/>
        <v>#N/A</v>
      </c>
      <c r="AR869" t="e">
        <f t="shared" ca="1" si="2368"/>
        <v>#N/A</v>
      </c>
      <c r="AS869" t="e">
        <f t="shared" ca="1" si="2368"/>
        <v>#N/A</v>
      </c>
      <c r="AT869" t="e">
        <f t="shared" ca="1" si="2368"/>
        <v>#N/A</v>
      </c>
      <c r="AU869" t="e">
        <f t="shared" ca="1" si="2368"/>
        <v>#N/A</v>
      </c>
      <c r="AV869" t="e">
        <f t="shared" ca="1" si="2368"/>
        <v>#N/A</v>
      </c>
      <c r="AW869" t="e">
        <f t="shared" ca="1" si="2368"/>
        <v>#N/A</v>
      </c>
      <c r="AX869" t="e">
        <f t="shared" ca="1" si="2368"/>
        <v>#N/A</v>
      </c>
      <c r="AY869" t="e">
        <f t="shared" ca="1" si="2368"/>
        <v>#N/A</v>
      </c>
      <c r="AZ869" t="e">
        <f t="shared" ca="1" si="2368"/>
        <v>#N/A</v>
      </c>
      <c r="BA869" t="e">
        <f t="shared" ca="1" si="2368"/>
        <v>#N/A</v>
      </c>
      <c r="BB869" s="91" t="e">
        <f t="shared" ca="1" si="2368"/>
        <v>#N/A</v>
      </c>
      <c r="BC869" t="e">
        <f t="shared" ca="1" si="2368"/>
        <v>#N/A</v>
      </c>
      <c r="BD869" t="e">
        <f t="shared" ca="1" si="2368"/>
        <v>#N/A</v>
      </c>
      <c r="BE869" t="e">
        <f t="shared" ca="1" si="2368"/>
        <v>#N/A</v>
      </c>
      <c r="BF869" t="e">
        <f t="shared" ca="1" si="2368"/>
        <v>#N/A</v>
      </c>
      <c r="BG869" t="e">
        <f t="shared" ca="1" si="2368"/>
        <v>#N/A</v>
      </c>
      <c r="BH869" t="e">
        <f t="shared" ca="1" si="2368"/>
        <v>#N/A</v>
      </c>
      <c r="BI869" t="e">
        <f t="shared" ca="1" si="2368"/>
        <v>#N/A</v>
      </c>
      <c r="BJ869" t="e">
        <f t="shared" ca="1" si="2368"/>
        <v>#N/A</v>
      </c>
      <c r="BK869" t="e">
        <f t="shared" ca="1" si="2368"/>
        <v>#N/A</v>
      </c>
      <c r="BL869" t="e">
        <f t="shared" ca="1" si="2368"/>
        <v>#N/A</v>
      </c>
      <c r="BM869" t="e">
        <f t="shared" ca="1" si="2368"/>
        <v>#N/A</v>
      </c>
      <c r="BN869" t="e">
        <f t="shared" ca="1" si="2368"/>
        <v>#N/A</v>
      </c>
      <c r="BO869" t="e">
        <f t="shared" ca="1" si="2368"/>
        <v>#N/A</v>
      </c>
      <c r="BP869" t="e">
        <f t="shared" ca="1" si="2368"/>
        <v>#N/A</v>
      </c>
      <c r="BQ869" t="e">
        <f t="shared" ca="1" si="2368"/>
        <v>#N/A</v>
      </c>
      <c r="BR869" t="e">
        <f t="shared" ca="1" si="2368"/>
        <v>#N/A</v>
      </c>
      <c r="BS869" t="e">
        <f t="shared" ca="1" si="2368"/>
        <v>#N/A</v>
      </c>
      <c r="BT869" t="e">
        <f t="shared" ca="1" si="2368"/>
        <v>#N/A</v>
      </c>
      <c r="BU869" t="e">
        <f t="shared" ca="1" si="2368"/>
        <v>#N/A</v>
      </c>
      <c r="BV869" t="e">
        <f t="shared" ca="1" si="2368"/>
        <v>#N/A</v>
      </c>
      <c r="BW869" t="e">
        <f t="shared" ca="1" si="2368"/>
        <v>#N/A</v>
      </c>
      <c r="BX869" t="e">
        <f t="shared" ca="1" si="2368"/>
        <v>#N/A</v>
      </c>
      <c r="BY869" t="e">
        <f t="shared" ca="1" si="2368"/>
        <v>#N/A</v>
      </c>
      <c r="BZ869" t="e">
        <f t="shared" ca="1" si="2368"/>
        <v>#N/A</v>
      </c>
      <c r="CA869" t="e">
        <f t="shared" ca="1" si="2368"/>
        <v>#N/A</v>
      </c>
      <c r="CB869" t="e">
        <f t="shared" ca="1" si="2368"/>
        <v>#N/A</v>
      </c>
      <c r="CC869" t="e">
        <f t="shared" ca="1" si="2368"/>
        <v>#N/A</v>
      </c>
      <c r="CD869" t="e">
        <f t="shared" ca="1" si="2368"/>
        <v>#N/A</v>
      </c>
      <c r="CE869" t="e">
        <f t="shared" ca="1" si="2368"/>
        <v>#N/A</v>
      </c>
      <c r="CF869" s="91" t="e">
        <f t="shared" ca="1" si="2368"/>
        <v>#N/A</v>
      </c>
      <c r="CG869" t="e">
        <f t="shared" ca="1" si="2368"/>
        <v>#N/A</v>
      </c>
      <c r="CH869" t="e">
        <f t="shared" ca="1" si="2368"/>
        <v>#N/A</v>
      </c>
      <c r="CI869" t="e">
        <f t="shared" ca="1" si="2368"/>
        <v>#N/A</v>
      </c>
      <c r="CJ869" t="e">
        <f t="shared" ca="1" si="2368"/>
        <v>#N/A</v>
      </c>
      <c r="CK869" t="e">
        <f t="shared" ref="CK869:EN869" ca="1" si="2369">SUMIF($E$846:$E$866,"Yes",CK$846:CK$866)/1000</f>
        <v>#N/A</v>
      </c>
      <c r="CL869" t="e">
        <f t="shared" ca="1" si="2369"/>
        <v>#N/A</v>
      </c>
      <c r="CM869" t="e">
        <f t="shared" ca="1" si="2369"/>
        <v>#N/A</v>
      </c>
      <c r="CN869" t="e">
        <f t="shared" ca="1" si="2369"/>
        <v>#N/A</v>
      </c>
      <c r="CO869" t="e">
        <f t="shared" ca="1" si="2369"/>
        <v>#N/A</v>
      </c>
      <c r="CP869" t="e">
        <f t="shared" ca="1" si="2369"/>
        <v>#N/A</v>
      </c>
      <c r="CQ869" t="e">
        <f t="shared" ca="1" si="2369"/>
        <v>#N/A</v>
      </c>
      <c r="CR869" t="e">
        <f t="shared" ca="1" si="2369"/>
        <v>#N/A</v>
      </c>
      <c r="CS869" t="e">
        <f t="shared" ca="1" si="2369"/>
        <v>#N/A</v>
      </c>
      <c r="CT869" t="e">
        <f t="shared" ca="1" si="2369"/>
        <v>#N/A</v>
      </c>
      <c r="CU869" t="e">
        <f t="shared" ca="1" si="2369"/>
        <v>#N/A</v>
      </c>
      <c r="CV869" t="e">
        <f t="shared" ca="1" si="2369"/>
        <v>#N/A</v>
      </c>
      <c r="CW869" t="e">
        <f t="shared" ca="1" si="2369"/>
        <v>#N/A</v>
      </c>
      <c r="CX869" t="e">
        <f t="shared" ca="1" si="2369"/>
        <v>#N/A</v>
      </c>
      <c r="CY869" t="e">
        <f t="shared" ca="1" si="2369"/>
        <v>#N/A</v>
      </c>
      <c r="CZ869" t="e">
        <f t="shared" ca="1" si="2369"/>
        <v>#N/A</v>
      </c>
      <c r="DA869" t="e">
        <f t="shared" ca="1" si="2369"/>
        <v>#N/A</v>
      </c>
      <c r="DB869" t="e">
        <f t="shared" ca="1" si="2369"/>
        <v>#N/A</v>
      </c>
      <c r="DC869" t="e">
        <f t="shared" ca="1" si="2369"/>
        <v>#N/A</v>
      </c>
      <c r="DD869" t="e">
        <f t="shared" ca="1" si="2369"/>
        <v>#N/A</v>
      </c>
      <c r="DE869" t="e">
        <f t="shared" ca="1" si="2369"/>
        <v>#N/A</v>
      </c>
      <c r="DF869" t="e">
        <f t="shared" ca="1" si="2369"/>
        <v>#N/A</v>
      </c>
      <c r="DG869" t="e">
        <f t="shared" ca="1" si="2369"/>
        <v>#N/A</v>
      </c>
      <c r="DH869" t="e">
        <f t="shared" ca="1" si="2369"/>
        <v>#N/A</v>
      </c>
      <c r="DI869" t="e">
        <f t="shared" ca="1" si="2369"/>
        <v>#N/A</v>
      </c>
      <c r="DJ869" s="91" t="e">
        <f t="shared" ca="1" si="2369"/>
        <v>#N/A</v>
      </c>
      <c r="DK869" t="e">
        <f t="shared" ca="1" si="2369"/>
        <v>#N/A</v>
      </c>
      <c r="DL869" t="e">
        <f t="shared" ca="1" si="2369"/>
        <v>#N/A</v>
      </c>
      <c r="DM869" t="e">
        <f t="shared" ca="1" si="2369"/>
        <v>#N/A</v>
      </c>
      <c r="DN869" t="e">
        <f t="shared" ca="1" si="2369"/>
        <v>#N/A</v>
      </c>
      <c r="DO869" t="e">
        <f t="shared" ca="1" si="2369"/>
        <v>#N/A</v>
      </c>
      <c r="DP869" t="e">
        <f t="shared" ca="1" si="2369"/>
        <v>#N/A</v>
      </c>
      <c r="DQ869" t="e">
        <f t="shared" ca="1" si="2369"/>
        <v>#N/A</v>
      </c>
      <c r="DR869" t="e">
        <f t="shared" ca="1" si="2369"/>
        <v>#N/A</v>
      </c>
      <c r="DS869" t="e">
        <f t="shared" ca="1" si="2369"/>
        <v>#N/A</v>
      </c>
      <c r="DT869" t="e">
        <f t="shared" ca="1" si="2369"/>
        <v>#N/A</v>
      </c>
      <c r="DU869" t="e">
        <f t="shared" ca="1" si="2369"/>
        <v>#N/A</v>
      </c>
      <c r="DV869" t="e">
        <f t="shared" ca="1" si="2369"/>
        <v>#N/A</v>
      </c>
      <c r="DW869" t="e">
        <f t="shared" ca="1" si="2369"/>
        <v>#N/A</v>
      </c>
      <c r="DX869" t="e">
        <f t="shared" ca="1" si="2369"/>
        <v>#N/A</v>
      </c>
      <c r="DY869" t="e">
        <f t="shared" ca="1" si="2369"/>
        <v>#N/A</v>
      </c>
      <c r="DZ869" t="e">
        <f t="shared" ca="1" si="2369"/>
        <v>#N/A</v>
      </c>
      <c r="EA869" t="e">
        <f t="shared" ca="1" si="2369"/>
        <v>#N/A</v>
      </c>
      <c r="EB869" t="e">
        <f t="shared" ca="1" si="2369"/>
        <v>#N/A</v>
      </c>
      <c r="EC869" t="e">
        <f t="shared" ca="1" si="2369"/>
        <v>#N/A</v>
      </c>
      <c r="ED869" t="e">
        <f t="shared" ca="1" si="2369"/>
        <v>#N/A</v>
      </c>
      <c r="EE869" t="e">
        <f t="shared" ca="1" si="2369"/>
        <v>#N/A</v>
      </c>
      <c r="EF869" t="e">
        <f t="shared" ca="1" si="2369"/>
        <v>#N/A</v>
      </c>
      <c r="EG869" t="e">
        <f t="shared" ca="1" si="2369"/>
        <v>#N/A</v>
      </c>
      <c r="EH869" t="e">
        <f t="shared" ca="1" si="2369"/>
        <v>#N/A</v>
      </c>
      <c r="EI869" t="e">
        <f t="shared" ca="1" si="2369"/>
        <v>#N/A</v>
      </c>
      <c r="EJ869" t="e">
        <f t="shared" ca="1" si="2369"/>
        <v>#N/A</v>
      </c>
      <c r="EK869" t="e">
        <f t="shared" ca="1" si="2369"/>
        <v>#N/A</v>
      </c>
      <c r="EL869" t="e">
        <f t="shared" ca="1" si="2369"/>
        <v>#N/A</v>
      </c>
      <c r="EM869" t="e">
        <f t="shared" ca="1" si="2369"/>
        <v>#N/A</v>
      </c>
      <c r="EN869" s="91" t="e">
        <f t="shared" ca="1" si="2369"/>
        <v>#N/A</v>
      </c>
    </row>
    <row r="870" spans="1:144">
      <c r="T870" t="s">
        <v>565</v>
      </c>
      <c r="U870" t="s">
        <v>566</v>
      </c>
      <c r="V870" t="s">
        <v>577</v>
      </c>
      <c r="W870" t="s">
        <v>618</v>
      </c>
      <c r="X870" s="91" t="e">
        <f ca="1">SUMIF($F$846:$F$866,"Yes",X$846:X$866)/1000</f>
        <v>#N/A</v>
      </c>
      <c r="Y870" t="e">
        <f t="shared" ref="Y870:CJ870" ca="1" si="2370">SUMIF($F$846:$F$866,"Yes",Y$846:Y$866)/1000</f>
        <v>#N/A</v>
      </c>
      <c r="Z870" t="e">
        <f t="shared" ca="1" si="2370"/>
        <v>#N/A</v>
      </c>
      <c r="AA870" t="e">
        <f t="shared" ca="1" si="2370"/>
        <v>#N/A</v>
      </c>
      <c r="AB870" t="e">
        <f t="shared" ca="1" si="2370"/>
        <v>#N/A</v>
      </c>
      <c r="AC870" t="e">
        <f t="shared" ca="1" si="2370"/>
        <v>#N/A</v>
      </c>
      <c r="AD870" t="e">
        <f t="shared" ca="1" si="2370"/>
        <v>#N/A</v>
      </c>
      <c r="AE870" t="e">
        <f t="shared" ca="1" si="2370"/>
        <v>#N/A</v>
      </c>
      <c r="AF870" t="e">
        <f t="shared" ca="1" si="2370"/>
        <v>#N/A</v>
      </c>
      <c r="AG870" t="e">
        <f t="shared" ca="1" si="2370"/>
        <v>#N/A</v>
      </c>
      <c r="AH870" t="e">
        <f t="shared" ca="1" si="2370"/>
        <v>#N/A</v>
      </c>
      <c r="AI870" t="e">
        <f t="shared" ca="1" si="2370"/>
        <v>#N/A</v>
      </c>
      <c r="AJ870" t="e">
        <f t="shared" ca="1" si="2370"/>
        <v>#N/A</v>
      </c>
      <c r="AK870" t="e">
        <f t="shared" ca="1" si="2370"/>
        <v>#N/A</v>
      </c>
      <c r="AL870" t="e">
        <f t="shared" ca="1" si="2370"/>
        <v>#N/A</v>
      </c>
      <c r="AM870" t="e">
        <f t="shared" ca="1" si="2370"/>
        <v>#N/A</v>
      </c>
      <c r="AN870" t="e">
        <f t="shared" ca="1" si="2370"/>
        <v>#N/A</v>
      </c>
      <c r="AO870" t="e">
        <f t="shared" ca="1" si="2370"/>
        <v>#N/A</v>
      </c>
      <c r="AP870" t="e">
        <f t="shared" ca="1" si="2370"/>
        <v>#N/A</v>
      </c>
      <c r="AQ870" t="e">
        <f t="shared" ca="1" si="2370"/>
        <v>#N/A</v>
      </c>
      <c r="AR870" t="e">
        <f t="shared" ca="1" si="2370"/>
        <v>#N/A</v>
      </c>
      <c r="AS870" t="e">
        <f t="shared" ca="1" si="2370"/>
        <v>#N/A</v>
      </c>
      <c r="AT870" t="e">
        <f t="shared" ca="1" si="2370"/>
        <v>#N/A</v>
      </c>
      <c r="AU870" t="e">
        <f t="shared" ca="1" si="2370"/>
        <v>#N/A</v>
      </c>
      <c r="AV870" t="e">
        <f t="shared" ca="1" si="2370"/>
        <v>#N/A</v>
      </c>
      <c r="AW870" t="e">
        <f t="shared" ca="1" si="2370"/>
        <v>#N/A</v>
      </c>
      <c r="AX870" t="e">
        <f t="shared" ca="1" si="2370"/>
        <v>#N/A</v>
      </c>
      <c r="AY870" t="e">
        <f t="shared" ca="1" si="2370"/>
        <v>#N/A</v>
      </c>
      <c r="AZ870" t="e">
        <f t="shared" ca="1" si="2370"/>
        <v>#N/A</v>
      </c>
      <c r="BA870" t="e">
        <f t="shared" ca="1" si="2370"/>
        <v>#N/A</v>
      </c>
      <c r="BB870" s="91" t="e">
        <f t="shared" ca="1" si="2370"/>
        <v>#N/A</v>
      </c>
      <c r="BC870" t="e">
        <f t="shared" ca="1" si="2370"/>
        <v>#N/A</v>
      </c>
      <c r="BD870" t="e">
        <f t="shared" ca="1" si="2370"/>
        <v>#N/A</v>
      </c>
      <c r="BE870" t="e">
        <f t="shared" ca="1" si="2370"/>
        <v>#N/A</v>
      </c>
      <c r="BF870" t="e">
        <f t="shared" ca="1" si="2370"/>
        <v>#N/A</v>
      </c>
      <c r="BG870" t="e">
        <f t="shared" ca="1" si="2370"/>
        <v>#N/A</v>
      </c>
      <c r="BH870" t="e">
        <f t="shared" ca="1" si="2370"/>
        <v>#N/A</v>
      </c>
      <c r="BI870" t="e">
        <f t="shared" ca="1" si="2370"/>
        <v>#N/A</v>
      </c>
      <c r="BJ870" t="e">
        <f t="shared" ca="1" si="2370"/>
        <v>#N/A</v>
      </c>
      <c r="BK870" t="e">
        <f t="shared" ca="1" si="2370"/>
        <v>#N/A</v>
      </c>
      <c r="BL870" t="e">
        <f t="shared" ca="1" si="2370"/>
        <v>#N/A</v>
      </c>
      <c r="BM870" t="e">
        <f t="shared" ca="1" si="2370"/>
        <v>#N/A</v>
      </c>
      <c r="BN870" t="e">
        <f t="shared" ca="1" si="2370"/>
        <v>#N/A</v>
      </c>
      <c r="BO870" t="e">
        <f t="shared" ca="1" si="2370"/>
        <v>#N/A</v>
      </c>
      <c r="BP870" t="e">
        <f t="shared" ca="1" si="2370"/>
        <v>#N/A</v>
      </c>
      <c r="BQ870" t="e">
        <f t="shared" ca="1" si="2370"/>
        <v>#N/A</v>
      </c>
      <c r="BR870" t="e">
        <f t="shared" ca="1" si="2370"/>
        <v>#N/A</v>
      </c>
      <c r="BS870" t="e">
        <f t="shared" ca="1" si="2370"/>
        <v>#N/A</v>
      </c>
      <c r="BT870" t="e">
        <f t="shared" ca="1" si="2370"/>
        <v>#N/A</v>
      </c>
      <c r="BU870" t="e">
        <f t="shared" ca="1" si="2370"/>
        <v>#N/A</v>
      </c>
      <c r="BV870" t="e">
        <f t="shared" ca="1" si="2370"/>
        <v>#N/A</v>
      </c>
      <c r="BW870" t="e">
        <f t="shared" ca="1" si="2370"/>
        <v>#N/A</v>
      </c>
      <c r="BX870" t="e">
        <f t="shared" ca="1" si="2370"/>
        <v>#N/A</v>
      </c>
      <c r="BY870" t="e">
        <f t="shared" ca="1" si="2370"/>
        <v>#N/A</v>
      </c>
      <c r="BZ870" t="e">
        <f t="shared" ca="1" si="2370"/>
        <v>#N/A</v>
      </c>
      <c r="CA870" t="e">
        <f t="shared" ca="1" si="2370"/>
        <v>#N/A</v>
      </c>
      <c r="CB870" t="e">
        <f t="shared" ca="1" si="2370"/>
        <v>#N/A</v>
      </c>
      <c r="CC870" t="e">
        <f t="shared" ca="1" si="2370"/>
        <v>#N/A</v>
      </c>
      <c r="CD870" t="e">
        <f t="shared" ca="1" si="2370"/>
        <v>#N/A</v>
      </c>
      <c r="CE870" t="e">
        <f t="shared" ca="1" si="2370"/>
        <v>#N/A</v>
      </c>
      <c r="CF870" s="91" t="e">
        <f t="shared" ca="1" si="2370"/>
        <v>#N/A</v>
      </c>
      <c r="CG870" t="e">
        <f t="shared" ca="1" si="2370"/>
        <v>#N/A</v>
      </c>
      <c r="CH870" t="e">
        <f t="shared" ca="1" si="2370"/>
        <v>#N/A</v>
      </c>
      <c r="CI870" t="e">
        <f t="shared" ca="1" si="2370"/>
        <v>#N/A</v>
      </c>
      <c r="CJ870" t="e">
        <f t="shared" ca="1" si="2370"/>
        <v>#N/A</v>
      </c>
      <c r="CK870" t="e">
        <f t="shared" ref="CK870:EN870" ca="1" si="2371">SUMIF($F$846:$F$866,"Yes",CK$846:CK$866)/1000</f>
        <v>#N/A</v>
      </c>
      <c r="CL870" t="e">
        <f t="shared" ca="1" si="2371"/>
        <v>#N/A</v>
      </c>
      <c r="CM870" t="e">
        <f t="shared" ca="1" si="2371"/>
        <v>#N/A</v>
      </c>
      <c r="CN870" t="e">
        <f t="shared" ca="1" si="2371"/>
        <v>#N/A</v>
      </c>
      <c r="CO870" t="e">
        <f t="shared" ca="1" si="2371"/>
        <v>#N/A</v>
      </c>
      <c r="CP870" t="e">
        <f t="shared" ca="1" si="2371"/>
        <v>#N/A</v>
      </c>
      <c r="CQ870" t="e">
        <f t="shared" ca="1" si="2371"/>
        <v>#N/A</v>
      </c>
      <c r="CR870" t="e">
        <f t="shared" ca="1" si="2371"/>
        <v>#N/A</v>
      </c>
      <c r="CS870" t="e">
        <f t="shared" ca="1" si="2371"/>
        <v>#N/A</v>
      </c>
      <c r="CT870" t="e">
        <f t="shared" ca="1" si="2371"/>
        <v>#N/A</v>
      </c>
      <c r="CU870" t="e">
        <f t="shared" ca="1" si="2371"/>
        <v>#N/A</v>
      </c>
      <c r="CV870" t="e">
        <f t="shared" ca="1" si="2371"/>
        <v>#N/A</v>
      </c>
      <c r="CW870" t="e">
        <f t="shared" ca="1" si="2371"/>
        <v>#N/A</v>
      </c>
      <c r="CX870" t="e">
        <f t="shared" ca="1" si="2371"/>
        <v>#N/A</v>
      </c>
      <c r="CY870" t="e">
        <f t="shared" ca="1" si="2371"/>
        <v>#N/A</v>
      </c>
      <c r="CZ870" t="e">
        <f t="shared" ca="1" si="2371"/>
        <v>#N/A</v>
      </c>
      <c r="DA870" t="e">
        <f t="shared" ca="1" si="2371"/>
        <v>#N/A</v>
      </c>
      <c r="DB870" t="e">
        <f t="shared" ca="1" si="2371"/>
        <v>#N/A</v>
      </c>
      <c r="DC870" t="e">
        <f t="shared" ca="1" si="2371"/>
        <v>#N/A</v>
      </c>
      <c r="DD870" t="e">
        <f t="shared" ca="1" si="2371"/>
        <v>#N/A</v>
      </c>
      <c r="DE870" t="e">
        <f t="shared" ca="1" si="2371"/>
        <v>#N/A</v>
      </c>
      <c r="DF870" t="e">
        <f t="shared" ca="1" si="2371"/>
        <v>#N/A</v>
      </c>
      <c r="DG870" t="e">
        <f t="shared" ca="1" si="2371"/>
        <v>#N/A</v>
      </c>
      <c r="DH870" t="e">
        <f t="shared" ca="1" si="2371"/>
        <v>#N/A</v>
      </c>
      <c r="DI870" t="e">
        <f t="shared" ca="1" si="2371"/>
        <v>#N/A</v>
      </c>
      <c r="DJ870" s="91" t="e">
        <f t="shared" ca="1" si="2371"/>
        <v>#N/A</v>
      </c>
      <c r="DK870" t="e">
        <f t="shared" ca="1" si="2371"/>
        <v>#N/A</v>
      </c>
      <c r="DL870" t="e">
        <f t="shared" ca="1" si="2371"/>
        <v>#N/A</v>
      </c>
      <c r="DM870" t="e">
        <f t="shared" ca="1" si="2371"/>
        <v>#N/A</v>
      </c>
      <c r="DN870" t="e">
        <f t="shared" ca="1" si="2371"/>
        <v>#N/A</v>
      </c>
      <c r="DO870" t="e">
        <f t="shared" ca="1" si="2371"/>
        <v>#N/A</v>
      </c>
      <c r="DP870" t="e">
        <f t="shared" ca="1" si="2371"/>
        <v>#N/A</v>
      </c>
      <c r="DQ870" t="e">
        <f t="shared" ca="1" si="2371"/>
        <v>#N/A</v>
      </c>
      <c r="DR870" t="e">
        <f t="shared" ca="1" si="2371"/>
        <v>#N/A</v>
      </c>
      <c r="DS870" t="e">
        <f t="shared" ca="1" si="2371"/>
        <v>#N/A</v>
      </c>
      <c r="DT870" t="e">
        <f t="shared" ca="1" si="2371"/>
        <v>#N/A</v>
      </c>
      <c r="DU870" t="e">
        <f t="shared" ca="1" si="2371"/>
        <v>#N/A</v>
      </c>
      <c r="DV870" t="e">
        <f t="shared" ca="1" si="2371"/>
        <v>#N/A</v>
      </c>
      <c r="DW870" t="e">
        <f t="shared" ca="1" si="2371"/>
        <v>#N/A</v>
      </c>
      <c r="DX870" t="e">
        <f t="shared" ca="1" si="2371"/>
        <v>#N/A</v>
      </c>
      <c r="DY870" t="e">
        <f t="shared" ca="1" si="2371"/>
        <v>#N/A</v>
      </c>
      <c r="DZ870" t="e">
        <f t="shared" ca="1" si="2371"/>
        <v>#N/A</v>
      </c>
      <c r="EA870" t="e">
        <f t="shared" ca="1" si="2371"/>
        <v>#N/A</v>
      </c>
      <c r="EB870" t="e">
        <f t="shared" ca="1" si="2371"/>
        <v>#N/A</v>
      </c>
      <c r="EC870" t="e">
        <f t="shared" ca="1" si="2371"/>
        <v>#N/A</v>
      </c>
      <c r="ED870" t="e">
        <f t="shared" ca="1" si="2371"/>
        <v>#N/A</v>
      </c>
      <c r="EE870" t="e">
        <f t="shared" ca="1" si="2371"/>
        <v>#N/A</v>
      </c>
      <c r="EF870" t="e">
        <f t="shared" ca="1" si="2371"/>
        <v>#N/A</v>
      </c>
      <c r="EG870" t="e">
        <f t="shared" ca="1" si="2371"/>
        <v>#N/A</v>
      </c>
      <c r="EH870" t="e">
        <f t="shared" ca="1" si="2371"/>
        <v>#N/A</v>
      </c>
      <c r="EI870" t="e">
        <f t="shared" ca="1" si="2371"/>
        <v>#N/A</v>
      </c>
      <c r="EJ870" t="e">
        <f t="shared" ca="1" si="2371"/>
        <v>#N/A</v>
      </c>
      <c r="EK870" t="e">
        <f t="shared" ca="1" si="2371"/>
        <v>#N/A</v>
      </c>
      <c r="EL870" t="e">
        <f t="shared" ca="1" si="2371"/>
        <v>#N/A</v>
      </c>
      <c r="EM870" t="e">
        <f t="shared" ca="1" si="2371"/>
        <v>#N/A</v>
      </c>
      <c r="EN870" s="91" t="e">
        <f t="shared" ca="1" si="2371"/>
        <v>#N/A</v>
      </c>
    </row>
    <row r="871" spans="1:144">
      <c r="T871" t="s">
        <v>565</v>
      </c>
      <c r="U871" t="s">
        <v>567</v>
      </c>
      <c r="V871" t="s">
        <v>577</v>
      </c>
      <c r="W871" t="s">
        <v>606</v>
      </c>
      <c r="X871" s="91" t="e">
        <f ca="1">SUMIF($G$846:$G$866,"Yes",X$846:X$866)/1000</f>
        <v>#N/A</v>
      </c>
      <c r="Y871" t="e">
        <f t="shared" ref="Y871:CJ871" ca="1" si="2372">SUMIF($G$846:$G$866,"Yes",Y$846:Y$866)/1000</f>
        <v>#N/A</v>
      </c>
      <c r="Z871" t="e">
        <f t="shared" ca="1" si="2372"/>
        <v>#N/A</v>
      </c>
      <c r="AA871" t="e">
        <f t="shared" ca="1" si="2372"/>
        <v>#N/A</v>
      </c>
      <c r="AB871" t="e">
        <f t="shared" ca="1" si="2372"/>
        <v>#N/A</v>
      </c>
      <c r="AC871" t="e">
        <f t="shared" ca="1" si="2372"/>
        <v>#N/A</v>
      </c>
      <c r="AD871" t="e">
        <f t="shared" ca="1" si="2372"/>
        <v>#N/A</v>
      </c>
      <c r="AE871" t="e">
        <f t="shared" ca="1" si="2372"/>
        <v>#N/A</v>
      </c>
      <c r="AF871" t="e">
        <f t="shared" ca="1" si="2372"/>
        <v>#N/A</v>
      </c>
      <c r="AG871" t="e">
        <f t="shared" ca="1" si="2372"/>
        <v>#N/A</v>
      </c>
      <c r="AH871" t="e">
        <f t="shared" ca="1" si="2372"/>
        <v>#N/A</v>
      </c>
      <c r="AI871" t="e">
        <f t="shared" ca="1" si="2372"/>
        <v>#N/A</v>
      </c>
      <c r="AJ871" t="e">
        <f t="shared" ca="1" si="2372"/>
        <v>#N/A</v>
      </c>
      <c r="AK871" t="e">
        <f t="shared" ca="1" si="2372"/>
        <v>#N/A</v>
      </c>
      <c r="AL871" t="e">
        <f t="shared" ca="1" si="2372"/>
        <v>#N/A</v>
      </c>
      <c r="AM871" t="e">
        <f t="shared" ca="1" si="2372"/>
        <v>#N/A</v>
      </c>
      <c r="AN871" t="e">
        <f t="shared" ca="1" si="2372"/>
        <v>#N/A</v>
      </c>
      <c r="AO871" t="e">
        <f t="shared" ca="1" si="2372"/>
        <v>#N/A</v>
      </c>
      <c r="AP871" t="e">
        <f t="shared" ca="1" si="2372"/>
        <v>#N/A</v>
      </c>
      <c r="AQ871" t="e">
        <f t="shared" ca="1" si="2372"/>
        <v>#N/A</v>
      </c>
      <c r="AR871" t="e">
        <f t="shared" ca="1" si="2372"/>
        <v>#N/A</v>
      </c>
      <c r="AS871" t="e">
        <f t="shared" ca="1" si="2372"/>
        <v>#N/A</v>
      </c>
      <c r="AT871" t="e">
        <f t="shared" ca="1" si="2372"/>
        <v>#N/A</v>
      </c>
      <c r="AU871" t="e">
        <f t="shared" ca="1" si="2372"/>
        <v>#N/A</v>
      </c>
      <c r="AV871" t="e">
        <f t="shared" ca="1" si="2372"/>
        <v>#N/A</v>
      </c>
      <c r="AW871" t="e">
        <f t="shared" ca="1" si="2372"/>
        <v>#N/A</v>
      </c>
      <c r="AX871" t="e">
        <f t="shared" ca="1" si="2372"/>
        <v>#N/A</v>
      </c>
      <c r="AY871" t="e">
        <f t="shared" ca="1" si="2372"/>
        <v>#N/A</v>
      </c>
      <c r="AZ871" t="e">
        <f t="shared" ca="1" si="2372"/>
        <v>#N/A</v>
      </c>
      <c r="BA871" t="e">
        <f t="shared" ca="1" si="2372"/>
        <v>#N/A</v>
      </c>
      <c r="BB871" s="91" t="e">
        <f t="shared" ca="1" si="2372"/>
        <v>#N/A</v>
      </c>
      <c r="BC871" t="e">
        <f t="shared" ca="1" si="2372"/>
        <v>#N/A</v>
      </c>
      <c r="BD871" t="e">
        <f t="shared" ca="1" si="2372"/>
        <v>#N/A</v>
      </c>
      <c r="BE871" t="e">
        <f t="shared" ca="1" si="2372"/>
        <v>#N/A</v>
      </c>
      <c r="BF871" t="e">
        <f t="shared" ca="1" si="2372"/>
        <v>#N/A</v>
      </c>
      <c r="BG871" t="e">
        <f t="shared" ca="1" si="2372"/>
        <v>#N/A</v>
      </c>
      <c r="BH871" t="e">
        <f t="shared" ca="1" si="2372"/>
        <v>#N/A</v>
      </c>
      <c r="BI871" t="e">
        <f t="shared" ca="1" si="2372"/>
        <v>#N/A</v>
      </c>
      <c r="BJ871" t="e">
        <f t="shared" ca="1" si="2372"/>
        <v>#N/A</v>
      </c>
      <c r="BK871" t="e">
        <f t="shared" ca="1" si="2372"/>
        <v>#N/A</v>
      </c>
      <c r="BL871" t="e">
        <f t="shared" ca="1" si="2372"/>
        <v>#N/A</v>
      </c>
      <c r="BM871" t="e">
        <f t="shared" ca="1" si="2372"/>
        <v>#N/A</v>
      </c>
      <c r="BN871" t="e">
        <f t="shared" ca="1" si="2372"/>
        <v>#N/A</v>
      </c>
      <c r="BO871" t="e">
        <f t="shared" ca="1" si="2372"/>
        <v>#N/A</v>
      </c>
      <c r="BP871" t="e">
        <f t="shared" ca="1" si="2372"/>
        <v>#N/A</v>
      </c>
      <c r="BQ871" t="e">
        <f t="shared" ca="1" si="2372"/>
        <v>#N/A</v>
      </c>
      <c r="BR871" t="e">
        <f t="shared" ca="1" si="2372"/>
        <v>#N/A</v>
      </c>
      <c r="BS871" t="e">
        <f t="shared" ca="1" si="2372"/>
        <v>#N/A</v>
      </c>
      <c r="BT871" t="e">
        <f t="shared" ca="1" si="2372"/>
        <v>#N/A</v>
      </c>
      <c r="BU871" t="e">
        <f t="shared" ca="1" si="2372"/>
        <v>#N/A</v>
      </c>
      <c r="BV871" t="e">
        <f t="shared" ca="1" si="2372"/>
        <v>#N/A</v>
      </c>
      <c r="BW871" t="e">
        <f t="shared" ca="1" si="2372"/>
        <v>#N/A</v>
      </c>
      <c r="BX871" t="e">
        <f t="shared" ca="1" si="2372"/>
        <v>#N/A</v>
      </c>
      <c r="BY871" t="e">
        <f t="shared" ca="1" si="2372"/>
        <v>#N/A</v>
      </c>
      <c r="BZ871" t="e">
        <f t="shared" ca="1" si="2372"/>
        <v>#N/A</v>
      </c>
      <c r="CA871" t="e">
        <f t="shared" ca="1" si="2372"/>
        <v>#N/A</v>
      </c>
      <c r="CB871" t="e">
        <f t="shared" ca="1" si="2372"/>
        <v>#N/A</v>
      </c>
      <c r="CC871" t="e">
        <f t="shared" ca="1" si="2372"/>
        <v>#N/A</v>
      </c>
      <c r="CD871" t="e">
        <f t="shared" ca="1" si="2372"/>
        <v>#N/A</v>
      </c>
      <c r="CE871" t="e">
        <f t="shared" ca="1" si="2372"/>
        <v>#N/A</v>
      </c>
      <c r="CF871" s="91" t="e">
        <f t="shared" ca="1" si="2372"/>
        <v>#N/A</v>
      </c>
      <c r="CG871" t="e">
        <f t="shared" ca="1" si="2372"/>
        <v>#N/A</v>
      </c>
      <c r="CH871" t="e">
        <f t="shared" ca="1" si="2372"/>
        <v>#N/A</v>
      </c>
      <c r="CI871" t="e">
        <f t="shared" ca="1" si="2372"/>
        <v>#N/A</v>
      </c>
      <c r="CJ871" t="e">
        <f t="shared" ca="1" si="2372"/>
        <v>#N/A</v>
      </c>
      <c r="CK871" t="e">
        <f t="shared" ref="CK871:EN871" ca="1" si="2373">SUMIF($G$846:$G$866,"Yes",CK$846:CK$866)/1000</f>
        <v>#N/A</v>
      </c>
      <c r="CL871" t="e">
        <f t="shared" ca="1" si="2373"/>
        <v>#N/A</v>
      </c>
      <c r="CM871" t="e">
        <f t="shared" ca="1" si="2373"/>
        <v>#N/A</v>
      </c>
      <c r="CN871" t="e">
        <f t="shared" ca="1" si="2373"/>
        <v>#N/A</v>
      </c>
      <c r="CO871" t="e">
        <f t="shared" ca="1" si="2373"/>
        <v>#N/A</v>
      </c>
      <c r="CP871" t="e">
        <f t="shared" ca="1" si="2373"/>
        <v>#N/A</v>
      </c>
      <c r="CQ871" t="e">
        <f t="shared" ca="1" si="2373"/>
        <v>#N/A</v>
      </c>
      <c r="CR871" t="e">
        <f t="shared" ca="1" si="2373"/>
        <v>#N/A</v>
      </c>
      <c r="CS871" t="e">
        <f t="shared" ca="1" si="2373"/>
        <v>#N/A</v>
      </c>
      <c r="CT871" t="e">
        <f t="shared" ca="1" si="2373"/>
        <v>#N/A</v>
      </c>
      <c r="CU871" t="e">
        <f t="shared" ca="1" si="2373"/>
        <v>#N/A</v>
      </c>
      <c r="CV871" t="e">
        <f t="shared" ca="1" si="2373"/>
        <v>#N/A</v>
      </c>
      <c r="CW871" t="e">
        <f t="shared" ca="1" si="2373"/>
        <v>#N/A</v>
      </c>
      <c r="CX871" t="e">
        <f t="shared" ca="1" si="2373"/>
        <v>#N/A</v>
      </c>
      <c r="CY871" t="e">
        <f t="shared" ca="1" si="2373"/>
        <v>#N/A</v>
      </c>
      <c r="CZ871" t="e">
        <f t="shared" ca="1" si="2373"/>
        <v>#N/A</v>
      </c>
      <c r="DA871" t="e">
        <f t="shared" ca="1" si="2373"/>
        <v>#N/A</v>
      </c>
      <c r="DB871" t="e">
        <f t="shared" ca="1" si="2373"/>
        <v>#N/A</v>
      </c>
      <c r="DC871" t="e">
        <f t="shared" ca="1" si="2373"/>
        <v>#N/A</v>
      </c>
      <c r="DD871" t="e">
        <f t="shared" ca="1" si="2373"/>
        <v>#N/A</v>
      </c>
      <c r="DE871" t="e">
        <f t="shared" ca="1" si="2373"/>
        <v>#N/A</v>
      </c>
      <c r="DF871" t="e">
        <f t="shared" ca="1" si="2373"/>
        <v>#N/A</v>
      </c>
      <c r="DG871" t="e">
        <f t="shared" ca="1" si="2373"/>
        <v>#N/A</v>
      </c>
      <c r="DH871" t="e">
        <f t="shared" ca="1" si="2373"/>
        <v>#N/A</v>
      </c>
      <c r="DI871" t="e">
        <f t="shared" ca="1" si="2373"/>
        <v>#N/A</v>
      </c>
      <c r="DJ871" s="91" t="e">
        <f t="shared" ca="1" si="2373"/>
        <v>#N/A</v>
      </c>
      <c r="DK871" t="e">
        <f t="shared" ca="1" si="2373"/>
        <v>#N/A</v>
      </c>
      <c r="DL871" t="e">
        <f t="shared" ca="1" si="2373"/>
        <v>#N/A</v>
      </c>
      <c r="DM871" t="e">
        <f t="shared" ca="1" si="2373"/>
        <v>#N/A</v>
      </c>
      <c r="DN871" t="e">
        <f t="shared" ca="1" si="2373"/>
        <v>#N/A</v>
      </c>
      <c r="DO871" t="e">
        <f t="shared" ca="1" si="2373"/>
        <v>#N/A</v>
      </c>
      <c r="DP871" t="e">
        <f t="shared" ca="1" si="2373"/>
        <v>#N/A</v>
      </c>
      <c r="DQ871" t="e">
        <f t="shared" ca="1" si="2373"/>
        <v>#N/A</v>
      </c>
      <c r="DR871" t="e">
        <f t="shared" ca="1" si="2373"/>
        <v>#N/A</v>
      </c>
      <c r="DS871" t="e">
        <f t="shared" ca="1" si="2373"/>
        <v>#N/A</v>
      </c>
      <c r="DT871" t="e">
        <f t="shared" ca="1" si="2373"/>
        <v>#N/A</v>
      </c>
      <c r="DU871" t="e">
        <f t="shared" ca="1" si="2373"/>
        <v>#N/A</v>
      </c>
      <c r="DV871" t="e">
        <f t="shared" ca="1" si="2373"/>
        <v>#N/A</v>
      </c>
      <c r="DW871" t="e">
        <f t="shared" ca="1" si="2373"/>
        <v>#N/A</v>
      </c>
      <c r="DX871" t="e">
        <f t="shared" ca="1" si="2373"/>
        <v>#N/A</v>
      </c>
      <c r="DY871" t="e">
        <f t="shared" ca="1" si="2373"/>
        <v>#N/A</v>
      </c>
      <c r="DZ871" t="e">
        <f t="shared" ca="1" si="2373"/>
        <v>#N/A</v>
      </c>
      <c r="EA871" t="e">
        <f t="shared" ca="1" si="2373"/>
        <v>#N/A</v>
      </c>
      <c r="EB871" t="e">
        <f t="shared" ca="1" si="2373"/>
        <v>#N/A</v>
      </c>
      <c r="EC871" t="e">
        <f t="shared" ca="1" si="2373"/>
        <v>#N/A</v>
      </c>
      <c r="ED871" t="e">
        <f t="shared" ca="1" si="2373"/>
        <v>#N/A</v>
      </c>
      <c r="EE871" t="e">
        <f t="shared" ca="1" si="2373"/>
        <v>#N/A</v>
      </c>
      <c r="EF871" t="e">
        <f t="shared" ca="1" si="2373"/>
        <v>#N/A</v>
      </c>
      <c r="EG871" t="e">
        <f t="shared" ca="1" si="2373"/>
        <v>#N/A</v>
      </c>
      <c r="EH871" t="e">
        <f t="shared" ca="1" si="2373"/>
        <v>#N/A</v>
      </c>
      <c r="EI871" t="e">
        <f t="shared" ca="1" si="2373"/>
        <v>#N/A</v>
      </c>
      <c r="EJ871" t="e">
        <f t="shared" ca="1" si="2373"/>
        <v>#N/A</v>
      </c>
      <c r="EK871" t="e">
        <f t="shared" ca="1" si="2373"/>
        <v>#N/A</v>
      </c>
      <c r="EL871" t="e">
        <f t="shared" ca="1" si="2373"/>
        <v>#N/A</v>
      </c>
      <c r="EM871" t="e">
        <f t="shared" ca="1" si="2373"/>
        <v>#N/A</v>
      </c>
      <c r="EN871" s="91" t="e">
        <f t="shared" ca="1" si="2373"/>
        <v>#N/A</v>
      </c>
    </row>
    <row r="872" spans="1:144">
      <c r="T872" t="s">
        <v>565</v>
      </c>
      <c r="U872" t="s">
        <v>578</v>
      </c>
      <c r="V872" t="s">
        <v>604</v>
      </c>
      <c r="X872" s="91" t="e">
        <f ca="1">SUMIF($H$846:$H$866,"Yes",X$846:X$866)</f>
        <v>#N/A</v>
      </c>
      <c r="Y872" t="e">
        <f t="shared" ref="Y872:CJ872" ca="1" si="2374">SUMIF($H$846:$H$866,"Yes",Y$846:Y$866)</f>
        <v>#N/A</v>
      </c>
      <c r="Z872" t="e">
        <f t="shared" ca="1" si="2374"/>
        <v>#N/A</v>
      </c>
      <c r="AA872" t="e">
        <f t="shared" ca="1" si="2374"/>
        <v>#N/A</v>
      </c>
      <c r="AB872" t="e">
        <f t="shared" ca="1" si="2374"/>
        <v>#N/A</v>
      </c>
      <c r="AC872" t="e">
        <f t="shared" ca="1" si="2374"/>
        <v>#N/A</v>
      </c>
      <c r="AD872" t="e">
        <f t="shared" ca="1" si="2374"/>
        <v>#N/A</v>
      </c>
      <c r="AE872" t="e">
        <f t="shared" ca="1" si="2374"/>
        <v>#N/A</v>
      </c>
      <c r="AF872" t="e">
        <f t="shared" ca="1" si="2374"/>
        <v>#N/A</v>
      </c>
      <c r="AG872" t="e">
        <f t="shared" ca="1" si="2374"/>
        <v>#N/A</v>
      </c>
      <c r="AH872" t="e">
        <f t="shared" ca="1" si="2374"/>
        <v>#N/A</v>
      </c>
      <c r="AI872" t="e">
        <f t="shared" ca="1" si="2374"/>
        <v>#N/A</v>
      </c>
      <c r="AJ872" t="e">
        <f t="shared" ca="1" si="2374"/>
        <v>#N/A</v>
      </c>
      <c r="AK872" t="e">
        <f t="shared" ca="1" si="2374"/>
        <v>#N/A</v>
      </c>
      <c r="AL872" t="e">
        <f t="shared" ca="1" si="2374"/>
        <v>#N/A</v>
      </c>
      <c r="AM872" t="e">
        <f t="shared" ca="1" si="2374"/>
        <v>#N/A</v>
      </c>
      <c r="AN872" t="e">
        <f t="shared" ca="1" si="2374"/>
        <v>#N/A</v>
      </c>
      <c r="AO872" t="e">
        <f t="shared" ca="1" si="2374"/>
        <v>#N/A</v>
      </c>
      <c r="AP872" t="e">
        <f t="shared" ca="1" si="2374"/>
        <v>#N/A</v>
      </c>
      <c r="AQ872" t="e">
        <f t="shared" ca="1" si="2374"/>
        <v>#N/A</v>
      </c>
      <c r="AR872" t="e">
        <f t="shared" ca="1" si="2374"/>
        <v>#N/A</v>
      </c>
      <c r="AS872" t="e">
        <f t="shared" ca="1" si="2374"/>
        <v>#N/A</v>
      </c>
      <c r="AT872" t="e">
        <f t="shared" ca="1" si="2374"/>
        <v>#N/A</v>
      </c>
      <c r="AU872" t="e">
        <f t="shared" ca="1" si="2374"/>
        <v>#N/A</v>
      </c>
      <c r="AV872" t="e">
        <f t="shared" ca="1" si="2374"/>
        <v>#N/A</v>
      </c>
      <c r="AW872" t="e">
        <f t="shared" ca="1" si="2374"/>
        <v>#N/A</v>
      </c>
      <c r="AX872" t="e">
        <f t="shared" ca="1" si="2374"/>
        <v>#N/A</v>
      </c>
      <c r="AY872" t="e">
        <f t="shared" ca="1" si="2374"/>
        <v>#N/A</v>
      </c>
      <c r="AZ872" t="e">
        <f t="shared" ca="1" si="2374"/>
        <v>#N/A</v>
      </c>
      <c r="BA872" t="e">
        <f t="shared" ca="1" si="2374"/>
        <v>#N/A</v>
      </c>
      <c r="BB872" s="91" t="e">
        <f t="shared" ca="1" si="2374"/>
        <v>#N/A</v>
      </c>
      <c r="BC872" t="e">
        <f t="shared" ca="1" si="2374"/>
        <v>#N/A</v>
      </c>
      <c r="BD872" t="e">
        <f t="shared" ca="1" si="2374"/>
        <v>#N/A</v>
      </c>
      <c r="BE872" t="e">
        <f t="shared" ca="1" si="2374"/>
        <v>#N/A</v>
      </c>
      <c r="BF872" t="e">
        <f t="shared" ca="1" si="2374"/>
        <v>#N/A</v>
      </c>
      <c r="BG872" t="e">
        <f t="shared" ca="1" si="2374"/>
        <v>#N/A</v>
      </c>
      <c r="BH872" t="e">
        <f t="shared" ca="1" si="2374"/>
        <v>#N/A</v>
      </c>
      <c r="BI872" t="e">
        <f t="shared" ca="1" si="2374"/>
        <v>#N/A</v>
      </c>
      <c r="BJ872" t="e">
        <f t="shared" ca="1" si="2374"/>
        <v>#N/A</v>
      </c>
      <c r="BK872" t="e">
        <f t="shared" ca="1" si="2374"/>
        <v>#N/A</v>
      </c>
      <c r="BL872" t="e">
        <f t="shared" ca="1" si="2374"/>
        <v>#N/A</v>
      </c>
      <c r="BM872" t="e">
        <f t="shared" ca="1" si="2374"/>
        <v>#N/A</v>
      </c>
      <c r="BN872" t="e">
        <f t="shared" ca="1" si="2374"/>
        <v>#N/A</v>
      </c>
      <c r="BO872" t="e">
        <f t="shared" ca="1" si="2374"/>
        <v>#N/A</v>
      </c>
      <c r="BP872" t="e">
        <f t="shared" ca="1" si="2374"/>
        <v>#N/A</v>
      </c>
      <c r="BQ872" t="e">
        <f t="shared" ca="1" si="2374"/>
        <v>#N/A</v>
      </c>
      <c r="BR872" t="e">
        <f t="shared" ca="1" si="2374"/>
        <v>#N/A</v>
      </c>
      <c r="BS872" t="e">
        <f t="shared" ca="1" si="2374"/>
        <v>#N/A</v>
      </c>
      <c r="BT872" t="e">
        <f t="shared" ca="1" si="2374"/>
        <v>#N/A</v>
      </c>
      <c r="BU872" t="e">
        <f t="shared" ca="1" si="2374"/>
        <v>#N/A</v>
      </c>
      <c r="BV872" t="e">
        <f t="shared" ca="1" si="2374"/>
        <v>#N/A</v>
      </c>
      <c r="BW872" t="e">
        <f t="shared" ca="1" si="2374"/>
        <v>#N/A</v>
      </c>
      <c r="BX872" t="e">
        <f t="shared" ca="1" si="2374"/>
        <v>#N/A</v>
      </c>
      <c r="BY872" t="e">
        <f t="shared" ca="1" si="2374"/>
        <v>#N/A</v>
      </c>
      <c r="BZ872" t="e">
        <f t="shared" ca="1" si="2374"/>
        <v>#N/A</v>
      </c>
      <c r="CA872" t="e">
        <f t="shared" ca="1" si="2374"/>
        <v>#N/A</v>
      </c>
      <c r="CB872" t="e">
        <f t="shared" ca="1" si="2374"/>
        <v>#N/A</v>
      </c>
      <c r="CC872" t="e">
        <f t="shared" ca="1" si="2374"/>
        <v>#N/A</v>
      </c>
      <c r="CD872" t="e">
        <f t="shared" ca="1" si="2374"/>
        <v>#N/A</v>
      </c>
      <c r="CE872" t="e">
        <f t="shared" ca="1" si="2374"/>
        <v>#N/A</v>
      </c>
      <c r="CF872" s="91" t="e">
        <f t="shared" ca="1" si="2374"/>
        <v>#N/A</v>
      </c>
      <c r="CG872" t="e">
        <f t="shared" ca="1" si="2374"/>
        <v>#N/A</v>
      </c>
      <c r="CH872" t="e">
        <f t="shared" ca="1" si="2374"/>
        <v>#N/A</v>
      </c>
      <c r="CI872" t="e">
        <f t="shared" ca="1" si="2374"/>
        <v>#N/A</v>
      </c>
      <c r="CJ872" t="e">
        <f t="shared" ca="1" si="2374"/>
        <v>#N/A</v>
      </c>
      <c r="CK872" t="e">
        <f t="shared" ref="CK872:EN872" ca="1" si="2375">SUMIF($H$846:$H$866,"Yes",CK$846:CK$866)</f>
        <v>#N/A</v>
      </c>
      <c r="CL872" t="e">
        <f t="shared" ca="1" si="2375"/>
        <v>#N/A</v>
      </c>
      <c r="CM872" t="e">
        <f t="shared" ca="1" si="2375"/>
        <v>#N/A</v>
      </c>
      <c r="CN872" t="e">
        <f t="shared" ca="1" si="2375"/>
        <v>#N/A</v>
      </c>
      <c r="CO872" t="e">
        <f t="shared" ca="1" si="2375"/>
        <v>#N/A</v>
      </c>
      <c r="CP872" t="e">
        <f t="shared" ca="1" si="2375"/>
        <v>#N/A</v>
      </c>
      <c r="CQ872" t="e">
        <f t="shared" ca="1" si="2375"/>
        <v>#N/A</v>
      </c>
      <c r="CR872" t="e">
        <f t="shared" ca="1" si="2375"/>
        <v>#N/A</v>
      </c>
      <c r="CS872" t="e">
        <f t="shared" ca="1" si="2375"/>
        <v>#N/A</v>
      </c>
      <c r="CT872" t="e">
        <f t="shared" ca="1" si="2375"/>
        <v>#N/A</v>
      </c>
      <c r="CU872" t="e">
        <f t="shared" ca="1" si="2375"/>
        <v>#N/A</v>
      </c>
      <c r="CV872" t="e">
        <f t="shared" ca="1" si="2375"/>
        <v>#N/A</v>
      </c>
      <c r="CW872" t="e">
        <f t="shared" ca="1" si="2375"/>
        <v>#N/A</v>
      </c>
      <c r="CX872" t="e">
        <f t="shared" ca="1" si="2375"/>
        <v>#N/A</v>
      </c>
      <c r="CY872" t="e">
        <f t="shared" ca="1" si="2375"/>
        <v>#N/A</v>
      </c>
      <c r="CZ872" t="e">
        <f t="shared" ca="1" si="2375"/>
        <v>#N/A</v>
      </c>
      <c r="DA872" t="e">
        <f t="shared" ca="1" si="2375"/>
        <v>#N/A</v>
      </c>
      <c r="DB872" t="e">
        <f t="shared" ca="1" si="2375"/>
        <v>#N/A</v>
      </c>
      <c r="DC872" t="e">
        <f t="shared" ca="1" si="2375"/>
        <v>#N/A</v>
      </c>
      <c r="DD872" t="e">
        <f t="shared" ca="1" si="2375"/>
        <v>#N/A</v>
      </c>
      <c r="DE872" t="e">
        <f t="shared" ca="1" si="2375"/>
        <v>#N/A</v>
      </c>
      <c r="DF872" t="e">
        <f t="shared" ca="1" si="2375"/>
        <v>#N/A</v>
      </c>
      <c r="DG872" t="e">
        <f t="shared" ca="1" si="2375"/>
        <v>#N/A</v>
      </c>
      <c r="DH872" t="e">
        <f t="shared" ca="1" si="2375"/>
        <v>#N/A</v>
      </c>
      <c r="DI872" t="e">
        <f t="shared" ca="1" si="2375"/>
        <v>#N/A</v>
      </c>
      <c r="DJ872" s="91" t="e">
        <f t="shared" ca="1" si="2375"/>
        <v>#N/A</v>
      </c>
      <c r="DK872" t="e">
        <f t="shared" ca="1" si="2375"/>
        <v>#N/A</v>
      </c>
      <c r="DL872" t="e">
        <f t="shared" ca="1" si="2375"/>
        <v>#N/A</v>
      </c>
      <c r="DM872" t="e">
        <f t="shared" ca="1" si="2375"/>
        <v>#N/A</v>
      </c>
      <c r="DN872" t="e">
        <f t="shared" ca="1" si="2375"/>
        <v>#N/A</v>
      </c>
      <c r="DO872" t="e">
        <f t="shared" ca="1" si="2375"/>
        <v>#N/A</v>
      </c>
      <c r="DP872" t="e">
        <f t="shared" ca="1" si="2375"/>
        <v>#N/A</v>
      </c>
      <c r="DQ872" t="e">
        <f t="shared" ca="1" si="2375"/>
        <v>#N/A</v>
      </c>
      <c r="DR872" t="e">
        <f t="shared" ca="1" si="2375"/>
        <v>#N/A</v>
      </c>
      <c r="DS872" t="e">
        <f t="shared" ca="1" si="2375"/>
        <v>#N/A</v>
      </c>
      <c r="DT872" t="e">
        <f t="shared" ca="1" si="2375"/>
        <v>#N/A</v>
      </c>
      <c r="DU872" t="e">
        <f t="shared" ca="1" si="2375"/>
        <v>#N/A</v>
      </c>
      <c r="DV872" t="e">
        <f t="shared" ca="1" si="2375"/>
        <v>#N/A</v>
      </c>
      <c r="DW872" t="e">
        <f t="shared" ca="1" si="2375"/>
        <v>#N/A</v>
      </c>
      <c r="DX872" t="e">
        <f t="shared" ca="1" si="2375"/>
        <v>#N/A</v>
      </c>
      <c r="DY872" t="e">
        <f t="shared" ca="1" si="2375"/>
        <v>#N/A</v>
      </c>
      <c r="DZ872" t="e">
        <f t="shared" ca="1" si="2375"/>
        <v>#N/A</v>
      </c>
      <c r="EA872" t="e">
        <f t="shared" ca="1" si="2375"/>
        <v>#N/A</v>
      </c>
      <c r="EB872" t="e">
        <f t="shared" ca="1" si="2375"/>
        <v>#N/A</v>
      </c>
      <c r="EC872" t="e">
        <f t="shared" ca="1" si="2375"/>
        <v>#N/A</v>
      </c>
      <c r="ED872" t="e">
        <f t="shared" ca="1" si="2375"/>
        <v>#N/A</v>
      </c>
      <c r="EE872" t="e">
        <f t="shared" ca="1" si="2375"/>
        <v>#N/A</v>
      </c>
      <c r="EF872" t="e">
        <f t="shared" ca="1" si="2375"/>
        <v>#N/A</v>
      </c>
      <c r="EG872" t="e">
        <f t="shared" ca="1" si="2375"/>
        <v>#N/A</v>
      </c>
      <c r="EH872" t="e">
        <f t="shared" ca="1" si="2375"/>
        <v>#N/A</v>
      </c>
      <c r="EI872" t="e">
        <f t="shared" ca="1" si="2375"/>
        <v>#N/A</v>
      </c>
      <c r="EJ872" t="e">
        <f t="shared" ca="1" si="2375"/>
        <v>#N/A</v>
      </c>
      <c r="EK872" t="e">
        <f t="shared" ca="1" si="2375"/>
        <v>#N/A</v>
      </c>
      <c r="EL872" t="e">
        <f t="shared" ca="1" si="2375"/>
        <v>#N/A</v>
      </c>
      <c r="EM872" t="e">
        <f t="shared" ca="1" si="2375"/>
        <v>#N/A</v>
      </c>
      <c r="EN872" s="91" t="e">
        <f t="shared" ca="1" si="2375"/>
        <v>#N/A</v>
      </c>
    </row>
    <row r="873" spans="1:144">
      <c r="T873" t="s">
        <v>565</v>
      </c>
      <c r="U873" t="s">
        <v>579</v>
      </c>
      <c r="V873" t="s">
        <v>604</v>
      </c>
      <c r="X873" s="91">
        <f>SUMIF($I$846:$I$866,"Yes",X$846:X$866)</f>
        <v>0</v>
      </c>
      <c r="Y873" t="e">
        <f t="shared" ref="Y873:CJ873" si="2376">SUMIF($I$846:$I$866,"Yes",Y$846:Y$866)</f>
        <v>#N/A</v>
      </c>
      <c r="Z873" t="e">
        <f t="shared" si="2376"/>
        <v>#N/A</v>
      </c>
      <c r="AA873" t="e">
        <f t="shared" si="2376"/>
        <v>#N/A</v>
      </c>
      <c r="AB873" t="e">
        <f t="shared" si="2376"/>
        <v>#N/A</v>
      </c>
      <c r="AC873" t="e">
        <f t="shared" si="2376"/>
        <v>#N/A</v>
      </c>
      <c r="AD873" t="e">
        <f t="shared" si="2376"/>
        <v>#N/A</v>
      </c>
      <c r="AE873" t="e">
        <f t="shared" si="2376"/>
        <v>#N/A</v>
      </c>
      <c r="AF873" t="e">
        <f t="shared" si="2376"/>
        <v>#N/A</v>
      </c>
      <c r="AG873" t="e">
        <f t="shared" si="2376"/>
        <v>#N/A</v>
      </c>
      <c r="AH873" t="e">
        <f t="shared" si="2376"/>
        <v>#N/A</v>
      </c>
      <c r="AI873" t="e">
        <f t="shared" si="2376"/>
        <v>#N/A</v>
      </c>
      <c r="AJ873" t="e">
        <f t="shared" si="2376"/>
        <v>#N/A</v>
      </c>
      <c r="AK873" t="e">
        <f t="shared" si="2376"/>
        <v>#N/A</v>
      </c>
      <c r="AL873" t="e">
        <f t="shared" si="2376"/>
        <v>#N/A</v>
      </c>
      <c r="AM873" t="e">
        <f t="shared" si="2376"/>
        <v>#N/A</v>
      </c>
      <c r="AN873" t="e">
        <f t="shared" si="2376"/>
        <v>#N/A</v>
      </c>
      <c r="AO873" t="e">
        <f t="shared" si="2376"/>
        <v>#N/A</v>
      </c>
      <c r="AP873" t="e">
        <f t="shared" si="2376"/>
        <v>#N/A</v>
      </c>
      <c r="AQ873" t="e">
        <f t="shared" si="2376"/>
        <v>#N/A</v>
      </c>
      <c r="AR873" t="e">
        <f t="shared" si="2376"/>
        <v>#N/A</v>
      </c>
      <c r="AS873" t="e">
        <f t="shared" si="2376"/>
        <v>#N/A</v>
      </c>
      <c r="AT873" t="e">
        <f t="shared" si="2376"/>
        <v>#N/A</v>
      </c>
      <c r="AU873" t="e">
        <f t="shared" si="2376"/>
        <v>#N/A</v>
      </c>
      <c r="AV873" t="e">
        <f t="shared" si="2376"/>
        <v>#N/A</v>
      </c>
      <c r="AW873" t="e">
        <f t="shared" si="2376"/>
        <v>#N/A</v>
      </c>
      <c r="AX873" t="e">
        <f t="shared" si="2376"/>
        <v>#N/A</v>
      </c>
      <c r="AY873" t="e">
        <f t="shared" si="2376"/>
        <v>#N/A</v>
      </c>
      <c r="AZ873" t="e">
        <f t="shared" si="2376"/>
        <v>#N/A</v>
      </c>
      <c r="BA873" t="e">
        <f t="shared" si="2376"/>
        <v>#N/A</v>
      </c>
      <c r="BB873" s="91" t="e">
        <f t="shared" si="2376"/>
        <v>#N/A</v>
      </c>
      <c r="BC873" t="e">
        <f t="shared" si="2376"/>
        <v>#N/A</v>
      </c>
      <c r="BD873" t="e">
        <f t="shared" si="2376"/>
        <v>#N/A</v>
      </c>
      <c r="BE873" t="e">
        <f t="shared" si="2376"/>
        <v>#N/A</v>
      </c>
      <c r="BF873" t="e">
        <f t="shared" si="2376"/>
        <v>#N/A</v>
      </c>
      <c r="BG873" t="e">
        <f t="shared" si="2376"/>
        <v>#N/A</v>
      </c>
      <c r="BH873" t="e">
        <f t="shared" si="2376"/>
        <v>#N/A</v>
      </c>
      <c r="BI873" t="e">
        <f t="shared" si="2376"/>
        <v>#N/A</v>
      </c>
      <c r="BJ873" t="e">
        <f t="shared" si="2376"/>
        <v>#N/A</v>
      </c>
      <c r="BK873" t="e">
        <f t="shared" si="2376"/>
        <v>#N/A</v>
      </c>
      <c r="BL873" t="e">
        <f t="shared" si="2376"/>
        <v>#N/A</v>
      </c>
      <c r="BM873" t="e">
        <f t="shared" si="2376"/>
        <v>#N/A</v>
      </c>
      <c r="BN873" t="e">
        <f t="shared" si="2376"/>
        <v>#N/A</v>
      </c>
      <c r="BO873" t="e">
        <f t="shared" si="2376"/>
        <v>#N/A</v>
      </c>
      <c r="BP873" t="e">
        <f t="shared" si="2376"/>
        <v>#N/A</v>
      </c>
      <c r="BQ873" t="e">
        <f t="shared" si="2376"/>
        <v>#N/A</v>
      </c>
      <c r="BR873" t="e">
        <f t="shared" si="2376"/>
        <v>#N/A</v>
      </c>
      <c r="BS873" t="e">
        <f t="shared" si="2376"/>
        <v>#N/A</v>
      </c>
      <c r="BT873" t="e">
        <f t="shared" si="2376"/>
        <v>#N/A</v>
      </c>
      <c r="BU873" t="e">
        <f t="shared" si="2376"/>
        <v>#N/A</v>
      </c>
      <c r="BV873" t="e">
        <f t="shared" si="2376"/>
        <v>#N/A</v>
      </c>
      <c r="BW873" t="e">
        <f t="shared" si="2376"/>
        <v>#N/A</v>
      </c>
      <c r="BX873" t="e">
        <f t="shared" si="2376"/>
        <v>#N/A</v>
      </c>
      <c r="BY873" t="e">
        <f t="shared" si="2376"/>
        <v>#N/A</v>
      </c>
      <c r="BZ873" t="e">
        <f t="shared" si="2376"/>
        <v>#N/A</v>
      </c>
      <c r="CA873" t="e">
        <f t="shared" si="2376"/>
        <v>#N/A</v>
      </c>
      <c r="CB873" t="e">
        <f t="shared" si="2376"/>
        <v>#N/A</v>
      </c>
      <c r="CC873" t="e">
        <f t="shared" si="2376"/>
        <v>#N/A</v>
      </c>
      <c r="CD873" t="e">
        <f t="shared" si="2376"/>
        <v>#N/A</v>
      </c>
      <c r="CE873" t="e">
        <f t="shared" si="2376"/>
        <v>#N/A</v>
      </c>
      <c r="CF873" s="91" t="e">
        <f t="shared" si="2376"/>
        <v>#N/A</v>
      </c>
      <c r="CG873" t="e">
        <f t="shared" si="2376"/>
        <v>#N/A</v>
      </c>
      <c r="CH873" t="e">
        <f t="shared" si="2376"/>
        <v>#N/A</v>
      </c>
      <c r="CI873" t="e">
        <f t="shared" si="2376"/>
        <v>#N/A</v>
      </c>
      <c r="CJ873" t="e">
        <f t="shared" si="2376"/>
        <v>#N/A</v>
      </c>
      <c r="CK873" t="e">
        <f t="shared" ref="CK873:EN873" si="2377">SUMIF($I$846:$I$866,"Yes",CK$846:CK$866)</f>
        <v>#N/A</v>
      </c>
      <c r="CL873" t="e">
        <f t="shared" si="2377"/>
        <v>#N/A</v>
      </c>
      <c r="CM873" t="e">
        <f t="shared" si="2377"/>
        <v>#N/A</v>
      </c>
      <c r="CN873" t="e">
        <f t="shared" si="2377"/>
        <v>#N/A</v>
      </c>
      <c r="CO873" t="e">
        <f t="shared" si="2377"/>
        <v>#N/A</v>
      </c>
      <c r="CP873" t="e">
        <f t="shared" si="2377"/>
        <v>#N/A</v>
      </c>
      <c r="CQ873" t="e">
        <f t="shared" si="2377"/>
        <v>#N/A</v>
      </c>
      <c r="CR873" t="e">
        <f t="shared" si="2377"/>
        <v>#N/A</v>
      </c>
      <c r="CS873" t="e">
        <f t="shared" si="2377"/>
        <v>#N/A</v>
      </c>
      <c r="CT873" t="e">
        <f t="shared" si="2377"/>
        <v>#N/A</v>
      </c>
      <c r="CU873" t="e">
        <f t="shared" si="2377"/>
        <v>#N/A</v>
      </c>
      <c r="CV873" t="e">
        <f t="shared" si="2377"/>
        <v>#N/A</v>
      </c>
      <c r="CW873" t="e">
        <f t="shared" si="2377"/>
        <v>#N/A</v>
      </c>
      <c r="CX873" t="e">
        <f t="shared" si="2377"/>
        <v>#N/A</v>
      </c>
      <c r="CY873" t="e">
        <f t="shared" si="2377"/>
        <v>#N/A</v>
      </c>
      <c r="CZ873" t="e">
        <f t="shared" si="2377"/>
        <v>#N/A</v>
      </c>
      <c r="DA873" t="e">
        <f t="shared" si="2377"/>
        <v>#N/A</v>
      </c>
      <c r="DB873" t="e">
        <f t="shared" si="2377"/>
        <v>#N/A</v>
      </c>
      <c r="DC873" t="e">
        <f t="shared" si="2377"/>
        <v>#N/A</v>
      </c>
      <c r="DD873" t="e">
        <f t="shared" si="2377"/>
        <v>#N/A</v>
      </c>
      <c r="DE873" t="e">
        <f t="shared" si="2377"/>
        <v>#N/A</v>
      </c>
      <c r="DF873" t="e">
        <f t="shared" si="2377"/>
        <v>#N/A</v>
      </c>
      <c r="DG873" t="e">
        <f t="shared" si="2377"/>
        <v>#N/A</v>
      </c>
      <c r="DH873" t="e">
        <f t="shared" si="2377"/>
        <v>#N/A</v>
      </c>
      <c r="DI873" t="e">
        <f t="shared" si="2377"/>
        <v>#N/A</v>
      </c>
      <c r="DJ873" s="91" t="e">
        <f t="shared" si="2377"/>
        <v>#N/A</v>
      </c>
      <c r="DK873" t="e">
        <f t="shared" si="2377"/>
        <v>#N/A</v>
      </c>
      <c r="DL873" t="e">
        <f t="shared" si="2377"/>
        <v>#N/A</v>
      </c>
      <c r="DM873" t="e">
        <f t="shared" si="2377"/>
        <v>#N/A</v>
      </c>
      <c r="DN873" t="e">
        <f t="shared" si="2377"/>
        <v>#N/A</v>
      </c>
      <c r="DO873" t="e">
        <f t="shared" si="2377"/>
        <v>#N/A</v>
      </c>
      <c r="DP873" t="e">
        <f t="shared" si="2377"/>
        <v>#N/A</v>
      </c>
      <c r="DQ873" t="e">
        <f t="shared" si="2377"/>
        <v>#N/A</v>
      </c>
      <c r="DR873" t="e">
        <f t="shared" si="2377"/>
        <v>#N/A</v>
      </c>
      <c r="DS873" t="e">
        <f t="shared" si="2377"/>
        <v>#N/A</v>
      </c>
      <c r="DT873" t="e">
        <f t="shared" si="2377"/>
        <v>#N/A</v>
      </c>
      <c r="DU873" t="e">
        <f t="shared" si="2377"/>
        <v>#N/A</v>
      </c>
      <c r="DV873" t="e">
        <f t="shared" si="2377"/>
        <v>#N/A</v>
      </c>
      <c r="DW873" t="e">
        <f t="shared" si="2377"/>
        <v>#N/A</v>
      </c>
      <c r="DX873" t="e">
        <f t="shared" si="2377"/>
        <v>#N/A</v>
      </c>
      <c r="DY873" t="e">
        <f t="shared" si="2377"/>
        <v>#N/A</v>
      </c>
      <c r="DZ873" t="e">
        <f t="shared" si="2377"/>
        <v>#N/A</v>
      </c>
      <c r="EA873" t="e">
        <f t="shared" si="2377"/>
        <v>#N/A</v>
      </c>
      <c r="EB873" t="e">
        <f t="shared" si="2377"/>
        <v>#N/A</v>
      </c>
      <c r="EC873" t="e">
        <f t="shared" si="2377"/>
        <v>#N/A</v>
      </c>
      <c r="ED873" t="e">
        <f t="shared" si="2377"/>
        <v>#N/A</v>
      </c>
      <c r="EE873" t="e">
        <f t="shared" si="2377"/>
        <v>#N/A</v>
      </c>
      <c r="EF873" t="e">
        <f t="shared" si="2377"/>
        <v>#N/A</v>
      </c>
      <c r="EG873" t="e">
        <f t="shared" si="2377"/>
        <v>#N/A</v>
      </c>
      <c r="EH873" t="e">
        <f t="shared" si="2377"/>
        <v>#N/A</v>
      </c>
      <c r="EI873" t="e">
        <f t="shared" si="2377"/>
        <v>#N/A</v>
      </c>
      <c r="EJ873" t="e">
        <f t="shared" si="2377"/>
        <v>#N/A</v>
      </c>
      <c r="EK873" t="e">
        <f t="shared" si="2377"/>
        <v>#N/A</v>
      </c>
      <c r="EL873" t="e">
        <f t="shared" si="2377"/>
        <v>#N/A</v>
      </c>
      <c r="EM873" t="e">
        <f t="shared" si="2377"/>
        <v>#N/A</v>
      </c>
      <c r="EN873" s="91" t="e">
        <f t="shared" si="2377"/>
        <v>#N/A</v>
      </c>
    </row>
    <row r="874" spans="1:144">
      <c r="T874" t="s">
        <v>565</v>
      </c>
      <c r="U874" t="s">
        <v>580</v>
      </c>
      <c r="V874" t="s">
        <v>604</v>
      </c>
      <c r="X874" s="91">
        <f ca="1">SUMIF($J$846:$J$866,"Yes",X$846:X$866)</f>
        <v>0</v>
      </c>
      <c r="Y874">
        <f t="shared" ref="Y874:CJ874" ca="1" si="2378">SUMIF($J$846:$J$866,"Yes",Y$846:Y$866)</f>
        <v>0</v>
      </c>
      <c r="Z874">
        <f t="shared" ca="1" si="2378"/>
        <v>0</v>
      </c>
      <c r="AA874">
        <f t="shared" ca="1" si="2378"/>
        <v>0</v>
      </c>
      <c r="AB874">
        <f t="shared" ca="1" si="2378"/>
        <v>0</v>
      </c>
      <c r="AC874">
        <f t="shared" ca="1" si="2378"/>
        <v>0</v>
      </c>
      <c r="AD874">
        <f t="shared" ca="1" si="2378"/>
        <v>0</v>
      </c>
      <c r="AE874">
        <f t="shared" ca="1" si="2378"/>
        <v>0</v>
      </c>
      <c r="AF874">
        <f t="shared" ca="1" si="2378"/>
        <v>0</v>
      </c>
      <c r="AG874">
        <f t="shared" ca="1" si="2378"/>
        <v>0</v>
      </c>
      <c r="AH874">
        <f t="shared" ca="1" si="2378"/>
        <v>0</v>
      </c>
      <c r="AI874">
        <f t="shared" ca="1" si="2378"/>
        <v>0</v>
      </c>
      <c r="AJ874">
        <f t="shared" ca="1" si="2378"/>
        <v>0</v>
      </c>
      <c r="AK874">
        <f t="shared" ca="1" si="2378"/>
        <v>0</v>
      </c>
      <c r="AL874">
        <f t="shared" ca="1" si="2378"/>
        <v>0</v>
      </c>
      <c r="AM874">
        <f t="shared" ca="1" si="2378"/>
        <v>0</v>
      </c>
      <c r="AN874">
        <f t="shared" ca="1" si="2378"/>
        <v>0</v>
      </c>
      <c r="AO874">
        <f t="shared" ca="1" si="2378"/>
        <v>0</v>
      </c>
      <c r="AP874">
        <f t="shared" ca="1" si="2378"/>
        <v>0</v>
      </c>
      <c r="AQ874">
        <f t="shared" ca="1" si="2378"/>
        <v>0</v>
      </c>
      <c r="AR874">
        <f t="shared" ca="1" si="2378"/>
        <v>0</v>
      </c>
      <c r="AS874">
        <f t="shared" ca="1" si="2378"/>
        <v>0</v>
      </c>
      <c r="AT874">
        <f t="shared" ca="1" si="2378"/>
        <v>0</v>
      </c>
      <c r="AU874">
        <f t="shared" ca="1" si="2378"/>
        <v>0</v>
      </c>
      <c r="AV874">
        <f t="shared" ca="1" si="2378"/>
        <v>0</v>
      </c>
      <c r="AW874">
        <f t="shared" ca="1" si="2378"/>
        <v>0</v>
      </c>
      <c r="AX874">
        <f t="shared" ca="1" si="2378"/>
        <v>0</v>
      </c>
      <c r="AY874">
        <f t="shared" ca="1" si="2378"/>
        <v>0</v>
      </c>
      <c r="AZ874">
        <f t="shared" ca="1" si="2378"/>
        <v>0</v>
      </c>
      <c r="BA874">
        <f t="shared" ca="1" si="2378"/>
        <v>0</v>
      </c>
      <c r="BB874" s="91">
        <f t="shared" ca="1" si="2378"/>
        <v>0</v>
      </c>
      <c r="BC874">
        <f t="shared" ca="1" si="2378"/>
        <v>0</v>
      </c>
      <c r="BD874">
        <f t="shared" ca="1" si="2378"/>
        <v>0</v>
      </c>
      <c r="BE874">
        <f t="shared" ca="1" si="2378"/>
        <v>0</v>
      </c>
      <c r="BF874">
        <f t="shared" ca="1" si="2378"/>
        <v>0</v>
      </c>
      <c r="BG874">
        <f t="shared" ca="1" si="2378"/>
        <v>0</v>
      </c>
      <c r="BH874">
        <f t="shared" ca="1" si="2378"/>
        <v>0</v>
      </c>
      <c r="BI874">
        <f t="shared" ca="1" si="2378"/>
        <v>0</v>
      </c>
      <c r="BJ874">
        <f t="shared" ca="1" si="2378"/>
        <v>0</v>
      </c>
      <c r="BK874">
        <f t="shared" ca="1" si="2378"/>
        <v>0</v>
      </c>
      <c r="BL874">
        <f t="shared" ca="1" si="2378"/>
        <v>0</v>
      </c>
      <c r="BM874">
        <f t="shared" ca="1" si="2378"/>
        <v>0</v>
      </c>
      <c r="BN874">
        <f t="shared" ca="1" si="2378"/>
        <v>0</v>
      </c>
      <c r="BO874">
        <f t="shared" ca="1" si="2378"/>
        <v>0</v>
      </c>
      <c r="BP874">
        <f t="shared" ca="1" si="2378"/>
        <v>0</v>
      </c>
      <c r="BQ874">
        <f t="shared" ca="1" si="2378"/>
        <v>0</v>
      </c>
      <c r="BR874">
        <f t="shared" ca="1" si="2378"/>
        <v>0</v>
      </c>
      <c r="BS874">
        <f t="shared" ca="1" si="2378"/>
        <v>0</v>
      </c>
      <c r="BT874">
        <f t="shared" ca="1" si="2378"/>
        <v>0</v>
      </c>
      <c r="BU874">
        <f t="shared" ca="1" si="2378"/>
        <v>0</v>
      </c>
      <c r="BV874">
        <f t="shared" ca="1" si="2378"/>
        <v>0</v>
      </c>
      <c r="BW874">
        <f t="shared" ca="1" si="2378"/>
        <v>0</v>
      </c>
      <c r="BX874">
        <f t="shared" ca="1" si="2378"/>
        <v>0</v>
      </c>
      <c r="BY874">
        <f t="shared" ca="1" si="2378"/>
        <v>0</v>
      </c>
      <c r="BZ874">
        <f t="shared" ca="1" si="2378"/>
        <v>0</v>
      </c>
      <c r="CA874">
        <f t="shared" ca="1" si="2378"/>
        <v>0</v>
      </c>
      <c r="CB874">
        <f t="shared" ca="1" si="2378"/>
        <v>0</v>
      </c>
      <c r="CC874">
        <f t="shared" ca="1" si="2378"/>
        <v>0</v>
      </c>
      <c r="CD874">
        <f t="shared" ca="1" si="2378"/>
        <v>0</v>
      </c>
      <c r="CE874">
        <f t="shared" ca="1" si="2378"/>
        <v>0</v>
      </c>
      <c r="CF874" s="91">
        <f t="shared" ca="1" si="2378"/>
        <v>0</v>
      </c>
      <c r="CG874">
        <f t="shared" ca="1" si="2378"/>
        <v>0</v>
      </c>
      <c r="CH874">
        <f t="shared" ca="1" si="2378"/>
        <v>0</v>
      </c>
      <c r="CI874">
        <f t="shared" ca="1" si="2378"/>
        <v>0</v>
      </c>
      <c r="CJ874">
        <f t="shared" ca="1" si="2378"/>
        <v>0</v>
      </c>
      <c r="CK874">
        <f t="shared" ref="CK874:EN874" ca="1" si="2379">SUMIF($J$846:$J$866,"Yes",CK$846:CK$866)</f>
        <v>0</v>
      </c>
      <c r="CL874">
        <f t="shared" ca="1" si="2379"/>
        <v>0</v>
      </c>
      <c r="CM874">
        <f t="shared" ca="1" si="2379"/>
        <v>0</v>
      </c>
      <c r="CN874">
        <f t="shared" ca="1" si="2379"/>
        <v>0</v>
      </c>
      <c r="CO874">
        <f t="shared" ca="1" si="2379"/>
        <v>0</v>
      </c>
      <c r="CP874">
        <f t="shared" ca="1" si="2379"/>
        <v>0</v>
      </c>
      <c r="CQ874">
        <f t="shared" ca="1" si="2379"/>
        <v>0</v>
      </c>
      <c r="CR874">
        <f t="shared" ca="1" si="2379"/>
        <v>0</v>
      </c>
      <c r="CS874">
        <f t="shared" ca="1" si="2379"/>
        <v>0</v>
      </c>
      <c r="CT874">
        <f t="shared" ca="1" si="2379"/>
        <v>0</v>
      </c>
      <c r="CU874">
        <f t="shared" ca="1" si="2379"/>
        <v>0</v>
      </c>
      <c r="CV874">
        <f t="shared" ca="1" si="2379"/>
        <v>0</v>
      </c>
      <c r="CW874">
        <f t="shared" ca="1" si="2379"/>
        <v>0</v>
      </c>
      <c r="CX874">
        <f t="shared" ca="1" si="2379"/>
        <v>0</v>
      </c>
      <c r="CY874">
        <f t="shared" ca="1" si="2379"/>
        <v>0</v>
      </c>
      <c r="CZ874">
        <f t="shared" ca="1" si="2379"/>
        <v>0</v>
      </c>
      <c r="DA874">
        <f t="shared" ca="1" si="2379"/>
        <v>0</v>
      </c>
      <c r="DB874">
        <f t="shared" ca="1" si="2379"/>
        <v>0</v>
      </c>
      <c r="DC874">
        <f t="shared" ca="1" si="2379"/>
        <v>0</v>
      </c>
      <c r="DD874">
        <f t="shared" ca="1" si="2379"/>
        <v>0</v>
      </c>
      <c r="DE874">
        <f t="shared" ca="1" si="2379"/>
        <v>0</v>
      </c>
      <c r="DF874">
        <f t="shared" ca="1" si="2379"/>
        <v>0</v>
      </c>
      <c r="DG874">
        <f t="shared" ca="1" si="2379"/>
        <v>0</v>
      </c>
      <c r="DH874">
        <f t="shared" ca="1" si="2379"/>
        <v>0</v>
      </c>
      <c r="DI874">
        <f t="shared" ca="1" si="2379"/>
        <v>0</v>
      </c>
      <c r="DJ874" s="91">
        <f t="shared" ca="1" si="2379"/>
        <v>0</v>
      </c>
      <c r="DK874">
        <f t="shared" ca="1" si="2379"/>
        <v>0</v>
      </c>
      <c r="DL874">
        <f t="shared" ca="1" si="2379"/>
        <v>0</v>
      </c>
      <c r="DM874">
        <f t="shared" ca="1" si="2379"/>
        <v>0</v>
      </c>
      <c r="DN874">
        <f t="shared" ca="1" si="2379"/>
        <v>0</v>
      </c>
      <c r="DO874">
        <f t="shared" ca="1" si="2379"/>
        <v>0</v>
      </c>
      <c r="DP874">
        <f t="shared" ca="1" si="2379"/>
        <v>0</v>
      </c>
      <c r="DQ874">
        <f t="shared" ca="1" si="2379"/>
        <v>0</v>
      </c>
      <c r="DR874">
        <f t="shared" ca="1" si="2379"/>
        <v>0</v>
      </c>
      <c r="DS874">
        <f t="shared" ca="1" si="2379"/>
        <v>0</v>
      </c>
      <c r="DT874">
        <f t="shared" ca="1" si="2379"/>
        <v>0</v>
      </c>
      <c r="DU874">
        <f t="shared" ca="1" si="2379"/>
        <v>0</v>
      </c>
      <c r="DV874">
        <f t="shared" ca="1" si="2379"/>
        <v>0</v>
      </c>
      <c r="DW874">
        <f t="shared" ca="1" si="2379"/>
        <v>0</v>
      </c>
      <c r="DX874">
        <f t="shared" ca="1" si="2379"/>
        <v>0</v>
      </c>
      <c r="DY874">
        <f t="shared" ca="1" si="2379"/>
        <v>0</v>
      </c>
      <c r="DZ874">
        <f t="shared" ca="1" si="2379"/>
        <v>0</v>
      </c>
      <c r="EA874">
        <f t="shared" ca="1" si="2379"/>
        <v>0</v>
      </c>
      <c r="EB874">
        <f t="shared" ca="1" si="2379"/>
        <v>0</v>
      </c>
      <c r="EC874">
        <f t="shared" ca="1" si="2379"/>
        <v>0</v>
      </c>
      <c r="ED874">
        <f t="shared" ca="1" si="2379"/>
        <v>0</v>
      </c>
      <c r="EE874">
        <f t="shared" ca="1" si="2379"/>
        <v>0</v>
      </c>
      <c r="EF874">
        <f t="shared" ca="1" si="2379"/>
        <v>0</v>
      </c>
      <c r="EG874">
        <f t="shared" ca="1" si="2379"/>
        <v>0</v>
      </c>
      <c r="EH874">
        <f t="shared" ca="1" si="2379"/>
        <v>0</v>
      </c>
      <c r="EI874">
        <f t="shared" ca="1" si="2379"/>
        <v>0</v>
      </c>
      <c r="EJ874">
        <f t="shared" ca="1" si="2379"/>
        <v>0</v>
      </c>
      <c r="EK874">
        <f t="shared" ca="1" si="2379"/>
        <v>0</v>
      </c>
      <c r="EL874">
        <f t="shared" ca="1" si="2379"/>
        <v>0</v>
      </c>
      <c r="EM874">
        <f t="shared" ca="1" si="2379"/>
        <v>0</v>
      </c>
      <c r="EN874" s="91">
        <f t="shared" ca="1" si="2379"/>
        <v>0</v>
      </c>
    </row>
    <row r="878" spans="1:144" s="39" customFormat="1">
      <c r="A878" s="39" t="s">
        <v>650</v>
      </c>
    </row>
    <row r="880" spans="1:144" ht="39" customHeight="1">
      <c r="A880" s="70" t="s">
        <v>31</v>
      </c>
      <c r="B880" s="71" t="s">
        <v>433</v>
      </c>
      <c r="C880" s="71" t="s">
        <v>623</v>
      </c>
      <c r="D880" s="71" t="s">
        <v>244</v>
      </c>
      <c r="E880" s="71" t="s">
        <v>245</v>
      </c>
      <c r="F880" s="71" t="s">
        <v>177</v>
      </c>
      <c r="G880" s="71" t="s">
        <v>291</v>
      </c>
      <c r="H880" s="71" t="s">
        <v>292</v>
      </c>
      <c r="I880" s="71" t="s">
        <v>246</v>
      </c>
      <c r="J880" s="71" t="s">
        <v>293</v>
      </c>
      <c r="K880" s="71" t="s">
        <v>294</v>
      </c>
      <c r="L880" s="71" t="s">
        <v>295</v>
      </c>
      <c r="M880" s="71" t="s">
        <v>296</v>
      </c>
      <c r="N880" s="71" t="s">
        <v>297</v>
      </c>
      <c r="O880" s="71" t="s">
        <v>298</v>
      </c>
      <c r="P880" s="99" t="s">
        <v>365</v>
      </c>
      <c r="Q880" s="71" t="s">
        <v>624</v>
      </c>
      <c r="R880" s="99" t="s">
        <v>625</v>
      </c>
      <c r="S880" s="99" t="s">
        <v>364</v>
      </c>
      <c r="T880" s="71" t="s">
        <v>626</v>
      </c>
      <c r="U880" s="99" t="s">
        <v>627</v>
      </c>
      <c r="V880" s="99" t="s">
        <v>236</v>
      </c>
    </row>
    <row r="881" spans="1:22">
      <c r="A881" s="72" t="s">
        <v>0</v>
      </c>
      <c r="B881" s="64">
        <f ca="1">SUMIFS(Carbon_byElement_A1A3[60],$A$11:$A$60,Carbon_byAspect_new[[#This Row],[Building Aspect]],$D$11:$D$60,"New")</f>
        <v>0</v>
      </c>
      <c r="C881" s="71">
        <f ca="1">SUMIFS(Carbon_byElement_A1A3_bio[60],$A$65:$A$114,Carbon_byAspect_new[[#This Row],[Building Aspect]],$D$65:$D$114,"New")</f>
        <v>0</v>
      </c>
      <c r="D881" s="71">
        <f ca="1">SUMIFS(Carbon_byElement_A4[60],$A$119:$A$168,Carbon_byAspect_new[[#This Row],[Building Aspect]],$D$119:$D$168,"New")</f>
        <v>0</v>
      </c>
      <c r="E881" s="71">
        <f ca="1">SUMIFS(Carbon_byElement_A5[60],$A$173:$A$222,Carbon_byAspect_new[[#This Row],[Building Aspect]],$D$173:$D$222,"New")</f>
        <v>0</v>
      </c>
      <c r="F881" s="71" t="e">
        <f ca="1">SUMIF($A$227:$A$276,Carbon_byAspect_new[[#This Row],[Building Aspect]],Carbon_byElement_B1[60])</f>
        <v>#N/A</v>
      </c>
      <c r="G881" s="71" t="e">
        <f ca="1">SUMIF($A$281:$A$330,Carbon_byAspect_new[[#This Row],[Building Aspect]],Carbon_byElement_B2[60])</f>
        <v>#N/A</v>
      </c>
      <c r="H881" s="71" t="e">
        <f ca="1">SUMIF($A$335:$A$384,Carbon_byAspect_new[[#This Row],[Building Aspect]],Carbon_byElement_B3[60])</f>
        <v>#N/A</v>
      </c>
      <c r="I881" s="71">
        <f ca="1">SUMIF($A$389:$A$438,Carbon_byAspect_new[[#This Row],[Building Aspect]],Carbon_byElement_B4[60])</f>
        <v>0</v>
      </c>
      <c r="J881" s="71">
        <f ca="1">SUMIF($A$443:$A$492,Carbon_byAspect_new[[#This Row],[Building Aspect]],Carbon_byElement_B5[60])</f>
        <v>0</v>
      </c>
      <c r="K881" s="71" t="e">
        <f ca="1">SUMIF($A$521:$A$570,Carbon_byAspect_new[[#This Row],[Building Aspect]],Carbon_byElement_C1[60])</f>
        <v>#N/A</v>
      </c>
      <c r="L881" s="71" t="e">
        <f ca="1">SUMIF($A$575:$A$624,Carbon_byAspect_new[[#This Row],[Building Aspect]],Carbon_byElement_C2[60])</f>
        <v>#N/A</v>
      </c>
      <c r="M881" s="71" t="e">
        <f ca="1">SUMIF($A$629:$A$678,Carbon_byAspect_new[[#This Row],[Building Aspect]],Carbon_byElement_C3[60])</f>
        <v>#N/A</v>
      </c>
      <c r="N881" s="71" t="e">
        <f ca="1">SUMIF($A$683:$A$732,Carbon_byAspect_new[[#This Row],[Building Aspect]],Carbon_byElement_C4[60])</f>
        <v>#N/A</v>
      </c>
      <c r="O881" s="64">
        <f ca="1">SUMIFS(Carbon_byElement_D[60],$A$737:$A$786,Carbon_byAspect_new[[#This Row],[Building Aspect]],$D$737:$D$786,"New")</f>
        <v>0</v>
      </c>
      <c r="P881" s="136" t="e">
        <f ca="1">SUM(Carbon_byAspect_new[[#This Row],[A1 - A3]],Carbon_byAspect_new[[#This Row],[A4]:[C4]])/1000</f>
        <v>#N/A</v>
      </c>
      <c r="Q881" s="136">
        <f ca="1">Carbon_byAspect_new[[#This Row],[A1 - A3 Biogenic]]/1000</f>
        <v>0</v>
      </c>
      <c r="R881" s="136">
        <f ca="1">Carbon_byAspect_new[[#This Row],[D]]/1000</f>
        <v>0</v>
      </c>
      <c r="S881" s="136" t="e">
        <f ca="1">SUM(Carbon_byAspect_new[[#This Row],[A1 - A3]],Carbon_byAspect_new[[#This Row],[A4]:[C4]])/Details_GIA</f>
        <v>#N/A</v>
      </c>
      <c r="T881" s="136" t="e">
        <f ca="1">Carbon_byAspect_new[[#This Row],[A1 - A3 Biogenic]]/Details_GIA</f>
        <v>#DIV/0!</v>
      </c>
      <c r="U881" s="136" t="e">
        <f ca="1">Carbon_byAspect_new[[#This Row],[D]]/Details_GIA</f>
        <v>#DIV/0!</v>
      </c>
      <c r="V881" s="128" t="e">
        <f ca="1">P881/SUM(Carbon_byAspect_new[Total A1-C4 (tCO2e)])</f>
        <v>#N/A</v>
      </c>
    </row>
    <row r="882" spans="1:22">
      <c r="A882" s="72" t="s">
        <v>7</v>
      </c>
      <c r="B882" s="64">
        <f ca="1">SUMIFS(Carbon_byElement_A1A3[60],$A$11:$A$60,Carbon_byAspect_new[[#This Row],[Building Aspect]],$D$11:$D$60,"New")</f>
        <v>0</v>
      </c>
      <c r="C882" s="64">
        <f ca="1">SUMIFS(Carbon_byElement_A1A3_bio[60],$A$65:$A$114,Carbon_byAspect_new[[#This Row],[Building Aspect]],$D$65:$D$114,"New")</f>
        <v>0</v>
      </c>
      <c r="D882" s="64">
        <f ca="1">SUMIFS(Carbon_byElement_A4[60],$A$119:$A$168,Carbon_byAspect_new[[#This Row],[Building Aspect]],$D$119:$D$168,"New")</f>
        <v>0</v>
      </c>
      <c r="E882" s="64">
        <f ca="1">SUMIFS(Carbon_byElement_A5[60],$A$173:$A$222,Carbon_byAspect_new[[#This Row],[Building Aspect]],$D$173:$D$222,"New")</f>
        <v>0</v>
      </c>
      <c r="F882" s="64" t="e">
        <f ca="1">SUMIF($A$227:$A$276,Carbon_byAspect_new[[#This Row],[Building Aspect]],Carbon_byElement_B1[60])</f>
        <v>#N/A</v>
      </c>
      <c r="G882" s="64" t="e">
        <f ca="1">SUMIF($A$281:$A$330,Carbon_byAspect_new[[#This Row],[Building Aspect]],Carbon_byElement_B2[60])</f>
        <v>#N/A</v>
      </c>
      <c r="H882" s="64" t="e">
        <f ca="1">SUMIF($A$335:$A$384,Carbon_byAspect_new[[#This Row],[Building Aspect]],Carbon_byElement_B3[60])</f>
        <v>#N/A</v>
      </c>
      <c r="I882" s="64">
        <f ca="1">SUMIF($A$389:$A$438,Carbon_byAspect_new[[#This Row],[Building Aspect]],Carbon_byElement_B4[60])</f>
        <v>0</v>
      </c>
      <c r="J882" s="64">
        <f ca="1">SUMIF($A$443:$A$492,Carbon_byAspect_new[[#This Row],[Building Aspect]],Carbon_byElement_B5[60])</f>
        <v>0</v>
      </c>
      <c r="K882" s="64" t="e">
        <f ca="1">SUMIF($A$521:$A$570,Carbon_byAspect_new[[#This Row],[Building Aspect]],Carbon_byElement_C1[60])</f>
        <v>#N/A</v>
      </c>
      <c r="L882" s="64" t="e">
        <f ca="1">SUMIF($A$575:$A$624,Carbon_byAspect_new[[#This Row],[Building Aspect]],Carbon_byElement_C2[60])</f>
        <v>#N/A</v>
      </c>
      <c r="M882" s="64" t="e">
        <f ca="1">SUMIF($A$629:$A$678,Carbon_byAspect_new[[#This Row],[Building Aspect]],Carbon_byElement_C3[60])</f>
        <v>#N/A</v>
      </c>
      <c r="N882" s="64" t="e">
        <f ca="1">SUMIF($A$683:$A$732,Carbon_byAspect_new[[#This Row],[Building Aspect]],Carbon_byElement_C4[60])</f>
        <v>#N/A</v>
      </c>
      <c r="O882" s="64">
        <f ca="1">SUMIFS(Carbon_byElement_D[60],$A$737:$A$786,Carbon_byAspect_new[[#This Row],[Building Aspect]],$D$737:$D$786,"New")</f>
        <v>0</v>
      </c>
      <c r="P882" s="74" t="e">
        <f ca="1">SUM(Carbon_byAspect_new[[#This Row],[A1 - A3]],Carbon_byAspect_new[[#This Row],[A4]:[C4]])/1000</f>
        <v>#N/A</v>
      </c>
      <c r="Q882" s="74">
        <f ca="1">Carbon_byAspect_new[[#This Row],[A1 - A3 Biogenic]]/1000</f>
        <v>0</v>
      </c>
      <c r="R882" s="74">
        <f ca="1">Carbon_byAspect_new[[#This Row],[D]]/1000</f>
        <v>0</v>
      </c>
      <c r="S882" s="74" t="e">
        <f ca="1">SUM(Carbon_byAspect_new[[#This Row],[A1 - A3]],Carbon_byAspect_new[[#This Row],[A4]:[C4]])/Details_GIA</f>
        <v>#N/A</v>
      </c>
      <c r="T882" s="74" t="e">
        <f ca="1">Carbon_byAspect_new[[#This Row],[A1 - A3 Biogenic]]/Details_GIA</f>
        <v>#DIV/0!</v>
      </c>
      <c r="U882" s="74" t="e">
        <f ca="1">Carbon_byAspect_new[[#This Row],[D]]/Details_GIA</f>
        <v>#DIV/0!</v>
      </c>
      <c r="V882" s="128" t="e">
        <f ca="1">P882/SUM(Carbon_byAspect_new[Total A1-C4 (tCO2e)])</f>
        <v>#N/A</v>
      </c>
    </row>
    <row r="883" spans="1:22">
      <c r="A883" s="72" t="s">
        <v>11</v>
      </c>
      <c r="B883" s="64">
        <f ca="1">SUMIFS(Carbon_byElement_A1A3[60],$A$11:$A$60,Carbon_byAspect_new[[#This Row],[Building Aspect]],$D$11:$D$60,"New")</f>
        <v>0</v>
      </c>
      <c r="C883" s="64">
        <f ca="1">SUMIFS(Carbon_byElement_A1A3_bio[60],$A$65:$A$114,Carbon_byAspect_new[[#This Row],[Building Aspect]],$D$65:$D$114,"New")</f>
        <v>0</v>
      </c>
      <c r="D883" s="64">
        <f ca="1">SUMIFS(Carbon_byElement_A4[60],$A$119:$A$168,Carbon_byAspect_new[[#This Row],[Building Aspect]],$D$119:$D$168,"New")</f>
        <v>0</v>
      </c>
      <c r="E883" s="64">
        <f ca="1">SUMIFS(Carbon_byElement_A5[60],$A$173:$A$222,Carbon_byAspect_new[[#This Row],[Building Aspect]],$D$173:$D$222,"New")</f>
        <v>0</v>
      </c>
      <c r="F883" s="64" t="e">
        <f ca="1">SUMIF($A$227:$A$276,Carbon_byAspect_new[[#This Row],[Building Aspect]],Carbon_byElement_B1[60])</f>
        <v>#N/A</v>
      </c>
      <c r="G883" s="64" t="e">
        <f ca="1">SUMIF($A$281:$A$330,Carbon_byAspect_new[[#This Row],[Building Aspect]],Carbon_byElement_B2[60])</f>
        <v>#N/A</v>
      </c>
      <c r="H883" s="64" t="e">
        <f ca="1">SUMIF($A$335:$A$384,Carbon_byAspect_new[[#This Row],[Building Aspect]],Carbon_byElement_B3[60])</f>
        <v>#N/A</v>
      </c>
      <c r="I883" s="64">
        <f ca="1">SUMIF($A$389:$A$438,Carbon_byAspect_new[[#This Row],[Building Aspect]],Carbon_byElement_B4[60])</f>
        <v>0</v>
      </c>
      <c r="J883" s="64">
        <f ca="1">SUMIF($A$443:$A$492,Carbon_byAspect_new[[#This Row],[Building Aspect]],Carbon_byElement_B5[60])</f>
        <v>0</v>
      </c>
      <c r="K883" s="64" t="e">
        <f ca="1">SUMIF($A$521:$A$570,Carbon_byAspect_new[[#This Row],[Building Aspect]],Carbon_byElement_C1[60])</f>
        <v>#N/A</v>
      </c>
      <c r="L883" s="64" t="e">
        <f ca="1">SUMIF($A$575:$A$624,Carbon_byAspect_new[[#This Row],[Building Aspect]],Carbon_byElement_C2[60])</f>
        <v>#N/A</v>
      </c>
      <c r="M883" s="64" t="e">
        <f ca="1">SUMIF($A$629:$A$678,Carbon_byAspect_new[[#This Row],[Building Aspect]],Carbon_byElement_C3[60])</f>
        <v>#N/A</v>
      </c>
      <c r="N883" s="64" t="e">
        <f ca="1">SUMIF($A$683:$A$732,Carbon_byAspect_new[[#This Row],[Building Aspect]],Carbon_byElement_C4[60])</f>
        <v>#N/A</v>
      </c>
      <c r="O883" s="64">
        <f ca="1">SUMIFS(Carbon_byElement_D[60],$A$737:$A$786,Carbon_byAspect_new[[#This Row],[Building Aspect]],$D$737:$D$786,"New")</f>
        <v>0</v>
      </c>
      <c r="P883" s="74" t="e">
        <f ca="1">SUM(Carbon_byAspect_new[[#This Row],[A1 - A3]],Carbon_byAspect_new[[#This Row],[A4]:[C4]])/1000</f>
        <v>#N/A</v>
      </c>
      <c r="Q883" s="74">
        <f ca="1">Carbon_byAspect_new[[#This Row],[A1 - A3 Biogenic]]/1000</f>
        <v>0</v>
      </c>
      <c r="R883" s="74">
        <f ca="1">Carbon_byAspect_new[[#This Row],[D]]/1000</f>
        <v>0</v>
      </c>
      <c r="S883" s="74" t="e">
        <f ca="1">SUM(Carbon_byAspect_new[[#This Row],[A1 - A3]],Carbon_byAspect_new[[#This Row],[A4]:[C4]])/Details_GIA</f>
        <v>#N/A</v>
      </c>
      <c r="T883" s="74" t="e">
        <f ca="1">Carbon_byAspect_new[[#This Row],[A1 - A3 Biogenic]]/Details_GIA</f>
        <v>#DIV/0!</v>
      </c>
      <c r="U883" s="74" t="e">
        <f ca="1">Carbon_byAspect_new[[#This Row],[D]]/Details_GIA</f>
        <v>#DIV/0!</v>
      </c>
      <c r="V883" s="128" t="e">
        <f ca="1">P883/SUM(Carbon_byAspect_new[Total A1-C4 (tCO2e)])</f>
        <v>#N/A</v>
      </c>
    </row>
    <row r="884" spans="1:22">
      <c r="A884" s="72" t="s">
        <v>14</v>
      </c>
      <c r="B884" s="64">
        <f ca="1">SUMIFS(Carbon_byElement_A1A3[60],$A$11:$A$60,Carbon_byAspect_new[[#This Row],[Building Aspect]],$D$11:$D$60,"New")</f>
        <v>0</v>
      </c>
      <c r="C884" s="64">
        <f ca="1">SUMIFS(Carbon_byElement_A1A3_bio[60],$A$65:$A$114,Carbon_byAspect_new[[#This Row],[Building Aspect]],$D$65:$D$114,"New")</f>
        <v>0</v>
      </c>
      <c r="D884" s="64">
        <f ca="1">SUMIFS(Carbon_byElement_A4[60],$A$119:$A$168,Carbon_byAspect_new[[#This Row],[Building Aspect]],$D$119:$D$168,"New")</f>
        <v>0</v>
      </c>
      <c r="E884" s="64">
        <f ca="1">SUMIFS(Carbon_byElement_A5[60],$A$173:$A$222,Carbon_byAspect_new[[#This Row],[Building Aspect]],$D$173:$D$222,"New")</f>
        <v>0</v>
      </c>
      <c r="F884" s="64" t="e">
        <f ca="1">SUMIF($A$227:$A$276,Carbon_byAspect_new[[#This Row],[Building Aspect]],Carbon_byElement_B1[60])</f>
        <v>#N/A</v>
      </c>
      <c r="G884" s="64" t="e">
        <f ca="1">SUMIF($A$281:$A$330,Carbon_byAspect_new[[#This Row],[Building Aspect]],Carbon_byElement_B2[60])</f>
        <v>#N/A</v>
      </c>
      <c r="H884" s="64" t="e">
        <f ca="1">SUMIF($A$335:$A$384,Carbon_byAspect_new[[#This Row],[Building Aspect]],Carbon_byElement_B3[60])</f>
        <v>#N/A</v>
      </c>
      <c r="I884" s="64">
        <f ca="1">SUMIF($A$389:$A$438,Carbon_byAspect_new[[#This Row],[Building Aspect]],Carbon_byElement_B4[60])</f>
        <v>0</v>
      </c>
      <c r="J884" s="64">
        <f ca="1">SUMIF($A$443:$A$492,Carbon_byAspect_new[[#This Row],[Building Aspect]],Carbon_byElement_B5[60])</f>
        <v>0</v>
      </c>
      <c r="K884" s="64" t="e">
        <f ca="1">SUMIF($A$521:$A$570,Carbon_byAspect_new[[#This Row],[Building Aspect]],Carbon_byElement_C1[60])</f>
        <v>#N/A</v>
      </c>
      <c r="L884" s="64" t="e">
        <f ca="1">SUMIF($A$575:$A$624,Carbon_byAspect_new[[#This Row],[Building Aspect]],Carbon_byElement_C2[60])</f>
        <v>#N/A</v>
      </c>
      <c r="M884" s="64" t="e">
        <f ca="1">SUMIF($A$629:$A$678,Carbon_byAspect_new[[#This Row],[Building Aspect]],Carbon_byElement_C3[60])</f>
        <v>#N/A</v>
      </c>
      <c r="N884" s="64" t="e">
        <f ca="1">SUMIF($A$683:$A$732,Carbon_byAspect_new[[#This Row],[Building Aspect]],Carbon_byElement_C4[60])</f>
        <v>#N/A</v>
      </c>
      <c r="O884" s="64">
        <f ca="1">SUMIFS(Carbon_byElement_D[60],$A$737:$A$786,Carbon_byAspect_new[[#This Row],[Building Aspect]],$D$737:$D$786,"New")</f>
        <v>0</v>
      </c>
      <c r="P884" s="74" t="e">
        <f ca="1">SUM(Carbon_byAspect_new[[#This Row],[A1 - A3]],Carbon_byAspect_new[[#This Row],[A4]:[C4]])/1000</f>
        <v>#N/A</v>
      </c>
      <c r="Q884" s="74">
        <f ca="1">Carbon_byAspect_new[[#This Row],[A1 - A3 Biogenic]]/1000</f>
        <v>0</v>
      </c>
      <c r="R884" s="74">
        <f ca="1">Carbon_byAspect_new[[#This Row],[D]]/1000</f>
        <v>0</v>
      </c>
      <c r="S884" s="74" t="e">
        <f ca="1">SUM(Carbon_byAspect_new[[#This Row],[A1 - A3]],Carbon_byAspect_new[[#This Row],[A4]:[C4]])/Details_GIA</f>
        <v>#N/A</v>
      </c>
      <c r="T884" s="74" t="e">
        <f ca="1">Carbon_byAspect_new[[#This Row],[A1 - A3 Biogenic]]/Details_GIA</f>
        <v>#DIV/0!</v>
      </c>
      <c r="U884" s="74" t="e">
        <f ca="1">Carbon_byAspect_new[[#This Row],[D]]/Details_GIA</f>
        <v>#DIV/0!</v>
      </c>
      <c r="V884" s="128" t="e">
        <f ca="1">P884/SUM(Carbon_byAspect_new[Total A1-C4 (tCO2e)])</f>
        <v>#N/A</v>
      </c>
    </row>
    <row r="885" spans="1:22">
      <c r="A885" s="72" t="s">
        <v>17</v>
      </c>
      <c r="B885" s="64">
        <f ca="1">SUMIFS(Carbon_byElement_A1A3[60],$A$11:$A$60,Carbon_byAspect_new[[#This Row],[Building Aspect]],$D$11:$D$60,"New")</f>
        <v>0</v>
      </c>
      <c r="C885" s="64">
        <f ca="1">SUMIFS(Carbon_byElement_A1A3_bio[60],$A$65:$A$114,Carbon_byAspect_new[[#This Row],[Building Aspect]],$D$65:$D$114,"New")</f>
        <v>0</v>
      </c>
      <c r="D885" s="64">
        <f ca="1">SUMIFS(Carbon_byElement_A4[60],$A$119:$A$168,Carbon_byAspect_new[[#This Row],[Building Aspect]],$D$119:$D$168,"New")</f>
        <v>0</v>
      </c>
      <c r="E885" s="64">
        <f ca="1">SUMIFS(Carbon_byElement_A5[60],$A$173:$A$222,Carbon_byAspect_new[[#This Row],[Building Aspect]],$D$173:$D$222,"New")</f>
        <v>0</v>
      </c>
      <c r="F885" s="64" t="e">
        <f ca="1">SUMIF($A$227:$A$276,Carbon_byAspect_new[[#This Row],[Building Aspect]],Carbon_byElement_B1[60])</f>
        <v>#N/A</v>
      </c>
      <c r="G885" s="64" t="e">
        <f ca="1">SUMIF($A$281:$A$330,Carbon_byAspect_new[[#This Row],[Building Aspect]],Carbon_byElement_B2[60])</f>
        <v>#N/A</v>
      </c>
      <c r="H885" s="64" t="e">
        <f ca="1">SUMIF($A$335:$A$384,Carbon_byAspect_new[[#This Row],[Building Aspect]],Carbon_byElement_B3[60])</f>
        <v>#N/A</v>
      </c>
      <c r="I885" s="64">
        <f ca="1">SUMIF($A$389:$A$438,Carbon_byAspect_new[[#This Row],[Building Aspect]],Carbon_byElement_B4[60])</f>
        <v>0</v>
      </c>
      <c r="J885" s="64">
        <f ca="1">SUMIF($A$443:$A$492,Carbon_byAspect_new[[#This Row],[Building Aspect]],Carbon_byElement_B5[60])</f>
        <v>0</v>
      </c>
      <c r="K885" s="64" t="e">
        <f ca="1">SUMIF($A$521:$A$570,Carbon_byAspect_new[[#This Row],[Building Aspect]],Carbon_byElement_C1[60])</f>
        <v>#N/A</v>
      </c>
      <c r="L885" s="64" t="e">
        <f ca="1">SUMIF($A$575:$A$624,Carbon_byAspect_new[[#This Row],[Building Aspect]],Carbon_byElement_C2[60])</f>
        <v>#N/A</v>
      </c>
      <c r="M885" s="64" t="e">
        <f ca="1">SUMIF($A$629:$A$678,Carbon_byAspect_new[[#This Row],[Building Aspect]],Carbon_byElement_C3[60])</f>
        <v>#N/A</v>
      </c>
      <c r="N885" s="64" t="e">
        <f ca="1">SUMIF($A$683:$A$732,Carbon_byAspect_new[[#This Row],[Building Aspect]],Carbon_byElement_C4[60])</f>
        <v>#N/A</v>
      </c>
      <c r="O885" s="64">
        <f ca="1">SUMIFS(Carbon_byElement_D[60],$A$737:$A$786,Carbon_byAspect_new[[#This Row],[Building Aspect]],$D$737:$D$786,"New")</f>
        <v>0</v>
      </c>
      <c r="P885" s="74" t="e">
        <f ca="1">SUM(Carbon_byAspect_new[[#This Row],[A1 - A3]],Carbon_byAspect_new[[#This Row],[A4]:[C4]])/1000</f>
        <v>#N/A</v>
      </c>
      <c r="Q885" s="74">
        <f ca="1">Carbon_byAspect_new[[#This Row],[A1 - A3 Biogenic]]/1000</f>
        <v>0</v>
      </c>
      <c r="R885" s="74">
        <f ca="1">Carbon_byAspect_new[[#This Row],[D]]/1000</f>
        <v>0</v>
      </c>
      <c r="S885" s="74" t="e">
        <f ca="1">SUM(Carbon_byAspect_new[[#This Row],[A1 - A3]],Carbon_byAspect_new[[#This Row],[A4]:[C4]])/Details_GIA</f>
        <v>#N/A</v>
      </c>
      <c r="T885" s="74" t="e">
        <f ca="1">Carbon_byAspect_new[[#This Row],[A1 - A3 Biogenic]]/Details_GIA</f>
        <v>#DIV/0!</v>
      </c>
      <c r="U885" s="74" t="e">
        <f ca="1">Carbon_byAspect_new[[#This Row],[D]]/Details_GIA</f>
        <v>#DIV/0!</v>
      </c>
      <c r="V885" s="128" t="e">
        <f ca="1">P885/SUM(Carbon_byAspect_new[Total A1-C4 (tCO2e)])</f>
        <v>#N/A</v>
      </c>
    </row>
    <row r="886" spans="1:22">
      <c r="A886" s="72" t="s">
        <v>19</v>
      </c>
      <c r="B886" s="64">
        <f ca="1">SUMIFS(Carbon_byElement_A1A3[60],$A$11:$A$60,Carbon_byAspect_new[[#This Row],[Building Aspect]],$D$11:$D$60,"New")</f>
        <v>0</v>
      </c>
      <c r="C886" s="64">
        <f ca="1">SUMIFS(Carbon_byElement_A1A3_bio[60],$A$65:$A$114,Carbon_byAspect_new[[#This Row],[Building Aspect]],$D$65:$D$114,"New")</f>
        <v>0</v>
      </c>
      <c r="D886" s="64">
        <f ca="1">SUMIFS(Carbon_byElement_A4[60],$A$119:$A$168,Carbon_byAspect_new[[#This Row],[Building Aspect]],$D$119:$D$168,"New")</f>
        <v>0</v>
      </c>
      <c r="E886" s="64">
        <f ca="1">SUMIFS(Carbon_byElement_A5[60],$A$173:$A$222,Carbon_byAspect_new[[#This Row],[Building Aspect]],$D$173:$D$222,"New")</f>
        <v>0</v>
      </c>
      <c r="F886" s="64" t="e">
        <f ca="1">SUMIF($A$227:$A$276,Carbon_byAspect_new[[#This Row],[Building Aspect]],Carbon_byElement_B1[60])</f>
        <v>#N/A</v>
      </c>
      <c r="G886" s="64" t="e">
        <f ca="1">SUMIF($A$281:$A$330,Carbon_byAspect_new[[#This Row],[Building Aspect]],Carbon_byElement_B2[60])</f>
        <v>#N/A</v>
      </c>
      <c r="H886" s="64" t="e">
        <f ca="1">SUMIF($A$335:$A$384,Carbon_byAspect_new[[#This Row],[Building Aspect]],Carbon_byElement_B3[60])</f>
        <v>#N/A</v>
      </c>
      <c r="I886" s="64">
        <f ca="1">SUMIF($A$389:$A$438,Carbon_byAspect_new[[#This Row],[Building Aspect]],Carbon_byElement_B4[60])</f>
        <v>0</v>
      </c>
      <c r="J886" s="64">
        <f ca="1">SUMIF($A$443:$A$492,Carbon_byAspect_new[[#This Row],[Building Aspect]],Carbon_byElement_B5[60])</f>
        <v>0</v>
      </c>
      <c r="K886" s="64" t="e">
        <f ca="1">SUMIF($A$521:$A$570,Carbon_byAspect_new[[#This Row],[Building Aspect]],Carbon_byElement_C1[60])</f>
        <v>#N/A</v>
      </c>
      <c r="L886" s="64" t="e">
        <f ca="1">SUMIF($A$575:$A$624,Carbon_byAspect_new[[#This Row],[Building Aspect]],Carbon_byElement_C2[60])</f>
        <v>#N/A</v>
      </c>
      <c r="M886" s="64" t="e">
        <f ca="1">SUMIF($A$629:$A$678,Carbon_byAspect_new[[#This Row],[Building Aspect]],Carbon_byElement_C3[60])</f>
        <v>#N/A</v>
      </c>
      <c r="N886" s="64" t="e">
        <f ca="1">SUMIF($A$683:$A$732,Carbon_byAspect_new[[#This Row],[Building Aspect]],Carbon_byElement_C4[60])</f>
        <v>#N/A</v>
      </c>
      <c r="O886" s="64">
        <f ca="1">SUMIFS(Carbon_byElement_D[60],$A$737:$A$786,Carbon_byAspect_new[[#This Row],[Building Aspect]],$D$737:$D$786,"New")</f>
        <v>0</v>
      </c>
      <c r="P886" s="74" t="e">
        <f ca="1">SUM(Carbon_byAspect_new[[#This Row],[A1 - A3]],Carbon_byAspect_new[[#This Row],[A4]:[C4]])/1000</f>
        <v>#N/A</v>
      </c>
      <c r="Q886" s="74">
        <f ca="1">Carbon_byAspect_new[[#This Row],[A1 - A3 Biogenic]]/1000</f>
        <v>0</v>
      </c>
      <c r="R886" s="74">
        <f ca="1">Carbon_byAspect_new[[#This Row],[D]]/1000</f>
        <v>0</v>
      </c>
      <c r="S886" s="74" t="e">
        <f ca="1">SUM(Carbon_byAspect_new[[#This Row],[A1 - A3]],Carbon_byAspect_new[[#This Row],[A4]:[C4]])/Details_GIA</f>
        <v>#N/A</v>
      </c>
      <c r="T886" s="74" t="e">
        <f ca="1">Carbon_byAspect_new[[#This Row],[A1 - A3 Biogenic]]/Details_GIA</f>
        <v>#DIV/0!</v>
      </c>
      <c r="U886" s="74" t="e">
        <f ca="1">Carbon_byAspect_new[[#This Row],[D]]/Details_GIA</f>
        <v>#DIV/0!</v>
      </c>
      <c r="V886" s="128" t="e">
        <f ca="1">P886/SUM(Carbon_byAspect_new[Total A1-C4 (tCO2e)])</f>
        <v>#N/A</v>
      </c>
    </row>
    <row r="887" spans="1:22">
      <c r="A887" s="72" t="s">
        <v>22</v>
      </c>
      <c r="B887" s="64">
        <f ca="1">SUMIFS(Carbon_byElement_A1A3[60],$A$11:$A$60,Carbon_byAspect_new[[#This Row],[Building Aspect]],$D$11:$D$60,"New")</f>
        <v>0</v>
      </c>
      <c r="C887" s="64">
        <f ca="1">SUMIFS(Carbon_byElement_A1A3_bio[60],$A$65:$A$114,Carbon_byAspect_new[[#This Row],[Building Aspect]],$D$65:$D$114,"New")</f>
        <v>0</v>
      </c>
      <c r="D887" s="64">
        <f ca="1">SUMIFS(Carbon_byElement_A4[60],$A$119:$A$168,Carbon_byAspect_new[[#This Row],[Building Aspect]],$D$119:$D$168,"New")</f>
        <v>0</v>
      </c>
      <c r="E887" s="64">
        <f ca="1">SUMIFS(Carbon_byElement_A5[60],$A$173:$A$222,Carbon_byAspect_new[[#This Row],[Building Aspect]],$D$173:$D$222,"New")</f>
        <v>0</v>
      </c>
      <c r="F887" s="64" t="e">
        <f ca="1">SUMIF($A$227:$A$276,Carbon_byAspect_new[[#This Row],[Building Aspect]],Carbon_byElement_B1[60])</f>
        <v>#N/A</v>
      </c>
      <c r="G887" s="64" t="e">
        <f ca="1">SUMIF($A$281:$A$330,Carbon_byAspect_new[[#This Row],[Building Aspect]],Carbon_byElement_B2[60])</f>
        <v>#N/A</v>
      </c>
      <c r="H887" s="64" t="e">
        <f ca="1">SUMIF($A$335:$A$384,Carbon_byAspect_new[[#This Row],[Building Aspect]],Carbon_byElement_B3[60])</f>
        <v>#N/A</v>
      </c>
      <c r="I887" s="64">
        <f ca="1">SUMIF($A$389:$A$438,Carbon_byAspect_new[[#This Row],[Building Aspect]],Carbon_byElement_B4[60])</f>
        <v>0</v>
      </c>
      <c r="J887" s="64">
        <f ca="1">SUMIF($A$443:$A$492,Carbon_byAspect_new[[#This Row],[Building Aspect]],Carbon_byElement_B5[60])</f>
        <v>0</v>
      </c>
      <c r="K887" s="64" t="e">
        <f ca="1">SUMIF($A$521:$A$570,Carbon_byAspect_new[[#This Row],[Building Aspect]],Carbon_byElement_C1[60])</f>
        <v>#N/A</v>
      </c>
      <c r="L887" s="64" t="e">
        <f ca="1">SUMIF($A$575:$A$624,Carbon_byAspect_new[[#This Row],[Building Aspect]],Carbon_byElement_C2[60])</f>
        <v>#N/A</v>
      </c>
      <c r="M887" s="64" t="e">
        <f ca="1">SUMIF($A$629:$A$678,Carbon_byAspect_new[[#This Row],[Building Aspect]],Carbon_byElement_C3[60])</f>
        <v>#N/A</v>
      </c>
      <c r="N887" s="64" t="e">
        <f ca="1">SUMIF($A$683:$A$732,Carbon_byAspect_new[[#This Row],[Building Aspect]],Carbon_byElement_C4[60])</f>
        <v>#N/A</v>
      </c>
      <c r="O887" s="64">
        <f ca="1">SUMIFS(Carbon_byElement_D[60],$A$737:$A$786,Carbon_byAspect_new[[#This Row],[Building Aspect]],$D$737:$D$786,"New")</f>
        <v>0</v>
      </c>
      <c r="P887" s="74" t="e">
        <f ca="1">SUM(Carbon_byAspect_new[[#This Row],[A1 - A3]],Carbon_byAspect_new[[#This Row],[A4]:[C4]])/1000</f>
        <v>#N/A</v>
      </c>
      <c r="Q887" s="74">
        <f ca="1">Carbon_byAspect_new[[#This Row],[A1 - A3 Biogenic]]/1000</f>
        <v>0</v>
      </c>
      <c r="R887" s="74">
        <f ca="1">Carbon_byAspect_new[[#This Row],[D]]/1000</f>
        <v>0</v>
      </c>
      <c r="S887" s="74" t="e">
        <f ca="1">SUM(Carbon_byAspect_new[[#This Row],[A1 - A3]],Carbon_byAspect_new[[#This Row],[A4]:[C4]])/Details_GIA</f>
        <v>#N/A</v>
      </c>
      <c r="T887" s="74" t="e">
        <f ca="1">Carbon_byAspect_new[[#This Row],[A1 - A3 Biogenic]]/Details_GIA</f>
        <v>#DIV/0!</v>
      </c>
      <c r="U887" s="74" t="e">
        <f ca="1">Carbon_byAspect_new[[#This Row],[D]]/Details_GIA</f>
        <v>#DIV/0!</v>
      </c>
      <c r="V887" s="128" t="e">
        <f ca="1">P887/SUM(Carbon_byAspect_new[Total A1-C4 (tCO2e)])</f>
        <v>#N/A</v>
      </c>
    </row>
    <row r="888" spans="1:22">
      <c r="A888" s="72" t="s">
        <v>24</v>
      </c>
      <c r="B888" s="64">
        <f ca="1">SUMIFS(Carbon_byElement_A1A3[60],$A$11:$A$60,Carbon_byAspect_new[[#This Row],[Building Aspect]],$D$11:$D$60,"New")</f>
        <v>0</v>
      </c>
      <c r="C888" s="64">
        <f ca="1">SUMIFS(Carbon_byElement_A1A3_bio[60],$A$65:$A$114,Carbon_byAspect_new[[#This Row],[Building Aspect]],$D$65:$D$114,"New")</f>
        <v>0</v>
      </c>
      <c r="D888" s="64">
        <f ca="1">SUMIFS(Carbon_byElement_A4[60],$A$119:$A$168,Carbon_byAspect_new[[#This Row],[Building Aspect]],$D$119:$D$168,"New")</f>
        <v>0</v>
      </c>
      <c r="E888" s="64">
        <f ca="1">SUMIFS(Carbon_byElement_A5[60],$A$173:$A$222,Carbon_byAspect_new[[#This Row],[Building Aspect]],$D$173:$D$222,"New")</f>
        <v>0</v>
      </c>
      <c r="F888" s="64" t="e">
        <f ca="1">SUMIF($A$227:$A$276,Carbon_byAspect_new[[#This Row],[Building Aspect]],Carbon_byElement_B1[60])</f>
        <v>#N/A</v>
      </c>
      <c r="G888" s="64" t="e">
        <f ca="1">SUMIF($A$281:$A$330,Carbon_byAspect_new[[#This Row],[Building Aspect]],Carbon_byElement_B2[60])</f>
        <v>#N/A</v>
      </c>
      <c r="H888" s="64" t="e">
        <f ca="1">SUMIF($A$335:$A$384,Carbon_byAspect_new[[#This Row],[Building Aspect]],Carbon_byElement_B3[60])</f>
        <v>#N/A</v>
      </c>
      <c r="I888" s="64">
        <f ca="1">SUMIF($A$389:$A$438,Carbon_byAspect_new[[#This Row],[Building Aspect]],Carbon_byElement_B4[60])</f>
        <v>0</v>
      </c>
      <c r="J888" s="64">
        <f ca="1">SUMIF($A$443:$A$492,Carbon_byAspect_new[[#This Row],[Building Aspect]],Carbon_byElement_B5[60])</f>
        <v>0</v>
      </c>
      <c r="K888" s="64" t="e">
        <f ca="1">SUMIF($A$521:$A$570,Carbon_byAspect_new[[#This Row],[Building Aspect]],Carbon_byElement_C1[60])</f>
        <v>#N/A</v>
      </c>
      <c r="L888" s="64" t="e">
        <f ca="1">SUMIF($A$575:$A$624,Carbon_byAspect_new[[#This Row],[Building Aspect]],Carbon_byElement_C2[60])</f>
        <v>#N/A</v>
      </c>
      <c r="M888" s="64" t="e">
        <f ca="1">SUMIF($A$629:$A$678,Carbon_byAspect_new[[#This Row],[Building Aspect]],Carbon_byElement_C3[60])</f>
        <v>#N/A</v>
      </c>
      <c r="N888" s="64" t="e">
        <f ca="1">SUMIF($A$683:$A$732,Carbon_byAspect_new[[#This Row],[Building Aspect]],Carbon_byElement_C4[60])</f>
        <v>#N/A</v>
      </c>
      <c r="O888" s="64">
        <f ca="1">SUMIFS(Carbon_byElement_D[60],$A$737:$A$786,Carbon_byAspect_new[[#This Row],[Building Aspect]],$D$737:$D$786,"New")</f>
        <v>0</v>
      </c>
      <c r="P888" s="74" t="e">
        <f ca="1">SUM(Carbon_byAspect_new[[#This Row],[A1 - A3]],Carbon_byAspect_new[[#This Row],[A4]:[C4]])/1000</f>
        <v>#N/A</v>
      </c>
      <c r="Q888" s="74">
        <f ca="1">Carbon_byAspect_new[[#This Row],[A1 - A3 Biogenic]]/1000</f>
        <v>0</v>
      </c>
      <c r="R888" s="74">
        <f ca="1">Carbon_byAspect_new[[#This Row],[D]]/1000</f>
        <v>0</v>
      </c>
      <c r="S888" s="74" t="e">
        <f ca="1">SUM(Carbon_byAspect_new[[#This Row],[A1 - A3]],Carbon_byAspect_new[[#This Row],[A4]:[C4]])/Details_GIA</f>
        <v>#N/A</v>
      </c>
      <c r="T888" s="74" t="e">
        <f ca="1">Carbon_byAspect_new[[#This Row],[A1 - A3 Biogenic]]/Details_GIA</f>
        <v>#DIV/0!</v>
      </c>
      <c r="U888" s="74" t="e">
        <f ca="1">Carbon_byAspect_new[[#This Row],[D]]/Details_GIA</f>
        <v>#DIV/0!</v>
      </c>
      <c r="V888" s="128" t="e">
        <f ca="1">P888/SUM(Carbon_byAspect_new[Total A1-C4 (tCO2e)])</f>
        <v>#N/A</v>
      </c>
    </row>
    <row r="889" spans="1:22" ht="15" thickBot="1">
      <c r="A889" s="137" t="s">
        <v>29</v>
      </c>
      <c r="B889" s="138">
        <f ca="1">SUMIFS(Carbon_byElement_A1A3[60],$A$11:$A$60,Carbon_byAspect_new[[#This Row],[Building Aspect]],$D$11:$D$60,"New")</f>
        <v>0</v>
      </c>
      <c r="C889" s="138">
        <f ca="1">SUMIFS(Carbon_byElement_A1A3_bio[60],$A$65:$A$114,Carbon_byAspect_new[[#This Row],[Building Aspect]],$D$65:$D$114,"New")</f>
        <v>0</v>
      </c>
      <c r="D889" s="138">
        <f ca="1">SUMIFS(Carbon_byElement_A4[60],$A$119:$A$168,Carbon_byAspect_new[[#This Row],[Building Aspect]],$D$119:$D$168,"New")</f>
        <v>0</v>
      </c>
      <c r="E889" s="138">
        <f ca="1">SUMIFS(Carbon_byElement_A5[60],$A$173:$A$222,Carbon_byAspect_new[[#This Row],[Building Aspect]],$D$173:$D$222,"New")</f>
        <v>0</v>
      </c>
      <c r="F889" s="138" t="e">
        <f ca="1">SUMIF($A$227:$A$276,Carbon_byAspect_new[[#This Row],[Building Aspect]],Carbon_byElement_B1[60])</f>
        <v>#N/A</v>
      </c>
      <c r="G889" s="138" t="e">
        <f ca="1">SUMIF($A$281:$A$330,Carbon_byAspect_new[[#This Row],[Building Aspect]],Carbon_byElement_B2[60])</f>
        <v>#N/A</v>
      </c>
      <c r="H889" s="138" t="e">
        <f ca="1">SUMIF($A$335:$A$384,Carbon_byAspect_new[[#This Row],[Building Aspect]],Carbon_byElement_B3[60])</f>
        <v>#N/A</v>
      </c>
      <c r="I889" s="138">
        <f ca="1">SUMIF($A$389:$A$438,Carbon_byAspect_new[[#This Row],[Building Aspect]],Carbon_byElement_B4[60])</f>
        <v>0</v>
      </c>
      <c r="J889" s="138">
        <f ca="1">SUMIF($A$443:$A$492,Carbon_byAspect_new[[#This Row],[Building Aspect]],Carbon_byElement_B5[60])</f>
        <v>0</v>
      </c>
      <c r="K889" s="138" t="e">
        <f ca="1">SUMIF($A$521:$A$570,Carbon_byAspect_new[[#This Row],[Building Aspect]],Carbon_byElement_C1[60])</f>
        <v>#N/A</v>
      </c>
      <c r="L889" s="138" t="e">
        <f ca="1">SUMIF($A$575:$A$624,Carbon_byAspect_new[[#This Row],[Building Aspect]],Carbon_byElement_C2[60])</f>
        <v>#N/A</v>
      </c>
      <c r="M889" s="138" t="e">
        <f ca="1">SUMIF($A$629:$A$678,Carbon_byAspect_new[[#This Row],[Building Aspect]],Carbon_byElement_C3[60])</f>
        <v>#N/A</v>
      </c>
      <c r="N889" s="138" t="e">
        <f ca="1">SUMIF($A$683:$A$732,Carbon_byAspect_new[[#This Row],[Building Aspect]],Carbon_byElement_C4[60])</f>
        <v>#N/A</v>
      </c>
      <c r="O889" s="138">
        <f ca="1">SUMIFS(Carbon_byElement_D[60],$A$737:$A$786,Carbon_byAspect_new[[#This Row],[Building Aspect]],$D$737:$D$786,"New")</f>
        <v>0</v>
      </c>
      <c r="P889" s="139" t="e">
        <f ca="1">SUM(Carbon_byAspect_new[[#This Row],[A1 - A3]],Carbon_byAspect_new[[#This Row],[A4]:[C4]])/1000</f>
        <v>#N/A</v>
      </c>
      <c r="Q889" s="139">
        <f ca="1">Carbon_byAspect_new[[#This Row],[A1 - A3 Biogenic]]/1000</f>
        <v>0</v>
      </c>
      <c r="R889" s="139">
        <f ca="1">Carbon_byAspect_new[[#This Row],[D]]/1000</f>
        <v>0</v>
      </c>
      <c r="S889" s="139" t="e">
        <f ca="1">SUM(Carbon_byAspect_new[[#This Row],[A1 - A3]],Carbon_byAspect_new[[#This Row],[A4]:[C4]])/Details_GIA</f>
        <v>#N/A</v>
      </c>
      <c r="T889" s="139" t="e">
        <f ca="1">Carbon_byAspect_new[[#This Row],[A1 - A3 Biogenic]]/Details_GIA</f>
        <v>#DIV/0!</v>
      </c>
      <c r="U889" s="139" t="e">
        <f ca="1">Carbon_byAspect_new[[#This Row],[D]]/Details_GIA</f>
        <v>#DIV/0!</v>
      </c>
      <c r="V889" s="140" t="e">
        <f ca="1">P889/SUM(Carbon_byAspect_new[Total A1-C4 (tCO2e)])</f>
        <v>#N/A</v>
      </c>
    </row>
    <row r="890" spans="1:22" ht="15" thickTop="1">
      <c r="A890" s="70" t="s">
        <v>263</v>
      </c>
      <c r="B890" s="71">
        <f ca="1">SUM(Carbon_byAspect_new[A1 - A3])</f>
        <v>0</v>
      </c>
      <c r="C890" s="71">
        <f ca="1">SUM(Carbon_byAspect_new[A1 - A3 Biogenic])</f>
        <v>0</v>
      </c>
      <c r="D890" s="71">
        <f ca="1">SUM(Carbon_byAspect_new[A4])</f>
        <v>0</v>
      </c>
      <c r="E890" s="71">
        <f ca="1">SUM(Carbon_byAspect_new[A5])</f>
        <v>0</v>
      </c>
      <c r="F890" s="71" t="e">
        <f ca="1">SUM(Carbon_byAspect_new[B1])</f>
        <v>#N/A</v>
      </c>
      <c r="G890" s="71" t="e">
        <f ca="1">SUM(Carbon_byAspect_new[B2])</f>
        <v>#N/A</v>
      </c>
      <c r="H890" s="71" t="e">
        <f ca="1">SUM(Carbon_byAspect_new[B3])</f>
        <v>#N/A</v>
      </c>
      <c r="I890" s="71">
        <f ca="1">SUM(Carbon_byAspect_new[B4])</f>
        <v>0</v>
      </c>
      <c r="J890" s="71">
        <f ca="1">SUM(Carbon_byAspect_new[B5])</f>
        <v>0</v>
      </c>
      <c r="K890" s="71" t="e">
        <f ca="1">SUM(Carbon_byAspect_new[C1])</f>
        <v>#N/A</v>
      </c>
      <c r="L890" s="71" t="e">
        <f ca="1">SUM(Carbon_byAspect_new[C2])</f>
        <v>#N/A</v>
      </c>
      <c r="M890" s="71" t="e">
        <f ca="1">SUM(Carbon_byAspect_new[C3])</f>
        <v>#N/A</v>
      </c>
      <c r="N890" s="71" t="e">
        <f ca="1">SUM(Carbon_byAspect_new[C4])</f>
        <v>#N/A</v>
      </c>
      <c r="O890" s="71">
        <f ca="1">SUM(Carbon_byAspect_new[D])</f>
        <v>0</v>
      </c>
    </row>
    <row r="891" spans="1:22">
      <c r="A891" s="72" t="s">
        <v>323</v>
      </c>
      <c r="B891" s="64" t="e">
        <f t="shared" ref="B891:O891" ca="1" si="2380">B890/Details_GIA</f>
        <v>#DIV/0!</v>
      </c>
      <c r="C891" s="64" t="e">
        <f t="shared" ca="1" si="2380"/>
        <v>#DIV/0!</v>
      </c>
      <c r="D891" s="64" t="e">
        <f t="shared" ca="1" si="2380"/>
        <v>#DIV/0!</v>
      </c>
      <c r="E891" s="64" t="e">
        <f t="shared" ca="1" si="2380"/>
        <v>#DIV/0!</v>
      </c>
      <c r="F891" s="64" t="e">
        <f t="shared" ca="1" si="2380"/>
        <v>#N/A</v>
      </c>
      <c r="G891" s="64" t="e">
        <f t="shared" ca="1" si="2380"/>
        <v>#N/A</v>
      </c>
      <c r="H891" s="64" t="e">
        <f t="shared" ca="1" si="2380"/>
        <v>#N/A</v>
      </c>
      <c r="I891" s="64" t="e">
        <f t="shared" ca="1" si="2380"/>
        <v>#DIV/0!</v>
      </c>
      <c r="J891" s="64" t="e">
        <f t="shared" ca="1" si="2380"/>
        <v>#DIV/0!</v>
      </c>
      <c r="K891" s="64" t="e">
        <f t="shared" ca="1" si="2380"/>
        <v>#N/A</v>
      </c>
      <c r="L891" s="64" t="e">
        <f t="shared" ca="1" si="2380"/>
        <v>#N/A</v>
      </c>
      <c r="M891" s="64" t="e">
        <f t="shared" ca="1" si="2380"/>
        <v>#N/A</v>
      </c>
      <c r="N891" s="64" t="e">
        <f t="shared" ca="1" si="2380"/>
        <v>#N/A</v>
      </c>
      <c r="O891" s="64" t="e">
        <f t="shared" ca="1" si="2380"/>
        <v>#DIV/0!</v>
      </c>
    </row>
    <row r="893" spans="1:22">
      <c r="B893" s="69"/>
      <c r="C893" s="69"/>
      <c r="D893" s="69"/>
      <c r="E893" s="69"/>
      <c r="F893" s="69"/>
      <c r="G893" s="69"/>
      <c r="H893" s="69"/>
      <c r="I893" s="69"/>
      <c r="J893" s="69"/>
      <c r="K893" s="69"/>
      <c r="L893" s="69"/>
      <c r="M893" s="69"/>
      <c r="O893" s="128" t="s">
        <v>603</v>
      </c>
      <c r="P893" s="74" t="e">
        <f ca="1">SUM(Carbon_byAspect_new[Total A1-C4 (tCO2e)])</f>
        <v>#N/A</v>
      </c>
      <c r="Q893" s="74">
        <f ca="1">SUM(Carbon_byAspect_new[A1 - A3 Biogenic (tCO2e)])</f>
        <v>0</v>
      </c>
      <c r="R893" s="74">
        <f ca="1">SUM(Carbon_byAspect_new[D (tCO2e)])</f>
        <v>0</v>
      </c>
      <c r="S893" s="74" t="e">
        <f ca="1">SUM(Carbon_byAspect_new[Total A1-C4 (kgCO2e/m2)])</f>
        <v>#N/A</v>
      </c>
      <c r="T893" s="74" t="e">
        <f ca="1">SUM(Carbon_byAspect_new[A1 - A3 Biogenic (kgCO2e/m2)])</f>
        <v>#DIV/0!</v>
      </c>
      <c r="U893" s="74" t="e">
        <f ca="1">SUM(Carbon_byAspect_new[D (kgCO2e/m2)])</f>
        <v>#DIV/0!</v>
      </c>
      <c r="V893" s="135"/>
    </row>
    <row r="895" spans="1:22" s="39" customFormat="1">
      <c r="A895" s="39" t="s">
        <v>649</v>
      </c>
    </row>
    <row r="897" spans="1:22" ht="30.75" customHeight="1">
      <c r="A897" s="70" t="s">
        <v>31</v>
      </c>
      <c r="B897" s="71" t="s">
        <v>433</v>
      </c>
      <c r="C897" s="71" t="s">
        <v>623</v>
      </c>
      <c r="D897" s="99" t="s">
        <v>244</v>
      </c>
      <c r="E897" s="99" t="s">
        <v>245</v>
      </c>
      <c r="F897" s="99" t="s">
        <v>177</v>
      </c>
      <c r="G897" s="99" t="s">
        <v>291</v>
      </c>
      <c r="H897" s="99" t="s">
        <v>292</v>
      </c>
      <c r="I897" s="99" t="s">
        <v>246</v>
      </c>
      <c r="J897" s="99" t="s">
        <v>293</v>
      </c>
      <c r="K897" s="99" t="s">
        <v>294</v>
      </c>
      <c r="L897" s="99" t="s">
        <v>295</v>
      </c>
      <c r="M897" s="99" t="s">
        <v>296</v>
      </c>
      <c r="N897" s="99" t="s">
        <v>297</v>
      </c>
      <c r="O897" s="99" t="s">
        <v>298</v>
      </c>
      <c r="P897" s="99" t="s">
        <v>365</v>
      </c>
      <c r="Q897" s="71" t="s">
        <v>624</v>
      </c>
      <c r="R897" s="99" t="s">
        <v>625</v>
      </c>
      <c r="S897" s="99" t="s">
        <v>364</v>
      </c>
      <c r="T897" s="71" t="s">
        <v>626</v>
      </c>
      <c r="U897" s="99" t="s">
        <v>627</v>
      </c>
      <c r="V897" s="99" t="s">
        <v>236</v>
      </c>
    </row>
    <row r="898" spans="1:22">
      <c r="A898" s="72" t="s">
        <v>0</v>
      </c>
      <c r="B898" s="64">
        <f ca="1">SUMIFS(Carbon_byElement_A1A3[60],$A$11:$A$60,Carbon_byAspect_existing[[#This Row],[Building Aspect]],$D$11:$D$60,"Existing")</f>
        <v>0</v>
      </c>
      <c r="C898" s="71">
        <f ca="1">SUMIFS(Carbon_byElement_A1A3_bio[60],$A$65:$A$114,Carbon_byAspect_existing[[#This Row],[Building Aspect]],$D$65:$D$114,"Existing")</f>
        <v>0</v>
      </c>
      <c r="D898" s="71">
        <f ca="1">SUMIFS(Carbon_byElement_A4[60],$A$119:$A$168,Carbon_byAspect_existing[[#This Row],[Building Aspect]],$D$119:$D$168,"Existing")</f>
        <v>0</v>
      </c>
      <c r="E898" s="71">
        <f ca="1">SUMIFS(Carbon_byElement_A5[60],$A$173:$A$222,Carbon_byAspect_existing[[#This Row],[Building Aspect]],$D$173:$D$222,"Existing")</f>
        <v>0</v>
      </c>
      <c r="F898" s="71">
        <v>0</v>
      </c>
      <c r="G898" s="71">
        <v>0</v>
      </c>
      <c r="H898" s="71">
        <v>0</v>
      </c>
      <c r="I898" s="71">
        <v>0</v>
      </c>
      <c r="J898" s="71">
        <v>0</v>
      </c>
      <c r="K898" s="71">
        <v>0</v>
      </c>
      <c r="L898" s="71">
        <v>0</v>
      </c>
      <c r="M898" s="71">
        <v>0</v>
      </c>
      <c r="N898" s="71">
        <v>0</v>
      </c>
      <c r="O898" s="71">
        <f ca="1">SUMIFS(Carbon_byElement_D[60],$A$737:$A$786,Carbon_byAspect_existing[[#This Row],[Building Aspect]],$D$737:$D$786,"Existing")</f>
        <v>0</v>
      </c>
      <c r="P898" s="136">
        <f ca="1">SUM(Carbon_byAspect_existing[[#This Row],[A1 - A3]],Carbon_byAspect_existing[[#This Row],[A4]:[C4]])/1000</f>
        <v>0</v>
      </c>
      <c r="Q898" s="136">
        <f ca="1">Carbon_byAspect_existing[[#This Row],[A1 - A3 Biogenic]]/1000</f>
        <v>0</v>
      </c>
      <c r="R898" s="136">
        <f t="shared" ref="R898:R906" ca="1" si="2381">O898/1000</f>
        <v>0</v>
      </c>
      <c r="S898" s="136" t="e">
        <f ca="1">SUM(Carbon_byAspect_existing[[#This Row],[A1 - A3]],Carbon_byAspect_existing[[#This Row],[A4]:[C4]])/Details_GIA</f>
        <v>#DIV/0!</v>
      </c>
      <c r="T898" s="136" t="e">
        <f ca="1">Carbon_byAspect_existing[[#This Row],[A1 - A3 Biogenic]]/Details_GIA</f>
        <v>#DIV/0!</v>
      </c>
      <c r="U898" s="136" t="e">
        <f t="shared" ref="U898:U906" ca="1" si="2382">O898/Details_GIA</f>
        <v>#DIV/0!</v>
      </c>
      <c r="V898" s="136" t="e">
        <f ca="1">P898/SUM(Carbon_byAspect_existing[Total A1-C4 (tCO2e)])</f>
        <v>#DIV/0!</v>
      </c>
    </row>
    <row r="899" spans="1:22">
      <c r="A899" s="72" t="s">
        <v>7</v>
      </c>
      <c r="B899" s="64">
        <f ca="1">SUMIFS(Carbon_byElement_A1A3[60],$A$11:$A$60,Carbon_byAspect_existing[[#This Row],[Building Aspect]],$D$11:$D$60,"Existing")</f>
        <v>0</v>
      </c>
      <c r="C899" s="64">
        <f ca="1">SUMIFS(Carbon_byElement_A1A3_bio[60],$A$65:$A$114,Carbon_byAspect_existing[[#This Row],[Building Aspect]],$D$65:$D$114,"Existing")</f>
        <v>0</v>
      </c>
      <c r="D899" s="64">
        <f ca="1">SUMIFS(Carbon_byElement_A4[60],$A$119:$A$168,Carbon_byAspect_existing[[#This Row],[Building Aspect]],$D$119:$D$168,"Existing")</f>
        <v>0</v>
      </c>
      <c r="E899" s="64">
        <f ca="1">SUMIFS(Carbon_byElement_A5[60],$A$173:$A$222,Carbon_byAspect_existing[[#This Row],[Building Aspect]],$D$173:$D$222,"Existing")</f>
        <v>0</v>
      </c>
      <c r="F899" s="64">
        <v>0</v>
      </c>
      <c r="G899" s="64">
        <v>0</v>
      </c>
      <c r="H899" s="64">
        <v>0</v>
      </c>
      <c r="I899" s="64">
        <v>0</v>
      </c>
      <c r="J899" s="64">
        <v>0</v>
      </c>
      <c r="K899" s="64">
        <v>0</v>
      </c>
      <c r="L899" s="64">
        <v>0</v>
      </c>
      <c r="M899" s="64">
        <v>0</v>
      </c>
      <c r="N899" s="64">
        <v>0</v>
      </c>
      <c r="O899" s="64">
        <f ca="1">SUMIFS(Carbon_byElement_D[60],$A$737:$A$786,Carbon_byAspect_existing[[#This Row],[Building Aspect]],$D$737:$D$786,"Existing")</f>
        <v>0</v>
      </c>
      <c r="P899" s="74">
        <f ca="1">SUM(Carbon_byAspect_existing[[#This Row],[A1 - A3]],Carbon_byAspect_existing[[#This Row],[A4]:[C4]])/1000</f>
        <v>0</v>
      </c>
      <c r="Q899" s="74">
        <f ca="1">Carbon_byAspect_existing[[#This Row],[A1 - A3 Biogenic]]/1000</f>
        <v>0</v>
      </c>
      <c r="R899" s="74">
        <f t="shared" ca="1" si="2381"/>
        <v>0</v>
      </c>
      <c r="S899" s="74" t="e">
        <f ca="1">SUM(Carbon_byAspect_existing[[#This Row],[A1 - A3]],Carbon_byAspect_existing[[#This Row],[A4]:[C4]])/Details_GIA</f>
        <v>#DIV/0!</v>
      </c>
      <c r="T899" s="74" t="e">
        <f ca="1">Carbon_byAspect_existing[[#This Row],[A1 - A3 Biogenic]]/Details_GIA</f>
        <v>#DIV/0!</v>
      </c>
      <c r="U899" s="74" t="e">
        <f t="shared" ca="1" si="2382"/>
        <v>#DIV/0!</v>
      </c>
      <c r="V899" s="74" t="e">
        <f ca="1">P899/SUM(Carbon_byAspect_existing[Total A1-C4 (tCO2e)])</f>
        <v>#DIV/0!</v>
      </c>
    </row>
    <row r="900" spans="1:22">
      <c r="A900" s="72" t="s">
        <v>11</v>
      </c>
      <c r="B900" s="64">
        <f ca="1">SUMIFS(Carbon_byElement_A1A3[60],$A$11:$A$60,Carbon_byAspect_existing[[#This Row],[Building Aspect]],$D$11:$D$60,"Existing")</f>
        <v>0</v>
      </c>
      <c r="C900" s="64">
        <f ca="1">SUMIFS(Carbon_byElement_A1A3_bio[60],$A$65:$A$114,Carbon_byAspect_existing[[#This Row],[Building Aspect]],$D$65:$D$114,"Existing")</f>
        <v>0</v>
      </c>
      <c r="D900" s="64">
        <f ca="1">SUMIFS(Carbon_byElement_A4[60],$A$119:$A$168,Carbon_byAspect_existing[[#This Row],[Building Aspect]],$D$119:$D$168,"Existing")</f>
        <v>0</v>
      </c>
      <c r="E900" s="64">
        <f ca="1">SUMIFS(Carbon_byElement_A5[60],$A$173:$A$222,Carbon_byAspect_existing[[#This Row],[Building Aspect]],$D$173:$D$222,"Existing")</f>
        <v>0</v>
      </c>
      <c r="F900" s="64">
        <v>0</v>
      </c>
      <c r="G900" s="64">
        <v>0</v>
      </c>
      <c r="H900" s="64">
        <v>0</v>
      </c>
      <c r="I900" s="64">
        <v>0</v>
      </c>
      <c r="J900" s="64">
        <v>0</v>
      </c>
      <c r="K900" s="64">
        <v>0</v>
      </c>
      <c r="L900" s="64">
        <v>0</v>
      </c>
      <c r="M900" s="64">
        <v>0</v>
      </c>
      <c r="N900" s="64">
        <v>0</v>
      </c>
      <c r="O900" s="64">
        <f ca="1">SUMIFS(Carbon_byElement_D[60],$A$737:$A$786,Carbon_byAspect_existing[[#This Row],[Building Aspect]],$D$737:$D$786,"Existing")</f>
        <v>0</v>
      </c>
      <c r="P900" s="74">
        <f ca="1">SUM(Carbon_byAspect_existing[[#This Row],[A1 - A3]],Carbon_byAspect_existing[[#This Row],[A4]:[C4]])/1000</f>
        <v>0</v>
      </c>
      <c r="Q900" s="74">
        <f ca="1">Carbon_byAspect_existing[[#This Row],[A1 - A3 Biogenic]]/1000</f>
        <v>0</v>
      </c>
      <c r="R900" s="74">
        <f t="shared" ca="1" si="2381"/>
        <v>0</v>
      </c>
      <c r="S900" s="74" t="e">
        <f ca="1">SUM(Carbon_byAspect_existing[[#This Row],[A1 - A3]],Carbon_byAspect_existing[[#This Row],[A4]:[C4]])/Details_GIA</f>
        <v>#DIV/0!</v>
      </c>
      <c r="T900" s="74" t="e">
        <f ca="1">Carbon_byAspect_existing[[#This Row],[A1 - A3 Biogenic]]/Details_GIA</f>
        <v>#DIV/0!</v>
      </c>
      <c r="U900" s="74" t="e">
        <f t="shared" ca="1" si="2382"/>
        <v>#DIV/0!</v>
      </c>
      <c r="V900" s="74" t="e">
        <f ca="1">P900/SUM(Carbon_byAspect_existing[Total A1-C4 (tCO2e)])</f>
        <v>#DIV/0!</v>
      </c>
    </row>
    <row r="901" spans="1:22">
      <c r="A901" s="72" t="s">
        <v>14</v>
      </c>
      <c r="B901" s="64">
        <f ca="1">SUMIFS(Carbon_byElement_A1A3[60],$A$11:$A$60,Carbon_byAspect_existing[[#This Row],[Building Aspect]],$D$11:$D$60,"Existing")</f>
        <v>0</v>
      </c>
      <c r="C901" s="64">
        <f ca="1">SUMIFS(Carbon_byElement_A1A3_bio[60],$A$65:$A$114,Carbon_byAspect_existing[[#This Row],[Building Aspect]],$D$65:$D$114,"Existing")</f>
        <v>0</v>
      </c>
      <c r="D901" s="64">
        <f ca="1">SUMIFS(Carbon_byElement_A4[60],$A$119:$A$168,Carbon_byAspect_existing[[#This Row],[Building Aspect]],$D$119:$D$168,"Existing")</f>
        <v>0</v>
      </c>
      <c r="E901" s="64">
        <f ca="1">SUMIFS(Carbon_byElement_A5[60],$A$173:$A$222,Carbon_byAspect_existing[[#This Row],[Building Aspect]],$D$173:$D$222,"Existing")</f>
        <v>0</v>
      </c>
      <c r="F901" s="64">
        <v>0</v>
      </c>
      <c r="G901" s="64">
        <v>0</v>
      </c>
      <c r="H901" s="64">
        <v>0</v>
      </c>
      <c r="I901" s="64">
        <v>0</v>
      </c>
      <c r="J901" s="64">
        <v>0</v>
      </c>
      <c r="K901" s="64">
        <v>0</v>
      </c>
      <c r="L901" s="64">
        <v>0</v>
      </c>
      <c r="M901" s="64">
        <v>0</v>
      </c>
      <c r="N901" s="64">
        <v>0</v>
      </c>
      <c r="O901" s="64">
        <f ca="1">SUMIFS(Carbon_byElement_D[60],$A$737:$A$786,Carbon_byAspect_existing[[#This Row],[Building Aspect]],$D$737:$D$786,"Existing")</f>
        <v>0</v>
      </c>
      <c r="P901" s="74">
        <f ca="1">SUM(Carbon_byAspect_existing[[#This Row],[A1 - A3]],Carbon_byAspect_existing[[#This Row],[A4]:[C4]])/1000</f>
        <v>0</v>
      </c>
      <c r="Q901" s="74">
        <f ca="1">Carbon_byAspect_existing[[#This Row],[A1 - A3 Biogenic]]/1000</f>
        <v>0</v>
      </c>
      <c r="R901" s="74">
        <f t="shared" ca="1" si="2381"/>
        <v>0</v>
      </c>
      <c r="S901" s="74" t="e">
        <f ca="1">SUM(Carbon_byAspect_existing[[#This Row],[A1 - A3]],Carbon_byAspect_existing[[#This Row],[A4]:[C4]])/Details_GIA</f>
        <v>#DIV/0!</v>
      </c>
      <c r="T901" s="74" t="e">
        <f ca="1">Carbon_byAspect_existing[[#This Row],[A1 - A3 Biogenic]]/Details_GIA</f>
        <v>#DIV/0!</v>
      </c>
      <c r="U901" s="74" t="e">
        <f t="shared" ca="1" si="2382"/>
        <v>#DIV/0!</v>
      </c>
      <c r="V901" s="74" t="e">
        <f ca="1">P901/SUM(Carbon_byAspect_existing[Total A1-C4 (tCO2e)])</f>
        <v>#DIV/0!</v>
      </c>
    </row>
    <row r="902" spans="1:22">
      <c r="A902" s="72" t="s">
        <v>17</v>
      </c>
      <c r="B902" s="64">
        <f ca="1">SUMIFS(Carbon_byElement_A1A3[60],$A$11:$A$60,Carbon_byAspect_existing[[#This Row],[Building Aspect]],$D$11:$D$60,"Existing")</f>
        <v>0</v>
      </c>
      <c r="C902" s="64">
        <f ca="1">SUMIFS(Carbon_byElement_A1A3_bio[60],$A$65:$A$114,Carbon_byAspect_existing[[#This Row],[Building Aspect]],$D$65:$D$114,"Existing")</f>
        <v>0</v>
      </c>
      <c r="D902" s="64">
        <f ca="1">SUMIFS(Carbon_byElement_A4[60],$A$119:$A$168,Carbon_byAspect_existing[[#This Row],[Building Aspect]],$D$119:$D$168,"Existing")</f>
        <v>0</v>
      </c>
      <c r="E902" s="64">
        <f ca="1">SUMIFS(Carbon_byElement_A5[60],$A$173:$A$222,Carbon_byAspect_existing[[#This Row],[Building Aspect]],$D$173:$D$222,"Existing")</f>
        <v>0</v>
      </c>
      <c r="F902" s="64">
        <v>0</v>
      </c>
      <c r="G902" s="64">
        <v>0</v>
      </c>
      <c r="H902" s="64">
        <v>0</v>
      </c>
      <c r="I902" s="64">
        <v>0</v>
      </c>
      <c r="J902" s="64">
        <v>0</v>
      </c>
      <c r="K902" s="64">
        <v>0</v>
      </c>
      <c r="L902" s="64">
        <v>0</v>
      </c>
      <c r="M902" s="64">
        <v>0</v>
      </c>
      <c r="N902" s="64">
        <v>0</v>
      </c>
      <c r="O902" s="64">
        <f ca="1">SUMIFS(Carbon_byElement_D[60],$A$737:$A$786,Carbon_byAspect_existing[[#This Row],[Building Aspect]],$D$737:$D$786,"Existing")</f>
        <v>0</v>
      </c>
      <c r="P902" s="74">
        <f ca="1">SUM(Carbon_byAspect_existing[[#This Row],[A1 - A3]],Carbon_byAspect_existing[[#This Row],[A4]:[C4]])/1000</f>
        <v>0</v>
      </c>
      <c r="Q902" s="74">
        <f ca="1">Carbon_byAspect_existing[[#This Row],[A1 - A3 Biogenic]]/1000</f>
        <v>0</v>
      </c>
      <c r="R902" s="74">
        <f t="shared" ca="1" si="2381"/>
        <v>0</v>
      </c>
      <c r="S902" s="74" t="e">
        <f ca="1">SUM(Carbon_byAspect_existing[[#This Row],[A1 - A3]],Carbon_byAspect_existing[[#This Row],[A4]:[C4]])/Details_GIA</f>
        <v>#DIV/0!</v>
      </c>
      <c r="T902" s="74" t="e">
        <f ca="1">Carbon_byAspect_existing[[#This Row],[A1 - A3 Biogenic]]/Details_GIA</f>
        <v>#DIV/0!</v>
      </c>
      <c r="U902" s="74" t="e">
        <f t="shared" ca="1" si="2382"/>
        <v>#DIV/0!</v>
      </c>
      <c r="V902" s="74" t="e">
        <f ca="1">P902/SUM(Carbon_byAspect_existing[Total A1-C4 (tCO2e)])</f>
        <v>#DIV/0!</v>
      </c>
    </row>
    <row r="903" spans="1:22">
      <c r="A903" s="72" t="s">
        <v>19</v>
      </c>
      <c r="B903" s="64">
        <f ca="1">SUMIFS(Carbon_byElement_A1A3[60],$A$11:$A$60,Carbon_byAspect_existing[[#This Row],[Building Aspect]],$D$11:$D$60,"Existing")</f>
        <v>0</v>
      </c>
      <c r="C903" s="64">
        <f ca="1">SUMIFS(Carbon_byElement_A1A3_bio[60],$A$65:$A$114,Carbon_byAspect_existing[[#This Row],[Building Aspect]],$D$65:$D$114,"Existing")</f>
        <v>0</v>
      </c>
      <c r="D903" s="64">
        <f ca="1">SUMIFS(Carbon_byElement_A4[60],$A$119:$A$168,Carbon_byAspect_existing[[#This Row],[Building Aspect]],$D$119:$D$168,"Existing")</f>
        <v>0</v>
      </c>
      <c r="E903" s="64">
        <f ca="1">SUMIFS(Carbon_byElement_A5[60],$A$173:$A$222,Carbon_byAspect_existing[[#This Row],[Building Aspect]],$D$173:$D$222,"Existing")</f>
        <v>0</v>
      </c>
      <c r="F903" s="64">
        <v>0</v>
      </c>
      <c r="G903" s="64">
        <v>0</v>
      </c>
      <c r="H903" s="64">
        <v>0</v>
      </c>
      <c r="I903" s="64">
        <v>0</v>
      </c>
      <c r="J903" s="64">
        <v>0</v>
      </c>
      <c r="K903" s="64">
        <v>0</v>
      </c>
      <c r="L903" s="64">
        <v>0</v>
      </c>
      <c r="M903" s="64">
        <v>0</v>
      </c>
      <c r="N903" s="64">
        <v>0</v>
      </c>
      <c r="O903" s="64">
        <f ca="1">SUMIFS(Carbon_byElement_D[60],$A$737:$A$786,Carbon_byAspect_existing[[#This Row],[Building Aspect]],$D$737:$D$786,"Existing")</f>
        <v>0</v>
      </c>
      <c r="P903" s="74">
        <f ca="1">SUM(Carbon_byAspect_existing[[#This Row],[A1 - A3]],Carbon_byAspect_existing[[#This Row],[A4]:[C4]])/1000</f>
        <v>0</v>
      </c>
      <c r="Q903" s="74">
        <f ca="1">Carbon_byAspect_existing[[#This Row],[A1 - A3 Biogenic]]/1000</f>
        <v>0</v>
      </c>
      <c r="R903" s="74">
        <f t="shared" ca="1" si="2381"/>
        <v>0</v>
      </c>
      <c r="S903" s="74" t="e">
        <f ca="1">SUM(Carbon_byAspect_existing[[#This Row],[A1 - A3]],Carbon_byAspect_existing[[#This Row],[A4]:[C4]])/Details_GIA</f>
        <v>#DIV/0!</v>
      </c>
      <c r="T903" s="74" t="e">
        <f ca="1">Carbon_byAspect_existing[[#This Row],[A1 - A3 Biogenic]]/Details_GIA</f>
        <v>#DIV/0!</v>
      </c>
      <c r="U903" s="74" t="e">
        <f t="shared" ca="1" si="2382"/>
        <v>#DIV/0!</v>
      </c>
      <c r="V903" s="74" t="e">
        <f ca="1">P903/SUM(Carbon_byAspect_existing[Total A1-C4 (tCO2e)])</f>
        <v>#DIV/0!</v>
      </c>
    </row>
    <row r="904" spans="1:22">
      <c r="A904" s="72" t="s">
        <v>22</v>
      </c>
      <c r="B904" s="64">
        <f ca="1">SUMIFS(Carbon_byElement_A1A3[60],$A$11:$A$60,Carbon_byAspect_existing[[#This Row],[Building Aspect]],$D$11:$D$60,"Existing")</f>
        <v>0</v>
      </c>
      <c r="C904" s="64">
        <f ca="1">SUMIFS(Carbon_byElement_A1A3_bio[60],$A$65:$A$114,Carbon_byAspect_existing[[#This Row],[Building Aspect]],$D$65:$D$114,"Existing")</f>
        <v>0</v>
      </c>
      <c r="D904" s="64">
        <f ca="1">SUMIFS(Carbon_byElement_A4[60],$A$119:$A$168,Carbon_byAspect_existing[[#This Row],[Building Aspect]],$D$119:$D$168,"Existing")</f>
        <v>0</v>
      </c>
      <c r="E904" s="64">
        <f ca="1">SUMIFS(Carbon_byElement_A5[60],$A$173:$A$222,Carbon_byAspect_existing[[#This Row],[Building Aspect]],$D$173:$D$222,"Existing")</f>
        <v>0</v>
      </c>
      <c r="F904" s="64">
        <v>0</v>
      </c>
      <c r="G904" s="64">
        <v>0</v>
      </c>
      <c r="H904" s="64">
        <v>0</v>
      </c>
      <c r="I904" s="64">
        <v>0</v>
      </c>
      <c r="J904" s="64">
        <v>0</v>
      </c>
      <c r="K904" s="64">
        <v>0</v>
      </c>
      <c r="L904" s="64">
        <v>0</v>
      </c>
      <c r="M904" s="64">
        <v>0</v>
      </c>
      <c r="N904" s="64">
        <v>0</v>
      </c>
      <c r="O904" s="64">
        <f ca="1">SUMIFS(Carbon_byElement_D[60],$A$737:$A$786,Carbon_byAspect_existing[[#This Row],[Building Aspect]],$D$737:$D$786,"Existing")</f>
        <v>0</v>
      </c>
      <c r="P904" s="74">
        <f ca="1">SUM(Carbon_byAspect_existing[[#This Row],[A1 - A3]],Carbon_byAspect_existing[[#This Row],[A4]:[C4]])/1000</f>
        <v>0</v>
      </c>
      <c r="Q904" s="74">
        <f ca="1">Carbon_byAspect_existing[[#This Row],[A1 - A3 Biogenic]]/1000</f>
        <v>0</v>
      </c>
      <c r="R904" s="74">
        <f t="shared" ca="1" si="2381"/>
        <v>0</v>
      </c>
      <c r="S904" s="74" t="e">
        <f ca="1">SUM(Carbon_byAspect_existing[[#This Row],[A1 - A3]],Carbon_byAspect_existing[[#This Row],[A4]:[C4]])/Details_GIA</f>
        <v>#DIV/0!</v>
      </c>
      <c r="T904" s="74" t="e">
        <f ca="1">Carbon_byAspect_existing[[#This Row],[A1 - A3 Biogenic]]/Details_GIA</f>
        <v>#DIV/0!</v>
      </c>
      <c r="U904" s="74" t="e">
        <f t="shared" ca="1" si="2382"/>
        <v>#DIV/0!</v>
      </c>
      <c r="V904" s="74" t="e">
        <f ca="1">P904/SUM(Carbon_byAspect_existing[Total A1-C4 (tCO2e)])</f>
        <v>#DIV/0!</v>
      </c>
    </row>
    <row r="905" spans="1:22">
      <c r="A905" s="72" t="s">
        <v>24</v>
      </c>
      <c r="B905" s="64">
        <f ca="1">SUMIFS(Carbon_byElement_A1A3[60],$A$11:$A$60,Carbon_byAspect_existing[[#This Row],[Building Aspect]],$D$11:$D$60,"Existing")</f>
        <v>0</v>
      </c>
      <c r="C905" s="64">
        <f ca="1">SUMIFS(Carbon_byElement_A1A3_bio[60],$A$65:$A$114,Carbon_byAspect_existing[[#This Row],[Building Aspect]],$D$65:$D$114,"Existing")</f>
        <v>0</v>
      </c>
      <c r="D905" s="64">
        <f ca="1">SUMIFS(Carbon_byElement_A4[60],$A$119:$A$168,Carbon_byAspect_existing[[#This Row],[Building Aspect]],$D$119:$D$168,"Existing")</f>
        <v>0</v>
      </c>
      <c r="E905" s="64">
        <f ca="1">SUMIFS(Carbon_byElement_A5[60],$A$173:$A$222,Carbon_byAspect_existing[[#This Row],[Building Aspect]],$D$173:$D$222,"Existing")</f>
        <v>0</v>
      </c>
      <c r="F905" s="64">
        <v>0</v>
      </c>
      <c r="G905" s="64">
        <v>0</v>
      </c>
      <c r="H905" s="64">
        <v>0</v>
      </c>
      <c r="I905" s="64">
        <v>0</v>
      </c>
      <c r="J905" s="64">
        <v>0</v>
      </c>
      <c r="K905" s="64">
        <v>0</v>
      </c>
      <c r="L905" s="64">
        <v>0</v>
      </c>
      <c r="M905" s="64">
        <v>0</v>
      </c>
      <c r="N905" s="64">
        <v>0</v>
      </c>
      <c r="O905" s="64">
        <f ca="1">SUMIFS(Carbon_byElement_D[60],$A$737:$A$786,Carbon_byAspect_existing[[#This Row],[Building Aspect]],$D$737:$D$786,"Existing")</f>
        <v>0</v>
      </c>
      <c r="P905" s="74">
        <f ca="1">SUM(Carbon_byAspect_existing[[#This Row],[A1 - A3]],Carbon_byAspect_existing[[#This Row],[A4]:[C4]])/1000</f>
        <v>0</v>
      </c>
      <c r="Q905" s="74">
        <f ca="1">Carbon_byAspect_existing[[#This Row],[A1 - A3 Biogenic]]/1000</f>
        <v>0</v>
      </c>
      <c r="R905" s="74">
        <f t="shared" ca="1" si="2381"/>
        <v>0</v>
      </c>
      <c r="S905" s="74" t="e">
        <f ca="1">SUM(Carbon_byAspect_existing[[#This Row],[A1 - A3]],Carbon_byAspect_existing[[#This Row],[A4]:[C4]])/Details_GIA</f>
        <v>#DIV/0!</v>
      </c>
      <c r="T905" s="74" t="e">
        <f ca="1">Carbon_byAspect_existing[[#This Row],[A1 - A3 Biogenic]]/Details_GIA</f>
        <v>#DIV/0!</v>
      </c>
      <c r="U905" s="74" t="e">
        <f t="shared" ca="1" si="2382"/>
        <v>#DIV/0!</v>
      </c>
      <c r="V905" s="74" t="e">
        <f ca="1">P905/SUM(Carbon_byAspect_existing[Total A1-C4 (tCO2e)])</f>
        <v>#DIV/0!</v>
      </c>
    </row>
    <row r="906" spans="1:22" ht="15" thickBot="1">
      <c r="A906" s="137" t="s">
        <v>29</v>
      </c>
      <c r="B906" s="138">
        <f ca="1">SUMIFS(Carbon_byElement_A1A3[60],$A$11:$A$60,Carbon_byAspect_existing[[#This Row],[Building Aspect]],$D$11:$D$60,"Existing")</f>
        <v>0</v>
      </c>
      <c r="C906" s="138">
        <f ca="1">SUMIFS(Carbon_byElement_A1A3_bio[60],$A$65:$A$114,Carbon_byAspect_existing[[#This Row],[Building Aspect]],$D$65:$D$114,"Existing")</f>
        <v>0</v>
      </c>
      <c r="D906" s="138">
        <f ca="1">SUMIFS(Carbon_byElement_A4[60],$A$119:$A$168,Carbon_byAspect_existing[[#This Row],[Building Aspect]],$D$119:$D$168,"Existing")</f>
        <v>0</v>
      </c>
      <c r="E906" s="138">
        <f ca="1">SUMIFS(Carbon_byElement_A5[60],$A$173:$A$222,Carbon_byAspect_existing[[#This Row],[Building Aspect]],$D$173:$D$222,"Existing")</f>
        <v>0</v>
      </c>
      <c r="F906" s="138">
        <v>0</v>
      </c>
      <c r="G906" s="138">
        <v>0</v>
      </c>
      <c r="H906" s="138">
        <v>0</v>
      </c>
      <c r="I906" s="138">
        <v>0</v>
      </c>
      <c r="J906" s="138">
        <v>0</v>
      </c>
      <c r="K906" s="138">
        <v>0</v>
      </c>
      <c r="L906" s="138">
        <v>0</v>
      </c>
      <c r="M906" s="138">
        <v>0</v>
      </c>
      <c r="N906" s="138">
        <v>0</v>
      </c>
      <c r="O906" s="138">
        <f ca="1">SUMIFS(Carbon_byElement_D[60],$A$737:$A$786,Carbon_byAspect_existing[[#This Row],[Building Aspect]],$D$737:$D$786,"Existing")</f>
        <v>0</v>
      </c>
      <c r="P906" s="139">
        <f ca="1">SUM(Carbon_byAspect_existing[[#This Row],[A1 - A3]],Carbon_byAspect_existing[[#This Row],[A4]:[C4]])/1000</f>
        <v>0</v>
      </c>
      <c r="Q906" s="139">
        <f ca="1">Carbon_byAspect_existing[[#This Row],[A1 - A3 Biogenic]]/1000</f>
        <v>0</v>
      </c>
      <c r="R906" s="139">
        <f t="shared" ca="1" si="2381"/>
        <v>0</v>
      </c>
      <c r="S906" s="139" t="e">
        <f ca="1">SUM(Carbon_byAspect_existing[[#This Row],[A1 - A3]],Carbon_byAspect_existing[[#This Row],[A4]:[C4]])/Details_GIA</f>
        <v>#DIV/0!</v>
      </c>
      <c r="T906" s="139" t="e">
        <f ca="1">Carbon_byAspect_existing[[#This Row],[A1 - A3 Biogenic]]/Details_GIA</f>
        <v>#DIV/0!</v>
      </c>
      <c r="U906" s="139" t="e">
        <f t="shared" ca="1" si="2382"/>
        <v>#DIV/0!</v>
      </c>
      <c r="V906" s="139" t="e">
        <f ca="1">P906/SUM(Carbon_byAspect_existing[Total A1-C4 (tCO2e)])</f>
        <v>#DIV/0!</v>
      </c>
    </row>
    <row r="907" spans="1:22" ht="15" thickTop="1">
      <c r="A907" s="70" t="s">
        <v>263</v>
      </c>
      <c r="B907" s="71">
        <f ca="1">SUM(Carbon_byAspect_existing[A1 - A3])</f>
        <v>0</v>
      </c>
      <c r="C907" s="71">
        <f ca="1">SUM(Carbon_byAspect_existing[A1 - A3 Biogenic])</f>
        <v>0</v>
      </c>
      <c r="D907" s="71">
        <f ca="1">SUM(Carbon_byAspect_existing[A4])</f>
        <v>0</v>
      </c>
      <c r="E907" s="71">
        <f ca="1">SUM(Carbon_byAspect_existing[A5])</f>
        <v>0</v>
      </c>
      <c r="F907" s="71">
        <f>SUM(Carbon_byAspect_existing[B1])</f>
        <v>0</v>
      </c>
      <c r="G907" s="71">
        <f>SUM(Carbon_byAspect_existing[B2])</f>
        <v>0</v>
      </c>
      <c r="H907" s="71">
        <f>SUM(Carbon_byAspect_existing[B3])</f>
        <v>0</v>
      </c>
      <c r="I907" s="71">
        <f>SUM(Carbon_byAspect_existing[B4])</f>
        <v>0</v>
      </c>
      <c r="J907" s="71">
        <f>SUM(Carbon_byAspect_existing[B5])</f>
        <v>0</v>
      </c>
      <c r="K907" s="71">
        <f>SUM(Carbon_byAspect_existing[C1])</f>
        <v>0</v>
      </c>
      <c r="L907" s="71">
        <f>SUM(Carbon_byAspect_existing[C2])</f>
        <v>0</v>
      </c>
      <c r="M907" s="71">
        <f>SUM(Carbon_byAspect_existing[C3])</f>
        <v>0</v>
      </c>
      <c r="N907" s="71">
        <f>SUM(Carbon_byAspect_existing[C4])</f>
        <v>0</v>
      </c>
      <c r="O907" s="71">
        <f ca="1">SUM(Carbon_byAspect_existing[D])</f>
        <v>0</v>
      </c>
    </row>
    <row r="908" spans="1:22">
      <c r="A908" s="72" t="s">
        <v>323</v>
      </c>
      <c r="B908" s="64" t="e">
        <f t="shared" ref="B908:O908" ca="1" si="2383">B907/Details_GIA</f>
        <v>#DIV/0!</v>
      </c>
      <c r="C908" s="64" t="e">
        <f t="shared" ca="1" si="2383"/>
        <v>#DIV/0!</v>
      </c>
      <c r="D908" s="64" t="e">
        <f t="shared" ca="1" si="2383"/>
        <v>#DIV/0!</v>
      </c>
      <c r="E908" s="64" t="e">
        <f t="shared" ca="1" si="2383"/>
        <v>#DIV/0!</v>
      </c>
      <c r="F908" s="64" t="e">
        <f t="shared" si="2383"/>
        <v>#DIV/0!</v>
      </c>
      <c r="G908" s="64" t="e">
        <f t="shared" si="2383"/>
        <v>#DIV/0!</v>
      </c>
      <c r="H908" s="64" t="e">
        <f t="shared" si="2383"/>
        <v>#DIV/0!</v>
      </c>
      <c r="I908" s="64" t="e">
        <f t="shared" si="2383"/>
        <v>#DIV/0!</v>
      </c>
      <c r="J908" s="64" t="e">
        <f t="shared" si="2383"/>
        <v>#DIV/0!</v>
      </c>
      <c r="K908" s="64" t="e">
        <f t="shared" si="2383"/>
        <v>#DIV/0!</v>
      </c>
      <c r="L908" s="64" t="e">
        <f t="shared" si="2383"/>
        <v>#DIV/0!</v>
      </c>
      <c r="M908" s="64" t="e">
        <f t="shared" si="2383"/>
        <v>#DIV/0!</v>
      </c>
      <c r="N908" s="64" t="e">
        <f t="shared" si="2383"/>
        <v>#DIV/0!</v>
      </c>
      <c r="O908" s="64" t="e">
        <f t="shared" ca="1" si="2383"/>
        <v>#DIV/0!</v>
      </c>
    </row>
    <row r="910" spans="1:22">
      <c r="O910" s="64" t="s">
        <v>603</v>
      </c>
      <c r="P910" s="74">
        <f ca="1">SUM(Carbon_byAspect_existing[Total A1-C4 (tCO2e)])</f>
        <v>0</v>
      </c>
      <c r="Q910" s="74">
        <f ca="1">SUM(Carbon_byAspect_existing[A1 - A3 Biogenic (tCO2e)])</f>
        <v>0</v>
      </c>
      <c r="R910" s="74">
        <f ca="1">SUM(Carbon_byAspect_existing[D (tCO2e)])</f>
        <v>0</v>
      </c>
      <c r="S910" s="74" t="e">
        <f ca="1">SUM(Carbon_byAspect_existing[Total A1-C4 (kgCO2e/m2)])</f>
        <v>#DIV/0!</v>
      </c>
      <c r="T910" s="74" t="e">
        <f ca="1">SUM(Carbon_byAspect_existing[A1 - A3 Biogenic (kgCO2e/m2)])</f>
        <v>#DIV/0!</v>
      </c>
      <c r="U910" s="74" t="e">
        <f ca="1">SUM(Carbon_byAspect_existing[D (kgCO2e/m2)])</f>
        <v>#DIV/0!</v>
      </c>
      <c r="V910" s="135"/>
    </row>
    <row r="912" spans="1:22" s="39" customFormat="1">
      <c r="A912" s="39" t="s">
        <v>359</v>
      </c>
    </row>
    <row r="914" spans="1:9">
      <c r="A914" s="64"/>
      <c r="B914" s="432">
        <f>Details_Building_name</f>
        <v>0</v>
      </c>
      <c r="C914" s="433"/>
      <c r="D914" s="432" t="s">
        <v>205</v>
      </c>
      <c r="E914" s="434"/>
      <c r="F914" s="434"/>
      <c r="G914" s="433"/>
      <c r="H914" s="432" t="s">
        <v>362</v>
      </c>
      <c r="I914" s="433"/>
    </row>
    <row r="915" spans="1:9">
      <c r="A915" s="64"/>
      <c r="B915" s="64" t="s">
        <v>360</v>
      </c>
      <c r="C915" s="64" t="s">
        <v>689</v>
      </c>
      <c r="D915" s="64" t="s">
        <v>595</v>
      </c>
      <c r="E915" s="64">
        <v>2020</v>
      </c>
      <c r="F915" s="64">
        <v>2025</v>
      </c>
      <c r="G915" s="64">
        <v>2030</v>
      </c>
      <c r="H915" s="64" t="s">
        <v>363</v>
      </c>
      <c r="I915" s="64">
        <f>Details_Building_name</f>
        <v>0</v>
      </c>
    </row>
    <row r="916" spans="1:9">
      <c r="A916" s="64"/>
      <c r="B916" s="74" t="e">
        <f ca="1">SUM(Carbon_byAspect_new[Total A1-C4 (kgCO2e/m2)])</f>
        <v>#N/A</v>
      </c>
      <c r="C916" s="74" t="e">
        <f ca="1">SUM(Carbon_byAspect_new[Total A1-C4 (kgCO2e/m2)],Carbon_byAspect_new[A1 - A3 Biogenic (kgCO2e/m2)])</f>
        <v>#N/A</v>
      </c>
      <c r="D916" s="64" t="e">
        <f>VLOOKUP(VLOOKUP(Details_Subsector,Subsector_Information[],6,0),RIBA_2030Embodied[],2,0)</f>
        <v>#N/A</v>
      </c>
      <c r="E916" s="64" t="e">
        <f>VLOOKUP(VLOOKUP(Details_Subsector,Subsector_Information[],6,0),RIBA_2030Embodied[],3,0)</f>
        <v>#N/A</v>
      </c>
      <c r="F916" s="64" t="e">
        <f>VLOOKUP(VLOOKUP(Details_Subsector,Subsector_Information[],6,0),RIBA_2030Embodied[],4,0)</f>
        <v>#N/A</v>
      </c>
      <c r="G916" s="64" t="e">
        <f>VLOOKUP(VLOOKUP(Details_Subsector,Subsector_Information[],6,0),RIBA_2030Embodied[],5,0)</f>
        <v>#N/A</v>
      </c>
      <c r="H916" s="64"/>
      <c r="I916" s="64"/>
    </row>
    <row r="917" spans="1:9">
      <c r="A917" s="64" t="s">
        <v>361</v>
      </c>
      <c r="B917" s="74" t="e">
        <f ca="1">B916-C917</f>
        <v>#N/A</v>
      </c>
      <c r="C917" s="74">
        <f ca="1">IF(SUM(Carbon_byAspect_new[A1 - A3 Biogenic])&lt;0,SUM(Carbon_byAspect_new[Total A1-C4 (kgCO2e/m2)],Carbon_byAspect_new[A1 - A3 Biogenic (kgCO2e/m2)]),0)</f>
        <v>0</v>
      </c>
      <c r="D917" s="64" t="e">
        <f>D916-E916</f>
        <v>#N/A</v>
      </c>
      <c r="E917" s="64" t="e">
        <f>E916-F916</f>
        <v>#N/A</v>
      </c>
      <c r="F917" s="64" t="e">
        <f>F916-G916</f>
        <v>#N/A</v>
      </c>
      <c r="G917" s="64" t="e">
        <f>G916</f>
        <v>#N/A</v>
      </c>
      <c r="H917" s="64" t="e">
        <f ca="1">IF(D916&lt;B916,B916-D916,0)</f>
        <v>#N/A</v>
      </c>
      <c r="I917" s="64" t="e">
        <f ca="1">IF(B916&lt;D916,D916-B916,0)</f>
        <v>#N/A</v>
      </c>
    </row>
    <row r="918" spans="1:9">
      <c r="A918" s="64" t="s">
        <v>366</v>
      </c>
      <c r="B918" s="64" t="e">
        <f ca="1">IF(B916&lt;D916,B917/$D$916,1)</f>
        <v>#N/A</v>
      </c>
      <c r="C918" s="64" t="e">
        <f ca="1">IF(C916&lt;D916,C917/D916,1)</f>
        <v>#N/A</v>
      </c>
      <c r="D918" s="64" t="e">
        <f>D917/$D$916</f>
        <v>#N/A</v>
      </c>
      <c r="E918" s="64" t="e">
        <f>E917/$D$916</f>
        <v>#N/A</v>
      </c>
      <c r="F918" s="64" t="e">
        <f>F917/$D$916</f>
        <v>#N/A</v>
      </c>
      <c r="G918" s="64" t="e">
        <f>G917/$D$916</f>
        <v>#N/A</v>
      </c>
      <c r="H918" s="64"/>
      <c r="I918" s="64"/>
    </row>
    <row r="919" spans="1:9">
      <c r="A919" s="64" t="s">
        <v>367</v>
      </c>
      <c r="B919" s="64"/>
      <c r="C919" s="64"/>
      <c r="D919" s="64" t="e">
        <f>D916/$D$916</f>
        <v>#N/A</v>
      </c>
      <c r="E919" s="64" t="e">
        <f>E916/$D$916</f>
        <v>#N/A</v>
      </c>
      <c r="F919" s="64" t="e">
        <f>F916/$D$916</f>
        <v>#N/A</v>
      </c>
      <c r="G919" s="64" t="e">
        <f>G916/$D$916</f>
        <v>#N/A</v>
      </c>
      <c r="H919" s="64"/>
      <c r="I919" s="64"/>
    </row>
    <row r="920" spans="1:9">
      <c r="A920" s="64" t="s">
        <v>368</v>
      </c>
      <c r="B920" s="64"/>
      <c r="C920" s="64"/>
      <c r="D920" s="64" t="e">
        <f ca="1">IF(($B$918+$C$918)&gt;E919,($B$918+$C$918),NA())</f>
        <v>#N/A</v>
      </c>
      <c r="E920" s="64" t="e">
        <f ca="1">IF((($B$918+$C$918)&lt;E919)*(($B$918+$C$918)&gt;F919)=1,($B$918+$C$918),NA())</f>
        <v>#N/A</v>
      </c>
      <c r="F920" s="64" t="e">
        <f ca="1">IF((($B$918+$C$918)&lt;F919)*(($B$918+$C$918)&gt;G919)=1,($B$918+$C$918),NA())</f>
        <v>#N/A</v>
      </c>
      <c r="G920" s="64" t="e">
        <f ca="1">IF(($B$918+$C$918)&lt;G919,($B$918+$C$918),NA())</f>
        <v>#N/A</v>
      </c>
      <c r="H920" s="64"/>
      <c r="I920" s="64"/>
    </row>
    <row r="921" spans="1:9">
      <c r="A921" s="73" t="s">
        <v>371</v>
      </c>
      <c r="B921" s="64"/>
      <c r="C921" s="64"/>
      <c r="D921" s="74" t="e">
        <f ca="1">IF((B918+C918)&gt;E919,B916,NA())</f>
        <v>#N/A</v>
      </c>
      <c r="E921" s="74" t="e">
        <f ca="1">IF(((B918+C918)&lt;E919)*((B918+C918)&gt;F919)=1,B916,NA())</f>
        <v>#N/A</v>
      </c>
      <c r="F921" s="74" t="e">
        <f ca="1">IF(((B918+C918)&lt;F919)*((B918+C918)&gt;G919)=1,B916,NA())</f>
        <v>#N/A</v>
      </c>
      <c r="G921" s="74" t="e">
        <f ca="1">IF((B918+C918)&lt;G919,B916,NA())</f>
        <v>#N/A</v>
      </c>
      <c r="H921" s="64"/>
      <c r="I921" s="64"/>
    </row>
    <row r="922" spans="1:9" ht="18.75">
      <c r="A922" s="64" t="s">
        <v>369</v>
      </c>
      <c r="B922" s="64"/>
      <c r="C922" s="64"/>
      <c r="D922" s="64" t="s">
        <v>370</v>
      </c>
      <c r="E922" s="64" t="s">
        <v>370</v>
      </c>
      <c r="F922" s="64" t="s">
        <v>370</v>
      </c>
      <c r="G922" s="64" t="s">
        <v>370</v>
      </c>
      <c r="H922" s="64"/>
      <c r="I922" s="64"/>
    </row>
    <row r="924" spans="1:9" s="39" customFormat="1">
      <c r="A924" s="39" t="s">
        <v>648</v>
      </c>
    </row>
    <row r="926" spans="1:9">
      <c r="A926" s="64"/>
      <c r="B926" s="64">
        <v>30</v>
      </c>
      <c r="C926" s="64">
        <v>60</v>
      </c>
      <c r="D926" s="64">
        <v>90</v>
      </c>
      <c r="E926" s="64">
        <v>120</v>
      </c>
    </row>
    <row r="927" spans="1:9">
      <c r="A927" s="64" t="s">
        <v>578</v>
      </c>
      <c r="B927" s="64" t="e">
        <f ca="1">SUM(Carbon_byElement_AC[30])/Details_GIA</f>
        <v>#N/A</v>
      </c>
      <c r="C927" s="64" t="e">
        <f ca="1">SUM(Carbon_byElement_AC[60])/Details_GIA</f>
        <v>#N/A</v>
      </c>
      <c r="D927" s="64" t="e">
        <f ca="1">SUM(Carbon_byElement_AC[90])/Details_GIA</f>
        <v>#N/A</v>
      </c>
      <c r="E927" s="64" t="e">
        <f ca="1">SUM(Carbon_byElement_AC[120])/Details_GIA</f>
        <v>#N/A</v>
      </c>
    </row>
    <row r="928" spans="1:9">
      <c r="A928" s="64" t="s">
        <v>579</v>
      </c>
      <c r="B928" s="64" t="e">
        <f>BB873/Details_GIA</f>
        <v>#N/A</v>
      </c>
      <c r="C928" s="64" t="e">
        <f>CF873/Details_GIA</f>
        <v>#N/A</v>
      </c>
      <c r="D928" s="64" t="e">
        <f>DJ873/Details_GIA</f>
        <v>#N/A</v>
      </c>
      <c r="E928" s="64" t="e">
        <f>EN873/Details_GIA</f>
        <v>#N/A</v>
      </c>
    </row>
    <row r="929" spans="1:8">
      <c r="A929" s="64" t="s">
        <v>580</v>
      </c>
      <c r="B929" s="64" t="e">
        <f ca="1">BB874/Details_GIA</f>
        <v>#DIV/0!</v>
      </c>
      <c r="C929" s="64" t="e">
        <f ca="1">CF874/Details_GIA</f>
        <v>#DIV/0!</v>
      </c>
      <c r="D929" s="64" t="e">
        <f ca="1">DJ874/Details_GIA</f>
        <v>#DIV/0!</v>
      </c>
      <c r="E929" s="64" t="e">
        <f ca="1">EN874/Details_GIA</f>
        <v>#DIV/0!</v>
      </c>
    </row>
    <row r="931" spans="1:8" s="39" customFormat="1">
      <c r="A931" s="39" t="s">
        <v>587</v>
      </c>
    </row>
    <row r="933" spans="1:8" ht="30.75" customHeight="1">
      <c r="A933" s="100" t="s">
        <v>591</v>
      </c>
      <c r="B933" s="99" t="s">
        <v>577</v>
      </c>
      <c r="C933" s="99" t="s">
        <v>584</v>
      </c>
      <c r="D933" s="99" t="s">
        <v>588</v>
      </c>
      <c r="E933" s="99" t="s">
        <v>585</v>
      </c>
      <c r="F933" s="101" t="s">
        <v>586</v>
      </c>
    </row>
    <row r="934" spans="1:8">
      <c r="A934" s="72" t="s">
        <v>581</v>
      </c>
      <c r="B934" s="64" t="e">
        <f>SUM(B935:B936)</f>
        <v>#N/A</v>
      </c>
      <c r="C934" s="64">
        <v>437.5</v>
      </c>
      <c r="D934" s="64" t="e">
        <f>B934/C934</f>
        <v>#N/A</v>
      </c>
      <c r="E934" s="64" t="e">
        <f>25*B934</f>
        <v>#N/A</v>
      </c>
      <c r="F934" s="87" t="e">
        <f>95*B934</f>
        <v>#N/A</v>
      </c>
    </row>
    <row r="935" spans="1:8">
      <c r="A935" s="72" t="s">
        <v>582</v>
      </c>
      <c r="B935" s="64" t="e">
        <f>SAP10.1_60_Net/1000</f>
        <v>#N/A</v>
      </c>
      <c r="C935" s="64">
        <v>437.5</v>
      </c>
      <c r="D935" s="64" t="e">
        <f>B935/C935</f>
        <v>#N/A</v>
      </c>
      <c r="E935" s="64" t="e">
        <f>25*B935</f>
        <v>#N/A</v>
      </c>
      <c r="F935" s="87" t="e">
        <f>95*B935</f>
        <v>#N/A</v>
      </c>
    </row>
    <row r="936" spans="1:8">
      <c r="A936" s="68" t="s">
        <v>583</v>
      </c>
      <c r="B936" s="66" t="e">
        <f ca="1">CF872/1000</f>
        <v>#N/A</v>
      </c>
      <c r="C936" s="66">
        <v>437.5</v>
      </c>
      <c r="D936" s="66" t="e">
        <f ca="1">B936/C936</f>
        <v>#N/A</v>
      </c>
      <c r="E936" s="66" t="e">
        <f ca="1">25*B936</f>
        <v>#N/A</v>
      </c>
      <c r="F936" s="67" t="e">
        <f ca="1">95*B936</f>
        <v>#N/A</v>
      </c>
    </row>
    <row r="938" spans="1:8" s="39" customFormat="1">
      <c r="A938" s="39" t="s">
        <v>645</v>
      </c>
    </row>
    <row r="940" spans="1:8">
      <c r="A940" s="64"/>
      <c r="B940" s="64" t="s">
        <v>632</v>
      </c>
      <c r="C940" s="64" t="s">
        <v>631</v>
      </c>
      <c r="D940" s="64" t="s">
        <v>651</v>
      </c>
      <c r="E940" s="64" t="s">
        <v>246</v>
      </c>
      <c r="F940" s="72" t="s">
        <v>634</v>
      </c>
      <c r="G940" s="64" t="s">
        <v>633</v>
      </c>
      <c r="H940" s="64" t="s">
        <v>298</v>
      </c>
    </row>
    <row r="941" spans="1:8">
      <c r="A941" s="64" t="s">
        <v>652</v>
      </c>
      <c r="B941" s="74" t="e">
        <f ca="1">IF(SUM(Carbon_byAspect_new[A1 - A3 Biogenic])=0,NA(),SUM(Carbon_byAspect_new[A1 - A3 Biogenic])/Details_GIA)</f>
        <v>#N/A</v>
      </c>
      <c r="C941" s="74" t="e">
        <f ca="1">IF(SUM(Carbon_byAspect_new[A1 - A3],Carbon_byAspect_new[[A4]:[A5]])=0,NA(),SUM(Carbon_byAspect_new[A1 - A3],Carbon_byAspect_new[[A4]:[A5]])/Details_GIA)</f>
        <v>#N/A</v>
      </c>
      <c r="D941" s="74" t="e">
        <f ca="1">IF(SUM(Carbon_byAspect_new[[B1]:[B3]],Carbon_byAspect_new[B5])=0,NA(),SUM(Carbon_byAspect_new[[B1]:[B3]],Carbon_byAspect_new[B5])/Details_GIA)</f>
        <v>#N/A</v>
      </c>
      <c r="E941" s="74" t="e">
        <f ca="1">IF(SUM(Carbon_byAspect_new[B4])=0,NA(),SUM(Carbon_byAspect_new[B4])/Details_GIA)</f>
        <v>#N/A</v>
      </c>
      <c r="F941" s="135" t="e">
        <f>NA()</f>
        <v>#N/A</v>
      </c>
      <c r="G941" s="74" t="e">
        <f ca="1">IF(SUM(Carbon_byAspect_new[[C1]:[C4]])=0,NA(),SUM(Carbon_byAspect_new[[C1]:[C4]])/Details_GIA)</f>
        <v>#N/A</v>
      </c>
      <c r="H941" s="74" t="e" cm="1">
        <f t="array" aca="1" ref="H941" ca="1">SUM((Carbon_byAspect_new[D])/Details_GIA)</f>
        <v>#DIV/0!</v>
      </c>
    </row>
    <row r="942" spans="1:8">
      <c r="A942" s="64" t="s">
        <v>636</v>
      </c>
      <c r="B942" s="74" t="e">
        <f ca="1">IF(SUM(Carbon_byAspect_existing[A1 - A3 Biogenic])=0,NA(),SUM(Carbon_byAspect_existing[A1 - A3 Biogenic])/Details_GIA)</f>
        <v>#N/A</v>
      </c>
      <c r="C942" s="74" t="e">
        <f ca="1">IF(SUM(Carbon_byAspect_existing[A1 - A3],Carbon_byAspect_existing[[A4]:[A5]])=0,NA(),SUM(Carbon_byAspect_existing[A1 - A3],Carbon_byAspect_existing[[A4]:[A5]])/Details_GIA)</f>
        <v>#N/A</v>
      </c>
      <c r="D942" s="74" t="e">
        <f>IF(SUM(Carbon_byAspect_existing[[B1]:[B5]])=0,NA(),SUM(Carbon_byAspect_existing[[B1]:[B5]])/Details_GIA)</f>
        <v>#N/A</v>
      </c>
      <c r="E942" s="74" t="e">
        <f>IF(SUM(Carbon_byAspect_existing[B4])=0,NA(),SUM(Carbon_byAspect_existing[B4])/Details_GIA)</f>
        <v>#N/A</v>
      </c>
      <c r="F942" s="141" t="e">
        <f>NA()</f>
        <v>#N/A</v>
      </c>
      <c r="G942" s="74" t="e">
        <f>IF(SUM(Carbon_byAspect_existing[[C1]:[C4]])=0,NA(),SUM(Carbon_byAspect_existing[[C1]:[C4]])/Details_GIA)</f>
        <v>#N/A</v>
      </c>
      <c r="H942" s="74" t="e" cm="1">
        <f t="array" aca="1" ref="H942" ca="1">SUM((Carbon_byAspect_existing[D])/Details_GIA)</f>
        <v>#DIV/0!</v>
      </c>
    </row>
    <row r="943" spans="1:8">
      <c r="A943" s="64" t="s">
        <v>637</v>
      </c>
      <c r="B943" s="74" t="e">
        <f>NA()</f>
        <v>#N/A</v>
      </c>
      <c r="C943" s="74" t="e">
        <f>NA()</f>
        <v>#N/A</v>
      </c>
      <c r="D943" s="74" t="e">
        <f>NA()</f>
        <v>#N/A</v>
      </c>
      <c r="E943" s="74" t="e">
        <f>NA()</f>
        <v>#N/A</v>
      </c>
      <c r="F943" s="141" t="e">
        <f>IF(SAP10.1_60_Gross=0,NA(),SAP10.1_60_Gross/Details_GIA)</f>
        <v>#N/A</v>
      </c>
      <c r="G943" s="74" t="e">
        <f>NA()</f>
        <v>#N/A</v>
      </c>
      <c r="H943" s="74" t="e">
        <f>-SAP10.1_60_Generated/Details_GIA</f>
        <v>#N/A</v>
      </c>
    </row>
  </sheetData>
  <mergeCells count="13">
    <mergeCell ref="B855:B856"/>
    <mergeCell ref="B914:C914"/>
    <mergeCell ref="D914:G914"/>
    <mergeCell ref="H914:I914"/>
    <mergeCell ref="B859:B860"/>
    <mergeCell ref="B857:B858"/>
    <mergeCell ref="V497:V501"/>
    <mergeCell ref="V502:V506"/>
    <mergeCell ref="V507:V511"/>
    <mergeCell ref="B3:D3"/>
    <mergeCell ref="E3:F3"/>
    <mergeCell ref="N3:Q3"/>
    <mergeCell ref="G3:M3"/>
  </mergeCells>
  <phoneticPr fontId="4" type="noConversion"/>
  <dataValidations disablePrompts="1" count="1">
    <dataValidation type="list" allowBlank="1" showInputMessage="1" showErrorMessage="1" sqref="D846:J866" xr:uid="{04AF020B-551A-4609-B699-693BA10F8339}">
      <formula1>"Yes,No"</formula1>
    </dataValidation>
  </dataValidations>
  <pageMargins left="0.7" right="0.7" top="0.75" bottom="0.75" header="0.3" footer="0.3"/>
  <pageSetup paperSize="9" orientation="portrait" r:id="rId1"/>
  <drawing r:id="rId2"/>
  <tableParts count="18">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67E39-4DA3-4968-97FF-2E0D124742FE}">
  <sheetPr codeName="Sheet15"/>
  <dimension ref="A1:AL176"/>
  <sheetViews>
    <sheetView topLeftCell="G1" zoomScale="55" zoomScaleNormal="55" workbookViewId="0">
      <selection activeCell="AB97" sqref="AB97"/>
    </sheetView>
  </sheetViews>
  <sheetFormatPr defaultRowHeight="14.25"/>
  <cols>
    <col min="1" max="1" width="15.5" customWidth="1"/>
    <col min="2" max="2" width="11.125" customWidth="1"/>
    <col min="3" max="9" width="10.375" customWidth="1"/>
    <col min="10" max="10" width="11.125" customWidth="1"/>
    <col min="11" max="11" width="10.75" customWidth="1"/>
    <col min="12" max="19" width="11.125" customWidth="1"/>
    <col min="20" max="20" width="11.5" customWidth="1"/>
    <col min="21" max="21" width="11.125" customWidth="1"/>
    <col min="22" max="26" width="11.5" customWidth="1"/>
    <col min="27" max="29" width="12.75" customWidth="1"/>
    <col min="30" max="30" width="15.625" customWidth="1"/>
    <col min="31" max="33" width="11.625" customWidth="1"/>
    <col min="34" max="34" width="15.25" customWidth="1"/>
    <col min="35" max="37" width="11.625" customWidth="1"/>
    <col min="38" max="38" width="15.25" customWidth="1"/>
  </cols>
  <sheetData>
    <row r="1" spans="1:38" s="39" customFormat="1">
      <c r="A1" s="39" t="s">
        <v>375</v>
      </c>
    </row>
    <row r="3" spans="1:38" ht="15">
      <c r="A3" s="61"/>
      <c r="B3" s="61"/>
      <c r="C3" s="440" t="s">
        <v>279</v>
      </c>
      <c r="D3" s="441"/>
      <c r="E3" s="441"/>
      <c r="F3" s="441"/>
      <c r="G3" s="441"/>
      <c r="H3" s="441"/>
      <c r="I3" s="441"/>
      <c r="J3" s="442"/>
      <c r="K3" s="443" t="s">
        <v>288</v>
      </c>
      <c r="L3" s="444"/>
      <c r="M3" s="444"/>
      <c r="N3" s="444"/>
      <c r="O3" s="444"/>
      <c r="P3" s="444"/>
      <c r="Q3" s="444"/>
      <c r="R3" s="445"/>
      <c r="S3" s="450" t="s">
        <v>289</v>
      </c>
      <c r="T3" s="451"/>
      <c r="U3" s="451"/>
      <c r="V3" s="451"/>
      <c r="W3" s="451"/>
      <c r="X3" s="451"/>
      <c r="Y3" s="451"/>
      <c r="Z3" s="452"/>
      <c r="AA3" s="437" t="s">
        <v>290</v>
      </c>
      <c r="AB3" s="438"/>
      <c r="AC3" s="438"/>
      <c r="AD3" s="439"/>
      <c r="AE3" s="435" t="s">
        <v>419</v>
      </c>
      <c r="AF3" s="435"/>
      <c r="AG3" s="435"/>
      <c r="AH3" s="435"/>
      <c r="AI3" s="436" t="s">
        <v>420</v>
      </c>
      <c r="AJ3" s="436"/>
      <c r="AK3" s="436"/>
      <c r="AL3" s="436"/>
    </row>
    <row r="4" spans="1:38" ht="32.1" customHeight="1">
      <c r="A4" s="61"/>
      <c r="B4" s="61"/>
      <c r="C4" s="446" t="s">
        <v>280</v>
      </c>
      <c r="D4" s="447"/>
      <c r="E4" s="446" t="s">
        <v>281</v>
      </c>
      <c r="F4" s="447"/>
      <c r="G4" s="446" t="s">
        <v>282</v>
      </c>
      <c r="H4" s="447"/>
      <c r="I4" s="446" t="s">
        <v>283</v>
      </c>
      <c r="J4" s="447"/>
      <c r="K4" s="448" t="s">
        <v>280</v>
      </c>
      <c r="L4" s="449"/>
      <c r="M4" s="448" t="s">
        <v>281</v>
      </c>
      <c r="N4" s="449"/>
      <c r="O4" s="448" t="s">
        <v>282</v>
      </c>
      <c r="P4" s="449"/>
      <c r="Q4" s="448" t="s">
        <v>283</v>
      </c>
      <c r="R4" s="449"/>
      <c r="S4" s="453" t="s">
        <v>280</v>
      </c>
      <c r="T4" s="454"/>
      <c r="U4" s="453" t="s">
        <v>281</v>
      </c>
      <c r="V4" s="454"/>
      <c r="W4" s="453" t="s">
        <v>282</v>
      </c>
      <c r="X4" s="454"/>
      <c r="Y4" s="453" t="s">
        <v>283</v>
      </c>
      <c r="Z4" s="454"/>
      <c r="AA4" s="62" t="s">
        <v>280</v>
      </c>
      <c r="AB4" s="62" t="s">
        <v>281</v>
      </c>
      <c r="AC4" s="62" t="s">
        <v>282</v>
      </c>
      <c r="AD4" s="62" t="s">
        <v>283</v>
      </c>
      <c r="AE4" s="93" t="s">
        <v>280</v>
      </c>
      <c r="AF4" s="93" t="s">
        <v>281</v>
      </c>
      <c r="AG4" s="93" t="s">
        <v>282</v>
      </c>
      <c r="AH4" s="93" t="s">
        <v>283</v>
      </c>
      <c r="AI4" s="94" t="s">
        <v>280</v>
      </c>
      <c r="AJ4" s="94" t="s">
        <v>281</v>
      </c>
      <c r="AK4" s="94" t="s">
        <v>282</v>
      </c>
      <c r="AL4" s="94" t="s">
        <v>283</v>
      </c>
    </row>
    <row r="5" spans="1:38" ht="42.75">
      <c r="A5" s="89" t="s">
        <v>284</v>
      </c>
      <c r="B5" s="90" t="s">
        <v>285</v>
      </c>
      <c r="C5" s="89" t="s">
        <v>286</v>
      </c>
      <c r="D5" s="89" t="s">
        <v>287</v>
      </c>
      <c r="E5" s="89" t="s">
        <v>286</v>
      </c>
      <c r="F5" s="89" t="s">
        <v>287</v>
      </c>
      <c r="G5" s="89" t="s">
        <v>286</v>
      </c>
      <c r="H5" s="89" t="s">
        <v>287</v>
      </c>
      <c r="I5" s="89" t="s">
        <v>286</v>
      </c>
      <c r="J5" s="89" t="s">
        <v>287</v>
      </c>
      <c r="K5" s="89" t="s">
        <v>286</v>
      </c>
      <c r="L5" s="89" t="s">
        <v>287</v>
      </c>
      <c r="M5" s="89" t="s">
        <v>286</v>
      </c>
      <c r="N5" s="89" t="s">
        <v>287</v>
      </c>
      <c r="O5" s="89" t="s">
        <v>286</v>
      </c>
      <c r="P5" s="89" t="s">
        <v>287</v>
      </c>
      <c r="Q5" s="89" t="s">
        <v>286</v>
      </c>
      <c r="R5" s="89" t="s">
        <v>287</v>
      </c>
      <c r="S5" s="89" t="s">
        <v>286</v>
      </c>
      <c r="T5" s="89" t="s">
        <v>287</v>
      </c>
      <c r="U5" s="89" t="s">
        <v>286</v>
      </c>
      <c r="V5" s="89" t="s">
        <v>287</v>
      </c>
      <c r="W5" s="89" t="s">
        <v>286</v>
      </c>
      <c r="X5" s="89" t="s">
        <v>287</v>
      </c>
      <c r="Y5" s="89" t="s">
        <v>286</v>
      </c>
      <c r="Z5" s="89" t="s">
        <v>287</v>
      </c>
      <c r="AA5" s="89" t="s">
        <v>286</v>
      </c>
      <c r="AB5" s="89" t="s">
        <v>286</v>
      </c>
      <c r="AC5" s="89" t="s">
        <v>286</v>
      </c>
      <c r="AD5" s="89" t="s">
        <v>286</v>
      </c>
      <c r="AE5" s="64"/>
      <c r="AF5" s="64"/>
      <c r="AG5" s="64"/>
      <c r="AH5" s="64"/>
      <c r="AI5" s="64"/>
      <c r="AJ5" s="64"/>
      <c r="AK5" s="64"/>
      <c r="AL5" s="64"/>
    </row>
    <row r="6" spans="1:38">
      <c r="A6" t="s">
        <v>385</v>
      </c>
      <c r="B6" t="s">
        <v>386</v>
      </c>
      <c r="C6" s="60" t="s">
        <v>387</v>
      </c>
      <c r="D6" s="60" t="s">
        <v>388</v>
      </c>
      <c r="E6" s="60" t="s">
        <v>389</v>
      </c>
      <c r="F6" s="60" t="s">
        <v>390</v>
      </c>
      <c r="G6" s="60" t="s">
        <v>391</v>
      </c>
      <c r="H6" s="60" t="s">
        <v>392</v>
      </c>
      <c r="I6" s="60" t="s">
        <v>393</v>
      </c>
      <c r="J6" s="60" t="s">
        <v>394</v>
      </c>
      <c r="K6" t="s">
        <v>395</v>
      </c>
      <c r="L6" t="s">
        <v>396</v>
      </c>
      <c r="M6" t="s">
        <v>397</v>
      </c>
      <c r="N6" t="s">
        <v>398</v>
      </c>
      <c r="O6" t="s">
        <v>399</v>
      </c>
      <c r="P6" t="s">
        <v>400</v>
      </c>
      <c r="Q6" t="s">
        <v>401</v>
      </c>
      <c r="R6" t="s">
        <v>402</v>
      </c>
      <c r="S6" t="s">
        <v>403</v>
      </c>
      <c r="T6" t="s">
        <v>404</v>
      </c>
      <c r="U6" t="s">
        <v>405</v>
      </c>
      <c r="V6" t="s">
        <v>406</v>
      </c>
      <c r="W6" t="s">
        <v>407</v>
      </c>
      <c r="X6" t="s">
        <v>408</v>
      </c>
      <c r="Y6" t="s">
        <v>409</v>
      </c>
      <c r="Z6" t="s">
        <v>410</v>
      </c>
      <c r="AA6" t="s">
        <v>411</v>
      </c>
      <c r="AB6" t="s">
        <v>412</v>
      </c>
      <c r="AC6" t="s">
        <v>413</v>
      </c>
      <c r="AD6" t="s">
        <v>414</v>
      </c>
      <c r="AE6" t="s">
        <v>421</v>
      </c>
      <c r="AF6" t="s">
        <v>422</v>
      </c>
      <c r="AG6" t="s">
        <v>423</v>
      </c>
      <c r="AH6" t="s">
        <v>424</v>
      </c>
      <c r="AI6" t="s">
        <v>425</v>
      </c>
      <c r="AJ6" t="s">
        <v>426</v>
      </c>
      <c r="AK6" t="s">
        <v>427</v>
      </c>
      <c r="AL6" t="s">
        <v>428</v>
      </c>
    </row>
    <row r="7" spans="1:38">
      <c r="A7">
        <v>2019</v>
      </c>
      <c r="B7">
        <f t="shared" ref="B7:B38" si="0">IF(A7-Details_Year_completion&lt;0,0,A7-Details_Year_completion)</f>
        <v>2019</v>
      </c>
      <c r="C7" s="60">
        <v>0.51900000000000002</v>
      </c>
      <c r="D7" s="60">
        <v>0.216</v>
      </c>
      <c r="E7" s="60">
        <v>0.23300000000000001</v>
      </c>
      <c r="F7" s="60">
        <v>0.21</v>
      </c>
      <c r="G7" s="60">
        <v>0.13600000000000001</v>
      </c>
      <c r="H7" s="60">
        <v>0.21</v>
      </c>
      <c r="I7" s="60">
        <v>0.22</v>
      </c>
      <c r="J7" s="60">
        <v>0.21</v>
      </c>
      <c r="K7">
        <f t="shared" ref="K7:K38" si="1">Energy_Reg_elec*Details_GIA*$C7*$B7</f>
        <v>0</v>
      </c>
      <c r="L7">
        <f t="shared" ref="L7:L38" si="2">Energy_Reg_nonelec*Details_GIA*$D7*$B7</f>
        <v>0</v>
      </c>
      <c r="M7">
        <f t="shared" ref="M7:M38" si="3">Energy_Reg_elec*Details_GIA*$E7*$B7</f>
        <v>0</v>
      </c>
      <c r="N7">
        <f t="shared" ref="N7:N38" si="4">Energy_Reg_nonelec*Details_GIA*$F7*$B7</f>
        <v>0</v>
      </c>
      <c r="O7">
        <f t="shared" ref="O7:O38" si="5">Energy_Reg_elec*Details_GIA*$G7*$B7</f>
        <v>0</v>
      </c>
      <c r="P7">
        <f t="shared" ref="P7:P38" si="6">Energy_Reg_nonelec*Details_GIA*$H7*$B7</f>
        <v>0</v>
      </c>
      <c r="Q7" t="e">
        <f>IF(Energy_cumulative_emissions[[#This Row],[Column2]]&gt;0,(Energy_Reg_elec*Details_GIA*$I7)+Q6,0)</f>
        <v>#VALUE!</v>
      </c>
      <c r="R7">
        <f t="shared" ref="R7:R38" si="7">Energy_Reg_nonelec*Details_GIA*$J7*$B7</f>
        <v>0</v>
      </c>
      <c r="S7">
        <f t="shared" ref="S7:S38" si="8">Energy_Unreg_elec*Details_GIA*$C7*$B7</f>
        <v>0</v>
      </c>
      <c r="T7">
        <f t="shared" ref="T7:T38" si="9">Energy_Unreg_nonelec*Details_GIA*$D7*$B7</f>
        <v>0</v>
      </c>
      <c r="U7">
        <f t="shared" ref="U7:U38" si="10">Energy_Unreg_elec*Details_GIA*$E7*$B7</f>
        <v>0</v>
      </c>
      <c r="V7">
        <f t="shared" ref="V7:V38" si="11">Energy_Unreg_nonelec*Details_GIA*$F7*$B7</f>
        <v>0</v>
      </c>
      <c r="W7">
        <f t="shared" ref="W7:W38" si="12">Energy_Unreg_elec*Details_GIA*$G7*$B7</f>
        <v>0</v>
      </c>
      <c r="X7">
        <f t="shared" ref="X7:X38" si="13">Energy_Unreg_nonelec*Details_GIA*$H7*$B7</f>
        <v>0</v>
      </c>
      <c r="Y7" t="e">
        <f>IF(Energy_cumulative_emissions[[#This Row],[Column2]]&gt;0,(Energy_Reg_elec*Details_GIA*$I7)+Y6,0)</f>
        <v>#VALUE!</v>
      </c>
      <c r="Z7">
        <f t="shared" ref="Z7:Z38" si="14">Energy_Unreg_nonelec*Details_GIA*$J7*$B7</f>
        <v>0</v>
      </c>
      <c r="AA7">
        <f t="shared" ref="AA7:AA38" si="15">(Energy_Gen_elec+Energy_Gen_nonelec)*Details_GIA*$C7*$B7</f>
        <v>0</v>
      </c>
      <c r="AB7">
        <f t="shared" ref="AB7:AB38" si="16">(Energy_Gen_elec+Energy_Gen_nonelec)*Details_GIA*$E7*$B7</f>
        <v>0</v>
      </c>
      <c r="AC7">
        <f t="shared" ref="AC7:AC38" si="17">(Energy_Gen_elec+Energy_Gen_nonelec)*Details_GIA*$G7*$B7</f>
        <v>0</v>
      </c>
      <c r="AD7">
        <f>IF(Energy_cumulative_emissions[[#This Row],[Column2]]&gt;0,(Energy_Gen_elec+Energy_Gen_nonelec)*Details_GIA*$I7,0)</f>
        <v>0</v>
      </c>
      <c r="AE7">
        <f>SUM(Energy_cumulative_emissions[[#This Row],[Column11]:[Column12]],Energy_cumulative_emissions[[#This Row],[Column19]:[Column20]])</f>
        <v>0</v>
      </c>
      <c r="AF7">
        <f>SUM(Energy_cumulative_emissions[[#This Row],[Column13]:[Column14]],Energy_cumulative_emissions[[#This Row],[Column21]:[Column22]])</f>
        <v>0</v>
      </c>
      <c r="AG7">
        <f>SUM(Energy_cumulative_emissions[[#This Row],[Column15]:[Column16]],Energy_cumulative_emissions[[#This Row],[Column23]:[Column24]])</f>
        <v>0</v>
      </c>
      <c r="AH7" t="e">
        <f>SUM(Energy_cumulative_emissions[[#This Row],[Column17]:[Column18]],Energy_cumulative_emissions[[#This Row],[Column25]:[Column26]])</f>
        <v>#VALUE!</v>
      </c>
      <c r="AI7">
        <f>SUM(Energy_cumulative_emissions[[#This Row],[Column11]:[Column12]],Energy_cumulative_emissions[[#This Row],[Column19]:[Column20]],-Energy_cumulative_emissions[[#This Row],[Column27]])</f>
        <v>0</v>
      </c>
      <c r="AJ7">
        <f>SUM(Energy_cumulative_emissions[[#This Row],[Column13]:[Column14]],Energy_cumulative_emissions[[#This Row],[Column21]:[Column22]],-Energy_cumulative_emissions[[#This Row],[Column28]])</f>
        <v>0</v>
      </c>
      <c r="AK7">
        <f>SUM(Energy_cumulative_emissions[[#This Row],[Column15]:[Column16]],Energy_cumulative_emissions[[#This Row],[Column23]:[Column24]],-Energy_cumulative_emissions[[#This Row],[Column29]])</f>
        <v>0</v>
      </c>
      <c r="AL7" t="e">
        <f>SUM(Energy_cumulative_emissions[[#This Row],[Column17]:[Column18]],Energy_cumulative_emissions[[#This Row],[Column25]:[Column26]],-Energy_cumulative_emissions[[#This Row],[Column30]])</f>
        <v>#VALUE!</v>
      </c>
    </row>
    <row r="8" spans="1:38">
      <c r="A8">
        <v>2020</v>
      </c>
      <c r="B8">
        <f t="shared" si="0"/>
        <v>2020</v>
      </c>
      <c r="C8" s="60">
        <v>0.51900000000000002</v>
      </c>
      <c r="D8" s="60">
        <v>0.216</v>
      </c>
      <c r="E8" s="60">
        <v>0.23300000000000001</v>
      </c>
      <c r="F8" s="60">
        <v>0.21</v>
      </c>
      <c r="G8" s="60">
        <v>0.13600000000000001</v>
      </c>
      <c r="H8" s="60">
        <v>0.21</v>
      </c>
      <c r="I8" s="60">
        <v>0.20300000000000001</v>
      </c>
      <c r="J8" s="60">
        <v>0.21</v>
      </c>
      <c r="K8">
        <f t="shared" si="1"/>
        <v>0</v>
      </c>
      <c r="L8">
        <f t="shared" si="2"/>
        <v>0</v>
      </c>
      <c r="M8">
        <f t="shared" si="3"/>
        <v>0</v>
      </c>
      <c r="N8">
        <f t="shared" si="4"/>
        <v>0</v>
      </c>
      <c r="O8">
        <f t="shared" si="5"/>
        <v>0</v>
      </c>
      <c r="P8">
        <f t="shared" si="6"/>
        <v>0</v>
      </c>
      <c r="Q8" t="e">
        <f>IF(Energy_cumulative_emissions[[#This Row],[Column2]]&gt;0,(Energy_Reg_elec*Details_GIA*$I8)+Q7,0)</f>
        <v>#VALUE!</v>
      </c>
      <c r="R8">
        <f t="shared" si="7"/>
        <v>0</v>
      </c>
      <c r="S8">
        <f t="shared" si="8"/>
        <v>0</v>
      </c>
      <c r="T8">
        <f t="shared" si="9"/>
        <v>0</v>
      </c>
      <c r="U8">
        <f t="shared" si="10"/>
        <v>0</v>
      </c>
      <c r="V8">
        <f t="shared" si="11"/>
        <v>0</v>
      </c>
      <c r="W8">
        <f t="shared" si="12"/>
        <v>0</v>
      </c>
      <c r="X8">
        <f t="shared" si="13"/>
        <v>0</v>
      </c>
      <c r="Y8" t="e">
        <f>IF(Energy_cumulative_emissions[[#This Row],[Column2]]&gt;0,(Energy_Reg_elec*Details_GIA*$I8)+Y7,0)</f>
        <v>#VALUE!</v>
      </c>
      <c r="Z8">
        <f t="shared" si="14"/>
        <v>0</v>
      </c>
      <c r="AA8">
        <f t="shared" si="15"/>
        <v>0</v>
      </c>
      <c r="AB8">
        <f t="shared" si="16"/>
        <v>0</v>
      </c>
      <c r="AC8">
        <f t="shared" si="17"/>
        <v>0</v>
      </c>
      <c r="AD8">
        <f>IF(Energy_cumulative_emissions[[#This Row],[Column2]]&gt;0,(Energy_Gen_elec+Energy_Gen_nonelec)*Details_GIA*$I8,0)</f>
        <v>0</v>
      </c>
      <c r="AE8">
        <f>SUM(Energy_cumulative_emissions[[#This Row],[Column11]:[Column12]],Energy_cumulative_emissions[[#This Row],[Column19]:[Column20]])</f>
        <v>0</v>
      </c>
      <c r="AF8">
        <f>SUM(Energy_cumulative_emissions[[#This Row],[Column13]:[Column14]],Energy_cumulative_emissions[[#This Row],[Column21]:[Column22]])</f>
        <v>0</v>
      </c>
      <c r="AG8">
        <f>SUM(Energy_cumulative_emissions[[#This Row],[Column15]:[Column16]],Energy_cumulative_emissions[[#This Row],[Column23]:[Column24]])</f>
        <v>0</v>
      </c>
      <c r="AH8" t="e">
        <f>SUM(Energy_cumulative_emissions[[#This Row],[Column17]:[Column18]],Energy_cumulative_emissions[[#This Row],[Column25]:[Column26]])</f>
        <v>#VALUE!</v>
      </c>
      <c r="AI8">
        <f>SUM(Energy_cumulative_emissions[[#This Row],[Column11]:[Column12]],Energy_cumulative_emissions[[#This Row],[Column19]:[Column20]],-Energy_cumulative_emissions[[#This Row],[Column27]])</f>
        <v>0</v>
      </c>
      <c r="AJ8">
        <f>SUM(Energy_cumulative_emissions[[#This Row],[Column13]:[Column14]],Energy_cumulative_emissions[[#This Row],[Column21]:[Column22]],-Energy_cumulative_emissions[[#This Row],[Column28]])</f>
        <v>0</v>
      </c>
      <c r="AK8">
        <f>SUM(Energy_cumulative_emissions[[#This Row],[Column15]:[Column16]],Energy_cumulative_emissions[[#This Row],[Column23]:[Column24]],-Energy_cumulative_emissions[[#This Row],[Column29]])</f>
        <v>0</v>
      </c>
      <c r="AL8" t="e">
        <f>SUM(Energy_cumulative_emissions[[#This Row],[Column17]:[Column18]],Energy_cumulative_emissions[[#This Row],[Column25]:[Column26]],-Energy_cumulative_emissions[[#This Row],[Column30]])</f>
        <v>#VALUE!</v>
      </c>
    </row>
    <row r="9" spans="1:38">
      <c r="A9">
        <v>2021</v>
      </c>
      <c r="B9">
        <f t="shared" si="0"/>
        <v>2021</v>
      </c>
      <c r="C9" s="60">
        <v>0.51900000000000002</v>
      </c>
      <c r="D9" s="60">
        <v>0.216</v>
      </c>
      <c r="E9" s="60">
        <v>0.23300000000000001</v>
      </c>
      <c r="F9" s="60">
        <v>0.21</v>
      </c>
      <c r="G9" s="60">
        <v>0.13600000000000001</v>
      </c>
      <c r="H9" s="60">
        <v>0.21</v>
      </c>
      <c r="I9" s="60">
        <v>0.186</v>
      </c>
      <c r="J9" s="60">
        <v>0.21</v>
      </c>
      <c r="K9">
        <f t="shared" si="1"/>
        <v>0</v>
      </c>
      <c r="L9">
        <f t="shared" si="2"/>
        <v>0</v>
      </c>
      <c r="M9">
        <f t="shared" si="3"/>
        <v>0</v>
      </c>
      <c r="N9">
        <f t="shared" si="4"/>
        <v>0</v>
      </c>
      <c r="O9">
        <f t="shared" si="5"/>
        <v>0</v>
      </c>
      <c r="P9">
        <f t="shared" si="6"/>
        <v>0</v>
      </c>
      <c r="Q9" t="e">
        <f>IF(Energy_cumulative_emissions[[#This Row],[Column2]]&gt;0,(Energy_Reg_elec*Details_GIA*$I9)+Q8,0)</f>
        <v>#VALUE!</v>
      </c>
      <c r="R9">
        <f t="shared" si="7"/>
        <v>0</v>
      </c>
      <c r="S9">
        <f t="shared" si="8"/>
        <v>0</v>
      </c>
      <c r="T9">
        <f t="shared" si="9"/>
        <v>0</v>
      </c>
      <c r="U9">
        <f t="shared" si="10"/>
        <v>0</v>
      </c>
      <c r="V9">
        <f t="shared" si="11"/>
        <v>0</v>
      </c>
      <c r="W9">
        <f t="shared" si="12"/>
        <v>0</v>
      </c>
      <c r="X9">
        <f t="shared" si="13"/>
        <v>0</v>
      </c>
      <c r="Y9" t="e">
        <f>IF(Energy_cumulative_emissions[[#This Row],[Column2]]&gt;0,(Energy_Reg_elec*Details_GIA*$I9)+Y8,0)</f>
        <v>#VALUE!</v>
      </c>
      <c r="Z9">
        <f t="shared" si="14"/>
        <v>0</v>
      </c>
      <c r="AA9">
        <f t="shared" si="15"/>
        <v>0</v>
      </c>
      <c r="AB9">
        <f t="shared" si="16"/>
        <v>0</v>
      </c>
      <c r="AC9">
        <f t="shared" si="17"/>
        <v>0</v>
      </c>
      <c r="AD9">
        <f>IF(Energy_cumulative_emissions[[#This Row],[Column2]]&gt;0,(Energy_Gen_elec+Energy_Gen_nonelec)*Details_GIA*$I9,0)</f>
        <v>0</v>
      </c>
      <c r="AE9">
        <f>SUM(Energy_cumulative_emissions[[#This Row],[Column11]:[Column12]],Energy_cumulative_emissions[[#This Row],[Column19]:[Column20]])</f>
        <v>0</v>
      </c>
      <c r="AF9">
        <f>SUM(Energy_cumulative_emissions[[#This Row],[Column13]:[Column14]],Energy_cumulative_emissions[[#This Row],[Column21]:[Column22]])</f>
        <v>0</v>
      </c>
      <c r="AG9">
        <f>SUM(Energy_cumulative_emissions[[#This Row],[Column15]:[Column16]],Energy_cumulative_emissions[[#This Row],[Column23]:[Column24]])</f>
        <v>0</v>
      </c>
      <c r="AH9" t="e">
        <f>SUM(Energy_cumulative_emissions[[#This Row],[Column17]:[Column18]],Energy_cumulative_emissions[[#This Row],[Column25]:[Column26]])</f>
        <v>#VALUE!</v>
      </c>
      <c r="AI9">
        <f>SUM(Energy_cumulative_emissions[[#This Row],[Column11]:[Column12]],Energy_cumulative_emissions[[#This Row],[Column19]:[Column20]],-Energy_cumulative_emissions[[#This Row],[Column27]])</f>
        <v>0</v>
      </c>
      <c r="AJ9">
        <f>SUM(Energy_cumulative_emissions[[#This Row],[Column13]:[Column14]],Energy_cumulative_emissions[[#This Row],[Column21]:[Column22]],-Energy_cumulative_emissions[[#This Row],[Column28]])</f>
        <v>0</v>
      </c>
      <c r="AK9">
        <f>SUM(Energy_cumulative_emissions[[#This Row],[Column15]:[Column16]],Energy_cumulative_emissions[[#This Row],[Column23]:[Column24]],-Energy_cumulative_emissions[[#This Row],[Column29]])</f>
        <v>0</v>
      </c>
      <c r="AL9" t="e">
        <f>SUM(Energy_cumulative_emissions[[#This Row],[Column17]:[Column18]],Energy_cumulative_emissions[[#This Row],[Column25]:[Column26]],-Energy_cumulative_emissions[[#This Row],[Column30]])</f>
        <v>#VALUE!</v>
      </c>
    </row>
    <row r="10" spans="1:38">
      <c r="A10">
        <v>2022</v>
      </c>
      <c r="B10">
        <f t="shared" si="0"/>
        <v>2022</v>
      </c>
      <c r="C10" s="60">
        <v>0.51900000000000002</v>
      </c>
      <c r="D10" s="60">
        <v>0.216</v>
      </c>
      <c r="E10" s="60">
        <v>0.23300000000000001</v>
      </c>
      <c r="F10" s="60">
        <v>0.21</v>
      </c>
      <c r="G10" s="60">
        <v>0.13600000000000001</v>
      </c>
      <c r="H10" s="60">
        <v>0.21</v>
      </c>
      <c r="I10" s="60">
        <v>0.16700000000000001</v>
      </c>
      <c r="J10" s="60">
        <v>0.21</v>
      </c>
      <c r="K10">
        <f t="shared" si="1"/>
        <v>0</v>
      </c>
      <c r="L10">
        <f t="shared" si="2"/>
        <v>0</v>
      </c>
      <c r="M10">
        <f t="shared" si="3"/>
        <v>0</v>
      </c>
      <c r="N10">
        <f t="shared" si="4"/>
        <v>0</v>
      </c>
      <c r="O10">
        <f t="shared" si="5"/>
        <v>0</v>
      </c>
      <c r="P10">
        <f t="shared" si="6"/>
        <v>0</v>
      </c>
      <c r="Q10" t="e">
        <f>IF(Energy_cumulative_emissions[[#This Row],[Column2]]&gt;0,(Energy_Reg_elec*Details_GIA*$I10)+Q9,0)</f>
        <v>#VALUE!</v>
      </c>
      <c r="R10">
        <f t="shared" si="7"/>
        <v>0</v>
      </c>
      <c r="S10">
        <f t="shared" si="8"/>
        <v>0</v>
      </c>
      <c r="T10">
        <f t="shared" si="9"/>
        <v>0</v>
      </c>
      <c r="U10">
        <f t="shared" si="10"/>
        <v>0</v>
      </c>
      <c r="V10">
        <f t="shared" si="11"/>
        <v>0</v>
      </c>
      <c r="W10">
        <f t="shared" si="12"/>
        <v>0</v>
      </c>
      <c r="X10">
        <f t="shared" si="13"/>
        <v>0</v>
      </c>
      <c r="Y10" t="e">
        <f>IF(Energy_cumulative_emissions[[#This Row],[Column2]]&gt;0,(Energy_Reg_elec*Details_GIA*$I10)+Y9,0)</f>
        <v>#VALUE!</v>
      </c>
      <c r="Z10">
        <f t="shared" si="14"/>
        <v>0</v>
      </c>
      <c r="AA10">
        <f t="shared" si="15"/>
        <v>0</v>
      </c>
      <c r="AB10">
        <f t="shared" si="16"/>
        <v>0</v>
      </c>
      <c r="AC10">
        <f t="shared" si="17"/>
        <v>0</v>
      </c>
      <c r="AD10">
        <f>IF(Energy_cumulative_emissions[[#This Row],[Column2]]&gt;0,(Energy_Gen_elec+Energy_Gen_nonelec)*Details_GIA*$I10,0)</f>
        <v>0</v>
      </c>
      <c r="AE10">
        <f>SUM(Energy_cumulative_emissions[[#This Row],[Column11]:[Column12]],Energy_cumulative_emissions[[#This Row],[Column19]:[Column20]])</f>
        <v>0</v>
      </c>
      <c r="AF10">
        <f>SUM(Energy_cumulative_emissions[[#This Row],[Column13]:[Column14]],Energy_cumulative_emissions[[#This Row],[Column21]:[Column22]])</f>
        <v>0</v>
      </c>
      <c r="AG10">
        <f>SUM(Energy_cumulative_emissions[[#This Row],[Column15]:[Column16]],Energy_cumulative_emissions[[#This Row],[Column23]:[Column24]])</f>
        <v>0</v>
      </c>
      <c r="AH10" t="e">
        <f>SUM(Energy_cumulative_emissions[[#This Row],[Column17]:[Column18]],Energy_cumulative_emissions[[#This Row],[Column25]:[Column26]])</f>
        <v>#VALUE!</v>
      </c>
      <c r="AI10">
        <f>SUM(Energy_cumulative_emissions[[#This Row],[Column11]:[Column12]],Energy_cumulative_emissions[[#This Row],[Column19]:[Column20]],-Energy_cumulative_emissions[[#This Row],[Column27]])</f>
        <v>0</v>
      </c>
      <c r="AJ10">
        <f>SUM(Energy_cumulative_emissions[[#This Row],[Column13]:[Column14]],Energy_cumulative_emissions[[#This Row],[Column21]:[Column22]],-Energy_cumulative_emissions[[#This Row],[Column28]])</f>
        <v>0</v>
      </c>
      <c r="AK10">
        <f>SUM(Energy_cumulative_emissions[[#This Row],[Column15]:[Column16]],Energy_cumulative_emissions[[#This Row],[Column23]:[Column24]],-Energy_cumulative_emissions[[#This Row],[Column29]])</f>
        <v>0</v>
      </c>
      <c r="AL10" t="e">
        <f>SUM(Energy_cumulative_emissions[[#This Row],[Column17]:[Column18]],Energy_cumulative_emissions[[#This Row],[Column25]:[Column26]],-Energy_cumulative_emissions[[#This Row],[Column30]])</f>
        <v>#VALUE!</v>
      </c>
    </row>
    <row r="11" spans="1:38">
      <c r="A11">
        <v>2023</v>
      </c>
      <c r="B11">
        <f t="shared" si="0"/>
        <v>2023</v>
      </c>
      <c r="C11" s="60">
        <v>0.51900000000000002</v>
      </c>
      <c r="D11" s="60">
        <v>0.216</v>
      </c>
      <c r="E11" s="60">
        <v>0.23300000000000001</v>
      </c>
      <c r="F11" s="60">
        <v>0.21</v>
      </c>
      <c r="G11" s="60">
        <v>0.13600000000000001</v>
      </c>
      <c r="H11" s="60">
        <v>0.21</v>
      </c>
      <c r="I11" s="60">
        <v>0.14799999999999999</v>
      </c>
      <c r="J11" s="60">
        <v>0.21</v>
      </c>
      <c r="K11">
        <f t="shared" si="1"/>
        <v>0</v>
      </c>
      <c r="L11">
        <f t="shared" si="2"/>
        <v>0</v>
      </c>
      <c r="M11">
        <f t="shared" si="3"/>
        <v>0</v>
      </c>
      <c r="N11">
        <f t="shared" si="4"/>
        <v>0</v>
      </c>
      <c r="O11">
        <f t="shared" si="5"/>
        <v>0</v>
      </c>
      <c r="P11">
        <f t="shared" si="6"/>
        <v>0</v>
      </c>
      <c r="Q11" t="e">
        <f>IF(Energy_cumulative_emissions[[#This Row],[Column2]]&gt;0,(Energy_Reg_elec*Details_GIA*$I11)+Q10,0)</f>
        <v>#VALUE!</v>
      </c>
      <c r="R11">
        <f t="shared" si="7"/>
        <v>0</v>
      </c>
      <c r="S11">
        <f t="shared" si="8"/>
        <v>0</v>
      </c>
      <c r="T11">
        <f t="shared" si="9"/>
        <v>0</v>
      </c>
      <c r="U11">
        <f t="shared" si="10"/>
        <v>0</v>
      </c>
      <c r="V11">
        <f t="shared" si="11"/>
        <v>0</v>
      </c>
      <c r="W11">
        <f t="shared" si="12"/>
        <v>0</v>
      </c>
      <c r="X11">
        <f t="shared" si="13"/>
        <v>0</v>
      </c>
      <c r="Y11" t="e">
        <f>IF(Energy_cumulative_emissions[[#This Row],[Column2]]&gt;0,(Energy_Reg_elec*Details_GIA*$I11)+Y10,0)</f>
        <v>#VALUE!</v>
      </c>
      <c r="Z11">
        <f t="shared" si="14"/>
        <v>0</v>
      </c>
      <c r="AA11">
        <f t="shared" si="15"/>
        <v>0</v>
      </c>
      <c r="AB11">
        <f t="shared" si="16"/>
        <v>0</v>
      </c>
      <c r="AC11">
        <f t="shared" si="17"/>
        <v>0</v>
      </c>
      <c r="AD11">
        <f>IF(Energy_cumulative_emissions[[#This Row],[Column2]]&gt;0,(Energy_Gen_elec+Energy_Gen_nonelec)*Details_GIA*$I11,0)</f>
        <v>0</v>
      </c>
      <c r="AE11">
        <f>SUM(Energy_cumulative_emissions[[#This Row],[Column11]:[Column12]],Energy_cumulative_emissions[[#This Row],[Column19]:[Column20]])</f>
        <v>0</v>
      </c>
      <c r="AF11">
        <f>SUM(Energy_cumulative_emissions[[#This Row],[Column13]:[Column14]],Energy_cumulative_emissions[[#This Row],[Column21]:[Column22]])</f>
        <v>0</v>
      </c>
      <c r="AG11">
        <f>SUM(Energy_cumulative_emissions[[#This Row],[Column15]:[Column16]],Energy_cumulative_emissions[[#This Row],[Column23]:[Column24]])</f>
        <v>0</v>
      </c>
      <c r="AH11" t="e">
        <f>SUM(Energy_cumulative_emissions[[#This Row],[Column17]:[Column18]],Energy_cumulative_emissions[[#This Row],[Column25]:[Column26]])</f>
        <v>#VALUE!</v>
      </c>
      <c r="AI11">
        <f>SUM(Energy_cumulative_emissions[[#This Row],[Column11]:[Column12]],Energy_cumulative_emissions[[#This Row],[Column19]:[Column20]],-Energy_cumulative_emissions[[#This Row],[Column27]])</f>
        <v>0</v>
      </c>
      <c r="AJ11">
        <f>SUM(Energy_cumulative_emissions[[#This Row],[Column13]:[Column14]],Energy_cumulative_emissions[[#This Row],[Column21]:[Column22]],-Energy_cumulative_emissions[[#This Row],[Column28]])</f>
        <v>0</v>
      </c>
      <c r="AK11">
        <f>SUM(Energy_cumulative_emissions[[#This Row],[Column15]:[Column16]],Energy_cumulative_emissions[[#This Row],[Column23]:[Column24]],-Energy_cumulative_emissions[[#This Row],[Column29]])</f>
        <v>0</v>
      </c>
      <c r="AL11" t="e">
        <f>SUM(Energy_cumulative_emissions[[#This Row],[Column17]:[Column18]],Energy_cumulative_emissions[[#This Row],[Column25]:[Column26]],-Energy_cumulative_emissions[[#This Row],[Column30]])</f>
        <v>#VALUE!</v>
      </c>
    </row>
    <row r="12" spans="1:38">
      <c r="A12">
        <v>2024</v>
      </c>
      <c r="B12">
        <f t="shared" si="0"/>
        <v>2024</v>
      </c>
      <c r="C12" s="60">
        <v>0.51900000000000002</v>
      </c>
      <c r="D12" s="60">
        <v>0.216</v>
      </c>
      <c r="E12" s="60">
        <v>0.23300000000000001</v>
      </c>
      <c r="F12" s="60">
        <v>0.21</v>
      </c>
      <c r="G12" s="60">
        <v>0.13600000000000001</v>
      </c>
      <c r="H12" s="60">
        <v>0.21</v>
      </c>
      <c r="I12" s="60">
        <v>0.127</v>
      </c>
      <c r="J12" s="60">
        <v>0.21</v>
      </c>
      <c r="K12">
        <f t="shared" si="1"/>
        <v>0</v>
      </c>
      <c r="L12">
        <f t="shared" si="2"/>
        <v>0</v>
      </c>
      <c r="M12">
        <f t="shared" si="3"/>
        <v>0</v>
      </c>
      <c r="N12">
        <f t="shared" si="4"/>
        <v>0</v>
      </c>
      <c r="O12">
        <f t="shared" si="5"/>
        <v>0</v>
      </c>
      <c r="P12">
        <f t="shared" si="6"/>
        <v>0</v>
      </c>
      <c r="Q12" t="e">
        <f>IF(Energy_cumulative_emissions[[#This Row],[Column2]]&gt;0,(Energy_Reg_elec*Details_GIA*$I12)+Q11,0)</f>
        <v>#VALUE!</v>
      </c>
      <c r="R12">
        <f t="shared" si="7"/>
        <v>0</v>
      </c>
      <c r="S12">
        <f t="shared" si="8"/>
        <v>0</v>
      </c>
      <c r="T12">
        <f t="shared" si="9"/>
        <v>0</v>
      </c>
      <c r="U12">
        <f t="shared" si="10"/>
        <v>0</v>
      </c>
      <c r="V12">
        <f t="shared" si="11"/>
        <v>0</v>
      </c>
      <c r="W12">
        <f t="shared" si="12"/>
        <v>0</v>
      </c>
      <c r="X12">
        <f t="shared" si="13"/>
        <v>0</v>
      </c>
      <c r="Y12" t="e">
        <f>IF(Energy_cumulative_emissions[[#This Row],[Column2]]&gt;0,(Energy_Reg_elec*Details_GIA*$I12)+Y11,0)</f>
        <v>#VALUE!</v>
      </c>
      <c r="Z12">
        <f t="shared" si="14"/>
        <v>0</v>
      </c>
      <c r="AA12">
        <f t="shared" si="15"/>
        <v>0</v>
      </c>
      <c r="AB12">
        <f t="shared" si="16"/>
        <v>0</v>
      </c>
      <c r="AC12">
        <f t="shared" si="17"/>
        <v>0</v>
      </c>
      <c r="AD12">
        <f>IF(Energy_cumulative_emissions[[#This Row],[Column2]]&gt;0,(Energy_Gen_elec+Energy_Gen_nonelec)*Details_GIA*$I12,0)</f>
        <v>0</v>
      </c>
      <c r="AE12">
        <f>SUM(Energy_cumulative_emissions[[#This Row],[Column11]:[Column12]],Energy_cumulative_emissions[[#This Row],[Column19]:[Column20]])</f>
        <v>0</v>
      </c>
      <c r="AF12">
        <f>SUM(Energy_cumulative_emissions[[#This Row],[Column13]:[Column14]],Energy_cumulative_emissions[[#This Row],[Column21]:[Column22]])</f>
        <v>0</v>
      </c>
      <c r="AG12">
        <f>SUM(Energy_cumulative_emissions[[#This Row],[Column15]:[Column16]],Energy_cumulative_emissions[[#This Row],[Column23]:[Column24]])</f>
        <v>0</v>
      </c>
      <c r="AH12" t="e">
        <f>SUM(Energy_cumulative_emissions[[#This Row],[Column17]:[Column18]],Energy_cumulative_emissions[[#This Row],[Column25]:[Column26]])</f>
        <v>#VALUE!</v>
      </c>
      <c r="AI12">
        <f>SUM(Energy_cumulative_emissions[[#This Row],[Column11]:[Column12]],Energy_cumulative_emissions[[#This Row],[Column19]:[Column20]],-Energy_cumulative_emissions[[#This Row],[Column27]])</f>
        <v>0</v>
      </c>
      <c r="AJ12">
        <f>SUM(Energy_cumulative_emissions[[#This Row],[Column13]:[Column14]],Energy_cumulative_emissions[[#This Row],[Column21]:[Column22]],-Energy_cumulative_emissions[[#This Row],[Column28]])</f>
        <v>0</v>
      </c>
      <c r="AK12">
        <f>SUM(Energy_cumulative_emissions[[#This Row],[Column15]:[Column16]],Energy_cumulative_emissions[[#This Row],[Column23]:[Column24]],-Energy_cumulative_emissions[[#This Row],[Column29]])</f>
        <v>0</v>
      </c>
      <c r="AL12" t="e">
        <f>SUM(Energy_cumulative_emissions[[#This Row],[Column17]:[Column18]],Energy_cumulative_emissions[[#This Row],[Column25]:[Column26]],-Energy_cumulative_emissions[[#This Row],[Column30]])</f>
        <v>#VALUE!</v>
      </c>
    </row>
    <row r="13" spans="1:38">
      <c r="A13">
        <v>2025</v>
      </c>
      <c r="B13">
        <f t="shared" si="0"/>
        <v>2025</v>
      </c>
      <c r="C13" s="60">
        <v>0.51900000000000002</v>
      </c>
      <c r="D13" s="60">
        <v>0.216</v>
      </c>
      <c r="E13" s="60">
        <v>0.23300000000000001</v>
      </c>
      <c r="F13" s="60">
        <v>0.21</v>
      </c>
      <c r="G13" s="60">
        <v>0.13600000000000001</v>
      </c>
      <c r="H13" s="60">
        <v>0.21</v>
      </c>
      <c r="I13" s="60">
        <v>0.11600000000000001</v>
      </c>
      <c r="J13" s="60">
        <v>0.21</v>
      </c>
      <c r="K13">
        <f t="shared" si="1"/>
        <v>0</v>
      </c>
      <c r="L13">
        <f t="shared" si="2"/>
        <v>0</v>
      </c>
      <c r="M13">
        <f t="shared" si="3"/>
        <v>0</v>
      </c>
      <c r="N13">
        <f t="shared" si="4"/>
        <v>0</v>
      </c>
      <c r="O13">
        <f t="shared" si="5"/>
        <v>0</v>
      </c>
      <c r="P13">
        <f t="shared" si="6"/>
        <v>0</v>
      </c>
      <c r="Q13" t="e">
        <f>IF(Energy_cumulative_emissions[[#This Row],[Column2]]&gt;0,(Energy_Reg_elec*Details_GIA*$I13)+Q12,0)</f>
        <v>#VALUE!</v>
      </c>
      <c r="R13">
        <f t="shared" si="7"/>
        <v>0</v>
      </c>
      <c r="S13">
        <f t="shared" si="8"/>
        <v>0</v>
      </c>
      <c r="T13">
        <f t="shared" si="9"/>
        <v>0</v>
      </c>
      <c r="U13">
        <f t="shared" si="10"/>
        <v>0</v>
      </c>
      <c r="V13">
        <f t="shared" si="11"/>
        <v>0</v>
      </c>
      <c r="W13">
        <f t="shared" si="12"/>
        <v>0</v>
      </c>
      <c r="X13">
        <f t="shared" si="13"/>
        <v>0</v>
      </c>
      <c r="Y13" t="e">
        <f>IF(Energy_cumulative_emissions[[#This Row],[Column2]]&gt;0,(Energy_Reg_elec*Details_GIA*$I13)+Y12,0)</f>
        <v>#VALUE!</v>
      </c>
      <c r="Z13">
        <f t="shared" si="14"/>
        <v>0</v>
      </c>
      <c r="AA13">
        <f t="shared" si="15"/>
        <v>0</v>
      </c>
      <c r="AB13">
        <f t="shared" si="16"/>
        <v>0</v>
      </c>
      <c r="AC13">
        <f t="shared" si="17"/>
        <v>0</v>
      </c>
      <c r="AD13">
        <f>IF(Energy_cumulative_emissions[[#This Row],[Column2]]&gt;0,(Energy_Gen_elec+Energy_Gen_nonelec)*Details_GIA*$I13,0)</f>
        <v>0</v>
      </c>
      <c r="AE13">
        <f>SUM(Energy_cumulative_emissions[[#This Row],[Column11]:[Column12]],Energy_cumulative_emissions[[#This Row],[Column19]:[Column20]])</f>
        <v>0</v>
      </c>
      <c r="AF13">
        <f>SUM(Energy_cumulative_emissions[[#This Row],[Column13]:[Column14]],Energy_cumulative_emissions[[#This Row],[Column21]:[Column22]])</f>
        <v>0</v>
      </c>
      <c r="AG13">
        <f>SUM(Energy_cumulative_emissions[[#This Row],[Column15]:[Column16]],Energy_cumulative_emissions[[#This Row],[Column23]:[Column24]])</f>
        <v>0</v>
      </c>
      <c r="AH13" t="e">
        <f>SUM(Energy_cumulative_emissions[[#This Row],[Column17]:[Column18]],Energy_cumulative_emissions[[#This Row],[Column25]:[Column26]])</f>
        <v>#VALUE!</v>
      </c>
      <c r="AI13">
        <f>SUM(Energy_cumulative_emissions[[#This Row],[Column11]:[Column12]],Energy_cumulative_emissions[[#This Row],[Column19]:[Column20]],-Energy_cumulative_emissions[[#This Row],[Column27]])</f>
        <v>0</v>
      </c>
      <c r="AJ13">
        <f>SUM(Energy_cumulative_emissions[[#This Row],[Column13]:[Column14]],Energy_cumulative_emissions[[#This Row],[Column21]:[Column22]],-Energy_cumulative_emissions[[#This Row],[Column28]])</f>
        <v>0</v>
      </c>
      <c r="AK13">
        <f>SUM(Energy_cumulative_emissions[[#This Row],[Column15]:[Column16]],Energy_cumulative_emissions[[#This Row],[Column23]:[Column24]],-Energy_cumulative_emissions[[#This Row],[Column29]])</f>
        <v>0</v>
      </c>
      <c r="AL13" t="e">
        <f>SUM(Energy_cumulative_emissions[[#This Row],[Column17]:[Column18]],Energy_cumulative_emissions[[#This Row],[Column25]:[Column26]],-Energy_cumulative_emissions[[#This Row],[Column30]])</f>
        <v>#VALUE!</v>
      </c>
    </row>
    <row r="14" spans="1:38">
      <c r="A14">
        <v>2026</v>
      </c>
      <c r="B14">
        <f t="shared" si="0"/>
        <v>2026</v>
      </c>
      <c r="C14" s="60">
        <v>0.51900000000000002</v>
      </c>
      <c r="D14" s="60">
        <v>0.216</v>
      </c>
      <c r="E14" s="60">
        <v>0.23300000000000001</v>
      </c>
      <c r="F14" s="60">
        <v>0.21</v>
      </c>
      <c r="G14" s="60">
        <v>0.13600000000000001</v>
      </c>
      <c r="H14" s="60">
        <v>0.21</v>
      </c>
      <c r="I14" s="60">
        <v>0.107</v>
      </c>
      <c r="J14" s="60">
        <v>0.21</v>
      </c>
      <c r="K14">
        <f t="shared" si="1"/>
        <v>0</v>
      </c>
      <c r="L14">
        <f t="shared" si="2"/>
        <v>0</v>
      </c>
      <c r="M14">
        <f t="shared" si="3"/>
        <v>0</v>
      </c>
      <c r="N14">
        <f t="shared" si="4"/>
        <v>0</v>
      </c>
      <c r="O14">
        <f t="shared" si="5"/>
        <v>0</v>
      </c>
      <c r="P14">
        <f t="shared" si="6"/>
        <v>0</v>
      </c>
      <c r="Q14" t="e">
        <f>IF(Energy_cumulative_emissions[[#This Row],[Column2]]&gt;0,(Energy_Reg_elec*Details_GIA*$I14)+Q13,0)</f>
        <v>#VALUE!</v>
      </c>
      <c r="R14">
        <f t="shared" si="7"/>
        <v>0</v>
      </c>
      <c r="S14">
        <f t="shared" si="8"/>
        <v>0</v>
      </c>
      <c r="T14">
        <f t="shared" si="9"/>
        <v>0</v>
      </c>
      <c r="U14">
        <f t="shared" si="10"/>
        <v>0</v>
      </c>
      <c r="V14">
        <f t="shared" si="11"/>
        <v>0</v>
      </c>
      <c r="W14">
        <f t="shared" si="12"/>
        <v>0</v>
      </c>
      <c r="X14">
        <f t="shared" si="13"/>
        <v>0</v>
      </c>
      <c r="Y14" t="e">
        <f>IF(Energy_cumulative_emissions[[#This Row],[Column2]]&gt;0,(Energy_Reg_elec*Details_GIA*$I14)+Y13,0)</f>
        <v>#VALUE!</v>
      </c>
      <c r="Z14">
        <f t="shared" si="14"/>
        <v>0</v>
      </c>
      <c r="AA14">
        <f t="shared" si="15"/>
        <v>0</v>
      </c>
      <c r="AB14">
        <f t="shared" si="16"/>
        <v>0</v>
      </c>
      <c r="AC14">
        <f t="shared" si="17"/>
        <v>0</v>
      </c>
      <c r="AD14">
        <f>IF(Energy_cumulative_emissions[[#This Row],[Column2]]&gt;0,(Energy_Gen_elec+Energy_Gen_nonelec)*Details_GIA*$I14,0)</f>
        <v>0</v>
      </c>
      <c r="AE14">
        <f>SUM(Energy_cumulative_emissions[[#This Row],[Column11]:[Column12]],Energy_cumulative_emissions[[#This Row],[Column19]:[Column20]])</f>
        <v>0</v>
      </c>
      <c r="AF14">
        <f>SUM(Energy_cumulative_emissions[[#This Row],[Column13]:[Column14]],Energy_cumulative_emissions[[#This Row],[Column21]:[Column22]])</f>
        <v>0</v>
      </c>
      <c r="AG14">
        <f>SUM(Energy_cumulative_emissions[[#This Row],[Column15]:[Column16]],Energy_cumulative_emissions[[#This Row],[Column23]:[Column24]])</f>
        <v>0</v>
      </c>
      <c r="AH14" t="e">
        <f>SUM(Energy_cumulative_emissions[[#This Row],[Column17]:[Column18]],Energy_cumulative_emissions[[#This Row],[Column25]:[Column26]])</f>
        <v>#VALUE!</v>
      </c>
      <c r="AI14">
        <f>SUM(Energy_cumulative_emissions[[#This Row],[Column11]:[Column12]],Energy_cumulative_emissions[[#This Row],[Column19]:[Column20]],-Energy_cumulative_emissions[[#This Row],[Column27]])</f>
        <v>0</v>
      </c>
      <c r="AJ14">
        <f>SUM(Energy_cumulative_emissions[[#This Row],[Column13]:[Column14]],Energy_cumulative_emissions[[#This Row],[Column21]:[Column22]],-Energy_cumulative_emissions[[#This Row],[Column28]])</f>
        <v>0</v>
      </c>
      <c r="AK14">
        <f>SUM(Energy_cumulative_emissions[[#This Row],[Column15]:[Column16]],Energy_cumulative_emissions[[#This Row],[Column23]:[Column24]],-Energy_cumulative_emissions[[#This Row],[Column29]])</f>
        <v>0</v>
      </c>
      <c r="AL14" t="e">
        <f>SUM(Energy_cumulative_emissions[[#This Row],[Column17]:[Column18]],Energy_cumulative_emissions[[#This Row],[Column25]:[Column26]],-Energy_cumulative_emissions[[#This Row],[Column30]])</f>
        <v>#VALUE!</v>
      </c>
    </row>
    <row r="15" spans="1:38">
      <c r="A15">
        <v>2027</v>
      </c>
      <c r="B15">
        <f t="shared" si="0"/>
        <v>2027</v>
      </c>
      <c r="C15" s="60">
        <v>0.51900000000000002</v>
      </c>
      <c r="D15" s="60">
        <v>0.216</v>
      </c>
      <c r="E15" s="60">
        <v>0.23300000000000001</v>
      </c>
      <c r="F15" s="60">
        <v>0.21</v>
      </c>
      <c r="G15" s="60">
        <v>0.13600000000000001</v>
      </c>
      <c r="H15" s="60">
        <v>0.21</v>
      </c>
      <c r="I15" s="60">
        <v>9.8000000000000004E-2</v>
      </c>
      <c r="J15" s="60">
        <v>0.21</v>
      </c>
      <c r="K15">
        <f t="shared" si="1"/>
        <v>0</v>
      </c>
      <c r="L15">
        <f t="shared" si="2"/>
        <v>0</v>
      </c>
      <c r="M15">
        <f t="shared" si="3"/>
        <v>0</v>
      </c>
      <c r="N15">
        <f t="shared" si="4"/>
        <v>0</v>
      </c>
      <c r="O15">
        <f t="shared" si="5"/>
        <v>0</v>
      </c>
      <c r="P15">
        <f t="shared" si="6"/>
        <v>0</v>
      </c>
      <c r="Q15" t="e">
        <f>IF(Energy_cumulative_emissions[[#This Row],[Column2]]&gt;0,(Energy_Reg_elec*Details_GIA*$I15)+Q14,0)</f>
        <v>#VALUE!</v>
      </c>
      <c r="R15">
        <f t="shared" si="7"/>
        <v>0</v>
      </c>
      <c r="S15">
        <f t="shared" si="8"/>
        <v>0</v>
      </c>
      <c r="T15">
        <f t="shared" si="9"/>
        <v>0</v>
      </c>
      <c r="U15">
        <f t="shared" si="10"/>
        <v>0</v>
      </c>
      <c r="V15">
        <f t="shared" si="11"/>
        <v>0</v>
      </c>
      <c r="W15">
        <f t="shared" si="12"/>
        <v>0</v>
      </c>
      <c r="X15">
        <f t="shared" si="13"/>
        <v>0</v>
      </c>
      <c r="Y15" t="e">
        <f>IF(Energy_cumulative_emissions[[#This Row],[Column2]]&gt;0,(Energy_Reg_elec*Details_GIA*$I15)+Y14,0)</f>
        <v>#VALUE!</v>
      </c>
      <c r="Z15">
        <f t="shared" si="14"/>
        <v>0</v>
      </c>
      <c r="AA15">
        <f t="shared" si="15"/>
        <v>0</v>
      </c>
      <c r="AB15">
        <f t="shared" si="16"/>
        <v>0</v>
      </c>
      <c r="AC15">
        <f t="shared" si="17"/>
        <v>0</v>
      </c>
      <c r="AD15">
        <f>IF(Energy_cumulative_emissions[[#This Row],[Column2]]&gt;0,(Energy_Gen_elec+Energy_Gen_nonelec)*Details_GIA*$I15,0)</f>
        <v>0</v>
      </c>
      <c r="AE15">
        <f>SUM(Energy_cumulative_emissions[[#This Row],[Column11]:[Column12]],Energy_cumulative_emissions[[#This Row],[Column19]:[Column20]])</f>
        <v>0</v>
      </c>
      <c r="AF15">
        <f>SUM(Energy_cumulative_emissions[[#This Row],[Column13]:[Column14]],Energy_cumulative_emissions[[#This Row],[Column21]:[Column22]])</f>
        <v>0</v>
      </c>
      <c r="AG15">
        <f>SUM(Energy_cumulative_emissions[[#This Row],[Column15]:[Column16]],Energy_cumulative_emissions[[#This Row],[Column23]:[Column24]])</f>
        <v>0</v>
      </c>
      <c r="AH15" t="e">
        <f>SUM(Energy_cumulative_emissions[[#This Row],[Column17]:[Column18]],Energy_cumulative_emissions[[#This Row],[Column25]:[Column26]])</f>
        <v>#VALUE!</v>
      </c>
      <c r="AI15">
        <f>SUM(Energy_cumulative_emissions[[#This Row],[Column11]:[Column12]],Energy_cumulative_emissions[[#This Row],[Column19]:[Column20]],-Energy_cumulative_emissions[[#This Row],[Column27]])</f>
        <v>0</v>
      </c>
      <c r="AJ15">
        <f>SUM(Energy_cumulative_emissions[[#This Row],[Column13]:[Column14]],Energy_cumulative_emissions[[#This Row],[Column21]:[Column22]],-Energy_cumulative_emissions[[#This Row],[Column28]])</f>
        <v>0</v>
      </c>
      <c r="AK15">
        <f>SUM(Energy_cumulative_emissions[[#This Row],[Column15]:[Column16]],Energy_cumulative_emissions[[#This Row],[Column23]:[Column24]],-Energy_cumulative_emissions[[#This Row],[Column29]])</f>
        <v>0</v>
      </c>
      <c r="AL15" t="e">
        <f>SUM(Energy_cumulative_emissions[[#This Row],[Column17]:[Column18]],Energy_cumulative_emissions[[#This Row],[Column25]:[Column26]],-Energy_cumulative_emissions[[#This Row],[Column30]])</f>
        <v>#VALUE!</v>
      </c>
    </row>
    <row r="16" spans="1:38">
      <c r="A16">
        <v>2028</v>
      </c>
      <c r="B16">
        <f t="shared" si="0"/>
        <v>2028</v>
      </c>
      <c r="C16" s="60">
        <v>0.51900000000000002</v>
      </c>
      <c r="D16" s="60">
        <v>0.216</v>
      </c>
      <c r="E16" s="60">
        <v>0.23300000000000001</v>
      </c>
      <c r="F16" s="60">
        <v>0.21</v>
      </c>
      <c r="G16" s="60">
        <v>0.13600000000000001</v>
      </c>
      <c r="H16" s="60">
        <v>0.21</v>
      </c>
      <c r="I16" s="60">
        <v>8.8999999999999996E-2</v>
      </c>
      <c r="J16" s="60">
        <v>0.21</v>
      </c>
      <c r="K16">
        <f t="shared" si="1"/>
        <v>0</v>
      </c>
      <c r="L16">
        <f t="shared" si="2"/>
        <v>0</v>
      </c>
      <c r="M16">
        <f t="shared" si="3"/>
        <v>0</v>
      </c>
      <c r="N16">
        <f t="shared" si="4"/>
        <v>0</v>
      </c>
      <c r="O16">
        <f t="shared" si="5"/>
        <v>0</v>
      </c>
      <c r="P16">
        <f t="shared" si="6"/>
        <v>0</v>
      </c>
      <c r="Q16" t="e">
        <f>IF(Energy_cumulative_emissions[[#This Row],[Column2]]&gt;0,(Energy_Reg_elec*Details_GIA*$I16)+Q15,0)</f>
        <v>#VALUE!</v>
      </c>
      <c r="R16">
        <f t="shared" si="7"/>
        <v>0</v>
      </c>
      <c r="S16">
        <f t="shared" si="8"/>
        <v>0</v>
      </c>
      <c r="T16">
        <f t="shared" si="9"/>
        <v>0</v>
      </c>
      <c r="U16">
        <f t="shared" si="10"/>
        <v>0</v>
      </c>
      <c r="V16">
        <f t="shared" si="11"/>
        <v>0</v>
      </c>
      <c r="W16">
        <f t="shared" si="12"/>
        <v>0</v>
      </c>
      <c r="X16">
        <f t="shared" si="13"/>
        <v>0</v>
      </c>
      <c r="Y16" t="e">
        <f>IF(Energy_cumulative_emissions[[#This Row],[Column2]]&gt;0,(Energy_Reg_elec*Details_GIA*$I16)+Y15,0)</f>
        <v>#VALUE!</v>
      </c>
      <c r="Z16">
        <f t="shared" si="14"/>
        <v>0</v>
      </c>
      <c r="AA16">
        <f t="shared" si="15"/>
        <v>0</v>
      </c>
      <c r="AB16">
        <f t="shared" si="16"/>
        <v>0</v>
      </c>
      <c r="AC16">
        <f t="shared" si="17"/>
        <v>0</v>
      </c>
      <c r="AD16">
        <f>IF(Energy_cumulative_emissions[[#This Row],[Column2]]&gt;0,(Energy_Gen_elec+Energy_Gen_nonelec)*Details_GIA*$I16,0)</f>
        <v>0</v>
      </c>
      <c r="AE16">
        <f>SUM(Energy_cumulative_emissions[[#This Row],[Column11]:[Column12]],Energy_cumulative_emissions[[#This Row],[Column19]:[Column20]])</f>
        <v>0</v>
      </c>
      <c r="AF16">
        <f>SUM(Energy_cumulative_emissions[[#This Row],[Column13]:[Column14]],Energy_cumulative_emissions[[#This Row],[Column21]:[Column22]])</f>
        <v>0</v>
      </c>
      <c r="AG16">
        <f>SUM(Energy_cumulative_emissions[[#This Row],[Column15]:[Column16]],Energy_cumulative_emissions[[#This Row],[Column23]:[Column24]])</f>
        <v>0</v>
      </c>
      <c r="AH16" t="e">
        <f>SUM(Energy_cumulative_emissions[[#This Row],[Column17]:[Column18]],Energy_cumulative_emissions[[#This Row],[Column25]:[Column26]])</f>
        <v>#VALUE!</v>
      </c>
      <c r="AI16">
        <f>SUM(Energy_cumulative_emissions[[#This Row],[Column11]:[Column12]],Energy_cumulative_emissions[[#This Row],[Column19]:[Column20]],-Energy_cumulative_emissions[[#This Row],[Column27]])</f>
        <v>0</v>
      </c>
      <c r="AJ16">
        <f>SUM(Energy_cumulative_emissions[[#This Row],[Column13]:[Column14]],Energy_cumulative_emissions[[#This Row],[Column21]:[Column22]],-Energy_cumulative_emissions[[#This Row],[Column28]])</f>
        <v>0</v>
      </c>
      <c r="AK16">
        <f>SUM(Energy_cumulative_emissions[[#This Row],[Column15]:[Column16]],Energy_cumulative_emissions[[#This Row],[Column23]:[Column24]],-Energy_cumulative_emissions[[#This Row],[Column29]])</f>
        <v>0</v>
      </c>
      <c r="AL16" t="e">
        <f>SUM(Energy_cumulative_emissions[[#This Row],[Column17]:[Column18]],Energy_cumulative_emissions[[#This Row],[Column25]:[Column26]],-Energy_cumulative_emissions[[#This Row],[Column30]])</f>
        <v>#VALUE!</v>
      </c>
    </row>
    <row r="17" spans="1:38">
      <c r="A17">
        <v>2029</v>
      </c>
      <c r="B17">
        <f t="shared" si="0"/>
        <v>2029</v>
      </c>
      <c r="C17" s="60">
        <v>0.51900000000000002</v>
      </c>
      <c r="D17" s="60">
        <v>0.216</v>
      </c>
      <c r="E17" s="60">
        <v>0.23300000000000001</v>
      </c>
      <c r="F17" s="60">
        <v>0.21</v>
      </c>
      <c r="G17" s="60">
        <v>0.13600000000000001</v>
      </c>
      <c r="H17" s="60">
        <v>0.21</v>
      </c>
      <c r="I17" s="60">
        <v>8.2000000000000003E-2</v>
      </c>
      <c r="J17" s="60">
        <v>0.21</v>
      </c>
      <c r="K17">
        <f t="shared" si="1"/>
        <v>0</v>
      </c>
      <c r="L17">
        <f t="shared" si="2"/>
        <v>0</v>
      </c>
      <c r="M17">
        <f t="shared" si="3"/>
        <v>0</v>
      </c>
      <c r="N17">
        <f t="shared" si="4"/>
        <v>0</v>
      </c>
      <c r="O17">
        <f t="shared" si="5"/>
        <v>0</v>
      </c>
      <c r="P17">
        <f t="shared" si="6"/>
        <v>0</v>
      </c>
      <c r="Q17" t="e">
        <f>IF(Energy_cumulative_emissions[[#This Row],[Column2]]&gt;0,(Energy_Reg_elec*Details_GIA*$I17)+Q16,0)</f>
        <v>#VALUE!</v>
      </c>
      <c r="R17">
        <f t="shared" si="7"/>
        <v>0</v>
      </c>
      <c r="S17">
        <f t="shared" si="8"/>
        <v>0</v>
      </c>
      <c r="T17">
        <f t="shared" si="9"/>
        <v>0</v>
      </c>
      <c r="U17">
        <f t="shared" si="10"/>
        <v>0</v>
      </c>
      <c r="V17">
        <f t="shared" si="11"/>
        <v>0</v>
      </c>
      <c r="W17">
        <f t="shared" si="12"/>
        <v>0</v>
      </c>
      <c r="X17">
        <f t="shared" si="13"/>
        <v>0</v>
      </c>
      <c r="Y17" t="e">
        <f>IF(Energy_cumulative_emissions[[#This Row],[Column2]]&gt;0,(Energy_Reg_elec*Details_GIA*$I17)+Y16,0)</f>
        <v>#VALUE!</v>
      </c>
      <c r="Z17">
        <f t="shared" si="14"/>
        <v>0</v>
      </c>
      <c r="AA17">
        <f t="shared" si="15"/>
        <v>0</v>
      </c>
      <c r="AB17">
        <f t="shared" si="16"/>
        <v>0</v>
      </c>
      <c r="AC17">
        <f t="shared" si="17"/>
        <v>0</v>
      </c>
      <c r="AD17">
        <f>IF(Energy_cumulative_emissions[[#This Row],[Column2]]&gt;0,(Energy_Gen_elec+Energy_Gen_nonelec)*Details_GIA*$I17,0)</f>
        <v>0</v>
      </c>
      <c r="AE17">
        <f>SUM(Energy_cumulative_emissions[[#This Row],[Column11]:[Column12]],Energy_cumulative_emissions[[#This Row],[Column19]:[Column20]])</f>
        <v>0</v>
      </c>
      <c r="AF17">
        <f>SUM(Energy_cumulative_emissions[[#This Row],[Column13]:[Column14]],Energy_cumulative_emissions[[#This Row],[Column21]:[Column22]])</f>
        <v>0</v>
      </c>
      <c r="AG17">
        <f>SUM(Energy_cumulative_emissions[[#This Row],[Column15]:[Column16]],Energy_cumulative_emissions[[#This Row],[Column23]:[Column24]])</f>
        <v>0</v>
      </c>
      <c r="AH17" t="e">
        <f>SUM(Energy_cumulative_emissions[[#This Row],[Column17]:[Column18]],Energy_cumulative_emissions[[#This Row],[Column25]:[Column26]])</f>
        <v>#VALUE!</v>
      </c>
      <c r="AI17">
        <f>SUM(Energy_cumulative_emissions[[#This Row],[Column11]:[Column12]],Energy_cumulative_emissions[[#This Row],[Column19]:[Column20]],-Energy_cumulative_emissions[[#This Row],[Column27]])</f>
        <v>0</v>
      </c>
      <c r="AJ17">
        <f>SUM(Energy_cumulative_emissions[[#This Row],[Column13]:[Column14]],Energy_cumulative_emissions[[#This Row],[Column21]:[Column22]],-Energy_cumulative_emissions[[#This Row],[Column28]])</f>
        <v>0</v>
      </c>
      <c r="AK17">
        <f>SUM(Energy_cumulative_emissions[[#This Row],[Column15]:[Column16]],Energy_cumulative_emissions[[#This Row],[Column23]:[Column24]],-Energy_cumulative_emissions[[#This Row],[Column29]])</f>
        <v>0</v>
      </c>
      <c r="AL17" t="e">
        <f>SUM(Energy_cumulative_emissions[[#This Row],[Column17]:[Column18]],Energy_cumulative_emissions[[#This Row],[Column25]:[Column26]],-Energy_cumulative_emissions[[#This Row],[Column30]])</f>
        <v>#VALUE!</v>
      </c>
    </row>
    <row r="18" spans="1:38">
      <c r="A18">
        <v>2030</v>
      </c>
      <c r="B18">
        <f t="shared" si="0"/>
        <v>2030</v>
      </c>
      <c r="C18" s="60">
        <v>0.51900000000000002</v>
      </c>
      <c r="D18" s="60">
        <v>0.216</v>
      </c>
      <c r="E18" s="60">
        <v>0.23300000000000001</v>
      </c>
      <c r="F18" s="60">
        <v>0.21</v>
      </c>
      <c r="G18" s="60">
        <v>0.13600000000000001</v>
      </c>
      <c r="H18" s="60">
        <v>0.21</v>
      </c>
      <c r="I18" s="60">
        <v>7.4999999999999997E-2</v>
      </c>
      <c r="J18" s="60">
        <v>0.21</v>
      </c>
      <c r="K18">
        <f t="shared" si="1"/>
        <v>0</v>
      </c>
      <c r="L18">
        <f t="shared" si="2"/>
        <v>0</v>
      </c>
      <c r="M18">
        <f t="shared" si="3"/>
        <v>0</v>
      </c>
      <c r="N18">
        <f t="shared" si="4"/>
        <v>0</v>
      </c>
      <c r="O18">
        <f t="shared" si="5"/>
        <v>0</v>
      </c>
      <c r="P18">
        <f t="shared" si="6"/>
        <v>0</v>
      </c>
      <c r="Q18" t="e">
        <f>IF(Energy_cumulative_emissions[[#This Row],[Column2]]&gt;0,(Energy_Reg_elec*Details_GIA*$I18)+Q17,0)</f>
        <v>#VALUE!</v>
      </c>
      <c r="R18">
        <f t="shared" si="7"/>
        <v>0</v>
      </c>
      <c r="S18">
        <f t="shared" si="8"/>
        <v>0</v>
      </c>
      <c r="T18">
        <f t="shared" si="9"/>
        <v>0</v>
      </c>
      <c r="U18">
        <f t="shared" si="10"/>
        <v>0</v>
      </c>
      <c r="V18">
        <f t="shared" si="11"/>
        <v>0</v>
      </c>
      <c r="W18">
        <f t="shared" si="12"/>
        <v>0</v>
      </c>
      <c r="X18">
        <f t="shared" si="13"/>
        <v>0</v>
      </c>
      <c r="Y18" t="e">
        <f>IF(Energy_cumulative_emissions[[#This Row],[Column2]]&gt;0,(Energy_Reg_elec*Details_GIA*$I18)+Y17,0)</f>
        <v>#VALUE!</v>
      </c>
      <c r="Z18">
        <f t="shared" si="14"/>
        <v>0</v>
      </c>
      <c r="AA18">
        <f t="shared" si="15"/>
        <v>0</v>
      </c>
      <c r="AB18">
        <f t="shared" si="16"/>
        <v>0</v>
      </c>
      <c r="AC18">
        <f t="shared" si="17"/>
        <v>0</v>
      </c>
      <c r="AD18">
        <f>IF(Energy_cumulative_emissions[[#This Row],[Column2]]&gt;0,(Energy_Gen_elec+Energy_Gen_nonelec)*Details_GIA*$I18,0)</f>
        <v>0</v>
      </c>
      <c r="AE18">
        <f>SUM(Energy_cumulative_emissions[[#This Row],[Column11]:[Column12]],Energy_cumulative_emissions[[#This Row],[Column19]:[Column20]])</f>
        <v>0</v>
      </c>
      <c r="AF18">
        <f>SUM(Energy_cumulative_emissions[[#This Row],[Column13]:[Column14]],Energy_cumulative_emissions[[#This Row],[Column21]:[Column22]])</f>
        <v>0</v>
      </c>
      <c r="AG18">
        <f>SUM(Energy_cumulative_emissions[[#This Row],[Column15]:[Column16]],Energy_cumulative_emissions[[#This Row],[Column23]:[Column24]])</f>
        <v>0</v>
      </c>
      <c r="AH18" t="e">
        <f>SUM(Energy_cumulative_emissions[[#This Row],[Column17]:[Column18]],Energy_cumulative_emissions[[#This Row],[Column25]:[Column26]])</f>
        <v>#VALUE!</v>
      </c>
      <c r="AI18">
        <f>SUM(Energy_cumulative_emissions[[#This Row],[Column11]:[Column12]],Energy_cumulative_emissions[[#This Row],[Column19]:[Column20]],-Energy_cumulative_emissions[[#This Row],[Column27]])</f>
        <v>0</v>
      </c>
      <c r="AJ18">
        <f>SUM(Energy_cumulative_emissions[[#This Row],[Column13]:[Column14]],Energy_cumulative_emissions[[#This Row],[Column21]:[Column22]],-Energy_cumulative_emissions[[#This Row],[Column28]])</f>
        <v>0</v>
      </c>
      <c r="AK18">
        <f>SUM(Energy_cumulative_emissions[[#This Row],[Column15]:[Column16]],Energy_cumulative_emissions[[#This Row],[Column23]:[Column24]],-Energy_cumulative_emissions[[#This Row],[Column29]])</f>
        <v>0</v>
      </c>
      <c r="AL18" t="e">
        <f>SUM(Energy_cumulative_emissions[[#This Row],[Column17]:[Column18]],Energy_cumulative_emissions[[#This Row],[Column25]:[Column26]],-Energy_cumulative_emissions[[#This Row],[Column30]])</f>
        <v>#VALUE!</v>
      </c>
    </row>
    <row r="19" spans="1:38">
      <c r="A19">
        <v>2031</v>
      </c>
      <c r="B19">
        <f t="shared" si="0"/>
        <v>2031</v>
      </c>
      <c r="C19" s="60">
        <v>0.51900000000000002</v>
      </c>
      <c r="D19" s="60">
        <v>0.216</v>
      </c>
      <c r="E19" s="60">
        <v>0.23300000000000001</v>
      </c>
      <c r="F19" s="60">
        <v>0.21</v>
      </c>
      <c r="G19" s="60">
        <v>0.13600000000000001</v>
      </c>
      <c r="H19" s="60">
        <v>0.21</v>
      </c>
      <c r="I19" s="60">
        <v>6.8000000000000005E-2</v>
      </c>
      <c r="J19" s="60">
        <v>0.21</v>
      </c>
      <c r="K19">
        <f t="shared" si="1"/>
        <v>0</v>
      </c>
      <c r="L19">
        <f t="shared" si="2"/>
        <v>0</v>
      </c>
      <c r="M19">
        <f t="shared" si="3"/>
        <v>0</v>
      </c>
      <c r="N19">
        <f t="shared" si="4"/>
        <v>0</v>
      </c>
      <c r="O19">
        <f t="shared" si="5"/>
        <v>0</v>
      </c>
      <c r="P19">
        <f t="shared" si="6"/>
        <v>0</v>
      </c>
      <c r="Q19" t="e">
        <f>IF(Energy_cumulative_emissions[[#This Row],[Column2]]&gt;0,(Energy_Reg_elec*Details_GIA*$I19)+Q18,0)</f>
        <v>#VALUE!</v>
      </c>
      <c r="R19">
        <f t="shared" si="7"/>
        <v>0</v>
      </c>
      <c r="S19">
        <f t="shared" si="8"/>
        <v>0</v>
      </c>
      <c r="T19">
        <f t="shared" si="9"/>
        <v>0</v>
      </c>
      <c r="U19">
        <f t="shared" si="10"/>
        <v>0</v>
      </c>
      <c r="V19">
        <f t="shared" si="11"/>
        <v>0</v>
      </c>
      <c r="W19">
        <f t="shared" si="12"/>
        <v>0</v>
      </c>
      <c r="X19">
        <f t="shared" si="13"/>
        <v>0</v>
      </c>
      <c r="Y19" t="e">
        <f>IF(Energy_cumulative_emissions[[#This Row],[Column2]]&gt;0,(Energy_Reg_elec*Details_GIA*$I19)+Y18,0)</f>
        <v>#VALUE!</v>
      </c>
      <c r="Z19">
        <f t="shared" si="14"/>
        <v>0</v>
      </c>
      <c r="AA19">
        <f t="shared" si="15"/>
        <v>0</v>
      </c>
      <c r="AB19">
        <f t="shared" si="16"/>
        <v>0</v>
      </c>
      <c r="AC19">
        <f t="shared" si="17"/>
        <v>0</v>
      </c>
      <c r="AD19">
        <f>IF(Energy_cumulative_emissions[[#This Row],[Column2]]&gt;0,(Energy_Gen_elec+Energy_Gen_nonelec)*Details_GIA*$I19,0)</f>
        <v>0</v>
      </c>
      <c r="AE19">
        <f>SUM(Energy_cumulative_emissions[[#This Row],[Column11]:[Column12]],Energy_cumulative_emissions[[#This Row],[Column19]:[Column20]])</f>
        <v>0</v>
      </c>
      <c r="AF19">
        <f>SUM(Energy_cumulative_emissions[[#This Row],[Column13]:[Column14]],Energy_cumulative_emissions[[#This Row],[Column21]:[Column22]])</f>
        <v>0</v>
      </c>
      <c r="AG19">
        <f>SUM(Energy_cumulative_emissions[[#This Row],[Column15]:[Column16]],Energy_cumulative_emissions[[#This Row],[Column23]:[Column24]])</f>
        <v>0</v>
      </c>
      <c r="AH19" t="e">
        <f>SUM(Energy_cumulative_emissions[[#This Row],[Column17]:[Column18]],Energy_cumulative_emissions[[#This Row],[Column25]:[Column26]])</f>
        <v>#VALUE!</v>
      </c>
      <c r="AI19">
        <f>SUM(Energy_cumulative_emissions[[#This Row],[Column11]:[Column12]],Energy_cumulative_emissions[[#This Row],[Column19]:[Column20]],-Energy_cumulative_emissions[[#This Row],[Column27]])</f>
        <v>0</v>
      </c>
      <c r="AJ19">
        <f>SUM(Energy_cumulative_emissions[[#This Row],[Column13]:[Column14]],Energy_cumulative_emissions[[#This Row],[Column21]:[Column22]],-Energy_cumulative_emissions[[#This Row],[Column28]])</f>
        <v>0</v>
      </c>
      <c r="AK19">
        <f>SUM(Energy_cumulative_emissions[[#This Row],[Column15]:[Column16]],Energy_cumulative_emissions[[#This Row],[Column23]:[Column24]],-Energy_cumulative_emissions[[#This Row],[Column29]])</f>
        <v>0</v>
      </c>
      <c r="AL19" t="e">
        <f>SUM(Energy_cumulative_emissions[[#This Row],[Column17]:[Column18]],Energy_cumulative_emissions[[#This Row],[Column25]:[Column26]],-Energy_cumulative_emissions[[#This Row],[Column30]])</f>
        <v>#VALUE!</v>
      </c>
    </row>
    <row r="20" spans="1:38">
      <c r="A20">
        <v>2032</v>
      </c>
      <c r="B20">
        <f t="shared" si="0"/>
        <v>2032</v>
      </c>
      <c r="C20" s="60">
        <v>0.51900000000000002</v>
      </c>
      <c r="D20" s="60">
        <v>0.216</v>
      </c>
      <c r="E20" s="60">
        <v>0.23300000000000001</v>
      </c>
      <c r="F20" s="60">
        <v>0.21</v>
      </c>
      <c r="G20" s="60">
        <v>0.13600000000000001</v>
      </c>
      <c r="H20" s="60">
        <v>0.21</v>
      </c>
      <c r="I20" s="60">
        <v>6.3E-2</v>
      </c>
      <c r="J20" s="60">
        <v>0.21</v>
      </c>
      <c r="K20">
        <f t="shared" si="1"/>
        <v>0</v>
      </c>
      <c r="L20">
        <f t="shared" si="2"/>
        <v>0</v>
      </c>
      <c r="M20">
        <f t="shared" si="3"/>
        <v>0</v>
      </c>
      <c r="N20">
        <f t="shared" si="4"/>
        <v>0</v>
      </c>
      <c r="O20">
        <f t="shared" si="5"/>
        <v>0</v>
      </c>
      <c r="P20">
        <f t="shared" si="6"/>
        <v>0</v>
      </c>
      <c r="Q20" t="e">
        <f>IF(Energy_cumulative_emissions[[#This Row],[Column2]]&gt;0,(Energy_Reg_elec*Details_GIA*$I20)+Q19,0)</f>
        <v>#VALUE!</v>
      </c>
      <c r="R20">
        <f t="shared" si="7"/>
        <v>0</v>
      </c>
      <c r="S20">
        <f t="shared" si="8"/>
        <v>0</v>
      </c>
      <c r="T20">
        <f t="shared" si="9"/>
        <v>0</v>
      </c>
      <c r="U20">
        <f t="shared" si="10"/>
        <v>0</v>
      </c>
      <c r="V20">
        <f t="shared" si="11"/>
        <v>0</v>
      </c>
      <c r="W20">
        <f t="shared" si="12"/>
        <v>0</v>
      </c>
      <c r="X20">
        <f t="shared" si="13"/>
        <v>0</v>
      </c>
      <c r="Y20" t="e">
        <f>IF(Energy_cumulative_emissions[[#This Row],[Column2]]&gt;0,(Energy_Reg_elec*Details_GIA*$I20)+Y19,0)</f>
        <v>#VALUE!</v>
      </c>
      <c r="Z20">
        <f t="shared" si="14"/>
        <v>0</v>
      </c>
      <c r="AA20">
        <f t="shared" si="15"/>
        <v>0</v>
      </c>
      <c r="AB20">
        <f t="shared" si="16"/>
        <v>0</v>
      </c>
      <c r="AC20">
        <f t="shared" si="17"/>
        <v>0</v>
      </c>
      <c r="AD20">
        <f>IF(Energy_cumulative_emissions[[#This Row],[Column2]]&gt;0,(Energy_Gen_elec+Energy_Gen_nonelec)*Details_GIA*$I20,0)</f>
        <v>0</v>
      </c>
      <c r="AE20">
        <f>SUM(Energy_cumulative_emissions[[#This Row],[Column11]:[Column12]],Energy_cumulative_emissions[[#This Row],[Column19]:[Column20]])</f>
        <v>0</v>
      </c>
      <c r="AF20">
        <f>SUM(Energy_cumulative_emissions[[#This Row],[Column13]:[Column14]],Energy_cumulative_emissions[[#This Row],[Column21]:[Column22]])</f>
        <v>0</v>
      </c>
      <c r="AG20">
        <f>SUM(Energy_cumulative_emissions[[#This Row],[Column15]:[Column16]],Energy_cumulative_emissions[[#This Row],[Column23]:[Column24]])</f>
        <v>0</v>
      </c>
      <c r="AH20" t="e">
        <f>SUM(Energy_cumulative_emissions[[#This Row],[Column17]:[Column18]],Energy_cumulative_emissions[[#This Row],[Column25]:[Column26]])</f>
        <v>#VALUE!</v>
      </c>
      <c r="AI20">
        <f>SUM(Energy_cumulative_emissions[[#This Row],[Column11]:[Column12]],Energy_cumulative_emissions[[#This Row],[Column19]:[Column20]],-Energy_cumulative_emissions[[#This Row],[Column27]])</f>
        <v>0</v>
      </c>
      <c r="AJ20">
        <f>SUM(Energy_cumulative_emissions[[#This Row],[Column13]:[Column14]],Energy_cumulative_emissions[[#This Row],[Column21]:[Column22]],-Energy_cumulative_emissions[[#This Row],[Column28]])</f>
        <v>0</v>
      </c>
      <c r="AK20">
        <f>SUM(Energy_cumulative_emissions[[#This Row],[Column15]:[Column16]],Energy_cumulative_emissions[[#This Row],[Column23]:[Column24]],-Energy_cumulative_emissions[[#This Row],[Column29]])</f>
        <v>0</v>
      </c>
      <c r="AL20" t="e">
        <f>SUM(Energy_cumulative_emissions[[#This Row],[Column17]:[Column18]],Energy_cumulative_emissions[[#This Row],[Column25]:[Column26]],-Energy_cumulative_emissions[[#This Row],[Column30]])</f>
        <v>#VALUE!</v>
      </c>
    </row>
    <row r="21" spans="1:38">
      <c r="A21">
        <v>2033</v>
      </c>
      <c r="B21">
        <f t="shared" si="0"/>
        <v>2033</v>
      </c>
      <c r="C21" s="60">
        <v>0.51900000000000002</v>
      </c>
      <c r="D21" s="60">
        <v>0.216</v>
      </c>
      <c r="E21" s="60">
        <v>0.23300000000000001</v>
      </c>
      <c r="F21" s="60">
        <v>0.21</v>
      </c>
      <c r="G21" s="60">
        <v>0.13600000000000001</v>
      </c>
      <c r="H21" s="60">
        <v>0.21</v>
      </c>
      <c r="I21" s="60">
        <v>5.7000000000000002E-2</v>
      </c>
      <c r="J21" s="60">
        <v>0.21</v>
      </c>
      <c r="K21">
        <f t="shared" si="1"/>
        <v>0</v>
      </c>
      <c r="L21">
        <f t="shared" si="2"/>
        <v>0</v>
      </c>
      <c r="M21">
        <f t="shared" si="3"/>
        <v>0</v>
      </c>
      <c r="N21">
        <f t="shared" si="4"/>
        <v>0</v>
      </c>
      <c r="O21">
        <f t="shared" si="5"/>
        <v>0</v>
      </c>
      <c r="P21">
        <f t="shared" si="6"/>
        <v>0</v>
      </c>
      <c r="Q21" t="e">
        <f>IF(Energy_cumulative_emissions[[#This Row],[Column2]]&gt;0,(Energy_Reg_elec*Details_GIA*$I21)+Q20,0)</f>
        <v>#VALUE!</v>
      </c>
      <c r="R21">
        <f t="shared" si="7"/>
        <v>0</v>
      </c>
      <c r="S21">
        <f t="shared" si="8"/>
        <v>0</v>
      </c>
      <c r="T21">
        <f t="shared" si="9"/>
        <v>0</v>
      </c>
      <c r="U21">
        <f t="shared" si="10"/>
        <v>0</v>
      </c>
      <c r="V21">
        <f t="shared" si="11"/>
        <v>0</v>
      </c>
      <c r="W21">
        <f t="shared" si="12"/>
        <v>0</v>
      </c>
      <c r="X21">
        <f t="shared" si="13"/>
        <v>0</v>
      </c>
      <c r="Y21" t="e">
        <f>IF(Energy_cumulative_emissions[[#This Row],[Column2]]&gt;0,(Energy_Reg_elec*Details_GIA*$I21)+Y20,0)</f>
        <v>#VALUE!</v>
      </c>
      <c r="Z21">
        <f t="shared" si="14"/>
        <v>0</v>
      </c>
      <c r="AA21">
        <f t="shared" si="15"/>
        <v>0</v>
      </c>
      <c r="AB21">
        <f t="shared" si="16"/>
        <v>0</v>
      </c>
      <c r="AC21">
        <f t="shared" si="17"/>
        <v>0</v>
      </c>
      <c r="AD21">
        <f>IF(Energy_cumulative_emissions[[#This Row],[Column2]]&gt;0,(Energy_Gen_elec+Energy_Gen_nonelec)*Details_GIA*$I21,0)</f>
        <v>0</v>
      </c>
      <c r="AE21">
        <f>SUM(Energy_cumulative_emissions[[#This Row],[Column11]:[Column12]],Energy_cumulative_emissions[[#This Row],[Column19]:[Column20]])</f>
        <v>0</v>
      </c>
      <c r="AF21">
        <f>SUM(Energy_cumulative_emissions[[#This Row],[Column13]:[Column14]],Energy_cumulative_emissions[[#This Row],[Column21]:[Column22]])</f>
        <v>0</v>
      </c>
      <c r="AG21">
        <f>SUM(Energy_cumulative_emissions[[#This Row],[Column15]:[Column16]],Energy_cumulative_emissions[[#This Row],[Column23]:[Column24]])</f>
        <v>0</v>
      </c>
      <c r="AH21" t="e">
        <f>SUM(Energy_cumulative_emissions[[#This Row],[Column17]:[Column18]],Energy_cumulative_emissions[[#This Row],[Column25]:[Column26]])</f>
        <v>#VALUE!</v>
      </c>
      <c r="AI21">
        <f>SUM(Energy_cumulative_emissions[[#This Row],[Column11]:[Column12]],Energy_cumulative_emissions[[#This Row],[Column19]:[Column20]],-Energy_cumulative_emissions[[#This Row],[Column27]])</f>
        <v>0</v>
      </c>
      <c r="AJ21">
        <f>SUM(Energy_cumulative_emissions[[#This Row],[Column13]:[Column14]],Energy_cumulative_emissions[[#This Row],[Column21]:[Column22]],-Energy_cumulative_emissions[[#This Row],[Column28]])</f>
        <v>0</v>
      </c>
      <c r="AK21">
        <f>SUM(Energy_cumulative_emissions[[#This Row],[Column15]:[Column16]],Energy_cumulative_emissions[[#This Row],[Column23]:[Column24]],-Energy_cumulative_emissions[[#This Row],[Column29]])</f>
        <v>0</v>
      </c>
      <c r="AL21" t="e">
        <f>SUM(Energy_cumulative_emissions[[#This Row],[Column17]:[Column18]],Energy_cumulative_emissions[[#This Row],[Column25]:[Column26]],-Energy_cumulative_emissions[[#This Row],[Column30]])</f>
        <v>#VALUE!</v>
      </c>
    </row>
    <row r="22" spans="1:38">
      <c r="A22">
        <v>2034</v>
      </c>
      <c r="B22">
        <f t="shared" si="0"/>
        <v>2034</v>
      </c>
      <c r="C22" s="60">
        <v>0.51900000000000002</v>
      </c>
      <c r="D22" s="60">
        <v>0.216</v>
      </c>
      <c r="E22" s="60">
        <v>0.23300000000000001</v>
      </c>
      <c r="F22" s="60">
        <v>0.21</v>
      </c>
      <c r="G22" s="60">
        <v>0.13600000000000001</v>
      </c>
      <c r="H22" s="60">
        <v>0.21</v>
      </c>
      <c r="I22" s="60">
        <v>5.2999999999999999E-2</v>
      </c>
      <c r="J22" s="60">
        <v>0.21</v>
      </c>
      <c r="K22">
        <f t="shared" si="1"/>
        <v>0</v>
      </c>
      <c r="L22">
        <f t="shared" si="2"/>
        <v>0</v>
      </c>
      <c r="M22">
        <f t="shared" si="3"/>
        <v>0</v>
      </c>
      <c r="N22">
        <f t="shared" si="4"/>
        <v>0</v>
      </c>
      <c r="O22">
        <f t="shared" si="5"/>
        <v>0</v>
      </c>
      <c r="P22">
        <f t="shared" si="6"/>
        <v>0</v>
      </c>
      <c r="Q22" t="e">
        <f>IF(Energy_cumulative_emissions[[#This Row],[Column2]]&gt;0,(Energy_Reg_elec*Details_GIA*$I22)+Q21,0)</f>
        <v>#VALUE!</v>
      </c>
      <c r="R22">
        <f t="shared" si="7"/>
        <v>0</v>
      </c>
      <c r="S22">
        <f t="shared" si="8"/>
        <v>0</v>
      </c>
      <c r="T22">
        <f t="shared" si="9"/>
        <v>0</v>
      </c>
      <c r="U22">
        <f t="shared" si="10"/>
        <v>0</v>
      </c>
      <c r="V22">
        <f t="shared" si="11"/>
        <v>0</v>
      </c>
      <c r="W22">
        <f t="shared" si="12"/>
        <v>0</v>
      </c>
      <c r="X22">
        <f t="shared" si="13"/>
        <v>0</v>
      </c>
      <c r="Y22" t="e">
        <f>IF(Energy_cumulative_emissions[[#This Row],[Column2]]&gt;0,(Energy_Reg_elec*Details_GIA*$I22)+Y21,0)</f>
        <v>#VALUE!</v>
      </c>
      <c r="Z22">
        <f t="shared" si="14"/>
        <v>0</v>
      </c>
      <c r="AA22">
        <f t="shared" si="15"/>
        <v>0</v>
      </c>
      <c r="AB22">
        <f t="shared" si="16"/>
        <v>0</v>
      </c>
      <c r="AC22">
        <f t="shared" si="17"/>
        <v>0</v>
      </c>
      <c r="AD22">
        <f>IF(Energy_cumulative_emissions[[#This Row],[Column2]]&gt;0,(Energy_Gen_elec+Energy_Gen_nonelec)*Details_GIA*$I22,0)</f>
        <v>0</v>
      </c>
      <c r="AE22">
        <f>SUM(Energy_cumulative_emissions[[#This Row],[Column11]:[Column12]],Energy_cumulative_emissions[[#This Row],[Column19]:[Column20]])</f>
        <v>0</v>
      </c>
      <c r="AF22">
        <f>SUM(Energy_cumulative_emissions[[#This Row],[Column13]:[Column14]],Energy_cumulative_emissions[[#This Row],[Column21]:[Column22]])</f>
        <v>0</v>
      </c>
      <c r="AG22">
        <f>SUM(Energy_cumulative_emissions[[#This Row],[Column15]:[Column16]],Energy_cumulative_emissions[[#This Row],[Column23]:[Column24]])</f>
        <v>0</v>
      </c>
      <c r="AH22" t="e">
        <f>SUM(Energy_cumulative_emissions[[#This Row],[Column17]:[Column18]],Energy_cumulative_emissions[[#This Row],[Column25]:[Column26]])</f>
        <v>#VALUE!</v>
      </c>
      <c r="AI22">
        <f>SUM(Energy_cumulative_emissions[[#This Row],[Column11]:[Column12]],Energy_cumulative_emissions[[#This Row],[Column19]:[Column20]],-Energy_cumulative_emissions[[#This Row],[Column27]])</f>
        <v>0</v>
      </c>
      <c r="AJ22">
        <f>SUM(Energy_cumulative_emissions[[#This Row],[Column13]:[Column14]],Energy_cumulative_emissions[[#This Row],[Column21]:[Column22]],-Energy_cumulative_emissions[[#This Row],[Column28]])</f>
        <v>0</v>
      </c>
      <c r="AK22">
        <f>SUM(Energy_cumulative_emissions[[#This Row],[Column15]:[Column16]],Energy_cumulative_emissions[[#This Row],[Column23]:[Column24]],-Energy_cumulative_emissions[[#This Row],[Column29]])</f>
        <v>0</v>
      </c>
      <c r="AL22" t="e">
        <f>SUM(Energy_cumulative_emissions[[#This Row],[Column17]:[Column18]],Energy_cumulative_emissions[[#This Row],[Column25]:[Column26]],-Energy_cumulative_emissions[[#This Row],[Column30]])</f>
        <v>#VALUE!</v>
      </c>
    </row>
    <row r="23" spans="1:38">
      <c r="A23">
        <v>2035</v>
      </c>
      <c r="B23">
        <f t="shared" si="0"/>
        <v>2035</v>
      </c>
      <c r="C23" s="60">
        <v>0.51900000000000002</v>
      </c>
      <c r="D23" s="60">
        <v>0.216</v>
      </c>
      <c r="E23" s="60">
        <v>0.23300000000000001</v>
      </c>
      <c r="F23" s="60">
        <v>0.21</v>
      </c>
      <c r="G23" s="60">
        <v>0.13600000000000001</v>
      </c>
      <c r="H23" s="60">
        <v>0.21</v>
      </c>
      <c r="I23" s="60">
        <v>0.05</v>
      </c>
      <c r="J23" s="60">
        <v>0.21</v>
      </c>
      <c r="K23">
        <f t="shared" si="1"/>
        <v>0</v>
      </c>
      <c r="L23">
        <f t="shared" si="2"/>
        <v>0</v>
      </c>
      <c r="M23">
        <f t="shared" si="3"/>
        <v>0</v>
      </c>
      <c r="N23">
        <f t="shared" si="4"/>
        <v>0</v>
      </c>
      <c r="O23">
        <f t="shared" si="5"/>
        <v>0</v>
      </c>
      <c r="P23">
        <f t="shared" si="6"/>
        <v>0</v>
      </c>
      <c r="Q23" t="e">
        <f>IF(Energy_cumulative_emissions[[#This Row],[Column2]]&gt;0,(Energy_Reg_elec*Details_GIA*$I23)+Q22,0)</f>
        <v>#VALUE!</v>
      </c>
      <c r="R23">
        <f t="shared" si="7"/>
        <v>0</v>
      </c>
      <c r="S23">
        <f t="shared" si="8"/>
        <v>0</v>
      </c>
      <c r="T23">
        <f t="shared" si="9"/>
        <v>0</v>
      </c>
      <c r="U23">
        <f t="shared" si="10"/>
        <v>0</v>
      </c>
      <c r="V23">
        <f t="shared" si="11"/>
        <v>0</v>
      </c>
      <c r="W23">
        <f t="shared" si="12"/>
        <v>0</v>
      </c>
      <c r="X23">
        <f t="shared" si="13"/>
        <v>0</v>
      </c>
      <c r="Y23" t="e">
        <f>IF(Energy_cumulative_emissions[[#This Row],[Column2]]&gt;0,(Energy_Reg_elec*Details_GIA*$I23)+Y22,0)</f>
        <v>#VALUE!</v>
      </c>
      <c r="Z23">
        <f t="shared" si="14"/>
        <v>0</v>
      </c>
      <c r="AA23">
        <f t="shared" si="15"/>
        <v>0</v>
      </c>
      <c r="AB23">
        <f t="shared" si="16"/>
        <v>0</v>
      </c>
      <c r="AC23">
        <f t="shared" si="17"/>
        <v>0</v>
      </c>
      <c r="AD23">
        <f>IF(Energy_cumulative_emissions[[#This Row],[Column2]]&gt;0,(Energy_Gen_elec+Energy_Gen_nonelec)*Details_GIA*$I23,0)</f>
        <v>0</v>
      </c>
      <c r="AE23">
        <f>SUM(Energy_cumulative_emissions[[#This Row],[Column11]:[Column12]],Energy_cumulative_emissions[[#This Row],[Column19]:[Column20]])</f>
        <v>0</v>
      </c>
      <c r="AF23">
        <f>SUM(Energy_cumulative_emissions[[#This Row],[Column13]:[Column14]],Energy_cumulative_emissions[[#This Row],[Column21]:[Column22]])</f>
        <v>0</v>
      </c>
      <c r="AG23">
        <f>SUM(Energy_cumulative_emissions[[#This Row],[Column15]:[Column16]],Energy_cumulative_emissions[[#This Row],[Column23]:[Column24]])</f>
        <v>0</v>
      </c>
      <c r="AH23" t="e">
        <f>SUM(Energy_cumulative_emissions[[#This Row],[Column17]:[Column18]],Energy_cumulative_emissions[[#This Row],[Column25]:[Column26]])</f>
        <v>#VALUE!</v>
      </c>
      <c r="AI23">
        <f>SUM(Energy_cumulative_emissions[[#This Row],[Column11]:[Column12]],Energy_cumulative_emissions[[#This Row],[Column19]:[Column20]],-Energy_cumulative_emissions[[#This Row],[Column27]])</f>
        <v>0</v>
      </c>
      <c r="AJ23">
        <f>SUM(Energy_cumulative_emissions[[#This Row],[Column13]:[Column14]],Energy_cumulative_emissions[[#This Row],[Column21]:[Column22]],-Energy_cumulative_emissions[[#This Row],[Column28]])</f>
        <v>0</v>
      </c>
      <c r="AK23">
        <f>SUM(Energy_cumulative_emissions[[#This Row],[Column15]:[Column16]],Energy_cumulative_emissions[[#This Row],[Column23]:[Column24]],-Energy_cumulative_emissions[[#This Row],[Column29]])</f>
        <v>0</v>
      </c>
      <c r="AL23" t="e">
        <f>SUM(Energy_cumulative_emissions[[#This Row],[Column17]:[Column18]],Energy_cumulative_emissions[[#This Row],[Column25]:[Column26]],-Energy_cumulative_emissions[[#This Row],[Column30]])</f>
        <v>#VALUE!</v>
      </c>
    </row>
    <row r="24" spans="1:38">
      <c r="A24">
        <v>2036</v>
      </c>
      <c r="B24">
        <f t="shared" si="0"/>
        <v>2036</v>
      </c>
      <c r="C24" s="60">
        <v>0.51900000000000002</v>
      </c>
      <c r="D24" s="60">
        <v>0.216</v>
      </c>
      <c r="E24" s="60">
        <v>0.23300000000000001</v>
      </c>
      <c r="F24" s="60">
        <v>0.21</v>
      </c>
      <c r="G24" s="60">
        <v>0.13600000000000001</v>
      </c>
      <c r="H24" s="60">
        <v>0.21</v>
      </c>
      <c r="I24" s="60">
        <v>4.7E-2</v>
      </c>
      <c r="J24" s="60">
        <v>0.21</v>
      </c>
      <c r="K24">
        <f t="shared" si="1"/>
        <v>0</v>
      </c>
      <c r="L24">
        <f t="shared" si="2"/>
        <v>0</v>
      </c>
      <c r="M24">
        <f t="shared" si="3"/>
        <v>0</v>
      </c>
      <c r="N24">
        <f t="shared" si="4"/>
        <v>0</v>
      </c>
      <c r="O24">
        <f t="shared" si="5"/>
        <v>0</v>
      </c>
      <c r="P24">
        <f t="shared" si="6"/>
        <v>0</v>
      </c>
      <c r="Q24" t="e">
        <f>IF(Energy_cumulative_emissions[[#This Row],[Column2]]&gt;0,(Energy_Reg_elec*Details_GIA*$I24)+Q23,0)</f>
        <v>#VALUE!</v>
      </c>
      <c r="R24">
        <f t="shared" si="7"/>
        <v>0</v>
      </c>
      <c r="S24">
        <f t="shared" si="8"/>
        <v>0</v>
      </c>
      <c r="T24">
        <f t="shared" si="9"/>
        <v>0</v>
      </c>
      <c r="U24">
        <f t="shared" si="10"/>
        <v>0</v>
      </c>
      <c r="V24">
        <f t="shared" si="11"/>
        <v>0</v>
      </c>
      <c r="W24">
        <f t="shared" si="12"/>
        <v>0</v>
      </c>
      <c r="X24">
        <f t="shared" si="13"/>
        <v>0</v>
      </c>
      <c r="Y24" t="e">
        <f>IF(Energy_cumulative_emissions[[#This Row],[Column2]]&gt;0,(Energy_Reg_elec*Details_GIA*$I24)+Y23,0)</f>
        <v>#VALUE!</v>
      </c>
      <c r="Z24">
        <f t="shared" si="14"/>
        <v>0</v>
      </c>
      <c r="AA24">
        <f t="shared" si="15"/>
        <v>0</v>
      </c>
      <c r="AB24">
        <f t="shared" si="16"/>
        <v>0</v>
      </c>
      <c r="AC24">
        <f t="shared" si="17"/>
        <v>0</v>
      </c>
      <c r="AD24">
        <f>IF(Energy_cumulative_emissions[[#This Row],[Column2]]&gt;0,(Energy_Gen_elec+Energy_Gen_nonelec)*Details_GIA*$I24,0)</f>
        <v>0</v>
      </c>
      <c r="AE24">
        <f>SUM(Energy_cumulative_emissions[[#This Row],[Column11]:[Column12]],Energy_cumulative_emissions[[#This Row],[Column19]:[Column20]])</f>
        <v>0</v>
      </c>
      <c r="AF24">
        <f>SUM(Energy_cumulative_emissions[[#This Row],[Column13]:[Column14]],Energy_cumulative_emissions[[#This Row],[Column21]:[Column22]])</f>
        <v>0</v>
      </c>
      <c r="AG24">
        <f>SUM(Energy_cumulative_emissions[[#This Row],[Column15]:[Column16]],Energy_cumulative_emissions[[#This Row],[Column23]:[Column24]])</f>
        <v>0</v>
      </c>
      <c r="AH24" t="e">
        <f>SUM(Energy_cumulative_emissions[[#This Row],[Column17]:[Column18]],Energy_cumulative_emissions[[#This Row],[Column25]:[Column26]])</f>
        <v>#VALUE!</v>
      </c>
      <c r="AI24">
        <f>SUM(Energy_cumulative_emissions[[#This Row],[Column11]:[Column12]],Energy_cumulative_emissions[[#This Row],[Column19]:[Column20]],-Energy_cumulative_emissions[[#This Row],[Column27]])</f>
        <v>0</v>
      </c>
      <c r="AJ24">
        <f>SUM(Energy_cumulative_emissions[[#This Row],[Column13]:[Column14]],Energy_cumulative_emissions[[#This Row],[Column21]:[Column22]],-Energy_cumulative_emissions[[#This Row],[Column28]])</f>
        <v>0</v>
      </c>
      <c r="AK24">
        <f>SUM(Energy_cumulative_emissions[[#This Row],[Column15]:[Column16]],Energy_cumulative_emissions[[#This Row],[Column23]:[Column24]],-Energy_cumulative_emissions[[#This Row],[Column29]])</f>
        <v>0</v>
      </c>
      <c r="AL24" t="e">
        <f>SUM(Energy_cumulative_emissions[[#This Row],[Column17]:[Column18]],Energy_cumulative_emissions[[#This Row],[Column25]:[Column26]],-Energy_cumulative_emissions[[#This Row],[Column30]])</f>
        <v>#VALUE!</v>
      </c>
    </row>
    <row r="25" spans="1:38">
      <c r="A25">
        <v>2037</v>
      </c>
      <c r="B25">
        <f t="shared" si="0"/>
        <v>2037</v>
      </c>
      <c r="C25" s="60">
        <v>0.51900000000000002</v>
      </c>
      <c r="D25" s="60">
        <v>0.216</v>
      </c>
      <c r="E25" s="60">
        <v>0.23300000000000001</v>
      </c>
      <c r="F25" s="60">
        <v>0.21</v>
      </c>
      <c r="G25" s="60">
        <v>0.13600000000000001</v>
      </c>
      <c r="H25" s="60">
        <v>0.21</v>
      </c>
      <c r="I25" s="60">
        <v>4.4999999999999998E-2</v>
      </c>
      <c r="J25" s="60">
        <v>0.21</v>
      </c>
      <c r="K25">
        <f t="shared" si="1"/>
        <v>0</v>
      </c>
      <c r="L25">
        <f t="shared" si="2"/>
        <v>0</v>
      </c>
      <c r="M25">
        <f t="shared" si="3"/>
        <v>0</v>
      </c>
      <c r="N25">
        <f t="shared" si="4"/>
        <v>0</v>
      </c>
      <c r="O25">
        <f t="shared" si="5"/>
        <v>0</v>
      </c>
      <c r="P25">
        <f t="shared" si="6"/>
        <v>0</v>
      </c>
      <c r="Q25" t="e">
        <f>IF(Energy_cumulative_emissions[[#This Row],[Column2]]&gt;0,(Energy_Reg_elec*Details_GIA*$I25)+Q24,0)</f>
        <v>#VALUE!</v>
      </c>
      <c r="R25">
        <f t="shared" si="7"/>
        <v>0</v>
      </c>
      <c r="S25">
        <f t="shared" si="8"/>
        <v>0</v>
      </c>
      <c r="T25">
        <f t="shared" si="9"/>
        <v>0</v>
      </c>
      <c r="U25">
        <f t="shared" si="10"/>
        <v>0</v>
      </c>
      <c r="V25">
        <f t="shared" si="11"/>
        <v>0</v>
      </c>
      <c r="W25">
        <f t="shared" si="12"/>
        <v>0</v>
      </c>
      <c r="X25">
        <f t="shared" si="13"/>
        <v>0</v>
      </c>
      <c r="Y25" t="e">
        <f>IF(Energy_cumulative_emissions[[#This Row],[Column2]]&gt;0,(Energy_Reg_elec*Details_GIA*$I25)+Y24,0)</f>
        <v>#VALUE!</v>
      </c>
      <c r="Z25">
        <f t="shared" si="14"/>
        <v>0</v>
      </c>
      <c r="AA25">
        <f t="shared" si="15"/>
        <v>0</v>
      </c>
      <c r="AB25">
        <f t="shared" si="16"/>
        <v>0</v>
      </c>
      <c r="AC25">
        <f t="shared" si="17"/>
        <v>0</v>
      </c>
      <c r="AD25">
        <f>IF(Energy_cumulative_emissions[[#This Row],[Column2]]&gt;0,(Energy_Gen_elec+Energy_Gen_nonelec)*Details_GIA*$I25,0)</f>
        <v>0</v>
      </c>
      <c r="AE25">
        <f>SUM(Energy_cumulative_emissions[[#This Row],[Column11]:[Column12]],Energy_cumulative_emissions[[#This Row],[Column19]:[Column20]])</f>
        <v>0</v>
      </c>
      <c r="AF25">
        <f>SUM(Energy_cumulative_emissions[[#This Row],[Column13]:[Column14]],Energy_cumulative_emissions[[#This Row],[Column21]:[Column22]])</f>
        <v>0</v>
      </c>
      <c r="AG25">
        <f>SUM(Energy_cumulative_emissions[[#This Row],[Column15]:[Column16]],Energy_cumulative_emissions[[#This Row],[Column23]:[Column24]])</f>
        <v>0</v>
      </c>
      <c r="AH25" t="e">
        <f>SUM(Energy_cumulative_emissions[[#This Row],[Column17]:[Column18]],Energy_cumulative_emissions[[#This Row],[Column25]:[Column26]])</f>
        <v>#VALUE!</v>
      </c>
      <c r="AI25">
        <f>SUM(Energy_cumulative_emissions[[#This Row],[Column11]:[Column12]],Energy_cumulative_emissions[[#This Row],[Column19]:[Column20]],-Energy_cumulative_emissions[[#This Row],[Column27]])</f>
        <v>0</v>
      </c>
      <c r="AJ25">
        <f>SUM(Energy_cumulative_emissions[[#This Row],[Column13]:[Column14]],Energy_cumulative_emissions[[#This Row],[Column21]:[Column22]],-Energy_cumulative_emissions[[#This Row],[Column28]])</f>
        <v>0</v>
      </c>
      <c r="AK25">
        <f>SUM(Energy_cumulative_emissions[[#This Row],[Column15]:[Column16]],Energy_cumulative_emissions[[#This Row],[Column23]:[Column24]],-Energy_cumulative_emissions[[#This Row],[Column29]])</f>
        <v>0</v>
      </c>
      <c r="AL25" t="e">
        <f>SUM(Energy_cumulative_emissions[[#This Row],[Column17]:[Column18]],Energy_cumulative_emissions[[#This Row],[Column25]:[Column26]],-Energy_cumulative_emissions[[#This Row],[Column30]])</f>
        <v>#VALUE!</v>
      </c>
    </row>
    <row r="26" spans="1:38">
      <c r="A26">
        <v>2038</v>
      </c>
      <c r="B26">
        <f t="shared" si="0"/>
        <v>2038</v>
      </c>
      <c r="C26" s="60">
        <v>0.51900000000000002</v>
      </c>
      <c r="D26" s="60">
        <v>0.216</v>
      </c>
      <c r="E26" s="60">
        <v>0.23300000000000001</v>
      </c>
      <c r="F26" s="60">
        <v>0.21</v>
      </c>
      <c r="G26" s="60">
        <v>0.13600000000000001</v>
      </c>
      <c r="H26" s="60">
        <v>0.21</v>
      </c>
      <c r="I26" s="60">
        <v>4.2000000000000003E-2</v>
      </c>
      <c r="J26" s="60">
        <v>0.21</v>
      </c>
      <c r="K26">
        <f t="shared" si="1"/>
        <v>0</v>
      </c>
      <c r="L26">
        <f t="shared" si="2"/>
        <v>0</v>
      </c>
      <c r="M26">
        <f t="shared" si="3"/>
        <v>0</v>
      </c>
      <c r="N26">
        <f t="shared" si="4"/>
        <v>0</v>
      </c>
      <c r="O26">
        <f t="shared" si="5"/>
        <v>0</v>
      </c>
      <c r="P26">
        <f t="shared" si="6"/>
        <v>0</v>
      </c>
      <c r="Q26" t="e">
        <f>IF(Energy_cumulative_emissions[[#This Row],[Column2]]&gt;0,(Energy_Reg_elec*Details_GIA*$I26)+Q25,0)</f>
        <v>#VALUE!</v>
      </c>
      <c r="R26">
        <f t="shared" si="7"/>
        <v>0</v>
      </c>
      <c r="S26">
        <f t="shared" si="8"/>
        <v>0</v>
      </c>
      <c r="T26">
        <f t="shared" si="9"/>
        <v>0</v>
      </c>
      <c r="U26">
        <f t="shared" si="10"/>
        <v>0</v>
      </c>
      <c r="V26">
        <f t="shared" si="11"/>
        <v>0</v>
      </c>
      <c r="W26">
        <f t="shared" si="12"/>
        <v>0</v>
      </c>
      <c r="X26">
        <f t="shared" si="13"/>
        <v>0</v>
      </c>
      <c r="Y26" t="e">
        <f>IF(Energy_cumulative_emissions[[#This Row],[Column2]]&gt;0,(Energy_Reg_elec*Details_GIA*$I26)+Y25,0)</f>
        <v>#VALUE!</v>
      </c>
      <c r="Z26">
        <f t="shared" si="14"/>
        <v>0</v>
      </c>
      <c r="AA26">
        <f t="shared" si="15"/>
        <v>0</v>
      </c>
      <c r="AB26">
        <f t="shared" si="16"/>
        <v>0</v>
      </c>
      <c r="AC26">
        <f t="shared" si="17"/>
        <v>0</v>
      </c>
      <c r="AD26">
        <f>IF(Energy_cumulative_emissions[[#This Row],[Column2]]&gt;0,(Energy_Gen_elec+Energy_Gen_nonelec)*Details_GIA*$I26,0)</f>
        <v>0</v>
      </c>
      <c r="AE26">
        <f>SUM(Energy_cumulative_emissions[[#This Row],[Column11]:[Column12]],Energy_cumulative_emissions[[#This Row],[Column19]:[Column20]])</f>
        <v>0</v>
      </c>
      <c r="AF26">
        <f>SUM(Energy_cumulative_emissions[[#This Row],[Column13]:[Column14]],Energy_cumulative_emissions[[#This Row],[Column21]:[Column22]])</f>
        <v>0</v>
      </c>
      <c r="AG26">
        <f>SUM(Energy_cumulative_emissions[[#This Row],[Column15]:[Column16]],Energy_cumulative_emissions[[#This Row],[Column23]:[Column24]])</f>
        <v>0</v>
      </c>
      <c r="AH26" t="e">
        <f>SUM(Energy_cumulative_emissions[[#This Row],[Column17]:[Column18]],Energy_cumulative_emissions[[#This Row],[Column25]:[Column26]])</f>
        <v>#VALUE!</v>
      </c>
      <c r="AI26">
        <f>SUM(Energy_cumulative_emissions[[#This Row],[Column11]:[Column12]],Energy_cumulative_emissions[[#This Row],[Column19]:[Column20]],-Energy_cumulative_emissions[[#This Row],[Column27]])</f>
        <v>0</v>
      </c>
      <c r="AJ26">
        <f>SUM(Energy_cumulative_emissions[[#This Row],[Column13]:[Column14]],Energy_cumulative_emissions[[#This Row],[Column21]:[Column22]],-Energy_cumulative_emissions[[#This Row],[Column28]])</f>
        <v>0</v>
      </c>
      <c r="AK26">
        <f>SUM(Energy_cumulative_emissions[[#This Row],[Column15]:[Column16]],Energy_cumulative_emissions[[#This Row],[Column23]:[Column24]],-Energy_cumulative_emissions[[#This Row],[Column29]])</f>
        <v>0</v>
      </c>
      <c r="AL26" t="e">
        <f>SUM(Energy_cumulative_emissions[[#This Row],[Column17]:[Column18]],Energy_cumulative_emissions[[#This Row],[Column25]:[Column26]],-Energy_cumulative_emissions[[#This Row],[Column30]])</f>
        <v>#VALUE!</v>
      </c>
    </row>
    <row r="27" spans="1:38">
      <c r="A27">
        <v>2039</v>
      </c>
      <c r="B27">
        <f t="shared" si="0"/>
        <v>2039</v>
      </c>
      <c r="C27" s="60">
        <v>0.51900000000000002</v>
      </c>
      <c r="D27" s="60">
        <v>0.216</v>
      </c>
      <c r="E27" s="60">
        <v>0.23300000000000001</v>
      </c>
      <c r="F27" s="60">
        <v>0.21</v>
      </c>
      <c r="G27" s="60">
        <v>0.13600000000000001</v>
      </c>
      <c r="H27" s="60">
        <v>0.21</v>
      </c>
      <c r="I27" s="60">
        <v>0.04</v>
      </c>
      <c r="J27" s="60">
        <v>0.21</v>
      </c>
      <c r="K27">
        <f t="shared" si="1"/>
        <v>0</v>
      </c>
      <c r="L27">
        <f t="shared" si="2"/>
        <v>0</v>
      </c>
      <c r="M27">
        <f t="shared" si="3"/>
        <v>0</v>
      </c>
      <c r="N27">
        <f t="shared" si="4"/>
        <v>0</v>
      </c>
      <c r="O27">
        <f t="shared" si="5"/>
        <v>0</v>
      </c>
      <c r="P27">
        <f t="shared" si="6"/>
        <v>0</v>
      </c>
      <c r="Q27" t="e">
        <f>IF(Energy_cumulative_emissions[[#This Row],[Column2]]&gt;0,(Energy_Reg_elec*Details_GIA*$I27)+Q26,0)</f>
        <v>#VALUE!</v>
      </c>
      <c r="R27">
        <f t="shared" si="7"/>
        <v>0</v>
      </c>
      <c r="S27">
        <f t="shared" si="8"/>
        <v>0</v>
      </c>
      <c r="T27">
        <f t="shared" si="9"/>
        <v>0</v>
      </c>
      <c r="U27">
        <f t="shared" si="10"/>
        <v>0</v>
      </c>
      <c r="V27">
        <f t="shared" si="11"/>
        <v>0</v>
      </c>
      <c r="W27">
        <f t="shared" si="12"/>
        <v>0</v>
      </c>
      <c r="X27">
        <f t="shared" si="13"/>
        <v>0</v>
      </c>
      <c r="Y27" t="e">
        <f>IF(Energy_cumulative_emissions[[#This Row],[Column2]]&gt;0,(Energy_Reg_elec*Details_GIA*$I27)+Y26,0)</f>
        <v>#VALUE!</v>
      </c>
      <c r="Z27">
        <f t="shared" si="14"/>
        <v>0</v>
      </c>
      <c r="AA27">
        <f t="shared" si="15"/>
        <v>0</v>
      </c>
      <c r="AB27">
        <f t="shared" si="16"/>
        <v>0</v>
      </c>
      <c r="AC27">
        <f t="shared" si="17"/>
        <v>0</v>
      </c>
      <c r="AD27">
        <f>IF(Energy_cumulative_emissions[[#This Row],[Column2]]&gt;0,(Energy_Gen_elec+Energy_Gen_nonelec)*Details_GIA*$I27,0)</f>
        <v>0</v>
      </c>
      <c r="AE27">
        <f>SUM(Energy_cumulative_emissions[[#This Row],[Column11]:[Column12]],Energy_cumulative_emissions[[#This Row],[Column19]:[Column20]])</f>
        <v>0</v>
      </c>
      <c r="AF27">
        <f>SUM(Energy_cumulative_emissions[[#This Row],[Column13]:[Column14]],Energy_cumulative_emissions[[#This Row],[Column21]:[Column22]])</f>
        <v>0</v>
      </c>
      <c r="AG27">
        <f>SUM(Energy_cumulative_emissions[[#This Row],[Column15]:[Column16]],Energy_cumulative_emissions[[#This Row],[Column23]:[Column24]])</f>
        <v>0</v>
      </c>
      <c r="AH27" t="e">
        <f>SUM(Energy_cumulative_emissions[[#This Row],[Column17]:[Column18]],Energy_cumulative_emissions[[#This Row],[Column25]:[Column26]])</f>
        <v>#VALUE!</v>
      </c>
      <c r="AI27">
        <f>SUM(Energy_cumulative_emissions[[#This Row],[Column11]:[Column12]],Energy_cumulative_emissions[[#This Row],[Column19]:[Column20]],-Energy_cumulative_emissions[[#This Row],[Column27]])</f>
        <v>0</v>
      </c>
      <c r="AJ27">
        <f>SUM(Energy_cumulative_emissions[[#This Row],[Column13]:[Column14]],Energy_cumulative_emissions[[#This Row],[Column21]:[Column22]],-Energy_cumulative_emissions[[#This Row],[Column28]])</f>
        <v>0</v>
      </c>
      <c r="AK27">
        <f>SUM(Energy_cumulative_emissions[[#This Row],[Column15]:[Column16]],Energy_cumulative_emissions[[#This Row],[Column23]:[Column24]],-Energy_cumulative_emissions[[#This Row],[Column29]])</f>
        <v>0</v>
      </c>
      <c r="AL27" t="e">
        <f>SUM(Energy_cumulative_emissions[[#This Row],[Column17]:[Column18]],Energy_cumulative_emissions[[#This Row],[Column25]:[Column26]],-Energy_cumulative_emissions[[#This Row],[Column30]])</f>
        <v>#VALUE!</v>
      </c>
    </row>
    <row r="28" spans="1:38">
      <c r="A28">
        <v>2040</v>
      </c>
      <c r="B28">
        <f t="shared" si="0"/>
        <v>2040</v>
      </c>
      <c r="C28" s="60">
        <v>0.51900000000000002</v>
      </c>
      <c r="D28" s="60">
        <v>0.216</v>
      </c>
      <c r="E28" s="60">
        <v>0.23300000000000001</v>
      </c>
      <c r="F28" s="60">
        <v>0.21</v>
      </c>
      <c r="G28" s="60">
        <v>0.13600000000000001</v>
      </c>
      <c r="H28" s="60">
        <v>0.21</v>
      </c>
      <c r="I28" s="60">
        <v>3.6999999999999998E-2</v>
      </c>
      <c r="J28" s="60">
        <v>0.21</v>
      </c>
      <c r="K28">
        <f t="shared" si="1"/>
        <v>0</v>
      </c>
      <c r="L28">
        <f t="shared" si="2"/>
        <v>0</v>
      </c>
      <c r="M28">
        <f t="shared" si="3"/>
        <v>0</v>
      </c>
      <c r="N28">
        <f t="shared" si="4"/>
        <v>0</v>
      </c>
      <c r="O28">
        <f t="shared" si="5"/>
        <v>0</v>
      </c>
      <c r="P28">
        <f t="shared" si="6"/>
        <v>0</v>
      </c>
      <c r="Q28" t="e">
        <f>IF(Energy_cumulative_emissions[[#This Row],[Column2]]&gt;0,(Energy_Reg_elec*Details_GIA*$I28)+Q27,0)</f>
        <v>#VALUE!</v>
      </c>
      <c r="R28">
        <f t="shared" si="7"/>
        <v>0</v>
      </c>
      <c r="S28">
        <f t="shared" si="8"/>
        <v>0</v>
      </c>
      <c r="T28">
        <f t="shared" si="9"/>
        <v>0</v>
      </c>
      <c r="U28">
        <f t="shared" si="10"/>
        <v>0</v>
      </c>
      <c r="V28">
        <f t="shared" si="11"/>
        <v>0</v>
      </c>
      <c r="W28">
        <f t="shared" si="12"/>
        <v>0</v>
      </c>
      <c r="X28">
        <f t="shared" si="13"/>
        <v>0</v>
      </c>
      <c r="Y28" t="e">
        <f>IF(Energy_cumulative_emissions[[#This Row],[Column2]]&gt;0,(Energy_Reg_elec*Details_GIA*$I28)+Y27,0)</f>
        <v>#VALUE!</v>
      </c>
      <c r="Z28">
        <f t="shared" si="14"/>
        <v>0</v>
      </c>
      <c r="AA28">
        <f t="shared" si="15"/>
        <v>0</v>
      </c>
      <c r="AB28">
        <f t="shared" si="16"/>
        <v>0</v>
      </c>
      <c r="AC28">
        <f t="shared" si="17"/>
        <v>0</v>
      </c>
      <c r="AD28">
        <f>IF(Energy_cumulative_emissions[[#This Row],[Column2]]&gt;0,(Energy_Gen_elec+Energy_Gen_nonelec)*Details_GIA*$I28,0)</f>
        <v>0</v>
      </c>
      <c r="AE28">
        <f>SUM(Energy_cumulative_emissions[[#This Row],[Column11]:[Column12]],Energy_cumulative_emissions[[#This Row],[Column19]:[Column20]])</f>
        <v>0</v>
      </c>
      <c r="AF28">
        <f>SUM(Energy_cumulative_emissions[[#This Row],[Column13]:[Column14]],Energy_cumulative_emissions[[#This Row],[Column21]:[Column22]])</f>
        <v>0</v>
      </c>
      <c r="AG28">
        <f>SUM(Energy_cumulative_emissions[[#This Row],[Column15]:[Column16]],Energy_cumulative_emissions[[#This Row],[Column23]:[Column24]])</f>
        <v>0</v>
      </c>
      <c r="AH28" t="e">
        <f>SUM(Energy_cumulative_emissions[[#This Row],[Column17]:[Column18]],Energy_cumulative_emissions[[#This Row],[Column25]:[Column26]])</f>
        <v>#VALUE!</v>
      </c>
      <c r="AI28">
        <f>SUM(Energy_cumulative_emissions[[#This Row],[Column11]:[Column12]],Energy_cumulative_emissions[[#This Row],[Column19]:[Column20]],-Energy_cumulative_emissions[[#This Row],[Column27]])</f>
        <v>0</v>
      </c>
      <c r="AJ28">
        <f>SUM(Energy_cumulative_emissions[[#This Row],[Column13]:[Column14]],Energy_cumulative_emissions[[#This Row],[Column21]:[Column22]],-Energy_cumulative_emissions[[#This Row],[Column28]])</f>
        <v>0</v>
      </c>
      <c r="AK28">
        <f>SUM(Energy_cumulative_emissions[[#This Row],[Column15]:[Column16]],Energy_cumulative_emissions[[#This Row],[Column23]:[Column24]],-Energy_cumulative_emissions[[#This Row],[Column29]])</f>
        <v>0</v>
      </c>
      <c r="AL28" t="e">
        <f>SUM(Energy_cumulative_emissions[[#This Row],[Column17]:[Column18]],Energy_cumulative_emissions[[#This Row],[Column25]:[Column26]],-Energy_cumulative_emissions[[#This Row],[Column30]])</f>
        <v>#VALUE!</v>
      </c>
    </row>
    <row r="29" spans="1:38">
      <c r="A29">
        <v>2041</v>
      </c>
      <c r="B29">
        <f t="shared" si="0"/>
        <v>2041</v>
      </c>
      <c r="C29" s="60">
        <v>0.51900000000000002</v>
      </c>
      <c r="D29" s="60">
        <v>0.216</v>
      </c>
      <c r="E29" s="60">
        <v>0.23300000000000001</v>
      </c>
      <c r="F29" s="60">
        <v>0.21</v>
      </c>
      <c r="G29" s="60">
        <v>0.13600000000000001</v>
      </c>
      <c r="H29" s="60">
        <v>0.21</v>
      </c>
      <c r="I29" s="60">
        <v>3.5000000000000003E-2</v>
      </c>
      <c r="J29" s="60">
        <v>0.21</v>
      </c>
      <c r="K29">
        <f t="shared" si="1"/>
        <v>0</v>
      </c>
      <c r="L29">
        <f t="shared" si="2"/>
        <v>0</v>
      </c>
      <c r="M29">
        <f t="shared" si="3"/>
        <v>0</v>
      </c>
      <c r="N29">
        <f t="shared" si="4"/>
        <v>0</v>
      </c>
      <c r="O29">
        <f t="shared" si="5"/>
        <v>0</v>
      </c>
      <c r="P29">
        <f t="shared" si="6"/>
        <v>0</v>
      </c>
      <c r="Q29" t="e">
        <f>IF(Energy_cumulative_emissions[[#This Row],[Column2]]&gt;0,(Energy_Reg_elec*Details_GIA*$I29)+Q28,0)</f>
        <v>#VALUE!</v>
      </c>
      <c r="R29">
        <f t="shared" si="7"/>
        <v>0</v>
      </c>
      <c r="S29">
        <f t="shared" si="8"/>
        <v>0</v>
      </c>
      <c r="T29">
        <f t="shared" si="9"/>
        <v>0</v>
      </c>
      <c r="U29">
        <f t="shared" si="10"/>
        <v>0</v>
      </c>
      <c r="V29">
        <f t="shared" si="11"/>
        <v>0</v>
      </c>
      <c r="W29">
        <f t="shared" si="12"/>
        <v>0</v>
      </c>
      <c r="X29">
        <f t="shared" si="13"/>
        <v>0</v>
      </c>
      <c r="Y29" t="e">
        <f>IF(Energy_cumulative_emissions[[#This Row],[Column2]]&gt;0,(Energy_Reg_elec*Details_GIA*$I29)+Y28,0)</f>
        <v>#VALUE!</v>
      </c>
      <c r="Z29">
        <f t="shared" si="14"/>
        <v>0</v>
      </c>
      <c r="AA29">
        <f t="shared" si="15"/>
        <v>0</v>
      </c>
      <c r="AB29">
        <f t="shared" si="16"/>
        <v>0</v>
      </c>
      <c r="AC29">
        <f t="shared" si="17"/>
        <v>0</v>
      </c>
      <c r="AD29">
        <f>IF(Energy_cumulative_emissions[[#This Row],[Column2]]&gt;0,(Energy_Gen_elec+Energy_Gen_nonelec)*Details_GIA*$I29,0)</f>
        <v>0</v>
      </c>
      <c r="AE29">
        <f>SUM(Energy_cumulative_emissions[[#This Row],[Column11]:[Column12]],Energy_cumulative_emissions[[#This Row],[Column19]:[Column20]])</f>
        <v>0</v>
      </c>
      <c r="AF29">
        <f>SUM(Energy_cumulative_emissions[[#This Row],[Column13]:[Column14]],Energy_cumulative_emissions[[#This Row],[Column21]:[Column22]])</f>
        <v>0</v>
      </c>
      <c r="AG29">
        <f>SUM(Energy_cumulative_emissions[[#This Row],[Column15]:[Column16]],Energy_cumulative_emissions[[#This Row],[Column23]:[Column24]])</f>
        <v>0</v>
      </c>
      <c r="AH29" t="e">
        <f>SUM(Energy_cumulative_emissions[[#This Row],[Column17]:[Column18]],Energy_cumulative_emissions[[#This Row],[Column25]:[Column26]])</f>
        <v>#VALUE!</v>
      </c>
      <c r="AI29">
        <f>SUM(Energy_cumulative_emissions[[#This Row],[Column11]:[Column12]],Energy_cumulative_emissions[[#This Row],[Column19]:[Column20]],-Energy_cumulative_emissions[[#This Row],[Column27]])</f>
        <v>0</v>
      </c>
      <c r="AJ29">
        <f>SUM(Energy_cumulative_emissions[[#This Row],[Column13]:[Column14]],Energy_cumulative_emissions[[#This Row],[Column21]:[Column22]],-Energy_cumulative_emissions[[#This Row],[Column28]])</f>
        <v>0</v>
      </c>
      <c r="AK29">
        <f>SUM(Energy_cumulative_emissions[[#This Row],[Column15]:[Column16]],Energy_cumulative_emissions[[#This Row],[Column23]:[Column24]],-Energy_cumulative_emissions[[#This Row],[Column29]])</f>
        <v>0</v>
      </c>
      <c r="AL29" t="e">
        <f>SUM(Energy_cumulative_emissions[[#This Row],[Column17]:[Column18]],Energy_cumulative_emissions[[#This Row],[Column25]:[Column26]],-Energy_cumulative_emissions[[#This Row],[Column30]])</f>
        <v>#VALUE!</v>
      </c>
    </row>
    <row r="30" spans="1:38">
      <c r="A30">
        <v>2042</v>
      </c>
      <c r="B30">
        <f t="shared" si="0"/>
        <v>2042</v>
      </c>
      <c r="C30" s="60">
        <v>0.51900000000000002</v>
      </c>
      <c r="D30" s="60">
        <v>0.216</v>
      </c>
      <c r="E30" s="60">
        <v>0.23300000000000001</v>
      </c>
      <c r="F30" s="60">
        <v>0.21</v>
      </c>
      <c r="G30" s="60">
        <v>0.13600000000000001</v>
      </c>
      <c r="H30" s="60">
        <v>0.21</v>
      </c>
      <c r="I30" s="60">
        <v>3.2000000000000001E-2</v>
      </c>
      <c r="J30" s="60">
        <v>0.21</v>
      </c>
      <c r="K30">
        <f t="shared" si="1"/>
        <v>0</v>
      </c>
      <c r="L30">
        <f t="shared" si="2"/>
        <v>0</v>
      </c>
      <c r="M30">
        <f t="shared" si="3"/>
        <v>0</v>
      </c>
      <c r="N30">
        <f t="shared" si="4"/>
        <v>0</v>
      </c>
      <c r="O30">
        <f t="shared" si="5"/>
        <v>0</v>
      </c>
      <c r="P30">
        <f t="shared" si="6"/>
        <v>0</v>
      </c>
      <c r="Q30" t="e">
        <f>IF(Energy_cumulative_emissions[[#This Row],[Column2]]&gt;0,(Energy_Reg_elec*Details_GIA*$I30)+Q29,0)</f>
        <v>#VALUE!</v>
      </c>
      <c r="R30">
        <f t="shared" si="7"/>
        <v>0</v>
      </c>
      <c r="S30">
        <f t="shared" si="8"/>
        <v>0</v>
      </c>
      <c r="T30">
        <f t="shared" si="9"/>
        <v>0</v>
      </c>
      <c r="U30">
        <f t="shared" si="10"/>
        <v>0</v>
      </c>
      <c r="V30">
        <f t="shared" si="11"/>
        <v>0</v>
      </c>
      <c r="W30">
        <f t="shared" si="12"/>
        <v>0</v>
      </c>
      <c r="X30">
        <f t="shared" si="13"/>
        <v>0</v>
      </c>
      <c r="Y30" t="e">
        <f>IF(Energy_cumulative_emissions[[#This Row],[Column2]]&gt;0,(Energy_Reg_elec*Details_GIA*$I30)+Y29,0)</f>
        <v>#VALUE!</v>
      </c>
      <c r="Z30">
        <f t="shared" si="14"/>
        <v>0</v>
      </c>
      <c r="AA30">
        <f t="shared" si="15"/>
        <v>0</v>
      </c>
      <c r="AB30">
        <f t="shared" si="16"/>
        <v>0</v>
      </c>
      <c r="AC30">
        <f t="shared" si="17"/>
        <v>0</v>
      </c>
      <c r="AD30">
        <f>IF(Energy_cumulative_emissions[[#This Row],[Column2]]&gt;0,(Energy_Gen_elec+Energy_Gen_nonelec)*Details_GIA*$I30,0)</f>
        <v>0</v>
      </c>
      <c r="AE30">
        <f>SUM(Energy_cumulative_emissions[[#This Row],[Column11]:[Column12]],Energy_cumulative_emissions[[#This Row],[Column19]:[Column20]])</f>
        <v>0</v>
      </c>
      <c r="AF30">
        <f>SUM(Energy_cumulative_emissions[[#This Row],[Column13]:[Column14]],Energy_cumulative_emissions[[#This Row],[Column21]:[Column22]])</f>
        <v>0</v>
      </c>
      <c r="AG30">
        <f>SUM(Energy_cumulative_emissions[[#This Row],[Column15]:[Column16]],Energy_cumulative_emissions[[#This Row],[Column23]:[Column24]])</f>
        <v>0</v>
      </c>
      <c r="AH30" t="e">
        <f>SUM(Energy_cumulative_emissions[[#This Row],[Column17]:[Column18]],Energy_cumulative_emissions[[#This Row],[Column25]:[Column26]])</f>
        <v>#VALUE!</v>
      </c>
      <c r="AI30">
        <f>SUM(Energy_cumulative_emissions[[#This Row],[Column11]:[Column12]],Energy_cumulative_emissions[[#This Row],[Column19]:[Column20]],-Energy_cumulative_emissions[[#This Row],[Column27]])</f>
        <v>0</v>
      </c>
      <c r="AJ30">
        <f>SUM(Energy_cumulative_emissions[[#This Row],[Column13]:[Column14]],Energy_cumulative_emissions[[#This Row],[Column21]:[Column22]],-Energy_cumulative_emissions[[#This Row],[Column28]])</f>
        <v>0</v>
      </c>
      <c r="AK30">
        <f>SUM(Energy_cumulative_emissions[[#This Row],[Column15]:[Column16]],Energy_cumulative_emissions[[#This Row],[Column23]:[Column24]],-Energy_cumulative_emissions[[#This Row],[Column29]])</f>
        <v>0</v>
      </c>
      <c r="AL30" t="e">
        <f>SUM(Energy_cumulative_emissions[[#This Row],[Column17]:[Column18]],Energy_cumulative_emissions[[#This Row],[Column25]:[Column26]],-Energy_cumulative_emissions[[#This Row],[Column30]])</f>
        <v>#VALUE!</v>
      </c>
    </row>
    <row r="31" spans="1:38">
      <c r="A31">
        <v>2043</v>
      </c>
      <c r="B31">
        <f t="shared" si="0"/>
        <v>2043</v>
      </c>
      <c r="C31" s="60">
        <v>0.51900000000000002</v>
      </c>
      <c r="D31" s="60">
        <v>0.216</v>
      </c>
      <c r="E31" s="60">
        <v>0.23300000000000001</v>
      </c>
      <c r="F31" s="60">
        <v>0.21</v>
      </c>
      <c r="G31" s="60">
        <v>0.13600000000000001</v>
      </c>
      <c r="H31" s="60">
        <v>0.21</v>
      </c>
      <c r="I31" s="60">
        <v>0.03</v>
      </c>
      <c r="J31" s="60">
        <v>0.21</v>
      </c>
      <c r="K31">
        <f t="shared" si="1"/>
        <v>0</v>
      </c>
      <c r="L31">
        <f t="shared" si="2"/>
        <v>0</v>
      </c>
      <c r="M31">
        <f t="shared" si="3"/>
        <v>0</v>
      </c>
      <c r="N31">
        <f t="shared" si="4"/>
        <v>0</v>
      </c>
      <c r="O31">
        <f t="shared" si="5"/>
        <v>0</v>
      </c>
      <c r="P31">
        <f t="shared" si="6"/>
        <v>0</v>
      </c>
      <c r="Q31" t="e">
        <f>IF(Energy_cumulative_emissions[[#This Row],[Column2]]&gt;0,(Energy_Reg_elec*Details_GIA*$I31)+Q30,0)</f>
        <v>#VALUE!</v>
      </c>
      <c r="R31">
        <f t="shared" si="7"/>
        <v>0</v>
      </c>
      <c r="S31">
        <f t="shared" si="8"/>
        <v>0</v>
      </c>
      <c r="T31">
        <f t="shared" si="9"/>
        <v>0</v>
      </c>
      <c r="U31">
        <f t="shared" si="10"/>
        <v>0</v>
      </c>
      <c r="V31">
        <f t="shared" si="11"/>
        <v>0</v>
      </c>
      <c r="W31">
        <f t="shared" si="12"/>
        <v>0</v>
      </c>
      <c r="X31">
        <f t="shared" si="13"/>
        <v>0</v>
      </c>
      <c r="Y31" t="e">
        <f>IF(Energy_cumulative_emissions[[#This Row],[Column2]]&gt;0,(Energy_Reg_elec*Details_GIA*$I31)+Y30,0)</f>
        <v>#VALUE!</v>
      </c>
      <c r="Z31">
        <f t="shared" si="14"/>
        <v>0</v>
      </c>
      <c r="AA31">
        <f t="shared" si="15"/>
        <v>0</v>
      </c>
      <c r="AB31">
        <f t="shared" si="16"/>
        <v>0</v>
      </c>
      <c r="AC31">
        <f t="shared" si="17"/>
        <v>0</v>
      </c>
      <c r="AD31">
        <f>IF(Energy_cumulative_emissions[[#This Row],[Column2]]&gt;0,(Energy_Gen_elec+Energy_Gen_nonelec)*Details_GIA*$I31,0)</f>
        <v>0</v>
      </c>
      <c r="AE31">
        <f>SUM(Energy_cumulative_emissions[[#This Row],[Column11]:[Column12]],Energy_cumulative_emissions[[#This Row],[Column19]:[Column20]])</f>
        <v>0</v>
      </c>
      <c r="AF31">
        <f>SUM(Energy_cumulative_emissions[[#This Row],[Column13]:[Column14]],Energy_cumulative_emissions[[#This Row],[Column21]:[Column22]])</f>
        <v>0</v>
      </c>
      <c r="AG31">
        <f>SUM(Energy_cumulative_emissions[[#This Row],[Column15]:[Column16]],Energy_cumulative_emissions[[#This Row],[Column23]:[Column24]])</f>
        <v>0</v>
      </c>
      <c r="AH31" t="e">
        <f>SUM(Energy_cumulative_emissions[[#This Row],[Column17]:[Column18]],Energy_cumulative_emissions[[#This Row],[Column25]:[Column26]])</f>
        <v>#VALUE!</v>
      </c>
      <c r="AI31">
        <f>SUM(Energy_cumulative_emissions[[#This Row],[Column11]:[Column12]],Energy_cumulative_emissions[[#This Row],[Column19]:[Column20]],-Energy_cumulative_emissions[[#This Row],[Column27]])</f>
        <v>0</v>
      </c>
      <c r="AJ31">
        <f>SUM(Energy_cumulative_emissions[[#This Row],[Column13]:[Column14]],Energy_cumulative_emissions[[#This Row],[Column21]:[Column22]],-Energy_cumulative_emissions[[#This Row],[Column28]])</f>
        <v>0</v>
      </c>
      <c r="AK31">
        <f>SUM(Energy_cumulative_emissions[[#This Row],[Column15]:[Column16]],Energy_cumulative_emissions[[#This Row],[Column23]:[Column24]],-Energy_cumulative_emissions[[#This Row],[Column29]])</f>
        <v>0</v>
      </c>
      <c r="AL31" t="e">
        <f>SUM(Energy_cumulative_emissions[[#This Row],[Column17]:[Column18]],Energy_cumulative_emissions[[#This Row],[Column25]:[Column26]],-Energy_cumulative_emissions[[#This Row],[Column30]])</f>
        <v>#VALUE!</v>
      </c>
    </row>
    <row r="32" spans="1:38">
      <c r="A32">
        <v>2044</v>
      </c>
      <c r="B32">
        <f t="shared" si="0"/>
        <v>2044</v>
      </c>
      <c r="C32" s="60">
        <v>0.51900000000000002</v>
      </c>
      <c r="D32" s="60">
        <v>0.216</v>
      </c>
      <c r="E32" s="60">
        <v>0.23300000000000001</v>
      </c>
      <c r="F32" s="60">
        <v>0.21</v>
      </c>
      <c r="G32" s="60">
        <v>0.13600000000000001</v>
      </c>
      <c r="H32" s="60">
        <v>0.21</v>
      </c>
      <c r="I32" s="60">
        <v>2.7E-2</v>
      </c>
      <c r="J32" s="60">
        <v>0.21</v>
      </c>
      <c r="K32">
        <f t="shared" si="1"/>
        <v>0</v>
      </c>
      <c r="L32">
        <f t="shared" si="2"/>
        <v>0</v>
      </c>
      <c r="M32">
        <f t="shared" si="3"/>
        <v>0</v>
      </c>
      <c r="N32">
        <f t="shared" si="4"/>
        <v>0</v>
      </c>
      <c r="O32">
        <f t="shared" si="5"/>
        <v>0</v>
      </c>
      <c r="P32">
        <f t="shared" si="6"/>
        <v>0</v>
      </c>
      <c r="Q32" t="e">
        <f>IF(Energy_cumulative_emissions[[#This Row],[Column2]]&gt;0,(Energy_Reg_elec*Details_GIA*$I32)+Q31,0)</f>
        <v>#VALUE!</v>
      </c>
      <c r="R32">
        <f t="shared" si="7"/>
        <v>0</v>
      </c>
      <c r="S32">
        <f t="shared" si="8"/>
        <v>0</v>
      </c>
      <c r="T32">
        <f t="shared" si="9"/>
        <v>0</v>
      </c>
      <c r="U32">
        <f t="shared" si="10"/>
        <v>0</v>
      </c>
      <c r="V32">
        <f t="shared" si="11"/>
        <v>0</v>
      </c>
      <c r="W32">
        <f t="shared" si="12"/>
        <v>0</v>
      </c>
      <c r="X32">
        <f t="shared" si="13"/>
        <v>0</v>
      </c>
      <c r="Y32" t="e">
        <f>IF(Energy_cumulative_emissions[[#This Row],[Column2]]&gt;0,(Energy_Reg_elec*Details_GIA*$I32)+Y31,0)</f>
        <v>#VALUE!</v>
      </c>
      <c r="Z32">
        <f t="shared" si="14"/>
        <v>0</v>
      </c>
      <c r="AA32">
        <f t="shared" si="15"/>
        <v>0</v>
      </c>
      <c r="AB32">
        <f t="shared" si="16"/>
        <v>0</v>
      </c>
      <c r="AC32">
        <f t="shared" si="17"/>
        <v>0</v>
      </c>
      <c r="AD32">
        <f>IF(Energy_cumulative_emissions[[#This Row],[Column2]]&gt;0,(Energy_Gen_elec+Energy_Gen_nonelec)*Details_GIA*$I32,0)</f>
        <v>0</v>
      </c>
      <c r="AE32">
        <f>SUM(Energy_cumulative_emissions[[#This Row],[Column11]:[Column12]],Energy_cumulative_emissions[[#This Row],[Column19]:[Column20]])</f>
        <v>0</v>
      </c>
      <c r="AF32">
        <f>SUM(Energy_cumulative_emissions[[#This Row],[Column13]:[Column14]],Energy_cumulative_emissions[[#This Row],[Column21]:[Column22]])</f>
        <v>0</v>
      </c>
      <c r="AG32">
        <f>SUM(Energy_cumulative_emissions[[#This Row],[Column15]:[Column16]],Energy_cumulative_emissions[[#This Row],[Column23]:[Column24]])</f>
        <v>0</v>
      </c>
      <c r="AH32" t="e">
        <f>SUM(Energy_cumulative_emissions[[#This Row],[Column17]:[Column18]],Energy_cumulative_emissions[[#This Row],[Column25]:[Column26]])</f>
        <v>#VALUE!</v>
      </c>
      <c r="AI32">
        <f>SUM(Energy_cumulative_emissions[[#This Row],[Column11]:[Column12]],Energy_cumulative_emissions[[#This Row],[Column19]:[Column20]],-Energy_cumulative_emissions[[#This Row],[Column27]])</f>
        <v>0</v>
      </c>
      <c r="AJ32">
        <f>SUM(Energy_cumulative_emissions[[#This Row],[Column13]:[Column14]],Energy_cumulative_emissions[[#This Row],[Column21]:[Column22]],-Energy_cumulative_emissions[[#This Row],[Column28]])</f>
        <v>0</v>
      </c>
      <c r="AK32">
        <f>SUM(Energy_cumulative_emissions[[#This Row],[Column15]:[Column16]],Energy_cumulative_emissions[[#This Row],[Column23]:[Column24]],-Energy_cumulative_emissions[[#This Row],[Column29]])</f>
        <v>0</v>
      </c>
      <c r="AL32" t="e">
        <f>SUM(Energy_cumulative_emissions[[#This Row],[Column17]:[Column18]],Energy_cumulative_emissions[[#This Row],[Column25]:[Column26]],-Energy_cumulative_emissions[[#This Row],[Column30]])</f>
        <v>#VALUE!</v>
      </c>
    </row>
    <row r="33" spans="1:38">
      <c r="A33">
        <v>2045</v>
      </c>
      <c r="B33">
        <f t="shared" si="0"/>
        <v>2045</v>
      </c>
      <c r="C33" s="60">
        <v>0.51900000000000002</v>
      </c>
      <c r="D33" s="60">
        <v>0.216</v>
      </c>
      <c r="E33" s="60">
        <v>0.23300000000000001</v>
      </c>
      <c r="F33" s="60">
        <v>0.21</v>
      </c>
      <c r="G33" s="60">
        <v>0.13600000000000001</v>
      </c>
      <c r="H33" s="60">
        <v>0.21</v>
      </c>
      <c r="I33" s="60">
        <v>2.7E-2</v>
      </c>
      <c r="J33" s="60">
        <v>0.21</v>
      </c>
      <c r="K33">
        <f t="shared" si="1"/>
        <v>0</v>
      </c>
      <c r="L33">
        <f t="shared" si="2"/>
        <v>0</v>
      </c>
      <c r="M33">
        <f t="shared" si="3"/>
        <v>0</v>
      </c>
      <c r="N33">
        <f t="shared" si="4"/>
        <v>0</v>
      </c>
      <c r="O33">
        <f t="shared" si="5"/>
        <v>0</v>
      </c>
      <c r="P33">
        <f t="shared" si="6"/>
        <v>0</v>
      </c>
      <c r="Q33" t="e">
        <f>IF(Energy_cumulative_emissions[[#This Row],[Column2]]&gt;0,(Energy_Reg_elec*Details_GIA*$I33)+Q32,0)</f>
        <v>#VALUE!</v>
      </c>
      <c r="R33">
        <f t="shared" si="7"/>
        <v>0</v>
      </c>
      <c r="S33">
        <f t="shared" si="8"/>
        <v>0</v>
      </c>
      <c r="T33">
        <f t="shared" si="9"/>
        <v>0</v>
      </c>
      <c r="U33">
        <f t="shared" si="10"/>
        <v>0</v>
      </c>
      <c r="V33">
        <f t="shared" si="11"/>
        <v>0</v>
      </c>
      <c r="W33">
        <f t="shared" si="12"/>
        <v>0</v>
      </c>
      <c r="X33">
        <f t="shared" si="13"/>
        <v>0</v>
      </c>
      <c r="Y33" t="e">
        <f>IF(Energy_cumulative_emissions[[#This Row],[Column2]]&gt;0,(Energy_Reg_elec*Details_GIA*$I33)+Y32,0)</f>
        <v>#VALUE!</v>
      </c>
      <c r="Z33">
        <f t="shared" si="14"/>
        <v>0</v>
      </c>
      <c r="AA33">
        <f t="shared" si="15"/>
        <v>0</v>
      </c>
      <c r="AB33">
        <f t="shared" si="16"/>
        <v>0</v>
      </c>
      <c r="AC33">
        <f t="shared" si="17"/>
        <v>0</v>
      </c>
      <c r="AD33">
        <f>IF(Energy_cumulative_emissions[[#This Row],[Column2]]&gt;0,(Energy_Gen_elec+Energy_Gen_nonelec)*Details_GIA*$I33,0)</f>
        <v>0</v>
      </c>
      <c r="AE33">
        <f>SUM(Energy_cumulative_emissions[[#This Row],[Column11]:[Column12]],Energy_cumulative_emissions[[#This Row],[Column19]:[Column20]])</f>
        <v>0</v>
      </c>
      <c r="AF33">
        <f>SUM(Energy_cumulative_emissions[[#This Row],[Column13]:[Column14]],Energy_cumulative_emissions[[#This Row],[Column21]:[Column22]])</f>
        <v>0</v>
      </c>
      <c r="AG33">
        <f>SUM(Energy_cumulative_emissions[[#This Row],[Column15]:[Column16]],Energy_cumulative_emissions[[#This Row],[Column23]:[Column24]])</f>
        <v>0</v>
      </c>
      <c r="AH33" t="e">
        <f>SUM(Energy_cumulative_emissions[[#This Row],[Column17]:[Column18]],Energy_cumulative_emissions[[#This Row],[Column25]:[Column26]])</f>
        <v>#VALUE!</v>
      </c>
      <c r="AI33">
        <f>SUM(Energy_cumulative_emissions[[#This Row],[Column11]:[Column12]],Energy_cumulative_emissions[[#This Row],[Column19]:[Column20]],-Energy_cumulative_emissions[[#This Row],[Column27]])</f>
        <v>0</v>
      </c>
      <c r="AJ33">
        <f>SUM(Energy_cumulative_emissions[[#This Row],[Column13]:[Column14]],Energy_cumulative_emissions[[#This Row],[Column21]:[Column22]],-Energy_cumulative_emissions[[#This Row],[Column28]])</f>
        <v>0</v>
      </c>
      <c r="AK33">
        <f>SUM(Energy_cumulative_emissions[[#This Row],[Column15]:[Column16]],Energy_cumulative_emissions[[#This Row],[Column23]:[Column24]],-Energy_cumulative_emissions[[#This Row],[Column29]])</f>
        <v>0</v>
      </c>
      <c r="AL33" t="e">
        <f>SUM(Energy_cumulative_emissions[[#This Row],[Column17]:[Column18]],Energy_cumulative_emissions[[#This Row],[Column25]:[Column26]],-Energy_cumulative_emissions[[#This Row],[Column30]])</f>
        <v>#VALUE!</v>
      </c>
    </row>
    <row r="34" spans="1:38">
      <c r="A34">
        <v>2046</v>
      </c>
      <c r="B34">
        <f t="shared" si="0"/>
        <v>2046</v>
      </c>
      <c r="C34" s="60">
        <v>0.51900000000000002</v>
      </c>
      <c r="D34" s="60">
        <v>0.216</v>
      </c>
      <c r="E34" s="60">
        <v>0.23300000000000001</v>
      </c>
      <c r="F34" s="60">
        <v>0.21</v>
      </c>
      <c r="G34" s="60">
        <v>0.13600000000000001</v>
      </c>
      <c r="H34" s="60">
        <v>0.21</v>
      </c>
      <c r="I34" s="60">
        <v>2.7E-2</v>
      </c>
      <c r="J34" s="60">
        <v>0.21</v>
      </c>
      <c r="K34">
        <f t="shared" si="1"/>
        <v>0</v>
      </c>
      <c r="L34">
        <f t="shared" si="2"/>
        <v>0</v>
      </c>
      <c r="M34">
        <f t="shared" si="3"/>
        <v>0</v>
      </c>
      <c r="N34">
        <f t="shared" si="4"/>
        <v>0</v>
      </c>
      <c r="O34">
        <f t="shared" si="5"/>
        <v>0</v>
      </c>
      <c r="P34">
        <f t="shared" si="6"/>
        <v>0</v>
      </c>
      <c r="Q34" t="e">
        <f>IF(Energy_cumulative_emissions[[#This Row],[Column2]]&gt;0,(Energy_Reg_elec*Details_GIA*$I34)+Q33,0)</f>
        <v>#VALUE!</v>
      </c>
      <c r="R34">
        <f t="shared" si="7"/>
        <v>0</v>
      </c>
      <c r="S34">
        <f t="shared" si="8"/>
        <v>0</v>
      </c>
      <c r="T34">
        <f t="shared" si="9"/>
        <v>0</v>
      </c>
      <c r="U34">
        <f t="shared" si="10"/>
        <v>0</v>
      </c>
      <c r="V34">
        <f t="shared" si="11"/>
        <v>0</v>
      </c>
      <c r="W34">
        <f t="shared" si="12"/>
        <v>0</v>
      </c>
      <c r="X34">
        <f t="shared" si="13"/>
        <v>0</v>
      </c>
      <c r="Y34" t="e">
        <f>IF(Energy_cumulative_emissions[[#This Row],[Column2]]&gt;0,(Energy_Reg_elec*Details_GIA*$I34)+Y33,0)</f>
        <v>#VALUE!</v>
      </c>
      <c r="Z34">
        <f t="shared" si="14"/>
        <v>0</v>
      </c>
      <c r="AA34">
        <f t="shared" si="15"/>
        <v>0</v>
      </c>
      <c r="AB34">
        <f t="shared" si="16"/>
        <v>0</v>
      </c>
      <c r="AC34">
        <f t="shared" si="17"/>
        <v>0</v>
      </c>
      <c r="AD34">
        <f>IF(Energy_cumulative_emissions[[#This Row],[Column2]]&gt;0,(Energy_Gen_elec+Energy_Gen_nonelec)*Details_GIA*$I34,0)</f>
        <v>0</v>
      </c>
      <c r="AE34">
        <f>SUM(Energy_cumulative_emissions[[#This Row],[Column11]:[Column12]],Energy_cumulative_emissions[[#This Row],[Column19]:[Column20]])</f>
        <v>0</v>
      </c>
      <c r="AF34">
        <f>SUM(Energy_cumulative_emissions[[#This Row],[Column13]:[Column14]],Energy_cumulative_emissions[[#This Row],[Column21]:[Column22]])</f>
        <v>0</v>
      </c>
      <c r="AG34">
        <f>SUM(Energy_cumulative_emissions[[#This Row],[Column15]:[Column16]],Energy_cumulative_emissions[[#This Row],[Column23]:[Column24]])</f>
        <v>0</v>
      </c>
      <c r="AH34" t="e">
        <f>SUM(Energy_cumulative_emissions[[#This Row],[Column17]:[Column18]],Energy_cumulative_emissions[[#This Row],[Column25]:[Column26]])</f>
        <v>#VALUE!</v>
      </c>
      <c r="AI34">
        <f>SUM(Energy_cumulative_emissions[[#This Row],[Column11]:[Column12]],Energy_cumulative_emissions[[#This Row],[Column19]:[Column20]],-Energy_cumulative_emissions[[#This Row],[Column27]])</f>
        <v>0</v>
      </c>
      <c r="AJ34">
        <f>SUM(Energy_cumulative_emissions[[#This Row],[Column13]:[Column14]],Energy_cumulative_emissions[[#This Row],[Column21]:[Column22]],-Energy_cumulative_emissions[[#This Row],[Column28]])</f>
        <v>0</v>
      </c>
      <c r="AK34">
        <f>SUM(Energy_cumulative_emissions[[#This Row],[Column15]:[Column16]],Energy_cumulative_emissions[[#This Row],[Column23]:[Column24]],-Energy_cumulative_emissions[[#This Row],[Column29]])</f>
        <v>0</v>
      </c>
      <c r="AL34" t="e">
        <f>SUM(Energy_cumulative_emissions[[#This Row],[Column17]:[Column18]],Energy_cumulative_emissions[[#This Row],[Column25]:[Column26]],-Energy_cumulative_emissions[[#This Row],[Column30]])</f>
        <v>#VALUE!</v>
      </c>
    </row>
    <row r="35" spans="1:38">
      <c r="A35">
        <v>2047</v>
      </c>
      <c r="B35">
        <f t="shared" si="0"/>
        <v>2047</v>
      </c>
      <c r="C35" s="60">
        <v>0.51900000000000002</v>
      </c>
      <c r="D35" s="60">
        <v>0.216</v>
      </c>
      <c r="E35" s="60">
        <v>0.23300000000000001</v>
      </c>
      <c r="F35" s="60">
        <v>0.21</v>
      </c>
      <c r="G35" s="60">
        <v>0.13600000000000001</v>
      </c>
      <c r="H35" s="60">
        <v>0.21</v>
      </c>
      <c r="I35" s="60">
        <v>2.7E-2</v>
      </c>
      <c r="J35" s="60">
        <v>0.21</v>
      </c>
      <c r="K35">
        <f t="shared" si="1"/>
        <v>0</v>
      </c>
      <c r="L35">
        <f t="shared" si="2"/>
        <v>0</v>
      </c>
      <c r="M35">
        <f t="shared" si="3"/>
        <v>0</v>
      </c>
      <c r="N35">
        <f t="shared" si="4"/>
        <v>0</v>
      </c>
      <c r="O35">
        <f t="shared" si="5"/>
        <v>0</v>
      </c>
      <c r="P35">
        <f t="shared" si="6"/>
        <v>0</v>
      </c>
      <c r="Q35" t="e">
        <f>IF(Energy_cumulative_emissions[[#This Row],[Column2]]&gt;0,(Energy_Reg_elec*Details_GIA*$I35)+Q34,0)</f>
        <v>#VALUE!</v>
      </c>
      <c r="R35">
        <f t="shared" si="7"/>
        <v>0</v>
      </c>
      <c r="S35">
        <f t="shared" si="8"/>
        <v>0</v>
      </c>
      <c r="T35">
        <f t="shared" si="9"/>
        <v>0</v>
      </c>
      <c r="U35">
        <f t="shared" si="10"/>
        <v>0</v>
      </c>
      <c r="V35">
        <f t="shared" si="11"/>
        <v>0</v>
      </c>
      <c r="W35">
        <f t="shared" si="12"/>
        <v>0</v>
      </c>
      <c r="X35">
        <f t="shared" si="13"/>
        <v>0</v>
      </c>
      <c r="Y35" t="e">
        <f>IF(Energy_cumulative_emissions[[#This Row],[Column2]]&gt;0,(Energy_Reg_elec*Details_GIA*$I35)+Y34,0)</f>
        <v>#VALUE!</v>
      </c>
      <c r="Z35">
        <f t="shared" si="14"/>
        <v>0</v>
      </c>
      <c r="AA35">
        <f t="shared" si="15"/>
        <v>0</v>
      </c>
      <c r="AB35">
        <f t="shared" si="16"/>
        <v>0</v>
      </c>
      <c r="AC35">
        <f t="shared" si="17"/>
        <v>0</v>
      </c>
      <c r="AD35">
        <f>IF(Energy_cumulative_emissions[[#This Row],[Column2]]&gt;0,(Energy_Gen_elec+Energy_Gen_nonelec)*Details_GIA*$I35,0)</f>
        <v>0</v>
      </c>
      <c r="AE35">
        <f>SUM(Energy_cumulative_emissions[[#This Row],[Column11]:[Column12]],Energy_cumulative_emissions[[#This Row],[Column19]:[Column20]])</f>
        <v>0</v>
      </c>
      <c r="AF35">
        <f>SUM(Energy_cumulative_emissions[[#This Row],[Column13]:[Column14]],Energy_cumulative_emissions[[#This Row],[Column21]:[Column22]])</f>
        <v>0</v>
      </c>
      <c r="AG35">
        <f>SUM(Energy_cumulative_emissions[[#This Row],[Column15]:[Column16]],Energy_cumulative_emissions[[#This Row],[Column23]:[Column24]])</f>
        <v>0</v>
      </c>
      <c r="AH35" t="e">
        <f>SUM(Energy_cumulative_emissions[[#This Row],[Column17]:[Column18]],Energy_cumulative_emissions[[#This Row],[Column25]:[Column26]])</f>
        <v>#VALUE!</v>
      </c>
      <c r="AI35">
        <f>SUM(Energy_cumulative_emissions[[#This Row],[Column11]:[Column12]],Energy_cumulative_emissions[[#This Row],[Column19]:[Column20]],-Energy_cumulative_emissions[[#This Row],[Column27]])</f>
        <v>0</v>
      </c>
      <c r="AJ35">
        <f>SUM(Energy_cumulative_emissions[[#This Row],[Column13]:[Column14]],Energy_cumulative_emissions[[#This Row],[Column21]:[Column22]],-Energy_cumulative_emissions[[#This Row],[Column28]])</f>
        <v>0</v>
      </c>
      <c r="AK35">
        <f>SUM(Energy_cumulative_emissions[[#This Row],[Column15]:[Column16]],Energy_cumulative_emissions[[#This Row],[Column23]:[Column24]],-Energy_cumulative_emissions[[#This Row],[Column29]])</f>
        <v>0</v>
      </c>
      <c r="AL35" t="e">
        <f>SUM(Energy_cumulative_emissions[[#This Row],[Column17]:[Column18]],Energy_cumulative_emissions[[#This Row],[Column25]:[Column26]],-Energy_cumulative_emissions[[#This Row],[Column30]])</f>
        <v>#VALUE!</v>
      </c>
    </row>
    <row r="36" spans="1:38">
      <c r="A36">
        <v>2048</v>
      </c>
      <c r="B36">
        <f t="shared" si="0"/>
        <v>2048</v>
      </c>
      <c r="C36" s="60">
        <v>0.51900000000000002</v>
      </c>
      <c r="D36" s="60">
        <v>0.216</v>
      </c>
      <c r="E36" s="60">
        <v>0.23300000000000001</v>
      </c>
      <c r="F36" s="60">
        <v>0.21</v>
      </c>
      <c r="G36" s="60">
        <v>0.13600000000000001</v>
      </c>
      <c r="H36" s="60">
        <v>0.21</v>
      </c>
      <c r="I36" s="60">
        <v>2.7E-2</v>
      </c>
      <c r="J36" s="60">
        <v>0.21</v>
      </c>
      <c r="K36">
        <f t="shared" si="1"/>
        <v>0</v>
      </c>
      <c r="L36">
        <f t="shared" si="2"/>
        <v>0</v>
      </c>
      <c r="M36">
        <f t="shared" si="3"/>
        <v>0</v>
      </c>
      <c r="N36">
        <f t="shared" si="4"/>
        <v>0</v>
      </c>
      <c r="O36">
        <f t="shared" si="5"/>
        <v>0</v>
      </c>
      <c r="P36">
        <f t="shared" si="6"/>
        <v>0</v>
      </c>
      <c r="Q36" t="e">
        <f>IF(Energy_cumulative_emissions[[#This Row],[Column2]]&gt;0,(Energy_Reg_elec*Details_GIA*$I36)+Q35,0)</f>
        <v>#VALUE!</v>
      </c>
      <c r="R36">
        <f t="shared" si="7"/>
        <v>0</v>
      </c>
      <c r="S36">
        <f t="shared" si="8"/>
        <v>0</v>
      </c>
      <c r="T36">
        <f t="shared" si="9"/>
        <v>0</v>
      </c>
      <c r="U36">
        <f t="shared" si="10"/>
        <v>0</v>
      </c>
      <c r="V36">
        <f t="shared" si="11"/>
        <v>0</v>
      </c>
      <c r="W36">
        <f t="shared" si="12"/>
        <v>0</v>
      </c>
      <c r="X36">
        <f t="shared" si="13"/>
        <v>0</v>
      </c>
      <c r="Y36" t="e">
        <f>IF(Energy_cumulative_emissions[[#This Row],[Column2]]&gt;0,(Energy_Reg_elec*Details_GIA*$I36)+Y35,0)</f>
        <v>#VALUE!</v>
      </c>
      <c r="Z36">
        <f t="shared" si="14"/>
        <v>0</v>
      </c>
      <c r="AA36">
        <f t="shared" si="15"/>
        <v>0</v>
      </c>
      <c r="AB36">
        <f t="shared" si="16"/>
        <v>0</v>
      </c>
      <c r="AC36">
        <f t="shared" si="17"/>
        <v>0</v>
      </c>
      <c r="AD36">
        <f>IF(Energy_cumulative_emissions[[#This Row],[Column2]]&gt;0,(Energy_Gen_elec+Energy_Gen_nonelec)*Details_GIA*$I36,0)</f>
        <v>0</v>
      </c>
      <c r="AE36">
        <f>SUM(Energy_cumulative_emissions[[#This Row],[Column11]:[Column12]],Energy_cumulative_emissions[[#This Row],[Column19]:[Column20]])</f>
        <v>0</v>
      </c>
      <c r="AF36">
        <f>SUM(Energy_cumulative_emissions[[#This Row],[Column13]:[Column14]],Energy_cumulative_emissions[[#This Row],[Column21]:[Column22]])</f>
        <v>0</v>
      </c>
      <c r="AG36">
        <f>SUM(Energy_cumulative_emissions[[#This Row],[Column15]:[Column16]],Energy_cumulative_emissions[[#This Row],[Column23]:[Column24]])</f>
        <v>0</v>
      </c>
      <c r="AH36" t="e">
        <f>SUM(Energy_cumulative_emissions[[#This Row],[Column17]:[Column18]],Energy_cumulative_emissions[[#This Row],[Column25]:[Column26]])</f>
        <v>#VALUE!</v>
      </c>
      <c r="AI36">
        <f>SUM(Energy_cumulative_emissions[[#This Row],[Column11]:[Column12]],Energy_cumulative_emissions[[#This Row],[Column19]:[Column20]],-Energy_cumulative_emissions[[#This Row],[Column27]])</f>
        <v>0</v>
      </c>
      <c r="AJ36">
        <f>SUM(Energy_cumulative_emissions[[#This Row],[Column13]:[Column14]],Energy_cumulative_emissions[[#This Row],[Column21]:[Column22]],-Energy_cumulative_emissions[[#This Row],[Column28]])</f>
        <v>0</v>
      </c>
      <c r="AK36">
        <f>SUM(Energy_cumulative_emissions[[#This Row],[Column15]:[Column16]],Energy_cumulative_emissions[[#This Row],[Column23]:[Column24]],-Energy_cumulative_emissions[[#This Row],[Column29]])</f>
        <v>0</v>
      </c>
      <c r="AL36" t="e">
        <f>SUM(Energy_cumulative_emissions[[#This Row],[Column17]:[Column18]],Energy_cumulative_emissions[[#This Row],[Column25]:[Column26]],-Energy_cumulative_emissions[[#This Row],[Column30]])</f>
        <v>#VALUE!</v>
      </c>
    </row>
    <row r="37" spans="1:38">
      <c r="A37">
        <v>2049</v>
      </c>
      <c r="B37">
        <f t="shared" si="0"/>
        <v>2049</v>
      </c>
      <c r="C37" s="60">
        <v>0.51900000000000002</v>
      </c>
      <c r="D37" s="60">
        <v>0.216</v>
      </c>
      <c r="E37" s="60">
        <v>0.23300000000000001</v>
      </c>
      <c r="F37" s="60">
        <v>0.21</v>
      </c>
      <c r="G37" s="60">
        <v>0.13600000000000001</v>
      </c>
      <c r="H37" s="60">
        <v>0.21</v>
      </c>
      <c r="I37" s="60">
        <v>2.7E-2</v>
      </c>
      <c r="J37" s="60">
        <v>0.21</v>
      </c>
      <c r="K37">
        <f t="shared" si="1"/>
        <v>0</v>
      </c>
      <c r="L37">
        <f t="shared" si="2"/>
        <v>0</v>
      </c>
      <c r="M37">
        <f t="shared" si="3"/>
        <v>0</v>
      </c>
      <c r="N37">
        <f t="shared" si="4"/>
        <v>0</v>
      </c>
      <c r="O37">
        <f t="shared" si="5"/>
        <v>0</v>
      </c>
      <c r="P37">
        <f t="shared" si="6"/>
        <v>0</v>
      </c>
      <c r="Q37" t="e">
        <f>IF(Energy_cumulative_emissions[[#This Row],[Column2]]&gt;0,(Energy_Reg_elec*Details_GIA*$I37)+Q36,0)</f>
        <v>#VALUE!</v>
      </c>
      <c r="R37">
        <f t="shared" si="7"/>
        <v>0</v>
      </c>
      <c r="S37">
        <f t="shared" si="8"/>
        <v>0</v>
      </c>
      <c r="T37">
        <f t="shared" si="9"/>
        <v>0</v>
      </c>
      <c r="U37">
        <f t="shared" si="10"/>
        <v>0</v>
      </c>
      <c r="V37">
        <f t="shared" si="11"/>
        <v>0</v>
      </c>
      <c r="W37">
        <f t="shared" si="12"/>
        <v>0</v>
      </c>
      <c r="X37">
        <f t="shared" si="13"/>
        <v>0</v>
      </c>
      <c r="Y37" t="e">
        <f>IF(Energy_cumulative_emissions[[#This Row],[Column2]]&gt;0,(Energy_Reg_elec*Details_GIA*$I37)+Y36,0)</f>
        <v>#VALUE!</v>
      </c>
      <c r="Z37">
        <f t="shared" si="14"/>
        <v>0</v>
      </c>
      <c r="AA37">
        <f t="shared" si="15"/>
        <v>0</v>
      </c>
      <c r="AB37">
        <f t="shared" si="16"/>
        <v>0</v>
      </c>
      <c r="AC37">
        <f t="shared" si="17"/>
        <v>0</v>
      </c>
      <c r="AD37">
        <f>IF(Energy_cumulative_emissions[[#This Row],[Column2]]&gt;0,(Energy_Gen_elec+Energy_Gen_nonelec)*Details_GIA*$I37,0)</f>
        <v>0</v>
      </c>
      <c r="AE37">
        <f>SUM(Energy_cumulative_emissions[[#This Row],[Column11]:[Column12]],Energy_cumulative_emissions[[#This Row],[Column19]:[Column20]])</f>
        <v>0</v>
      </c>
      <c r="AF37">
        <f>SUM(Energy_cumulative_emissions[[#This Row],[Column13]:[Column14]],Energy_cumulative_emissions[[#This Row],[Column21]:[Column22]])</f>
        <v>0</v>
      </c>
      <c r="AG37">
        <f>SUM(Energy_cumulative_emissions[[#This Row],[Column15]:[Column16]],Energy_cumulative_emissions[[#This Row],[Column23]:[Column24]])</f>
        <v>0</v>
      </c>
      <c r="AH37" t="e">
        <f>SUM(Energy_cumulative_emissions[[#This Row],[Column17]:[Column18]],Energy_cumulative_emissions[[#This Row],[Column25]:[Column26]])</f>
        <v>#VALUE!</v>
      </c>
      <c r="AI37">
        <f>SUM(Energy_cumulative_emissions[[#This Row],[Column11]:[Column12]],Energy_cumulative_emissions[[#This Row],[Column19]:[Column20]],-Energy_cumulative_emissions[[#This Row],[Column27]])</f>
        <v>0</v>
      </c>
      <c r="AJ37">
        <f>SUM(Energy_cumulative_emissions[[#This Row],[Column13]:[Column14]],Energy_cumulative_emissions[[#This Row],[Column21]:[Column22]],-Energy_cumulative_emissions[[#This Row],[Column28]])</f>
        <v>0</v>
      </c>
      <c r="AK37">
        <f>SUM(Energy_cumulative_emissions[[#This Row],[Column15]:[Column16]],Energy_cumulative_emissions[[#This Row],[Column23]:[Column24]],-Energy_cumulative_emissions[[#This Row],[Column29]])</f>
        <v>0</v>
      </c>
      <c r="AL37" t="e">
        <f>SUM(Energy_cumulative_emissions[[#This Row],[Column17]:[Column18]],Energy_cumulative_emissions[[#This Row],[Column25]:[Column26]],-Energy_cumulative_emissions[[#This Row],[Column30]])</f>
        <v>#VALUE!</v>
      </c>
    </row>
    <row r="38" spans="1:38">
      <c r="A38">
        <v>2050</v>
      </c>
      <c r="B38">
        <f t="shared" si="0"/>
        <v>2050</v>
      </c>
      <c r="C38" s="60">
        <v>0.51900000000000002</v>
      </c>
      <c r="D38" s="60">
        <v>0.216</v>
      </c>
      <c r="E38" s="60">
        <v>0.23300000000000001</v>
      </c>
      <c r="F38" s="60">
        <v>0.21</v>
      </c>
      <c r="G38" s="60">
        <v>0.13600000000000001</v>
      </c>
      <c r="H38" s="60">
        <v>0.21</v>
      </c>
      <c r="I38" s="60">
        <v>2.7E-2</v>
      </c>
      <c r="J38" s="60">
        <v>0.21</v>
      </c>
      <c r="K38">
        <f t="shared" si="1"/>
        <v>0</v>
      </c>
      <c r="L38">
        <f t="shared" si="2"/>
        <v>0</v>
      </c>
      <c r="M38">
        <f t="shared" si="3"/>
        <v>0</v>
      </c>
      <c r="N38">
        <f t="shared" si="4"/>
        <v>0</v>
      </c>
      <c r="O38">
        <f t="shared" si="5"/>
        <v>0</v>
      </c>
      <c r="P38">
        <f t="shared" si="6"/>
        <v>0</v>
      </c>
      <c r="Q38" t="e">
        <f>IF(Energy_cumulative_emissions[[#This Row],[Column2]]&gt;0,(Energy_Reg_elec*Details_GIA*$I38)+Q37,0)</f>
        <v>#VALUE!</v>
      </c>
      <c r="R38">
        <f t="shared" si="7"/>
        <v>0</v>
      </c>
      <c r="S38">
        <f t="shared" si="8"/>
        <v>0</v>
      </c>
      <c r="T38">
        <f t="shared" si="9"/>
        <v>0</v>
      </c>
      <c r="U38">
        <f t="shared" si="10"/>
        <v>0</v>
      </c>
      <c r="V38">
        <f t="shared" si="11"/>
        <v>0</v>
      </c>
      <c r="W38">
        <f t="shared" si="12"/>
        <v>0</v>
      </c>
      <c r="X38">
        <f t="shared" si="13"/>
        <v>0</v>
      </c>
      <c r="Y38" t="e">
        <f>IF(Energy_cumulative_emissions[[#This Row],[Column2]]&gt;0,(Energy_Reg_elec*Details_GIA*$I38)+Y37,0)</f>
        <v>#VALUE!</v>
      </c>
      <c r="Z38">
        <f t="shared" si="14"/>
        <v>0</v>
      </c>
      <c r="AA38">
        <f t="shared" si="15"/>
        <v>0</v>
      </c>
      <c r="AB38">
        <f t="shared" si="16"/>
        <v>0</v>
      </c>
      <c r="AC38">
        <f t="shared" si="17"/>
        <v>0</v>
      </c>
      <c r="AD38">
        <f>IF(Energy_cumulative_emissions[[#This Row],[Column2]]&gt;0,(Energy_Gen_elec+Energy_Gen_nonelec)*Details_GIA*$I38,0)</f>
        <v>0</v>
      </c>
      <c r="AE38">
        <f>SUM(Energy_cumulative_emissions[[#This Row],[Column11]:[Column12]],Energy_cumulative_emissions[[#This Row],[Column19]:[Column20]])</f>
        <v>0</v>
      </c>
      <c r="AF38">
        <f>SUM(Energy_cumulative_emissions[[#This Row],[Column13]:[Column14]],Energy_cumulative_emissions[[#This Row],[Column21]:[Column22]])</f>
        <v>0</v>
      </c>
      <c r="AG38">
        <f>SUM(Energy_cumulative_emissions[[#This Row],[Column15]:[Column16]],Energy_cumulative_emissions[[#This Row],[Column23]:[Column24]])</f>
        <v>0</v>
      </c>
      <c r="AH38" t="e">
        <f>SUM(Energy_cumulative_emissions[[#This Row],[Column17]:[Column18]],Energy_cumulative_emissions[[#This Row],[Column25]:[Column26]])</f>
        <v>#VALUE!</v>
      </c>
      <c r="AI38">
        <f>SUM(Energy_cumulative_emissions[[#This Row],[Column11]:[Column12]],Energy_cumulative_emissions[[#This Row],[Column19]:[Column20]],-Energy_cumulative_emissions[[#This Row],[Column27]])</f>
        <v>0</v>
      </c>
      <c r="AJ38">
        <f>SUM(Energy_cumulative_emissions[[#This Row],[Column13]:[Column14]],Energy_cumulative_emissions[[#This Row],[Column21]:[Column22]],-Energy_cumulative_emissions[[#This Row],[Column28]])</f>
        <v>0</v>
      </c>
      <c r="AK38">
        <f>SUM(Energy_cumulative_emissions[[#This Row],[Column15]:[Column16]],Energy_cumulative_emissions[[#This Row],[Column23]:[Column24]],-Energy_cumulative_emissions[[#This Row],[Column29]])</f>
        <v>0</v>
      </c>
      <c r="AL38" t="e">
        <f>SUM(Energy_cumulative_emissions[[#This Row],[Column17]:[Column18]],Energy_cumulative_emissions[[#This Row],[Column25]:[Column26]],-Energy_cumulative_emissions[[#This Row],[Column30]])</f>
        <v>#VALUE!</v>
      </c>
    </row>
    <row r="39" spans="1:38">
      <c r="A39">
        <v>2051</v>
      </c>
      <c r="B39">
        <f t="shared" ref="B39:B70" si="18">IF(A39-Details_Year_completion&lt;0,0,A39-Details_Year_completion)</f>
        <v>2051</v>
      </c>
      <c r="C39" s="60">
        <v>0.51900000000000002</v>
      </c>
      <c r="D39" s="60">
        <v>0.216</v>
      </c>
      <c r="E39" s="60">
        <v>0.23300000000000001</v>
      </c>
      <c r="F39" s="60">
        <v>0.21</v>
      </c>
      <c r="G39" s="60">
        <v>0.13600000000000001</v>
      </c>
      <c r="H39" s="60">
        <v>0.21</v>
      </c>
      <c r="I39" s="60">
        <v>2.7E-2</v>
      </c>
      <c r="J39" s="60">
        <v>0.21</v>
      </c>
      <c r="K39">
        <f t="shared" ref="K39:K70" si="19">Energy_Reg_elec*Details_GIA*$C39*$B39</f>
        <v>0</v>
      </c>
      <c r="L39">
        <f t="shared" ref="L39:L70" si="20">Energy_Reg_nonelec*Details_GIA*$D39*$B39</f>
        <v>0</v>
      </c>
      <c r="M39">
        <f t="shared" ref="M39:M70" si="21">Energy_Reg_elec*Details_GIA*$E39*$B39</f>
        <v>0</v>
      </c>
      <c r="N39">
        <f t="shared" ref="N39:N70" si="22">Energy_Reg_nonelec*Details_GIA*$F39*$B39</f>
        <v>0</v>
      </c>
      <c r="O39">
        <f t="shared" ref="O39:O70" si="23">Energy_Reg_elec*Details_GIA*$G39*$B39</f>
        <v>0</v>
      </c>
      <c r="P39">
        <f t="shared" ref="P39:P70" si="24">Energy_Reg_nonelec*Details_GIA*$H39*$B39</f>
        <v>0</v>
      </c>
      <c r="Q39" t="e">
        <f>IF(Energy_cumulative_emissions[[#This Row],[Column2]]&gt;0,(Energy_Reg_elec*Details_GIA*$I39)+Q38,0)</f>
        <v>#VALUE!</v>
      </c>
      <c r="R39">
        <f t="shared" ref="R39:R70" si="25">Energy_Reg_nonelec*Details_GIA*$J39*$B39</f>
        <v>0</v>
      </c>
      <c r="S39">
        <f t="shared" ref="S39:S70" si="26">Energy_Unreg_elec*Details_GIA*$C39*$B39</f>
        <v>0</v>
      </c>
      <c r="T39">
        <f t="shared" ref="T39:T70" si="27">Energy_Unreg_nonelec*Details_GIA*$D39*$B39</f>
        <v>0</v>
      </c>
      <c r="U39">
        <f t="shared" ref="U39:U70" si="28">Energy_Unreg_elec*Details_GIA*$E39*$B39</f>
        <v>0</v>
      </c>
      <c r="V39">
        <f t="shared" ref="V39:V70" si="29">Energy_Unreg_nonelec*Details_GIA*$F39*$B39</f>
        <v>0</v>
      </c>
      <c r="W39">
        <f t="shared" ref="W39:W70" si="30">Energy_Unreg_elec*Details_GIA*$G39*$B39</f>
        <v>0</v>
      </c>
      <c r="X39">
        <f t="shared" ref="X39:X70" si="31">Energy_Unreg_nonelec*Details_GIA*$H39*$B39</f>
        <v>0</v>
      </c>
      <c r="Y39" t="e">
        <f>IF(Energy_cumulative_emissions[[#This Row],[Column2]]&gt;0,(Energy_Reg_elec*Details_GIA*$I39)+Y38,0)</f>
        <v>#VALUE!</v>
      </c>
      <c r="Z39">
        <f t="shared" ref="Z39:Z70" si="32">Energy_Unreg_nonelec*Details_GIA*$J39*$B39</f>
        <v>0</v>
      </c>
      <c r="AA39">
        <f t="shared" ref="AA39:AA70" si="33">(Energy_Gen_elec+Energy_Gen_nonelec)*Details_GIA*$C39*$B39</f>
        <v>0</v>
      </c>
      <c r="AB39">
        <f t="shared" ref="AB39:AB70" si="34">(Energy_Gen_elec+Energy_Gen_nonelec)*Details_GIA*$E39*$B39</f>
        <v>0</v>
      </c>
      <c r="AC39">
        <f t="shared" ref="AC39:AC70" si="35">(Energy_Gen_elec+Energy_Gen_nonelec)*Details_GIA*$G39*$B39</f>
        <v>0</v>
      </c>
      <c r="AD39">
        <f>IF(Energy_cumulative_emissions[[#This Row],[Column2]]&gt;0,(Energy_Gen_elec+Energy_Gen_nonelec)*Details_GIA*$I39,0)</f>
        <v>0</v>
      </c>
      <c r="AE39">
        <f>SUM(Energy_cumulative_emissions[[#This Row],[Column11]:[Column12]],Energy_cumulative_emissions[[#This Row],[Column19]:[Column20]])</f>
        <v>0</v>
      </c>
      <c r="AF39">
        <f>SUM(Energy_cumulative_emissions[[#This Row],[Column13]:[Column14]],Energy_cumulative_emissions[[#This Row],[Column21]:[Column22]])</f>
        <v>0</v>
      </c>
      <c r="AG39">
        <f>SUM(Energy_cumulative_emissions[[#This Row],[Column15]:[Column16]],Energy_cumulative_emissions[[#This Row],[Column23]:[Column24]])</f>
        <v>0</v>
      </c>
      <c r="AH39" t="e">
        <f>SUM(Energy_cumulative_emissions[[#This Row],[Column17]:[Column18]],Energy_cumulative_emissions[[#This Row],[Column25]:[Column26]])</f>
        <v>#VALUE!</v>
      </c>
      <c r="AI39">
        <f>SUM(Energy_cumulative_emissions[[#This Row],[Column11]:[Column12]],Energy_cumulative_emissions[[#This Row],[Column19]:[Column20]],-Energy_cumulative_emissions[[#This Row],[Column27]])</f>
        <v>0</v>
      </c>
      <c r="AJ39">
        <f>SUM(Energy_cumulative_emissions[[#This Row],[Column13]:[Column14]],Energy_cumulative_emissions[[#This Row],[Column21]:[Column22]],-Energy_cumulative_emissions[[#This Row],[Column28]])</f>
        <v>0</v>
      </c>
      <c r="AK39">
        <f>SUM(Energy_cumulative_emissions[[#This Row],[Column15]:[Column16]],Energy_cumulative_emissions[[#This Row],[Column23]:[Column24]],-Energy_cumulative_emissions[[#This Row],[Column29]])</f>
        <v>0</v>
      </c>
      <c r="AL39" t="e">
        <f>SUM(Energy_cumulative_emissions[[#This Row],[Column17]:[Column18]],Energy_cumulative_emissions[[#This Row],[Column25]:[Column26]],-Energy_cumulative_emissions[[#This Row],[Column30]])</f>
        <v>#VALUE!</v>
      </c>
    </row>
    <row r="40" spans="1:38">
      <c r="A40">
        <v>2052</v>
      </c>
      <c r="B40">
        <f t="shared" si="18"/>
        <v>2052</v>
      </c>
      <c r="C40" s="60">
        <v>0.51900000000000002</v>
      </c>
      <c r="D40" s="60">
        <v>0.216</v>
      </c>
      <c r="E40" s="60">
        <v>0.23300000000000001</v>
      </c>
      <c r="F40" s="60">
        <v>0.21</v>
      </c>
      <c r="G40" s="60">
        <v>0.13600000000000001</v>
      </c>
      <c r="H40" s="60">
        <v>0.21</v>
      </c>
      <c r="I40" s="60">
        <v>2.7E-2</v>
      </c>
      <c r="J40" s="60">
        <v>0.21</v>
      </c>
      <c r="K40">
        <f t="shared" si="19"/>
        <v>0</v>
      </c>
      <c r="L40">
        <f t="shared" si="20"/>
        <v>0</v>
      </c>
      <c r="M40">
        <f t="shared" si="21"/>
        <v>0</v>
      </c>
      <c r="N40">
        <f t="shared" si="22"/>
        <v>0</v>
      </c>
      <c r="O40">
        <f t="shared" si="23"/>
        <v>0</v>
      </c>
      <c r="P40">
        <f t="shared" si="24"/>
        <v>0</v>
      </c>
      <c r="Q40" t="e">
        <f>IF(Energy_cumulative_emissions[[#This Row],[Column2]]&gt;0,(Energy_Reg_elec*Details_GIA*$I40)+Q39,0)</f>
        <v>#VALUE!</v>
      </c>
      <c r="R40">
        <f t="shared" si="25"/>
        <v>0</v>
      </c>
      <c r="S40">
        <f t="shared" si="26"/>
        <v>0</v>
      </c>
      <c r="T40">
        <f t="shared" si="27"/>
        <v>0</v>
      </c>
      <c r="U40">
        <f t="shared" si="28"/>
        <v>0</v>
      </c>
      <c r="V40">
        <f t="shared" si="29"/>
        <v>0</v>
      </c>
      <c r="W40">
        <f t="shared" si="30"/>
        <v>0</v>
      </c>
      <c r="X40">
        <f t="shared" si="31"/>
        <v>0</v>
      </c>
      <c r="Y40" t="e">
        <f>IF(Energy_cumulative_emissions[[#This Row],[Column2]]&gt;0,(Energy_Reg_elec*Details_GIA*$I40)+Y39,0)</f>
        <v>#VALUE!</v>
      </c>
      <c r="Z40">
        <f t="shared" si="32"/>
        <v>0</v>
      </c>
      <c r="AA40">
        <f t="shared" si="33"/>
        <v>0</v>
      </c>
      <c r="AB40">
        <f t="shared" si="34"/>
        <v>0</v>
      </c>
      <c r="AC40">
        <f t="shared" si="35"/>
        <v>0</v>
      </c>
      <c r="AD40">
        <f>IF(Energy_cumulative_emissions[[#This Row],[Column2]]&gt;0,(Energy_Gen_elec+Energy_Gen_nonelec)*Details_GIA*$I40,0)</f>
        <v>0</v>
      </c>
      <c r="AE40">
        <f>SUM(Energy_cumulative_emissions[[#This Row],[Column11]:[Column12]],Energy_cumulative_emissions[[#This Row],[Column19]:[Column20]])</f>
        <v>0</v>
      </c>
      <c r="AF40">
        <f>SUM(Energy_cumulative_emissions[[#This Row],[Column13]:[Column14]],Energy_cumulative_emissions[[#This Row],[Column21]:[Column22]])</f>
        <v>0</v>
      </c>
      <c r="AG40">
        <f>SUM(Energy_cumulative_emissions[[#This Row],[Column15]:[Column16]],Energy_cumulative_emissions[[#This Row],[Column23]:[Column24]])</f>
        <v>0</v>
      </c>
      <c r="AH40" t="e">
        <f>SUM(Energy_cumulative_emissions[[#This Row],[Column17]:[Column18]],Energy_cumulative_emissions[[#This Row],[Column25]:[Column26]])</f>
        <v>#VALUE!</v>
      </c>
      <c r="AI40">
        <f>SUM(Energy_cumulative_emissions[[#This Row],[Column11]:[Column12]],Energy_cumulative_emissions[[#This Row],[Column19]:[Column20]],-Energy_cumulative_emissions[[#This Row],[Column27]])</f>
        <v>0</v>
      </c>
      <c r="AJ40">
        <f>SUM(Energy_cumulative_emissions[[#This Row],[Column13]:[Column14]],Energy_cumulative_emissions[[#This Row],[Column21]:[Column22]],-Energy_cumulative_emissions[[#This Row],[Column28]])</f>
        <v>0</v>
      </c>
      <c r="AK40">
        <f>SUM(Energy_cumulative_emissions[[#This Row],[Column15]:[Column16]],Energy_cumulative_emissions[[#This Row],[Column23]:[Column24]],-Energy_cumulative_emissions[[#This Row],[Column29]])</f>
        <v>0</v>
      </c>
      <c r="AL40" t="e">
        <f>SUM(Energy_cumulative_emissions[[#This Row],[Column17]:[Column18]],Energy_cumulative_emissions[[#This Row],[Column25]:[Column26]],-Energy_cumulative_emissions[[#This Row],[Column30]])</f>
        <v>#VALUE!</v>
      </c>
    </row>
    <row r="41" spans="1:38">
      <c r="A41">
        <v>2053</v>
      </c>
      <c r="B41">
        <f t="shared" si="18"/>
        <v>2053</v>
      </c>
      <c r="C41" s="60">
        <v>0.51900000000000002</v>
      </c>
      <c r="D41" s="60">
        <v>0.216</v>
      </c>
      <c r="E41" s="60">
        <v>0.23300000000000001</v>
      </c>
      <c r="F41" s="60">
        <v>0.21</v>
      </c>
      <c r="G41" s="60">
        <v>0.13600000000000001</v>
      </c>
      <c r="H41" s="60">
        <v>0.21</v>
      </c>
      <c r="I41" s="60">
        <v>2.7E-2</v>
      </c>
      <c r="J41" s="60">
        <v>0.21</v>
      </c>
      <c r="K41">
        <f t="shared" si="19"/>
        <v>0</v>
      </c>
      <c r="L41">
        <f t="shared" si="20"/>
        <v>0</v>
      </c>
      <c r="M41">
        <f t="shared" si="21"/>
        <v>0</v>
      </c>
      <c r="N41">
        <f t="shared" si="22"/>
        <v>0</v>
      </c>
      <c r="O41">
        <f t="shared" si="23"/>
        <v>0</v>
      </c>
      <c r="P41">
        <f t="shared" si="24"/>
        <v>0</v>
      </c>
      <c r="Q41" t="e">
        <f>IF(Energy_cumulative_emissions[[#This Row],[Column2]]&gt;0,(Energy_Reg_elec*Details_GIA*$I41)+Q40,0)</f>
        <v>#VALUE!</v>
      </c>
      <c r="R41">
        <f t="shared" si="25"/>
        <v>0</v>
      </c>
      <c r="S41">
        <f t="shared" si="26"/>
        <v>0</v>
      </c>
      <c r="T41">
        <f t="shared" si="27"/>
        <v>0</v>
      </c>
      <c r="U41">
        <f t="shared" si="28"/>
        <v>0</v>
      </c>
      <c r="V41">
        <f t="shared" si="29"/>
        <v>0</v>
      </c>
      <c r="W41">
        <f t="shared" si="30"/>
        <v>0</v>
      </c>
      <c r="X41">
        <f t="shared" si="31"/>
        <v>0</v>
      </c>
      <c r="Y41" t="e">
        <f>IF(Energy_cumulative_emissions[[#This Row],[Column2]]&gt;0,(Energy_Reg_elec*Details_GIA*$I41)+Y40,0)</f>
        <v>#VALUE!</v>
      </c>
      <c r="Z41">
        <f t="shared" si="32"/>
        <v>0</v>
      </c>
      <c r="AA41">
        <f t="shared" si="33"/>
        <v>0</v>
      </c>
      <c r="AB41">
        <f t="shared" si="34"/>
        <v>0</v>
      </c>
      <c r="AC41">
        <f t="shared" si="35"/>
        <v>0</v>
      </c>
      <c r="AD41">
        <f>IF(Energy_cumulative_emissions[[#This Row],[Column2]]&gt;0,(Energy_Gen_elec+Energy_Gen_nonelec)*Details_GIA*$I41,0)</f>
        <v>0</v>
      </c>
      <c r="AE41">
        <f>SUM(Energy_cumulative_emissions[[#This Row],[Column11]:[Column12]],Energy_cumulative_emissions[[#This Row],[Column19]:[Column20]])</f>
        <v>0</v>
      </c>
      <c r="AF41">
        <f>SUM(Energy_cumulative_emissions[[#This Row],[Column13]:[Column14]],Energy_cumulative_emissions[[#This Row],[Column21]:[Column22]])</f>
        <v>0</v>
      </c>
      <c r="AG41">
        <f>SUM(Energy_cumulative_emissions[[#This Row],[Column15]:[Column16]],Energy_cumulative_emissions[[#This Row],[Column23]:[Column24]])</f>
        <v>0</v>
      </c>
      <c r="AH41" t="e">
        <f>SUM(Energy_cumulative_emissions[[#This Row],[Column17]:[Column18]],Energy_cumulative_emissions[[#This Row],[Column25]:[Column26]])</f>
        <v>#VALUE!</v>
      </c>
      <c r="AI41">
        <f>SUM(Energy_cumulative_emissions[[#This Row],[Column11]:[Column12]],Energy_cumulative_emissions[[#This Row],[Column19]:[Column20]],-Energy_cumulative_emissions[[#This Row],[Column27]])</f>
        <v>0</v>
      </c>
      <c r="AJ41">
        <f>SUM(Energy_cumulative_emissions[[#This Row],[Column13]:[Column14]],Energy_cumulative_emissions[[#This Row],[Column21]:[Column22]],-Energy_cumulative_emissions[[#This Row],[Column28]])</f>
        <v>0</v>
      </c>
      <c r="AK41">
        <f>SUM(Energy_cumulative_emissions[[#This Row],[Column15]:[Column16]],Energy_cumulative_emissions[[#This Row],[Column23]:[Column24]],-Energy_cumulative_emissions[[#This Row],[Column29]])</f>
        <v>0</v>
      </c>
      <c r="AL41" t="e">
        <f>SUM(Energy_cumulative_emissions[[#This Row],[Column17]:[Column18]],Energy_cumulative_emissions[[#This Row],[Column25]:[Column26]],-Energy_cumulative_emissions[[#This Row],[Column30]])</f>
        <v>#VALUE!</v>
      </c>
    </row>
    <row r="42" spans="1:38">
      <c r="A42">
        <v>2054</v>
      </c>
      <c r="B42">
        <f t="shared" si="18"/>
        <v>2054</v>
      </c>
      <c r="C42" s="60">
        <v>0.51900000000000002</v>
      </c>
      <c r="D42" s="60">
        <v>0.216</v>
      </c>
      <c r="E42" s="60">
        <v>0.23300000000000001</v>
      </c>
      <c r="F42" s="60">
        <v>0.21</v>
      </c>
      <c r="G42" s="60">
        <v>0.13600000000000001</v>
      </c>
      <c r="H42" s="60">
        <v>0.21</v>
      </c>
      <c r="I42" s="60">
        <v>2.7E-2</v>
      </c>
      <c r="J42" s="60">
        <v>0.21</v>
      </c>
      <c r="K42">
        <f t="shared" si="19"/>
        <v>0</v>
      </c>
      <c r="L42">
        <f t="shared" si="20"/>
        <v>0</v>
      </c>
      <c r="M42">
        <f t="shared" si="21"/>
        <v>0</v>
      </c>
      <c r="N42">
        <f t="shared" si="22"/>
        <v>0</v>
      </c>
      <c r="O42">
        <f t="shared" si="23"/>
        <v>0</v>
      </c>
      <c r="P42">
        <f t="shared" si="24"/>
        <v>0</v>
      </c>
      <c r="Q42" t="e">
        <f>IF(Energy_cumulative_emissions[[#This Row],[Column2]]&gt;0,(Energy_Reg_elec*Details_GIA*$I42)+Q41,0)</f>
        <v>#VALUE!</v>
      </c>
      <c r="R42">
        <f t="shared" si="25"/>
        <v>0</v>
      </c>
      <c r="S42">
        <f t="shared" si="26"/>
        <v>0</v>
      </c>
      <c r="T42">
        <f t="shared" si="27"/>
        <v>0</v>
      </c>
      <c r="U42">
        <f t="shared" si="28"/>
        <v>0</v>
      </c>
      <c r="V42">
        <f t="shared" si="29"/>
        <v>0</v>
      </c>
      <c r="W42">
        <f t="shared" si="30"/>
        <v>0</v>
      </c>
      <c r="X42">
        <f t="shared" si="31"/>
        <v>0</v>
      </c>
      <c r="Y42" t="e">
        <f>IF(Energy_cumulative_emissions[[#This Row],[Column2]]&gt;0,(Energy_Reg_elec*Details_GIA*$I42)+Y41,0)</f>
        <v>#VALUE!</v>
      </c>
      <c r="Z42">
        <f t="shared" si="32"/>
        <v>0</v>
      </c>
      <c r="AA42">
        <f t="shared" si="33"/>
        <v>0</v>
      </c>
      <c r="AB42">
        <f t="shared" si="34"/>
        <v>0</v>
      </c>
      <c r="AC42">
        <f t="shared" si="35"/>
        <v>0</v>
      </c>
      <c r="AD42">
        <f>IF(Energy_cumulative_emissions[[#This Row],[Column2]]&gt;0,(Energy_Gen_elec+Energy_Gen_nonelec)*Details_GIA*$I42,0)</f>
        <v>0</v>
      </c>
      <c r="AE42">
        <f>SUM(Energy_cumulative_emissions[[#This Row],[Column11]:[Column12]],Energy_cumulative_emissions[[#This Row],[Column19]:[Column20]])</f>
        <v>0</v>
      </c>
      <c r="AF42">
        <f>SUM(Energy_cumulative_emissions[[#This Row],[Column13]:[Column14]],Energy_cumulative_emissions[[#This Row],[Column21]:[Column22]])</f>
        <v>0</v>
      </c>
      <c r="AG42">
        <f>SUM(Energy_cumulative_emissions[[#This Row],[Column15]:[Column16]],Energy_cumulative_emissions[[#This Row],[Column23]:[Column24]])</f>
        <v>0</v>
      </c>
      <c r="AH42" t="e">
        <f>SUM(Energy_cumulative_emissions[[#This Row],[Column17]:[Column18]],Energy_cumulative_emissions[[#This Row],[Column25]:[Column26]])</f>
        <v>#VALUE!</v>
      </c>
      <c r="AI42">
        <f>SUM(Energy_cumulative_emissions[[#This Row],[Column11]:[Column12]],Energy_cumulative_emissions[[#This Row],[Column19]:[Column20]],-Energy_cumulative_emissions[[#This Row],[Column27]])</f>
        <v>0</v>
      </c>
      <c r="AJ42">
        <f>SUM(Energy_cumulative_emissions[[#This Row],[Column13]:[Column14]],Energy_cumulative_emissions[[#This Row],[Column21]:[Column22]],-Energy_cumulative_emissions[[#This Row],[Column28]])</f>
        <v>0</v>
      </c>
      <c r="AK42">
        <f>SUM(Energy_cumulative_emissions[[#This Row],[Column15]:[Column16]],Energy_cumulative_emissions[[#This Row],[Column23]:[Column24]],-Energy_cumulative_emissions[[#This Row],[Column29]])</f>
        <v>0</v>
      </c>
      <c r="AL42" t="e">
        <f>SUM(Energy_cumulative_emissions[[#This Row],[Column17]:[Column18]],Energy_cumulative_emissions[[#This Row],[Column25]:[Column26]],-Energy_cumulative_emissions[[#This Row],[Column30]])</f>
        <v>#VALUE!</v>
      </c>
    </row>
    <row r="43" spans="1:38">
      <c r="A43">
        <v>2055</v>
      </c>
      <c r="B43">
        <f t="shared" si="18"/>
        <v>2055</v>
      </c>
      <c r="C43" s="60">
        <v>0.51900000000000002</v>
      </c>
      <c r="D43" s="60">
        <v>0.216</v>
      </c>
      <c r="E43" s="60">
        <v>0.23300000000000001</v>
      </c>
      <c r="F43" s="60">
        <v>0.21</v>
      </c>
      <c r="G43" s="60">
        <v>0.13600000000000001</v>
      </c>
      <c r="H43" s="60">
        <v>0.21</v>
      </c>
      <c r="I43" s="60">
        <v>2.7E-2</v>
      </c>
      <c r="J43" s="60">
        <v>0.21</v>
      </c>
      <c r="K43">
        <f t="shared" si="19"/>
        <v>0</v>
      </c>
      <c r="L43">
        <f t="shared" si="20"/>
        <v>0</v>
      </c>
      <c r="M43">
        <f t="shared" si="21"/>
        <v>0</v>
      </c>
      <c r="N43">
        <f t="shared" si="22"/>
        <v>0</v>
      </c>
      <c r="O43">
        <f t="shared" si="23"/>
        <v>0</v>
      </c>
      <c r="P43">
        <f t="shared" si="24"/>
        <v>0</v>
      </c>
      <c r="Q43" t="e">
        <f>IF(Energy_cumulative_emissions[[#This Row],[Column2]]&gt;0,(Energy_Reg_elec*Details_GIA*$I43)+Q42,0)</f>
        <v>#VALUE!</v>
      </c>
      <c r="R43">
        <f t="shared" si="25"/>
        <v>0</v>
      </c>
      <c r="S43">
        <f t="shared" si="26"/>
        <v>0</v>
      </c>
      <c r="T43">
        <f t="shared" si="27"/>
        <v>0</v>
      </c>
      <c r="U43">
        <f t="shared" si="28"/>
        <v>0</v>
      </c>
      <c r="V43">
        <f t="shared" si="29"/>
        <v>0</v>
      </c>
      <c r="W43">
        <f t="shared" si="30"/>
        <v>0</v>
      </c>
      <c r="X43">
        <f t="shared" si="31"/>
        <v>0</v>
      </c>
      <c r="Y43" t="e">
        <f>IF(Energy_cumulative_emissions[[#This Row],[Column2]]&gt;0,(Energy_Reg_elec*Details_GIA*$I43)+Y42,0)</f>
        <v>#VALUE!</v>
      </c>
      <c r="Z43">
        <f t="shared" si="32"/>
        <v>0</v>
      </c>
      <c r="AA43">
        <f t="shared" si="33"/>
        <v>0</v>
      </c>
      <c r="AB43">
        <f t="shared" si="34"/>
        <v>0</v>
      </c>
      <c r="AC43">
        <f t="shared" si="35"/>
        <v>0</v>
      </c>
      <c r="AD43">
        <f>IF(Energy_cumulative_emissions[[#This Row],[Column2]]&gt;0,(Energy_Gen_elec+Energy_Gen_nonelec)*Details_GIA*$I43,0)</f>
        <v>0</v>
      </c>
      <c r="AE43">
        <f>SUM(Energy_cumulative_emissions[[#This Row],[Column11]:[Column12]],Energy_cumulative_emissions[[#This Row],[Column19]:[Column20]])</f>
        <v>0</v>
      </c>
      <c r="AF43">
        <f>SUM(Energy_cumulative_emissions[[#This Row],[Column13]:[Column14]],Energy_cumulative_emissions[[#This Row],[Column21]:[Column22]])</f>
        <v>0</v>
      </c>
      <c r="AG43">
        <f>SUM(Energy_cumulative_emissions[[#This Row],[Column15]:[Column16]],Energy_cumulative_emissions[[#This Row],[Column23]:[Column24]])</f>
        <v>0</v>
      </c>
      <c r="AH43" t="e">
        <f>SUM(Energy_cumulative_emissions[[#This Row],[Column17]:[Column18]],Energy_cumulative_emissions[[#This Row],[Column25]:[Column26]])</f>
        <v>#VALUE!</v>
      </c>
      <c r="AI43">
        <f>SUM(Energy_cumulative_emissions[[#This Row],[Column11]:[Column12]],Energy_cumulative_emissions[[#This Row],[Column19]:[Column20]],-Energy_cumulative_emissions[[#This Row],[Column27]])</f>
        <v>0</v>
      </c>
      <c r="AJ43">
        <f>SUM(Energy_cumulative_emissions[[#This Row],[Column13]:[Column14]],Energy_cumulative_emissions[[#This Row],[Column21]:[Column22]],-Energy_cumulative_emissions[[#This Row],[Column28]])</f>
        <v>0</v>
      </c>
      <c r="AK43">
        <f>SUM(Energy_cumulative_emissions[[#This Row],[Column15]:[Column16]],Energy_cumulative_emissions[[#This Row],[Column23]:[Column24]],-Energy_cumulative_emissions[[#This Row],[Column29]])</f>
        <v>0</v>
      </c>
      <c r="AL43" t="e">
        <f>SUM(Energy_cumulative_emissions[[#This Row],[Column17]:[Column18]],Energy_cumulative_emissions[[#This Row],[Column25]:[Column26]],-Energy_cumulative_emissions[[#This Row],[Column30]])</f>
        <v>#VALUE!</v>
      </c>
    </row>
    <row r="44" spans="1:38">
      <c r="A44">
        <v>2056</v>
      </c>
      <c r="B44">
        <f t="shared" si="18"/>
        <v>2056</v>
      </c>
      <c r="C44" s="60">
        <v>0.51900000000000002</v>
      </c>
      <c r="D44" s="60">
        <v>0.216</v>
      </c>
      <c r="E44" s="60">
        <v>0.23300000000000001</v>
      </c>
      <c r="F44" s="60">
        <v>0.21</v>
      </c>
      <c r="G44" s="60">
        <v>0.13600000000000001</v>
      </c>
      <c r="H44" s="60">
        <v>0.21</v>
      </c>
      <c r="I44" s="60">
        <v>2.7E-2</v>
      </c>
      <c r="J44" s="60">
        <v>0.21</v>
      </c>
      <c r="K44">
        <f t="shared" si="19"/>
        <v>0</v>
      </c>
      <c r="L44">
        <f t="shared" si="20"/>
        <v>0</v>
      </c>
      <c r="M44">
        <f t="shared" si="21"/>
        <v>0</v>
      </c>
      <c r="N44">
        <f t="shared" si="22"/>
        <v>0</v>
      </c>
      <c r="O44">
        <f t="shared" si="23"/>
        <v>0</v>
      </c>
      <c r="P44">
        <f t="shared" si="24"/>
        <v>0</v>
      </c>
      <c r="Q44" t="e">
        <f>IF(Energy_cumulative_emissions[[#This Row],[Column2]]&gt;0,(Energy_Reg_elec*Details_GIA*$I44)+Q43,0)</f>
        <v>#VALUE!</v>
      </c>
      <c r="R44">
        <f t="shared" si="25"/>
        <v>0</v>
      </c>
      <c r="S44">
        <f t="shared" si="26"/>
        <v>0</v>
      </c>
      <c r="T44">
        <f t="shared" si="27"/>
        <v>0</v>
      </c>
      <c r="U44">
        <f t="shared" si="28"/>
        <v>0</v>
      </c>
      <c r="V44">
        <f t="shared" si="29"/>
        <v>0</v>
      </c>
      <c r="W44">
        <f t="shared" si="30"/>
        <v>0</v>
      </c>
      <c r="X44">
        <f t="shared" si="31"/>
        <v>0</v>
      </c>
      <c r="Y44" t="e">
        <f>IF(Energy_cumulative_emissions[[#This Row],[Column2]]&gt;0,(Energy_Reg_elec*Details_GIA*$I44)+Y43,0)</f>
        <v>#VALUE!</v>
      </c>
      <c r="Z44">
        <f t="shared" si="32"/>
        <v>0</v>
      </c>
      <c r="AA44">
        <f t="shared" si="33"/>
        <v>0</v>
      </c>
      <c r="AB44">
        <f t="shared" si="34"/>
        <v>0</v>
      </c>
      <c r="AC44">
        <f t="shared" si="35"/>
        <v>0</v>
      </c>
      <c r="AD44">
        <f>IF(Energy_cumulative_emissions[[#This Row],[Column2]]&gt;0,(Energy_Gen_elec+Energy_Gen_nonelec)*Details_GIA*$I44,0)</f>
        <v>0</v>
      </c>
      <c r="AE44">
        <f>SUM(Energy_cumulative_emissions[[#This Row],[Column11]:[Column12]],Energy_cumulative_emissions[[#This Row],[Column19]:[Column20]])</f>
        <v>0</v>
      </c>
      <c r="AF44">
        <f>SUM(Energy_cumulative_emissions[[#This Row],[Column13]:[Column14]],Energy_cumulative_emissions[[#This Row],[Column21]:[Column22]])</f>
        <v>0</v>
      </c>
      <c r="AG44">
        <f>SUM(Energy_cumulative_emissions[[#This Row],[Column15]:[Column16]],Energy_cumulative_emissions[[#This Row],[Column23]:[Column24]])</f>
        <v>0</v>
      </c>
      <c r="AH44" t="e">
        <f>SUM(Energy_cumulative_emissions[[#This Row],[Column17]:[Column18]],Energy_cumulative_emissions[[#This Row],[Column25]:[Column26]])</f>
        <v>#VALUE!</v>
      </c>
      <c r="AI44">
        <f>SUM(Energy_cumulative_emissions[[#This Row],[Column11]:[Column12]],Energy_cumulative_emissions[[#This Row],[Column19]:[Column20]],-Energy_cumulative_emissions[[#This Row],[Column27]])</f>
        <v>0</v>
      </c>
      <c r="AJ44">
        <f>SUM(Energy_cumulative_emissions[[#This Row],[Column13]:[Column14]],Energy_cumulative_emissions[[#This Row],[Column21]:[Column22]],-Energy_cumulative_emissions[[#This Row],[Column28]])</f>
        <v>0</v>
      </c>
      <c r="AK44">
        <f>SUM(Energy_cumulative_emissions[[#This Row],[Column15]:[Column16]],Energy_cumulative_emissions[[#This Row],[Column23]:[Column24]],-Energy_cumulative_emissions[[#This Row],[Column29]])</f>
        <v>0</v>
      </c>
      <c r="AL44" t="e">
        <f>SUM(Energy_cumulative_emissions[[#This Row],[Column17]:[Column18]],Energy_cumulative_emissions[[#This Row],[Column25]:[Column26]],-Energy_cumulative_emissions[[#This Row],[Column30]])</f>
        <v>#VALUE!</v>
      </c>
    </row>
    <row r="45" spans="1:38">
      <c r="A45">
        <v>2057</v>
      </c>
      <c r="B45">
        <f t="shared" si="18"/>
        <v>2057</v>
      </c>
      <c r="C45" s="60">
        <v>0.51900000000000002</v>
      </c>
      <c r="D45" s="60">
        <v>0.216</v>
      </c>
      <c r="E45" s="60">
        <v>0.23300000000000001</v>
      </c>
      <c r="F45" s="60">
        <v>0.21</v>
      </c>
      <c r="G45" s="60">
        <v>0.13600000000000001</v>
      </c>
      <c r="H45" s="60">
        <v>0.21</v>
      </c>
      <c r="I45" s="60">
        <v>2.7E-2</v>
      </c>
      <c r="J45" s="60">
        <v>0.21</v>
      </c>
      <c r="K45">
        <f t="shared" si="19"/>
        <v>0</v>
      </c>
      <c r="L45">
        <f t="shared" si="20"/>
        <v>0</v>
      </c>
      <c r="M45">
        <f t="shared" si="21"/>
        <v>0</v>
      </c>
      <c r="N45">
        <f t="shared" si="22"/>
        <v>0</v>
      </c>
      <c r="O45">
        <f t="shared" si="23"/>
        <v>0</v>
      </c>
      <c r="P45">
        <f t="shared" si="24"/>
        <v>0</v>
      </c>
      <c r="Q45" t="e">
        <f>IF(Energy_cumulative_emissions[[#This Row],[Column2]]&gt;0,(Energy_Reg_elec*Details_GIA*$I45)+Q44,0)</f>
        <v>#VALUE!</v>
      </c>
      <c r="R45">
        <f t="shared" si="25"/>
        <v>0</v>
      </c>
      <c r="S45">
        <f t="shared" si="26"/>
        <v>0</v>
      </c>
      <c r="T45">
        <f t="shared" si="27"/>
        <v>0</v>
      </c>
      <c r="U45">
        <f t="shared" si="28"/>
        <v>0</v>
      </c>
      <c r="V45">
        <f t="shared" si="29"/>
        <v>0</v>
      </c>
      <c r="W45">
        <f t="shared" si="30"/>
        <v>0</v>
      </c>
      <c r="X45">
        <f t="shared" si="31"/>
        <v>0</v>
      </c>
      <c r="Y45" t="e">
        <f>IF(Energy_cumulative_emissions[[#This Row],[Column2]]&gt;0,(Energy_Reg_elec*Details_GIA*$I45)+Y44,0)</f>
        <v>#VALUE!</v>
      </c>
      <c r="Z45">
        <f t="shared" si="32"/>
        <v>0</v>
      </c>
      <c r="AA45">
        <f t="shared" si="33"/>
        <v>0</v>
      </c>
      <c r="AB45">
        <f t="shared" si="34"/>
        <v>0</v>
      </c>
      <c r="AC45">
        <f t="shared" si="35"/>
        <v>0</v>
      </c>
      <c r="AD45">
        <f>IF(Energy_cumulative_emissions[[#This Row],[Column2]]&gt;0,(Energy_Gen_elec+Energy_Gen_nonelec)*Details_GIA*$I45,0)</f>
        <v>0</v>
      </c>
      <c r="AE45">
        <f>SUM(Energy_cumulative_emissions[[#This Row],[Column11]:[Column12]],Energy_cumulative_emissions[[#This Row],[Column19]:[Column20]])</f>
        <v>0</v>
      </c>
      <c r="AF45">
        <f>SUM(Energy_cumulative_emissions[[#This Row],[Column13]:[Column14]],Energy_cumulative_emissions[[#This Row],[Column21]:[Column22]])</f>
        <v>0</v>
      </c>
      <c r="AG45">
        <f>SUM(Energy_cumulative_emissions[[#This Row],[Column15]:[Column16]],Energy_cumulative_emissions[[#This Row],[Column23]:[Column24]])</f>
        <v>0</v>
      </c>
      <c r="AH45" t="e">
        <f>SUM(Energy_cumulative_emissions[[#This Row],[Column17]:[Column18]],Energy_cumulative_emissions[[#This Row],[Column25]:[Column26]])</f>
        <v>#VALUE!</v>
      </c>
      <c r="AI45">
        <f>SUM(Energy_cumulative_emissions[[#This Row],[Column11]:[Column12]],Energy_cumulative_emissions[[#This Row],[Column19]:[Column20]],-Energy_cumulative_emissions[[#This Row],[Column27]])</f>
        <v>0</v>
      </c>
      <c r="AJ45">
        <f>SUM(Energy_cumulative_emissions[[#This Row],[Column13]:[Column14]],Energy_cumulative_emissions[[#This Row],[Column21]:[Column22]],-Energy_cumulative_emissions[[#This Row],[Column28]])</f>
        <v>0</v>
      </c>
      <c r="AK45">
        <f>SUM(Energy_cumulative_emissions[[#This Row],[Column15]:[Column16]],Energy_cumulative_emissions[[#This Row],[Column23]:[Column24]],-Energy_cumulative_emissions[[#This Row],[Column29]])</f>
        <v>0</v>
      </c>
      <c r="AL45" t="e">
        <f>SUM(Energy_cumulative_emissions[[#This Row],[Column17]:[Column18]],Energy_cumulative_emissions[[#This Row],[Column25]:[Column26]],-Energy_cumulative_emissions[[#This Row],[Column30]])</f>
        <v>#VALUE!</v>
      </c>
    </row>
    <row r="46" spans="1:38">
      <c r="A46">
        <v>2058</v>
      </c>
      <c r="B46">
        <f t="shared" si="18"/>
        <v>2058</v>
      </c>
      <c r="C46" s="60">
        <v>0.51900000000000002</v>
      </c>
      <c r="D46" s="60">
        <v>0.216</v>
      </c>
      <c r="E46" s="60">
        <v>0.23300000000000001</v>
      </c>
      <c r="F46" s="60">
        <v>0.21</v>
      </c>
      <c r="G46" s="60">
        <v>0.13600000000000001</v>
      </c>
      <c r="H46" s="60">
        <v>0.21</v>
      </c>
      <c r="I46" s="60">
        <v>2.7E-2</v>
      </c>
      <c r="J46" s="60">
        <v>0.21</v>
      </c>
      <c r="K46">
        <f t="shared" si="19"/>
        <v>0</v>
      </c>
      <c r="L46">
        <f t="shared" si="20"/>
        <v>0</v>
      </c>
      <c r="M46">
        <f t="shared" si="21"/>
        <v>0</v>
      </c>
      <c r="N46">
        <f t="shared" si="22"/>
        <v>0</v>
      </c>
      <c r="O46">
        <f t="shared" si="23"/>
        <v>0</v>
      </c>
      <c r="P46">
        <f t="shared" si="24"/>
        <v>0</v>
      </c>
      <c r="Q46" t="e">
        <f>IF(Energy_cumulative_emissions[[#This Row],[Column2]]&gt;0,(Energy_Reg_elec*Details_GIA*$I46)+Q45,0)</f>
        <v>#VALUE!</v>
      </c>
      <c r="R46">
        <f t="shared" si="25"/>
        <v>0</v>
      </c>
      <c r="S46">
        <f t="shared" si="26"/>
        <v>0</v>
      </c>
      <c r="T46">
        <f t="shared" si="27"/>
        <v>0</v>
      </c>
      <c r="U46">
        <f t="shared" si="28"/>
        <v>0</v>
      </c>
      <c r="V46">
        <f t="shared" si="29"/>
        <v>0</v>
      </c>
      <c r="W46">
        <f t="shared" si="30"/>
        <v>0</v>
      </c>
      <c r="X46">
        <f t="shared" si="31"/>
        <v>0</v>
      </c>
      <c r="Y46" t="e">
        <f>IF(Energy_cumulative_emissions[[#This Row],[Column2]]&gt;0,(Energy_Reg_elec*Details_GIA*$I46)+Y45,0)</f>
        <v>#VALUE!</v>
      </c>
      <c r="Z46">
        <f t="shared" si="32"/>
        <v>0</v>
      </c>
      <c r="AA46">
        <f t="shared" si="33"/>
        <v>0</v>
      </c>
      <c r="AB46">
        <f t="shared" si="34"/>
        <v>0</v>
      </c>
      <c r="AC46">
        <f t="shared" si="35"/>
        <v>0</v>
      </c>
      <c r="AD46">
        <f>IF(Energy_cumulative_emissions[[#This Row],[Column2]]&gt;0,(Energy_Gen_elec+Energy_Gen_nonelec)*Details_GIA*$I46,0)</f>
        <v>0</v>
      </c>
      <c r="AE46">
        <f>SUM(Energy_cumulative_emissions[[#This Row],[Column11]:[Column12]],Energy_cumulative_emissions[[#This Row],[Column19]:[Column20]])</f>
        <v>0</v>
      </c>
      <c r="AF46">
        <f>SUM(Energy_cumulative_emissions[[#This Row],[Column13]:[Column14]],Energy_cumulative_emissions[[#This Row],[Column21]:[Column22]])</f>
        <v>0</v>
      </c>
      <c r="AG46">
        <f>SUM(Energy_cumulative_emissions[[#This Row],[Column15]:[Column16]],Energy_cumulative_emissions[[#This Row],[Column23]:[Column24]])</f>
        <v>0</v>
      </c>
      <c r="AH46" t="e">
        <f>SUM(Energy_cumulative_emissions[[#This Row],[Column17]:[Column18]],Energy_cumulative_emissions[[#This Row],[Column25]:[Column26]])</f>
        <v>#VALUE!</v>
      </c>
      <c r="AI46">
        <f>SUM(Energy_cumulative_emissions[[#This Row],[Column11]:[Column12]],Energy_cumulative_emissions[[#This Row],[Column19]:[Column20]],-Energy_cumulative_emissions[[#This Row],[Column27]])</f>
        <v>0</v>
      </c>
      <c r="AJ46">
        <f>SUM(Energy_cumulative_emissions[[#This Row],[Column13]:[Column14]],Energy_cumulative_emissions[[#This Row],[Column21]:[Column22]],-Energy_cumulative_emissions[[#This Row],[Column28]])</f>
        <v>0</v>
      </c>
      <c r="AK46">
        <f>SUM(Energy_cumulative_emissions[[#This Row],[Column15]:[Column16]],Energy_cumulative_emissions[[#This Row],[Column23]:[Column24]],-Energy_cumulative_emissions[[#This Row],[Column29]])</f>
        <v>0</v>
      </c>
      <c r="AL46" t="e">
        <f>SUM(Energy_cumulative_emissions[[#This Row],[Column17]:[Column18]],Energy_cumulative_emissions[[#This Row],[Column25]:[Column26]],-Energy_cumulative_emissions[[#This Row],[Column30]])</f>
        <v>#VALUE!</v>
      </c>
    </row>
    <row r="47" spans="1:38">
      <c r="A47">
        <v>2059</v>
      </c>
      <c r="B47">
        <f t="shared" si="18"/>
        <v>2059</v>
      </c>
      <c r="C47" s="60">
        <v>0.51900000000000002</v>
      </c>
      <c r="D47" s="60">
        <v>0.216</v>
      </c>
      <c r="E47" s="60">
        <v>0.23300000000000001</v>
      </c>
      <c r="F47" s="60">
        <v>0.21</v>
      </c>
      <c r="G47" s="60">
        <v>0.13600000000000001</v>
      </c>
      <c r="H47" s="60">
        <v>0.21</v>
      </c>
      <c r="I47" s="60">
        <v>2.7E-2</v>
      </c>
      <c r="J47" s="60">
        <v>0.21</v>
      </c>
      <c r="K47">
        <f t="shared" si="19"/>
        <v>0</v>
      </c>
      <c r="L47">
        <f t="shared" si="20"/>
        <v>0</v>
      </c>
      <c r="M47">
        <f t="shared" si="21"/>
        <v>0</v>
      </c>
      <c r="N47">
        <f t="shared" si="22"/>
        <v>0</v>
      </c>
      <c r="O47">
        <f t="shared" si="23"/>
        <v>0</v>
      </c>
      <c r="P47">
        <f t="shared" si="24"/>
        <v>0</v>
      </c>
      <c r="Q47" t="e">
        <f>IF(Energy_cumulative_emissions[[#This Row],[Column2]]&gt;0,(Energy_Reg_elec*Details_GIA*$I47)+Q46,0)</f>
        <v>#VALUE!</v>
      </c>
      <c r="R47">
        <f t="shared" si="25"/>
        <v>0</v>
      </c>
      <c r="S47">
        <f t="shared" si="26"/>
        <v>0</v>
      </c>
      <c r="T47">
        <f t="shared" si="27"/>
        <v>0</v>
      </c>
      <c r="U47">
        <f t="shared" si="28"/>
        <v>0</v>
      </c>
      <c r="V47">
        <f t="shared" si="29"/>
        <v>0</v>
      </c>
      <c r="W47">
        <f t="shared" si="30"/>
        <v>0</v>
      </c>
      <c r="X47">
        <f t="shared" si="31"/>
        <v>0</v>
      </c>
      <c r="Y47" t="e">
        <f>IF(Energy_cumulative_emissions[[#This Row],[Column2]]&gt;0,(Energy_Reg_elec*Details_GIA*$I47)+Y46,0)</f>
        <v>#VALUE!</v>
      </c>
      <c r="Z47">
        <f t="shared" si="32"/>
        <v>0</v>
      </c>
      <c r="AA47">
        <f t="shared" si="33"/>
        <v>0</v>
      </c>
      <c r="AB47">
        <f t="shared" si="34"/>
        <v>0</v>
      </c>
      <c r="AC47">
        <f t="shared" si="35"/>
        <v>0</v>
      </c>
      <c r="AD47">
        <f>IF(Energy_cumulative_emissions[[#This Row],[Column2]]&gt;0,(Energy_Gen_elec+Energy_Gen_nonelec)*Details_GIA*$I47,0)</f>
        <v>0</v>
      </c>
      <c r="AE47">
        <f>SUM(Energy_cumulative_emissions[[#This Row],[Column11]:[Column12]],Energy_cumulative_emissions[[#This Row],[Column19]:[Column20]])</f>
        <v>0</v>
      </c>
      <c r="AF47">
        <f>SUM(Energy_cumulative_emissions[[#This Row],[Column13]:[Column14]],Energy_cumulative_emissions[[#This Row],[Column21]:[Column22]])</f>
        <v>0</v>
      </c>
      <c r="AG47">
        <f>SUM(Energy_cumulative_emissions[[#This Row],[Column15]:[Column16]],Energy_cumulative_emissions[[#This Row],[Column23]:[Column24]])</f>
        <v>0</v>
      </c>
      <c r="AH47" t="e">
        <f>SUM(Energy_cumulative_emissions[[#This Row],[Column17]:[Column18]],Energy_cumulative_emissions[[#This Row],[Column25]:[Column26]])</f>
        <v>#VALUE!</v>
      </c>
      <c r="AI47">
        <f>SUM(Energy_cumulative_emissions[[#This Row],[Column11]:[Column12]],Energy_cumulative_emissions[[#This Row],[Column19]:[Column20]],-Energy_cumulative_emissions[[#This Row],[Column27]])</f>
        <v>0</v>
      </c>
      <c r="AJ47">
        <f>SUM(Energy_cumulative_emissions[[#This Row],[Column13]:[Column14]],Energy_cumulative_emissions[[#This Row],[Column21]:[Column22]],-Energy_cumulative_emissions[[#This Row],[Column28]])</f>
        <v>0</v>
      </c>
      <c r="AK47">
        <f>SUM(Energy_cumulative_emissions[[#This Row],[Column15]:[Column16]],Energy_cumulative_emissions[[#This Row],[Column23]:[Column24]],-Energy_cumulative_emissions[[#This Row],[Column29]])</f>
        <v>0</v>
      </c>
      <c r="AL47" t="e">
        <f>SUM(Energy_cumulative_emissions[[#This Row],[Column17]:[Column18]],Energy_cumulative_emissions[[#This Row],[Column25]:[Column26]],-Energy_cumulative_emissions[[#This Row],[Column30]])</f>
        <v>#VALUE!</v>
      </c>
    </row>
    <row r="48" spans="1:38">
      <c r="A48">
        <v>2060</v>
      </c>
      <c r="B48">
        <f t="shared" si="18"/>
        <v>2060</v>
      </c>
      <c r="C48" s="60">
        <v>0.51900000000000002</v>
      </c>
      <c r="D48" s="60">
        <v>0.216</v>
      </c>
      <c r="E48" s="60">
        <v>0.23300000000000001</v>
      </c>
      <c r="F48" s="60">
        <v>0.21</v>
      </c>
      <c r="G48" s="60">
        <v>0.13600000000000001</v>
      </c>
      <c r="H48" s="60">
        <v>0.21</v>
      </c>
      <c r="I48" s="60">
        <v>2.7E-2</v>
      </c>
      <c r="J48" s="60">
        <v>0.21</v>
      </c>
      <c r="K48">
        <f t="shared" si="19"/>
        <v>0</v>
      </c>
      <c r="L48">
        <f t="shared" si="20"/>
        <v>0</v>
      </c>
      <c r="M48">
        <f t="shared" si="21"/>
        <v>0</v>
      </c>
      <c r="N48">
        <f t="shared" si="22"/>
        <v>0</v>
      </c>
      <c r="O48">
        <f t="shared" si="23"/>
        <v>0</v>
      </c>
      <c r="P48">
        <f t="shared" si="24"/>
        <v>0</v>
      </c>
      <c r="Q48" t="e">
        <f>IF(Energy_cumulative_emissions[[#This Row],[Column2]]&gt;0,(Energy_Reg_elec*Details_GIA*$I48)+Q47,0)</f>
        <v>#VALUE!</v>
      </c>
      <c r="R48">
        <f t="shared" si="25"/>
        <v>0</v>
      </c>
      <c r="S48">
        <f t="shared" si="26"/>
        <v>0</v>
      </c>
      <c r="T48">
        <f t="shared" si="27"/>
        <v>0</v>
      </c>
      <c r="U48">
        <f t="shared" si="28"/>
        <v>0</v>
      </c>
      <c r="V48">
        <f t="shared" si="29"/>
        <v>0</v>
      </c>
      <c r="W48">
        <f t="shared" si="30"/>
        <v>0</v>
      </c>
      <c r="X48">
        <f t="shared" si="31"/>
        <v>0</v>
      </c>
      <c r="Y48" t="e">
        <f>IF(Energy_cumulative_emissions[[#This Row],[Column2]]&gt;0,(Energy_Reg_elec*Details_GIA*$I48)+Y47,0)</f>
        <v>#VALUE!</v>
      </c>
      <c r="Z48">
        <f t="shared" si="32"/>
        <v>0</v>
      </c>
      <c r="AA48">
        <f t="shared" si="33"/>
        <v>0</v>
      </c>
      <c r="AB48">
        <f t="shared" si="34"/>
        <v>0</v>
      </c>
      <c r="AC48">
        <f t="shared" si="35"/>
        <v>0</v>
      </c>
      <c r="AD48">
        <f>IF(Energy_cumulative_emissions[[#This Row],[Column2]]&gt;0,(Energy_Gen_elec+Energy_Gen_nonelec)*Details_GIA*$I48,0)</f>
        <v>0</v>
      </c>
      <c r="AE48">
        <f>SUM(Energy_cumulative_emissions[[#This Row],[Column11]:[Column12]],Energy_cumulative_emissions[[#This Row],[Column19]:[Column20]])</f>
        <v>0</v>
      </c>
      <c r="AF48">
        <f>SUM(Energy_cumulative_emissions[[#This Row],[Column13]:[Column14]],Energy_cumulative_emissions[[#This Row],[Column21]:[Column22]])</f>
        <v>0</v>
      </c>
      <c r="AG48">
        <f>SUM(Energy_cumulative_emissions[[#This Row],[Column15]:[Column16]],Energy_cumulative_emissions[[#This Row],[Column23]:[Column24]])</f>
        <v>0</v>
      </c>
      <c r="AH48" t="e">
        <f>SUM(Energy_cumulative_emissions[[#This Row],[Column17]:[Column18]],Energy_cumulative_emissions[[#This Row],[Column25]:[Column26]])</f>
        <v>#VALUE!</v>
      </c>
      <c r="AI48">
        <f>SUM(Energy_cumulative_emissions[[#This Row],[Column11]:[Column12]],Energy_cumulative_emissions[[#This Row],[Column19]:[Column20]],-Energy_cumulative_emissions[[#This Row],[Column27]])</f>
        <v>0</v>
      </c>
      <c r="AJ48">
        <f>SUM(Energy_cumulative_emissions[[#This Row],[Column13]:[Column14]],Energy_cumulative_emissions[[#This Row],[Column21]:[Column22]],-Energy_cumulative_emissions[[#This Row],[Column28]])</f>
        <v>0</v>
      </c>
      <c r="AK48">
        <f>SUM(Energy_cumulative_emissions[[#This Row],[Column15]:[Column16]],Energy_cumulative_emissions[[#This Row],[Column23]:[Column24]],-Energy_cumulative_emissions[[#This Row],[Column29]])</f>
        <v>0</v>
      </c>
      <c r="AL48" t="e">
        <f>SUM(Energy_cumulative_emissions[[#This Row],[Column17]:[Column18]],Energy_cumulative_emissions[[#This Row],[Column25]:[Column26]],-Energy_cumulative_emissions[[#This Row],[Column30]])</f>
        <v>#VALUE!</v>
      </c>
    </row>
    <row r="49" spans="1:38">
      <c r="A49">
        <v>2061</v>
      </c>
      <c r="B49">
        <f t="shared" si="18"/>
        <v>2061</v>
      </c>
      <c r="C49" s="60">
        <v>0.51900000000000002</v>
      </c>
      <c r="D49" s="60">
        <v>0.216</v>
      </c>
      <c r="E49" s="60">
        <v>0.23300000000000001</v>
      </c>
      <c r="F49" s="60">
        <v>0.21</v>
      </c>
      <c r="G49" s="60">
        <v>0.13600000000000001</v>
      </c>
      <c r="H49" s="60">
        <v>0.21</v>
      </c>
      <c r="I49" s="60">
        <v>2.7E-2</v>
      </c>
      <c r="J49" s="60">
        <v>0.21</v>
      </c>
      <c r="K49">
        <f t="shared" si="19"/>
        <v>0</v>
      </c>
      <c r="L49">
        <f t="shared" si="20"/>
        <v>0</v>
      </c>
      <c r="M49">
        <f t="shared" si="21"/>
        <v>0</v>
      </c>
      <c r="N49">
        <f t="shared" si="22"/>
        <v>0</v>
      </c>
      <c r="O49">
        <f t="shared" si="23"/>
        <v>0</v>
      </c>
      <c r="P49">
        <f t="shared" si="24"/>
        <v>0</v>
      </c>
      <c r="Q49" t="e">
        <f>IF(Energy_cumulative_emissions[[#This Row],[Column2]]&gt;0,(Energy_Reg_elec*Details_GIA*$I49)+Q48,0)</f>
        <v>#VALUE!</v>
      </c>
      <c r="R49">
        <f t="shared" si="25"/>
        <v>0</v>
      </c>
      <c r="S49">
        <f t="shared" si="26"/>
        <v>0</v>
      </c>
      <c r="T49">
        <f t="shared" si="27"/>
        <v>0</v>
      </c>
      <c r="U49">
        <f t="shared" si="28"/>
        <v>0</v>
      </c>
      <c r="V49">
        <f t="shared" si="29"/>
        <v>0</v>
      </c>
      <c r="W49">
        <f t="shared" si="30"/>
        <v>0</v>
      </c>
      <c r="X49">
        <f t="shared" si="31"/>
        <v>0</v>
      </c>
      <c r="Y49" t="e">
        <f>IF(Energy_cumulative_emissions[[#This Row],[Column2]]&gt;0,(Energy_Reg_elec*Details_GIA*$I49)+Y48,0)</f>
        <v>#VALUE!</v>
      </c>
      <c r="Z49">
        <f t="shared" si="32"/>
        <v>0</v>
      </c>
      <c r="AA49">
        <f t="shared" si="33"/>
        <v>0</v>
      </c>
      <c r="AB49">
        <f t="shared" si="34"/>
        <v>0</v>
      </c>
      <c r="AC49">
        <f t="shared" si="35"/>
        <v>0</v>
      </c>
      <c r="AD49">
        <f>IF(Energy_cumulative_emissions[[#This Row],[Column2]]&gt;0,(Energy_Gen_elec+Energy_Gen_nonelec)*Details_GIA*$I49,0)</f>
        <v>0</v>
      </c>
      <c r="AE49">
        <f>SUM(Energy_cumulative_emissions[[#This Row],[Column11]:[Column12]],Energy_cumulative_emissions[[#This Row],[Column19]:[Column20]])</f>
        <v>0</v>
      </c>
      <c r="AF49">
        <f>SUM(Energy_cumulative_emissions[[#This Row],[Column13]:[Column14]],Energy_cumulative_emissions[[#This Row],[Column21]:[Column22]])</f>
        <v>0</v>
      </c>
      <c r="AG49">
        <f>SUM(Energy_cumulative_emissions[[#This Row],[Column15]:[Column16]],Energy_cumulative_emissions[[#This Row],[Column23]:[Column24]])</f>
        <v>0</v>
      </c>
      <c r="AH49" t="e">
        <f>SUM(Energy_cumulative_emissions[[#This Row],[Column17]:[Column18]],Energy_cumulative_emissions[[#This Row],[Column25]:[Column26]])</f>
        <v>#VALUE!</v>
      </c>
      <c r="AI49">
        <f>SUM(Energy_cumulative_emissions[[#This Row],[Column11]:[Column12]],Energy_cumulative_emissions[[#This Row],[Column19]:[Column20]],-Energy_cumulative_emissions[[#This Row],[Column27]])</f>
        <v>0</v>
      </c>
      <c r="AJ49">
        <f>SUM(Energy_cumulative_emissions[[#This Row],[Column13]:[Column14]],Energy_cumulative_emissions[[#This Row],[Column21]:[Column22]],-Energy_cumulative_emissions[[#This Row],[Column28]])</f>
        <v>0</v>
      </c>
      <c r="AK49">
        <f>SUM(Energy_cumulative_emissions[[#This Row],[Column15]:[Column16]],Energy_cumulative_emissions[[#This Row],[Column23]:[Column24]],-Energy_cumulative_emissions[[#This Row],[Column29]])</f>
        <v>0</v>
      </c>
      <c r="AL49" t="e">
        <f>SUM(Energy_cumulative_emissions[[#This Row],[Column17]:[Column18]],Energy_cumulative_emissions[[#This Row],[Column25]:[Column26]],-Energy_cumulative_emissions[[#This Row],[Column30]])</f>
        <v>#VALUE!</v>
      </c>
    </row>
    <row r="50" spans="1:38">
      <c r="A50">
        <v>2062</v>
      </c>
      <c r="B50">
        <f t="shared" si="18"/>
        <v>2062</v>
      </c>
      <c r="C50" s="60">
        <v>0.51900000000000002</v>
      </c>
      <c r="D50" s="60">
        <v>0.216</v>
      </c>
      <c r="E50" s="60">
        <v>0.23300000000000001</v>
      </c>
      <c r="F50" s="60">
        <v>0.21</v>
      </c>
      <c r="G50" s="60">
        <v>0.13600000000000001</v>
      </c>
      <c r="H50" s="60">
        <v>0.21</v>
      </c>
      <c r="I50" s="60">
        <v>2.7E-2</v>
      </c>
      <c r="J50" s="60">
        <v>0.21</v>
      </c>
      <c r="K50">
        <f t="shared" si="19"/>
        <v>0</v>
      </c>
      <c r="L50">
        <f t="shared" si="20"/>
        <v>0</v>
      </c>
      <c r="M50">
        <f t="shared" si="21"/>
        <v>0</v>
      </c>
      <c r="N50">
        <f t="shared" si="22"/>
        <v>0</v>
      </c>
      <c r="O50">
        <f t="shared" si="23"/>
        <v>0</v>
      </c>
      <c r="P50">
        <f t="shared" si="24"/>
        <v>0</v>
      </c>
      <c r="Q50" t="e">
        <f>IF(Energy_cumulative_emissions[[#This Row],[Column2]]&gt;0,(Energy_Reg_elec*Details_GIA*$I50)+Q49,0)</f>
        <v>#VALUE!</v>
      </c>
      <c r="R50">
        <f t="shared" si="25"/>
        <v>0</v>
      </c>
      <c r="S50">
        <f t="shared" si="26"/>
        <v>0</v>
      </c>
      <c r="T50">
        <f t="shared" si="27"/>
        <v>0</v>
      </c>
      <c r="U50">
        <f t="shared" si="28"/>
        <v>0</v>
      </c>
      <c r="V50">
        <f t="shared" si="29"/>
        <v>0</v>
      </c>
      <c r="W50">
        <f t="shared" si="30"/>
        <v>0</v>
      </c>
      <c r="X50">
        <f t="shared" si="31"/>
        <v>0</v>
      </c>
      <c r="Y50" t="e">
        <f>IF(Energy_cumulative_emissions[[#This Row],[Column2]]&gt;0,(Energy_Reg_elec*Details_GIA*$I50)+Y49,0)</f>
        <v>#VALUE!</v>
      </c>
      <c r="Z50">
        <f t="shared" si="32"/>
        <v>0</v>
      </c>
      <c r="AA50">
        <f t="shared" si="33"/>
        <v>0</v>
      </c>
      <c r="AB50">
        <f t="shared" si="34"/>
        <v>0</v>
      </c>
      <c r="AC50">
        <f t="shared" si="35"/>
        <v>0</v>
      </c>
      <c r="AD50">
        <f>IF(Energy_cumulative_emissions[[#This Row],[Column2]]&gt;0,(Energy_Gen_elec+Energy_Gen_nonelec)*Details_GIA*$I50,0)</f>
        <v>0</v>
      </c>
      <c r="AE50">
        <f>SUM(Energy_cumulative_emissions[[#This Row],[Column11]:[Column12]],Energy_cumulative_emissions[[#This Row],[Column19]:[Column20]])</f>
        <v>0</v>
      </c>
      <c r="AF50">
        <f>SUM(Energy_cumulative_emissions[[#This Row],[Column13]:[Column14]],Energy_cumulative_emissions[[#This Row],[Column21]:[Column22]])</f>
        <v>0</v>
      </c>
      <c r="AG50">
        <f>SUM(Energy_cumulative_emissions[[#This Row],[Column15]:[Column16]],Energy_cumulative_emissions[[#This Row],[Column23]:[Column24]])</f>
        <v>0</v>
      </c>
      <c r="AH50" t="e">
        <f>SUM(Energy_cumulative_emissions[[#This Row],[Column17]:[Column18]],Energy_cumulative_emissions[[#This Row],[Column25]:[Column26]])</f>
        <v>#VALUE!</v>
      </c>
      <c r="AI50">
        <f>SUM(Energy_cumulative_emissions[[#This Row],[Column11]:[Column12]],Energy_cumulative_emissions[[#This Row],[Column19]:[Column20]],-Energy_cumulative_emissions[[#This Row],[Column27]])</f>
        <v>0</v>
      </c>
      <c r="AJ50">
        <f>SUM(Energy_cumulative_emissions[[#This Row],[Column13]:[Column14]],Energy_cumulative_emissions[[#This Row],[Column21]:[Column22]],-Energy_cumulative_emissions[[#This Row],[Column28]])</f>
        <v>0</v>
      </c>
      <c r="AK50">
        <f>SUM(Energy_cumulative_emissions[[#This Row],[Column15]:[Column16]],Energy_cumulative_emissions[[#This Row],[Column23]:[Column24]],-Energy_cumulative_emissions[[#This Row],[Column29]])</f>
        <v>0</v>
      </c>
      <c r="AL50" t="e">
        <f>SUM(Energy_cumulative_emissions[[#This Row],[Column17]:[Column18]],Energy_cumulative_emissions[[#This Row],[Column25]:[Column26]],-Energy_cumulative_emissions[[#This Row],[Column30]])</f>
        <v>#VALUE!</v>
      </c>
    </row>
    <row r="51" spans="1:38">
      <c r="A51">
        <v>2063</v>
      </c>
      <c r="B51">
        <f t="shared" si="18"/>
        <v>2063</v>
      </c>
      <c r="C51" s="60">
        <v>0.51900000000000002</v>
      </c>
      <c r="D51" s="60">
        <v>0.216</v>
      </c>
      <c r="E51" s="60">
        <v>0.23300000000000001</v>
      </c>
      <c r="F51" s="60">
        <v>0.21</v>
      </c>
      <c r="G51" s="60">
        <v>0.13600000000000001</v>
      </c>
      <c r="H51" s="60">
        <v>0.21</v>
      </c>
      <c r="I51" s="60">
        <v>2.7E-2</v>
      </c>
      <c r="J51" s="60">
        <v>0.21</v>
      </c>
      <c r="K51">
        <f t="shared" si="19"/>
        <v>0</v>
      </c>
      <c r="L51">
        <f t="shared" si="20"/>
        <v>0</v>
      </c>
      <c r="M51">
        <f t="shared" si="21"/>
        <v>0</v>
      </c>
      <c r="N51">
        <f t="shared" si="22"/>
        <v>0</v>
      </c>
      <c r="O51">
        <f t="shared" si="23"/>
        <v>0</v>
      </c>
      <c r="P51">
        <f t="shared" si="24"/>
        <v>0</v>
      </c>
      <c r="Q51" t="e">
        <f>IF(Energy_cumulative_emissions[[#This Row],[Column2]]&gt;0,(Energy_Reg_elec*Details_GIA*$I51)+Q50,0)</f>
        <v>#VALUE!</v>
      </c>
      <c r="R51">
        <f t="shared" si="25"/>
        <v>0</v>
      </c>
      <c r="S51">
        <f t="shared" si="26"/>
        <v>0</v>
      </c>
      <c r="T51">
        <f t="shared" si="27"/>
        <v>0</v>
      </c>
      <c r="U51">
        <f t="shared" si="28"/>
        <v>0</v>
      </c>
      <c r="V51">
        <f t="shared" si="29"/>
        <v>0</v>
      </c>
      <c r="W51">
        <f t="shared" si="30"/>
        <v>0</v>
      </c>
      <c r="X51">
        <f t="shared" si="31"/>
        <v>0</v>
      </c>
      <c r="Y51" t="e">
        <f>IF(Energy_cumulative_emissions[[#This Row],[Column2]]&gt;0,(Energy_Reg_elec*Details_GIA*$I51)+Y50,0)</f>
        <v>#VALUE!</v>
      </c>
      <c r="Z51">
        <f t="shared" si="32"/>
        <v>0</v>
      </c>
      <c r="AA51">
        <f t="shared" si="33"/>
        <v>0</v>
      </c>
      <c r="AB51">
        <f t="shared" si="34"/>
        <v>0</v>
      </c>
      <c r="AC51">
        <f t="shared" si="35"/>
        <v>0</v>
      </c>
      <c r="AD51">
        <f>IF(Energy_cumulative_emissions[[#This Row],[Column2]]&gt;0,(Energy_Gen_elec+Energy_Gen_nonelec)*Details_GIA*$I51,0)</f>
        <v>0</v>
      </c>
      <c r="AE51">
        <f>SUM(Energy_cumulative_emissions[[#This Row],[Column11]:[Column12]],Energy_cumulative_emissions[[#This Row],[Column19]:[Column20]])</f>
        <v>0</v>
      </c>
      <c r="AF51">
        <f>SUM(Energy_cumulative_emissions[[#This Row],[Column13]:[Column14]],Energy_cumulative_emissions[[#This Row],[Column21]:[Column22]])</f>
        <v>0</v>
      </c>
      <c r="AG51">
        <f>SUM(Energy_cumulative_emissions[[#This Row],[Column15]:[Column16]],Energy_cumulative_emissions[[#This Row],[Column23]:[Column24]])</f>
        <v>0</v>
      </c>
      <c r="AH51" t="e">
        <f>SUM(Energy_cumulative_emissions[[#This Row],[Column17]:[Column18]],Energy_cumulative_emissions[[#This Row],[Column25]:[Column26]])</f>
        <v>#VALUE!</v>
      </c>
      <c r="AI51">
        <f>SUM(Energy_cumulative_emissions[[#This Row],[Column11]:[Column12]],Energy_cumulative_emissions[[#This Row],[Column19]:[Column20]],-Energy_cumulative_emissions[[#This Row],[Column27]])</f>
        <v>0</v>
      </c>
      <c r="AJ51">
        <f>SUM(Energy_cumulative_emissions[[#This Row],[Column13]:[Column14]],Energy_cumulative_emissions[[#This Row],[Column21]:[Column22]],-Energy_cumulative_emissions[[#This Row],[Column28]])</f>
        <v>0</v>
      </c>
      <c r="AK51">
        <f>SUM(Energy_cumulative_emissions[[#This Row],[Column15]:[Column16]],Energy_cumulative_emissions[[#This Row],[Column23]:[Column24]],-Energy_cumulative_emissions[[#This Row],[Column29]])</f>
        <v>0</v>
      </c>
      <c r="AL51" t="e">
        <f>SUM(Energy_cumulative_emissions[[#This Row],[Column17]:[Column18]],Energy_cumulative_emissions[[#This Row],[Column25]:[Column26]],-Energy_cumulative_emissions[[#This Row],[Column30]])</f>
        <v>#VALUE!</v>
      </c>
    </row>
    <row r="52" spans="1:38">
      <c r="A52">
        <v>2064</v>
      </c>
      <c r="B52">
        <f t="shared" si="18"/>
        <v>2064</v>
      </c>
      <c r="C52" s="60">
        <v>0.51900000000000002</v>
      </c>
      <c r="D52" s="60">
        <v>0.216</v>
      </c>
      <c r="E52" s="60">
        <v>0.23300000000000001</v>
      </c>
      <c r="F52" s="60">
        <v>0.21</v>
      </c>
      <c r="G52" s="60">
        <v>0.13600000000000001</v>
      </c>
      <c r="H52" s="60">
        <v>0.21</v>
      </c>
      <c r="I52" s="60">
        <v>2.7E-2</v>
      </c>
      <c r="J52" s="60">
        <v>0.21</v>
      </c>
      <c r="K52">
        <f t="shared" si="19"/>
        <v>0</v>
      </c>
      <c r="L52">
        <f t="shared" si="20"/>
        <v>0</v>
      </c>
      <c r="M52">
        <f t="shared" si="21"/>
        <v>0</v>
      </c>
      <c r="N52">
        <f t="shared" si="22"/>
        <v>0</v>
      </c>
      <c r="O52">
        <f t="shared" si="23"/>
        <v>0</v>
      </c>
      <c r="P52">
        <f t="shared" si="24"/>
        <v>0</v>
      </c>
      <c r="Q52" t="e">
        <f>IF(Energy_cumulative_emissions[[#This Row],[Column2]]&gt;0,(Energy_Reg_elec*Details_GIA*$I52)+Q51,0)</f>
        <v>#VALUE!</v>
      </c>
      <c r="R52">
        <f t="shared" si="25"/>
        <v>0</v>
      </c>
      <c r="S52">
        <f t="shared" si="26"/>
        <v>0</v>
      </c>
      <c r="T52">
        <f t="shared" si="27"/>
        <v>0</v>
      </c>
      <c r="U52">
        <f t="shared" si="28"/>
        <v>0</v>
      </c>
      <c r="V52">
        <f t="shared" si="29"/>
        <v>0</v>
      </c>
      <c r="W52">
        <f t="shared" si="30"/>
        <v>0</v>
      </c>
      <c r="X52">
        <f t="shared" si="31"/>
        <v>0</v>
      </c>
      <c r="Y52" t="e">
        <f>IF(Energy_cumulative_emissions[[#This Row],[Column2]]&gt;0,(Energy_Reg_elec*Details_GIA*$I52)+Y51,0)</f>
        <v>#VALUE!</v>
      </c>
      <c r="Z52">
        <f t="shared" si="32"/>
        <v>0</v>
      </c>
      <c r="AA52">
        <f t="shared" si="33"/>
        <v>0</v>
      </c>
      <c r="AB52">
        <f t="shared" si="34"/>
        <v>0</v>
      </c>
      <c r="AC52">
        <f t="shared" si="35"/>
        <v>0</v>
      </c>
      <c r="AD52">
        <f>IF(Energy_cumulative_emissions[[#This Row],[Column2]]&gt;0,(Energy_Gen_elec+Energy_Gen_nonelec)*Details_GIA*$I52,0)</f>
        <v>0</v>
      </c>
      <c r="AE52">
        <f>SUM(Energy_cumulative_emissions[[#This Row],[Column11]:[Column12]],Energy_cumulative_emissions[[#This Row],[Column19]:[Column20]])</f>
        <v>0</v>
      </c>
      <c r="AF52">
        <f>SUM(Energy_cumulative_emissions[[#This Row],[Column13]:[Column14]],Energy_cumulative_emissions[[#This Row],[Column21]:[Column22]])</f>
        <v>0</v>
      </c>
      <c r="AG52">
        <f>SUM(Energy_cumulative_emissions[[#This Row],[Column15]:[Column16]],Energy_cumulative_emissions[[#This Row],[Column23]:[Column24]])</f>
        <v>0</v>
      </c>
      <c r="AH52" t="e">
        <f>SUM(Energy_cumulative_emissions[[#This Row],[Column17]:[Column18]],Energy_cumulative_emissions[[#This Row],[Column25]:[Column26]])</f>
        <v>#VALUE!</v>
      </c>
      <c r="AI52">
        <f>SUM(Energy_cumulative_emissions[[#This Row],[Column11]:[Column12]],Energy_cumulative_emissions[[#This Row],[Column19]:[Column20]],-Energy_cumulative_emissions[[#This Row],[Column27]])</f>
        <v>0</v>
      </c>
      <c r="AJ52">
        <f>SUM(Energy_cumulative_emissions[[#This Row],[Column13]:[Column14]],Energy_cumulative_emissions[[#This Row],[Column21]:[Column22]],-Energy_cumulative_emissions[[#This Row],[Column28]])</f>
        <v>0</v>
      </c>
      <c r="AK52">
        <f>SUM(Energy_cumulative_emissions[[#This Row],[Column15]:[Column16]],Energy_cumulative_emissions[[#This Row],[Column23]:[Column24]],-Energy_cumulative_emissions[[#This Row],[Column29]])</f>
        <v>0</v>
      </c>
      <c r="AL52" t="e">
        <f>SUM(Energy_cumulative_emissions[[#This Row],[Column17]:[Column18]],Energy_cumulative_emissions[[#This Row],[Column25]:[Column26]],-Energy_cumulative_emissions[[#This Row],[Column30]])</f>
        <v>#VALUE!</v>
      </c>
    </row>
    <row r="53" spans="1:38">
      <c r="A53">
        <v>2065</v>
      </c>
      <c r="B53">
        <f t="shared" si="18"/>
        <v>2065</v>
      </c>
      <c r="C53" s="60">
        <v>0.51900000000000002</v>
      </c>
      <c r="D53" s="60">
        <v>0.216</v>
      </c>
      <c r="E53" s="60">
        <v>0.23300000000000001</v>
      </c>
      <c r="F53" s="60">
        <v>0.21</v>
      </c>
      <c r="G53" s="60">
        <v>0.13600000000000001</v>
      </c>
      <c r="H53" s="60">
        <v>0.21</v>
      </c>
      <c r="I53" s="60">
        <v>2.7E-2</v>
      </c>
      <c r="J53" s="60">
        <v>0.21</v>
      </c>
      <c r="K53">
        <f t="shared" si="19"/>
        <v>0</v>
      </c>
      <c r="L53">
        <f t="shared" si="20"/>
        <v>0</v>
      </c>
      <c r="M53">
        <f t="shared" si="21"/>
        <v>0</v>
      </c>
      <c r="N53">
        <f t="shared" si="22"/>
        <v>0</v>
      </c>
      <c r="O53">
        <f t="shared" si="23"/>
        <v>0</v>
      </c>
      <c r="P53">
        <f t="shared" si="24"/>
        <v>0</v>
      </c>
      <c r="Q53" t="e">
        <f>IF(Energy_cumulative_emissions[[#This Row],[Column2]]&gt;0,(Energy_Reg_elec*Details_GIA*$I53)+Q52,0)</f>
        <v>#VALUE!</v>
      </c>
      <c r="R53">
        <f t="shared" si="25"/>
        <v>0</v>
      </c>
      <c r="S53">
        <f t="shared" si="26"/>
        <v>0</v>
      </c>
      <c r="T53">
        <f t="shared" si="27"/>
        <v>0</v>
      </c>
      <c r="U53">
        <f t="shared" si="28"/>
        <v>0</v>
      </c>
      <c r="V53">
        <f t="shared" si="29"/>
        <v>0</v>
      </c>
      <c r="W53">
        <f t="shared" si="30"/>
        <v>0</v>
      </c>
      <c r="X53">
        <f t="shared" si="31"/>
        <v>0</v>
      </c>
      <c r="Y53" t="e">
        <f>IF(Energy_cumulative_emissions[[#This Row],[Column2]]&gt;0,(Energy_Reg_elec*Details_GIA*$I53)+Y52,0)</f>
        <v>#VALUE!</v>
      </c>
      <c r="Z53">
        <f t="shared" si="32"/>
        <v>0</v>
      </c>
      <c r="AA53">
        <f t="shared" si="33"/>
        <v>0</v>
      </c>
      <c r="AB53">
        <f t="shared" si="34"/>
        <v>0</v>
      </c>
      <c r="AC53">
        <f t="shared" si="35"/>
        <v>0</v>
      </c>
      <c r="AD53">
        <f>IF(Energy_cumulative_emissions[[#This Row],[Column2]]&gt;0,(Energy_Gen_elec+Energy_Gen_nonelec)*Details_GIA*$I53,0)</f>
        <v>0</v>
      </c>
      <c r="AE53">
        <f>SUM(Energy_cumulative_emissions[[#This Row],[Column11]:[Column12]],Energy_cumulative_emissions[[#This Row],[Column19]:[Column20]])</f>
        <v>0</v>
      </c>
      <c r="AF53">
        <f>SUM(Energy_cumulative_emissions[[#This Row],[Column13]:[Column14]],Energy_cumulative_emissions[[#This Row],[Column21]:[Column22]])</f>
        <v>0</v>
      </c>
      <c r="AG53">
        <f>SUM(Energy_cumulative_emissions[[#This Row],[Column15]:[Column16]],Energy_cumulative_emissions[[#This Row],[Column23]:[Column24]])</f>
        <v>0</v>
      </c>
      <c r="AH53" t="e">
        <f>SUM(Energy_cumulative_emissions[[#This Row],[Column17]:[Column18]],Energy_cumulative_emissions[[#This Row],[Column25]:[Column26]])</f>
        <v>#VALUE!</v>
      </c>
      <c r="AI53">
        <f>SUM(Energy_cumulative_emissions[[#This Row],[Column11]:[Column12]],Energy_cumulative_emissions[[#This Row],[Column19]:[Column20]],-Energy_cumulative_emissions[[#This Row],[Column27]])</f>
        <v>0</v>
      </c>
      <c r="AJ53">
        <f>SUM(Energy_cumulative_emissions[[#This Row],[Column13]:[Column14]],Energy_cumulative_emissions[[#This Row],[Column21]:[Column22]],-Energy_cumulative_emissions[[#This Row],[Column28]])</f>
        <v>0</v>
      </c>
      <c r="AK53">
        <f>SUM(Energy_cumulative_emissions[[#This Row],[Column15]:[Column16]],Energy_cumulative_emissions[[#This Row],[Column23]:[Column24]],-Energy_cumulative_emissions[[#This Row],[Column29]])</f>
        <v>0</v>
      </c>
      <c r="AL53" t="e">
        <f>SUM(Energy_cumulative_emissions[[#This Row],[Column17]:[Column18]],Energy_cumulative_emissions[[#This Row],[Column25]:[Column26]],-Energy_cumulative_emissions[[#This Row],[Column30]])</f>
        <v>#VALUE!</v>
      </c>
    </row>
    <row r="54" spans="1:38">
      <c r="A54">
        <v>2066</v>
      </c>
      <c r="B54">
        <f t="shared" si="18"/>
        <v>2066</v>
      </c>
      <c r="C54" s="60">
        <v>0.51900000000000002</v>
      </c>
      <c r="D54" s="60">
        <v>0.216</v>
      </c>
      <c r="E54" s="60">
        <v>0.23300000000000001</v>
      </c>
      <c r="F54" s="60">
        <v>0.21</v>
      </c>
      <c r="G54" s="60">
        <v>0.13600000000000001</v>
      </c>
      <c r="H54" s="60">
        <v>0.21</v>
      </c>
      <c r="I54" s="60">
        <v>2.7E-2</v>
      </c>
      <c r="J54" s="60">
        <v>0.21</v>
      </c>
      <c r="K54">
        <f t="shared" si="19"/>
        <v>0</v>
      </c>
      <c r="L54">
        <f t="shared" si="20"/>
        <v>0</v>
      </c>
      <c r="M54">
        <f t="shared" si="21"/>
        <v>0</v>
      </c>
      <c r="N54">
        <f t="shared" si="22"/>
        <v>0</v>
      </c>
      <c r="O54">
        <f t="shared" si="23"/>
        <v>0</v>
      </c>
      <c r="P54">
        <f t="shared" si="24"/>
        <v>0</v>
      </c>
      <c r="Q54" t="e">
        <f>IF(Energy_cumulative_emissions[[#This Row],[Column2]]&gt;0,(Energy_Reg_elec*Details_GIA*$I54)+Q53,0)</f>
        <v>#VALUE!</v>
      </c>
      <c r="R54">
        <f t="shared" si="25"/>
        <v>0</v>
      </c>
      <c r="S54">
        <f t="shared" si="26"/>
        <v>0</v>
      </c>
      <c r="T54">
        <f t="shared" si="27"/>
        <v>0</v>
      </c>
      <c r="U54">
        <f t="shared" si="28"/>
        <v>0</v>
      </c>
      <c r="V54">
        <f t="shared" si="29"/>
        <v>0</v>
      </c>
      <c r="W54">
        <f t="shared" si="30"/>
        <v>0</v>
      </c>
      <c r="X54">
        <f t="shared" si="31"/>
        <v>0</v>
      </c>
      <c r="Y54" t="e">
        <f>IF(Energy_cumulative_emissions[[#This Row],[Column2]]&gt;0,(Energy_Reg_elec*Details_GIA*$I54)+Y53,0)</f>
        <v>#VALUE!</v>
      </c>
      <c r="Z54">
        <f t="shared" si="32"/>
        <v>0</v>
      </c>
      <c r="AA54">
        <f t="shared" si="33"/>
        <v>0</v>
      </c>
      <c r="AB54">
        <f t="shared" si="34"/>
        <v>0</v>
      </c>
      <c r="AC54">
        <f t="shared" si="35"/>
        <v>0</v>
      </c>
      <c r="AD54">
        <f>IF(Energy_cumulative_emissions[[#This Row],[Column2]]&gt;0,(Energy_Gen_elec+Energy_Gen_nonelec)*Details_GIA*$I54,0)</f>
        <v>0</v>
      </c>
      <c r="AE54">
        <f>SUM(Energy_cumulative_emissions[[#This Row],[Column11]:[Column12]],Energy_cumulative_emissions[[#This Row],[Column19]:[Column20]])</f>
        <v>0</v>
      </c>
      <c r="AF54">
        <f>SUM(Energy_cumulative_emissions[[#This Row],[Column13]:[Column14]],Energy_cumulative_emissions[[#This Row],[Column21]:[Column22]])</f>
        <v>0</v>
      </c>
      <c r="AG54">
        <f>SUM(Energy_cumulative_emissions[[#This Row],[Column15]:[Column16]],Energy_cumulative_emissions[[#This Row],[Column23]:[Column24]])</f>
        <v>0</v>
      </c>
      <c r="AH54" t="e">
        <f>SUM(Energy_cumulative_emissions[[#This Row],[Column17]:[Column18]],Energy_cumulative_emissions[[#This Row],[Column25]:[Column26]])</f>
        <v>#VALUE!</v>
      </c>
      <c r="AI54">
        <f>SUM(Energy_cumulative_emissions[[#This Row],[Column11]:[Column12]],Energy_cumulative_emissions[[#This Row],[Column19]:[Column20]],-Energy_cumulative_emissions[[#This Row],[Column27]])</f>
        <v>0</v>
      </c>
      <c r="AJ54">
        <f>SUM(Energy_cumulative_emissions[[#This Row],[Column13]:[Column14]],Energy_cumulative_emissions[[#This Row],[Column21]:[Column22]],-Energy_cumulative_emissions[[#This Row],[Column28]])</f>
        <v>0</v>
      </c>
      <c r="AK54">
        <f>SUM(Energy_cumulative_emissions[[#This Row],[Column15]:[Column16]],Energy_cumulative_emissions[[#This Row],[Column23]:[Column24]],-Energy_cumulative_emissions[[#This Row],[Column29]])</f>
        <v>0</v>
      </c>
      <c r="AL54" t="e">
        <f>SUM(Energy_cumulative_emissions[[#This Row],[Column17]:[Column18]],Energy_cumulative_emissions[[#This Row],[Column25]:[Column26]],-Energy_cumulative_emissions[[#This Row],[Column30]])</f>
        <v>#VALUE!</v>
      </c>
    </row>
    <row r="55" spans="1:38">
      <c r="A55">
        <v>2067</v>
      </c>
      <c r="B55">
        <f t="shared" si="18"/>
        <v>2067</v>
      </c>
      <c r="C55" s="60">
        <v>0.51900000000000002</v>
      </c>
      <c r="D55" s="60">
        <v>0.216</v>
      </c>
      <c r="E55" s="60">
        <v>0.23300000000000001</v>
      </c>
      <c r="F55" s="60">
        <v>0.21</v>
      </c>
      <c r="G55" s="60">
        <v>0.13600000000000001</v>
      </c>
      <c r="H55" s="60">
        <v>0.21</v>
      </c>
      <c r="I55" s="60">
        <v>2.7E-2</v>
      </c>
      <c r="J55" s="60">
        <v>0.21</v>
      </c>
      <c r="K55">
        <f t="shared" si="19"/>
        <v>0</v>
      </c>
      <c r="L55">
        <f t="shared" si="20"/>
        <v>0</v>
      </c>
      <c r="M55">
        <f t="shared" si="21"/>
        <v>0</v>
      </c>
      <c r="N55">
        <f t="shared" si="22"/>
        <v>0</v>
      </c>
      <c r="O55">
        <f t="shared" si="23"/>
        <v>0</v>
      </c>
      <c r="P55">
        <f t="shared" si="24"/>
        <v>0</v>
      </c>
      <c r="Q55" t="e">
        <f>IF(Energy_cumulative_emissions[[#This Row],[Column2]]&gt;0,(Energy_Reg_elec*Details_GIA*$I55)+Q54,0)</f>
        <v>#VALUE!</v>
      </c>
      <c r="R55">
        <f t="shared" si="25"/>
        <v>0</v>
      </c>
      <c r="S55">
        <f t="shared" si="26"/>
        <v>0</v>
      </c>
      <c r="T55">
        <f t="shared" si="27"/>
        <v>0</v>
      </c>
      <c r="U55">
        <f t="shared" si="28"/>
        <v>0</v>
      </c>
      <c r="V55">
        <f t="shared" si="29"/>
        <v>0</v>
      </c>
      <c r="W55">
        <f t="shared" si="30"/>
        <v>0</v>
      </c>
      <c r="X55">
        <f t="shared" si="31"/>
        <v>0</v>
      </c>
      <c r="Y55" t="e">
        <f>IF(Energy_cumulative_emissions[[#This Row],[Column2]]&gt;0,(Energy_Reg_elec*Details_GIA*$I55)+Y54,0)</f>
        <v>#VALUE!</v>
      </c>
      <c r="Z55">
        <f t="shared" si="32"/>
        <v>0</v>
      </c>
      <c r="AA55">
        <f t="shared" si="33"/>
        <v>0</v>
      </c>
      <c r="AB55">
        <f t="shared" si="34"/>
        <v>0</v>
      </c>
      <c r="AC55">
        <f t="shared" si="35"/>
        <v>0</v>
      </c>
      <c r="AD55">
        <f>IF(Energy_cumulative_emissions[[#This Row],[Column2]]&gt;0,(Energy_Gen_elec+Energy_Gen_nonelec)*Details_GIA*$I55,0)</f>
        <v>0</v>
      </c>
      <c r="AE55">
        <f>SUM(Energy_cumulative_emissions[[#This Row],[Column11]:[Column12]],Energy_cumulative_emissions[[#This Row],[Column19]:[Column20]])</f>
        <v>0</v>
      </c>
      <c r="AF55">
        <f>SUM(Energy_cumulative_emissions[[#This Row],[Column13]:[Column14]],Energy_cumulative_emissions[[#This Row],[Column21]:[Column22]])</f>
        <v>0</v>
      </c>
      <c r="AG55">
        <f>SUM(Energy_cumulative_emissions[[#This Row],[Column15]:[Column16]],Energy_cumulative_emissions[[#This Row],[Column23]:[Column24]])</f>
        <v>0</v>
      </c>
      <c r="AH55" t="e">
        <f>SUM(Energy_cumulative_emissions[[#This Row],[Column17]:[Column18]],Energy_cumulative_emissions[[#This Row],[Column25]:[Column26]])</f>
        <v>#VALUE!</v>
      </c>
      <c r="AI55">
        <f>SUM(Energy_cumulative_emissions[[#This Row],[Column11]:[Column12]],Energy_cumulative_emissions[[#This Row],[Column19]:[Column20]],-Energy_cumulative_emissions[[#This Row],[Column27]])</f>
        <v>0</v>
      </c>
      <c r="AJ55">
        <f>SUM(Energy_cumulative_emissions[[#This Row],[Column13]:[Column14]],Energy_cumulative_emissions[[#This Row],[Column21]:[Column22]],-Energy_cumulative_emissions[[#This Row],[Column28]])</f>
        <v>0</v>
      </c>
      <c r="AK55">
        <f>SUM(Energy_cumulative_emissions[[#This Row],[Column15]:[Column16]],Energy_cumulative_emissions[[#This Row],[Column23]:[Column24]],-Energy_cumulative_emissions[[#This Row],[Column29]])</f>
        <v>0</v>
      </c>
      <c r="AL55" t="e">
        <f>SUM(Energy_cumulative_emissions[[#This Row],[Column17]:[Column18]],Energy_cumulative_emissions[[#This Row],[Column25]:[Column26]],-Energy_cumulative_emissions[[#This Row],[Column30]])</f>
        <v>#VALUE!</v>
      </c>
    </row>
    <row r="56" spans="1:38">
      <c r="A56">
        <v>2068</v>
      </c>
      <c r="B56">
        <f t="shared" si="18"/>
        <v>2068</v>
      </c>
      <c r="C56" s="60">
        <v>0.51900000000000002</v>
      </c>
      <c r="D56" s="60">
        <v>0.216</v>
      </c>
      <c r="E56" s="60">
        <v>0.23300000000000001</v>
      </c>
      <c r="F56" s="60">
        <v>0.21</v>
      </c>
      <c r="G56" s="60">
        <v>0.13600000000000001</v>
      </c>
      <c r="H56" s="60">
        <v>0.21</v>
      </c>
      <c r="I56" s="60">
        <v>2.7E-2</v>
      </c>
      <c r="J56" s="60">
        <v>0.21</v>
      </c>
      <c r="K56">
        <f t="shared" si="19"/>
        <v>0</v>
      </c>
      <c r="L56">
        <f t="shared" si="20"/>
        <v>0</v>
      </c>
      <c r="M56">
        <f t="shared" si="21"/>
        <v>0</v>
      </c>
      <c r="N56">
        <f t="shared" si="22"/>
        <v>0</v>
      </c>
      <c r="O56">
        <f t="shared" si="23"/>
        <v>0</v>
      </c>
      <c r="P56">
        <f t="shared" si="24"/>
        <v>0</v>
      </c>
      <c r="Q56" t="e">
        <f>IF(Energy_cumulative_emissions[[#This Row],[Column2]]&gt;0,(Energy_Reg_elec*Details_GIA*$I56)+Q55,0)</f>
        <v>#VALUE!</v>
      </c>
      <c r="R56">
        <f t="shared" si="25"/>
        <v>0</v>
      </c>
      <c r="S56">
        <f t="shared" si="26"/>
        <v>0</v>
      </c>
      <c r="T56">
        <f t="shared" si="27"/>
        <v>0</v>
      </c>
      <c r="U56">
        <f t="shared" si="28"/>
        <v>0</v>
      </c>
      <c r="V56">
        <f t="shared" si="29"/>
        <v>0</v>
      </c>
      <c r="W56">
        <f t="shared" si="30"/>
        <v>0</v>
      </c>
      <c r="X56">
        <f t="shared" si="31"/>
        <v>0</v>
      </c>
      <c r="Y56" t="e">
        <f>IF(Energy_cumulative_emissions[[#This Row],[Column2]]&gt;0,(Energy_Reg_elec*Details_GIA*$I56)+Y55,0)</f>
        <v>#VALUE!</v>
      </c>
      <c r="Z56">
        <f t="shared" si="32"/>
        <v>0</v>
      </c>
      <c r="AA56">
        <f t="shared" si="33"/>
        <v>0</v>
      </c>
      <c r="AB56">
        <f t="shared" si="34"/>
        <v>0</v>
      </c>
      <c r="AC56">
        <f t="shared" si="35"/>
        <v>0</v>
      </c>
      <c r="AD56">
        <f>IF(Energy_cumulative_emissions[[#This Row],[Column2]]&gt;0,(Energy_Gen_elec+Energy_Gen_nonelec)*Details_GIA*$I56,0)</f>
        <v>0</v>
      </c>
      <c r="AE56">
        <f>SUM(Energy_cumulative_emissions[[#This Row],[Column11]:[Column12]],Energy_cumulative_emissions[[#This Row],[Column19]:[Column20]])</f>
        <v>0</v>
      </c>
      <c r="AF56">
        <f>SUM(Energy_cumulative_emissions[[#This Row],[Column13]:[Column14]],Energy_cumulative_emissions[[#This Row],[Column21]:[Column22]])</f>
        <v>0</v>
      </c>
      <c r="AG56">
        <f>SUM(Energy_cumulative_emissions[[#This Row],[Column15]:[Column16]],Energy_cumulative_emissions[[#This Row],[Column23]:[Column24]])</f>
        <v>0</v>
      </c>
      <c r="AH56" t="e">
        <f>SUM(Energy_cumulative_emissions[[#This Row],[Column17]:[Column18]],Energy_cumulative_emissions[[#This Row],[Column25]:[Column26]])</f>
        <v>#VALUE!</v>
      </c>
      <c r="AI56">
        <f>SUM(Energy_cumulative_emissions[[#This Row],[Column11]:[Column12]],Energy_cumulative_emissions[[#This Row],[Column19]:[Column20]],-Energy_cumulative_emissions[[#This Row],[Column27]])</f>
        <v>0</v>
      </c>
      <c r="AJ56">
        <f>SUM(Energy_cumulative_emissions[[#This Row],[Column13]:[Column14]],Energy_cumulative_emissions[[#This Row],[Column21]:[Column22]],-Energy_cumulative_emissions[[#This Row],[Column28]])</f>
        <v>0</v>
      </c>
      <c r="AK56">
        <f>SUM(Energy_cumulative_emissions[[#This Row],[Column15]:[Column16]],Energy_cumulative_emissions[[#This Row],[Column23]:[Column24]],-Energy_cumulative_emissions[[#This Row],[Column29]])</f>
        <v>0</v>
      </c>
      <c r="AL56" t="e">
        <f>SUM(Energy_cumulative_emissions[[#This Row],[Column17]:[Column18]],Energy_cumulative_emissions[[#This Row],[Column25]:[Column26]],-Energy_cumulative_emissions[[#This Row],[Column30]])</f>
        <v>#VALUE!</v>
      </c>
    </row>
    <row r="57" spans="1:38">
      <c r="A57">
        <v>2069</v>
      </c>
      <c r="B57">
        <f t="shared" si="18"/>
        <v>2069</v>
      </c>
      <c r="C57" s="60">
        <v>0.51900000000000002</v>
      </c>
      <c r="D57" s="60">
        <v>0.216</v>
      </c>
      <c r="E57" s="60">
        <v>0.23300000000000001</v>
      </c>
      <c r="F57" s="60">
        <v>0.21</v>
      </c>
      <c r="G57" s="60">
        <v>0.13600000000000001</v>
      </c>
      <c r="H57" s="60">
        <v>0.21</v>
      </c>
      <c r="I57" s="60">
        <v>2.7E-2</v>
      </c>
      <c r="J57" s="60">
        <v>0.21</v>
      </c>
      <c r="K57">
        <f t="shared" si="19"/>
        <v>0</v>
      </c>
      <c r="L57">
        <f t="shared" si="20"/>
        <v>0</v>
      </c>
      <c r="M57">
        <f t="shared" si="21"/>
        <v>0</v>
      </c>
      <c r="N57">
        <f t="shared" si="22"/>
        <v>0</v>
      </c>
      <c r="O57">
        <f t="shared" si="23"/>
        <v>0</v>
      </c>
      <c r="P57">
        <f t="shared" si="24"/>
        <v>0</v>
      </c>
      <c r="Q57" t="e">
        <f>IF(Energy_cumulative_emissions[[#This Row],[Column2]]&gt;0,(Energy_Reg_elec*Details_GIA*$I57)+Q56,0)</f>
        <v>#VALUE!</v>
      </c>
      <c r="R57">
        <f t="shared" si="25"/>
        <v>0</v>
      </c>
      <c r="S57">
        <f t="shared" si="26"/>
        <v>0</v>
      </c>
      <c r="T57">
        <f t="shared" si="27"/>
        <v>0</v>
      </c>
      <c r="U57">
        <f t="shared" si="28"/>
        <v>0</v>
      </c>
      <c r="V57">
        <f t="shared" si="29"/>
        <v>0</v>
      </c>
      <c r="W57">
        <f t="shared" si="30"/>
        <v>0</v>
      </c>
      <c r="X57">
        <f t="shared" si="31"/>
        <v>0</v>
      </c>
      <c r="Y57" t="e">
        <f>IF(Energy_cumulative_emissions[[#This Row],[Column2]]&gt;0,(Energy_Reg_elec*Details_GIA*$I57)+Y56,0)</f>
        <v>#VALUE!</v>
      </c>
      <c r="Z57">
        <f t="shared" si="32"/>
        <v>0</v>
      </c>
      <c r="AA57">
        <f t="shared" si="33"/>
        <v>0</v>
      </c>
      <c r="AB57">
        <f t="shared" si="34"/>
        <v>0</v>
      </c>
      <c r="AC57">
        <f t="shared" si="35"/>
        <v>0</v>
      </c>
      <c r="AD57">
        <f>IF(Energy_cumulative_emissions[[#This Row],[Column2]]&gt;0,(Energy_Gen_elec+Energy_Gen_nonelec)*Details_GIA*$I57,0)</f>
        <v>0</v>
      </c>
      <c r="AE57">
        <f>SUM(Energy_cumulative_emissions[[#This Row],[Column11]:[Column12]],Energy_cumulative_emissions[[#This Row],[Column19]:[Column20]])</f>
        <v>0</v>
      </c>
      <c r="AF57">
        <f>SUM(Energy_cumulative_emissions[[#This Row],[Column13]:[Column14]],Energy_cumulative_emissions[[#This Row],[Column21]:[Column22]])</f>
        <v>0</v>
      </c>
      <c r="AG57">
        <f>SUM(Energy_cumulative_emissions[[#This Row],[Column15]:[Column16]],Energy_cumulative_emissions[[#This Row],[Column23]:[Column24]])</f>
        <v>0</v>
      </c>
      <c r="AH57" t="e">
        <f>SUM(Energy_cumulative_emissions[[#This Row],[Column17]:[Column18]],Energy_cumulative_emissions[[#This Row],[Column25]:[Column26]])</f>
        <v>#VALUE!</v>
      </c>
      <c r="AI57">
        <f>SUM(Energy_cumulative_emissions[[#This Row],[Column11]:[Column12]],Energy_cumulative_emissions[[#This Row],[Column19]:[Column20]],-Energy_cumulative_emissions[[#This Row],[Column27]])</f>
        <v>0</v>
      </c>
      <c r="AJ57">
        <f>SUM(Energy_cumulative_emissions[[#This Row],[Column13]:[Column14]],Energy_cumulative_emissions[[#This Row],[Column21]:[Column22]],-Energy_cumulative_emissions[[#This Row],[Column28]])</f>
        <v>0</v>
      </c>
      <c r="AK57">
        <f>SUM(Energy_cumulative_emissions[[#This Row],[Column15]:[Column16]],Energy_cumulative_emissions[[#This Row],[Column23]:[Column24]],-Energy_cumulative_emissions[[#This Row],[Column29]])</f>
        <v>0</v>
      </c>
      <c r="AL57" t="e">
        <f>SUM(Energy_cumulative_emissions[[#This Row],[Column17]:[Column18]],Energy_cumulative_emissions[[#This Row],[Column25]:[Column26]],-Energy_cumulative_emissions[[#This Row],[Column30]])</f>
        <v>#VALUE!</v>
      </c>
    </row>
    <row r="58" spans="1:38">
      <c r="A58">
        <v>2070</v>
      </c>
      <c r="B58">
        <f t="shared" si="18"/>
        <v>2070</v>
      </c>
      <c r="C58" s="60">
        <v>0.51900000000000002</v>
      </c>
      <c r="D58" s="60">
        <v>0.216</v>
      </c>
      <c r="E58" s="60">
        <v>0.23300000000000001</v>
      </c>
      <c r="F58" s="60">
        <v>0.21</v>
      </c>
      <c r="G58" s="60">
        <v>0.13600000000000001</v>
      </c>
      <c r="H58" s="60">
        <v>0.21</v>
      </c>
      <c r="I58" s="60">
        <v>2.7E-2</v>
      </c>
      <c r="J58" s="60">
        <v>0.21</v>
      </c>
      <c r="K58">
        <f t="shared" si="19"/>
        <v>0</v>
      </c>
      <c r="L58">
        <f t="shared" si="20"/>
        <v>0</v>
      </c>
      <c r="M58">
        <f t="shared" si="21"/>
        <v>0</v>
      </c>
      <c r="N58">
        <f t="shared" si="22"/>
        <v>0</v>
      </c>
      <c r="O58">
        <f t="shared" si="23"/>
        <v>0</v>
      </c>
      <c r="P58">
        <f t="shared" si="24"/>
        <v>0</v>
      </c>
      <c r="Q58" t="e">
        <f>IF(Energy_cumulative_emissions[[#This Row],[Column2]]&gt;0,(Energy_Reg_elec*Details_GIA*$I58)+Q57,0)</f>
        <v>#VALUE!</v>
      </c>
      <c r="R58">
        <f t="shared" si="25"/>
        <v>0</v>
      </c>
      <c r="S58">
        <f t="shared" si="26"/>
        <v>0</v>
      </c>
      <c r="T58">
        <f t="shared" si="27"/>
        <v>0</v>
      </c>
      <c r="U58">
        <f t="shared" si="28"/>
        <v>0</v>
      </c>
      <c r="V58">
        <f t="shared" si="29"/>
        <v>0</v>
      </c>
      <c r="W58">
        <f t="shared" si="30"/>
        <v>0</v>
      </c>
      <c r="X58">
        <f t="shared" si="31"/>
        <v>0</v>
      </c>
      <c r="Y58" t="e">
        <f>IF(Energy_cumulative_emissions[[#This Row],[Column2]]&gt;0,(Energy_Reg_elec*Details_GIA*$I58)+Y57,0)</f>
        <v>#VALUE!</v>
      </c>
      <c r="Z58">
        <f t="shared" si="32"/>
        <v>0</v>
      </c>
      <c r="AA58">
        <f t="shared" si="33"/>
        <v>0</v>
      </c>
      <c r="AB58">
        <f t="shared" si="34"/>
        <v>0</v>
      </c>
      <c r="AC58">
        <f t="shared" si="35"/>
        <v>0</v>
      </c>
      <c r="AD58">
        <f>IF(Energy_cumulative_emissions[[#This Row],[Column2]]&gt;0,(Energy_Gen_elec+Energy_Gen_nonelec)*Details_GIA*$I58,0)</f>
        <v>0</v>
      </c>
      <c r="AE58">
        <f>SUM(Energy_cumulative_emissions[[#This Row],[Column11]:[Column12]],Energy_cumulative_emissions[[#This Row],[Column19]:[Column20]])</f>
        <v>0</v>
      </c>
      <c r="AF58">
        <f>SUM(Energy_cumulative_emissions[[#This Row],[Column13]:[Column14]],Energy_cumulative_emissions[[#This Row],[Column21]:[Column22]])</f>
        <v>0</v>
      </c>
      <c r="AG58">
        <f>SUM(Energy_cumulative_emissions[[#This Row],[Column15]:[Column16]],Energy_cumulative_emissions[[#This Row],[Column23]:[Column24]])</f>
        <v>0</v>
      </c>
      <c r="AH58" t="e">
        <f>SUM(Energy_cumulative_emissions[[#This Row],[Column17]:[Column18]],Energy_cumulative_emissions[[#This Row],[Column25]:[Column26]])</f>
        <v>#VALUE!</v>
      </c>
      <c r="AI58">
        <f>SUM(Energy_cumulative_emissions[[#This Row],[Column11]:[Column12]],Energy_cumulative_emissions[[#This Row],[Column19]:[Column20]],-Energy_cumulative_emissions[[#This Row],[Column27]])</f>
        <v>0</v>
      </c>
      <c r="AJ58">
        <f>SUM(Energy_cumulative_emissions[[#This Row],[Column13]:[Column14]],Energy_cumulative_emissions[[#This Row],[Column21]:[Column22]],-Energy_cumulative_emissions[[#This Row],[Column28]])</f>
        <v>0</v>
      </c>
      <c r="AK58">
        <f>SUM(Energy_cumulative_emissions[[#This Row],[Column15]:[Column16]],Energy_cumulative_emissions[[#This Row],[Column23]:[Column24]],-Energy_cumulative_emissions[[#This Row],[Column29]])</f>
        <v>0</v>
      </c>
      <c r="AL58" t="e">
        <f>SUM(Energy_cumulative_emissions[[#This Row],[Column17]:[Column18]],Energy_cumulative_emissions[[#This Row],[Column25]:[Column26]],-Energy_cumulative_emissions[[#This Row],[Column30]])</f>
        <v>#VALUE!</v>
      </c>
    </row>
    <row r="59" spans="1:38">
      <c r="A59">
        <v>2071</v>
      </c>
      <c r="B59">
        <f t="shared" si="18"/>
        <v>2071</v>
      </c>
      <c r="C59" s="60">
        <v>0.51900000000000002</v>
      </c>
      <c r="D59" s="60">
        <v>0.216</v>
      </c>
      <c r="E59" s="60">
        <v>0.23300000000000001</v>
      </c>
      <c r="F59" s="60">
        <v>0.21</v>
      </c>
      <c r="G59" s="60">
        <v>0.13600000000000001</v>
      </c>
      <c r="H59" s="60">
        <v>0.21</v>
      </c>
      <c r="I59" s="60">
        <v>2.7E-2</v>
      </c>
      <c r="J59" s="60">
        <v>0.21</v>
      </c>
      <c r="K59">
        <f t="shared" si="19"/>
        <v>0</v>
      </c>
      <c r="L59">
        <f t="shared" si="20"/>
        <v>0</v>
      </c>
      <c r="M59">
        <f t="shared" si="21"/>
        <v>0</v>
      </c>
      <c r="N59">
        <f t="shared" si="22"/>
        <v>0</v>
      </c>
      <c r="O59">
        <f t="shared" si="23"/>
        <v>0</v>
      </c>
      <c r="P59">
        <f t="shared" si="24"/>
        <v>0</v>
      </c>
      <c r="Q59" t="e">
        <f>IF(Energy_cumulative_emissions[[#This Row],[Column2]]&gt;0,(Energy_Reg_elec*Details_GIA*$I59)+Q58,0)</f>
        <v>#VALUE!</v>
      </c>
      <c r="R59">
        <f t="shared" si="25"/>
        <v>0</v>
      </c>
      <c r="S59">
        <f t="shared" si="26"/>
        <v>0</v>
      </c>
      <c r="T59">
        <f t="shared" si="27"/>
        <v>0</v>
      </c>
      <c r="U59">
        <f t="shared" si="28"/>
        <v>0</v>
      </c>
      <c r="V59">
        <f t="shared" si="29"/>
        <v>0</v>
      </c>
      <c r="W59">
        <f t="shared" si="30"/>
        <v>0</v>
      </c>
      <c r="X59">
        <f t="shared" si="31"/>
        <v>0</v>
      </c>
      <c r="Y59" t="e">
        <f>IF(Energy_cumulative_emissions[[#This Row],[Column2]]&gt;0,(Energy_Reg_elec*Details_GIA*$I59)+Y58,0)</f>
        <v>#VALUE!</v>
      </c>
      <c r="Z59">
        <f t="shared" si="32"/>
        <v>0</v>
      </c>
      <c r="AA59">
        <f t="shared" si="33"/>
        <v>0</v>
      </c>
      <c r="AB59">
        <f t="shared" si="34"/>
        <v>0</v>
      </c>
      <c r="AC59">
        <f t="shared" si="35"/>
        <v>0</v>
      </c>
      <c r="AD59">
        <f>IF(Energy_cumulative_emissions[[#This Row],[Column2]]&gt;0,(Energy_Gen_elec+Energy_Gen_nonelec)*Details_GIA*$I59,0)</f>
        <v>0</v>
      </c>
      <c r="AE59">
        <f>SUM(Energy_cumulative_emissions[[#This Row],[Column11]:[Column12]],Energy_cumulative_emissions[[#This Row],[Column19]:[Column20]])</f>
        <v>0</v>
      </c>
      <c r="AF59">
        <f>SUM(Energy_cumulative_emissions[[#This Row],[Column13]:[Column14]],Energy_cumulative_emissions[[#This Row],[Column21]:[Column22]])</f>
        <v>0</v>
      </c>
      <c r="AG59">
        <f>SUM(Energy_cumulative_emissions[[#This Row],[Column15]:[Column16]],Energy_cumulative_emissions[[#This Row],[Column23]:[Column24]])</f>
        <v>0</v>
      </c>
      <c r="AH59" t="e">
        <f>SUM(Energy_cumulative_emissions[[#This Row],[Column17]:[Column18]],Energy_cumulative_emissions[[#This Row],[Column25]:[Column26]])</f>
        <v>#VALUE!</v>
      </c>
      <c r="AI59">
        <f>SUM(Energy_cumulative_emissions[[#This Row],[Column11]:[Column12]],Energy_cumulative_emissions[[#This Row],[Column19]:[Column20]],-Energy_cumulative_emissions[[#This Row],[Column27]])</f>
        <v>0</v>
      </c>
      <c r="AJ59">
        <f>SUM(Energy_cumulative_emissions[[#This Row],[Column13]:[Column14]],Energy_cumulative_emissions[[#This Row],[Column21]:[Column22]],-Energy_cumulative_emissions[[#This Row],[Column28]])</f>
        <v>0</v>
      </c>
      <c r="AK59">
        <f>SUM(Energy_cumulative_emissions[[#This Row],[Column15]:[Column16]],Energy_cumulative_emissions[[#This Row],[Column23]:[Column24]],-Energy_cumulative_emissions[[#This Row],[Column29]])</f>
        <v>0</v>
      </c>
      <c r="AL59" t="e">
        <f>SUM(Energy_cumulative_emissions[[#This Row],[Column17]:[Column18]],Energy_cumulative_emissions[[#This Row],[Column25]:[Column26]],-Energy_cumulative_emissions[[#This Row],[Column30]])</f>
        <v>#VALUE!</v>
      </c>
    </row>
    <row r="60" spans="1:38">
      <c r="A60">
        <v>2072</v>
      </c>
      <c r="B60">
        <f t="shared" si="18"/>
        <v>2072</v>
      </c>
      <c r="C60" s="60">
        <v>0.51900000000000002</v>
      </c>
      <c r="D60" s="60">
        <v>0.216</v>
      </c>
      <c r="E60" s="60">
        <v>0.23300000000000001</v>
      </c>
      <c r="F60" s="60">
        <v>0.21</v>
      </c>
      <c r="G60" s="60">
        <v>0.13600000000000001</v>
      </c>
      <c r="H60" s="60">
        <v>0.21</v>
      </c>
      <c r="I60" s="60">
        <v>2.7E-2</v>
      </c>
      <c r="J60" s="60">
        <v>0.21</v>
      </c>
      <c r="K60">
        <f t="shared" si="19"/>
        <v>0</v>
      </c>
      <c r="L60">
        <f t="shared" si="20"/>
        <v>0</v>
      </c>
      <c r="M60">
        <f t="shared" si="21"/>
        <v>0</v>
      </c>
      <c r="N60">
        <f t="shared" si="22"/>
        <v>0</v>
      </c>
      <c r="O60">
        <f t="shared" si="23"/>
        <v>0</v>
      </c>
      <c r="P60">
        <f t="shared" si="24"/>
        <v>0</v>
      </c>
      <c r="Q60" t="e">
        <f>IF(Energy_cumulative_emissions[[#This Row],[Column2]]&gt;0,(Energy_Reg_elec*Details_GIA*$I60)+Q59,0)</f>
        <v>#VALUE!</v>
      </c>
      <c r="R60">
        <f t="shared" si="25"/>
        <v>0</v>
      </c>
      <c r="S60">
        <f t="shared" si="26"/>
        <v>0</v>
      </c>
      <c r="T60">
        <f t="shared" si="27"/>
        <v>0</v>
      </c>
      <c r="U60">
        <f t="shared" si="28"/>
        <v>0</v>
      </c>
      <c r="V60">
        <f t="shared" si="29"/>
        <v>0</v>
      </c>
      <c r="W60">
        <f t="shared" si="30"/>
        <v>0</v>
      </c>
      <c r="X60">
        <f t="shared" si="31"/>
        <v>0</v>
      </c>
      <c r="Y60" t="e">
        <f>IF(Energy_cumulative_emissions[[#This Row],[Column2]]&gt;0,(Energy_Reg_elec*Details_GIA*$I60)+Y59,0)</f>
        <v>#VALUE!</v>
      </c>
      <c r="Z60">
        <f t="shared" si="32"/>
        <v>0</v>
      </c>
      <c r="AA60">
        <f t="shared" si="33"/>
        <v>0</v>
      </c>
      <c r="AB60">
        <f t="shared" si="34"/>
        <v>0</v>
      </c>
      <c r="AC60">
        <f t="shared" si="35"/>
        <v>0</v>
      </c>
      <c r="AD60">
        <f>IF(Energy_cumulative_emissions[[#This Row],[Column2]]&gt;0,(Energy_Gen_elec+Energy_Gen_nonelec)*Details_GIA*$I60,0)</f>
        <v>0</v>
      </c>
      <c r="AE60">
        <f>SUM(Energy_cumulative_emissions[[#This Row],[Column11]:[Column12]],Energy_cumulative_emissions[[#This Row],[Column19]:[Column20]])</f>
        <v>0</v>
      </c>
      <c r="AF60">
        <f>SUM(Energy_cumulative_emissions[[#This Row],[Column13]:[Column14]],Energy_cumulative_emissions[[#This Row],[Column21]:[Column22]])</f>
        <v>0</v>
      </c>
      <c r="AG60">
        <f>SUM(Energy_cumulative_emissions[[#This Row],[Column15]:[Column16]],Energy_cumulative_emissions[[#This Row],[Column23]:[Column24]])</f>
        <v>0</v>
      </c>
      <c r="AH60" t="e">
        <f>SUM(Energy_cumulative_emissions[[#This Row],[Column17]:[Column18]],Energy_cumulative_emissions[[#This Row],[Column25]:[Column26]])</f>
        <v>#VALUE!</v>
      </c>
      <c r="AI60">
        <f>SUM(Energy_cumulative_emissions[[#This Row],[Column11]:[Column12]],Energy_cumulative_emissions[[#This Row],[Column19]:[Column20]],-Energy_cumulative_emissions[[#This Row],[Column27]])</f>
        <v>0</v>
      </c>
      <c r="AJ60">
        <f>SUM(Energy_cumulative_emissions[[#This Row],[Column13]:[Column14]],Energy_cumulative_emissions[[#This Row],[Column21]:[Column22]],-Energy_cumulative_emissions[[#This Row],[Column28]])</f>
        <v>0</v>
      </c>
      <c r="AK60">
        <f>SUM(Energy_cumulative_emissions[[#This Row],[Column15]:[Column16]],Energy_cumulative_emissions[[#This Row],[Column23]:[Column24]],-Energy_cumulative_emissions[[#This Row],[Column29]])</f>
        <v>0</v>
      </c>
      <c r="AL60" t="e">
        <f>SUM(Energy_cumulative_emissions[[#This Row],[Column17]:[Column18]],Energy_cumulative_emissions[[#This Row],[Column25]:[Column26]],-Energy_cumulative_emissions[[#This Row],[Column30]])</f>
        <v>#VALUE!</v>
      </c>
    </row>
    <row r="61" spans="1:38">
      <c r="A61">
        <v>2073</v>
      </c>
      <c r="B61">
        <f t="shared" si="18"/>
        <v>2073</v>
      </c>
      <c r="C61" s="60">
        <v>0.51900000000000002</v>
      </c>
      <c r="D61" s="60">
        <v>0.216</v>
      </c>
      <c r="E61" s="60">
        <v>0.23300000000000001</v>
      </c>
      <c r="F61" s="60">
        <v>0.21</v>
      </c>
      <c r="G61" s="60">
        <v>0.13600000000000001</v>
      </c>
      <c r="H61" s="60">
        <v>0.21</v>
      </c>
      <c r="I61" s="60">
        <v>2.7E-2</v>
      </c>
      <c r="J61" s="60">
        <v>0.21</v>
      </c>
      <c r="K61">
        <f t="shared" si="19"/>
        <v>0</v>
      </c>
      <c r="L61">
        <f t="shared" si="20"/>
        <v>0</v>
      </c>
      <c r="M61">
        <f t="shared" si="21"/>
        <v>0</v>
      </c>
      <c r="N61">
        <f t="shared" si="22"/>
        <v>0</v>
      </c>
      <c r="O61">
        <f t="shared" si="23"/>
        <v>0</v>
      </c>
      <c r="P61">
        <f t="shared" si="24"/>
        <v>0</v>
      </c>
      <c r="Q61" t="e">
        <f>IF(Energy_cumulative_emissions[[#This Row],[Column2]]&gt;0,(Energy_Reg_elec*Details_GIA*$I61)+Q60,0)</f>
        <v>#VALUE!</v>
      </c>
      <c r="R61">
        <f t="shared" si="25"/>
        <v>0</v>
      </c>
      <c r="S61">
        <f t="shared" si="26"/>
        <v>0</v>
      </c>
      <c r="T61">
        <f t="shared" si="27"/>
        <v>0</v>
      </c>
      <c r="U61">
        <f t="shared" si="28"/>
        <v>0</v>
      </c>
      <c r="V61">
        <f t="shared" si="29"/>
        <v>0</v>
      </c>
      <c r="W61">
        <f t="shared" si="30"/>
        <v>0</v>
      </c>
      <c r="X61">
        <f t="shared" si="31"/>
        <v>0</v>
      </c>
      <c r="Y61" t="e">
        <f>IF(Energy_cumulative_emissions[[#This Row],[Column2]]&gt;0,(Energy_Reg_elec*Details_GIA*$I61)+Y60,0)</f>
        <v>#VALUE!</v>
      </c>
      <c r="Z61">
        <f t="shared" si="32"/>
        <v>0</v>
      </c>
      <c r="AA61">
        <f t="shared" si="33"/>
        <v>0</v>
      </c>
      <c r="AB61">
        <f t="shared" si="34"/>
        <v>0</v>
      </c>
      <c r="AC61">
        <f t="shared" si="35"/>
        <v>0</v>
      </c>
      <c r="AD61">
        <f>IF(Energy_cumulative_emissions[[#This Row],[Column2]]&gt;0,(Energy_Gen_elec+Energy_Gen_nonelec)*Details_GIA*$I61,0)</f>
        <v>0</v>
      </c>
      <c r="AE61">
        <f>SUM(Energy_cumulative_emissions[[#This Row],[Column11]:[Column12]],Energy_cumulative_emissions[[#This Row],[Column19]:[Column20]])</f>
        <v>0</v>
      </c>
      <c r="AF61">
        <f>SUM(Energy_cumulative_emissions[[#This Row],[Column13]:[Column14]],Energy_cumulative_emissions[[#This Row],[Column21]:[Column22]])</f>
        <v>0</v>
      </c>
      <c r="AG61">
        <f>SUM(Energy_cumulative_emissions[[#This Row],[Column15]:[Column16]],Energy_cumulative_emissions[[#This Row],[Column23]:[Column24]])</f>
        <v>0</v>
      </c>
      <c r="AH61" t="e">
        <f>SUM(Energy_cumulative_emissions[[#This Row],[Column17]:[Column18]],Energy_cumulative_emissions[[#This Row],[Column25]:[Column26]])</f>
        <v>#VALUE!</v>
      </c>
      <c r="AI61">
        <f>SUM(Energy_cumulative_emissions[[#This Row],[Column11]:[Column12]],Energy_cumulative_emissions[[#This Row],[Column19]:[Column20]],-Energy_cumulative_emissions[[#This Row],[Column27]])</f>
        <v>0</v>
      </c>
      <c r="AJ61">
        <f>SUM(Energy_cumulative_emissions[[#This Row],[Column13]:[Column14]],Energy_cumulative_emissions[[#This Row],[Column21]:[Column22]],-Energy_cumulative_emissions[[#This Row],[Column28]])</f>
        <v>0</v>
      </c>
      <c r="AK61">
        <f>SUM(Energy_cumulative_emissions[[#This Row],[Column15]:[Column16]],Energy_cumulative_emissions[[#This Row],[Column23]:[Column24]],-Energy_cumulative_emissions[[#This Row],[Column29]])</f>
        <v>0</v>
      </c>
      <c r="AL61" t="e">
        <f>SUM(Energy_cumulative_emissions[[#This Row],[Column17]:[Column18]],Energy_cumulative_emissions[[#This Row],[Column25]:[Column26]],-Energy_cumulative_emissions[[#This Row],[Column30]])</f>
        <v>#VALUE!</v>
      </c>
    </row>
    <row r="62" spans="1:38">
      <c r="A62">
        <v>2074</v>
      </c>
      <c r="B62">
        <f t="shared" si="18"/>
        <v>2074</v>
      </c>
      <c r="C62" s="60">
        <v>0.51900000000000002</v>
      </c>
      <c r="D62" s="60">
        <v>0.216</v>
      </c>
      <c r="E62" s="60">
        <v>0.23300000000000001</v>
      </c>
      <c r="F62" s="60">
        <v>0.21</v>
      </c>
      <c r="G62" s="60">
        <v>0.13600000000000001</v>
      </c>
      <c r="H62" s="60">
        <v>0.21</v>
      </c>
      <c r="I62" s="60">
        <v>2.7E-2</v>
      </c>
      <c r="J62" s="60">
        <v>0.21</v>
      </c>
      <c r="K62">
        <f t="shared" si="19"/>
        <v>0</v>
      </c>
      <c r="L62">
        <f t="shared" si="20"/>
        <v>0</v>
      </c>
      <c r="M62">
        <f t="shared" si="21"/>
        <v>0</v>
      </c>
      <c r="N62">
        <f t="shared" si="22"/>
        <v>0</v>
      </c>
      <c r="O62">
        <f t="shared" si="23"/>
        <v>0</v>
      </c>
      <c r="P62">
        <f t="shared" si="24"/>
        <v>0</v>
      </c>
      <c r="Q62" t="e">
        <f>IF(Energy_cumulative_emissions[[#This Row],[Column2]]&gt;0,(Energy_Reg_elec*Details_GIA*$I62)+Q61,0)</f>
        <v>#VALUE!</v>
      </c>
      <c r="R62">
        <f t="shared" si="25"/>
        <v>0</v>
      </c>
      <c r="S62">
        <f t="shared" si="26"/>
        <v>0</v>
      </c>
      <c r="T62">
        <f t="shared" si="27"/>
        <v>0</v>
      </c>
      <c r="U62">
        <f t="shared" si="28"/>
        <v>0</v>
      </c>
      <c r="V62">
        <f t="shared" si="29"/>
        <v>0</v>
      </c>
      <c r="W62">
        <f t="shared" si="30"/>
        <v>0</v>
      </c>
      <c r="X62">
        <f t="shared" si="31"/>
        <v>0</v>
      </c>
      <c r="Y62" t="e">
        <f>IF(Energy_cumulative_emissions[[#This Row],[Column2]]&gt;0,(Energy_Reg_elec*Details_GIA*$I62)+Y61,0)</f>
        <v>#VALUE!</v>
      </c>
      <c r="Z62">
        <f t="shared" si="32"/>
        <v>0</v>
      </c>
      <c r="AA62">
        <f t="shared" si="33"/>
        <v>0</v>
      </c>
      <c r="AB62">
        <f t="shared" si="34"/>
        <v>0</v>
      </c>
      <c r="AC62">
        <f t="shared" si="35"/>
        <v>0</v>
      </c>
      <c r="AD62">
        <f>IF(Energy_cumulative_emissions[[#This Row],[Column2]]&gt;0,(Energy_Gen_elec+Energy_Gen_nonelec)*Details_GIA*$I62,0)</f>
        <v>0</v>
      </c>
      <c r="AE62">
        <f>SUM(Energy_cumulative_emissions[[#This Row],[Column11]:[Column12]],Energy_cumulative_emissions[[#This Row],[Column19]:[Column20]])</f>
        <v>0</v>
      </c>
      <c r="AF62">
        <f>SUM(Energy_cumulative_emissions[[#This Row],[Column13]:[Column14]],Energy_cumulative_emissions[[#This Row],[Column21]:[Column22]])</f>
        <v>0</v>
      </c>
      <c r="AG62">
        <f>SUM(Energy_cumulative_emissions[[#This Row],[Column15]:[Column16]],Energy_cumulative_emissions[[#This Row],[Column23]:[Column24]])</f>
        <v>0</v>
      </c>
      <c r="AH62" t="e">
        <f>SUM(Energy_cumulative_emissions[[#This Row],[Column17]:[Column18]],Energy_cumulative_emissions[[#This Row],[Column25]:[Column26]])</f>
        <v>#VALUE!</v>
      </c>
      <c r="AI62">
        <f>SUM(Energy_cumulative_emissions[[#This Row],[Column11]:[Column12]],Energy_cumulative_emissions[[#This Row],[Column19]:[Column20]],-Energy_cumulative_emissions[[#This Row],[Column27]])</f>
        <v>0</v>
      </c>
      <c r="AJ62">
        <f>SUM(Energy_cumulative_emissions[[#This Row],[Column13]:[Column14]],Energy_cumulative_emissions[[#This Row],[Column21]:[Column22]],-Energy_cumulative_emissions[[#This Row],[Column28]])</f>
        <v>0</v>
      </c>
      <c r="AK62">
        <f>SUM(Energy_cumulative_emissions[[#This Row],[Column15]:[Column16]],Energy_cumulative_emissions[[#This Row],[Column23]:[Column24]],-Energy_cumulative_emissions[[#This Row],[Column29]])</f>
        <v>0</v>
      </c>
      <c r="AL62" t="e">
        <f>SUM(Energy_cumulative_emissions[[#This Row],[Column17]:[Column18]],Energy_cumulative_emissions[[#This Row],[Column25]:[Column26]],-Energy_cumulative_emissions[[#This Row],[Column30]])</f>
        <v>#VALUE!</v>
      </c>
    </row>
    <row r="63" spans="1:38">
      <c r="A63">
        <v>2075</v>
      </c>
      <c r="B63">
        <f t="shared" si="18"/>
        <v>2075</v>
      </c>
      <c r="C63" s="60">
        <v>0.51900000000000002</v>
      </c>
      <c r="D63" s="60">
        <v>0.216</v>
      </c>
      <c r="E63" s="60">
        <v>0.23300000000000001</v>
      </c>
      <c r="F63" s="60">
        <v>0.21</v>
      </c>
      <c r="G63" s="60">
        <v>0.13600000000000001</v>
      </c>
      <c r="H63" s="60">
        <v>0.21</v>
      </c>
      <c r="I63" s="60">
        <v>2.7E-2</v>
      </c>
      <c r="J63" s="60">
        <v>0.21</v>
      </c>
      <c r="K63">
        <f t="shared" si="19"/>
        <v>0</v>
      </c>
      <c r="L63">
        <f t="shared" si="20"/>
        <v>0</v>
      </c>
      <c r="M63">
        <f t="shared" si="21"/>
        <v>0</v>
      </c>
      <c r="N63">
        <f t="shared" si="22"/>
        <v>0</v>
      </c>
      <c r="O63">
        <f t="shared" si="23"/>
        <v>0</v>
      </c>
      <c r="P63">
        <f t="shared" si="24"/>
        <v>0</v>
      </c>
      <c r="Q63" t="e">
        <f>IF(Energy_cumulative_emissions[[#This Row],[Column2]]&gt;0,(Energy_Reg_elec*Details_GIA*$I63)+Q62,0)</f>
        <v>#VALUE!</v>
      </c>
      <c r="R63">
        <f t="shared" si="25"/>
        <v>0</v>
      </c>
      <c r="S63">
        <f t="shared" si="26"/>
        <v>0</v>
      </c>
      <c r="T63">
        <f t="shared" si="27"/>
        <v>0</v>
      </c>
      <c r="U63">
        <f t="shared" si="28"/>
        <v>0</v>
      </c>
      <c r="V63">
        <f t="shared" si="29"/>
        <v>0</v>
      </c>
      <c r="W63">
        <f t="shared" si="30"/>
        <v>0</v>
      </c>
      <c r="X63">
        <f t="shared" si="31"/>
        <v>0</v>
      </c>
      <c r="Y63" t="e">
        <f>IF(Energy_cumulative_emissions[[#This Row],[Column2]]&gt;0,(Energy_Reg_elec*Details_GIA*$I63)+Y62,0)</f>
        <v>#VALUE!</v>
      </c>
      <c r="Z63">
        <f t="shared" si="32"/>
        <v>0</v>
      </c>
      <c r="AA63">
        <f t="shared" si="33"/>
        <v>0</v>
      </c>
      <c r="AB63">
        <f t="shared" si="34"/>
        <v>0</v>
      </c>
      <c r="AC63">
        <f t="shared" si="35"/>
        <v>0</v>
      </c>
      <c r="AD63">
        <f>IF(Energy_cumulative_emissions[[#This Row],[Column2]]&gt;0,(Energy_Gen_elec+Energy_Gen_nonelec)*Details_GIA*$I63,0)</f>
        <v>0</v>
      </c>
      <c r="AE63">
        <f>SUM(Energy_cumulative_emissions[[#This Row],[Column11]:[Column12]],Energy_cumulative_emissions[[#This Row],[Column19]:[Column20]])</f>
        <v>0</v>
      </c>
      <c r="AF63">
        <f>SUM(Energy_cumulative_emissions[[#This Row],[Column13]:[Column14]],Energy_cumulative_emissions[[#This Row],[Column21]:[Column22]])</f>
        <v>0</v>
      </c>
      <c r="AG63">
        <f>SUM(Energy_cumulative_emissions[[#This Row],[Column15]:[Column16]],Energy_cumulative_emissions[[#This Row],[Column23]:[Column24]])</f>
        <v>0</v>
      </c>
      <c r="AH63" t="e">
        <f>SUM(Energy_cumulative_emissions[[#This Row],[Column17]:[Column18]],Energy_cumulative_emissions[[#This Row],[Column25]:[Column26]])</f>
        <v>#VALUE!</v>
      </c>
      <c r="AI63">
        <f>SUM(Energy_cumulative_emissions[[#This Row],[Column11]:[Column12]],Energy_cumulative_emissions[[#This Row],[Column19]:[Column20]],-Energy_cumulative_emissions[[#This Row],[Column27]])</f>
        <v>0</v>
      </c>
      <c r="AJ63">
        <f>SUM(Energy_cumulative_emissions[[#This Row],[Column13]:[Column14]],Energy_cumulative_emissions[[#This Row],[Column21]:[Column22]],-Energy_cumulative_emissions[[#This Row],[Column28]])</f>
        <v>0</v>
      </c>
      <c r="AK63">
        <f>SUM(Energy_cumulative_emissions[[#This Row],[Column15]:[Column16]],Energy_cumulative_emissions[[#This Row],[Column23]:[Column24]],-Energy_cumulative_emissions[[#This Row],[Column29]])</f>
        <v>0</v>
      </c>
      <c r="AL63" t="e">
        <f>SUM(Energy_cumulative_emissions[[#This Row],[Column17]:[Column18]],Energy_cumulative_emissions[[#This Row],[Column25]:[Column26]],-Energy_cumulative_emissions[[#This Row],[Column30]])</f>
        <v>#VALUE!</v>
      </c>
    </row>
    <row r="64" spans="1:38">
      <c r="A64">
        <v>2076</v>
      </c>
      <c r="B64">
        <f t="shared" si="18"/>
        <v>2076</v>
      </c>
      <c r="C64" s="60">
        <v>0.51900000000000002</v>
      </c>
      <c r="D64" s="60">
        <v>0.216</v>
      </c>
      <c r="E64" s="60">
        <v>0.23300000000000001</v>
      </c>
      <c r="F64" s="60">
        <v>0.21</v>
      </c>
      <c r="G64" s="60">
        <v>0.13600000000000001</v>
      </c>
      <c r="H64" s="60">
        <v>0.21</v>
      </c>
      <c r="I64" s="60">
        <v>2.7E-2</v>
      </c>
      <c r="J64" s="60">
        <v>0.21</v>
      </c>
      <c r="K64">
        <f t="shared" si="19"/>
        <v>0</v>
      </c>
      <c r="L64">
        <f t="shared" si="20"/>
        <v>0</v>
      </c>
      <c r="M64">
        <f t="shared" si="21"/>
        <v>0</v>
      </c>
      <c r="N64">
        <f t="shared" si="22"/>
        <v>0</v>
      </c>
      <c r="O64">
        <f t="shared" si="23"/>
        <v>0</v>
      </c>
      <c r="P64">
        <f t="shared" si="24"/>
        <v>0</v>
      </c>
      <c r="Q64" t="e">
        <f>IF(Energy_cumulative_emissions[[#This Row],[Column2]]&gt;0,(Energy_Reg_elec*Details_GIA*$I64)+Q63,0)</f>
        <v>#VALUE!</v>
      </c>
      <c r="R64">
        <f t="shared" si="25"/>
        <v>0</v>
      </c>
      <c r="S64">
        <f t="shared" si="26"/>
        <v>0</v>
      </c>
      <c r="T64">
        <f t="shared" si="27"/>
        <v>0</v>
      </c>
      <c r="U64">
        <f t="shared" si="28"/>
        <v>0</v>
      </c>
      <c r="V64">
        <f t="shared" si="29"/>
        <v>0</v>
      </c>
      <c r="W64">
        <f t="shared" si="30"/>
        <v>0</v>
      </c>
      <c r="X64">
        <f t="shared" si="31"/>
        <v>0</v>
      </c>
      <c r="Y64" t="e">
        <f>IF(Energy_cumulative_emissions[[#This Row],[Column2]]&gt;0,(Energy_Reg_elec*Details_GIA*$I64)+Y63,0)</f>
        <v>#VALUE!</v>
      </c>
      <c r="Z64">
        <f t="shared" si="32"/>
        <v>0</v>
      </c>
      <c r="AA64">
        <f t="shared" si="33"/>
        <v>0</v>
      </c>
      <c r="AB64">
        <f t="shared" si="34"/>
        <v>0</v>
      </c>
      <c r="AC64">
        <f t="shared" si="35"/>
        <v>0</v>
      </c>
      <c r="AD64">
        <f>IF(Energy_cumulative_emissions[[#This Row],[Column2]]&gt;0,(Energy_Gen_elec+Energy_Gen_nonelec)*Details_GIA*$I64,0)</f>
        <v>0</v>
      </c>
      <c r="AE64">
        <f>SUM(Energy_cumulative_emissions[[#This Row],[Column11]:[Column12]],Energy_cumulative_emissions[[#This Row],[Column19]:[Column20]])</f>
        <v>0</v>
      </c>
      <c r="AF64">
        <f>SUM(Energy_cumulative_emissions[[#This Row],[Column13]:[Column14]],Energy_cumulative_emissions[[#This Row],[Column21]:[Column22]])</f>
        <v>0</v>
      </c>
      <c r="AG64">
        <f>SUM(Energy_cumulative_emissions[[#This Row],[Column15]:[Column16]],Energy_cumulative_emissions[[#This Row],[Column23]:[Column24]])</f>
        <v>0</v>
      </c>
      <c r="AH64" t="e">
        <f>SUM(Energy_cumulative_emissions[[#This Row],[Column17]:[Column18]],Energy_cumulative_emissions[[#This Row],[Column25]:[Column26]])</f>
        <v>#VALUE!</v>
      </c>
      <c r="AI64">
        <f>SUM(Energy_cumulative_emissions[[#This Row],[Column11]:[Column12]],Energy_cumulative_emissions[[#This Row],[Column19]:[Column20]],-Energy_cumulative_emissions[[#This Row],[Column27]])</f>
        <v>0</v>
      </c>
      <c r="AJ64">
        <f>SUM(Energy_cumulative_emissions[[#This Row],[Column13]:[Column14]],Energy_cumulative_emissions[[#This Row],[Column21]:[Column22]],-Energy_cumulative_emissions[[#This Row],[Column28]])</f>
        <v>0</v>
      </c>
      <c r="AK64">
        <f>SUM(Energy_cumulative_emissions[[#This Row],[Column15]:[Column16]],Energy_cumulative_emissions[[#This Row],[Column23]:[Column24]],-Energy_cumulative_emissions[[#This Row],[Column29]])</f>
        <v>0</v>
      </c>
      <c r="AL64" t="e">
        <f>SUM(Energy_cumulative_emissions[[#This Row],[Column17]:[Column18]],Energy_cumulative_emissions[[#This Row],[Column25]:[Column26]],-Energy_cumulative_emissions[[#This Row],[Column30]])</f>
        <v>#VALUE!</v>
      </c>
    </row>
    <row r="65" spans="1:38">
      <c r="A65">
        <v>2077</v>
      </c>
      <c r="B65">
        <f t="shared" si="18"/>
        <v>2077</v>
      </c>
      <c r="C65" s="60">
        <v>0.51900000000000002</v>
      </c>
      <c r="D65" s="60">
        <v>0.216</v>
      </c>
      <c r="E65" s="60">
        <v>0.23300000000000001</v>
      </c>
      <c r="F65" s="60">
        <v>0.21</v>
      </c>
      <c r="G65" s="60">
        <v>0.13600000000000001</v>
      </c>
      <c r="H65" s="60">
        <v>0.21</v>
      </c>
      <c r="I65" s="60">
        <v>2.7E-2</v>
      </c>
      <c r="J65" s="60">
        <v>0.21</v>
      </c>
      <c r="K65">
        <f t="shared" si="19"/>
        <v>0</v>
      </c>
      <c r="L65">
        <f t="shared" si="20"/>
        <v>0</v>
      </c>
      <c r="M65">
        <f t="shared" si="21"/>
        <v>0</v>
      </c>
      <c r="N65">
        <f t="shared" si="22"/>
        <v>0</v>
      </c>
      <c r="O65">
        <f t="shared" si="23"/>
        <v>0</v>
      </c>
      <c r="P65">
        <f t="shared" si="24"/>
        <v>0</v>
      </c>
      <c r="Q65" t="e">
        <f>IF(Energy_cumulative_emissions[[#This Row],[Column2]]&gt;0,(Energy_Reg_elec*Details_GIA*$I65)+Q64,0)</f>
        <v>#VALUE!</v>
      </c>
      <c r="R65">
        <f t="shared" si="25"/>
        <v>0</v>
      </c>
      <c r="S65">
        <f t="shared" si="26"/>
        <v>0</v>
      </c>
      <c r="T65">
        <f t="shared" si="27"/>
        <v>0</v>
      </c>
      <c r="U65">
        <f t="shared" si="28"/>
        <v>0</v>
      </c>
      <c r="V65">
        <f t="shared" si="29"/>
        <v>0</v>
      </c>
      <c r="W65">
        <f t="shared" si="30"/>
        <v>0</v>
      </c>
      <c r="X65">
        <f t="shared" si="31"/>
        <v>0</v>
      </c>
      <c r="Y65" t="e">
        <f>IF(Energy_cumulative_emissions[[#This Row],[Column2]]&gt;0,(Energy_Reg_elec*Details_GIA*$I65)+Y64,0)</f>
        <v>#VALUE!</v>
      </c>
      <c r="Z65">
        <f t="shared" si="32"/>
        <v>0</v>
      </c>
      <c r="AA65">
        <f t="shared" si="33"/>
        <v>0</v>
      </c>
      <c r="AB65">
        <f t="shared" si="34"/>
        <v>0</v>
      </c>
      <c r="AC65">
        <f t="shared" si="35"/>
        <v>0</v>
      </c>
      <c r="AD65">
        <f>IF(Energy_cumulative_emissions[[#This Row],[Column2]]&gt;0,(Energy_Gen_elec+Energy_Gen_nonelec)*Details_GIA*$I65,0)</f>
        <v>0</v>
      </c>
      <c r="AE65">
        <f>SUM(Energy_cumulative_emissions[[#This Row],[Column11]:[Column12]],Energy_cumulative_emissions[[#This Row],[Column19]:[Column20]])</f>
        <v>0</v>
      </c>
      <c r="AF65">
        <f>SUM(Energy_cumulative_emissions[[#This Row],[Column13]:[Column14]],Energy_cumulative_emissions[[#This Row],[Column21]:[Column22]])</f>
        <v>0</v>
      </c>
      <c r="AG65">
        <f>SUM(Energy_cumulative_emissions[[#This Row],[Column15]:[Column16]],Energy_cumulative_emissions[[#This Row],[Column23]:[Column24]])</f>
        <v>0</v>
      </c>
      <c r="AH65" t="e">
        <f>SUM(Energy_cumulative_emissions[[#This Row],[Column17]:[Column18]],Energy_cumulative_emissions[[#This Row],[Column25]:[Column26]])</f>
        <v>#VALUE!</v>
      </c>
      <c r="AI65">
        <f>SUM(Energy_cumulative_emissions[[#This Row],[Column11]:[Column12]],Energy_cumulative_emissions[[#This Row],[Column19]:[Column20]],-Energy_cumulative_emissions[[#This Row],[Column27]])</f>
        <v>0</v>
      </c>
      <c r="AJ65">
        <f>SUM(Energy_cumulative_emissions[[#This Row],[Column13]:[Column14]],Energy_cumulative_emissions[[#This Row],[Column21]:[Column22]],-Energy_cumulative_emissions[[#This Row],[Column28]])</f>
        <v>0</v>
      </c>
      <c r="AK65">
        <f>SUM(Energy_cumulative_emissions[[#This Row],[Column15]:[Column16]],Energy_cumulative_emissions[[#This Row],[Column23]:[Column24]],-Energy_cumulative_emissions[[#This Row],[Column29]])</f>
        <v>0</v>
      </c>
      <c r="AL65" t="e">
        <f>SUM(Energy_cumulative_emissions[[#This Row],[Column17]:[Column18]],Energy_cumulative_emissions[[#This Row],[Column25]:[Column26]],-Energy_cumulative_emissions[[#This Row],[Column30]])</f>
        <v>#VALUE!</v>
      </c>
    </row>
    <row r="66" spans="1:38">
      <c r="A66">
        <v>2078</v>
      </c>
      <c r="B66">
        <f t="shared" si="18"/>
        <v>2078</v>
      </c>
      <c r="C66" s="60">
        <v>0.51900000000000002</v>
      </c>
      <c r="D66" s="60">
        <v>0.216</v>
      </c>
      <c r="E66" s="60">
        <v>0.23300000000000001</v>
      </c>
      <c r="F66" s="60">
        <v>0.21</v>
      </c>
      <c r="G66" s="60">
        <v>0.13600000000000001</v>
      </c>
      <c r="H66" s="60">
        <v>0.21</v>
      </c>
      <c r="I66" s="60">
        <v>2.7E-2</v>
      </c>
      <c r="J66" s="60">
        <v>0.21</v>
      </c>
      <c r="K66">
        <f t="shared" si="19"/>
        <v>0</v>
      </c>
      <c r="L66">
        <f t="shared" si="20"/>
        <v>0</v>
      </c>
      <c r="M66">
        <f t="shared" si="21"/>
        <v>0</v>
      </c>
      <c r="N66">
        <f t="shared" si="22"/>
        <v>0</v>
      </c>
      <c r="O66">
        <f t="shared" si="23"/>
        <v>0</v>
      </c>
      <c r="P66">
        <f t="shared" si="24"/>
        <v>0</v>
      </c>
      <c r="Q66" t="e">
        <f>IF(Energy_cumulative_emissions[[#This Row],[Column2]]&gt;0,(Energy_Reg_elec*Details_GIA*$I66)+Q65,0)</f>
        <v>#VALUE!</v>
      </c>
      <c r="R66">
        <f t="shared" si="25"/>
        <v>0</v>
      </c>
      <c r="S66">
        <f t="shared" si="26"/>
        <v>0</v>
      </c>
      <c r="T66">
        <f t="shared" si="27"/>
        <v>0</v>
      </c>
      <c r="U66">
        <f t="shared" si="28"/>
        <v>0</v>
      </c>
      <c r="V66">
        <f t="shared" si="29"/>
        <v>0</v>
      </c>
      <c r="W66">
        <f t="shared" si="30"/>
        <v>0</v>
      </c>
      <c r="X66">
        <f t="shared" si="31"/>
        <v>0</v>
      </c>
      <c r="Y66" t="e">
        <f>IF(Energy_cumulative_emissions[[#This Row],[Column2]]&gt;0,(Energy_Reg_elec*Details_GIA*$I66)+Y65,0)</f>
        <v>#VALUE!</v>
      </c>
      <c r="Z66">
        <f t="shared" si="32"/>
        <v>0</v>
      </c>
      <c r="AA66">
        <f t="shared" si="33"/>
        <v>0</v>
      </c>
      <c r="AB66">
        <f t="shared" si="34"/>
        <v>0</v>
      </c>
      <c r="AC66">
        <f t="shared" si="35"/>
        <v>0</v>
      </c>
      <c r="AD66">
        <f>IF(Energy_cumulative_emissions[[#This Row],[Column2]]&gt;0,(Energy_Gen_elec+Energy_Gen_nonelec)*Details_GIA*$I66,0)</f>
        <v>0</v>
      </c>
      <c r="AE66">
        <f>SUM(Energy_cumulative_emissions[[#This Row],[Column11]:[Column12]],Energy_cumulative_emissions[[#This Row],[Column19]:[Column20]])</f>
        <v>0</v>
      </c>
      <c r="AF66">
        <f>SUM(Energy_cumulative_emissions[[#This Row],[Column13]:[Column14]],Energy_cumulative_emissions[[#This Row],[Column21]:[Column22]])</f>
        <v>0</v>
      </c>
      <c r="AG66">
        <f>SUM(Energy_cumulative_emissions[[#This Row],[Column15]:[Column16]],Energy_cumulative_emissions[[#This Row],[Column23]:[Column24]])</f>
        <v>0</v>
      </c>
      <c r="AH66" t="e">
        <f>SUM(Energy_cumulative_emissions[[#This Row],[Column17]:[Column18]],Energy_cumulative_emissions[[#This Row],[Column25]:[Column26]])</f>
        <v>#VALUE!</v>
      </c>
      <c r="AI66">
        <f>SUM(Energy_cumulative_emissions[[#This Row],[Column11]:[Column12]],Energy_cumulative_emissions[[#This Row],[Column19]:[Column20]],-Energy_cumulative_emissions[[#This Row],[Column27]])</f>
        <v>0</v>
      </c>
      <c r="AJ66">
        <f>SUM(Energy_cumulative_emissions[[#This Row],[Column13]:[Column14]],Energy_cumulative_emissions[[#This Row],[Column21]:[Column22]],-Energy_cumulative_emissions[[#This Row],[Column28]])</f>
        <v>0</v>
      </c>
      <c r="AK66">
        <f>SUM(Energy_cumulative_emissions[[#This Row],[Column15]:[Column16]],Energy_cumulative_emissions[[#This Row],[Column23]:[Column24]],-Energy_cumulative_emissions[[#This Row],[Column29]])</f>
        <v>0</v>
      </c>
      <c r="AL66" t="e">
        <f>SUM(Energy_cumulative_emissions[[#This Row],[Column17]:[Column18]],Energy_cumulative_emissions[[#This Row],[Column25]:[Column26]],-Energy_cumulative_emissions[[#This Row],[Column30]])</f>
        <v>#VALUE!</v>
      </c>
    </row>
    <row r="67" spans="1:38">
      <c r="A67">
        <v>2079</v>
      </c>
      <c r="B67">
        <f t="shared" si="18"/>
        <v>2079</v>
      </c>
      <c r="C67" s="60">
        <v>0.51900000000000002</v>
      </c>
      <c r="D67" s="60">
        <v>0.216</v>
      </c>
      <c r="E67" s="60">
        <v>0.23300000000000001</v>
      </c>
      <c r="F67" s="60">
        <v>0.21</v>
      </c>
      <c r="G67" s="60">
        <v>0.13600000000000001</v>
      </c>
      <c r="H67" s="60">
        <v>0.21</v>
      </c>
      <c r="I67" s="60">
        <v>2.7E-2</v>
      </c>
      <c r="J67" s="60">
        <v>0.21</v>
      </c>
      <c r="K67">
        <f t="shared" si="19"/>
        <v>0</v>
      </c>
      <c r="L67">
        <f t="shared" si="20"/>
        <v>0</v>
      </c>
      <c r="M67">
        <f t="shared" si="21"/>
        <v>0</v>
      </c>
      <c r="N67">
        <f t="shared" si="22"/>
        <v>0</v>
      </c>
      <c r="O67">
        <f t="shared" si="23"/>
        <v>0</v>
      </c>
      <c r="P67">
        <f t="shared" si="24"/>
        <v>0</v>
      </c>
      <c r="Q67" t="e">
        <f>IF(Energy_cumulative_emissions[[#This Row],[Column2]]&gt;0,(Energy_Reg_elec*Details_GIA*$I67)+Q66,0)</f>
        <v>#VALUE!</v>
      </c>
      <c r="R67">
        <f t="shared" si="25"/>
        <v>0</v>
      </c>
      <c r="S67">
        <f t="shared" si="26"/>
        <v>0</v>
      </c>
      <c r="T67">
        <f t="shared" si="27"/>
        <v>0</v>
      </c>
      <c r="U67">
        <f t="shared" si="28"/>
        <v>0</v>
      </c>
      <c r="V67">
        <f t="shared" si="29"/>
        <v>0</v>
      </c>
      <c r="W67">
        <f t="shared" si="30"/>
        <v>0</v>
      </c>
      <c r="X67">
        <f t="shared" si="31"/>
        <v>0</v>
      </c>
      <c r="Y67" t="e">
        <f>IF(Energy_cumulative_emissions[[#This Row],[Column2]]&gt;0,(Energy_Reg_elec*Details_GIA*$I67)+Y66,0)</f>
        <v>#VALUE!</v>
      </c>
      <c r="Z67">
        <f t="shared" si="32"/>
        <v>0</v>
      </c>
      <c r="AA67">
        <f t="shared" si="33"/>
        <v>0</v>
      </c>
      <c r="AB67">
        <f t="shared" si="34"/>
        <v>0</v>
      </c>
      <c r="AC67">
        <f t="shared" si="35"/>
        <v>0</v>
      </c>
      <c r="AD67">
        <f>IF(Energy_cumulative_emissions[[#This Row],[Column2]]&gt;0,(Energy_Gen_elec+Energy_Gen_nonelec)*Details_GIA*$I67,0)</f>
        <v>0</v>
      </c>
      <c r="AE67">
        <f>SUM(Energy_cumulative_emissions[[#This Row],[Column11]:[Column12]],Energy_cumulative_emissions[[#This Row],[Column19]:[Column20]])</f>
        <v>0</v>
      </c>
      <c r="AF67">
        <f>SUM(Energy_cumulative_emissions[[#This Row],[Column13]:[Column14]],Energy_cumulative_emissions[[#This Row],[Column21]:[Column22]])</f>
        <v>0</v>
      </c>
      <c r="AG67">
        <f>SUM(Energy_cumulative_emissions[[#This Row],[Column15]:[Column16]],Energy_cumulative_emissions[[#This Row],[Column23]:[Column24]])</f>
        <v>0</v>
      </c>
      <c r="AH67" t="e">
        <f>SUM(Energy_cumulative_emissions[[#This Row],[Column17]:[Column18]],Energy_cumulative_emissions[[#This Row],[Column25]:[Column26]])</f>
        <v>#VALUE!</v>
      </c>
      <c r="AI67">
        <f>SUM(Energy_cumulative_emissions[[#This Row],[Column11]:[Column12]],Energy_cumulative_emissions[[#This Row],[Column19]:[Column20]],-Energy_cumulative_emissions[[#This Row],[Column27]])</f>
        <v>0</v>
      </c>
      <c r="AJ67">
        <f>SUM(Energy_cumulative_emissions[[#This Row],[Column13]:[Column14]],Energy_cumulative_emissions[[#This Row],[Column21]:[Column22]],-Energy_cumulative_emissions[[#This Row],[Column28]])</f>
        <v>0</v>
      </c>
      <c r="AK67">
        <f>SUM(Energy_cumulative_emissions[[#This Row],[Column15]:[Column16]],Energy_cumulative_emissions[[#This Row],[Column23]:[Column24]],-Energy_cumulative_emissions[[#This Row],[Column29]])</f>
        <v>0</v>
      </c>
      <c r="AL67" t="e">
        <f>SUM(Energy_cumulative_emissions[[#This Row],[Column17]:[Column18]],Energy_cumulative_emissions[[#This Row],[Column25]:[Column26]],-Energy_cumulative_emissions[[#This Row],[Column30]])</f>
        <v>#VALUE!</v>
      </c>
    </row>
    <row r="68" spans="1:38">
      <c r="A68">
        <v>2080</v>
      </c>
      <c r="B68">
        <f t="shared" si="18"/>
        <v>2080</v>
      </c>
      <c r="C68" s="60">
        <v>0.51900000000000002</v>
      </c>
      <c r="D68" s="60">
        <v>0.216</v>
      </c>
      <c r="E68" s="60">
        <v>0.23300000000000001</v>
      </c>
      <c r="F68" s="60">
        <v>0.21</v>
      </c>
      <c r="G68" s="60">
        <v>0.13600000000000001</v>
      </c>
      <c r="H68" s="60">
        <v>0.21</v>
      </c>
      <c r="I68" s="60">
        <v>2.7E-2</v>
      </c>
      <c r="J68" s="60">
        <v>0.21</v>
      </c>
      <c r="K68">
        <f t="shared" si="19"/>
        <v>0</v>
      </c>
      <c r="L68">
        <f t="shared" si="20"/>
        <v>0</v>
      </c>
      <c r="M68">
        <f t="shared" si="21"/>
        <v>0</v>
      </c>
      <c r="N68">
        <f t="shared" si="22"/>
        <v>0</v>
      </c>
      <c r="O68">
        <f t="shared" si="23"/>
        <v>0</v>
      </c>
      <c r="P68">
        <f t="shared" si="24"/>
        <v>0</v>
      </c>
      <c r="Q68" t="e">
        <f>IF(Energy_cumulative_emissions[[#This Row],[Column2]]&gt;0,(Energy_Reg_elec*Details_GIA*$I68)+Q67,0)</f>
        <v>#VALUE!</v>
      </c>
      <c r="R68">
        <f t="shared" si="25"/>
        <v>0</v>
      </c>
      <c r="S68">
        <f t="shared" si="26"/>
        <v>0</v>
      </c>
      <c r="T68">
        <f t="shared" si="27"/>
        <v>0</v>
      </c>
      <c r="U68">
        <f t="shared" si="28"/>
        <v>0</v>
      </c>
      <c r="V68">
        <f t="shared" si="29"/>
        <v>0</v>
      </c>
      <c r="W68">
        <f t="shared" si="30"/>
        <v>0</v>
      </c>
      <c r="X68">
        <f t="shared" si="31"/>
        <v>0</v>
      </c>
      <c r="Y68" t="e">
        <f>IF(Energy_cumulative_emissions[[#This Row],[Column2]]&gt;0,(Energy_Reg_elec*Details_GIA*$I68)+Y67,0)</f>
        <v>#VALUE!</v>
      </c>
      <c r="Z68">
        <f t="shared" si="32"/>
        <v>0</v>
      </c>
      <c r="AA68">
        <f t="shared" si="33"/>
        <v>0</v>
      </c>
      <c r="AB68">
        <f t="shared" si="34"/>
        <v>0</v>
      </c>
      <c r="AC68">
        <f t="shared" si="35"/>
        <v>0</v>
      </c>
      <c r="AD68">
        <f>IF(Energy_cumulative_emissions[[#This Row],[Column2]]&gt;0,(Energy_Gen_elec+Energy_Gen_nonelec)*Details_GIA*$I68,0)</f>
        <v>0</v>
      </c>
      <c r="AE68">
        <f>SUM(Energy_cumulative_emissions[[#This Row],[Column11]:[Column12]],Energy_cumulative_emissions[[#This Row],[Column19]:[Column20]])</f>
        <v>0</v>
      </c>
      <c r="AF68">
        <f>SUM(Energy_cumulative_emissions[[#This Row],[Column13]:[Column14]],Energy_cumulative_emissions[[#This Row],[Column21]:[Column22]])</f>
        <v>0</v>
      </c>
      <c r="AG68">
        <f>SUM(Energy_cumulative_emissions[[#This Row],[Column15]:[Column16]],Energy_cumulative_emissions[[#This Row],[Column23]:[Column24]])</f>
        <v>0</v>
      </c>
      <c r="AH68" t="e">
        <f>SUM(Energy_cumulative_emissions[[#This Row],[Column17]:[Column18]],Energy_cumulative_emissions[[#This Row],[Column25]:[Column26]])</f>
        <v>#VALUE!</v>
      </c>
      <c r="AI68">
        <f>SUM(Energy_cumulative_emissions[[#This Row],[Column11]:[Column12]],Energy_cumulative_emissions[[#This Row],[Column19]:[Column20]],-Energy_cumulative_emissions[[#This Row],[Column27]])</f>
        <v>0</v>
      </c>
      <c r="AJ68">
        <f>SUM(Energy_cumulative_emissions[[#This Row],[Column13]:[Column14]],Energy_cumulative_emissions[[#This Row],[Column21]:[Column22]],-Energy_cumulative_emissions[[#This Row],[Column28]])</f>
        <v>0</v>
      </c>
      <c r="AK68">
        <f>SUM(Energy_cumulative_emissions[[#This Row],[Column15]:[Column16]],Energy_cumulative_emissions[[#This Row],[Column23]:[Column24]],-Energy_cumulative_emissions[[#This Row],[Column29]])</f>
        <v>0</v>
      </c>
      <c r="AL68" t="e">
        <f>SUM(Energy_cumulative_emissions[[#This Row],[Column17]:[Column18]],Energy_cumulative_emissions[[#This Row],[Column25]:[Column26]],-Energy_cumulative_emissions[[#This Row],[Column30]])</f>
        <v>#VALUE!</v>
      </c>
    </row>
    <row r="69" spans="1:38">
      <c r="A69">
        <v>2081</v>
      </c>
      <c r="B69">
        <f t="shared" si="18"/>
        <v>2081</v>
      </c>
      <c r="C69" s="60">
        <v>0.51900000000000002</v>
      </c>
      <c r="D69" s="60">
        <v>0.216</v>
      </c>
      <c r="E69" s="60">
        <v>0.23300000000000001</v>
      </c>
      <c r="F69" s="60">
        <v>0.21</v>
      </c>
      <c r="G69" s="60">
        <v>0.13600000000000001</v>
      </c>
      <c r="H69" s="60">
        <v>0.21</v>
      </c>
      <c r="I69" s="60">
        <v>2.7E-2</v>
      </c>
      <c r="J69" s="60">
        <v>0.21</v>
      </c>
      <c r="K69">
        <f t="shared" si="19"/>
        <v>0</v>
      </c>
      <c r="L69">
        <f t="shared" si="20"/>
        <v>0</v>
      </c>
      <c r="M69">
        <f t="shared" si="21"/>
        <v>0</v>
      </c>
      <c r="N69">
        <f t="shared" si="22"/>
        <v>0</v>
      </c>
      <c r="O69">
        <f t="shared" si="23"/>
        <v>0</v>
      </c>
      <c r="P69">
        <f t="shared" si="24"/>
        <v>0</v>
      </c>
      <c r="Q69" t="e">
        <f>IF(Energy_cumulative_emissions[[#This Row],[Column2]]&gt;0,(Energy_Reg_elec*Details_GIA*$I69)+Q68,0)</f>
        <v>#VALUE!</v>
      </c>
      <c r="R69">
        <f t="shared" si="25"/>
        <v>0</v>
      </c>
      <c r="S69">
        <f t="shared" si="26"/>
        <v>0</v>
      </c>
      <c r="T69">
        <f t="shared" si="27"/>
        <v>0</v>
      </c>
      <c r="U69">
        <f t="shared" si="28"/>
        <v>0</v>
      </c>
      <c r="V69">
        <f t="shared" si="29"/>
        <v>0</v>
      </c>
      <c r="W69">
        <f t="shared" si="30"/>
        <v>0</v>
      </c>
      <c r="X69">
        <f t="shared" si="31"/>
        <v>0</v>
      </c>
      <c r="Y69" t="e">
        <f>IF(Energy_cumulative_emissions[[#This Row],[Column2]]&gt;0,(Energy_Reg_elec*Details_GIA*$I69)+Y68,0)</f>
        <v>#VALUE!</v>
      </c>
      <c r="Z69">
        <f t="shared" si="32"/>
        <v>0</v>
      </c>
      <c r="AA69">
        <f t="shared" si="33"/>
        <v>0</v>
      </c>
      <c r="AB69">
        <f t="shared" si="34"/>
        <v>0</v>
      </c>
      <c r="AC69">
        <f t="shared" si="35"/>
        <v>0</v>
      </c>
      <c r="AD69">
        <f>IF(Energy_cumulative_emissions[[#This Row],[Column2]]&gt;0,(Energy_Gen_elec+Energy_Gen_nonelec)*Details_GIA*$I69,0)</f>
        <v>0</v>
      </c>
      <c r="AE69">
        <f>SUM(Energy_cumulative_emissions[[#This Row],[Column11]:[Column12]],Energy_cumulative_emissions[[#This Row],[Column19]:[Column20]])</f>
        <v>0</v>
      </c>
      <c r="AF69">
        <f>SUM(Energy_cumulative_emissions[[#This Row],[Column13]:[Column14]],Energy_cumulative_emissions[[#This Row],[Column21]:[Column22]])</f>
        <v>0</v>
      </c>
      <c r="AG69">
        <f>SUM(Energy_cumulative_emissions[[#This Row],[Column15]:[Column16]],Energy_cumulative_emissions[[#This Row],[Column23]:[Column24]])</f>
        <v>0</v>
      </c>
      <c r="AH69" t="e">
        <f>SUM(Energy_cumulative_emissions[[#This Row],[Column17]:[Column18]],Energy_cumulative_emissions[[#This Row],[Column25]:[Column26]])</f>
        <v>#VALUE!</v>
      </c>
      <c r="AI69">
        <f>SUM(Energy_cumulative_emissions[[#This Row],[Column11]:[Column12]],Energy_cumulative_emissions[[#This Row],[Column19]:[Column20]],-Energy_cumulative_emissions[[#This Row],[Column27]])</f>
        <v>0</v>
      </c>
      <c r="AJ69">
        <f>SUM(Energy_cumulative_emissions[[#This Row],[Column13]:[Column14]],Energy_cumulative_emissions[[#This Row],[Column21]:[Column22]],-Energy_cumulative_emissions[[#This Row],[Column28]])</f>
        <v>0</v>
      </c>
      <c r="AK69">
        <f>SUM(Energy_cumulative_emissions[[#This Row],[Column15]:[Column16]],Energy_cumulative_emissions[[#This Row],[Column23]:[Column24]],-Energy_cumulative_emissions[[#This Row],[Column29]])</f>
        <v>0</v>
      </c>
      <c r="AL69" t="e">
        <f>SUM(Energy_cumulative_emissions[[#This Row],[Column17]:[Column18]],Energy_cumulative_emissions[[#This Row],[Column25]:[Column26]],-Energy_cumulative_emissions[[#This Row],[Column30]])</f>
        <v>#VALUE!</v>
      </c>
    </row>
    <row r="70" spans="1:38">
      <c r="A70">
        <v>2082</v>
      </c>
      <c r="B70">
        <f t="shared" si="18"/>
        <v>2082</v>
      </c>
      <c r="C70" s="60">
        <v>0.51900000000000002</v>
      </c>
      <c r="D70" s="60">
        <v>0.216</v>
      </c>
      <c r="E70" s="60">
        <v>0.23300000000000001</v>
      </c>
      <c r="F70" s="60">
        <v>0.21</v>
      </c>
      <c r="G70" s="60">
        <v>0.13600000000000001</v>
      </c>
      <c r="H70" s="60">
        <v>0.21</v>
      </c>
      <c r="I70" s="60">
        <v>2.7E-2</v>
      </c>
      <c r="J70" s="60">
        <v>0.21</v>
      </c>
      <c r="K70">
        <f t="shared" si="19"/>
        <v>0</v>
      </c>
      <c r="L70">
        <f t="shared" si="20"/>
        <v>0</v>
      </c>
      <c r="M70">
        <f t="shared" si="21"/>
        <v>0</v>
      </c>
      <c r="N70">
        <f t="shared" si="22"/>
        <v>0</v>
      </c>
      <c r="O70">
        <f t="shared" si="23"/>
        <v>0</v>
      </c>
      <c r="P70">
        <f t="shared" si="24"/>
        <v>0</v>
      </c>
      <c r="Q70" t="e">
        <f>IF(Energy_cumulative_emissions[[#This Row],[Column2]]&gt;0,(Energy_Reg_elec*Details_GIA*$I70)+Q69,0)</f>
        <v>#VALUE!</v>
      </c>
      <c r="R70">
        <f t="shared" si="25"/>
        <v>0</v>
      </c>
      <c r="S70">
        <f t="shared" si="26"/>
        <v>0</v>
      </c>
      <c r="T70">
        <f t="shared" si="27"/>
        <v>0</v>
      </c>
      <c r="U70">
        <f t="shared" si="28"/>
        <v>0</v>
      </c>
      <c r="V70">
        <f t="shared" si="29"/>
        <v>0</v>
      </c>
      <c r="W70">
        <f t="shared" si="30"/>
        <v>0</v>
      </c>
      <c r="X70">
        <f t="shared" si="31"/>
        <v>0</v>
      </c>
      <c r="Y70" t="e">
        <f>IF(Energy_cumulative_emissions[[#This Row],[Column2]]&gt;0,(Energy_Reg_elec*Details_GIA*$I70)+Y69,0)</f>
        <v>#VALUE!</v>
      </c>
      <c r="Z70">
        <f t="shared" si="32"/>
        <v>0</v>
      </c>
      <c r="AA70">
        <f t="shared" si="33"/>
        <v>0</v>
      </c>
      <c r="AB70">
        <f t="shared" si="34"/>
        <v>0</v>
      </c>
      <c r="AC70">
        <f t="shared" si="35"/>
        <v>0</v>
      </c>
      <c r="AD70">
        <f>IF(Energy_cumulative_emissions[[#This Row],[Column2]]&gt;0,(Energy_Gen_elec+Energy_Gen_nonelec)*Details_GIA*$I70,0)</f>
        <v>0</v>
      </c>
      <c r="AE70">
        <f>SUM(Energy_cumulative_emissions[[#This Row],[Column11]:[Column12]],Energy_cumulative_emissions[[#This Row],[Column19]:[Column20]])</f>
        <v>0</v>
      </c>
      <c r="AF70">
        <f>SUM(Energy_cumulative_emissions[[#This Row],[Column13]:[Column14]],Energy_cumulative_emissions[[#This Row],[Column21]:[Column22]])</f>
        <v>0</v>
      </c>
      <c r="AG70">
        <f>SUM(Energy_cumulative_emissions[[#This Row],[Column15]:[Column16]],Energy_cumulative_emissions[[#This Row],[Column23]:[Column24]])</f>
        <v>0</v>
      </c>
      <c r="AH70" t="e">
        <f>SUM(Energy_cumulative_emissions[[#This Row],[Column17]:[Column18]],Energy_cumulative_emissions[[#This Row],[Column25]:[Column26]])</f>
        <v>#VALUE!</v>
      </c>
      <c r="AI70">
        <f>SUM(Energy_cumulative_emissions[[#This Row],[Column11]:[Column12]],Energy_cumulative_emissions[[#This Row],[Column19]:[Column20]],-Energy_cumulative_emissions[[#This Row],[Column27]])</f>
        <v>0</v>
      </c>
      <c r="AJ70">
        <f>SUM(Energy_cumulative_emissions[[#This Row],[Column13]:[Column14]],Energy_cumulative_emissions[[#This Row],[Column21]:[Column22]],-Energy_cumulative_emissions[[#This Row],[Column28]])</f>
        <v>0</v>
      </c>
      <c r="AK70">
        <f>SUM(Energy_cumulative_emissions[[#This Row],[Column15]:[Column16]],Energy_cumulative_emissions[[#This Row],[Column23]:[Column24]],-Energy_cumulative_emissions[[#This Row],[Column29]])</f>
        <v>0</v>
      </c>
      <c r="AL70" t="e">
        <f>SUM(Energy_cumulative_emissions[[#This Row],[Column17]:[Column18]],Energy_cumulative_emissions[[#This Row],[Column25]:[Column26]],-Energy_cumulative_emissions[[#This Row],[Column30]])</f>
        <v>#VALUE!</v>
      </c>
    </row>
    <row r="71" spans="1:38">
      <c r="A71">
        <v>2083</v>
      </c>
      <c r="B71">
        <f t="shared" ref="B71:B102" si="36">IF(A71-Details_Year_completion&lt;0,0,A71-Details_Year_completion)</f>
        <v>2083</v>
      </c>
      <c r="C71" s="60">
        <v>0.51900000000000002</v>
      </c>
      <c r="D71" s="60">
        <v>0.216</v>
      </c>
      <c r="E71" s="60">
        <v>0.23300000000000001</v>
      </c>
      <c r="F71" s="60">
        <v>0.21</v>
      </c>
      <c r="G71" s="60">
        <v>0.13600000000000001</v>
      </c>
      <c r="H71" s="60">
        <v>0.21</v>
      </c>
      <c r="I71" s="60">
        <v>2.7E-2</v>
      </c>
      <c r="J71" s="60">
        <v>0.21</v>
      </c>
      <c r="K71">
        <f t="shared" ref="K71:K102" si="37">Energy_Reg_elec*Details_GIA*$C71*$B71</f>
        <v>0</v>
      </c>
      <c r="L71">
        <f t="shared" ref="L71:L102" si="38">Energy_Reg_nonelec*Details_GIA*$D71*$B71</f>
        <v>0</v>
      </c>
      <c r="M71">
        <f t="shared" ref="M71:M102" si="39">Energy_Reg_elec*Details_GIA*$E71*$B71</f>
        <v>0</v>
      </c>
      <c r="N71">
        <f t="shared" ref="N71:N102" si="40">Energy_Reg_nonelec*Details_GIA*$F71*$B71</f>
        <v>0</v>
      </c>
      <c r="O71">
        <f t="shared" ref="O71:O102" si="41">Energy_Reg_elec*Details_GIA*$G71*$B71</f>
        <v>0</v>
      </c>
      <c r="P71">
        <f t="shared" ref="P71:P102" si="42">Energy_Reg_nonelec*Details_GIA*$H71*$B71</f>
        <v>0</v>
      </c>
      <c r="Q71" t="e">
        <f>IF(Energy_cumulative_emissions[[#This Row],[Column2]]&gt;0,(Energy_Reg_elec*Details_GIA*$I71)+Q70,0)</f>
        <v>#VALUE!</v>
      </c>
      <c r="R71">
        <f t="shared" ref="R71:R102" si="43">Energy_Reg_nonelec*Details_GIA*$J71*$B71</f>
        <v>0</v>
      </c>
      <c r="S71">
        <f t="shared" ref="S71:S102" si="44">Energy_Unreg_elec*Details_GIA*$C71*$B71</f>
        <v>0</v>
      </c>
      <c r="T71">
        <f t="shared" ref="T71:T102" si="45">Energy_Unreg_nonelec*Details_GIA*$D71*$B71</f>
        <v>0</v>
      </c>
      <c r="U71">
        <f t="shared" ref="U71:U102" si="46">Energy_Unreg_elec*Details_GIA*$E71*$B71</f>
        <v>0</v>
      </c>
      <c r="V71">
        <f t="shared" ref="V71:V102" si="47">Energy_Unreg_nonelec*Details_GIA*$F71*$B71</f>
        <v>0</v>
      </c>
      <c r="W71">
        <f t="shared" ref="W71:W102" si="48">Energy_Unreg_elec*Details_GIA*$G71*$B71</f>
        <v>0</v>
      </c>
      <c r="X71">
        <f t="shared" ref="X71:X102" si="49">Energy_Unreg_nonelec*Details_GIA*$H71*$B71</f>
        <v>0</v>
      </c>
      <c r="Y71" t="e">
        <f>IF(Energy_cumulative_emissions[[#This Row],[Column2]]&gt;0,(Energy_Reg_elec*Details_GIA*$I71)+Y70,0)</f>
        <v>#VALUE!</v>
      </c>
      <c r="Z71">
        <f t="shared" ref="Z71:Z102" si="50">Energy_Unreg_nonelec*Details_GIA*$J71*$B71</f>
        <v>0</v>
      </c>
      <c r="AA71">
        <f t="shared" ref="AA71:AA102" si="51">(Energy_Gen_elec+Energy_Gen_nonelec)*Details_GIA*$C71*$B71</f>
        <v>0</v>
      </c>
      <c r="AB71">
        <f t="shared" ref="AB71:AB102" si="52">(Energy_Gen_elec+Energy_Gen_nonelec)*Details_GIA*$E71*$B71</f>
        <v>0</v>
      </c>
      <c r="AC71">
        <f t="shared" ref="AC71:AC102" si="53">(Energy_Gen_elec+Energy_Gen_nonelec)*Details_GIA*$G71*$B71</f>
        <v>0</v>
      </c>
      <c r="AD71">
        <f>IF(Energy_cumulative_emissions[[#This Row],[Column2]]&gt;0,(Energy_Gen_elec+Energy_Gen_nonelec)*Details_GIA*$I71,0)</f>
        <v>0</v>
      </c>
      <c r="AE71">
        <f>SUM(Energy_cumulative_emissions[[#This Row],[Column11]:[Column12]],Energy_cumulative_emissions[[#This Row],[Column19]:[Column20]])</f>
        <v>0</v>
      </c>
      <c r="AF71">
        <f>SUM(Energy_cumulative_emissions[[#This Row],[Column13]:[Column14]],Energy_cumulative_emissions[[#This Row],[Column21]:[Column22]])</f>
        <v>0</v>
      </c>
      <c r="AG71">
        <f>SUM(Energy_cumulative_emissions[[#This Row],[Column15]:[Column16]],Energy_cumulative_emissions[[#This Row],[Column23]:[Column24]])</f>
        <v>0</v>
      </c>
      <c r="AH71" t="e">
        <f>SUM(Energy_cumulative_emissions[[#This Row],[Column17]:[Column18]],Energy_cumulative_emissions[[#This Row],[Column25]:[Column26]])</f>
        <v>#VALUE!</v>
      </c>
      <c r="AI71">
        <f>SUM(Energy_cumulative_emissions[[#This Row],[Column11]:[Column12]],Energy_cumulative_emissions[[#This Row],[Column19]:[Column20]],-Energy_cumulative_emissions[[#This Row],[Column27]])</f>
        <v>0</v>
      </c>
      <c r="AJ71">
        <f>SUM(Energy_cumulative_emissions[[#This Row],[Column13]:[Column14]],Energy_cumulative_emissions[[#This Row],[Column21]:[Column22]],-Energy_cumulative_emissions[[#This Row],[Column28]])</f>
        <v>0</v>
      </c>
      <c r="AK71">
        <f>SUM(Energy_cumulative_emissions[[#This Row],[Column15]:[Column16]],Energy_cumulative_emissions[[#This Row],[Column23]:[Column24]],-Energy_cumulative_emissions[[#This Row],[Column29]])</f>
        <v>0</v>
      </c>
      <c r="AL71" t="e">
        <f>SUM(Energy_cumulative_emissions[[#This Row],[Column17]:[Column18]],Energy_cumulative_emissions[[#This Row],[Column25]:[Column26]],-Energy_cumulative_emissions[[#This Row],[Column30]])</f>
        <v>#VALUE!</v>
      </c>
    </row>
    <row r="72" spans="1:38">
      <c r="A72">
        <v>2084</v>
      </c>
      <c r="B72">
        <f t="shared" si="36"/>
        <v>2084</v>
      </c>
      <c r="C72" s="60">
        <v>0.51900000000000002</v>
      </c>
      <c r="D72" s="60">
        <v>0.216</v>
      </c>
      <c r="E72" s="60">
        <v>0.23300000000000001</v>
      </c>
      <c r="F72" s="60">
        <v>0.21</v>
      </c>
      <c r="G72" s="60">
        <v>0.13600000000000001</v>
      </c>
      <c r="H72" s="60">
        <v>0.21</v>
      </c>
      <c r="I72" s="60">
        <v>2.7E-2</v>
      </c>
      <c r="J72" s="60">
        <v>0.21</v>
      </c>
      <c r="K72">
        <f t="shared" si="37"/>
        <v>0</v>
      </c>
      <c r="L72">
        <f t="shared" si="38"/>
        <v>0</v>
      </c>
      <c r="M72">
        <f t="shared" si="39"/>
        <v>0</v>
      </c>
      <c r="N72">
        <f t="shared" si="40"/>
        <v>0</v>
      </c>
      <c r="O72">
        <f t="shared" si="41"/>
        <v>0</v>
      </c>
      <c r="P72">
        <f t="shared" si="42"/>
        <v>0</v>
      </c>
      <c r="Q72" t="e">
        <f>IF(Energy_cumulative_emissions[[#This Row],[Column2]]&gt;0,(Energy_Reg_elec*Details_GIA*$I72)+Q71,0)</f>
        <v>#VALUE!</v>
      </c>
      <c r="R72">
        <f t="shared" si="43"/>
        <v>0</v>
      </c>
      <c r="S72">
        <f t="shared" si="44"/>
        <v>0</v>
      </c>
      <c r="T72">
        <f t="shared" si="45"/>
        <v>0</v>
      </c>
      <c r="U72">
        <f t="shared" si="46"/>
        <v>0</v>
      </c>
      <c r="V72">
        <f t="shared" si="47"/>
        <v>0</v>
      </c>
      <c r="W72">
        <f t="shared" si="48"/>
        <v>0</v>
      </c>
      <c r="X72">
        <f t="shared" si="49"/>
        <v>0</v>
      </c>
      <c r="Y72" t="e">
        <f>IF(Energy_cumulative_emissions[[#This Row],[Column2]]&gt;0,(Energy_Reg_elec*Details_GIA*$I72)+Y71,0)</f>
        <v>#VALUE!</v>
      </c>
      <c r="Z72">
        <f t="shared" si="50"/>
        <v>0</v>
      </c>
      <c r="AA72">
        <f t="shared" si="51"/>
        <v>0</v>
      </c>
      <c r="AB72">
        <f t="shared" si="52"/>
        <v>0</v>
      </c>
      <c r="AC72">
        <f t="shared" si="53"/>
        <v>0</v>
      </c>
      <c r="AD72">
        <f>IF(Energy_cumulative_emissions[[#This Row],[Column2]]&gt;0,(Energy_Gen_elec+Energy_Gen_nonelec)*Details_GIA*$I72,0)</f>
        <v>0</v>
      </c>
      <c r="AE72">
        <f>SUM(Energy_cumulative_emissions[[#This Row],[Column11]:[Column12]],Energy_cumulative_emissions[[#This Row],[Column19]:[Column20]])</f>
        <v>0</v>
      </c>
      <c r="AF72">
        <f>SUM(Energy_cumulative_emissions[[#This Row],[Column13]:[Column14]],Energy_cumulative_emissions[[#This Row],[Column21]:[Column22]])</f>
        <v>0</v>
      </c>
      <c r="AG72">
        <f>SUM(Energy_cumulative_emissions[[#This Row],[Column15]:[Column16]],Energy_cumulative_emissions[[#This Row],[Column23]:[Column24]])</f>
        <v>0</v>
      </c>
      <c r="AH72" t="e">
        <f>SUM(Energy_cumulative_emissions[[#This Row],[Column17]:[Column18]],Energy_cumulative_emissions[[#This Row],[Column25]:[Column26]])</f>
        <v>#VALUE!</v>
      </c>
      <c r="AI72">
        <f>SUM(Energy_cumulative_emissions[[#This Row],[Column11]:[Column12]],Energy_cumulative_emissions[[#This Row],[Column19]:[Column20]],-Energy_cumulative_emissions[[#This Row],[Column27]])</f>
        <v>0</v>
      </c>
      <c r="AJ72">
        <f>SUM(Energy_cumulative_emissions[[#This Row],[Column13]:[Column14]],Energy_cumulative_emissions[[#This Row],[Column21]:[Column22]],-Energy_cumulative_emissions[[#This Row],[Column28]])</f>
        <v>0</v>
      </c>
      <c r="AK72">
        <f>SUM(Energy_cumulative_emissions[[#This Row],[Column15]:[Column16]],Energy_cumulative_emissions[[#This Row],[Column23]:[Column24]],-Energy_cumulative_emissions[[#This Row],[Column29]])</f>
        <v>0</v>
      </c>
      <c r="AL72" t="e">
        <f>SUM(Energy_cumulative_emissions[[#This Row],[Column17]:[Column18]],Energy_cumulative_emissions[[#This Row],[Column25]:[Column26]],-Energy_cumulative_emissions[[#This Row],[Column30]])</f>
        <v>#VALUE!</v>
      </c>
    </row>
    <row r="73" spans="1:38">
      <c r="A73">
        <v>2085</v>
      </c>
      <c r="B73">
        <f t="shared" si="36"/>
        <v>2085</v>
      </c>
      <c r="C73" s="60">
        <v>0.51900000000000002</v>
      </c>
      <c r="D73" s="60">
        <v>0.216</v>
      </c>
      <c r="E73" s="60">
        <v>0.23300000000000001</v>
      </c>
      <c r="F73" s="60">
        <v>0.21</v>
      </c>
      <c r="G73" s="60">
        <v>0.13600000000000001</v>
      </c>
      <c r="H73" s="60">
        <v>0.21</v>
      </c>
      <c r="I73" s="60">
        <v>2.7E-2</v>
      </c>
      <c r="J73" s="60">
        <v>0.21</v>
      </c>
      <c r="K73">
        <f t="shared" si="37"/>
        <v>0</v>
      </c>
      <c r="L73">
        <f t="shared" si="38"/>
        <v>0</v>
      </c>
      <c r="M73">
        <f t="shared" si="39"/>
        <v>0</v>
      </c>
      <c r="N73">
        <f t="shared" si="40"/>
        <v>0</v>
      </c>
      <c r="O73">
        <f t="shared" si="41"/>
        <v>0</v>
      </c>
      <c r="P73">
        <f t="shared" si="42"/>
        <v>0</v>
      </c>
      <c r="Q73" t="e">
        <f>IF(Energy_cumulative_emissions[[#This Row],[Column2]]&gt;0,(Energy_Reg_elec*Details_GIA*$I73)+Q72,0)</f>
        <v>#VALUE!</v>
      </c>
      <c r="R73">
        <f t="shared" si="43"/>
        <v>0</v>
      </c>
      <c r="S73">
        <f t="shared" si="44"/>
        <v>0</v>
      </c>
      <c r="T73">
        <f t="shared" si="45"/>
        <v>0</v>
      </c>
      <c r="U73">
        <f t="shared" si="46"/>
        <v>0</v>
      </c>
      <c r="V73">
        <f t="shared" si="47"/>
        <v>0</v>
      </c>
      <c r="W73">
        <f t="shared" si="48"/>
        <v>0</v>
      </c>
      <c r="X73">
        <f t="shared" si="49"/>
        <v>0</v>
      </c>
      <c r="Y73" t="e">
        <f>IF(Energy_cumulative_emissions[[#This Row],[Column2]]&gt;0,(Energy_Reg_elec*Details_GIA*$I73)+Y72,0)</f>
        <v>#VALUE!</v>
      </c>
      <c r="Z73">
        <f t="shared" si="50"/>
        <v>0</v>
      </c>
      <c r="AA73">
        <f t="shared" si="51"/>
        <v>0</v>
      </c>
      <c r="AB73">
        <f t="shared" si="52"/>
        <v>0</v>
      </c>
      <c r="AC73">
        <f t="shared" si="53"/>
        <v>0</v>
      </c>
      <c r="AD73">
        <f>IF(Energy_cumulative_emissions[[#This Row],[Column2]]&gt;0,(Energy_Gen_elec+Energy_Gen_nonelec)*Details_GIA*$I73,0)</f>
        <v>0</v>
      </c>
      <c r="AE73">
        <f>SUM(Energy_cumulative_emissions[[#This Row],[Column11]:[Column12]],Energy_cumulative_emissions[[#This Row],[Column19]:[Column20]])</f>
        <v>0</v>
      </c>
      <c r="AF73">
        <f>SUM(Energy_cumulative_emissions[[#This Row],[Column13]:[Column14]],Energy_cumulative_emissions[[#This Row],[Column21]:[Column22]])</f>
        <v>0</v>
      </c>
      <c r="AG73">
        <f>SUM(Energy_cumulative_emissions[[#This Row],[Column15]:[Column16]],Energy_cumulative_emissions[[#This Row],[Column23]:[Column24]])</f>
        <v>0</v>
      </c>
      <c r="AH73" t="e">
        <f>SUM(Energy_cumulative_emissions[[#This Row],[Column17]:[Column18]],Energy_cumulative_emissions[[#This Row],[Column25]:[Column26]])</f>
        <v>#VALUE!</v>
      </c>
      <c r="AI73">
        <f>SUM(Energy_cumulative_emissions[[#This Row],[Column11]:[Column12]],Energy_cumulative_emissions[[#This Row],[Column19]:[Column20]],-Energy_cumulative_emissions[[#This Row],[Column27]])</f>
        <v>0</v>
      </c>
      <c r="AJ73">
        <f>SUM(Energy_cumulative_emissions[[#This Row],[Column13]:[Column14]],Energy_cumulative_emissions[[#This Row],[Column21]:[Column22]],-Energy_cumulative_emissions[[#This Row],[Column28]])</f>
        <v>0</v>
      </c>
      <c r="AK73">
        <f>SUM(Energy_cumulative_emissions[[#This Row],[Column15]:[Column16]],Energy_cumulative_emissions[[#This Row],[Column23]:[Column24]],-Energy_cumulative_emissions[[#This Row],[Column29]])</f>
        <v>0</v>
      </c>
      <c r="AL73" t="e">
        <f>SUM(Energy_cumulative_emissions[[#This Row],[Column17]:[Column18]],Energy_cumulative_emissions[[#This Row],[Column25]:[Column26]],-Energy_cumulative_emissions[[#This Row],[Column30]])</f>
        <v>#VALUE!</v>
      </c>
    </row>
    <row r="74" spans="1:38">
      <c r="A74">
        <v>2086</v>
      </c>
      <c r="B74">
        <f t="shared" si="36"/>
        <v>2086</v>
      </c>
      <c r="C74" s="60">
        <v>0.51900000000000002</v>
      </c>
      <c r="D74" s="60">
        <v>0.216</v>
      </c>
      <c r="E74" s="60">
        <v>0.23300000000000001</v>
      </c>
      <c r="F74" s="60">
        <v>0.21</v>
      </c>
      <c r="G74" s="60">
        <v>0.13600000000000001</v>
      </c>
      <c r="H74" s="60">
        <v>0.21</v>
      </c>
      <c r="I74" s="60">
        <v>2.7E-2</v>
      </c>
      <c r="J74" s="60">
        <v>0.21</v>
      </c>
      <c r="K74">
        <f t="shared" si="37"/>
        <v>0</v>
      </c>
      <c r="L74">
        <f t="shared" si="38"/>
        <v>0</v>
      </c>
      <c r="M74">
        <f t="shared" si="39"/>
        <v>0</v>
      </c>
      <c r="N74">
        <f t="shared" si="40"/>
        <v>0</v>
      </c>
      <c r="O74">
        <f t="shared" si="41"/>
        <v>0</v>
      </c>
      <c r="P74">
        <f t="shared" si="42"/>
        <v>0</v>
      </c>
      <c r="Q74" t="e">
        <f>IF(Energy_cumulative_emissions[[#This Row],[Column2]]&gt;0,(Energy_Reg_elec*Details_GIA*$I74)+Q73,0)</f>
        <v>#VALUE!</v>
      </c>
      <c r="R74">
        <f t="shared" si="43"/>
        <v>0</v>
      </c>
      <c r="S74">
        <f t="shared" si="44"/>
        <v>0</v>
      </c>
      <c r="T74">
        <f t="shared" si="45"/>
        <v>0</v>
      </c>
      <c r="U74">
        <f t="shared" si="46"/>
        <v>0</v>
      </c>
      <c r="V74">
        <f t="shared" si="47"/>
        <v>0</v>
      </c>
      <c r="W74">
        <f t="shared" si="48"/>
        <v>0</v>
      </c>
      <c r="X74">
        <f t="shared" si="49"/>
        <v>0</v>
      </c>
      <c r="Y74" t="e">
        <f>IF(Energy_cumulative_emissions[[#This Row],[Column2]]&gt;0,(Energy_Reg_elec*Details_GIA*$I74)+Y73,0)</f>
        <v>#VALUE!</v>
      </c>
      <c r="Z74">
        <f t="shared" si="50"/>
        <v>0</v>
      </c>
      <c r="AA74">
        <f t="shared" si="51"/>
        <v>0</v>
      </c>
      <c r="AB74">
        <f t="shared" si="52"/>
        <v>0</v>
      </c>
      <c r="AC74">
        <f t="shared" si="53"/>
        <v>0</v>
      </c>
      <c r="AD74">
        <f>IF(Energy_cumulative_emissions[[#This Row],[Column2]]&gt;0,(Energy_Gen_elec+Energy_Gen_nonelec)*Details_GIA*$I74,0)</f>
        <v>0</v>
      </c>
      <c r="AE74">
        <f>SUM(Energy_cumulative_emissions[[#This Row],[Column11]:[Column12]],Energy_cumulative_emissions[[#This Row],[Column19]:[Column20]])</f>
        <v>0</v>
      </c>
      <c r="AF74">
        <f>SUM(Energy_cumulative_emissions[[#This Row],[Column13]:[Column14]],Energy_cumulative_emissions[[#This Row],[Column21]:[Column22]])</f>
        <v>0</v>
      </c>
      <c r="AG74">
        <f>SUM(Energy_cumulative_emissions[[#This Row],[Column15]:[Column16]],Energy_cumulative_emissions[[#This Row],[Column23]:[Column24]])</f>
        <v>0</v>
      </c>
      <c r="AH74" t="e">
        <f>SUM(Energy_cumulative_emissions[[#This Row],[Column17]:[Column18]],Energy_cumulative_emissions[[#This Row],[Column25]:[Column26]])</f>
        <v>#VALUE!</v>
      </c>
      <c r="AI74">
        <f>SUM(Energy_cumulative_emissions[[#This Row],[Column11]:[Column12]],Energy_cumulative_emissions[[#This Row],[Column19]:[Column20]],-Energy_cumulative_emissions[[#This Row],[Column27]])</f>
        <v>0</v>
      </c>
      <c r="AJ74">
        <f>SUM(Energy_cumulative_emissions[[#This Row],[Column13]:[Column14]],Energy_cumulative_emissions[[#This Row],[Column21]:[Column22]],-Energy_cumulative_emissions[[#This Row],[Column28]])</f>
        <v>0</v>
      </c>
      <c r="AK74">
        <f>SUM(Energy_cumulative_emissions[[#This Row],[Column15]:[Column16]],Energy_cumulative_emissions[[#This Row],[Column23]:[Column24]],-Energy_cumulative_emissions[[#This Row],[Column29]])</f>
        <v>0</v>
      </c>
      <c r="AL74" t="e">
        <f>SUM(Energy_cumulative_emissions[[#This Row],[Column17]:[Column18]],Energy_cumulative_emissions[[#This Row],[Column25]:[Column26]],-Energy_cumulative_emissions[[#This Row],[Column30]])</f>
        <v>#VALUE!</v>
      </c>
    </row>
    <row r="75" spans="1:38">
      <c r="A75">
        <v>2087</v>
      </c>
      <c r="B75">
        <f t="shared" si="36"/>
        <v>2087</v>
      </c>
      <c r="C75" s="60">
        <v>0.51900000000000002</v>
      </c>
      <c r="D75" s="60">
        <v>0.216</v>
      </c>
      <c r="E75" s="60">
        <v>0.23300000000000001</v>
      </c>
      <c r="F75" s="60">
        <v>0.21</v>
      </c>
      <c r="G75" s="60">
        <v>0.13600000000000001</v>
      </c>
      <c r="H75" s="60">
        <v>0.21</v>
      </c>
      <c r="I75" s="60">
        <v>2.7E-2</v>
      </c>
      <c r="J75" s="60">
        <v>0.21</v>
      </c>
      <c r="K75">
        <f t="shared" si="37"/>
        <v>0</v>
      </c>
      <c r="L75">
        <f t="shared" si="38"/>
        <v>0</v>
      </c>
      <c r="M75">
        <f t="shared" si="39"/>
        <v>0</v>
      </c>
      <c r="N75">
        <f t="shared" si="40"/>
        <v>0</v>
      </c>
      <c r="O75">
        <f t="shared" si="41"/>
        <v>0</v>
      </c>
      <c r="P75">
        <f t="shared" si="42"/>
        <v>0</v>
      </c>
      <c r="Q75" t="e">
        <f>IF(Energy_cumulative_emissions[[#This Row],[Column2]]&gt;0,(Energy_Reg_elec*Details_GIA*$I75)+Q74,0)</f>
        <v>#VALUE!</v>
      </c>
      <c r="R75">
        <f t="shared" si="43"/>
        <v>0</v>
      </c>
      <c r="S75">
        <f t="shared" si="44"/>
        <v>0</v>
      </c>
      <c r="T75">
        <f t="shared" si="45"/>
        <v>0</v>
      </c>
      <c r="U75">
        <f t="shared" si="46"/>
        <v>0</v>
      </c>
      <c r="V75">
        <f t="shared" si="47"/>
        <v>0</v>
      </c>
      <c r="W75">
        <f t="shared" si="48"/>
        <v>0</v>
      </c>
      <c r="X75">
        <f t="shared" si="49"/>
        <v>0</v>
      </c>
      <c r="Y75" t="e">
        <f>IF(Energy_cumulative_emissions[[#This Row],[Column2]]&gt;0,(Energy_Reg_elec*Details_GIA*$I75)+Y74,0)</f>
        <v>#VALUE!</v>
      </c>
      <c r="Z75">
        <f t="shared" si="50"/>
        <v>0</v>
      </c>
      <c r="AA75">
        <f t="shared" si="51"/>
        <v>0</v>
      </c>
      <c r="AB75">
        <f t="shared" si="52"/>
        <v>0</v>
      </c>
      <c r="AC75">
        <f t="shared" si="53"/>
        <v>0</v>
      </c>
      <c r="AD75">
        <f>IF(Energy_cumulative_emissions[[#This Row],[Column2]]&gt;0,(Energy_Gen_elec+Energy_Gen_nonelec)*Details_GIA*$I75,0)</f>
        <v>0</v>
      </c>
      <c r="AE75">
        <f>SUM(Energy_cumulative_emissions[[#This Row],[Column11]:[Column12]],Energy_cumulative_emissions[[#This Row],[Column19]:[Column20]])</f>
        <v>0</v>
      </c>
      <c r="AF75">
        <f>SUM(Energy_cumulative_emissions[[#This Row],[Column13]:[Column14]],Energy_cumulative_emissions[[#This Row],[Column21]:[Column22]])</f>
        <v>0</v>
      </c>
      <c r="AG75">
        <f>SUM(Energy_cumulative_emissions[[#This Row],[Column15]:[Column16]],Energy_cumulative_emissions[[#This Row],[Column23]:[Column24]])</f>
        <v>0</v>
      </c>
      <c r="AH75" t="e">
        <f>SUM(Energy_cumulative_emissions[[#This Row],[Column17]:[Column18]],Energy_cumulative_emissions[[#This Row],[Column25]:[Column26]])</f>
        <v>#VALUE!</v>
      </c>
      <c r="AI75">
        <f>SUM(Energy_cumulative_emissions[[#This Row],[Column11]:[Column12]],Energy_cumulative_emissions[[#This Row],[Column19]:[Column20]],-Energy_cumulative_emissions[[#This Row],[Column27]])</f>
        <v>0</v>
      </c>
      <c r="AJ75">
        <f>SUM(Energy_cumulative_emissions[[#This Row],[Column13]:[Column14]],Energy_cumulative_emissions[[#This Row],[Column21]:[Column22]],-Energy_cumulative_emissions[[#This Row],[Column28]])</f>
        <v>0</v>
      </c>
      <c r="AK75">
        <f>SUM(Energy_cumulative_emissions[[#This Row],[Column15]:[Column16]],Energy_cumulative_emissions[[#This Row],[Column23]:[Column24]],-Energy_cumulative_emissions[[#This Row],[Column29]])</f>
        <v>0</v>
      </c>
      <c r="AL75" t="e">
        <f>SUM(Energy_cumulative_emissions[[#This Row],[Column17]:[Column18]],Energy_cumulative_emissions[[#This Row],[Column25]:[Column26]],-Energy_cumulative_emissions[[#This Row],[Column30]])</f>
        <v>#VALUE!</v>
      </c>
    </row>
    <row r="76" spans="1:38">
      <c r="A76">
        <v>2088</v>
      </c>
      <c r="B76">
        <f t="shared" si="36"/>
        <v>2088</v>
      </c>
      <c r="C76" s="60">
        <v>0.51900000000000002</v>
      </c>
      <c r="D76" s="60">
        <v>0.216</v>
      </c>
      <c r="E76" s="60">
        <v>0.23300000000000001</v>
      </c>
      <c r="F76" s="60">
        <v>0.21</v>
      </c>
      <c r="G76" s="60">
        <v>0.13600000000000001</v>
      </c>
      <c r="H76" s="60">
        <v>0.21</v>
      </c>
      <c r="I76" s="60">
        <v>2.7E-2</v>
      </c>
      <c r="J76" s="60">
        <v>0.21</v>
      </c>
      <c r="K76">
        <f t="shared" si="37"/>
        <v>0</v>
      </c>
      <c r="L76">
        <f t="shared" si="38"/>
        <v>0</v>
      </c>
      <c r="M76">
        <f t="shared" si="39"/>
        <v>0</v>
      </c>
      <c r="N76">
        <f t="shared" si="40"/>
        <v>0</v>
      </c>
      <c r="O76">
        <f t="shared" si="41"/>
        <v>0</v>
      </c>
      <c r="P76">
        <f t="shared" si="42"/>
        <v>0</v>
      </c>
      <c r="Q76" t="e">
        <f>IF(Energy_cumulative_emissions[[#This Row],[Column2]]&gt;0,(Energy_Reg_elec*Details_GIA*$I76)+Q75,0)</f>
        <v>#VALUE!</v>
      </c>
      <c r="R76">
        <f t="shared" si="43"/>
        <v>0</v>
      </c>
      <c r="S76">
        <f t="shared" si="44"/>
        <v>0</v>
      </c>
      <c r="T76">
        <f t="shared" si="45"/>
        <v>0</v>
      </c>
      <c r="U76">
        <f t="shared" si="46"/>
        <v>0</v>
      </c>
      <c r="V76">
        <f t="shared" si="47"/>
        <v>0</v>
      </c>
      <c r="W76">
        <f t="shared" si="48"/>
        <v>0</v>
      </c>
      <c r="X76">
        <f t="shared" si="49"/>
        <v>0</v>
      </c>
      <c r="Y76" t="e">
        <f>IF(Energy_cumulative_emissions[[#This Row],[Column2]]&gt;0,(Energy_Reg_elec*Details_GIA*$I76)+Y75,0)</f>
        <v>#VALUE!</v>
      </c>
      <c r="Z76">
        <f t="shared" si="50"/>
        <v>0</v>
      </c>
      <c r="AA76">
        <f t="shared" si="51"/>
        <v>0</v>
      </c>
      <c r="AB76">
        <f t="shared" si="52"/>
        <v>0</v>
      </c>
      <c r="AC76">
        <f t="shared" si="53"/>
        <v>0</v>
      </c>
      <c r="AD76">
        <f>IF(Energy_cumulative_emissions[[#This Row],[Column2]]&gt;0,(Energy_Gen_elec+Energy_Gen_nonelec)*Details_GIA*$I76,0)</f>
        <v>0</v>
      </c>
      <c r="AE76">
        <f>SUM(Energy_cumulative_emissions[[#This Row],[Column11]:[Column12]],Energy_cumulative_emissions[[#This Row],[Column19]:[Column20]])</f>
        <v>0</v>
      </c>
      <c r="AF76">
        <f>SUM(Energy_cumulative_emissions[[#This Row],[Column13]:[Column14]],Energy_cumulative_emissions[[#This Row],[Column21]:[Column22]])</f>
        <v>0</v>
      </c>
      <c r="AG76">
        <f>SUM(Energy_cumulative_emissions[[#This Row],[Column15]:[Column16]],Energy_cumulative_emissions[[#This Row],[Column23]:[Column24]])</f>
        <v>0</v>
      </c>
      <c r="AH76" t="e">
        <f>SUM(Energy_cumulative_emissions[[#This Row],[Column17]:[Column18]],Energy_cumulative_emissions[[#This Row],[Column25]:[Column26]])</f>
        <v>#VALUE!</v>
      </c>
      <c r="AI76">
        <f>SUM(Energy_cumulative_emissions[[#This Row],[Column11]:[Column12]],Energy_cumulative_emissions[[#This Row],[Column19]:[Column20]],-Energy_cumulative_emissions[[#This Row],[Column27]])</f>
        <v>0</v>
      </c>
      <c r="AJ76">
        <f>SUM(Energy_cumulative_emissions[[#This Row],[Column13]:[Column14]],Energy_cumulative_emissions[[#This Row],[Column21]:[Column22]],-Energy_cumulative_emissions[[#This Row],[Column28]])</f>
        <v>0</v>
      </c>
      <c r="AK76">
        <f>SUM(Energy_cumulative_emissions[[#This Row],[Column15]:[Column16]],Energy_cumulative_emissions[[#This Row],[Column23]:[Column24]],-Energy_cumulative_emissions[[#This Row],[Column29]])</f>
        <v>0</v>
      </c>
      <c r="AL76" t="e">
        <f>SUM(Energy_cumulative_emissions[[#This Row],[Column17]:[Column18]],Energy_cumulative_emissions[[#This Row],[Column25]:[Column26]],-Energy_cumulative_emissions[[#This Row],[Column30]])</f>
        <v>#VALUE!</v>
      </c>
    </row>
    <row r="77" spans="1:38">
      <c r="A77">
        <v>2089</v>
      </c>
      <c r="B77">
        <f t="shared" si="36"/>
        <v>2089</v>
      </c>
      <c r="C77" s="60">
        <v>0.51900000000000002</v>
      </c>
      <c r="D77" s="60">
        <v>0.216</v>
      </c>
      <c r="E77" s="60">
        <v>0.23300000000000001</v>
      </c>
      <c r="F77" s="60">
        <v>0.21</v>
      </c>
      <c r="G77" s="60">
        <v>0.13600000000000001</v>
      </c>
      <c r="H77" s="60">
        <v>0.21</v>
      </c>
      <c r="I77" s="60">
        <v>2.7E-2</v>
      </c>
      <c r="J77" s="60">
        <v>0.21</v>
      </c>
      <c r="K77">
        <f t="shared" si="37"/>
        <v>0</v>
      </c>
      <c r="L77">
        <f t="shared" si="38"/>
        <v>0</v>
      </c>
      <c r="M77">
        <f t="shared" si="39"/>
        <v>0</v>
      </c>
      <c r="N77">
        <f t="shared" si="40"/>
        <v>0</v>
      </c>
      <c r="O77">
        <f t="shared" si="41"/>
        <v>0</v>
      </c>
      <c r="P77">
        <f t="shared" si="42"/>
        <v>0</v>
      </c>
      <c r="Q77" t="e">
        <f>IF(Energy_cumulative_emissions[[#This Row],[Column2]]&gt;0,(Energy_Reg_elec*Details_GIA*$I77)+Q76,0)</f>
        <v>#VALUE!</v>
      </c>
      <c r="R77">
        <f t="shared" si="43"/>
        <v>0</v>
      </c>
      <c r="S77">
        <f t="shared" si="44"/>
        <v>0</v>
      </c>
      <c r="T77">
        <f t="shared" si="45"/>
        <v>0</v>
      </c>
      <c r="U77">
        <f t="shared" si="46"/>
        <v>0</v>
      </c>
      <c r="V77">
        <f t="shared" si="47"/>
        <v>0</v>
      </c>
      <c r="W77">
        <f t="shared" si="48"/>
        <v>0</v>
      </c>
      <c r="X77">
        <f t="shared" si="49"/>
        <v>0</v>
      </c>
      <c r="Y77" t="e">
        <f>IF(Energy_cumulative_emissions[[#This Row],[Column2]]&gt;0,(Energy_Reg_elec*Details_GIA*$I77)+Y76,0)</f>
        <v>#VALUE!</v>
      </c>
      <c r="Z77">
        <f t="shared" si="50"/>
        <v>0</v>
      </c>
      <c r="AA77">
        <f t="shared" si="51"/>
        <v>0</v>
      </c>
      <c r="AB77">
        <f t="shared" si="52"/>
        <v>0</v>
      </c>
      <c r="AC77">
        <f t="shared" si="53"/>
        <v>0</v>
      </c>
      <c r="AD77">
        <f>IF(Energy_cumulative_emissions[[#This Row],[Column2]]&gt;0,(Energy_Gen_elec+Energy_Gen_nonelec)*Details_GIA*$I77,0)</f>
        <v>0</v>
      </c>
      <c r="AE77">
        <f>SUM(Energy_cumulative_emissions[[#This Row],[Column11]:[Column12]],Energy_cumulative_emissions[[#This Row],[Column19]:[Column20]])</f>
        <v>0</v>
      </c>
      <c r="AF77">
        <f>SUM(Energy_cumulative_emissions[[#This Row],[Column13]:[Column14]],Energy_cumulative_emissions[[#This Row],[Column21]:[Column22]])</f>
        <v>0</v>
      </c>
      <c r="AG77">
        <f>SUM(Energy_cumulative_emissions[[#This Row],[Column15]:[Column16]],Energy_cumulative_emissions[[#This Row],[Column23]:[Column24]])</f>
        <v>0</v>
      </c>
      <c r="AH77" t="e">
        <f>SUM(Energy_cumulative_emissions[[#This Row],[Column17]:[Column18]],Energy_cumulative_emissions[[#This Row],[Column25]:[Column26]])</f>
        <v>#VALUE!</v>
      </c>
      <c r="AI77">
        <f>SUM(Energy_cumulative_emissions[[#This Row],[Column11]:[Column12]],Energy_cumulative_emissions[[#This Row],[Column19]:[Column20]],-Energy_cumulative_emissions[[#This Row],[Column27]])</f>
        <v>0</v>
      </c>
      <c r="AJ77">
        <f>SUM(Energy_cumulative_emissions[[#This Row],[Column13]:[Column14]],Energy_cumulative_emissions[[#This Row],[Column21]:[Column22]],-Energy_cumulative_emissions[[#This Row],[Column28]])</f>
        <v>0</v>
      </c>
      <c r="AK77">
        <f>SUM(Energy_cumulative_emissions[[#This Row],[Column15]:[Column16]],Energy_cumulative_emissions[[#This Row],[Column23]:[Column24]],-Energy_cumulative_emissions[[#This Row],[Column29]])</f>
        <v>0</v>
      </c>
      <c r="AL77" t="e">
        <f>SUM(Energy_cumulative_emissions[[#This Row],[Column17]:[Column18]],Energy_cumulative_emissions[[#This Row],[Column25]:[Column26]],-Energy_cumulative_emissions[[#This Row],[Column30]])</f>
        <v>#VALUE!</v>
      </c>
    </row>
    <row r="78" spans="1:38">
      <c r="A78">
        <v>2090</v>
      </c>
      <c r="B78">
        <f t="shared" si="36"/>
        <v>2090</v>
      </c>
      <c r="C78" s="60">
        <v>0.51900000000000002</v>
      </c>
      <c r="D78" s="60">
        <v>0.216</v>
      </c>
      <c r="E78" s="60">
        <v>0.23300000000000001</v>
      </c>
      <c r="F78" s="60">
        <v>0.21</v>
      </c>
      <c r="G78" s="60">
        <v>0.13600000000000001</v>
      </c>
      <c r="H78" s="60">
        <v>0.21</v>
      </c>
      <c r="I78" s="60">
        <v>2.7E-2</v>
      </c>
      <c r="J78" s="60">
        <v>0.21</v>
      </c>
      <c r="K78">
        <f t="shared" si="37"/>
        <v>0</v>
      </c>
      <c r="L78">
        <f t="shared" si="38"/>
        <v>0</v>
      </c>
      <c r="M78">
        <f t="shared" si="39"/>
        <v>0</v>
      </c>
      <c r="N78">
        <f t="shared" si="40"/>
        <v>0</v>
      </c>
      <c r="O78">
        <f t="shared" si="41"/>
        <v>0</v>
      </c>
      <c r="P78">
        <f t="shared" si="42"/>
        <v>0</v>
      </c>
      <c r="Q78" t="e">
        <f>IF(Energy_cumulative_emissions[[#This Row],[Column2]]&gt;0,(Energy_Reg_elec*Details_GIA*$I78)+Q77,0)</f>
        <v>#VALUE!</v>
      </c>
      <c r="R78">
        <f t="shared" si="43"/>
        <v>0</v>
      </c>
      <c r="S78">
        <f t="shared" si="44"/>
        <v>0</v>
      </c>
      <c r="T78">
        <f t="shared" si="45"/>
        <v>0</v>
      </c>
      <c r="U78">
        <f t="shared" si="46"/>
        <v>0</v>
      </c>
      <c r="V78">
        <f t="shared" si="47"/>
        <v>0</v>
      </c>
      <c r="W78">
        <f t="shared" si="48"/>
        <v>0</v>
      </c>
      <c r="X78">
        <f t="shared" si="49"/>
        <v>0</v>
      </c>
      <c r="Y78" t="e">
        <f>IF(Energy_cumulative_emissions[[#This Row],[Column2]]&gt;0,(Energy_Reg_elec*Details_GIA*$I78)+Y77,0)</f>
        <v>#VALUE!</v>
      </c>
      <c r="Z78">
        <f t="shared" si="50"/>
        <v>0</v>
      </c>
      <c r="AA78">
        <f t="shared" si="51"/>
        <v>0</v>
      </c>
      <c r="AB78">
        <f t="shared" si="52"/>
        <v>0</v>
      </c>
      <c r="AC78">
        <f t="shared" si="53"/>
        <v>0</v>
      </c>
      <c r="AD78">
        <f>IF(Energy_cumulative_emissions[[#This Row],[Column2]]&gt;0,(Energy_Gen_elec+Energy_Gen_nonelec)*Details_GIA*$I78,0)</f>
        <v>0</v>
      </c>
      <c r="AE78">
        <f>SUM(Energy_cumulative_emissions[[#This Row],[Column11]:[Column12]],Energy_cumulative_emissions[[#This Row],[Column19]:[Column20]])</f>
        <v>0</v>
      </c>
      <c r="AF78">
        <f>SUM(Energy_cumulative_emissions[[#This Row],[Column13]:[Column14]],Energy_cumulative_emissions[[#This Row],[Column21]:[Column22]])</f>
        <v>0</v>
      </c>
      <c r="AG78">
        <f>SUM(Energy_cumulative_emissions[[#This Row],[Column15]:[Column16]],Energy_cumulative_emissions[[#This Row],[Column23]:[Column24]])</f>
        <v>0</v>
      </c>
      <c r="AH78" t="e">
        <f>SUM(Energy_cumulative_emissions[[#This Row],[Column17]:[Column18]],Energy_cumulative_emissions[[#This Row],[Column25]:[Column26]])</f>
        <v>#VALUE!</v>
      </c>
      <c r="AI78">
        <f>SUM(Energy_cumulative_emissions[[#This Row],[Column11]:[Column12]],Energy_cumulative_emissions[[#This Row],[Column19]:[Column20]],-Energy_cumulative_emissions[[#This Row],[Column27]])</f>
        <v>0</v>
      </c>
      <c r="AJ78">
        <f>SUM(Energy_cumulative_emissions[[#This Row],[Column13]:[Column14]],Energy_cumulative_emissions[[#This Row],[Column21]:[Column22]],-Energy_cumulative_emissions[[#This Row],[Column28]])</f>
        <v>0</v>
      </c>
      <c r="AK78">
        <f>SUM(Energy_cumulative_emissions[[#This Row],[Column15]:[Column16]],Energy_cumulative_emissions[[#This Row],[Column23]:[Column24]],-Energy_cumulative_emissions[[#This Row],[Column29]])</f>
        <v>0</v>
      </c>
      <c r="AL78" t="e">
        <f>SUM(Energy_cumulative_emissions[[#This Row],[Column17]:[Column18]],Energy_cumulative_emissions[[#This Row],[Column25]:[Column26]],-Energy_cumulative_emissions[[#This Row],[Column30]])</f>
        <v>#VALUE!</v>
      </c>
    </row>
    <row r="79" spans="1:38">
      <c r="A79">
        <v>2091</v>
      </c>
      <c r="B79">
        <f t="shared" si="36"/>
        <v>2091</v>
      </c>
      <c r="C79" s="60">
        <v>0.51900000000000002</v>
      </c>
      <c r="D79" s="60">
        <v>0.216</v>
      </c>
      <c r="E79" s="60">
        <v>0.23300000000000001</v>
      </c>
      <c r="F79" s="60">
        <v>0.21</v>
      </c>
      <c r="G79" s="60">
        <v>0.13600000000000001</v>
      </c>
      <c r="H79" s="60">
        <v>0.21</v>
      </c>
      <c r="I79" s="60">
        <v>2.7E-2</v>
      </c>
      <c r="J79" s="60">
        <v>0.21</v>
      </c>
      <c r="K79">
        <f t="shared" si="37"/>
        <v>0</v>
      </c>
      <c r="L79">
        <f t="shared" si="38"/>
        <v>0</v>
      </c>
      <c r="M79">
        <f t="shared" si="39"/>
        <v>0</v>
      </c>
      <c r="N79">
        <f t="shared" si="40"/>
        <v>0</v>
      </c>
      <c r="O79">
        <f t="shared" si="41"/>
        <v>0</v>
      </c>
      <c r="P79">
        <f t="shared" si="42"/>
        <v>0</v>
      </c>
      <c r="Q79" t="e">
        <f>IF(Energy_cumulative_emissions[[#This Row],[Column2]]&gt;0,(Energy_Reg_elec*Details_GIA*$I79)+Q78,0)</f>
        <v>#VALUE!</v>
      </c>
      <c r="R79">
        <f t="shared" si="43"/>
        <v>0</v>
      </c>
      <c r="S79">
        <f t="shared" si="44"/>
        <v>0</v>
      </c>
      <c r="T79">
        <f t="shared" si="45"/>
        <v>0</v>
      </c>
      <c r="U79">
        <f t="shared" si="46"/>
        <v>0</v>
      </c>
      <c r="V79">
        <f t="shared" si="47"/>
        <v>0</v>
      </c>
      <c r="W79">
        <f t="shared" si="48"/>
        <v>0</v>
      </c>
      <c r="X79">
        <f t="shared" si="49"/>
        <v>0</v>
      </c>
      <c r="Y79" t="e">
        <f>IF(Energy_cumulative_emissions[[#This Row],[Column2]]&gt;0,(Energy_Reg_elec*Details_GIA*$I79)+Y78,0)</f>
        <v>#VALUE!</v>
      </c>
      <c r="Z79">
        <f t="shared" si="50"/>
        <v>0</v>
      </c>
      <c r="AA79">
        <f t="shared" si="51"/>
        <v>0</v>
      </c>
      <c r="AB79">
        <f t="shared" si="52"/>
        <v>0</v>
      </c>
      <c r="AC79">
        <f t="shared" si="53"/>
        <v>0</v>
      </c>
      <c r="AD79">
        <f>IF(Energy_cumulative_emissions[[#This Row],[Column2]]&gt;0,(Energy_Gen_elec+Energy_Gen_nonelec)*Details_GIA*$I79,0)</f>
        <v>0</v>
      </c>
      <c r="AE79">
        <f>SUM(Energy_cumulative_emissions[[#This Row],[Column11]:[Column12]],Energy_cumulative_emissions[[#This Row],[Column19]:[Column20]])</f>
        <v>0</v>
      </c>
      <c r="AF79">
        <f>SUM(Energy_cumulative_emissions[[#This Row],[Column13]:[Column14]],Energy_cumulative_emissions[[#This Row],[Column21]:[Column22]])</f>
        <v>0</v>
      </c>
      <c r="AG79">
        <f>SUM(Energy_cumulative_emissions[[#This Row],[Column15]:[Column16]],Energy_cumulative_emissions[[#This Row],[Column23]:[Column24]])</f>
        <v>0</v>
      </c>
      <c r="AH79" t="e">
        <f>SUM(Energy_cumulative_emissions[[#This Row],[Column17]:[Column18]],Energy_cumulative_emissions[[#This Row],[Column25]:[Column26]])</f>
        <v>#VALUE!</v>
      </c>
      <c r="AI79">
        <f>SUM(Energy_cumulative_emissions[[#This Row],[Column11]:[Column12]],Energy_cumulative_emissions[[#This Row],[Column19]:[Column20]],-Energy_cumulative_emissions[[#This Row],[Column27]])</f>
        <v>0</v>
      </c>
      <c r="AJ79">
        <f>SUM(Energy_cumulative_emissions[[#This Row],[Column13]:[Column14]],Energy_cumulative_emissions[[#This Row],[Column21]:[Column22]],-Energy_cumulative_emissions[[#This Row],[Column28]])</f>
        <v>0</v>
      </c>
      <c r="AK79">
        <f>SUM(Energy_cumulative_emissions[[#This Row],[Column15]:[Column16]],Energy_cumulative_emissions[[#This Row],[Column23]:[Column24]],-Energy_cumulative_emissions[[#This Row],[Column29]])</f>
        <v>0</v>
      </c>
      <c r="AL79" t="e">
        <f>SUM(Energy_cumulative_emissions[[#This Row],[Column17]:[Column18]],Energy_cumulative_emissions[[#This Row],[Column25]:[Column26]],-Energy_cumulative_emissions[[#This Row],[Column30]])</f>
        <v>#VALUE!</v>
      </c>
    </row>
    <row r="80" spans="1:38">
      <c r="A80">
        <v>2092</v>
      </c>
      <c r="B80">
        <f t="shared" si="36"/>
        <v>2092</v>
      </c>
      <c r="C80" s="60">
        <v>0.51900000000000002</v>
      </c>
      <c r="D80" s="60">
        <v>0.216</v>
      </c>
      <c r="E80" s="60">
        <v>0.23300000000000001</v>
      </c>
      <c r="F80" s="60">
        <v>0.21</v>
      </c>
      <c r="G80" s="60">
        <v>0.13600000000000001</v>
      </c>
      <c r="H80" s="60">
        <v>0.21</v>
      </c>
      <c r="I80" s="60">
        <v>2.7E-2</v>
      </c>
      <c r="J80" s="60">
        <v>0.21</v>
      </c>
      <c r="K80">
        <f t="shared" si="37"/>
        <v>0</v>
      </c>
      <c r="L80">
        <f t="shared" si="38"/>
        <v>0</v>
      </c>
      <c r="M80">
        <f t="shared" si="39"/>
        <v>0</v>
      </c>
      <c r="N80">
        <f t="shared" si="40"/>
        <v>0</v>
      </c>
      <c r="O80">
        <f t="shared" si="41"/>
        <v>0</v>
      </c>
      <c r="P80">
        <f t="shared" si="42"/>
        <v>0</v>
      </c>
      <c r="Q80" t="e">
        <f>IF(Energy_cumulative_emissions[[#This Row],[Column2]]&gt;0,(Energy_Reg_elec*Details_GIA*$I80)+Q79,0)</f>
        <v>#VALUE!</v>
      </c>
      <c r="R80">
        <f t="shared" si="43"/>
        <v>0</v>
      </c>
      <c r="S80">
        <f t="shared" si="44"/>
        <v>0</v>
      </c>
      <c r="T80">
        <f t="shared" si="45"/>
        <v>0</v>
      </c>
      <c r="U80">
        <f t="shared" si="46"/>
        <v>0</v>
      </c>
      <c r="V80">
        <f t="shared" si="47"/>
        <v>0</v>
      </c>
      <c r="W80">
        <f t="shared" si="48"/>
        <v>0</v>
      </c>
      <c r="X80">
        <f t="shared" si="49"/>
        <v>0</v>
      </c>
      <c r="Y80" t="e">
        <f>IF(Energy_cumulative_emissions[[#This Row],[Column2]]&gt;0,(Energy_Reg_elec*Details_GIA*$I80)+Y79,0)</f>
        <v>#VALUE!</v>
      </c>
      <c r="Z80">
        <f t="shared" si="50"/>
        <v>0</v>
      </c>
      <c r="AA80">
        <f t="shared" si="51"/>
        <v>0</v>
      </c>
      <c r="AB80">
        <f t="shared" si="52"/>
        <v>0</v>
      </c>
      <c r="AC80">
        <f t="shared" si="53"/>
        <v>0</v>
      </c>
      <c r="AD80">
        <f>IF(Energy_cumulative_emissions[[#This Row],[Column2]]&gt;0,(Energy_Gen_elec+Energy_Gen_nonelec)*Details_GIA*$I80,0)</f>
        <v>0</v>
      </c>
      <c r="AE80">
        <f>SUM(Energy_cumulative_emissions[[#This Row],[Column11]:[Column12]],Energy_cumulative_emissions[[#This Row],[Column19]:[Column20]])</f>
        <v>0</v>
      </c>
      <c r="AF80">
        <f>SUM(Energy_cumulative_emissions[[#This Row],[Column13]:[Column14]],Energy_cumulative_emissions[[#This Row],[Column21]:[Column22]])</f>
        <v>0</v>
      </c>
      <c r="AG80">
        <f>SUM(Energy_cumulative_emissions[[#This Row],[Column15]:[Column16]],Energy_cumulative_emissions[[#This Row],[Column23]:[Column24]])</f>
        <v>0</v>
      </c>
      <c r="AH80" t="e">
        <f>SUM(Energy_cumulative_emissions[[#This Row],[Column17]:[Column18]],Energy_cumulative_emissions[[#This Row],[Column25]:[Column26]])</f>
        <v>#VALUE!</v>
      </c>
      <c r="AI80">
        <f>SUM(Energy_cumulative_emissions[[#This Row],[Column11]:[Column12]],Energy_cumulative_emissions[[#This Row],[Column19]:[Column20]],-Energy_cumulative_emissions[[#This Row],[Column27]])</f>
        <v>0</v>
      </c>
      <c r="AJ80">
        <f>SUM(Energy_cumulative_emissions[[#This Row],[Column13]:[Column14]],Energy_cumulative_emissions[[#This Row],[Column21]:[Column22]],-Energy_cumulative_emissions[[#This Row],[Column28]])</f>
        <v>0</v>
      </c>
      <c r="AK80">
        <f>SUM(Energy_cumulative_emissions[[#This Row],[Column15]:[Column16]],Energy_cumulative_emissions[[#This Row],[Column23]:[Column24]],-Energy_cumulative_emissions[[#This Row],[Column29]])</f>
        <v>0</v>
      </c>
      <c r="AL80" t="e">
        <f>SUM(Energy_cumulative_emissions[[#This Row],[Column17]:[Column18]],Energy_cumulative_emissions[[#This Row],[Column25]:[Column26]],-Energy_cumulative_emissions[[#This Row],[Column30]])</f>
        <v>#VALUE!</v>
      </c>
    </row>
    <row r="81" spans="1:38">
      <c r="A81">
        <v>2093</v>
      </c>
      <c r="B81">
        <f t="shared" si="36"/>
        <v>2093</v>
      </c>
      <c r="C81" s="60">
        <v>0.51900000000000002</v>
      </c>
      <c r="D81" s="60">
        <v>0.216</v>
      </c>
      <c r="E81" s="60">
        <v>0.23300000000000001</v>
      </c>
      <c r="F81" s="60">
        <v>0.21</v>
      </c>
      <c r="G81" s="60">
        <v>0.13600000000000001</v>
      </c>
      <c r="H81" s="60">
        <v>0.21</v>
      </c>
      <c r="I81" s="60">
        <v>2.7E-2</v>
      </c>
      <c r="J81" s="60">
        <v>0.21</v>
      </c>
      <c r="K81">
        <f t="shared" si="37"/>
        <v>0</v>
      </c>
      <c r="L81">
        <f t="shared" si="38"/>
        <v>0</v>
      </c>
      <c r="M81">
        <f t="shared" si="39"/>
        <v>0</v>
      </c>
      <c r="N81">
        <f t="shared" si="40"/>
        <v>0</v>
      </c>
      <c r="O81">
        <f t="shared" si="41"/>
        <v>0</v>
      </c>
      <c r="P81">
        <f t="shared" si="42"/>
        <v>0</v>
      </c>
      <c r="Q81" t="e">
        <f>IF(Energy_cumulative_emissions[[#This Row],[Column2]]&gt;0,(Energy_Reg_elec*Details_GIA*$I81)+Q80,0)</f>
        <v>#VALUE!</v>
      </c>
      <c r="R81">
        <f t="shared" si="43"/>
        <v>0</v>
      </c>
      <c r="S81">
        <f t="shared" si="44"/>
        <v>0</v>
      </c>
      <c r="T81">
        <f t="shared" si="45"/>
        <v>0</v>
      </c>
      <c r="U81">
        <f t="shared" si="46"/>
        <v>0</v>
      </c>
      <c r="V81">
        <f t="shared" si="47"/>
        <v>0</v>
      </c>
      <c r="W81">
        <f t="shared" si="48"/>
        <v>0</v>
      </c>
      <c r="X81">
        <f t="shared" si="49"/>
        <v>0</v>
      </c>
      <c r="Y81" t="e">
        <f>IF(Energy_cumulative_emissions[[#This Row],[Column2]]&gt;0,(Energy_Reg_elec*Details_GIA*$I81)+Y80,0)</f>
        <v>#VALUE!</v>
      </c>
      <c r="Z81">
        <f t="shared" si="50"/>
        <v>0</v>
      </c>
      <c r="AA81">
        <f t="shared" si="51"/>
        <v>0</v>
      </c>
      <c r="AB81">
        <f t="shared" si="52"/>
        <v>0</v>
      </c>
      <c r="AC81">
        <f t="shared" si="53"/>
        <v>0</v>
      </c>
      <c r="AD81">
        <f>IF(Energy_cumulative_emissions[[#This Row],[Column2]]&gt;0,(Energy_Gen_elec+Energy_Gen_nonelec)*Details_GIA*$I81,0)</f>
        <v>0</v>
      </c>
      <c r="AE81">
        <f>SUM(Energy_cumulative_emissions[[#This Row],[Column11]:[Column12]],Energy_cumulative_emissions[[#This Row],[Column19]:[Column20]])</f>
        <v>0</v>
      </c>
      <c r="AF81">
        <f>SUM(Energy_cumulative_emissions[[#This Row],[Column13]:[Column14]],Energy_cumulative_emissions[[#This Row],[Column21]:[Column22]])</f>
        <v>0</v>
      </c>
      <c r="AG81">
        <f>SUM(Energy_cumulative_emissions[[#This Row],[Column15]:[Column16]],Energy_cumulative_emissions[[#This Row],[Column23]:[Column24]])</f>
        <v>0</v>
      </c>
      <c r="AH81" t="e">
        <f>SUM(Energy_cumulative_emissions[[#This Row],[Column17]:[Column18]],Energy_cumulative_emissions[[#This Row],[Column25]:[Column26]])</f>
        <v>#VALUE!</v>
      </c>
      <c r="AI81">
        <f>SUM(Energy_cumulative_emissions[[#This Row],[Column11]:[Column12]],Energy_cumulative_emissions[[#This Row],[Column19]:[Column20]],-Energy_cumulative_emissions[[#This Row],[Column27]])</f>
        <v>0</v>
      </c>
      <c r="AJ81">
        <f>SUM(Energy_cumulative_emissions[[#This Row],[Column13]:[Column14]],Energy_cumulative_emissions[[#This Row],[Column21]:[Column22]],-Energy_cumulative_emissions[[#This Row],[Column28]])</f>
        <v>0</v>
      </c>
      <c r="AK81">
        <f>SUM(Energy_cumulative_emissions[[#This Row],[Column15]:[Column16]],Energy_cumulative_emissions[[#This Row],[Column23]:[Column24]],-Energy_cumulative_emissions[[#This Row],[Column29]])</f>
        <v>0</v>
      </c>
      <c r="AL81" t="e">
        <f>SUM(Energy_cumulative_emissions[[#This Row],[Column17]:[Column18]],Energy_cumulative_emissions[[#This Row],[Column25]:[Column26]],-Energy_cumulative_emissions[[#This Row],[Column30]])</f>
        <v>#VALUE!</v>
      </c>
    </row>
    <row r="82" spans="1:38">
      <c r="A82">
        <v>2094</v>
      </c>
      <c r="B82">
        <f t="shared" si="36"/>
        <v>2094</v>
      </c>
      <c r="C82" s="60">
        <v>0.51900000000000002</v>
      </c>
      <c r="D82" s="60">
        <v>0.216</v>
      </c>
      <c r="E82" s="60">
        <v>0.23300000000000001</v>
      </c>
      <c r="F82" s="60">
        <v>0.21</v>
      </c>
      <c r="G82" s="60">
        <v>0.13600000000000001</v>
      </c>
      <c r="H82" s="60">
        <v>0.21</v>
      </c>
      <c r="I82" s="60">
        <v>2.7E-2</v>
      </c>
      <c r="J82" s="60">
        <v>0.21</v>
      </c>
      <c r="K82">
        <f t="shared" si="37"/>
        <v>0</v>
      </c>
      <c r="L82">
        <f t="shared" si="38"/>
        <v>0</v>
      </c>
      <c r="M82">
        <f t="shared" si="39"/>
        <v>0</v>
      </c>
      <c r="N82">
        <f t="shared" si="40"/>
        <v>0</v>
      </c>
      <c r="O82">
        <f t="shared" si="41"/>
        <v>0</v>
      </c>
      <c r="P82">
        <f t="shared" si="42"/>
        <v>0</v>
      </c>
      <c r="Q82" t="e">
        <f>IF(Energy_cumulative_emissions[[#This Row],[Column2]]&gt;0,(Energy_Reg_elec*Details_GIA*$I82)+Q81,0)</f>
        <v>#VALUE!</v>
      </c>
      <c r="R82">
        <f t="shared" si="43"/>
        <v>0</v>
      </c>
      <c r="S82">
        <f t="shared" si="44"/>
        <v>0</v>
      </c>
      <c r="T82">
        <f t="shared" si="45"/>
        <v>0</v>
      </c>
      <c r="U82">
        <f t="shared" si="46"/>
        <v>0</v>
      </c>
      <c r="V82">
        <f t="shared" si="47"/>
        <v>0</v>
      </c>
      <c r="W82">
        <f t="shared" si="48"/>
        <v>0</v>
      </c>
      <c r="X82">
        <f t="shared" si="49"/>
        <v>0</v>
      </c>
      <c r="Y82" t="e">
        <f>IF(Energy_cumulative_emissions[[#This Row],[Column2]]&gt;0,(Energy_Reg_elec*Details_GIA*$I82)+Y81,0)</f>
        <v>#VALUE!</v>
      </c>
      <c r="Z82">
        <f t="shared" si="50"/>
        <v>0</v>
      </c>
      <c r="AA82">
        <f t="shared" si="51"/>
        <v>0</v>
      </c>
      <c r="AB82">
        <f t="shared" si="52"/>
        <v>0</v>
      </c>
      <c r="AC82">
        <f t="shared" si="53"/>
        <v>0</v>
      </c>
      <c r="AD82">
        <f>IF(Energy_cumulative_emissions[[#This Row],[Column2]]&gt;0,(Energy_Gen_elec+Energy_Gen_nonelec)*Details_GIA*$I82,0)</f>
        <v>0</v>
      </c>
      <c r="AE82">
        <f>SUM(Energy_cumulative_emissions[[#This Row],[Column11]:[Column12]],Energy_cumulative_emissions[[#This Row],[Column19]:[Column20]])</f>
        <v>0</v>
      </c>
      <c r="AF82">
        <f>SUM(Energy_cumulative_emissions[[#This Row],[Column13]:[Column14]],Energy_cumulative_emissions[[#This Row],[Column21]:[Column22]])</f>
        <v>0</v>
      </c>
      <c r="AG82">
        <f>SUM(Energy_cumulative_emissions[[#This Row],[Column15]:[Column16]],Energy_cumulative_emissions[[#This Row],[Column23]:[Column24]])</f>
        <v>0</v>
      </c>
      <c r="AH82" t="e">
        <f>SUM(Energy_cumulative_emissions[[#This Row],[Column17]:[Column18]],Energy_cumulative_emissions[[#This Row],[Column25]:[Column26]])</f>
        <v>#VALUE!</v>
      </c>
      <c r="AI82">
        <f>SUM(Energy_cumulative_emissions[[#This Row],[Column11]:[Column12]],Energy_cumulative_emissions[[#This Row],[Column19]:[Column20]],-Energy_cumulative_emissions[[#This Row],[Column27]])</f>
        <v>0</v>
      </c>
      <c r="AJ82">
        <f>SUM(Energy_cumulative_emissions[[#This Row],[Column13]:[Column14]],Energy_cumulative_emissions[[#This Row],[Column21]:[Column22]],-Energy_cumulative_emissions[[#This Row],[Column28]])</f>
        <v>0</v>
      </c>
      <c r="AK82">
        <f>SUM(Energy_cumulative_emissions[[#This Row],[Column15]:[Column16]],Energy_cumulative_emissions[[#This Row],[Column23]:[Column24]],-Energy_cumulative_emissions[[#This Row],[Column29]])</f>
        <v>0</v>
      </c>
      <c r="AL82" t="e">
        <f>SUM(Energy_cumulative_emissions[[#This Row],[Column17]:[Column18]],Energy_cumulative_emissions[[#This Row],[Column25]:[Column26]],-Energy_cumulative_emissions[[#This Row],[Column30]])</f>
        <v>#VALUE!</v>
      </c>
    </row>
    <row r="83" spans="1:38">
      <c r="A83">
        <v>2095</v>
      </c>
      <c r="B83">
        <f t="shared" si="36"/>
        <v>2095</v>
      </c>
      <c r="C83" s="60">
        <v>0.51900000000000002</v>
      </c>
      <c r="D83" s="60">
        <v>0.216</v>
      </c>
      <c r="E83" s="60">
        <v>0.23300000000000001</v>
      </c>
      <c r="F83" s="60">
        <v>0.21</v>
      </c>
      <c r="G83" s="60">
        <v>0.13600000000000001</v>
      </c>
      <c r="H83" s="60">
        <v>0.21</v>
      </c>
      <c r="I83" s="60">
        <v>2.7E-2</v>
      </c>
      <c r="J83" s="60">
        <v>0.21</v>
      </c>
      <c r="K83">
        <f t="shared" si="37"/>
        <v>0</v>
      </c>
      <c r="L83">
        <f t="shared" si="38"/>
        <v>0</v>
      </c>
      <c r="M83">
        <f t="shared" si="39"/>
        <v>0</v>
      </c>
      <c r="N83">
        <f t="shared" si="40"/>
        <v>0</v>
      </c>
      <c r="O83">
        <f t="shared" si="41"/>
        <v>0</v>
      </c>
      <c r="P83">
        <f t="shared" si="42"/>
        <v>0</v>
      </c>
      <c r="Q83" t="e">
        <f>IF(Energy_cumulative_emissions[[#This Row],[Column2]]&gt;0,(Energy_Reg_elec*Details_GIA*$I83)+Q82,0)</f>
        <v>#VALUE!</v>
      </c>
      <c r="R83">
        <f t="shared" si="43"/>
        <v>0</v>
      </c>
      <c r="S83">
        <f t="shared" si="44"/>
        <v>0</v>
      </c>
      <c r="T83">
        <f t="shared" si="45"/>
        <v>0</v>
      </c>
      <c r="U83">
        <f t="shared" si="46"/>
        <v>0</v>
      </c>
      <c r="V83">
        <f t="shared" si="47"/>
        <v>0</v>
      </c>
      <c r="W83">
        <f t="shared" si="48"/>
        <v>0</v>
      </c>
      <c r="X83">
        <f t="shared" si="49"/>
        <v>0</v>
      </c>
      <c r="Y83" t="e">
        <f>IF(Energy_cumulative_emissions[[#This Row],[Column2]]&gt;0,(Energy_Reg_elec*Details_GIA*$I83)+Y82,0)</f>
        <v>#VALUE!</v>
      </c>
      <c r="Z83">
        <f t="shared" si="50"/>
        <v>0</v>
      </c>
      <c r="AA83">
        <f t="shared" si="51"/>
        <v>0</v>
      </c>
      <c r="AB83">
        <f t="shared" si="52"/>
        <v>0</v>
      </c>
      <c r="AC83">
        <f t="shared" si="53"/>
        <v>0</v>
      </c>
      <c r="AD83">
        <f>IF(Energy_cumulative_emissions[[#This Row],[Column2]]&gt;0,(Energy_Gen_elec+Energy_Gen_nonelec)*Details_GIA*$I83,0)</f>
        <v>0</v>
      </c>
      <c r="AE83">
        <f>SUM(Energy_cumulative_emissions[[#This Row],[Column11]:[Column12]],Energy_cumulative_emissions[[#This Row],[Column19]:[Column20]])</f>
        <v>0</v>
      </c>
      <c r="AF83">
        <f>SUM(Energy_cumulative_emissions[[#This Row],[Column13]:[Column14]],Energy_cumulative_emissions[[#This Row],[Column21]:[Column22]])</f>
        <v>0</v>
      </c>
      <c r="AG83">
        <f>SUM(Energy_cumulative_emissions[[#This Row],[Column15]:[Column16]],Energy_cumulative_emissions[[#This Row],[Column23]:[Column24]])</f>
        <v>0</v>
      </c>
      <c r="AH83" t="e">
        <f>SUM(Energy_cumulative_emissions[[#This Row],[Column17]:[Column18]],Energy_cumulative_emissions[[#This Row],[Column25]:[Column26]])</f>
        <v>#VALUE!</v>
      </c>
      <c r="AI83">
        <f>SUM(Energy_cumulative_emissions[[#This Row],[Column11]:[Column12]],Energy_cumulative_emissions[[#This Row],[Column19]:[Column20]],-Energy_cumulative_emissions[[#This Row],[Column27]])</f>
        <v>0</v>
      </c>
      <c r="AJ83">
        <f>SUM(Energy_cumulative_emissions[[#This Row],[Column13]:[Column14]],Energy_cumulative_emissions[[#This Row],[Column21]:[Column22]],-Energy_cumulative_emissions[[#This Row],[Column28]])</f>
        <v>0</v>
      </c>
      <c r="AK83">
        <f>SUM(Energy_cumulative_emissions[[#This Row],[Column15]:[Column16]],Energy_cumulative_emissions[[#This Row],[Column23]:[Column24]],-Energy_cumulative_emissions[[#This Row],[Column29]])</f>
        <v>0</v>
      </c>
      <c r="AL83" t="e">
        <f>SUM(Energy_cumulative_emissions[[#This Row],[Column17]:[Column18]],Energy_cumulative_emissions[[#This Row],[Column25]:[Column26]],-Energy_cumulative_emissions[[#This Row],[Column30]])</f>
        <v>#VALUE!</v>
      </c>
    </row>
    <row r="84" spans="1:38">
      <c r="A84">
        <v>2096</v>
      </c>
      <c r="B84">
        <f t="shared" si="36"/>
        <v>2096</v>
      </c>
      <c r="C84" s="60">
        <v>0.51900000000000002</v>
      </c>
      <c r="D84" s="60">
        <v>0.216</v>
      </c>
      <c r="E84" s="60">
        <v>0.23300000000000001</v>
      </c>
      <c r="F84" s="60">
        <v>0.21</v>
      </c>
      <c r="G84" s="60">
        <v>0.13600000000000001</v>
      </c>
      <c r="H84" s="60">
        <v>0.21</v>
      </c>
      <c r="I84" s="60">
        <v>2.7E-2</v>
      </c>
      <c r="J84" s="60">
        <v>0.21</v>
      </c>
      <c r="K84">
        <f t="shared" si="37"/>
        <v>0</v>
      </c>
      <c r="L84">
        <f t="shared" si="38"/>
        <v>0</v>
      </c>
      <c r="M84">
        <f t="shared" si="39"/>
        <v>0</v>
      </c>
      <c r="N84">
        <f t="shared" si="40"/>
        <v>0</v>
      </c>
      <c r="O84">
        <f t="shared" si="41"/>
        <v>0</v>
      </c>
      <c r="P84">
        <f t="shared" si="42"/>
        <v>0</v>
      </c>
      <c r="Q84" t="e">
        <f>IF(Energy_cumulative_emissions[[#This Row],[Column2]]&gt;0,(Energy_Reg_elec*Details_GIA*$I84)+Q83,0)</f>
        <v>#VALUE!</v>
      </c>
      <c r="R84">
        <f t="shared" si="43"/>
        <v>0</v>
      </c>
      <c r="S84">
        <f t="shared" si="44"/>
        <v>0</v>
      </c>
      <c r="T84">
        <f t="shared" si="45"/>
        <v>0</v>
      </c>
      <c r="U84">
        <f t="shared" si="46"/>
        <v>0</v>
      </c>
      <c r="V84">
        <f t="shared" si="47"/>
        <v>0</v>
      </c>
      <c r="W84">
        <f t="shared" si="48"/>
        <v>0</v>
      </c>
      <c r="X84">
        <f t="shared" si="49"/>
        <v>0</v>
      </c>
      <c r="Y84" t="e">
        <f>IF(Energy_cumulative_emissions[[#This Row],[Column2]]&gt;0,(Energy_Reg_elec*Details_GIA*$I84)+Y83,0)</f>
        <v>#VALUE!</v>
      </c>
      <c r="Z84">
        <f t="shared" si="50"/>
        <v>0</v>
      </c>
      <c r="AA84">
        <f t="shared" si="51"/>
        <v>0</v>
      </c>
      <c r="AB84">
        <f t="shared" si="52"/>
        <v>0</v>
      </c>
      <c r="AC84">
        <f t="shared" si="53"/>
        <v>0</v>
      </c>
      <c r="AD84">
        <f>IF(Energy_cumulative_emissions[[#This Row],[Column2]]&gt;0,(Energy_Gen_elec+Energy_Gen_nonelec)*Details_GIA*$I84,0)</f>
        <v>0</v>
      </c>
      <c r="AE84">
        <f>SUM(Energy_cumulative_emissions[[#This Row],[Column11]:[Column12]],Energy_cumulative_emissions[[#This Row],[Column19]:[Column20]])</f>
        <v>0</v>
      </c>
      <c r="AF84">
        <f>SUM(Energy_cumulative_emissions[[#This Row],[Column13]:[Column14]],Energy_cumulative_emissions[[#This Row],[Column21]:[Column22]])</f>
        <v>0</v>
      </c>
      <c r="AG84">
        <f>SUM(Energy_cumulative_emissions[[#This Row],[Column15]:[Column16]],Energy_cumulative_emissions[[#This Row],[Column23]:[Column24]])</f>
        <v>0</v>
      </c>
      <c r="AH84" t="e">
        <f>SUM(Energy_cumulative_emissions[[#This Row],[Column17]:[Column18]],Energy_cumulative_emissions[[#This Row],[Column25]:[Column26]])</f>
        <v>#VALUE!</v>
      </c>
      <c r="AI84">
        <f>SUM(Energy_cumulative_emissions[[#This Row],[Column11]:[Column12]],Energy_cumulative_emissions[[#This Row],[Column19]:[Column20]],-Energy_cumulative_emissions[[#This Row],[Column27]])</f>
        <v>0</v>
      </c>
      <c r="AJ84">
        <f>SUM(Energy_cumulative_emissions[[#This Row],[Column13]:[Column14]],Energy_cumulative_emissions[[#This Row],[Column21]:[Column22]],-Energy_cumulative_emissions[[#This Row],[Column28]])</f>
        <v>0</v>
      </c>
      <c r="AK84">
        <f>SUM(Energy_cumulative_emissions[[#This Row],[Column15]:[Column16]],Energy_cumulative_emissions[[#This Row],[Column23]:[Column24]],-Energy_cumulative_emissions[[#This Row],[Column29]])</f>
        <v>0</v>
      </c>
      <c r="AL84" t="e">
        <f>SUM(Energy_cumulative_emissions[[#This Row],[Column17]:[Column18]],Energy_cumulative_emissions[[#This Row],[Column25]:[Column26]],-Energy_cumulative_emissions[[#This Row],[Column30]])</f>
        <v>#VALUE!</v>
      </c>
    </row>
    <row r="85" spans="1:38">
      <c r="A85">
        <v>2097</v>
      </c>
      <c r="B85">
        <f t="shared" si="36"/>
        <v>2097</v>
      </c>
      <c r="C85" s="60">
        <v>0.51900000000000002</v>
      </c>
      <c r="D85" s="60">
        <v>0.216</v>
      </c>
      <c r="E85" s="60">
        <v>0.23300000000000001</v>
      </c>
      <c r="F85" s="60">
        <v>0.21</v>
      </c>
      <c r="G85" s="60">
        <v>0.13600000000000001</v>
      </c>
      <c r="H85" s="60">
        <v>0.21</v>
      </c>
      <c r="I85" s="60">
        <v>2.7E-2</v>
      </c>
      <c r="J85" s="60">
        <v>0.21</v>
      </c>
      <c r="K85">
        <f t="shared" si="37"/>
        <v>0</v>
      </c>
      <c r="L85">
        <f t="shared" si="38"/>
        <v>0</v>
      </c>
      <c r="M85">
        <f t="shared" si="39"/>
        <v>0</v>
      </c>
      <c r="N85">
        <f t="shared" si="40"/>
        <v>0</v>
      </c>
      <c r="O85">
        <f t="shared" si="41"/>
        <v>0</v>
      </c>
      <c r="P85">
        <f t="shared" si="42"/>
        <v>0</v>
      </c>
      <c r="Q85" t="e">
        <f>IF(Energy_cumulative_emissions[[#This Row],[Column2]]&gt;0,(Energy_Reg_elec*Details_GIA*$I85)+Q84,0)</f>
        <v>#VALUE!</v>
      </c>
      <c r="R85">
        <f t="shared" si="43"/>
        <v>0</v>
      </c>
      <c r="S85">
        <f t="shared" si="44"/>
        <v>0</v>
      </c>
      <c r="T85">
        <f t="shared" si="45"/>
        <v>0</v>
      </c>
      <c r="U85">
        <f t="shared" si="46"/>
        <v>0</v>
      </c>
      <c r="V85">
        <f t="shared" si="47"/>
        <v>0</v>
      </c>
      <c r="W85">
        <f t="shared" si="48"/>
        <v>0</v>
      </c>
      <c r="X85">
        <f t="shared" si="49"/>
        <v>0</v>
      </c>
      <c r="Y85" t="e">
        <f>IF(Energy_cumulative_emissions[[#This Row],[Column2]]&gt;0,(Energy_Reg_elec*Details_GIA*$I85)+Y84,0)</f>
        <v>#VALUE!</v>
      </c>
      <c r="Z85">
        <f t="shared" si="50"/>
        <v>0</v>
      </c>
      <c r="AA85">
        <f t="shared" si="51"/>
        <v>0</v>
      </c>
      <c r="AB85">
        <f t="shared" si="52"/>
        <v>0</v>
      </c>
      <c r="AC85">
        <f t="shared" si="53"/>
        <v>0</v>
      </c>
      <c r="AD85">
        <f>IF(Energy_cumulative_emissions[[#This Row],[Column2]]&gt;0,(Energy_Gen_elec+Energy_Gen_nonelec)*Details_GIA*$I85,0)</f>
        <v>0</v>
      </c>
      <c r="AE85">
        <f>SUM(Energy_cumulative_emissions[[#This Row],[Column11]:[Column12]],Energy_cumulative_emissions[[#This Row],[Column19]:[Column20]])</f>
        <v>0</v>
      </c>
      <c r="AF85">
        <f>SUM(Energy_cumulative_emissions[[#This Row],[Column13]:[Column14]],Energy_cumulative_emissions[[#This Row],[Column21]:[Column22]])</f>
        <v>0</v>
      </c>
      <c r="AG85">
        <f>SUM(Energy_cumulative_emissions[[#This Row],[Column15]:[Column16]],Energy_cumulative_emissions[[#This Row],[Column23]:[Column24]])</f>
        <v>0</v>
      </c>
      <c r="AH85" t="e">
        <f>SUM(Energy_cumulative_emissions[[#This Row],[Column17]:[Column18]],Energy_cumulative_emissions[[#This Row],[Column25]:[Column26]])</f>
        <v>#VALUE!</v>
      </c>
      <c r="AI85">
        <f>SUM(Energy_cumulative_emissions[[#This Row],[Column11]:[Column12]],Energy_cumulative_emissions[[#This Row],[Column19]:[Column20]],-Energy_cumulative_emissions[[#This Row],[Column27]])</f>
        <v>0</v>
      </c>
      <c r="AJ85">
        <f>SUM(Energy_cumulative_emissions[[#This Row],[Column13]:[Column14]],Energy_cumulative_emissions[[#This Row],[Column21]:[Column22]],-Energy_cumulative_emissions[[#This Row],[Column28]])</f>
        <v>0</v>
      </c>
      <c r="AK85">
        <f>SUM(Energy_cumulative_emissions[[#This Row],[Column15]:[Column16]],Energy_cumulative_emissions[[#This Row],[Column23]:[Column24]],-Energy_cumulative_emissions[[#This Row],[Column29]])</f>
        <v>0</v>
      </c>
      <c r="AL85" t="e">
        <f>SUM(Energy_cumulative_emissions[[#This Row],[Column17]:[Column18]],Energy_cumulative_emissions[[#This Row],[Column25]:[Column26]],-Energy_cumulative_emissions[[#This Row],[Column30]])</f>
        <v>#VALUE!</v>
      </c>
    </row>
    <row r="86" spans="1:38">
      <c r="A86">
        <v>2098</v>
      </c>
      <c r="B86">
        <f t="shared" si="36"/>
        <v>2098</v>
      </c>
      <c r="C86" s="60">
        <v>0.51900000000000002</v>
      </c>
      <c r="D86" s="60">
        <v>0.216</v>
      </c>
      <c r="E86" s="60">
        <v>0.23300000000000001</v>
      </c>
      <c r="F86" s="60">
        <v>0.21</v>
      </c>
      <c r="G86" s="60">
        <v>0.13600000000000001</v>
      </c>
      <c r="H86" s="60">
        <v>0.21</v>
      </c>
      <c r="I86" s="60">
        <v>2.7E-2</v>
      </c>
      <c r="J86" s="60">
        <v>0.21</v>
      </c>
      <c r="K86">
        <f t="shared" si="37"/>
        <v>0</v>
      </c>
      <c r="L86">
        <f t="shared" si="38"/>
        <v>0</v>
      </c>
      <c r="M86">
        <f t="shared" si="39"/>
        <v>0</v>
      </c>
      <c r="N86">
        <f t="shared" si="40"/>
        <v>0</v>
      </c>
      <c r="O86">
        <f t="shared" si="41"/>
        <v>0</v>
      </c>
      <c r="P86">
        <f t="shared" si="42"/>
        <v>0</v>
      </c>
      <c r="Q86" t="e">
        <f>IF(Energy_cumulative_emissions[[#This Row],[Column2]]&gt;0,(Energy_Reg_elec*Details_GIA*$I86)+Q85,0)</f>
        <v>#VALUE!</v>
      </c>
      <c r="R86">
        <f t="shared" si="43"/>
        <v>0</v>
      </c>
      <c r="S86">
        <f t="shared" si="44"/>
        <v>0</v>
      </c>
      <c r="T86">
        <f t="shared" si="45"/>
        <v>0</v>
      </c>
      <c r="U86">
        <f t="shared" si="46"/>
        <v>0</v>
      </c>
      <c r="V86">
        <f t="shared" si="47"/>
        <v>0</v>
      </c>
      <c r="W86">
        <f t="shared" si="48"/>
        <v>0</v>
      </c>
      <c r="X86">
        <f t="shared" si="49"/>
        <v>0</v>
      </c>
      <c r="Y86" t="e">
        <f>IF(Energy_cumulative_emissions[[#This Row],[Column2]]&gt;0,(Energy_Reg_elec*Details_GIA*$I86)+Y85,0)</f>
        <v>#VALUE!</v>
      </c>
      <c r="Z86">
        <f t="shared" si="50"/>
        <v>0</v>
      </c>
      <c r="AA86">
        <f t="shared" si="51"/>
        <v>0</v>
      </c>
      <c r="AB86">
        <f t="shared" si="52"/>
        <v>0</v>
      </c>
      <c r="AC86">
        <f t="shared" si="53"/>
        <v>0</v>
      </c>
      <c r="AD86">
        <f>IF(Energy_cumulative_emissions[[#This Row],[Column2]]&gt;0,(Energy_Gen_elec+Energy_Gen_nonelec)*Details_GIA*$I86,0)</f>
        <v>0</v>
      </c>
      <c r="AE86">
        <f>SUM(Energy_cumulative_emissions[[#This Row],[Column11]:[Column12]],Energy_cumulative_emissions[[#This Row],[Column19]:[Column20]])</f>
        <v>0</v>
      </c>
      <c r="AF86">
        <f>SUM(Energy_cumulative_emissions[[#This Row],[Column13]:[Column14]],Energy_cumulative_emissions[[#This Row],[Column21]:[Column22]])</f>
        <v>0</v>
      </c>
      <c r="AG86">
        <f>SUM(Energy_cumulative_emissions[[#This Row],[Column15]:[Column16]],Energy_cumulative_emissions[[#This Row],[Column23]:[Column24]])</f>
        <v>0</v>
      </c>
      <c r="AH86" t="e">
        <f>SUM(Energy_cumulative_emissions[[#This Row],[Column17]:[Column18]],Energy_cumulative_emissions[[#This Row],[Column25]:[Column26]])</f>
        <v>#VALUE!</v>
      </c>
      <c r="AI86">
        <f>SUM(Energy_cumulative_emissions[[#This Row],[Column11]:[Column12]],Energy_cumulative_emissions[[#This Row],[Column19]:[Column20]],-Energy_cumulative_emissions[[#This Row],[Column27]])</f>
        <v>0</v>
      </c>
      <c r="AJ86">
        <f>SUM(Energy_cumulative_emissions[[#This Row],[Column13]:[Column14]],Energy_cumulative_emissions[[#This Row],[Column21]:[Column22]],-Energy_cumulative_emissions[[#This Row],[Column28]])</f>
        <v>0</v>
      </c>
      <c r="AK86">
        <f>SUM(Energy_cumulative_emissions[[#This Row],[Column15]:[Column16]],Energy_cumulative_emissions[[#This Row],[Column23]:[Column24]],-Energy_cumulative_emissions[[#This Row],[Column29]])</f>
        <v>0</v>
      </c>
      <c r="AL86" t="e">
        <f>SUM(Energy_cumulative_emissions[[#This Row],[Column17]:[Column18]],Energy_cumulative_emissions[[#This Row],[Column25]:[Column26]],-Energy_cumulative_emissions[[#This Row],[Column30]])</f>
        <v>#VALUE!</v>
      </c>
    </row>
    <row r="87" spans="1:38">
      <c r="A87">
        <v>2099</v>
      </c>
      <c r="B87">
        <f t="shared" si="36"/>
        <v>2099</v>
      </c>
      <c r="C87" s="60">
        <v>0.51900000000000002</v>
      </c>
      <c r="D87" s="60">
        <v>0.216</v>
      </c>
      <c r="E87" s="60">
        <v>0.23300000000000001</v>
      </c>
      <c r="F87" s="60">
        <v>0.21</v>
      </c>
      <c r="G87" s="60">
        <v>0.13600000000000001</v>
      </c>
      <c r="H87" s="60">
        <v>0.21</v>
      </c>
      <c r="I87" s="60">
        <v>2.7E-2</v>
      </c>
      <c r="J87" s="60">
        <v>0.21</v>
      </c>
      <c r="K87">
        <f t="shared" si="37"/>
        <v>0</v>
      </c>
      <c r="L87">
        <f t="shared" si="38"/>
        <v>0</v>
      </c>
      <c r="M87">
        <f t="shared" si="39"/>
        <v>0</v>
      </c>
      <c r="N87">
        <f t="shared" si="40"/>
        <v>0</v>
      </c>
      <c r="O87">
        <f t="shared" si="41"/>
        <v>0</v>
      </c>
      <c r="P87">
        <f t="shared" si="42"/>
        <v>0</v>
      </c>
      <c r="Q87" t="e">
        <f>IF(Energy_cumulative_emissions[[#This Row],[Column2]]&gt;0,(Energy_Reg_elec*Details_GIA*$I87)+Q86,0)</f>
        <v>#VALUE!</v>
      </c>
      <c r="R87">
        <f t="shared" si="43"/>
        <v>0</v>
      </c>
      <c r="S87">
        <f t="shared" si="44"/>
        <v>0</v>
      </c>
      <c r="T87">
        <f t="shared" si="45"/>
        <v>0</v>
      </c>
      <c r="U87">
        <f t="shared" si="46"/>
        <v>0</v>
      </c>
      <c r="V87">
        <f t="shared" si="47"/>
        <v>0</v>
      </c>
      <c r="W87">
        <f t="shared" si="48"/>
        <v>0</v>
      </c>
      <c r="X87">
        <f t="shared" si="49"/>
        <v>0</v>
      </c>
      <c r="Y87" t="e">
        <f>IF(Energy_cumulative_emissions[[#This Row],[Column2]]&gt;0,(Energy_Reg_elec*Details_GIA*$I87)+Y86,0)</f>
        <v>#VALUE!</v>
      </c>
      <c r="Z87">
        <f t="shared" si="50"/>
        <v>0</v>
      </c>
      <c r="AA87">
        <f t="shared" si="51"/>
        <v>0</v>
      </c>
      <c r="AB87">
        <f t="shared" si="52"/>
        <v>0</v>
      </c>
      <c r="AC87">
        <f t="shared" si="53"/>
        <v>0</v>
      </c>
      <c r="AD87">
        <f>IF(Energy_cumulative_emissions[[#This Row],[Column2]]&gt;0,(Energy_Gen_elec+Energy_Gen_nonelec)*Details_GIA*$I87,0)</f>
        <v>0</v>
      </c>
      <c r="AE87">
        <f>SUM(Energy_cumulative_emissions[[#This Row],[Column11]:[Column12]],Energy_cumulative_emissions[[#This Row],[Column19]:[Column20]])</f>
        <v>0</v>
      </c>
      <c r="AF87">
        <f>SUM(Energy_cumulative_emissions[[#This Row],[Column13]:[Column14]],Energy_cumulative_emissions[[#This Row],[Column21]:[Column22]])</f>
        <v>0</v>
      </c>
      <c r="AG87">
        <f>SUM(Energy_cumulative_emissions[[#This Row],[Column15]:[Column16]],Energy_cumulative_emissions[[#This Row],[Column23]:[Column24]])</f>
        <v>0</v>
      </c>
      <c r="AH87" t="e">
        <f>SUM(Energy_cumulative_emissions[[#This Row],[Column17]:[Column18]],Energy_cumulative_emissions[[#This Row],[Column25]:[Column26]])</f>
        <v>#VALUE!</v>
      </c>
      <c r="AI87">
        <f>SUM(Energy_cumulative_emissions[[#This Row],[Column11]:[Column12]],Energy_cumulative_emissions[[#This Row],[Column19]:[Column20]],-Energy_cumulative_emissions[[#This Row],[Column27]])</f>
        <v>0</v>
      </c>
      <c r="AJ87">
        <f>SUM(Energy_cumulative_emissions[[#This Row],[Column13]:[Column14]],Energy_cumulative_emissions[[#This Row],[Column21]:[Column22]],-Energy_cumulative_emissions[[#This Row],[Column28]])</f>
        <v>0</v>
      </c>
      <c r="AK87">
        <f>SUM(Energy_cumulative_emissions[[#This Row],[Column15]:[Column16]],Energy_cumulative_emissions[[#This Row],[Column23]:[Column24]],-Energy_cumulative_emissions[[#This Row],[Column29]])</f>
        <v>0</v>
      </c>
      <c r="AL87" t="e">
        <f>SUM(Energy_cumulative_emissions[[#This Row],[Column17]:[Column18]],Energy_cumulative_emissions[[#This Row],[Column25]:[Column26]],-Energy_cumulative_emissions[[#This Row],[Column30]])</f>
        <v>#VALUE!</v>
      </c>
    </row>
    <row r="88" spans="1:38">
      <c r="A88">
        <v>2100</v>
      </c>
      <c r="B88">
        <f t="shared" si="36"/>
        <v>2100</v>
      </c>
      <c r="C88" s="60">
        <v>0.51900000000000002</v>
      </c>
      <c r="D88" s="60">
        <v>0.216</v>
      </c>
      <c r="E88" s="60">
        <v>0.23300000000000001</v>
      </c>
      <c r="F88" s="60">
        <v>0.21</v>
      </c>
      <c r="G88" s="60">
        <v>0.13600000000000001</v>
      </c>
      <c r="H88" s="60">
        <v>0.21</v>
      </c>
      <c r="I88" s="60">
        <v>2.7E-2</v>
      </c>
      <c r="J88" s="60">
        <v>0.21</v>
      </c>
      <c r="K88">
        <f t="shared" si="37"/>
        <v>0</v>
      </c>
      <c r="L88">
        <f t="shared" si="38"/>
        <v>0</v>
      </c>
      <c r="M88">
        <f t="shared" si="39"/>
        <v>0</v>
      </c>
      <c r="N88">
        <f t="shared" si="40"/>
        <v>0</v>
      </c>
      <c r="O88">
        <f t="shared" si="41"/>
        <v>0</v>
      </c>
      <c r="P88">
        <f t="shared" si="42"/>
        <v>0</v>
      </c>
      <c r="Q88" t="e">
        <f>IF(Energy_cumulative_emissions[[#This Row],[Column2]]&gt;0,(Energy_Reg_elec*Details_GIA*$I88)+Q87,0)</f>
        <v>#VALUE!</v>
      </c>
      <c r="R88">
        <f t="shared" si="43"/>
        <v>0</v>
      </c>
      <c r="S88">
        <f t="shared" si="44"/>
        <v>0</v>
      </c>
      <c r="T88">
        <f t="shared" si="45"/>
        <v>0</v>
      </c>
      <c r="U88">
        <f t="shared" si="46"/>
        <v>0</v>
      </c>
      <c r="V88">
        <f t="shared" si="47"/>
        <v>0</v>
      </c>
      <c r="W88">
        <f t="shared" si="48"/>
        <v>0</v>
      </c>
      <c r="X88">
        <f t="shared" si="49"/>
        <v>0</v>
      </c>
      <c r="Y88" t="e">
        <f>IF(Energy_cumulative_emissions[[#This Row],[Column2]]&gt;0,(Energy_Reg_elec*Details_GIA*$I88)+Y87,0)</f>
        <v>#VALUE!</v>
      </c>
      <c r="Z88">
        <f t="shared" si="50"/>
        <v>0</v>
      </c>
      <c r="AA88">
        <f t="shared" si="51"/>
        <v>0</v>
      </c>
      <c r="AB88">
        <f t="shared" si="52"/>
        <v>0</v>
      </c>
      <c r="AC88">
        <f t="shared" si="53"/>
        <v>0</v>
      </c>
      <c r="AD88">
        <f>IF(Energy_cumulative_emissions[[#This Row],[Column2]]&gt;0,(Energy_Gen_elec+Energy_Gen_nonelec)*Details_GIA*$I88,0)</f>
        <v>0</v>
      </c>
      <c r="AE88">
        <f>SUM(Energy_cumulative_emissions[[#This Row],[Column11]:[Column12]],Energy_cumulative_emissions[[#This Row],[Column19]:[Column20]])</f>
        <v>0</v>
      </c>
      <c r="AF88">
        <f>SUM(Energy_cumulative_emissions[[#This Row],[Column13]:[Column14]],Energy_cumulative_emissions[[#This Row],[Column21]:[Column22]])</f>
        <v>0</v>
      </c>
      <c r="AG88">
        <f>SUM(Energy_cumulative_emissions[[#This Row],[Column15]:[Column16]],Energy_cumulative_emissions[[#This Row],[Column23]:[Column24]])</f>
        <v>0</v>
      </c>
      <c r="AH88" t="e">
        <f>SUM(Energy_cumulative_emissions[[#This Row],[Column17]:[Column18]],Energy_cumulative_emissions[[#This Row],[Column25]:[Column26]])</f>
        <v>#VALUE!</v>
      </c>
      <c r="AI88">
        <f>SUM(Energy_cumulative_emissions[[#This Row],[Column11]:[Column12]],Energy_cumulative_emissions[[#This Row],[Column19]:[Column20]],-Energy_cumulative_emissions[[#This Row],[Column27]])</f>
        <v>0</v>
      </c>
      <c r="AJ88">
        <f>SUM(Energy_cumulative_emissions[[#This Row],[Column13]:[Column14]],Energy_cumulative_emissions[[#This Row],[Column21]:[Column22]],-Energy_cumulative_emissions[[#This Row],[Column28]])</f>
        <v>0</v>
      </c>
      <c r="AK88">
        <f>SUM(Energy_cumulative_emissions[[#This Row],[Column15]:[Column16]],Energy_cumulative_emissions[[#This Row],[Column23]:[Column24]],-Energy_cumulative_emissions[[#This Row],[Column29]])</f>
        <v>0</v>
      </c>
      <c r="AL88" t="e">
        <f>SUM(Energy_cumulative_emissions[[#This Row],[Column17]:[Column18]],Energy_cumulative_emissions[[#This Row],[Column25]:[Column26]],-Energy_cumulative_emissions[[#This Row],[Column30]])</f>
        <v>#VALUE!</v>
      </c>
    </row>
    <row r="89" spans="1:38">
      <c r="A89">
        <v>2101</v>
      </c>
      <c r="B89">
        <f t="shared" si="36"/>
        <v>2101</v>
      </c>
      <c r="C89" s="60">
        <v>0.51900000000000002</v>
      </c>
      <c r="D89" s="60">
        <v>0.216</v>
      </c>
      <c r="E89" s="60">
        <v>0.23300000000000001</v>
      </c>
      <c r="F89" s="60">
        <v>0.21</v>
      </c>
      <c r="G89" s="60">
        <v>0.13600000000000001</v>
      </c>
      <c r="H89" s="60">
        <v>0.21</v>
      </c>
      <c r="I89" s="60">
        <v>2.7E-2</v>
      </c>
      <c r="J89" s="60">
        <v>0.21</v>
      </c>
      <c r="K89">
        <f t="shared" si="37"/>
        <v>0</v>
      </c>
      <c r="L89">
        <f t="shared" si="38"/>
        <v>0</v>
      </c>
      <c r="M89">
        <f t="shared" si="39"/>
        <v>0</v>
      </c>
      <c r="N89">
        <f t="shared" si="40"/>
        <v>0</v>
      </c>
      <c r="O89">
        <f t="shared" si="41"/>
        <v>0</v>
      </c>
      <c r="P89">
        <f t="shared" si="42"/>
        <v>0</v>
      </c>
      <c r="Q89" t="e">
        <f>IF(Energy_cumulative_emissions[[#This Row],[Column2]]&gt;0,(Energy_Reg_elec*Details_GIA*$I89)+Q88,0)</f>
        <v>#VALUE!</v>
      </c>
      <c r="R89">
        <f t="shared" si="43"/>
        <v>0</v>
      </c>
      <c r="S89">
        <f t="shared" si="44"/>
        <v>0</v>
      </c>
      <c r="T89">
        <f t="shared" si="45"/>
        <v>0</v>
      </c>
      <c r="U89">
        <f t="shared" si="46"/>
        <v>0</v>
      </c>
      <c r="V89">
        <f t="shared" si="47"/>
        <v>0</v>
      </c>
      <c r="W89">
        <f t="shared" si="48"/>
        <v>0</v>
      </c>
      <c r="X89">
        <f t="shared" si="49"/>
        <v>0</v>
      </c>
      <c r="Y89" t="e">
        <f>IF(Energy_cumulative_emissions[[#This Row],[Column2]]&gt;0,(Energy_Reg_elec*Details_GIA*$I89)+Y88,0)</f>
        <v>#VALUE!</v>
      </c>
      <c r="Z89">
        <f t="shared" si="50"/>
        <v>0</v>
      </c>
      <c r="AA89">
        <f t="shared" si="51"/>
        <v>0</v>
      </c>
      <c r="AB89">
        <f t="shared" si="52"/>
        <v>0</v>
      </c>
      <c r="AC89">
        <f t="shared" si="53"/>
        <v>0</v>
      </c>
      <c r="AD89">
        <f>IF(Energy_cumulative_emissions[[#This Row],[Column2]]&gt;0,(Energy_Gen_elec+Energy_Gen_nonelec)*Details_GIA*$I89,0)</f>
        <v>0</v>
      </c>
      <c r="AE89">
        <f>SUM(Energy_cumulative_emissions[[#This Row],[Column11]:[Column12]],Energy_cumulative_emissions[[#This Row],[Column19]:[Column20]])</f>
        <v>0</v>
      </c>
      <c r="AF89">
        <f>SUM(Energy_cumulative_emissions[[#This Row],[Column13]:[Column14]],Energy_cumulative_emissions[[#This Row],[Column21]:[Column22]])</f>
        <v>0</v>
      </c>
      <c r="AG89">
        <f>SUM(Energy_cumulative_emissions[[#This Row],[Column15]:[Column16]],Energy_cumulative_emissions[[#This Row],[Column23]:[Column24]])</f>
        <v>0</v>
      </c>
      <c r="AH89" t="e">
        <f>SUM(Energy_cumulative_emissions[[#This Row],[Column17]:[Column18]],Energy_cumulative_emissions[[#This Row],[Column25]:[Column26]])</f>
        <v>#VALUE!</v>
      </c>
      <c r="AI89">
        <f>SUM(Energy_cumulative_emissions[[#This Row],[Column11]:[Column12]],Energy_cumulative_emissions[[#This Row],[Column19]:[Column20]],-Energy_cumulative_emissions[[#This Row],[Column27]])</f>
        <v>0</v>
      </c>
      <c r="AJ89">
        <f>SUM(Energy_cumulative_emissions[[#This Row],[Column13]:[Column14]],Energy_cumulative_emissions[[#This Row],[Column21]:[Column22]],-Energy_cumulative_emissions[[#This Row],[Column28]])</f>
        <v>0</v>
      </c>
      <c r="AK89">
        <f>SUM(Energy_cumulative_emissions[[#This Row],[Column15]:[Column16]],Energy_cumulative_emissions[[#This Row],[Column23]:[Column24]],-Energy_cumulative_emissions[[#This Row],[Column29]])</f>
        <v>0</v>
      </c>
      <c r="AL89" t="e">
        <f>SUM(Energy_cumulative_emissions[[#This Row],[Column17]:[Column18]],Energy_cumulative_emissions[[#This Row],[Column25]:[Column26]],-Energy_cumulative_emissions[[#This Row],[Column30]])</f>
        <v>#VALUE!</v>
      </c>
    </row>
    <row r="90" spans="1:38">
      <c r="A90">
        <v>2102</v>
      </c>
      <c r="B90">
        <f t="shared" si="36"/>
        <v>2102</v>
      </c>
      <c r="C90" s="60">
        <v>0.51900000000000002</v>
      </c>
      <c r="D90" s="60">
        <v>0.216</v>
      </c>
      <c r="E90" s="60">
        <v>0.23300000000000001</v>
      </c>
      <c r="F90" s="60">
        <v>0.21</v>
      </c>
      <c r="G90" s="60">
        <v>0.13600000000000001</v>
      </c>
      <c r="H90" s="60">
        <v>0.21</v>
      </c>
      <c r="I90" s="60">
        <v>2.7E-2</v>
      </c>
      <c r="J90" s="60">
        <v>0.21</v>
      </c>
      <c r="K90">
        <f t="shared" si="37"/>
        <v>0</v>
      </c>
      <c r="L90">
        <f t="shared" si="38"/>
        <v>0</v>
      </c>
      <c r="M90">
        <f t="shared" si="39"/>
        <v>0</v>
      </c>
      <c r="N90">
        <f t="shared" si="40"/>
        <v>0</v>
      </c>
      <c r="O90">
        <f t="shared" si="41"/>
        <v>0</v>
      </c>
      <c r="P90">
        <f t="shared" si="42"/>
        <v>0</v>
      </c>
      <c r="Q90" t="e">
        <f>IF(Energy_cumulative_emissions[[#This Row],[Column2]]&gt;0,(Energy_Reg_elec*Details_GIA*$I90)+Q89,0)</f>
        <v>#VALUE!</v>
      </c>
      <c r="R90">
        <f t="shared" si="43"/>
        <v>0</v>
      </c>
      <c r="S90">
        <f t="shared" si="44"/>
        <v>0</v>
      </c>
      <c r="T90">
        <f t="shared" si="45"/>
        <v>0</v>
      </c>
      <c r="U90">
        <f t="shared" si="46"/>
        <v>0</v>
      </c>
      <c r="V90">
        <f t="shared" si="47"/>
        <v>0</v>
      </c>
      <c r="W90">
        <f t="shared" si="48"/>
        <v>0</v>
      </c>
      <c r="X90">
        <f t="shared" si="49"/>
        <v>0</v>
      </c>
      <c r="Y90" t="e">
        <f>IF(Energy_cumulative_emissions[[#This Row],[Column2]]&gt;0,(Energy_Reg_elec*Details_GIA*$I90)+Y89,0)</f>
        <v>#VALUE!</v>
      </c>
      <c r="Z90">
        <f t="shared" si="50"/>
        <v>0</v>
      </c>
      <c r="AA90">
        <f t="shared" si="51"/>
        <v>0</v>
      </c>
      <c r="AB90">
        <f t="shared" si="52"/>
        <v>0</v>
      </c>
      <c r="AC90">
        <f t="shared" si="53"/>
        <v>0</v>
      </c>
      <c r="AD90">
        <f>IF(Energy_cumulative_emissions[[#This Row],[Column2]]&gt;0,(Energy_Gen_elec+Energy_Gen_nonelec)*Details_GIA*$I90,0)</f>
        <v>0</v>
      </c>
      <c r="AE90">
        <f>SUM(Energy_cumulative_emissions[[#This Row],[Column11]:[Column12]],Energy_cumulative_emissions[[#This Row],[Column19]:[Column20]])</f>
        <v>0</v>
      </c>
      <c r="AF90">
        <f>SUM(Energy_cumulative_emissions[[#This Row],[Column13]:[Column14]],Energy_cumulative_emissions[[#This Row],[Column21]:[Column22]])</f>
        <v>0</v>
      </c>
      <c r="AG90">
        <f>SUM(Energy_cumulative_emissions[[#This Row],[Column15]:[Column16]],Energy_cumulative_emissions[[#This Row],[Column23]:[Column24]])</f>
        <v>0</v>
      </c>
      <c r="AH90" t="e">
        <f>SUM(Energy_cumulative_emissions[[#This Row],[Column17]:[Column18]],Energy_cumulative_emissions[[#This Row],[Column25]:[Column26]])</f>
        <v>#VALUE!</v>
      </c>
      <c r="AI90">
        <f>SUM(Energy_cumulative_emissions[[#This Row],[Column11]:[Column12]],Energy_cumulative_emissions[[#This Row],[Column19]:[Column20]],-Energy_cumulative_emissions[[#This Row],[Column27]])</f>
        <v>0</v>
      </c>
      <c r="AJ90">
        <f>SUM(Energy_cumulative_emissions[[#This Row],[Column13]:[Column14]],Energy_cumulative_emissions[[#This Row],[Column21]:[Column22]],-Energy_cumulative_emissions[[#This Row],[Column28]])</f>
        <v>0</v>
      </c>
      <c r="AK90">
        <f>SUM(Energy_cumulative_emissions[[#This Row],[Column15]:[Column16]],Energy_cumulative_emissions[[#This Row],[Column23]:[Column24]],-Energy_cumulative_emissions[[#This Row],[Column29]])</f>
        <v>0</v>
      </c>
      <c r="AL90" t="e">
        <f>SUM(Energy_cumulative_emissions[[#This Row],[Column17]:[Column18]],Energy_cumulative_emissions[[#This Row],[Column25]:[Column26]],-Energy_cumulative_emissions[[#This Row],[Column30]])</f>
        <v>#VALUE!</v>
      </c>
    </row>
    <row r="91" spans="1:38">
      <c r="A91">
        <v>2103</v>
      </c>
      <c r="B91">
        <f t="shared" si="36"/>
        <v>2103</v>
      </c>
      <c r="C91" s="60">
        <v>0.51900000000000002</v>
      </c>
      <c r="D91" s="60">
        <v>0.216</v>
      </c>
      <c r="E91" s="60">
        <v>0.23300000000000001</v>
      </c>
      <c r="F91" s="60">
        <v>0.21</v>
      </c>
      <c r="G91" s="60">
        <v>0.13600000000000001</v>
      </c>
      <c r="H91" s="60">
        <v>0.21</v>
      </c>
      <c r="I91" s="60">
        <v>2.7E-2</v>
      </c>
      <c r="J91" s="60">
        <v>0.21</v>
      </c>
      <c r="K91">
        <f t="shared" si="37"/>
        <v>0</v>
      </c>
      <c r="L91">
        <f t="shared" si="38"/>
        <v>0</v>
      </c>
      <c r="M91">
        <f t="shared" si="39"/>
        <v>0</v>
      </c>
      <c r="N91">
        <f t="shared" si="40"/>
        <v>0</v>
      </c>
      <c r="O91">
        <f t="shared" si="41"/>
        <v>0</v>
      </c>
      <c r="P91">
        <f t="shared" si="42"/>
        <v>0</v>
      </c>
      <c r="Q91" t="e">
        <f>IF(Energy_cumulative_emissions[[#This Row],[Column2]]&gt;0,(Energy_Reg_elec*Details_GIA*$I91)+Q90,0)</f>
        <v>#VALUE!</v>
      </c>
      <c r="R91">
        <f t="shared" si="43"/>
        <v>0</v>
      </c>
      <c r="S91">
        <f t="shared" si="44"/>
        <v>0</v>
      </c>
      <c r="T91">
        <f t="shared" si="45"/>
        <v>0</v>
      </c>
      <c r="U91">
        <f t="shared" si="46"/>
        <v>0</v>
      </c>
      <c r="V91">
        <f t="shared" si="47"/>
        <v>0</v>
      </c>
      <c r="W91">
        <f t="shared" si="48"/>
        <v>0</v>
      </c>
      <c r="X91">
        <f t="shared" si="49"/>
        <v>0</v>
      </c>
      <c r="Y91" t="e">
        <f>IF(Energy_cumulative_emissions[[#This Row],[Column2]]&gt;0,(Energy_Reg_elec*Details_GIA*$I91)+Y90,0)</f>
        <v>#VALUE!</v>
      </c>
      <c r="Z91">
        <f t="shared" si="50"/>
        <v>0</v>
      </c>
      <c r="AA91">
        <f t="shared" si="51"/>
        <v>0</v>
      </c>
      <c r="AB91">
        <f t="shared" si="52"/>
        <v>0</v>
      </c>
      <c r="AC91">
        <f t="shared" si="53"/>
        <v>0</v>
      </c>
      <c r="AD91">
        <f>IF(Energy_cumulative_emissions[[#This Row],[Column2]]&gt;0,(Energy_Gen_elec+Energy_Gen_nonelec)*Details_GIA*$I91,0)</f>
        <v>0</v>
      </c>
      <c r="AE91">
        <f>SUM(Energy_cumulative_emissions[[#This Row],[Column11]:[Column12]],Energy_cumulative_emissions[[#This Row],[Column19]:[Column20]])</f>
        <v>0</v>
      </c>
      <c r="AF91">
        <f>SUM(Energy_cumulative_emissions[[#This Row],[Column13]:[Column14]],Energy_cumulative_emissions[[#This Row],[Column21]:[Column22]])</f>
        <v>0</v>
      </c>
      <c r="AG91">
        <f>SUM(Energy_cumulative_emissions[[#This Row],[Column15]:[Column16]],Energy_cumulative_emissions[[#This Row],[Column23]:[Column24]])</f>
        <v>0</v>
      </c>
      <c r="AH91" t="e">
        <f>SUM(Energy_cumulative_emissions[[#This Row],[Column17]:[Column18]],Energy_cumulative_emissions[[#This Row],[Column25]:[Column26]])</f>
        <v>#VALUE!</v>
      </c>
      <c r="AI91">
        <f>SUM(Energy_cumulative_emissions[[#This Row],[Column11]:[Column12]],Energy_cumulative_emissions[[#This Row],[Column19]:[Column20]],-Energy_cumulative_emissions[[#This Row],[Column27]])</f>
        <v>0</v>
      </c>
      <c r="AJ91">
        <f>SUM(Energy_cumulative_emissions[[#This Row],[Column13]:[Column14]],Energy_cumulative_emissions[[#This Row],[Column21]:[Column22]],-Energy_cumulative_emissions[[#This Row],[Column28]])</f>
        <v>0</v>
      </c>
      <c r="AK91">
        <f>SUM(Energy_cumulative_emissions[[#This Row],[Column15]:[Column16]],Energy_cumulative_emissions[[#This Row],[Column23]:[Column24]],-Energy_cumulative_emissions[[#This Row],[Column29]])</f>
        <v>0</v>
      </c>
      <c r="AL91" t="e">
        <f>SUM(Energy_cumulative_emissions[[#This Row],[Column17]:[Column18]],Energy_cumulative_emissions[[#This Row],[Column25]:[Column26]],-Energy_cumulative_emissions[[#This Row],[Column30]])</f>
        <v>#VALUE!</v>
      </c>
    </row>
    <row r="92" spans="1:38">
      <c r="A92">
        <v>2104</v>
      </c>
      <c r="B92">
        <f t="shared" si="36"/>
        <v>2104</v>
      </c>
      <c r="C92" s="60">
        <v>0.51900000000000002</v>
      </c>
      <c r="D92" s="60">
        <v>0.216</v>
      </c>
      <c r="E92" s="60">
        <v>0.23300000000000001</v>
      </c>
      <c r="F92" s="60">
        <v>0.21</v>
      </c>
      <c r="G92" s="60">
        <v>0.13600000000000001</v>
      </c>
      <c r="H92" s="60">
        <v>0.21</v>
      </c>
      <c r="I92" s="60">
        <v>2.7E-2</v>
      </c>
      <c r="J92" s="60">
        <v>0.21</v>
      </c>
      <c r="K92">
        <f t="shared" si="37"/>
        <v>0</v>
      </c>
      <c r="L92">
        <f t="shared" si="38"/>
        <v>0</v>
      </c>
      <c r="M92">
        <f t="shared" si="39"/>
        <v>0</v>
      </c>
      <c r="N92">
        <f t="shared" si="40"/>
        <v>0</v>
      </c>
      <c r="O92">
        <f t="shared" si="41"/>
        <v>0</v>
      </c>
      <c r="P92">
        <f t="shared" si="42"/>
        <v>0</v>
      </c>
      <c r="Q92" t="e">
        <f>IF(Energy_cumulative_emissions[[#This Row],[Column2]]&gt;0,(Energy_Reg_elec*Details_GIA*$I92)+Q91,0)</f>
        <v>#VALUE!</v>
      </c>
      <c r="R92">
        <f t="shared" si="43"/>
        <v>0</v>
      </c>
      <c r="S92">
        <f t="shared" si="44"/>
        <v>0</v>
      </c>
      <c r="T92">
        <f t="shared" si="45"/>
        <v>0</v>
      </c>
      <c r="U92">
        <f t="shared" si="46"/>
        <v>0</v>
      </c>
      <c r="V92">
        <f t="shared" si="47"/>
        <v>0</v>
      </c>
      <c r="W92">
        <f t="shared" si="48"/>
        <v>0</v>
      </c>
      <c r="X92">
        <f t="shared" si="49"/>
        <v>0</v>
      </c>
      <c r="Y92" t="e">
        <f>IF(Energy_cumulative_emissions[[#This Row],[Column2]]&gt;0,(Energy_Reg_elec*Details_GIA*$I92)+Y91,0)</f>
        <v>#VALUE!</v>
      </c>
      <c r="Z92">
        <f t="shared" si="50"/>
        <v>0</v>
      </c>
      <c r="AA92">
        <f t="shared" si="51"/>
        <v>0</v>
      </c>
      <c r="AB92">
        <f t="shared" si="52"/>
        <v>0</v>
      </c>
      <c r="AC92">
        <f t="shared" si="53"/>
        <v>0</v>
      </c>
      <c r="AD92">
        <f>IF(Energy_cumulative_emissions[[#This Row],[Column2]]&gt;0,(Energy_Gen_elec+Energy_Gen_nonelec)*Details_GIA*$I92,0)</f>
        <v>0</v>
      </c>
      <c r="AE92">
        <f>SUM(Energy_cumulative_emissions[[#This Row],[Column11]:[Column12]],Energy_cumulative_emissions[[#This Row],[Column19]:[Column20]])</f>
        <v>0</v>
      </c>
      <c r="AF92">
        <f>SUM(Energy_cumulative_emissions[[#This Row],[Column13]:[Column14]],Energy_cumulative_emissions[[#This Row],[Column21]:[Column22]])</f>
        <v>0</v>
      </c>
      <c r="AG92">
        <f>SUM(Energy_cumulative_emissions[[#This Row],[Column15]:[Column16]],Energy_cumulative_emissions[[#This Row],[Column23]:[Column24]])</f>
        <v>0</v>
      </c>
      <c r="AH92" t="e">
        <f>SUM(Energy_cumulative_emissions[[#This Row],[Column17]:[Column18]],Energy_cumulative_emissions[[#This Row],[Column25]:[Column26]])</f>
        <v>#VALUE!</v>
      </c>
      <c r="AI92">
        <f>SUM(Energy_cumulative_emissions[[#This Row],[Column11]:[Column12]],Energy_cumulative_emissions[[#This Row],[Column19]:[Column20]],-Energy_cumulative_emissions[[#This Row],[Column27]])</f>
        <v>0</v>
      </c>
      <c r="AJ92">
        <f>SUM(Energy_cumulative_emissions[[#This Row],[Column13]:[Column14]],Energy_cumulative_emissions[[#This Row],[Column21]:[Column22]],-Energy_cumulative_emissions[[#This Row],[Column28]])</f>
        <v>0</v>
      </c>
      <c r="AK92">
        <f>SUM(Energy_cumulative_emissions[[#This Row],[Column15]:[Column16]],Energy_cumulative_emissions[[#This Row],[Column23]:[Column24]],-Energy_cumulative_emissions[[#This Row],[Column29]])</f>
        <v>0</v>
      </c>
      <c r="AL92" t="e">
        <f>SUM(Energy_cumulative_emissions[[#This Row],[Column17]:[Column18]],Energy_cumulative_emissions[[#This Row],[Column25]:[Column26]],-Energy_cumulative_emissions[[#This Row],[Column30]])</f>
        <v>#VALUE!</v>
      </c>
    </row>
    <row r="93" spans="1:38">
      <c r="A93">
        <v>2105</v>
      </c>
      <c r="B93">
        <f t="shared" si="36"/>
        <v>2105</v>
      </c>
      <c r="C93" s="60">
        <v>0.51900000000000002</v>
      </c>
      <c r="D93" s="60">
        <v>0.216</v>
      </c>
      <c r="E93" s="60">
        <v>0.23300000000000001</v>
      </c>
      <c r="F93" s="60">
        <v>0.21</v>
      </c>
      <c r="G93" s="60">
        <v>0.13600000000000001</v>
      </c>
      <c r="H93" s="60">
        <v>0.21</v>
      </c>
      <c r="I93" s="60">
        <v>2.7E-2</v>
      </c>
      <c r="J93" s="60">
        <v>0.21</v>
      </c>
      <c r="K93">
        <f t="shared" si="37"/>
        <v>0</v>
      </c>
      <c r="L93">
        <f t="shared" si="38"/>
        <v>0</v>
      </c>
      <c r="M93">
        <f t="shared" si="39"/>
        <v>0</v>
      </c>
      <c r="N93">
        <f t="shared" si="40"/>
        <v>0</v>
      </c>
      <c r="O93">
        <f t="shared" si="41"/>
        <v>0</v>
      </c>
      <c r="P93">
        <f t="shared" si="42"/>
        <v>0</v>
      </c>
      <c r="Q93" t="e">
        <f>IF(Energy_cumulative_emissions[[#This Row],[Column2]]&gt;0,(Energy_Reg_elec*Details_GIA*$I93)+Q92,0)</f>
        <v>#VALUE!</v>
      </c>
      <c r="R93">
        <f t="shared" si="43"/>
        <v>0</v>
      </c>
      <c r="S93">
        <f t="shared" si="44"/>
        <v>0</v>
      </c>
      <c r="T93">
        <f t="shared" si="45"/>
        <v>0</v>
      </c>
      <c r="U93">
        <f t="shared" si="46"/>
        <v>0</v>
      </c>
      <c r="V93">
        <f t="shared" si="47"/>
        <v>0</v>
      </c>
      <c r="W93">
        <f t="shared" si="48"/>
        <v>0</v>
      </c>
      <c r="X93">
        <f t="shared" si="49"/>
        <v>0</v>
      </c>
      <c r="Y93" t="e">
        <f>IF(Energy_cumulative_emissions[[#This Row],[Column2]]&gt;0,(Energy_Reg_elec*Details_GIA*$I93)+Y92,0)</f>
        <v>#VALUE!</v>
      </c>
      <c r="Z93">
        <f t="shared" si="50"/>
        <v>0</v>
      </c>
      <c r="AA93">
        <f t="shared" si="51"/>
        <v>0</v>
      </c>
      <c r="AB93">
        <f t="shared" si="52"/>
        <v>0</v>
      </c>
      <c r="AC93">
        <f t="shared" si="53"/>
        <v>0</v>
      </c>
      <c r="AD93">
        <f>IF(Energy_cumulative_emissions[[#This Row],[Column2]]&gt;0,(Energy_Gen_elec+Energy_Gen_nonelec)*Details_GIA*$I93,0)</f>
        <v>0</v>
      </c>
      <c r="AE93">
        <f>SUM(Energy_cumulative_emissions[[#This Row],[Column11]:[Column12]],Energy_cumulative_emissions[[#This Row],[Column19]:[Column20]])</f>
        <v>0</v>
      </c>
      <c r="AF93">
        <f>SUM(Energy_cumulative_emissions[[#This Row],[Column13]:[Column14]],Energy_cumulative_emissions[[#This Row],[Column21]:[Column22]])</f>
        <v>0</v>
      </c>
      <c r="AG93">
        <f>SUM(Energy_cumulative_emissions[[#This Row],[Column15]:[Column16]],Energy_cumulative_emissions[[#This Row],[Column23]:[Column24]])</f>
        <v>0</v>
      </c>
      <c r="AH93" t="e">
        <f>SUM(Energy_cumulative_emissions[[#This Row],[Column17]:[Column18]],Energy_cumulative_emissions[[#This Row],[Column25]:[Column26]])</f>
        <v>#VALUE!</v>
      </c>
      <c r="AI93">
        <f>SUM(Energy_cumulative_emissions[[#This Row],[Column11]:[Column12]],Energy_cumulative_emissions[[#This Row],[Column19]:[Column20]],-Energy_cumulative_emissions[[#This Row],[Column27]])</f>
        <v>0</v>
      </c>
      <c r="AJ93">
        <f>SUM(Energy_cumulative_emissions[[#This Row],[Column13]:[Column14]],Energy_cumulative_emissions[[#This Row],[Column21]:[Column22]],-Energy_cumulative_emissions[[#This Row],[Column28]])</f>
        <v>0</v>
      </c>
      <c r="AK93">
        <f>SUM(Energy_cumulative_emissions[[#This Row],[Column15]:[Column16]],Energy_cumulative_emissions[[#This Row],[Column23]:[Column24]],-Energy_cumulative_emissions[[#This Row],[Column29]])</f>
        <v>0</v>
      </c>
      <c r="AL93" t="e">
        <f>SUM(Energy_cumulative_emissions[[#This Row],[Column17]:[Column18]],Energy_cumulative_emissions[[#This Row],[Column25]:[Column26]],-Energy_cumulative_emissions[[#This Row],[Column30]])</f>
        <v>#VALUE!</v>
      </c>
    </row>
    <row r="94" spans="1:38">
      <c r="A94">
        <v>2106</v>
      </c>
      <c r="B94">
        <f t="shared" si="36"/>
        <v>2106</v>
      </c>
      <c r="C94" s="60">
        <v>0.51900000000000002</v>
      </c>
      <c r="D94" s="60">
        <v>0.216</v>
      </c>
      <c r="E94" s="60">
        <v>0.23300000000000001</v>
      </c>
      <c r="F94" s="60">
        <v>0.21</v>
      </c>
      <c r="G94" s="60">
        <v>0.13600000000000001</v>
      </c>
      <c r="H94" s="60">
        <v>0.21</v>
      </c>
      <c r="I94" s="60">
        <v>2.7E-2</v>
      </c>
      <c r="J94" s="60">
        <v>0.21</v>
      </c>
      <c r="K94">
        <f t="shared" si="37"/>
        <v>0</v>
      </c>
      <c r="L94">
        <f t="shared" si="38"/>
        <v>0</v>
      </c>
      <c r="M94">
        <f t="shared" si="39"/>
        <v>0</v>
      </c>
      <c r="N94">
        <f t="shared" si="40"/>
        <v>0</v>
      </c>
      <c r="O94">
        <f t="shared" si="41"/>
        <v>0</v>
      </c>
      <c r="P94">
        <f t="shared" si="42"/>
        <v>0</v>
      </c>
      <c r="Q94" t="e">
        <f>IF(Energy_cumulative_emissions[[#This Row],[Column2]]&gt;0,(Energy_Reg_elec*Details_GIA*$I94)+Q93,0)</f>
        <v>#VALUE!</v>
      </c>
      <c r="R94">
        <f t="shared" si="43"/>
        <v>0</v>
      </c>
      <c r="S94">
        <f t="shared" si="44"/>
        <v>0</v>
      </c>
      <c r="T94">
        <f t="shared" si="45"/>
        <v>0</v>
      </c>
      <c r="U94">
        <f t="shared" si="46"/>
        <v>0</v>
      </c>
      <c r="V94">
        <f t="shared" si="47"/>
        <v>0</v>
      </c>
      <c r="W94">
        <f t="shared" si="48"/>
        <v>0</v>
      </c>
      <c r="X94">
        <f t="shared" si="49"/>
        <v>0</v>
      </c>
      <c r="Y94" t="e">
        <f>IF(Energy_cumulative_emissions[[#This Row],[Column2]]&gt;0,(Energy_Reg_elec*Details_GIA*$I94)+Y93,0)</f>
        <v>#VALUE!</v>
      </c>
      <c r="Z94">
        <f t="shared" si="50"/>
        <v>0</v>
      </c>
      <c r="AA94">
        <f t="shared" si="51"/>
        <v>0</v>
      </c>
      <c r="AB94">
        <f t="shared" si="52"/>
        <v>0</v>
      </c>
      <c r="AC94">
        <f t="shared" si="53"/>
        <v>0</v>
      </c>
      <c r="AD94">
        <f>IF(Energy_cumulative_emissions[[#This Row],[Column2]]&gt;0,(Energy_Gen_elec+Energy_Gen_nonelec)*Details_GIA*$I94,0)</f>
        <v>0</v>
      </c>
      <c r="AE94">
        <f>SUM(Energy_cumulative_emissions[[#This Row],[Column11]:[Column12]],Energy_cumulative_emissions[[#This Row],[Column19]:[Column20]])</f>
        <v>0</v>
      </c>
      <c r="AF94">
        <f>SUM(Energy_cumulative_emissions[[#This Row],[Column13]:[Column14]],Energy_cumulative_emissions[[#This Row],[Column21]:[Column22]])</f>
        <v>0</v>
      </c>
      <c r="AG94">
        <f>SUM(Energy_cumulative_emissions[[#This Row],[Column15]:[Column16]],Energy_cumulative_emissions[[#This Row],[Column23]:[Column24]])</f>
        <v>0</v>
      </c>
      <c r="AH94" t="e">
        <f>SUM(Energy_cumulative_emissions[[#This Row],[Column17]:[Column18]],Energy_cumulative_emissions[[#This Row],[Column25]:[Column26]])</f>
        <v>#VALUE!</v>
      </c>
      <c r="AI94">
        <f>SUM(Energy_cumulative_emissions[[#This Row],[Column11]:[Column12]],Energy_cumulative_emissions[[#This Row],[Column19]:[Column20]],-Energy_cumulative_emissions[[#This Row],[Column27]])</f>
        <v>0</v>
      </c>
      <c r="AJ94">
        <f>SUM(Energy_cumulative_emissions[[#This Row],[Column13]:[Column14]],Energy_cumulative_emissions[[#This Row],[Column21]:[Column22]],-Energy_cumulative_emissions[[#This Row],[Column28]])</f>
        <v>0</v>
      </c>
      <c r="AK94">
        <f>SUM(Energy_cumulative_emissions[[#This Row],[Column15]:[Column16]],Energy_cumulative_emissions[[#This Row],[Column23]:[Column24]],-Energy_cumulative_emissions[[#This Row],[Column29]])</f>
        <v>0</v>
      </c>
      <c r="AL94" t="e">
        <f>SUM(Energy_cumulative_emissions[[#This Row],[Column17]:[Column18]],Energy_cumulative_emissions[[#This Row],[Column25]:[Column26]],-Energy_cumulative_emissions[[#This Row],[Column30]])</f>
        <v>#VALUE!</v>
      </c>
    </row>
    <row r="95" spans="1:38">
      <c r="A95">
        <v>2107</v>
      </c>
      <c r="B95">
        <f t="shared" si="36"/>
        <v>2107</v>
      </c>
      <c r="C95" s="60">
        <v>0.51900000000000002</v>
      </c>
      <c r="D95" s="60">
        <v>0.216</v>
      </c>
      <c r="E95" s="60">
        <v>0.23300000000000001</v>
      </c>
      <c r="F95" s="60">
        <v>0.21</v>
      </c>
      <c r="G95" s="60">
        <v>0.13600000000000001</v>
      </c>
      <c r="H95" s="60">
        <v>0.21</v>
      </c>
      <c r="I95" s="60">
        <v>2.7E-2</v>
      </c>
      <c r="J95" s="60">
        <v>0.21</v>
      </c>
      <c r="K95">
        <f t="shared" si="37"/>
        <v>0</v>
      </c>
      <c r="L95">
        <f t="shared" si="38"/>
        <v>0</v>
      </c>
      <c r="M95">
        <f t="shared" si="39"/>
        <v>0</v>
      </c>
      <c r="N95">
        <f t="shared" si="40"/>
        <v>0</v>
      </c>
      <c r="O95">
        <f t="shared" si="41"/>
        <v>0</v>
      </c>
      <c r="P95">
        <f t="shared" si="42"/>
        <v>0</v>
      </c>
      <c r="Q95" t="e">
        <f>IF(Energy_cumulative_emissions[[#This Row],[Column2]]&gt;0,(Energy_Reg_elec*Details_GIA*$I95)+Q94,0)</f>
        <v>#VALUE!</v>
      </c>
      <c r="R95">
        <f t="shared" si="43"/>
        <v>0</v>
      </c>
      <c r="S95">
        <f t="shared" si="44"/>
        <v>0</v>
      </c>
      <c r="T95">
        <f t="shared" si="45"/>
        <v>0</v>
      </c>
      <c r="U95">
        <f t="shared" si="46"/>
        <v>0</v>
      </c>
      <c r="V95">
        <f t="shared" si="47"/>
        <v>0</v>
      </c>
      <c r="W95">
        <f t="shared" si="48"/>
        <v>0</v>
      </c>
      <c r="X95">
        <f t="shared" si="49"/>
        <v>0</v>
      </c>
      <c r="Y95" t="e">
        <f>IF(Energy_cumulative_emissions[[#This Row],[Column2]]&gt;0,(Energy_Reg_elec*Details_GIA*$I95)+Y94,0)</f>
        <v>#VALUE!</v>
      </c>
      <c r="Z95">
        <f t="shared" si="50"/>
        <v>0</v>
      </c>
      <c r="AA95">
        <f t="shared" si="51"/>
        <v>0</v>
      </c>
      <c r="AB95">
        <f t="shared" si="52"/>
        <v>0</v>
      </c>
      <c r="AC95">
        <f t="shared" si="53"/>
        <v>0</v>
      </c>
      <c r="AD95">
        <f>IF(Energy_cumulative_emissions[[#This Row],[Column2]]&gt;0,(Energy_Gen_elec+Energy_Gen_nonelec)*Details_GIA*$I95,0)</f>
        <v>0</v>
      </c>
      <c r="AE95">
        <f>SUM(Energy_cumulative_emissions[[#This Row],[Column11]:[Column12]],Energy_cumulative_emissions[[#This Row],[Column19]:[Column20]])</f>
        <v>0</v>
      </c>
      <c r="AF95">
        <f>SUM(Energy_cumulative_emissions[[#This Row],[Column13]:[Column14]],Energy_cumulative_emissions[[#This Row],[Column21]:[Column22]])</f>
        <v>0</v>
      </c>
      <c r="AG95">
        <f>SUM(Energy_cumulative_emissions[[#This Row],[Column15]:[Column16]],Energy_cumulative_emissions[[#This Row],[Column23]:[Column24]])</f>
        <v>0</v>
      </c>
      <c r="AH95" t="e">
        <f>SUM(Energy_cumulative_emissions[[#This Row],[Column17]:[Column18]],Energy_cumulative_emissions[[#This Row],[Column25]:[Column26]])</f>
        <v>#VALUE!</v>
      </c>
      <c r="AI95">
        <f>SUM(Energy_cumulative_emissions[[#This Row],[Column11]:[Column12]],Energy_cumulative_emissions[[#This Row],[Column19]:[Column20]],-Energy_cumulative_emissions[[#This Row],[Column27]])</f>
        <v>0</v>
      </c>
      <c r="AJ95">
        <f>SUM(Energy_cumulative_emissions[[#This Row],[Column13]:[Column14]],Energy_cumulative_emissions[[#This Row],[Column21]:[Column22]],-Energy_cumulative_emissions[[#This Row],[Column28]])</f>
        <v>0</v>
      </c>
      <c r="AK95">
        <f>SUM(Energy_cumulative_emissions[[#This Row],[Column15]:[Column16]],Energy_cumulative_emissions[[#This Row],[Column23]:[Column24]],-Energy_cumulative_emissions[[#This Row],[Column29]])</f>
        <v>0</v>
      </c>
      <c r="AL95" t="e">
        <f>SUM(Energy_cumulative_emissions[[#This Row],[Column17]:[Column18]],Energy_cumulative_emissions[[#This Row],[Column25]:[Column26]],-Energy_cumulative_emissions[[#This Row],[Column30]])</f>
        <v>#VALUE!</v>
      </c>
    </row>
    <row r="96" spans="1:38">
      <c r="A96">
        <v>2108</v>
      </c>
      <c r="B96">
        <f t="shared" si="36"/>
        <v>2108</v>
      </c>
      <c r="C96" s="60">
        <v>0.51900000000000002</v>
      </c>
      <c r="D96" s="60">
        <v>0.216</v>
      </c>
      <c r="E96" s="60">
        <v>0.23300000000000001</v>
      </c>
      <c r="F96" s="60">
        <v>0.21</v>
      </c>
      <c r="G96" s="60">
        <v>0.13600000000000001</v>
      </c>
      <c r="H96" s="60">
        <v>0.21</v>
      </c>
      <c r="I96" s="60">
        <v>2.7E-2</v>
      </c>
      <c r="J96" s="60">
        <v>0.21</v>
      </c>
      <c r="K96">
        <f t="shared" si="37"/>
        <v>0</v>
      </c>
      <c r="L96">
        <f t="shared" si="38"/>
        <v>0</v>
      </c>
      <c r="M96">
        <f t="shared" si="39"/>
        <v>0</v>
      </c>
      <c r="N96">
        <f t="shared" si="40"/>
        <v>0</v>
      </c>
      <c r="O96">
        <f t="shared" si="41"/>
        <v>0</v>
      </c>
      <c r="P96">
        <f t="shared" si="42"/>
        <v>0</v>
      </c>
      <c r="Q96" t="e">
        <f>IF(Energy_cumulative_emissions[[#This Row],[Column2]]&gt;0,(Energy_Reg_elec*Details_GIA*$I96)+Q95,0)</f>
        <v>#VALUE!</v>
      </c>
      <c r="R96">
        <f t="shared" si="43"/>
        <v>0</v>
      </c>
      <c r="S96">
        <f t="shared" si="44"/>
        <v>0</v>
      </c>
      <c r="T96">
        <f t="shared" si="45"/>
        <v>0</v>
      </c>
      <c r="U96">
        <f t="shared" si="46"/>
        <v>0</v>
      </c>
      <c r="V96">
        <f t="shared" si="47"/>
        <v>0</v>
      </c>
      <c r="W96">
        <f t="shared" si="48"/>
        <v>0</v>
      </c>
      <c r="X96">
        <f t="shared" si="49"/>
        <v>0</v>
      </c>
      <c r="Y96" t="e">
        <f>IF(Energy_cumulative_emissions[[#This Row],[Column2]]&gt;0,(Energy_Reg_elec*Details_GIA*$I96)+Y95,0)</f>
        <v>#VALUE!</v>
      </c>
      <c r="Z96">
        <f t="shared" si="50"/>
        <v>0</v>
      </c>
      <c r="AA96">
        <f t="shared" si="51"/>
        <v>0</v>
      </c>
      <c r="AB96">
        <f t="shared" si="52"/>
        <v>0</v>
      </c>
      <c r="AC96">
        <f t="shared" si="53"/>
        <v>0</v>
      </c>
      <c r="AD96">
        <f>IF(Energy_cumulative_emissions[[#This Row],[Column2]]&gt;0,(Energy_Gen_elec+Energy_Gen_nonelec)*Details_GIA*$I96,0)</f>
        <v>0</v>
      </c>
      <c r="AE96">
        <f>SUM(Energy_cumulative_emissions[[#This Row],[Column11]:[Column12]],Energy_cumulative_emissions[[#This Row],[Column19]:[Column20]])</f>
        <v>0</v>
      </c>
      <c r="AF96">
        <f>SUM(Energy_cumulative_emissions[[#This Row],[Column13]:[Column14]],Energy_cumulative_emissions[[#This Row],[Column21]:[Column22]])</f>
        <v>0</v>
      </c>
      <c r="AG96">
        <f>SUM(Energy_cumulative_emissions[[#This Row],[Column15]:[Column16]],Energy_cumulative_emissions[[#This Row],[Column23]:[Column24]])</f>
        <v>0</v>
      </c>
      <c r="AH96" t="e">
        <f>SUM(Energy_cumulative_emissions[[#This Row],[Column17]:[Column18]],Energy_cumulative_emissions[[#This Row],[Column25]:[Column26]])</f>
        <v>#VALUE!</v>
      </c>
      <c r="AI96">
        <f>SUM(Energy_cumulative_emissions[[#This Row],[Column11]:[Column12]],Energy_cumulative_emissions[[#This Row],[Column19]:[Column20]],-Energy_cumulative_emissions[[#This Row],[Column27]])</f>
        <v>0</v>
      </c>
      <c r="AJ96">
        <f>SUM(Energy_cumulative_emissions[[#This Row],[Column13]:[Column14]],Energy_cumulative_emissions[[#This Row],[Column21]:[Column22]],-Energy_cumulative_emissions[[#This Row],[Column28]])</f>
        <v>0</v>
      </c>
      <c r="AK96">
        <f>SUM(Energy_cumulative_emissions[[#This Row],[Column15]:[Column16]],Energy_cumulative_emissions[[#This Row],[Column23]:[Column24]],-Energy_cumulative_emissions[[#This Row],[Column29]])</f>
        <v>0</v>
      </c>
      <c r="AL96" t="e">
        <f>SUM(Energy_cumulative_emissions[[#This Row],[Column17]:[Column18]],Energy_cumulative_emissions[[#This Row],[Column25]:[Column26]],-Energy_cumulative_emissions[[#This Row],[Column30]])</f>
        <v>#VALUE!</v>
      </c>
    </row>
    <row r="97" spans="1:38">
      <c r="A97">
        <v>2109</v>
      </c>
      <c r="B97">
        <f t="shared" si="36"/>
        <v>2109</v>
      </c>
      <c r="C97" s="60">
        <v>0.51900000000000002</v>
      </c>
      <c r="D97" s="60">
        <v>0.216</v>
      </c>
      <c r="E97" s="60">
        <v>0.23300000000000001</v>
      </c>
      <c r="F97" s="60">
        <v>0.21</v>
      </c>
      <c r="G97" s="60">
        <v>0.13600000000000001</v>
      </c>
      <c r="H97" s="60">
        <v>0.21</v>
      </c>
      <c r="I97" s="60">
        <v>2.7E-2</v>
      </c>
      <c r="J97" s="60">
        <v>0.21</v>
      </c>
      <c r="K97">
        <f t="shared" si="37"/>
        <v>0</v>
      </c>
      <c r="L97">
        <f t="shared" si="38"/>
        <v>0</v>
      </c>
      <c r="M97">
        <f t="shared" si="39"/>
        <v>0</v>
      </c>
      <c r="N97">
        <f t="shared" si="40"/>
        <v>0</v>
      </c>
      <c r="O97">
        <f t="shared" si="41"/>
        <v>0</v>
      </c>
      <c r="P97">
        <f t="shared" si="42"/>
        <v>0</v>
      </c>
      <c r="Q97" t="e">
        <f>IF(Energy_cumulative_emissions[[#This Row],[Column2]]&gt;0,(Energy_Reg_elec*Details_GIA*$I97)+Q96,0)</f>
        <v>#VALUE!</v>
      </c>
      <c r="R97">
        <f t="shared" si="43"/>
        <v>0</v>
      </c>
      <c r="S97">
        <f t="shared" si="44"/>
        <v>0</v>
      </c>
      <c r="T97">
        <f t="shared" si="45"/>
        <v>0</v>
      </c>
      <c r="U97">
        <f t="shared" si="46"/>
        <v>0</v>
      </c>
      <c r="V97">
        <f t="shared" si="47"/>
        <v>0</v>
      </c>
      <c r="W97">
        <f t="shared" si="48"/>
        <v>0</v>
      </c>
      <c r="X97">
        <f t="shared" si="49"/>
        <v>0</v>
      </c>
      <c r="Y97" t="e">
        <f>IF(Energy_cumulative_emissions[[#This Row],[Column2]]&gt;0,(Energy_Reg_elec*Details_GIA*$I97)+Y96,0)</f>
        <v>#VALUE!</v>
      </c>
      <c r="Z97">
        <f t="shared" si="50"/>
        <v>0</v>
      </c>
      <c r="AA97">
        <f t="shared" si="51"/>
        <v>0</v>
      </c>
      <c r="AB97">
        <f t="shared" si="52"/>
        <v>0</v>
      </c>
      <c r="AC97">
        <f t="shared" si="53"/>
        <v>0</v>
      </c>
      <c r="AD97">
        <f>IF(Energy_cumulative_emissions[[#This Row],[Column2]]&gt;0,(Energy_Gen_elec+Energy_Gen_nonelec)*Details_GIA*$I97,0)</f>
        <v>0</v>
      </c>
      <c r="AE97">
        <f>SUM(Energy_cumulative_emissions[[#This Row],[Column11]:[Column12]],Energy_cumulative_emissions[[#This Row],[Column19]:[Column20]])</f>
        <v>0</v>
      </c>
      <c r="AF97">
        <f>SUM(Energy_cumulative_emissions[[#This Row],[Column13]:[Column14]],Energy_cumulative_emissions[[#This Row],[Column21]:[Column22]])</f>
        <v>0</v>
      </c>
      <c r="AG97">
        <f>SUM(Energy_cumulative_emissions[[#This Row],[Column15]:[Column16]],Energy_cumulative_emissions[[#This Row],[Column23]:[Column24]])</f>
        <v>0</v>
      </c>
      <c r="AH97" t="e">
        <f>SUM(Energy_cumulative_emissions[[#This Row],[Column17]:[Column18]],Energy_cumulative_emissions[[#This Row],[Column25]:[Column26]])</f>
        <v>#VALUE!</v>
      </c>
      <c r="AI97">
        <f>SUM(Energy_cumulative_emissions[[#This Row],[Column11]:[Column12]],Energy_cumulative_emissions[[#This Row],[Column19]:[Column20]],-Energy_cumulative_emissions[[#This Row],[Column27]])</f>
        <v>0</v>
      </c>
      <c r="AJ97">
        <f>SUM(Energy_cumulative_emissions[[#This Row],[Column13]:[Column14]],Energy_cumulative_emissions[[#This Row],[Column21]:[Column22]],-Energy_cumulative_emissions[[#This Row],[Column28]])</f>
        <v>0</v>
      </c>
      <c r="AK97">
        <f>SUM(Energy_cumulative_emissions[[#This Row],[Column15]:[Column16]],Energy_cumulative_emissions[[#This Row],[Column23]:[Column24]],-Energy_cumulative_emissions[[#This Row],[Column29]])</f>
        <v>0</v>
      </c>
      <c r="AL97" t="e">
        <f>SUM(Energy_cumulative_emissions[[#This Row],[Column17]:[Column18]],Energy_cumulative_emissions[[#This Row],[Column25]:[Column26]],-Energy_cumulative_emissions[[#This Row],[Column30]])</f>
        <v>#VALUE!</v>
      </c>
    </row>
    <row r="98" spans="1:38">
      <c r="A98">
        <v>2110</v>
      </c>
      <c r="B98">
        <f t="shared" si="36"/>
        <v>2110</v>
      </c>
      <c r="C98" s="60">
        <v>0.51900000000000002</v>
      </c>
      <c r="D98" s="60">
        <v>0.216</v>
      </c>
      <c r="E98" s="60">
        <v>0.23300000000000001</v>
      </c>
      <c r="F98" s="60">
        <v>0.21</v>
      </c>
      <c r="G98" s="60">
        <v>0.13600000000000001</v>
      </c>
      <c r="H98" s="60">
        <v>0.21</v>
      </c>
      <c r="I98" s="60">
        <v>2.7E-2</v>
      </c>
      <c r="J98" s="60">
        <v>0.21</v>
      </c>
      <c r="K98">
        <f t="shared" si="37"/>
        <v>0</v>
      </c>
      <c r="L98">
        <f t="shared" si="38"/>
        <v>0</v>
      </c>
      <c r="M98">
        <f t="shared" si="39"/>
        <v>0</v>
      </c>
      <c r="N98">
        <f t="shared" si="40"/>
        <v>0</v>
      </c>
      <c r="O98">
        <f t="shared" si="41"/>
        <v>0</v>
      </c>
      <c r="P98">
        <f t="shared" si="42"/>
        <v>0</v>
      </c>
      <c r="Q98" t="e">
        <f>IF(Energy_cumulative_emissions[[#This Row],[Column2]]&gt;0,(Energy_Reg_elec*Details_GIA*$I98)+Q97,0)</f>
        <v>#VALUE!</v>
      </c>
      <c r="R98">
        <f t="shared" si="43"/>
        <v>0</v>
      </c>
      <c r="S98">
        <f t="shared" si="44"/>
        <v>0</v>
      </c>
      <c r="T98">
        <f t="shared" si="45"/>
        <v>0</v>
      </c>
      <c r="U98">
        <f t="shared" si="46"/>
        <v>0</v>
      </c>
      <c r="V98">
        <f t="shared" si="47"/>
        <v>0</v>
      </c>
      <c r="W98">
        <f t="shared" si="48"/>
        <v>0</v>
      </c>
      <c r="X98">
        <f t="shared" si="49"/>
        <v>0</v>
      </c>
      <c r="Y98" t="e">
        <f>IF(Energy_cumulative_emissions[[#This Row],[Column2]]&gt;0,(Energy_Reg_elec*Details_GIA*$I98)+Y97,0)</f>
        <v>#VALUE!</v>
      </c>
      <c r="Z98">
        <f t="shared" si="50"/>
        <v>0</v>
      </c>
      <c r="AA98">
        <f t="shared" si="51"/>
        <v>0</v>
      </c>
      <c r="AB98">
        <f t="shared" si="52"/>
        <v>0</v>
      </c>
      <c r="AC98">
        <f t="shared" si="53"/>
        <v>0</v>
      </c>
      <c r="AD98">
        <f>IF(Energy_cumulative_emissions[[#This Row],[Column2]]&gt;0,(Energy_Gen_elec+Energy_Gen_nonelec)*Details_GIA*$I98,0)</f>
        <v>0</v>
      </c>
      <c r="AE98">
        <f>SUM(Energy_cumulative_emissions[[#This Row],[Column11]:[Column12]],Energy_cumulative_emissions[[#This Row],[Column19]:[Column20]])</f>
        <v>0</v>
      </c>
      <c r="AF98">
        <f>SUM(Energy_cumulative_emissions[[#This Row],[Column13]:[Column14]],Energy_cumulative_emissions[[#This Row],[Column21]:[Column22]])</f>
        <v>0</v>
      </c>
      <c r="AG98">
        <f>SUM(Energy_cumulative_emissions[[#This Row],[Column15]:[Column16]],Energy_cumulative_emissions[[#This Row],[Column23]:[Column24]])</f>
        <v>0</v>
      </c>
      <c r="AH98" t="e">
        <f>SUM(Energy_cumulative_emissions[[#This Row],[Column17]:[Column18]],Energy_cumulative_emissions[[#This Row],[Column25]:[Column26]])</f>
        <v>#VALUE!</v>
      </c>
      <c r="AI98">
        <f>SUM(Energy_cumulative_emissions[[#This Row],[Column11]:[Column12]],Energy_cumulative_emissions[[#This Row],[Column19]:[Column20]],-Energy_cumulative_emissions[[#This Row],[Column27]])</f>
        <v>0</v>
      </c>
      <c r="AJ98">
        <f>SUM(Energy_cumulative_emissions[[#This Row],[Column13]:[Column14]],Energy_cumulative_emissions[[#This Row],[Column21]:[Column22]],-Energy_cumulative_emissions[[#This Row],[Column28]])</f>
        <v>0</v>
      </c>
      <c r="AK98">
        <f>SUM(Energy_cumulative_emissions[[#This Row],[Column15]:[Column16]],Energy_cumulative_emissions[[#This Row],[Column23]:[Column24]],-Energy_cumulative_emissions[[#This Row],[Column29]])</f>
        <v>0</v>
      </c>
      <c r="AL98" t="e">
        <f>SUM(Energy_cumulative_emissions[[#This Row],[Column17]:[Column18]],Energy_cumulative_emissions[[#This Row],[Column25]:[Column26]],-Energy_cumulative_emissions[[#This Row],[Column30]])</f>
        <v>#VALUE!</v>
      </c>
    </row>
    <row r="99" spans="1:38">
      <c r="A99">
        <v>2111</v>
      </c>
      <c r="B99">
        <f t="shared" si="36"/>
        <v>2111</v>
      </c>
      <c r="C99" s="60">
        <v>0.51900000000000002</v>
      </c>
      <c r="D99" s="60">
        <v>0.216</v>
      </c>
      <c r="E99" s="60">
        <v>0.23300000000000001</v>
      </c>
      <c r="F99" s="60">
        <v>0.21</v>
      </c>
      <c r="G99" s="60">
        <v>0.13600000000000001</v>
      </c>
      <c r="H99" s="60">
        <v>0.21</v>
      </c>
      <c r="I99" s="60">
        <v>2.7E-2</v>
      </c>
      <c r="J99" s="60">
        <v>0.21</v>
      </c>
      <c r="K99">
        <f t="shared" si="37"/>
        <v>0</v>
      </c>
      <c r="L99">
        <f t="shared" si="38"/>
        <v>0</v>
      </c>
      <c r="M99">
        <f t="shared" si="39"/>
        <v>0</v>
      </c>
      <c r="N99">
        <f t="shared" si="40"/>
        <v>0</v>
      </c>
      <c r="O99">
        <f t="shared" si="41"/>
        <v>0</v>
      </c>
      <c r="P99">
        <f t="shared" si="42"/>
        <v>0</v>
      </c>
      <c r="Q99" t="e">
        <f>IF(Energy_cumulative_emissions[[#This Row],[Column2]]&gt;0,(Energy_Reg_elec*Details_GIA*$I99)+Q98,0)</f>
        <v>#VALUE!</v>
      </c>
      <c r="R99">
        <f t="shared" si="43"/>
        <v>0</v>
      </c>
      <c r="S99">
        <f t="shared" si="44"/>
        <v>0</v>
      </c>
      <c r="T99">
        <f t="shared" si="45"/>
        <v>0</v>
      </c>
      <c r="U99">
        <f t="shared" si="46"/>
        <v>0</v>
      </c>
      <c r="V99">
        <f t="shared" si="47"/>
        <v>0</v>
      </c>
      <c r="W99">
        <f t="shared" si="48"/>
        <v>0</v>
      </c>
      <c r="X99">
        <f t="shared" si="49"/>
        <v>0</v>
      </c>
      <c r="Y99" t="e">
        <f>IF(Energy_cumulative_emissions[[#This Row],[Column2]]&gt;0,(Energy_Reg_elec*Details_GIA*$I99)+Y98,0)</f>
        <v>#VALUE!</v>
      </c>
      <c r="Z99">
        <f t="shared" si="50"/>
        <v>0</v>
      </c>
      <c r="AA99">
        <f t="shared" si="51"/>
        <v>0</v>
      </c>
      <c r="AB99">
        <f t="shared" si="52"/>
        <v>0</v>
      </c>
      <c r="AC99">
        <f t="shared" si="53"/>
        <v>0</v>
      </c>
      <c r="AD99">
        <f>IF(Energy_cumulative_emissions[[#This Row],[Column2]]&gt;0,(Energy_Gen_elec+Energy_Gen_nonelec)*Details_GIA*$I99,0)</f>
        <v>0</v>
      </c>
      <c r="AE99">
        <f>SUM(Energy_cumulative_emissions[[#This Row],[Column11]:[Column12]],Energy_cumulative_emissions[[#This Row],[Column19]:[Column20]])</f>
        <v>0</v>
      </c>
      <c r="AF99">
        <f>SUM(Energy_cumulative_emissions[[#This Row],[Column13]:[Column14]],Energy_cumulative_emissions[[#This Row],[Column21]:[Column22]])</f>
        <v>0</v>
      </c>
      <c r="AG99">
        <f>SUM(Energy_cumulative_emissions[[#This Row],[Column15]:[Column16]],Energy_cumulative_emissions[[#This Row],[Column23]:[Column24]])</f>
        <v>0</v>
      </c>
      <c r="AH99" t="e">
        <f>SUM(Energy_cumulative_emissions[[#This Row],[Column17]:[Column18]],Energy_cumulative_emissions[[#This Row],[Column25]:[Column26]])</f>
        <v>#VALUE!</v>
      </c>
      <c r="AI99">
        <f>SUM(Energy_cumulative_emissions[[#This Row],[Column11]:[Column12]],Energy_cumulative_emissions[[#This Row],[Column19]:[Column20]],-Energy_cumulative_emissions[[#This Row],[Column27]])</f>
        <v>0</v>
      </c>
      <c r="AJ99">
        <f>SUM(Energy_cumulative_emissions[[#This Row],[Column13]:[Column14]],Energy_cumulative_emissions[[#This Row],[Column21]:[Column22]],-Energy_cumulative_emissions[[#This Row],[Column28]])</f>
        <v>0</v>
      </c>
      <c r="AK99">
        <f>SUM(Energy_cumulative_emissions[[#This Row],[Column15]:[Column16]],Energy_cumulative_emissions[[#This Row],[Column23]:[Column24]],-Energy_cumulative_emissions[[#This Row],[Column29]])</f>
        <v>0</v>
      </c>
      <c r="AL99" t="e">
        <f>SUM(Energy_cumulative_emissions[[#This Row],[Column17]:[Column18]],Energy_cumulative_emissions[[#This Row],[Column25]:[Column26]],-Energy_cumulative_emissions[[#This Row],[Column30]])</f>
        <v>#VALUE!</v>
      </c>
    </row>
    <row r="100" spans="1:38">
      <c r="A100">
        <v>2112</v>
      </c>
      <c r="B100">
        <f t="shared" si="36"/>
        <v>2112</v>
      </c>
      <c r="C100" s="60">
        <v>0.51900000000000002</v>
      </c>
      <c r="D100" s="60">
        <v>0.216</v>
      </c>
      <c r="E100" s="60">
        <v>0.23300000000000001</v>
      </c>
      <c r="F100" s="60">
        <v>0.21</v>
      </c>
      <c r="G100" s="60">
        <v>0.13600000000000001</v>
      </c>
      <c r="H100" s="60">
        <v>0.21</v>
      </c>
      <c r="I100" s="60">
        <v>2.7E-2</v>
      </c>
      <c r="J100" s="60">
        <v>0.21</v>
      </c>
      <c r="K100">
        <f t="shared" si="37"/>
        <v>0</v>
      </c>
      <c r="L100">
        <f t="shared" si="38"/>
        <v>0</v>
      </c>
      <c r="M100">
        <f t="shared" si="39"/>
        <v>0</v>
      </c>
      <c r="N100">
        <f t="shared" si="40"/>
        <v>0</v>
      </c>
      <c r="O100">
        <f t="shared" si="41"/>
        <v>0</v>
      </c>
      <c r="P100">
        <f t="shared" si="42"/>
        <v>0</v>
      </c>
      <c r="Q100" t="e">
        <f>IF(Energy_cumulative_emissions[[#This Row],[Column2]]&gt;0,(Energy_Reg_elec*Details_GIA*$I100)+Q99,0)</f>
        <v>#VALUE!</v>
      </c>
      <c r="R100">
        <f t="shared" si="43"/>
        <v>0</v>
      </c>
      <c r="S100">
        <f t="shared" si="44"/>
        <v>0</v>
      </c>
      <c r="T100">
        <f t="shared" si="45"/>
        <v>0</v>
      </c>
      <c r="U100">
        <f t="shared" si="46"/>
        <v>0</v>
      </c>
      <c r="V100">
        <f t="shared" si="47"/>
        <v>0</v>
      </c>
      <c r="W100">
        <f t="shared" si="48"/>
        <v>0</v>
      </c>
      <c r="X100">
        <f t="shared" si="49"/>
        <v>0</v>
      </c>
      <c r="Y100" t="e">
        <f>IF(Energy_cumulative_emissions[[#This Row],[Column2]]&gt;0,(Energy_Reg_elec*Details_GIA*$I100)+Y99,0)</f>
        <v>#VALUE!</v>
      </c>
      <c r="Z100">
        <f t="shared" si="50"/>
        <v>0</v>
      </c>
      <c r="AA100">
        <f t="shared" si="51"/>
        <v>0</v>
      </c>
      <c r="AB100">
        <f t="shared" si="52"/>
        <v>0</v>
      </c>
      <c r="AC100">
        <f t="shared" si="53"/>
        <v>0</v>
      </c>
      <c r="AD100">
        <f>IF(Energy_cumulative_emissions[[#This Row],[Column2]]&gt;0,(Energy_Gen_elec+Energy_Gen_nonelec)*Details_GIA*$I100,0)</f>
        <v>0</v>
      </c>
      <c r="AE100">
        <f>SUM(Energy_cumulative_emissions[[#This Row],[Column11]:[Column12]],Energy_cumulative_emissions[[#This Row],[Column19]:[Column20]])</f>
        <v>0</v>
      </c>
      <c r="AF100">
        <f>SUM(Energy_cumulative_emissions[[#This Row],[Column13]:[Column14]],Energy_cumulative_emissions[[#This Row],[Column21]:[Column22]])</f>
        <v>0</v>
      </c>
      <c r="AG100">
        <f>SUM(Energy_cumulative_emissions[[#This Row],[Column15]:[Column16]],Energy_cumulative_emissions[[#This Row],[Column23]:[Column24]])</f>
        <v>0</v>
      </c>
      <c r="AH100" t="e">
        <f>SUM(Energy_cumulative_emissions[[#This Row],[Column17]:[Column18]],Energy_cumulative_emissions[[#This Row],[Column25]:[Column26]])</f>
        <v>#VALUE!</v>
      </c>
      <c r="AI100">
        <f>SUM(Energy_cumulative_emissions[[#This Row],[Column11]:[Column12]],Energy_cumulative_emissions[[#This Row],[Column19]:[Column20]],-Energy_cumulative_emissions[[#This Row],[Column27]])</f>
        <v>0</v>
      </c>
      <c r="AJ100">
        <f>SUM(Energy_cumulative_emissions[[#This Row],[Column13]:[Column14]],Energy_cumulative_emissions[[#This Row],[Column21]:[Column22]],-Energy_cumulative_emissions[[#This Row],[Column28]])</f>
        <v>0</v>
      </c>
      <c r="AK100">
        <f>SUM(Energy_cumulative_emissions[[#This Row],[Column15]:[Column16]],Energy_cumulative_emissions[[#This Row],[Column23]:[Column24]],-Energy_cumulative_emissions[[#This Row],[Column29]])</f>
        <v>0</v>
      </c>
      <c r="AL100" t="e">
        <f>SUM(Energy_cumulative_emissions[[#This Row],[Column17]:[Column18]],Energy_cumulative_emissions[[#This Row],[Column25]:[Column26]],-Energy_cumulative_emissions[[#This Row],[Column30]])</f>
        <v>#VALUE!</v>
      </c>
    </row>
    <row r="101" spans="1:38">
      <c r="A101">
        <v>2113</v>
      </c>
      <c r="B101">
        <f t="shared" si="36"/>
        <v>2113</v>
      </c>
      <c r="C101" s="60">
        <v>0.51900000000000002</v>
      </c>
      <c r="D101" s="60">
        <v>0.216</v>
      </c>
      <c r="E101" s="60">
        <v>0.23300000000000001</v>
      </c>
      <c r="F101" s="60">
        <v>0.21</v>
      </c>
      <c r="G101" s="60">
        <v>0.13600000000000001</v>
      </c>
      <c r="H101" s="60">
        <v>0.21</v>
      </c>
      <c r="I101" s="60">
        <v>2.7E-2</v>
      </c>
      <c r="J101" s="60">
        <v>0.21</v>
      </c>
      <c r="K101">
        <f t="shared" si="37"/>
        <v>0</v>
      </c>
      <c r="L101">
        <f t="shared" si="38"/>
        <v>0</v>
      </c>
      <c r="M101">
        <f t="shared" si="39"/>
        <v>0</v>
      </c>
      <c r="N101">
        <f t="shared" si="40"/>
        <v>0</v>
      </c>
      <c r="O101">
        <f t="shared" si="41"/>
        <v>0</v>
      </c>
      <c r="P101">
        <f t="shared" si="42"/>
        <v>0</v>
      </c>
      <c r="Q101" t="e">
        <f>IF(Energy_cumulative_emissions[[#This Row],[Column2]]&gt;0,(Energy_Reg_elec*Details_GIA*$I101)+Q100,0)</f>
        <v>#VALUE!</v>
      </c>
      <c r="R101">
        <f t="shared" si="43"/>
        <v>0</v>
      </c>
      <c r="S101">
        <f t="shared" si="44"/>
        <v>0</v>
      </c>
      <c r="T101">
        <f t="shared" si="45"/>
        <v>0</v>
      </c>
      <c r="U101">
        <f t="shared" si="46"/>
        <v>0</v>
      </c>
      <c r="V101">
        <f t="shared" si="47"/>
        <v>0</v>
      </c>
      <c r="W101">
        <f t="shared" si="48"/>
        <v>0</v>
      </c>
      <c r="X101">
        <f t="shared" si="49"/>
        <v>0</v>
      </c>
      <c r="Y101" t="e">
        <f>IF(Energy_cumulative_emissions[[#This Row],[Column2]]&gt;0,(Energy_Reg_elec*Details_GIA*$I101)+Y100,0)</f>
        <v>#VALUE!</v>
      </c>
      <c r="Z101">
        <f t="shared" si="50"/>
        <v>0</v>
      </c>
      <c r="AA101">
        <f t="shared" si="51"/>
        <v>0</v>
      </c>
      <c r="AB101">
        <f t="shared" si="52"/>
        <v>0</v>
      </c>
      <c r="AC101">
        <f t="shared" si="53"/>
        <v>0</v>
      </c>
      <c r="AD101">
        <f>IF(Energy_cumulative_emissions[[#This Row],[Column2]]&gt;0,(Energy_Gen_elec+Energy_Gen_nonelec)*Details_GIA*$I101,0)</f>
        <v>0</v>
      </c>
      <c r="AE101">
        <f>SUM(Energy_cumulative_emissions[[#This Row],[Column11]:[Column12]],Energy_cumulative_emissions[[#This Row],[Column19]:[Column20]])</f>
        <v>0</v>
      </c>
      <c r="AF101">
        <f>SUM(Energy_cumulative_emissions[[#This Row],[Column13]:[Column14]],Energy_cumulative_emissions[[#This Row],[Column21]:[Column22]])</f>
        <v>0</v>
      </c>
      <c r="AG101">
        <f>SUM(Energy_cumulative_emissions[[#This Row],[Column15]:[Column16]],Energy_cumulative_emissions[[#This Row],[Column23]:[Column24]])</f>
        <v>0</v>
      </c>
      <c r="AH101" t="e">
        <f>SUM(Energy_cumulative_emissions[[#This Row],[Column17]:[Column18]],Energy_cumulative_emissions[[#This Row],[Column25]:[Column26]])</f>
        <v>#VALUE!</v>
      </c>
      <c r="AI101">
        <f>SUM(Energy_cumulative_emissions[[#This Row],[Column11]:[Column12]],Energy_cumulative_emissions[[#This Row],[Column19]:[Column20]],-Energy_cumulative_emissions[[#This Row],[Column27]])</f>
        <v>0</v>
      </c>
      <c r="AJ101">
        <f>SUM(Energy_cumulative_emissions[[#This Row],[Column13]:[Column14]],Energy_cumulative_emissions[[#This Row],[Column21]:[Column22]],-Energy_cumulative_emissions[[#This Row],[Column28]])</f>
        <v>0</v>
      </c>
      <c r="AK101">
        <f>SUM(Energy_cumulative_emissions[[#This Row],[Column15]:[Column16]],Energy_cumulative_emissions[[#This Row],[Column23]:[Column24]],-Energy_cumulative_emissions[[#This Row],[Column29]])</f>
        <v>0</v>
      </c>
      <c r="AL101" t="e">
        <f>SUM(Energy_cumulative_emissions[[#This Row],[Column17]:[Column18]],Energy_cumulative_emissions[[#This Row],[Column25]:[Column26]],-Energy_cumulative_emissions[[#This Row],[Column30]])</f>
        <v>#VALUE!</v>
      </c>
    </row>
    <row r="102" spans="1:38">
      <c r="A102">
        <v>2114</v>
      </c>
      <c r="B102">
        <f t="shared" si="36"/>
        <v>2114</v>
      </c>
      <c r="C102" s="60">
        <v>0.51900000000000002</v>
      </c>
      <c r="D102" s="60">
        <v>0.216</v>
      </c>
      <c r="E102" s="60">
        <v>0.23300000000000001</v>
      </c>
      <c r="F102" s="60">
        <v>0.21</v>
      </c>
      <c r="G102" s="60">
        <v>0.13600000000000001</v>
      </c>
      <c r="H102" s="60">
        <v>0.21</v>
      </c>
      <c r="I102" s="60">
        <v>2.7E-2</v>
      </c>
      <c r="J102" s="60">
        <v>0.21</v>
      </c>
      <c r="K102">
        <f t="shared" si="37"/>
        <v>0</v>
      </c>
      <c r="L102">
        <f t="shared" si="38"/>
        <v>0</v>
      </c>
      <c r="M102">
        <f t="shared" si="39"/>
        <v>0</v>
      </c>
      <c r="N102">
        <f t="shared" si="40"/>
        <v>0</v>
      </c>
      <c r="O102">
        <f t="shared" si="41"/>
        <v>0</v>
      </c>
      <c r="P102">
        <f t="shared" si="42"/>
        <v>0</v>
      </c>
      <c r="Q102" t="e">
        <f>IF(Energy_cumulative_emissions[[#This Row],[Column2]]&gt;0,(Energy_Reg_elec*Details_GIA*$I102)+Q101,0)</f>
        <v>#VALUE!</v>
      </c>
      <c r="R102">
        <f t="shared" si="43"/>
        <v>0</v>
      </c>
      <c r="S102">
        <f t="shared" si="44"/>
        <v>0</v>
      </c>
      <c r="T102">
        <f t="shared" si="45"/>
        <v>0</v>
      </c>
      <c r="U102">
        <f t="shared" si="46"/>
        <v>0</v>
      </c>
      <c r="V102">
        <f t="shared" si="47"/>
        <v>0</v>
      </c>
      <c r="W102">
        <f t="shared" si="48"/>
        <v>0</v>
      </c>
      <c r="X102">
        <f t="shared" si="49"/>
        <v>0</v>
      </c>
      <c r="Y102" t="e">
        <f>IF(Energy_cumulative_emissions[[#This Row],[Column2]]&gt;0,(Energy_Reg_elec*Details_GIA*$I102)+Y101,0)</f>
        <v>#VALUE!</v>
      </c>
      <c r="Z102">
        <f t="shared" si="50"/>
        <v>0</v>
      </c>
      <c r="AA102">
        <f t="shared" si="51"/>
        <v>0</v>
      </c>
      <c r="AB102">
        <f t="shared" si="52"/>
        <v>0</v>
      </c>
      <c r="AC102">
        <f t="shared" si="53"/>
        <v>0</v>
      </c>
      <c r="AD102">
        <f>IF(Energy_cumulative_emissions[[#This Row],[Column2]]&gt;0,(Energy_Gen_elec+Energy_Gen_nonelec)*Details_GIA*$I102,0)</f>
        <v>0</v>
      </c>
      <c r="AE102">
        <f>SUM(Energy_cumulative_emissions[[#This Row],[Column11]:[Column12]],Energy_cumulative_emissions[[#This Row],[Column19]:[Column20]])</f>
        <v>0</v>
      </c>
      <c r="AF102">
        <f>SUM(Energy_cumulative_emissions[[#This Row],[Column13]:[Column14]],Energy_cumulative_emissions[[#This Row],[Column21]:[Column22]])</f>
        <v>0</v>
      </c>
      <c r="AG102">
        <f>SUM(Energy_cumulative_emissions[[#This Row],[Column15]:[Column16]],Energy_cumulative_emissions[[#This Row],[Column23]:[Column24]])</f>
        <v>0</v>
      </c>
      <c r="AH102" t="e">
        <f>SUM(Energy_cumulative_emissions[[#This Row],[Column17]:[Column18]],Energy_cumulative_emissions[[#This Row],[Column25]:[Column26]])</f>
        <v>#VALUE!</v>
      </c>
      <c r="AI102">
        <f>SUM(Energy_cumulative_emissions[[#This Row],[Column11]:[Column12]],Energy_cumulative_emissions[[#This Row],[Column19]:[Column20]],-Energy_cumulative_emissions[[#This Row],[Column27]])</f>
        <v>0</v>
      </c>
      <c r="AJ102">
        <f>SUM(Energy_cumulative_emissions[[#This Row],[Column13]:[Column14]],Energy_cumulative_emissions[[#This Row],[Column21]:[Column22]],-Energy_cumulative_emissions[[#This Row],[Column28]])</f>
        <v>0</v>
      </c>
      <c r="AK102">
        <f>SUM(Energy_cumulative_emissions[[#This Row],[Column15]:[Column16]],Energy_cumulative_emissions[[#This Row],[Column23]:[Column24]],-Energy_cumulative_emissions[[#This Row],[Column29]])</f>
        <v>0</v>
      </c>
      <c r="AL102" t="e">
        <f>SUM(Energy_cumulative_emissions[[#This Row],[Column17]:[Column18]],Energy_cumulative_emissions[[#This Row],[Column25]:[Column26]],-Energy_cumulative_emissions[[#This Row],[Column30]])</f>
        <v>#VALUE!</v>
      </c>
    </row>
    <row r="103" spans="1:38">
      <c r="A103">
        <v>2115</v>
      </c>
      <c r="B103">
        <f t="shared" ref="B103:B134" si="54">IF(A103-Details_Year_completion&lt;0,0,A103-Details_Year_completion)</f>
        <v>2115</v>
      </c>
      <c r="C103" s="60">
        <v>0.51900000000000002</v>
      </c>
      <c r="D103" s="60">
        <v>0.216</v>
      </c>
      <c r="E103" s="60">
        <v>0.23300000000000001</v>
      </c>
      <c r="F103" s="60">
        <v>0.21</v>
      </c>
      <c r="G103" s="60">
        <v>0.13600000000000001</v>
      </c>
      <c r="H103" s="60">
        <v>0.21</v>
      </c>
      <c r="I103" s="60">
        <v>2.7E-2</v>
      </c>
      <c r="J103" s="60">
        <v>0.21</v>
      </c>
      <c r="K103">
        <f t="shared" ref="K103:K134" si="55">Energy_Reg_elec*Details_GIA*$C103*$B103</f>
        <v>0</v>
      </c>
      <c r="L103">
        <f t="shared" ref="L103:L134" si="56">Energy_Reg_nonelec*Details_GIA*$D103*$B103</f>
        <v>0</v>
      </c>
      <c r="M103">
        <f t="shared" ref="M103:M134" si="57">Energy_Reg_elec*Details_GIA*$E103*$B103</f>
        <v>0</v>
      </c>
      <c r="N103">
        <f t="shared" ref="N103:N134" si="58">Energy_Reg_nonelec*Details_GIA*$F103*$B103</f>
        <v>0</v>
      </c>
      <c r="O103">
        <f t="shared" ref="O103:O134" si="59">Energy_Reg_elec*Details_GIA*$G103*$B103</f>
        <v>0</v>
      </c>
      <c r="P103">
        <f t="shared" ref="P103:P134" si="60">Energy_Reg_nonelec*Details_GIA*$H103*$B103</f>
        <v>0</v>
      </c>
      <c r="Q103" t="e">
        <f>IF(Energy_cumulative_emissions[[#This Row],[Column2]]&gt;0,(Energy_Reg_elec*Details_GIA*$I103)+Q102,0)</f>
        <v>#VALUE!</v>
      </c>
      <c r="R103">
        <f t="shared" ref="R103:R134" si="61">Energy_Reg_nonelec*Details_GIA*$J103*$B103</f>
        <v>0</v>
      </c>
      <c r="S103">
        <f t="shared" ref="S103:S134" si="62">Energy_Unreg_elec*Details_GIA*$C103*$B103</f>
        <v>0</v>
      </c>
      <c r="T103">
        <f t="shared" ref="T103:T134" si="63">Energy_Unreg_nonelec*Details_GIA*$D103*$B103</f>
        <v>0</v>
      </c>
      <c r="U103">
        <f t="shared" ref="U103:U134" si="64">Energy_Unreg_elec*Details_GIA*$E103*$B103</f>
        <v>0</v>
      </c>
      <c r="V103">
        <f t="shared" ref="V103:V134" si="65">Energy_Unreg_nonelec*Details_GIA*$F103*$B103</f>
        <v>0</v>
      </c>
      <c r="W103">
        <f t="shared" ref="W103:W134" si="66">Energy_Unreg_elec*Details_GIA*$G103*$B103</f>
        <v>0</v>
      </c>
      <c r="X103">
        <f t="shared" ref="X103:X134" si="67">Energy_Unreg_nonelec*Details_GIA*$H103*$B103</f>
        <v>0</v>
      </c>
      <c r="Y103" t="e">
        <f>IF(Energy_cumulative_emissions[[#This Row],[Column2]]&gt;0,(Energy_Reg_elec*Details_GIA*$I103)+Y102,0)</f>
        <v>#VALUE!</v>
      </c>
      <c r="Z103">
        <f t="shared" ref="Z103:Z134" si="68">Energy_Unreg_nonelec*Details_GIA*$J103*$B103</f>
        <v>0</v>
      </c>
      <c r="AA103">
        <f t="shared" ref="AA103:AA134" si="69">(Energy_Gen_elec+Energy_Gen_nonelec)*Details_GIA*$C103*$B103</f>
        <v>0</v>
      </c>
      <c r="AB103">
        <f t="shared" ref="AB103:AB134" si="70">(Energy_Gen_elec+Energy_Gen_nonelec)*Details_GIA*$E103*$B103</f>
        <v>0</v>
      </c>
      <c r="AC103">
        <f t="shared" ref="AC103:AC134" si="71">(Energy_Gen_elec+Energy_Gen_nonelec)*Details_GIA*$G103*$B103</f>
        <v>0</v>
      </c>
      <c r="AD103">
        <f>IF(Energy_cumulative_emissions[[#This Row],[Column2]]&gt;0,(Energy_Gen_elec+Energy_Gen_nonelec)*Details_GIA*$I103,0)</f>
        <v>0</v>
      </c>
      <c r="AE103">
        <f>SUM(Energy_cumulative_emissions[[#This Row],[Column11]:[Column12]],Energy_cumulative_emissions[[#This Row],[Column19]:[Column20]])</f>
        <v>0</v>
      </c>
      <c r="AF103">
        <f>SUM(Energy_cumulative_emissions[[#This Row],[Column13]:[Column14]],Energy_cumulative_emissions[[#This Row],[Column21]:[Column22]])</f>
        <v>0</v>
      </c>
      <c r="AG103">
        <f>SUM(Energy_cumulative_emissions[[#This Row],[Column15]:[Column16]],Energy_cumulative_emissions[[#This Row],[Column23]:[Column24]])</f>
        <v>0</v>
      </c>
      <c r="AH103" t="e">
        <f>SUM(Energy_cumulative_emissions[[#This Row],[Column17]:[Column18]],Energy_cumulative_emissions[[#This Row],[Column25]:[Column26]])</f>
        <v>#VALUE!</v>
      </c>
      <c r="AI103">
        <f>SUM(Energy_cumulative_emissions[[#This Row],[Column11]:[Column12]],Energy_cumulative_emissions[[#This Row],[Column19]:[Column20]],-Energy_cumulative_emissions[[#This Row],[Column27]])</f>
        <v>0</v>
      </c>
      <c r="AJ103">
        <f>SUM(Energy_cumulative_emissions[[#This Row],[Column13]:[Column14]],Energy_cumulative_emissions[[#This Row],[Column21]:[Column22]],-Energy_cumulative_emissions[[#This Row],[Column28]])</f>
        <v>0</v>
      </c>
      <c r="AK103">
        <f>SUM(Energy_cumulative_emissions[[#This Row],[Column15]:[Column16]],Energy_cumulative_emissions[[#This Row],[Column23]:[Column24]],-Energy_cumulative_emissions[[#This Row],[Column29]])</f>
        <v>0</v>
      </c>
      <c r="AL103" t="e">
        <f>SUM(Energy_cumulative_emissions[[#This Row],[Column17]:[Column18]],Energy_cumulative_emissions[[#This Row],[Column25]:[Column26]],-Energy_cumulative_emissions[[#This Row],[Column30]])</f>
        <v>#VALUE!</v>
      </c>
    </row>
    <row r="104" spans="1:38">
      <c r="A104">
        <v>2116</v>
      </c>
      <c r="B104">
        <f t="shared" si="54"/>
        <v>2116</v>
      </c>
      <c r="C104" s="60">
        <v>0.51900000000000002</v>
      </c>
      <c r="D104" s="60">
        <v>0.216</v>
      </c>
      <c r="E104" s="60">
        <v>0.23300000000000001</v>
      </c>
      <c r="F104" s="60">
        <v>0.21</v>
      </c>
      <c r="G104" s="60">
        <v>0.13600000000000001</v>
      </c>
      <c r="H104" s="60">
        <v>0.21</v>
      </c>
      <c r="I104" s="60">
        <v>2.7E-2</v>
      </c>
      <c r="J104" s="60">
        <v>0.21</v>
      </c>
      <c r="K104">
        <f t="shared" si="55"/>
        <v>0</v>
      </c>
      <c r="L104">
        <f t="shared" si="56"/>
        <v>0</v>
      </c>
      <c r="M104">
        <f t="shared" si="57"/>
        <v>0</v>
      </c>
      <c r="N104">
        <f t="shared" si="58"/>
        <v>0</v>
      </c>
      <c r="O104">
        <f t="shared" si="59"/>
        <v>0</v>
      </c>
      <c r="P104">
        <f t="shared" si="60"/>
        <v>0</v>
      </c>
      <c r="Q104" t="e">
        <f>IF(Energy_cumulative_emissions[[#This Row],[Column2]]&gt;0,(Energy_Reg_elec*Details_GIA*$I104)+Q103,0)</f>
        <v>#VALUE!</v>
      </c>
      <c r="R104">
        <f t="shared" si="61"/>
        <v>0</v>
      </c>
      <c r="S104">
        <f t="shared" si="62"/>
        <v>0</v>
      </c>
      <c r="T104">
        <f t="shared" si="63"/>
        <v>0</v>
      </c>
      <c r="U104">
        <f t="shared" si="64"/>
        <v>0</v>
      </c>
      <c r="V104">
        <f t="shared" si="65"/>
        <v>0</v>
      </c>
      <c r="W104">
        <f t="shared" si="66"/>
        <v>0</v>
      </c>
      <c r="X104">
        <f t="shared" si="67"/>
        <v>0</v>
      </c>
      <c r="Y104" t="e">
        <f>IF(Energy_cumulative_emissions[[#This Row],[Column2]]&gt;0,(Energy_Reg_elec*Details_GIA*$I104)+Y103,0)</f>
        <v>#VALUE!</v>
      </c>
      <c r="Z104">
        <f t="shared" si="68"/>
        <v>0</v>
      </c>
      <c r="AA104">
        <f t="shared" si="69"/>
        <v>0</v>
      </c>
      <c r="AB104">
        <f t="shared" si="70"/>
        <v>0</v>
      </c>
      <c r="AC104">
        <f t="shared" si="71"/>
        <v>0</v>
      </c>
      <c r="AD104">
        <f>IF(Energy_cumulative_emissions[[#This Row],[Column2]]&gt;0,(Energy_Gen_elec+Energy_Gen_nonelec)*Details_GIA*$I104,0)</f>
        <v>0</v>
      </c>
      <c r="AE104">
        <f>SUM(Energy_cumulative_emissions[[#This Row],[Column11]:[Column12]],Energy_cumulative_emissions[[#This Row],[Column19]:[Column20]])</f>
        <v>0</v>
      </c>
      <c r="AF104">
        <f>SUM(Energy_cumulative_emissions[[#This Row],[Column13]:[Column14]],Energy_cumulative_emissions[[#This Row],[Column21]:[Column22]])</f>
        <v>0</v>
      </c>
      <c r="AG104">
        <f>SUM(Energy_cumulative_emissions[[#This Row],[Column15]:[Column16]],Energy_cumulative_emissions[[#This Row],[Column23]:[Column24]])</f>
        <v>0</v>
      </c>
      <c r="AH104" t="e">
        <f>SUM(Energy_cumulative_emissions[[#This Row],[Column17]:[Column18]],Energy_cumulative_emissions[[#This Row],[Column25]:[Column26]])</f>
        <v>#VALUE!</v>
      </c>
      <c r="AI104">
        <f>SUM(Energy_cumulative_emissions[[#This Row],[Column11]:[Column12]],Energy_cumulative_emissions[[#This Row],[Column19]:[Column20]],-Energy_cumulative_emissions[[#This Row],[Column27]])</f>
        <v>0</v>
      </c>
      <c r="AJ104">
        <f>SUM(Energy_cumulative_emissions[[#This Row],[Column13]:[Column14]],Energy_cumulative_emissions[[#This Row],[Column21]:[Column22]],-Energy_cumulative_emissions[[#This Row],[Column28]])</f>
        <v>0</v>
      </c>
      <c r="AK104">
        <f>SUM(Energy_cumulative_emissions[[#This Row],[Column15]:[Column16]],Energy_cumulative_emissions[[#This Row],[Column23]:[Column24]],-Energy_cumulative_emissions[[#This Row],[Column29]])</f>
        <v>0</v>
      </c>
      <c r="AL104" t="e">
        <f>SUM(Energy_cumulative_emissions[[#This Row],[Column17]:[Column18]],Energy_cumulative_emissions[[#This Row],[Column25]:[Column26]],-Energy_cumulative_emissions[[#This Row],[Column30]])</f>
        <v>#VALUE!</v>
      </c>
    </row>
    <row r="105" spans="1:38">
      <c r="A105">
        <v>2117</v>
      </c>
      <c r="B105">
        <f t="shared" si="54"/>
        <v>2117</v>
      </c>
      <c r="C105" s="60">
        <v>0.51900000000000002</v>
      </c>
      <c r="D105" s="60">
        <v>0.216</v>
      </c>
      <c r="E105" s="60">
        <v>0.23300000000000001</v>
      </c>
      <c r="F105" s="60">
        <v>0.21</v>
      </c>
      <c r="G105" s="60">
        <v>0.13600000000000001</v>
      </c>
      <c r="H105" s="60">
        <v>0.21</v>
      </c>
      <c r="I105" s="60">
        <v>2.7E-2</v>
      </c>
      <c r="J105" s="60">
        <v>0.21</v>
      </c>
      <c r="K105">
        <f t="shared" si="55"/>
        <v>0</v>
      </c>
      <c r="L105">
        <f t="shared" si="56"/>
        <v>0</v>
      </c>
      <c r="M105">
        <f t="shared" si="57"/>
        <v>0</v>
      </c>
      <c r="N105">
        <f t="shared" si="58"/>
        <v>0</v>
      </c>
      <c r="O105">
        <f t="shared" si="59"/>
        <v>0</v>
      </c>
      <c r="P105">
        <f t="shared" si="60"/>
        <v>0</v>
      </c>
      <c r="Q105" t="e">
        <f>IF(Energy_cumulative_emissions[[#This Row],[Column2]]&gt;0,(Energy_Reg_elec*Details_GIA*$I105)+Q104,0)</f>
        <v>#VALUE!</v>
      </c>
      <c r="R105">
        <f t="shared" si="61"/>
        <v>0</v>
      </c>
      <c r="S105">
        <f t="shared" si="62"/>
        <v>0</v>
      </c>
      <c r="T105">
        <f t="shared" si="63"/>
        <v>0</v>
      </c>
      <c r="U105">
        <f t="shared" si="64"/>
        <v>0</v>
      </c>
      <c r="V105">
        <f t="shared" si="65"/>
        <v>0</v>
      </c>
      <c r="W105">
        <f t="shared" si="66"/>
        <v>0</v>
      </c>
      <c r="X105">
        <f t="shared" si="67"/>
        <v>0</v>
      </c>
      <c r="Y105" t="e">
        <f>IF(Energy_cumulative_emissions[[#This Row],[Column2]]&gt;0,(Energy_Reg_elec*Details_GIA*$I105)+Y104,0)</f>
        <v>#VALUE!</v>
      </c>
      <c r="Z105">
        <f t="shared" si="68"/>
        <v>0</v>
      </c>
      <c r="AA105">
        <f t="shared" si="69"/>
        <v>0</v>
      </c>
      <c r="AB105">
        <f t="shared" si="70"/>
        <v>0</v>
      </c>
      <c r="AC105">
        <f t="shared" si="71"/>
        <v>0</v>
      </c>
      <c r="AD105">
        <f>IF(Energy_cumulative_emissions[[#This Row],[Column2]]&gt;0,(Energy_Gen_elec+Energy_Gen_nonelec)*Details_GIA*$I105,0)</f>
        <v>0</v>
      </c>
      <c r="AE105">
        <f>SUM(Energy_cumulative_emissions[[#This Row],[Column11]:[Column12]],Energy_cumulative_emissions[[#This Row],[Column19]:[Column20]])</f>
        <v>0</v>
      </c>
      <c r="AF105">
        <f>SUM(Energy_cumulative_emissions[[#This Row],[Column13]:[Column14]],Energy_cumulative_emissions[[#This Row],[Column21]:[Column22]])</f>
        <v>0</v>
      </c>
      <c r="AG105">
        <f>SUM(Energy_cumulative_emissions[[#This Row],[Column15]:[Column16]],Energy_cumulative_emissions[[#This Row],[Column23]:[Column24]])</f>
        <v>0</v>
      </c>
      <c r="AH105" t="e">
        <f>SUM(Energy_cumulative_emissions[[#This Row],[Column17]:[Column18]],Energy_cumulative_emissions[[#This Row],[Column25]:[Column26]])</f>
        <v>#VALUE!</v>
      </c>
      <c r="AI105">
        <f>SUM(Energy_cumulative_emissions[[#This Row],[Column11]:[Column12]],Energy_cumulative_emissions[[#This Row],[Column19]:[Column20]],-Energy_cumulative_emissions[[#This Row],[Column27]])</f>
        <v>0</v>
      </c>
      <c r="AJ105">
        <f>SUM(Energy_cumulative_emissions[[#This Row],[Column13]:[Column14]],Energy_cumulative_emissions[[#This Row],[Column21]:[Column22]],-Energy_cumulative_emissions[[#This Row],[Column28]])</f>
        <v>0</v>
      </c>
      <c r="AK105">
        <f>SUM(Energy_cumulative_emissions[[#This Row],[Column15]:[Column16]],Energy_cumulative_emissions[[#This Row],[Column23]:[Column24]],-Energy_cumulative_emissions[[#This Row],[Column29]])</f>
        <v>0</v>
      </c>
      <c r="AL105" t="e">
        <f>SUM(Energy_cumulative_emissions[[#This Row],[Column17]:[Column18]],Energy_cumulative_emissions[[#This Row],[Column25]:[Column26]],-Energy_cumulative_emissions[[#This Row],[Column30]])</f>
        <v>#VALUE!</v>
      </c>
    </row>
    <row r="106" spans="1:38">
      <c r="A106">
        <v>2118</v>
      </c>
      <c r="B106">
        <f t="shared" si="54"/>
        <v>2118</v>
      </c>
      <c r="C106" s="60">
        <v>0.51900000000000002</v>
      </c>
      <c r="D106" s="60">
        <v>0.216</v>
      </c>
      <c r="E106" s="60">
        <v>0.23300000000000001</v>
      </c>
      <c r="F106" s="60">
        <v>0.21</v>
      </c>
      <c r="G106" s="60">
        <v>0.13600000000000001</v>
      </c>
      <c r="H106" s="60">
        <v>0.21</v>
      </c>
      <c r="I106" s="60">
        <v>2.7E-2</v>
      </c>
      <c r="J106" s="60">
        <v>0.21</v>
      </c>
      <c r="K106">
        <f t="shared" si="55"/>
        <v>0</v>
      </c>
      <c r="L106">
        <f t="shared" si="56"/>
        <v>0</v>
      </c>
      <c r="M106">
        <f t="shared" si="57"/>
        <v>0</v>
      </c>
      <c r="N106">
        <f t="shared" si="58"/>
        <v>0</v>
      </c>
      <c r="O106">
        <f t="shared" si="59"/>
        <v>0</v>
      </c>
      <c r="P106">
        <f t="shared" si="60"/>
        <v>0</v>
      </c>
      <c r="Q106" t="e">
        <f>IF(Energy_cumulative_emissions[[#This Row],[Column2]]&gt;0,(Energy_Reg_elec*Details_GIA*$I106)+Q105,0)</f>
        <v>#VALUE!</v>
      </c>
      <c r="R106">
        <f t="shared" si="61"/>
        <v>0</v>
      </c>
      <c r="S106">
        <f t="shared" si="62"/>
        <v>0</v>
      </c>
      <c r="T106">
        <f t="shared" si="63"/>
        <v>0</v>
      </c>
      <c r="U106">
        <f t="shared" si="64"/>
        <v>0</v>
      </c>
      <c r="V106">
        <f t="shared" si="65"/>
        <v>0</v>
      </c>
      <c r="W106">
        <f t="shared" si="66"/>
        <v>0</v>
      </c>
      <c r="X106">
        <f t="shared" si="67"/>
        <v>0</v>
      </c>
      <c r="Y106" t="e">
        <f>IF(Energy_cumulative_emissions[[#This Row],[Column2]]&gt;0,(Energy_Reg_elec*Details_GIA*$I106)+Y105,0)</f>
        <v>#VALUE!</v>
      </c>
      <c r="Z106">
        <f t="shared" si="68"/>
        <v>0</v>
      </c>
      <c r="AA106">
        <f t="shared" si="69"/>
        <v>0</v>
      </c>
      <c r="AB106">
        <f t="shared" si="70"/>
        <v>0</v>
      </c>
      <c r="AC106">
        <f t="shared" si="71"/>
        <v>0</v>
      </c>
      <c r="AD106">
        <f>IF(Energy_cumulative_emissions[[#This Row],[Column2]]&gt;0,(Energy_Gen_elec+Energy_Gen_nonelec)*Details_GIA*$I106,0)</f>
        <v>0</v>
      </c>
      <c r="AE106">
        <f>SUM(Energy_cumulative_emissions[[#This Row],[Column11]:[Column12]],Energy_cumulative_emissions[[#This Row],[Column19]:[Column20]])</f>
        <v>0</v>
      </c>
      <c r="AF106">
        <f>SUM(Energy_cumulative_emissions[[#This Row],[Column13]:[Column14]],Energy_cumulative_emissions[[#This Row],[Column21]:[Column22]])</f>
        <v>0</v>
      </c>
      <c r="AG106">
        <f>SUM(Energy_cumulative_emissions[[#This Row],[Column15]:[Column16]],Energy_cumulative_emissions[[#This Row],[Column23]:[Column24]])</f>
        <v>0</v>
      </c>
      <c r="AH106" t="e">
        <f>SUM(Energy_cumulative_emissions[[#This Row],[Column17]:[Column18]],Energy_cumulative_emissions[[#This Row],[Column25]:[Column26]])</f>
        <v>#VALUE!</v>
      </c>
      <c r="AI106">
        <f>SUM(Energy_cumulative_emissions[[#This Row],[Column11]:[Column12]],Energy_cumulative_emissions[[#This Row],[Column19]:[Column20]],-Energy_cumulative_emissions[[#This Row],[Column27]])</f>
        <v>0</v>
      </c>
      <c r="AJ106">
        <f>SUM(Energy_cumulative_emissions[[#This Row],[Column13]:[Column14]],Energy_cumulative_emissions[[#This Row],[Column21]:[Column22]],-Energy_cumulative_emissions[[#This Row],[Column28]])</f>
        <v>0</v>
      </c>
      <c r="AK106">
        <f>SUM(Energy_cumulative_emissions[[#This Row],[Column15]:[Column16]],Energy_cumulative_emissions[[#This Row],[Column23]:[Column24]],-Energy_cumulative_emissions[[#This Row],[Column29]])</f>
        <v>0</v>
      </c>
      <c r="AL106" t="e">
        <f>SUM(Energy_cumulative_emissions[[#This Row],[Column17]:[Column18]],Energy_cumulative_emissions[[#This Row],[Column25]:[Column26]],-Energy_cumulative_emissions[[#This Row],[Column30]])</f>
        <v>#VALUE!</v>
      </c>
    </row>
    <row r="107" spans="1:38">
      <c r="A107">
        <v>2119</v>
      </c>
      <c r="B107">
        <f t="shared" si="54"/>
        <v>2119</v>
      </c>
      <c r="C107" s="60">
        <v>0.51900000000000002</v>
      </c>
      <c r="D107" s="60">
        <v>0.216</v>
      </c>
      <c r="E107" s="60">
        <v>0.23300000000000001</v>
      </c>
      <c r="F107" s="60">
        <v>0.21</v>
      </c>
      <c r="G107" s="60">
        <v>0.13600000000000001</v>
      </c>
      <c r="H107" s="60">
        <v>0.21</v>
      </c>
      <c r="I107" s="60">
        <v>2.7E-2</v>
      </c>
      <c r="J107" s="60">
        <v>0.21</v>
      </c>
      <c r="K107">
        <f t="shared" si="55"/>
        <v>0</v>
      </c>
      <c r="L107">
        <f t="shared" si="56"/>
        <v>0</v>
      </c>
      <c r="M107">
        <f t="shared" si="57"/>
        <v>0</v>
      </c>
      <c r="N107">
        <f t="shared" si="58"/>
        <v>0</v>
      </c>
      <c r="O107">
        <f t="shared" si="59"/>
        <v>0</v>
      </c>
      <c r="P107">
        <f t="shared" si="60"/>
        <v>0</v>
      </c>
      <c r="Q107" t="e">
        <f>IF(Energy_cumulative_emissions[[#This Row],[Column2]]&gt;0,(Energy_Reg_elec*Details_GIA*$I107)+Q106,0)</f>
        <v>#VALUE!</v>
      </c>
      <c r="R107">
        <f t="shared" si="61"/>
        <v>0</v>
      </c>
      <c r="S107">
        <f t="shared" si="62"/>
        <v>0</v>
      </c>
      <c r="T107">
        <f t="shared" si="63"/>
        <v>0</v>
      </c>
      <c r="U107">
        <f t="shared" si="64"/>
        <v>0</v>
      </c>
      <c r="V107">
        <f t="shared" si="65"/>
        <v>0</v>
      </c>
      <c r="W107">
        <f t="shared" si="66"/>
        <v>0</v>
      </c>
      <c r="X107">
        <f t="shared" si="67"/>
        <v>0</v>
      </c>
      <c r="Y107" t="e">
        <f>IF(Energy_cumulative_emissions[[#This Row],[Column2]]&gt;0,(Energy_Reg_elec*Details_GIA*$I107)+Y106,0)</f>
        <v>#VALUE!</v>
      </c>
      <c r="Z107">
        <f t="shared" si="68"/>
        <v>0</v>
      </c>
      <c r="AA107">
        <f t="shared" si="69"/>
        <v>0</v>
      </c>
      <c r="AB107">
        <f t="shared" si="70"/>
        <v>0</v>
      </c>
      <c r="AC107">
        <f t="shared" si="71"/>
        <v>0</v>
      </c>
      <c r="AD107">
        <f>IF(Energy_cumulative_emissions[[#This Row],[Column2]]&gt;0,(Energy_Gen_elec+Energy_Gen_nonelec)*Details_GIA*$I107,0)</f>
        <v>0</v>
      </c>
      <c r="AE107">
        <f>SUM(Energy_cumulative_emissions[[#This Row],[Column11]:[Column12]],Energy_cumulative_emissions[[#This Row],[Column19]:[Column20]])</f>
        <v>0</v>
      </c>
      <c r="AF107">
        <f>SUM(Energy_cumulative_emissions[[#This Row],[Column13]:[Column14]],Energy_cumulative_emissions[[#This Row],[Column21]:[Column22]])</f>
        <v>0</v>
      </c>
      <c r="AG107">
        <f>SUM(Energy_cumulative_emissions[[#This Row],[Column15]:[Column16]],Energy_cumulative_emissions[[#This Row],[Column23]:[Column24]])</f>
        <v>0</v>
      </c>
      <c r="AH107" t="e">
        <f>SUM(Energy_cumulative_emissions[[#This Row],[Column17]:[Column18]],Energy_cumulative_emissions[[#This Row],[Column25]:[Column26]])</f>
        <v>#VALUE!</v>
      </c>
      <c r="AI107">
        <f>SUM(Energy_cumulative_emissions[[#This Row],[Column11]:[Column12]],Energy_cumulative_emissions[[#This Row],[Column19]:[Column20]],-Energy_cumulative_emissions[[#This Row],[Column27]])</f>
        <v>0</v>
      </c>
      <c r="AJ107">
        <f>SUM(Energy_cumulative_emissions[[#This Row],[Column13]:[Column14]],Energy_cumulative_emissions[[#This Row],[Column21]:[Column22]],-Energy_cumulative_emissions[[#This Row],[Column28]])</f>
        <v>0</v>
      </c>
      <c r="AK107">
        <f>SUM(Energy_cumulative_emissions[[#This Row],[Column15]:[Column16]],Energy_cumulative_emissions[[#This Row],[Column23]:[Column24]],-Energy_cumulative_emissions[[#This Row],[Column29]])</f>
        <v>0</v>
      </c>
      <c r="AL107" t="e">
        <f>SUM(Energy_cumulative_emissions[[#This Row],[Column17]:[Column18]],Energy_cumulative_emissions[[#This Row],[Column25]:[Column26]],-Energy_cumulative_emissions[[#This Row],[Column30]])</f>
        <v>#VALUE!</v>
      </c>
    </row>
    <row r="108" spans="1:38">
      <c r="A108">
        <v>2120</v>
      </c>
      <c r="B108">
        <f t="shared" si="54"/>
        <v>2120</v>
      </c>
      <c r="C108" s="60">
        <v>0.51900000000000002</v>
      </c>
      <c r="D108" s="60">
        <v>0.216</v>
      </c>
      <c r="E108" s="60">
        <v>0.23300000000000001</v>
      </c>
      <c r="F108" s="60">
        <v>0.21</v>
      </c>
      <c r="G108" s="60">
        <v>0.13600000000000001</v>
      </c>
      <c r="H108" s="60">
        <v>0.21</v>
      </c>
      <c r="I108" s="60">
        <v>2.7E-2</v>
      </c>
      <c r="J108" s="60">
        <v>0.21</v>
      </c>
      <c r="K108">
        <f t="shared" si="55"/>
        <v>0</v>
      </c>
      <c r="L108">
        <f t="shared" si="56"/>
        <v>0</v>
      </c>
      <c r="M108">
        <f t="shared" si="57"/>
        <v>0</v>
      </c>
      <c r="N108">
        <f t="shared" si="58"/>
        <v>0</v>
      </c>
      <c r="O108">
        <f t="shared" si="59"/>
        <v>0</v>
      </c>
      <c r="P108">
        <f t="shared" si="60"/>
        <v>0</v>
      </c>
      <c r="Q108" t="e">
        <f>IF(Energy_cumulative_emissions[[#This Row],[Column2]]&gt;0,(Energy_Reg_elec*Details_GIA*$I108)+Q107,0)</f>
        <v>#VALUE!</v>
      </c>
      <c r="R108">
        <f t="shared" si="61"/>
        <v>0</v>
      </c>
      <c r="S108">
        <f t="shared" si="62"/>
        <v>0</v>
      </c>
      <c r="T108">
        <f t="shared" si="63"/>
        <v>0</v>
      </c>
      <c r="U108">
        <f t="shared" si="64"/>
        <v>0</v>
      </c>
      <c r="V108">
        <f t="shared" si="65"/>
        <v>0</v>
      </c>
      <c r="W108">
        <f t="shared" si="66"/>
        <v>0</v>
      </c>
      <c r="X108">
        <f t="shared" si="67"/>
        <v>0</v>
      </c>
      <c r="Y108" t="e">
        <f>IF(Energy_cumulative_emissions[[#This Row],[Column2]]&gt;0,(Energy_Reg_elec*Details_GIA*$I108)+Y107,0)</f>
        <v>#VALUE!</v>
      </c>
      <c r="Z108">
        <f t="shared" si="68"/>
        <v>0</v>
      </c>
      <c r="AA108">
        <f t="shared" si="69"/>
        <v>0</v>
      </c>
      <c r="AB108">
        <f t="shared" si="70"/>
        <v>0</v>
      </c>
      <c r="AC108">
        <f t="shared" si="71"/>
        <v>0</v>
      </c>
      <c r="AD108">
        <f>IF(Energy_cumulative_emissions[[#This Row],[Column2]]&gt;0,(Energy_Gen_elec+Energy_Gen_nonelec)*Details_GIA*$I108,0)</f>
        <v>0</v>
      </c>
      <c r="AE108">
        <f>SUM(Energy_cumulative_emissions[[#This Row],[Column11]:[Column12]],Energy_cumulative_emissions[[#This Row],[Column19]:[Column20]])</f>
        <v>0</v>
      </c>
      <c r="AF108">
        <f>SUM(Energy_cumulative_emissions[[#This Row],[Column13]:[Column14]],Energy_cumulative_emissions[[#This Row],[Column21]:[Column22]])</f>
        <v>0</v>
      </c>
      <c r="AG108">
        <f>SUM(Energy_cumulative_emissions[[#This Row],[Column15]:[Column16]],Energy_cumulative_emissions[[#This Row],[Column23]:[Column24]])</f>
        <v>0</v>
      </c>
      <c r="AH108" t="e">
        <f>SUM(Energy_cumulative_emissions[[#This Row],[Column17]:[Column18]],Energy_cumulative_emissions[[#This Row],[Column25]:[Column26]])</f>
        <v>#VALUE!</v>
      </c>
      <c r="AI108">
        <f>SUM(Energy_cumulative_emissions[[#This Row],[Column11]:[Column12]],Energy_cumulative_emissions[[#This Row],[Column19]:[Column20]],-Energy_cumulative_emissions[[#This Row],[Column27]])</f>
        <v>0</v>
      </c>
      <c r="AJ108">
        <f>SUM(Energy_cumulative_emissions[[#This Row],[Column13]:[Column14]],Energy_cumulative_emissions[[#This Row],[Column21]:[Column22]],-Energy_cumulative_emissions[[#This Row],[Column28]])</f>
        <v>0</v>
      </c>
      <c r="AK108">
        <f>SUM(Energy_cumulative_emissions[[#This Row],[Column15]:[Column16]],Energy_cumulative_emissions[[#This Row],[Column23]:[Column24]],-Energy_cumulative_emissions[[#This Row],[Column29]])</f>
        <v>0</v>
      </c>
      <c r="AL108" t="e">
        <f>SUM(Energy_cumulative_emissions[[#This Row],[Column17]:[Column18]],Energy_cumulative_emissions[[#This Row],[Column25]:[Column26]],-Energy_cumulative_emissions[[#This Row],[Column30]])</f>
        <v>#VALUE!</v>
      </c>
    </row>
    <row r="109" spans="1:38">
      <c r="A109">
        <v>2121</v>
      </c>
      <c r="B109">
        <f t="shared" si="54"/>
        <v>2121</v>
      </c>
      <c r="C109" s="60">
        <v>0.51900000000000002</v>
      </c>
      <c r="D109" s="60">
        <v>0.216</v>
      </c>
      <c r="E109" s="60">
        <v>0.23300000000000001</v>
      </c>
      <c r="F109" s="60">
        <v>0.21</v>
      </c>
      <c r="G109" s="60">
        <v>0.13600000000000001</v>
      </c>
      <c r="H109" s="60">
        <v>0.21</v>
      </c>
      <c r="I109" s="60">
        <v>2.7E-2</v>
      </c>
      <c r="J109" s="60">
        <v>0.21</v>
      </c>
      <c r="K109">
        <f t="shared" si="55"/>
        <v>0</v>
      </c>
      <c r="L109">
        <f t="shared" si="56"/>
        <v>0</v>
      </c>
      <c r="M109">
        <f t="shared" si="57"/>
        <v>0</v>
      </c>
      <c r="N109">
        <f t="shared" si="58"/>
        <v>0</v>
      </c>
      <c r="O109">
        <f t="shared" si="59"/>
        <v>0</v>
      </c>
      <c r="P109">
        <f t="shared" si="60"/>
        <v>0</v>
      </c>
      <c r="Q109" t="e">
        <f>IF(Energy_cumulative_emissions[[#This Row],[Column2]]&gt;0,(Energy_Reg_elec*Details_GIA*$I109)+Q108,0)</f>
        <v>#VALUE!</v>
      </c>
      <c r="R109">
        <f t="shared" si="61"/>
        <v>0</v>
      </c>
      <c r="S109">
        <f t="shared" si="62"/>
        <v>0</v>
      </c>
      <c r="T109">
        <f t="shared" si="63"/>
        <v>0</v>
      </c>
      <c r="U109">
        <f t="shared" si="64"/>
        <v>0</v>
      </c>
      <c r="V109">
        <f t="shared" si="65"/>
        <v>0</v>
      </c>
      <c r="W109">
        <f t="shared" si="66"/>
        <v>0</v>
      </c>
      <c r="X109">
        <f t="shared" si="67"/>
        <v>0</v>
      </c>
      <c r="Y109" t="e">
        <f>IF(Energy_cumulative_emissions[[#This Row],[Column2]]&gt;0,(Energy_Reg_elec*Details_GIA*$I109)+Y108,0)</f>
        <v>#VALUE!</v>
      </c>
      <c r="Z109">
        <f t="shared" si="68"/>
        <v>0</v>
      </c>
      <c r="AA109">
        <f t="shared" si="69"/>
        <v>0</v>
      </c>
      <c r="AB109">
        <f t="shared" si="70"/>
        <v>0</v>
      </c>
      <c r="AC109">
        <f t="shared" si="71"/>
        <v>0</v>
      </c>
      <c r="AD109">
        <f>IF(Energy_cumulative_emissions[[#This Row],[Column2]]&gt;0,(Energy_Gen_elec+Energy_Gen_nonelec)*Details_GIA*$I109,0)</f>
        <v>0</v>
      </c>
      <c r="AE109">
        <f>SUM(Energy_cumulative_emissions[[#This Row],[Column11]:[Column12]],Energy_cumulative_emissions[[#This Row],[Column19]:[Column20]])</f>
        <v>0</v>
      </c>
      <c r="AF109">
        <f>SUM(Energy_cumulative_emissions[[#This Row],[Column13]:[Column14]],Energy_cumulative_emissions[[#This Row],[Column21]:[Column22]])</f>
        <v>0</v>
      </c>
      <c r="AG109">
        <f>SUM(Energy_cumulative_emissions[[#This Row],[Column15]:[Column16]],Energy_cumulative_emissions[[#This Row],[Column23]:[Column24]])</f>
        <v>0</v>
      </c>
      <c r="AH109" t="e">
        <f>SUM(Energy_cumulative_emissions[[#This Row],[Column17]:[Column18]],Energy_cumulative_emissions[[#This Row],[Column25]:[Column26]])</f>
        <v>#VALUE!</v>
      </c>
      <c r="AI109">
        <f>SUM(Energy_cumulative_emissions[[#This Row],[Column11]:[Column12]],Energy_cumulative_emissions[[#This Row],[Column19]:[Column20]],-Energy_cumulative_emissions[[#This Row],[Column27]])</f>
        <v>0</v>
      </c>
      <c r="AJ109">
        <f>SUM(Energy_cumulative_emissions[[#This Row],[Column13]:[Column14]],Energy_cumulative_emissions[[#This Row],[Column21]:[Column22]],-Energy_cumulative_emissions[[#This Row],[Column28]])</f>
        <v>0</v>
      </c>
      <c r="AK109">
        <f>SUM(Energy_cumulative_emissions[[#This Row],[Column15]:[Column16]],Energy_cumulative_emissions[[#This Row],[Column23]:[Column24]],-Energy_cumulative_emissions[[#This Row],[Column29]])</f>
        <v>0</v>
      </c>
      <c r="AL109" t="e">
        <f>SUM(Energy_cumulative_emissions[[#This Row],[Column17]:[Column18]],Energy_cumulative_emissions[[#This Row],[Column25]:[Column26]],-Energy_cumulative_emissions[[#This Row],[Column30]])</f>
        <v>#VALUE!</v>
      </c>
    </row>
    <row r="110" spans="1:38">
      <c r="A110">
        <v>2122</v>
      </c>
      <c r="B110">
        <f t="shared" si="54"/>
        <v>2122</v>
      </c>
      <c r="C110" s="60">
        <v>0.51900000000000002</v>
      </c>
      <c r="D110" s="60">
        <v>0.216</v>
      </c>
      <c r="E110" s="60">
        <v>0.23300000000000001</v>
      </c>
      <c r="F110" s="60">
        <v>0.21</v>
      </c>
      <c r="G110" s="60">
        <v>0.13600000000000001</v>
      </c>
      <c r="H110" s="60">
        <v>0.21</v>
      </c>
      <c r="I110" s="60">
        <v>2.7E-2</v>
      </c>
      <c r="J110" s="60">
        <v>0.21</v>
      </c>
      <c r="K110">
        <f t="shared" si="55"/>
        <v>0</v>
      </c>
      <c r="L110">
        <f t="shared" si="56"/>
        <v>0</v>
      </c>
      <c r="M110">
        <f t="shared" si="57"/>
        <v>0</v>
      </c>
      <c r="N110">
        <f t="shared" si="58"/>
        <v>0</v>
      </c>
      <c r="O110">
        <f t="shared" si="59"/>
        <v>0</v>
      </c>
      <c r="P110">
        <f t="shared" si="60"/>
        <v>0</v>
      </c>
      <c r="Q110" t="e">
        <f>IF(Energy_cumulative_emissions[[#This Row],[Column2]]&gt;0,(Energy_Reg_elec*Details_GIA*$I110)+Q109,0)</f>
        <v>#VALUE!</v>
      </c>
      <c r="R110">
        <f t="shared" si="61"/>
        <v>0</v>
      </c>
      <c r="S110">
        <f t="shared" si="62"/>
        <v>0</v>
      </c>
      <c r="T110">
        <f t="shared" si="63"/>
        <v>0</v>
      </c>
      <c r="U110">
        <f t="shared" si="64"/>
        <v>0</v>
      </c>
      <c r="V110">
        <f t="shared" si="65"/>
        <v>0</v>
      </c>
      <c r="W110">
        <f t="shared" si="66"/>
        <v>0</v>
      </c>
      <c r="X110">
        <f t="shared" si="67"/>
        <v>0</v>
      </c>
      <c r="Y110" t="e">
        <f>IF(Energy_cumulative_emissions[[#This Row],[Column2]]&gt;0,(Energy_Reg_elec*Details_GIA*$I110)+Y109,0)</f>
        <v>#VALUE!</v>
      </c>
      <c r="Z110">
        <f t="shared" si="68"/>
        <v>0</v>
      </c>
      <c r="AA110">
        <f t="shared" si="69"/>
        <v>0</v>
      </c>
      <c r="AB110">
        <f t="shared" si="70"/>
        <v>0</v>
      </c>
      <c r="AC110">
        <f t="shared" si="71"/>
        <v>0</v>
      </c>
      <c r="AD110">
        <f>IF(Energy_cumulative_emissions[[#This Row],[Column2]]&gt;0,(Energy_Gen_elec+Energy_Gen_nonelec)*Details_GIA*$I110,0)</f>
        <v>0</v>
      </c>
      <c r="AE110">
        <f>SUM(Energy_cumulative_emissions[[#This Row],[Column11]:[Column12]],Energy_cumulative_emissions[[#This Row],[Column19]:[Column20]])</f>
        <v>0</v>
      </c>
      <c r="AF110">
        <f>SUM(Energy_cumulative_emissions[[#This Row],[Column13]:[Column14]],Energy_cumulative_emissions[[#This Row],[Column21]:[Column22]])</f>
        <v>0</v>
      </c>
      <c r="AG110">
        <f>SUM(Energy_cumulative_emissions[[#This Row],[Column15]:[Column16]],Energy_cumulative_emissions[[#This Row],[Column23]:[Column24]])</f>
        <v>0</v>
      </c>
      <c r="AH110" t="e">
        <f>SUM(Energy_cumulative_emissions[[#This Row],[Column17]:[Column18]],Energy_cumulative_emissions[[#This Row],[Column25]:[Column26]])</f>
        <v>#VALUE!</v>
      </c>
      <c r="AI110">
        <f>SUM(Energy_cumulative_emissions[[#This Row],[Column11]:[Column12]],Energy_cumulative_emissions[[#This Row],[Column19]:[Column20]],-Energy_cumulative_emissions[[#This Row],[Column27]])</f>
        <v>0</v>
      </c>
      <c r="AJ110">
        <f>SUM(Energy_cumulative_emissions[[#This Row],[Column13]:[Column14]],Energy_cumulative_emissions[[#This Row],[Column21]:[Column22]],-Energy_cumulative_emissions[[#This Row],[Column28]])</f>
        <v>0</v>
      </c>
      <c r="AK110">
        <f>SUM(Energy_cumulative_emissions[[#This Row],[Column15]:[Column16]],Energy_cumulative_emissions[[#This Row],[Column23]:[Column24]],-Energy_cumulative_emissions[[#This Row],[Column29]])</f>
        <v>0</v>
      </c>
      <c r="AL110" t="e">
        <f>SUM(Energy_cumulative_emissions[[#This Row],[Column17]:[Column18]],Energy_cumulative_emissions[[#This Row],[Column25]:[Column26]],-Energy_cumulative_emissions[[#This Row],[Column30]])</f>
        <v>#VALUE!</v>
      </c>
    </row>
    <row r="111" spans="1:38">
      <c r="A111">
        <v>2123</v>
      </c>
      <c r="B111">
        <f t="shared" si="54"/>
        <v>2123</v>
      </c>
      <c r="C111" s="60">
        <v>0.51900000000000002</v>
      </c>
      <c r="D111" s="60">
        <v>0.216</v>
      </c>
      <c r="E111" s="60">
        <v>0.23300000000000001</v>
      </c>
      <c r="F111" s="60">
        <v>0.21</v>
      </c>
      <c r="G111" s="60">
        <v>0.13600000000000001</v>
      </c>
      <c r="H111" s="60">
        <v>0.21</v>
      </c>
      <c r="I111" s="60">
        <v>2.7E-2</v>
      </c>
      <c r="J111" s="60">
        <v>0.21</v>
      </c>
      <c r="K111">
        <f t="shared" si="55"/>
        <v>0</v>
      </c>
      <c r="L111">
        <f t="shared" si="56"/>
        <v>0</v>
      </c>
      <c r="M111">
        <f t="shared" si="57"/>
        <v>0</v>
      </c>
      <c r="N111">
        <f t="shared" si="58"/>
        <v>0</v>
      </c>
      <c r="O111">
        <f t="shared" si="59"/>
        <v>0</v>
      </c>
      <c r="P111">
        <f t="shared" si="60"/>
        <v>0</v>
      </c>
      <c r="Q111" t="e">
        <f>IF(Energy_cumulative_emissions[[#This Row],[Column2]]&gt;0,(Energy_Reg_elec*Details_GIA*$I111)+Q110,0)</f>
        <v>#VALUE!</v>
      </c>
      <c r="R111">
        <f t="shared" si="61"/>
        <v>0</v>
      </c>
      <c r="S111">
        <f t="shared" si="62"/>
        <v>0</v>
      </c>
      <c r="T111">
        <f t="shared" si="63"/>
        <v>0</v>
      </c>
      <c r="U111">
        <f t="shared" si="64"/>
        <v>0</v>
      </c>
      <c r="V111">
        <f t="shared" si="65"/>
        <v>0</v>
      </c>
      <c r="W111">
        <f t="shared" si="66"/>
        <v>0</v>
      </c>
      <c r="X111">
        <f t="shared" si="67"/>
        <v>0</v>
      </c>
      <c r="Y111" t="e">
        <f>IF(Energy_cumulative_emissions[[#This Row],[Column2]]&gt;0,(Energy_Reg_elec*Details_GIA*$I111)+Y110,0)</f>
        <v>#VALUE!</v>
      </c>
      <c r="Z111">
        <f t="shared" si="68"/>
        <v>0</v>
      </c>
      <c r="AA111">
        <f t="shared" si="69"/>
        <v>0</v>
      </c>
      <c r="AB111">
        <f t="shared" si="70"/>
        <v>0</v>
      </c>
      <c r="AC111">
        <f t="shared" si="71"/>
        <v>0</v>
      </c>
      <c r="AD111">
        <f>IF(Energy_cumulative_emissions[[#This Row],[Column2]]&gt;0,(Energy_Gen_elec+Energy_Gen_nonelec)*Details_GIA*$I111,0)</f>
        <v>0</v>
      </c>
      <c r="AE111">
        <f>SUM(Energy_cumulative_emissions[[#This Row],[Column11]:[Column12]],Energy_cumulative_emissions[[#This Row],[Column19]:[Column20]])</f>
        <v>0</v>
      </c>
      <c r="AF111">
        <f>SUM(Energy_cumulative_emissions[[#This Row],[Column13]:[Column14]],Energy_cumulative_emissions[[#This Row],[Column21]:[Column22]])</f>
        <v>0</v>
      </c>
      <c r="AG111">
        <f>SUM(Energy_cumulative_emissions[[#This Row],[Column15]:[Column16]],Energy_cumulative_emissions[[#This Row],[Column23]:[Column24]])</f>
        <v>0</v>
      </c>
      <c r="AH111" t="e">
        <f>SUM(Energy_cumulative_emissions[[#This Row],[Column17]:[Column18]],Energy_cumulative_emissions[[#This Row],[Column25]:[Column26]])</f>
        <v>#VALUE!</v>
      </c>
      <c r="AI111">
        <f>SUM(Energy_cumulative_emissions[[#This Row],[Column11]:[Column12]],Energy_cumulative_emissions[[#This Row],[Column19]:[Column20]],-Energy_cumulative_emissions[[#This Row],[Column27]])</f>
        <v>0</v>
      </c>
      <c r="AJ111">
        <f>SUM(Energy_cumulative_emissions[[#This Row],[Column13]:[Column14]],Energy_cumulative_emissions[[#This Row],[Column21]:[Column22]],-Energy_cumulative_emissions[[#This Row],[Column28]])</f>
        <v>0</v>
      </c>
      <c r="AK111">
        <f>SUM(Energy_cumulative_emissions[[#This Row],[Column15]:[Column16]],Energy_cumulative_emissions[[#This Row],[Column23]:[Column24]],-Energy_cumulative_emissions[[#This Row],[Column29]])</f>
        <v>0</v>
      </c>
      <c r="AL111" t="e">
        <f>SUM(Energy_cumulative_emissions[[#This Row],[Column17]:[Column18]],Energy_cumulative_emissions[[#This Row],[Column25]:[Column26]],-Energy_cumulative_emissions[[#This Row],[Column30]])</f>
        <v>#VALUE!</v>
      </c>
    </row>
    <row r="112" spans="1:38">
      <c r="A112">
        <v>2124</v>
      </c>
      <c r="B112">
        <f t="shared" si="54"/>
        <v>2124</v>
      </c>
      <c r="C112" s="60">
        <v>0.51900000000000002</v>
      </c>
      <c r="D112" s="60">
        <v>0.216</v>
      </c>
      <c r="E112" s="60">
        <v>0.23300000000000001</v>
      </c>
      <c r="F112" s="60">
        <v>0.21</v>
      </c>
      <c r="G112" s="60">
        <v>0.13600000000000001</v>
      </c>
      <c r="H112" s="60">
        <v>0.21</v>
      </c>
      <c r="I112" s="60">
        <v>2.7E-2</v>
      </c>
      <c r="J112" s="60">
        <v>0.21</v>
      </c>
      <c r="K112">
        <f t="shared" si="55"/>
        <v>0</v>
      </c>
      <c r="L112">
        <f t="shared" si="56"/>
        <v>0</v>
      </c>
      <c r="M112">
        <f t="shared" si="57"/>
        <v>0</v>
      </c>
      <c r="N112">
        <f t="shared" si="58"/>
        <v>0</v>
      </c>
      <c r="O112">
        <f t="shared" si="59"/>
        <v>0</v>
      </c>
      <c r="P112">
        <f t="shared" si="60"/>
        <v>0</v>
      </c>
      <c r="Q112" t="e">
        <f>IF(Energy_cumulative_emissions[[#This Row],[Column2]]&gt;0,(Energy_Reg_elec*Details_GIA*$I112)+Q111,0)</f>
        <v>#VALUE!</v>
      </c>
      <c r="R112">
        <f t="shared" si="61"/>
        <v>0</v>
      </c>
      <c r="S112">
        <f t="shared" si="62"/>
        <v>0</v>
      </c>
      <c r="T112">
        <f t="shared" si="63"/>
        <v>0</v>
      </c>
      <c r="U112">
        <f t="shared" si="64"/>
        <v>0</v>
      </c>
      <c r="V112">
        <f t="shared" si="65"/>
        <v>0</v>
      </c>
      <c r="W112">
        <f t="shared" si="66"/>
        <v>0</v>
      </c>
      <c r="X112">
        <f t="shared" si="67"/>
        <v>0</v>
      </c>
      <c r="Y112" t="e">
        <f>IF(Energy_cumulative_emissions[[#This Row],[Column2]]&gt;0,(Energy_Reg_elec*Details_GIA*$I112)+Y111,0)</f>
        <v>#VALUE!</v>
      </c>
      <c r="Z112">
        <f t="shared" si="68"/>
        <v>0</v>
      </c>
      <c r="AA112">
        <f t="shared" si="69"/>
        <v>0</v>
      </c>
      <c r="AB112">
        <f t="shared" si="70"/>
        <v>0</v>
      </c>
      <c r="AC112">
        <f t="shared" si="71"/>
        <v>0</v>
      </c>
      <c r="AD112">
        <f>IF(Energy_cumulative_emissions[[#This Row],[Column2]]&gt;0,(Energy_Gen_elec+Energy_Gen_nonelec)*Details_GIA*$I112,0)</f>
        <v>0</v>
      </c>
      <c r="AE112">
        <f>SUM(Energy_cumulative_emissions[[#This Row],[Column11]:[Column12]],Energy_cumulative_emissions[[#This Row],[Column19]:[Column20]])</f>
        <v>0</v>
      </c>
      <c r="AF112">
        <f>SUM(Energy_cumulative_emissions[[#This Row],[Column13]:[Column14]],Energy_cumulative_emissions[[#This Row],[Column21]:[Column22]])</f>
        <v>0</v>
      </c>
      <c r="AG112">
        <f>SUM(Energy_cumulative_emissions[[#This Row],[Column15]:[Column16]],Energy_cumulative_emissions[[#This Row],[Column23]:[Column24]])</f>
        <v>0</v>
      </c>
      <c r="AH112" t="e">
        <f>SUM(Energy_cumulative_emissions[[#This Row],[Column17]:[Column18]],Energy_cumulative_emissions[[#This Row],[Column25]:[Column26]])</f>
        <v>#VALUE!</v>
      </c>
      <c r="AI112">
        <f>SUM(Energy_cumulative_emissions[[#This Row],[Column11]:[Column12]],Energy_cumulative_emissions[[#This Row],[Column19]:[Column20]],-Energy_cumulative_emissions[[#This Row],[Column27]])</f>
        <v>0</v>
      </c>
      <c r="AJ112">
        <f>SUM(Energy_cumulative_emissions[[#This Row],[Column13]:[Column14]],Energy_cumulative_emissions[[#This Row],[Column21]:[Column22]],-Energy_cumulative_emissions[[#This Row],[Column28]])</f>
        <v>0</v>
      </c>
      <c r="AK112">
        <f>SUM(Energy_cumulative_emissions[[#This Row],[Column15]:[Column16]],Energy_cumulative_emissions[[#This Row],[Column23]:[Column24]],-Energy_cumulative_emissions[[#This Row],[Column29]])</f>
        <v>0</v>
      </c>
      <c r="AL112" t="e">
        <f>SUM(Energy_cumulative_emissions[[#This Row],[Column17]:[Column18]],Energy_cumulative_emissions[[#This Row],[Column25]:[Column26]],-Energy_cumulative_emissions[[#This Row],[Column30]])</f>
        <v>#VALUE!</v>
      </c>
    </row>
    <row r="113" spans="1:38">
      <c r="A113">
        <v>2125</v>
      </c>
      <c r="B113">
        <f t="shared" si="54"/>
        <v>2125</v>
      </c>
      <c r="C113" s="60">
        <v>0.51900000000000002</v>
      </c>
      <c r="D113" s="60">
        <v>0.216</v>
      </c>
      <c r="E113" s="60">
        <v>0.23300000000000001</v>
      </c>
      <c r="F113" s="60">
        <v>0.21</v>
      </c>
      <c r="G113" s="60">
        <v>0.13600000000000001</v>
      </c>
      <c r="H113" s="60">
        <v>0.21</v>
      </c>
      <c r="I113" s="60">
        <v>2.7E-2</v>
      </c>
      <c r="J113" s="60">
        <v>0.21</v>
      </c>
      <c r="K113">
        <f t="shared" si="55"/>
        <v>0</v>
      </c>
      <c r="L113">
        <f t="shared" si="56"/>
        <v>0</v>
      </c>
      <c r="M113">
        <f t="shared" si="57"/>
        <v>0</v>
      </c>
      <c r="N113">
        <f t="shared" si="58"/>
        <v>0</v>
      </c>
      <c r="O113">
        <f t="shared" si="59"/>
        <v>0</v>
      </c>
      <c r="P113">
        <f t="shared" si="60"/>
        <v>0</v>
      </c>
      <c r="Q113" t="e">
        <f>IF(Energy_cumulative_emissions[[#This Row],[Column2]]&gt;0,(Energy_Reg_elec*Details_GIA*$I113)+Q112,0)</f>
        <v>#VALUE!</v>
      </c>
      <c r="R113">
        <f t="shared" si="61"/>
        <v>0</v>
      </c>
      <c r="S113">
        <f t="shared" si="62"/>
        <v>0</v>
      </c>
      <c r="T113">
        <f t="shared" si="63"/>
        <v>0</v>
      </c>
      <c r="U113">
        <f t="shared" si="64"/>
        <v>0</v>
      </c>
      <c r="V113">
        <f t="shared" si="65"/>
        <v>0</v>
      </c>
      <c r="W113">
        <f t="shared" si="66"/>
        <v>0</v>
      </c>
      <c r="X113">
        <f t="shared" si="67"/>
        <v>0</v>
      </c>
      <c r="Y113" t="e">
        <f>IF(Energy_cumulative_emissions[[#This Row],[Column2]]&gt;0,(Energy_Reg_elec*Details_GIA*$I113)+Y112,0)</f>
        <v>#VALUE!</v>
      </c>
      <c r="Z113">
        <f t="shared" si="68"/>
        <v>0</v>
      </c>
      <c r="AA113">
        <f t="shared" si="69"/>
        <v>0</v>
      </c>
      <c r="AB113">
        <f t="shared" si="70"/>
        <v>0</v>
      </c>
      <c r="AC113">
        <f t="shared" si="71"/>
        <v>0</v>
      </c>
      <c r="AD113">
        <f>IF(Energy_cumulative_emissions[[#This Row],[Column2]]&gt;0,(Energy_Gen_elec+Energy_Gen_nonelec)*Details_GIA*$I113,0)</f>
        <v>0</v>
      </c>
      <c r="AE113">
        <f>SUM(Energy_cumulative_emissions[[#This Row],[Column11]:[Column12]],Energy_cumulative_emissions[[#This Row],[Column19]:[Column20]])</f>
        <v>0</v>
      </c>
      <c r="AF113">
        <f>SUM(Energy_cumulative_emissions[[#This Row],[Column13]:[Column14]],Energy_cumulative_emissions[[#This Row],[Column21]:[Column22]])</f>
        <v>0</v>
      </c>
      <c r="AG113">
        <f>SUM(Energy_cumulative_emissions[[#This Row],[Column15]:[Column16]],Energy_cumulative_emissions[[#This Row],[Column23]:[Column24]])</f>
        <v>0</v>
      </c>
      <c r="AH113" t="e">
        <f>SUM(Energy_cumulative_emissions[[#This Row],[Column17]:[Column18]],Energy_cumulative_emissions[[#This Row],[Column25]:[Column26]])</f>
        <v>#VALUE!</v>
      </c>
      <c r="AI113">
        <f>SUM(Energy_cumulative_emissions[[#This Row],[Column11]:[Column12]],Energy_cumulative_emissions[[#This Row],[Column19]:[Column20]],-Energy_cumulative_emissions[[#This Row],[Column27]])</f>
        <v>0</v>
      </c>
      <c r="AJ113">
        <f>SUM(Energy_cumulative_emissions[[#This Row],[Column13]:[Column14]],Energy_cumulative_emissions[[#This Row],[Column21]:[Column22]],-Energy_cumulative_emissions[[#This Row],[Column28]])</f>
        <v>0</v>
      </c>
      <c r="AK113">
        <f>SUM(Energy_cumulative_emissions[[#This Row],[Column15]:[Column16]],Energy_cumulative_emissions[[#This Row],[Column23]:[Column24]],-Energy_cumulative_emissions[[#This Row],[Column29]])</f>
        <v>0</v>
      </c>
      <c r="AL113" t="e">
        <f>SUM(Energy_cumulative_emissions[[#This Row],[Column17]:[Column18]],Energy_cumulative_emissions[[#This Row],[Column25]:[Column26]],-Energy_cumulative_emissions[[#This Row],[Column30]])</f>
        <v>#VALUE!</v>
      </c>
    </row>
    <row r="114" spans="1:38">
      <c r="A114">
        <v>2126</v>
      </c>
      <c r="B114">
        <f t="shared" si="54"/>
        <v>2126</v>
      </c>
      <c r="C114" s="60">
        <v>0.51900000000000002</v>
      </c>
      <c r="D114" s="60">
        <v>0.216</v>
      </c>
      <c r="E114" s="60">
        <v>0.23300000000000001</v>
      </c>
      <c r="F114" s="60">
        <v>0.21</v>
      </c>
      <c r="G114" s="60">
        <v>0.13600000000000001</v>
      </c>
      <c r="H114" s="60">
        <v>0.21</v>
      </c>
      <c r="I114" s="60">
        <v>2.7E-2</v>
      </c>
      <c r="J114" s="60">
        <v>0.21</v>
      </c>
      <c r="K114">
        <f t="shared" si="55"/>
        <v>0</v>
      </c>
      <c r="L114">
        <f t="shared" si="56"/>
        <v>0</v>
      </c>
      <c r="M114">
        <f t="shared" si="57"/>
        <v>0</v>
      </c>
      <c r="N114">
        <f t="shared" si="58"/>
        <v>0</v>
      </c>
      <c r="O114">
        <f t="shared" si="59"/>
        <v>0</v>
      </c>
      <c r="P114">
        <f t="shared" si="60"/>
        <v>0</v>
      </c>
      <c r="Q114" t="e">
        <f>IF(Energy_cumulative_emissions[[#This Row],[Column2]]&gt;0,(Energy_Reg_elec*Details_GIA*$I114)+Q113,0)</f>
        <v>#VALUE!</v>
      </c>
      <c r="R114">
        <f t="shared" si="61"/>
        <v>0</v>
      </c>
      <c r="S114">
        <f t="shared" si="62"/>
        <v>0</v>
      </c>
      <c r="T114">
        <f t="shared" si="63"/>
        <v>0</v>
      </c>
      <c r="U114">
        <f t="shared" si="64"/>
        <v>0</v>
      </c>
      <c r="V114">
        <f t="shared" si="65"/>
        <v>0</v>
      </c>
      <c r="W114">
        <f t="shared" si="66"/>
        <v>0</v>
      </c>
      <c r="X114">
        <f t="shared" si="67"/>
        <v>0</v>
      </c>
      <c r="Y114" t="e">
        <f>IF(Energy_cumulative_emissions[[#This Row],[Column2]]&gt;0,(Energy_Reg_elec*Details_GIA*$I114)+Y113,0)</f>
        <v>#VALUE!</v>
      </c>
      <c r="Z114">
        <f t="shared" si="68"/>
        <v>0</v>
      </c>
      <c r="AA114">
        <f t="shared" si="69"/>
        <v>0</v>
      </c>
      <c r="AB114">
        <f t="shared" si="70"/>
        <v>0</v>
      </c>
      <c r="AC114">
        <f t="shared" si="71"/>
        <v>0</v>
      </c>
      <c r="AD114">
        <f>IF(Energy_cumulative_emissions[[#This Row],[Column2]]&gt;0,(Energy_Gen_elec+Energy_Gen_nonelec)*Details_GIA*$I114,0)</f>
        <v>0</v>
      </c>
      <c r="AE114">
        <f>SUM(Energy_cumulative_emissions[[#This Row],[Column11]:[Column12]],Energy_cumulative_emissions[[#This Row],[Column19]:[Column20]])</f>
        <v>0</v>
      </c>
      <c r="AF114">
        <f>SUM(Energy_cumulative_emissions[[#This Row],[Column13]:[Column14]],Energy_cumulative_emissions[[#This Row],[Column21]:[Column22]])</f>
        <v>0</v>
      </c>
      <c r="AG114">
        <f>SUM(Energy_cumulative_emissions[[#This Row],[Column15]:[Column16]],Energy_cumulative_emissions[[#This Row],[Column23]:[Column24]])</f>
        <v>0</v>
      </c>
      <c r="AH114" t="e">
        <f>SUM(Energy_cumulative_emissions[[#This Row],[Column17]:[Column18]],Energy_cumulative_emissions[[#This Row],[Column25]:[Column26]])</f>
        <v>#VALUE!</v>
      </c>
      <c r="AI114">
        <f>SUM(Energy_cumulative_emissions[[#This Row],[Column11]:[Column12]],Energy_cumulative_emissions[[#This Row],[Column19]:[Column20]],-Energy_cumulative_emissions[[#This Row],[Column27]])</f>
        <v>0</v>
      </c>
      <c r="AJ114">
        <f>SUM(Energy_cumulative_emissions[[#This Row],[Column13]:[Column14]],Energy_cumulative_emissions[[#This Row],[Column21]:[Column22]],-Energy_cumulative_emissions[[#This Row],[Column28]])</f>
        <v>0</v>
      </c>
      <c r="AK114">
        <f>SUM(Energy_cumulative_emissions[[#This Row],[Column15]:[Column16]],Energy_cumulative_emissions[[#This Row],[Column23]:[Column24]],-Energy_cumulative_emissions[[#This Row],[Column29]])</f>
        <v>0</v>
      </c>
      <c r="AL114" t="e">
        <f>SUM(Energy_cumulative_emissions[[#This Row],[Column17]:[Column18]],Energy_cumulative_emissions[[#This Row],[Column25]:[Column26]],-Energy_cumulative_emissions[[#This Row],[Column30]])</f>
        <v>#VALUE!</v>
      </c>
    </row>
    <row r="115" spans="1:38">
      <c r="A115">
        <v>2127</v>
      </c>
      <c r="B115">
        <f t="shared" si="54"/>
        <v>2127</v>
      </c>
      <c r="C115" s="60">
        <v>0.51900000000000002</v>
      </c>
      <c r="D115" s="60">
        <v>0.216</v>
      </c>
      <c r="E115" s="60">
        <v>0.23300000000000001</v>
      </c>
      <c r="F115" s="60">
        <v>0.21</v>
      </c>
      <c r="G115" s="60">
        <v>0.13600000000000001</v>
      </c>
      <c r="H115" s="60">
        <v>0.21</v>
      </c>
      <c r="I115" s="60">
        <v>2.7E-2</v>
      </c>
      <c r="J115" s="60">
        <v>0.21</v>
      </c>
      <c r="K115">
        <f t="shared" si="55"/>
        <v>0</v>
      </c>
      <c r="L115">
        <f t="shared" si="56"/>
        <v>0</v>
      </c>
      <c r="M115">
        <f t="shared" si="57"/>
        <v>0</v>
      </c>
      <c r="N115">
        <f t="shared" si="58"/>
        <v>0</v>
      </c>
      <c r="O115">
        <f t="shared" si="59"/>
        <v>0</v>
      </c>
      <c r="P115">
        <f t="shared" si="60"/>
        <v>0</v>
      </c>
      <c r="Q115" t="e">
        <f>IF(Energy_cumulative_emissions[[#This Row],[Column2]]&gt;0,(Energy_Reg_elec*Details_GIA*$I115)+Q114,0)</f>
        <v>#VALUE!</v>
      </c>
      <c r="R115">
        <f t="shared" si="61"/>
        <v>0</v>
      </c>
      <c r="S115">
        <f t="shared" si="62"/>
        <v>0</v>
      </c>
      <c r="T115">
        <f t="shared" si="63"/>
        <v>0</v>
      </c>
      <c r="U115">
        <f t="shared" si="64"/>
        <v>0</v>
      </c>
      <c r="V115">
        <f t="shared" si="65"/>
        <v>0</v>
      </c>
      <c r="W115">
        <f t="shared" si="66"/>
        <v>0</v>
      </c>
      <c r="X115">
        <f t="shared" si="67"/>
        <v>0</v>
      </c>
      <c r="Y115" t="e">
        <f>IF(Energy_cumulative_emissions[[#This Row],[Column2]]&gt;0,(Energy_Reg_elec*Details_GIA*$I115)+Y114,0)</f>
        <v>#VALUE!</v>
      </c>
      <c r="Z115">
        <f t="shared" si="68"/>
        <v>0</v>
      </c>
      <c r="AA115">
        <f t="shared" si="69"/>
        <v>0</v>
      </c>
      <c r="AB115">
        <f t="shared" si="70"/>
        <v>0</v>
      </c>
      <c r="AC115">
        <f t="shared" si="71"/>
        <v>0</v>
      </c>
      <c r="AD115">
        <f>IF(Energy_cumulative_emissions[[#This Row],[Column2]]&gt;0,(Energy_Gen_elec+Energy_Gen_nonelec)*Details_GIA*$I115,0)</f>
        <v>0</v>
      </c>
      <c r="AE115">
        <f>SUM(Energy_cumulative_emissions[[#This Row],[Column11]:[Column12]],Energy_cumulative_emissions[[#This Row],[Column19]:[Column20]])</f>
        <v>0</v>
      </c>
      <c r="AF115">
        <f>SUM(Energy_cumulative_emissions[[#This Row],[Column13]:[Column14]],Energy_cumulative_emissions[[#This Row],[Column21]:[Column22]])</f>
        <v>0</v>
      </c>
      <c r="AG115">
        <f>SUM(Energy_cumulative_emissions[[#This Row],[Column15]:[Column16]],Energy_cumulative_emissions[[#This Row],[Column23]:[Column24]])</f>
        <v>0</v>
      </c>
      <c r="AH115" t="e">
        <f>SUM(Energy_cumulative_emissions[[#This Row],[Column17]:[Column18]],Energy_cumulative_emissions[[#This Row],[Column25]:[Column26]])</f>
        <v>#VALUE!</v>
      </c>
      <c r="AI115">
        <f>SUM(Energy_cumulative_emissions[[#This Row],[Column11]:[Column12]],Energy_cumulative_emissions[[#This Row],[Column19]:[Column20]],-Energy_cumulative_emissions[[#This Row],[Column27]])</f>
        <v>0</v>
      </c>
      <c r="AJ115">
        <f>SUM(Energy_cumulative_emissions[[#This Row],[Column13]:[Column14]],Energy_cumulative_emissions[[#This Row],[Column21]:[Column22]],-Energy_cumulative_emissions[[#This Row],[Column28]])</f>
        <v>0</v>
      </c>
      <c r="AK115">
        <f>SUM(Energy_cumulative_emissions[[#This Row],[Column15]:[Column16]],Energy_cumulative_emissions[[#This Row],[Column23]:[Column24]],-Energy_cumulative_emissions[[#This Row],[Column29]])</f>
        <v>0</v>
      </c>
      <c r="AL115" t="e">
        <f>SUM(Energy_cumulative_emissions[[#This Row],[Column17]:[Column18]],Energy_cumulative_emissions[[#This Row],[Column25]:[Column26]],-Energy_cumulative_emissions[[#This Row],[Column30]])</f>
        <v>#VALUE!</v>
      </c>
    </row>
    <row r="116" spans="1:38">
      <c r="A116">
        <v>2128</v>
      </c>
      <c r="B116">
        <f t="shared" si="54"/>
        <v>2128</v>
      </c>
      <c r="C116" s="60">
        <v>0.51900000000000002</v>
      </c>
      <c r="D116" s="60">
        <v>0.216</v>
      </c>
      <c r="E116" s="60">
        <v>0.23300000000000001</v>
      </c>
      <c r="F116" s="60">
        <v>0.21</v>
      </c>
      <c r="G116" s="60">
        <v>0.13600000000000001</v>
      </c>
      <c r="H116" s="60">
        <v>0.21</v>
      </c>
      <c r="I116" s="60">
        <v>2.7E-2</v>
      </c>
      <c r="J116" s="60">
        <v>0.21</v>
      </c>
      <c r="K116">
        <f t="shared" si="55"/>
        <v>0</v>
      </c>
      <c r="L116">
        <f t="shared" si="56"/>
        <v>0</v>
      </c>
      <c r="M116">
        <f t="shared" si="57"/>
        <v>0</v>
      </c>
      <c r="N116">
        <f t="shared" si="58"/>
        <v>0</v>
      </c>
      <c r="O116">
        <f t="shared" si="59"/>
        <v>0</v>
      </c>
      <c r="P116">
        <f t="shared" si="60"/>
        <v>0</v>
      </c>
      <c r="Q116" t="e">
        <f>IF(Energy_cumulative_emissions[[#This Row],[Column2]]&gt;0,(Energy_Reg_elec*Details_GIA*$I116)+Q115,0)</f>
        <v>#VALUE!</v>
      </c>
      <c r="R116">
        <f t="shared" si="61"/>
        <v>0</v>
      </c>
      <c r="S116">
        <f t="shared" si="62"/>
        <v>0</v>
      </c>
      <c r="T116">
        <f t="shared" si="63"/>
        <v>0</v>
      </c>
      <c r="U116">
        <f t="shared" si="64"/>
        <v>0</v>
      </c>
      <c r="V116">
        <f t="shared" si="65"/>
        <v>0</v>
      </c>
      <c r="W116">
        <f t="shared" si="66"/>
        <v>0</v>
      </c>
      <c r="X116">
        <f t="shared" si="67"/>
        <v>0</v>
      </c>
      <c r="Y116" t="e">
        <f>IF(Energy_cumulative_emissions[[#This Row],[Column2]]&gt;0,(Energy_Reg_elec*Details_GIA*$I116)+Y115,0)</f>
        <v>#VALUE!</v>
      </c>
      <c r="Z116">
        <f t="shared" si="68"/>
        <v>0</v>
      </c>
      <c r="AA116">
        <f t="shared" si="69"/>
        <v>0</v>
      </c>
      <c r="AB116">
        <f t="shared" si="70"/>
        <v>0</v>
      </c>
      <c r="AC116">
        <f t="shared" si="71"/>
        <v>0</v>
      </c>
      <c r="AD116">
        <f>IF(Energy_cumulative_emissions[[#This Row],[Column2]]&gt;0,(Energy_Gen_elec+Energy_Gen_nonelec)*Details_GIA*$I116,0)</f>
        <v>0</v>
      </c>
      <c r="AE116">
        <f>SUM(Energy_cumulative_emissions[[#This Row],[Column11]:[Column12]],Energy_cumulative_emissions[[#This Row],[Column19]:[Column20]])</f>
        <v>0</v>
      </c>
      <c r="AF116">
        <f>SUM(Energy_cumulative_emissions[[#This Row],[Column13]:[Column14]],Energy_cumulative_emissions[[#This Row],[Column21]:[Column22]])</f>
        <v>0</v>
      </c>
      <c r="AG116">
        <f>SUM(Energy_cumulative_emissions[[#This Row],[Column15]:[Column16]],Energy_cumulative_emissions[[#This Row],[Column23]:[Column24]])</f>
        <v>0</v>
      </c>
      <c r="AH116" t="e">
        <f>SUM(Energy_cumulative_emissions[[#This Row],[Column17]:[Column18]],Energy_cumulative_emissions[[#This Row],[Column25]:[Column26]])</f>
        <v>#VALUE!</v>
      </c>
      <c r="AI116">
        <f>SUM(Energy_cumulative_emissions[[#This Row],[Column11]:[Column12]],Energy_cumulative_emissions[[#This Row],[Column19]:[Column20]],-Energy_cumulative_emissions[[#This Row],[Column27]])</f>
        <v>0</v>
      </c>
      <c r="AJ116">
        <f>SUM(Energy_cumulative_emissions[[#This Row],[Column13]:[Column14]],Energy_cumulative_emissions[[#This Row],[Column21]:[Column22]],-Energy_cumulative_emissions[[#This Row],[Column28]])</f>
        <v>0</v>
      </c>
      <c r="AK116">
        <f>SUM(Energy_cumulative_emissions[[#This Row],[Column15]:[Column16]],Energy_cumulative_emissions[[#This Row],[Column23]:[Column24]],-Energy_cumulative_emissions[[#This Row],[Column29]])</f>
        <v>0</v>
      </c>
      <c r="AL116" t="e">
        <f>SUM(Energy_cumulative_emissions[[#This Row],[Column17]:[Column18]],Energy_cumulative_emissions[[#This Row],[Column25]:[Column26]],-Energy_cumulative_emissions[[#This Row],[Column30]])</f>
        <v>#VALUE!</v>
      </c>
    </row>
    <row r="117" spans="1:38">
      <c r="A117">
        <v>2129</v>
      </c>
      <c r="B117">
        <f t="shared" si="54"/>
        <v>2129</v>
      </c>
      <c r="C117" s="60">
        <v>0.51900000000000002</v>
      </c>
      <c r="D117" s="60">
        <v>0.216</v>
      </c>
      <c r="E117" s="60">
        <v>0.23300000000000001</v>
      </c>
      <c r="F117" s="60">
        <v>0.21</v>
      </c>
      <c r="G117" s="60">
        <v>0.13600000000000001</v>
      </c>
      <c r="H117" s="60">
        <v>0.21</v>
      </c>
      <c r="I117" s="60">
        <v>2.7E-2</v>
      </c>
      <c r="J117" s="60">
        <v>0.21</v>
      </c>
      <c r="K117">
        <f t="shared" si="55"/>
        <v>0</v>
      </c>
      <c r="L117">
        <f t="shared" si="56"/>
        <v>0</v>
      </c>
      <c r="M117">
        <f t="shared" si="57"/>
        <v>0</v>
      </c>
      <c r="N117">
        <f t="shared" si="58"/>
        <v>0</v>
      </c>
      <c r="O117">
        <f t="shared" si="59"/>
        <v>0</v>
      </c>
      <c r="P117">
        <f t="shared" si="60"/>
        <v>0</v>
      </c>
      <c r="Q117" t="e">
        <f>IF(Energy_cumulative_emissions[[#This Row],[Column2]]&gt;0,(Energy_Reg_elec*Details_GIA*$I117)+Q116,0)</f>
        <v>#VALUE!</v>
      </c>
      <c r="R117">
        <f t="shared" si="61"/>
        <v>0</v>
      </c>
      <c r="S117">
        <f t="shared" si="62"/>
        <v>0</v>
      </c>
      <c r="T117">
        <f t="shared" si="63"/>
        <v>0</v>
      </c>
      <c r="U117">
        <f t="shared" si="64"/>
        <v>0</v>
      </c>
      <c r="V117">
        <f t="shared" si="65"/>
        <v>0</v>
      </c>
      <c r="W117">
        <f t="shared" si="66"/>
        <v>0</v>
      </c>
      <c r="X117">
        <f t="shared" si="67"/>
        <v>0</v>
      </c>
      <c r="Y117" t="e">
        <f>IF(Energy_cumulative_emissions[[#This Row],[Column2]]&gt;0,(Energy_Reg_elec*Details_GIA*$I117)+Y116,0)</f>
        <v>#VALUE!</v>
      </c>
      <c r="Z117">
        <f t="shared" si="68"/>
        <v>0</v>
      </c>
      <c r="AA117">
        <f t="shared" si="69"/>
        <v>0</v>
      </c>
      <c r="AB117">
        <f t="shared" si="70"/>
        <v>0</v>
      </c>
      <c r="AC117">
        <f t="shared" si="71"/>
        <v>0</v>
      </c>
      <c r="AD117">
        <f>IF(Energy_cumulative_emissions[[#This Row],[Column2]]&gt;0,(Energy_Gen_elec+Energy_Gen_nonelec)*Details_GIA*$I117,0)</f>
        <v>0</v>
      </c>
      <c r="AE117">
        <f>SUM(Energy_cumulative_emissions[[#This Row],[Column11]:[Column12]],Energy_cumulative_emissions[[#This Row],[Column19]:[Column20]])</f>
        <v>0</v>
      </c>
      <c r="AF117">
        <f>SUM(Energy_cumulative_emissions[[#This Row],[Column13]:[Column14]],Energy_cumulative_emissions[[#This Row],[Column21]:[Column22]])</f>
        <v>0</v>
      </c>
      <c r="AG117">
        <f>SUM(Energy_cumulative_emissions[[#This Row],[Column15]:[Column16]],Energy_cumulative_emissions[[#This Row],[Column23]:[Column24]])</f>
        <v>0</v>
      </c>
      <c r="AH117" t="e">
        <f>SUM(Energy_cumulative_emissions[[#This Row],[Column17]:[Column18]],Energy_cumulative_emissions[[#This Row],[Column25]:[Column26]])</f>
        <v>#VALUE!</v>
      </c>
      <c r="AI117">
        <f>SUM(Energy_cumulative_emissions[[#This Row],[Column11]:[Column12]],Energy_cumulative_emissions[[#This Row],[Column19]:[Column20]],-Energy_cumulative_emissions[[#This Row],[Column27]])</f>
        <v>0</v>
      </c>
      <c r="AJ117">
        <f>SUM(Energy_cumulative_emissions[[#This Row],[Column13]:[Column14]],Energy_cumulative_emissions[[#This Row],[Column21]:[Column22]],-Energy_cumulative_emissions[[#This Row],[Column28]])</f>
        <v>0</v>
      </c>
      <c r="AK117">
        <f>SUM(Energy_cumulative_emissions[[#This Row],[Column15]:[Column16]],Energy_cumulative_emissions[[#This Row],[Column23]:[Column24]],-Energy_cumulative_emissions[[#This Row],[Column29]])</f>
        <v>0</v>
      </c>
      <c r="AL117" t="e">
        <f>SUM(Energy_cumulative_emissions[[#This Row],[Column17]:[Column18]],Energy_cumulative_emissions[[#This Row],[Column25]:[Column26]],-Energy_cumulative_emissions[[#This Row],[Column30]])</f>
        <v>#VALUE!</v>
      </c>
    </row>
    <row r="118" spans="1:38">
      <c r="A118">
        <v>2130</v>
      </c>
      <c r="B118">
        <f t="shared" si="54"/>
        <v>2130</v>
      </c>
      <c r="C118" s="60">
        <v>0.51900000000000002</v>
      </c>
      <c r="D118" s="60">
        <v>0.216</v>
      </c>
      <c r="E118" s="60">
        <v>0.23300000000000001</v>
      </c>
      <c r="F118" s="60">
        <v>0.21</v>
      </c>
      <c r="G118" s="60">
        <v>0.13600000000000001</v>
      </c>
      <c r="H118" s="60">
        <v>0.21</v>
      </c>
      <c r="I118" s="60">
        <v>2.7E-2</v>
      </c>
      <c r="J118" s="60">
        <v>0.21</v>
      </c>
      <c r="K118">
        <f t="shared" si="55"/>
        <v>0</v>
      </c>
      <c r="L118">
        <f t="shared" si="56"/>
        <v>0</v>
      </c>
      <c r="M118">
        <f t="shared" si="57"/>
        <v>0</v>
      </c>
      <c r="N118">
        <f t="shared" si="58"/>
        <v>0</v>
      </c>
      <c r="O118">
        <f t="shared" si="59"/>
        <v>0</v>
      </c>
      <c r="P118">
        <f t="shared" si="60"/>
        <v>0</v>
      </c>
      <c r="Q118" t="e">
        <f>IF(Energy_cumulative_emissions[[#This Row],[Column2]]&gt;0,(Energy_Reg_elec*Details_GIA*$I118)+Q117,0)</f>
        <v>#VALUE!</v>
      </c>
      <c r="R118">
        <f t="shared" si="61"/>
        <v>0</v>
      </c>
      <c r="S118">
        <f t="shared" si="62"/>
        <v>0</v>
      </c>
      <c r="T118">
        <f t="shared" si="63"/>
        <v>0</v>
      </c>
      <c r="U118">
        <f t="shared" si="64"/>
        <v>0</v>
      </c>
      <c r="V118">
        <f t="shared" si="65"/>
        <v>0</v>
      </c>
      <c r="W118">
        <f t="shared" si="66"/>
        <v>0</v>
      </c>
      <c r="X118">
        <f t="shared" si="67"/>
        <v>0</v>
      </c>
      <c r="Y118" t="e">
        <f>IF(Energy_cumulative_emissions[[#This Row],[Column2]]&gt;0,(Energy_Reg_elec*Details_GIA*$I118)+Y117,0)</f>
        <v>#VALUE!</v>
      </c>
      <c r="Z118">
        <f t="shared" si="68"/>
        <v>0</v>
      </c>
      <c r="AA118">
        <f t="shared" si="69"/>
        <v>0</v>
      </c>
      <c r="AB118">
        <f t="shared" si="70"/>
        <v>0</v>
      </c>
      <c r="AC118">
        <f t="shared" si="71"/>
        <v>0</v>
      </c>
      <c r="AD118">
        <f>IF(Energy_cumulative_emissions[[#This Row],[Column2]]&gt;0,(Energy_Gen_elec+Energy_Gen_nonelec)*Details_GIA*$I118,0)</f>
        <v>0</v>
      </c>
      <c r="AE118">
        <f>SUM(Energy_cumulative_emissions[[#This Row],[Column11]:[Column12]],Energy_cumulative_emissions[[#This Row],[Column19]:[Column20]])</f>
        <v>0</v>
      </c>
      <c r="AF118">
        <f>SUM(Energy_cumulative_emissions[[#This Row],[Column13]:[Column14]],Energy_cumulative_emissions[[#This Row],[Column21]:[Column22]])</f>
        <v>0</v>
      </c>
      <c r="AG118">
        <f>SUM(Energy_cumulative_emissions[[#This Row],[Column15]:[Column16]],Energy_cumulative_emissions[[#This Row],[Column23]:[Column24]])</f>
        <v>0</v>
      </c>
      <c r="AH118" t="e">
        <f>SUM(Energy_cumulative_emissions[[#This Row],[Column17]:[Column18]],Energy_cumulative_emissions[[#This Row],[Column25]:[Column26]])</f>
        <v>#VALUE!</v>
      </c>
      <c r="AI118">
        <f>SUM(Energy_cumulative_emissions[[#This Row],[Column11]:[Column12]],Energy_cumulative_emissions[[#This Row],[Column19]:[Column20]],-Energy_cumulative_emissions[[#This Row],[Column27]])</f>
        <v>0</v>
      </c>
      <c r="AJ118">
        <f>SUM(Energy_cumulative_emissions[[#This Row],[Column13]:[Column14]],Energy_cumulative_emissions[[#This Row],[Column21]:[Column22]],-Energy_cumulative_emissions[[#This Row],[Column28]])</f>
        <v>0</v>
      </c>
      <c r="AK118">
        <f>SUM(Energy_cumulative_emissions[[#This Row],[Column15]:[Column16]],Energy_cumulative_emissions[[#This Row],[Column23]:[Column24]],-Energy_cumulative_emissions[[#This Row],[Column29]])</f>
        <v>0</v>
      </c>
      <c r="AL118" t="e">
        <f>SUM(Energy_cumulative_emissions[[#This Row],[Column17]:[Column18]],Energy_cumulative_emissions[[#This Row],[Column25]:[Column26]],-Energy_cumulative_emissions[[#This Row],[Column30]])</f>
        <v>#VALUE!</v>
      </c>
    </row>
    <row r="119" spans="1:38">
      <c r="A119">
        <v>2131</v>
      </c>
      <c r="B119">
        <f t="shared" si="54"/>
        <v>2131</v>
      </c>
      <c r="C119" s="60">
        <v>0.51900000000000002</v>
      </c>
      <c r="D119" s="60">
        <v>0.216</v>
      </c>
      <c r="E119" s="60">
        <v>0.23300000000000001</v>
      </c>
      <c r="F119" s="60">
        <v>0.21</v>
      </c>
      <c r="G119" s="60">
        <v>0.13600000000000001</v>
      </c>
      <c r="H119" s="60">
        <v>0.21</v>
      </c>
      <c r="I119" s="60">
        <v>2.7E-2</v>
      </c>
      <c r="J119" s="60">
        <v>0.21</v>
      </c>
      <c r="K119">
        <f t="shared" si="55"/>
        <v>0</v>
      </c>
      <c r="L119">
        <f t="shared" si="56"/>
        <v>0</v>
      </c>
      <c r="M119">
        <f t="shared" si="57"/>
        <v>0</v>
      </c>
      <c r="N119">
        <f t="shared" si="58"/>
        <v>0</v>
      </c>
      <c r="O119">
        <f t="shared" si="59"/>
        <v>0</v>
      </c>
      <c r="P119">
        <f t="shared" si="60"/>
        <v>0</v>
      </c>
      <c r="Q119" t="e">
        <f>IF(Energy_cumulative_emissions[[#This Row],[Column2]]&gt;0,(Energy_Reg_elec*Details_GIA*$I119)+Q118,0)</f>
        <v>#VALUE!</v>
      </c>
      <c r="R119">
        <f t="shared" si="61"/>
        <v>0</v>
      </c>
      <c r="S119">
        <f t="shared" si="62"/>
        <v>0</v>
      </c>
      <c r="T119">
        <f t="shared" si="63"/>
        <v>0</v>
      </c>
      <c r="U119">
        <f t="shared" si="64"/>
        <v>0</v>
      </c>
      <c r="V119">
        <f t="shared" si="65"/>
        <v>0</v>
      </c>
      <c r="W119">
        <f t="shared" si="66"/>
        <v>0</v>
      </c>
      <c r="X119">
        <f t="shared" si="67"/>
        <v>0</v>
      </c>
      <c r="Y119" t="e">
        <f>IF(Energy_cumulative_emissions[[#This Row],[Column2]]&gt;0,(Energy_Reg_elec*Details_GIA*$I119)+Y118,0)</f>
        <v>#VALUE!</v>
      </c>
      <c r="Z119">
        <f t="shared" si="68"/>
        <v>0</v>
      </c>
      <c r="AA119">
        <f t="shared" si="69"/>
        <v>0</v>
      </c>
      <c r="AB119">
        <f t="shared" si="70"/>
        <v>0</v>
      </c>
      <c r="AC119">
        <f t="shared" si="71"/>
        <v>0</v>
      </c>
      <c r="AD119">
        <f>IF(Energy_cumulative_emissions[[#This Row],[Column2]]&gt;0,(Energy_Gen_elec+Energy_Gen_nonelec)*Details_GIA*$I119,0)</f>
        <v>0</v>
      </c>
      <c r="AE119">
        <f>SUM(Energy_cumulative_emissions[[#This Row],[Column11]:[Column12]],Energy_cumulative_emissions[[#This Row],[Column19]:[Column20]])</f>
        <v>0</v>
      </c>
      <c r="AF119">
        <f>SUM(Energy_cumulative_emissions[[#This Row],[Column13]:[Column14]],Energy_cumulative_emissions[[#This Row],[Column21]:[Column22]])</f>
        <v>0</v>
      </c>
      <c r="AG119">
        <f>SUM(Energy_cumulative_emissions[[#This Row],[Column15]:[Column16]],Energy_cumulative_emissions[[#This Row],[Column23]:[Column24]])</f>
        <v>0</v>
      </c>
      <c r="AH119" t="e">
        <f>SUM(Energy_cumulative_emissions[[#This Row],[Column17]:[Column18]],Energy_cumulative_emissions[[#This Row],[Column25]:[Column26]])</f>
        <v>#VALUE!</v>
      </c>
      <c r="AI119">
        <f>SUM(Energy_cumulative_emissions[[#This Row],[Column11]:[Column12]],Energy_cumulative_emissions[[#This Row],[Column19]:[Column20]],-Energy_cumulative_emissions[[#This Row],[Column27]])</f>
        <v>0</v>
      </c>
      <c r="AJ119">
        <f>SUM(Energy_cumulative_emissions[[#This Row],[Column13]:[Column14]],Energy_cumulative_emissions[[#This Row],[Column21]:[Column22]],-Energy_cumulative_emissions[[#This Row],[Column28]])</f>
        <v>0</v>
      </c>
      <c r="AK119">
        <f>SUM(Energy_cumulative_emissions[[#This Row],[Column15]:[Column16]],Energy_cumulative_emissions[[#This Row],[Column23]:[Column24]],-Energy_cumulative_emissions[[#This Row],[Column29]])</f>
        <v>0</v>
      </c>
      <c r="AL119" t="e">
        <f>SUM(Energy_cumulative_emissions[[#This Row],[Column17]:[Column18]],Energy_cumulative_emissions[[#This Row],[Column25]:[Column26]],-Energy_cumulative_emissions[[#This Row],[Column30]])</f>
        <v>#VALUE!</v>
      </c>
    </row>
    <row r="120" spans="1:38">
      <c r="A120">
        <v>2132</v>
      </c>
      <c r="B120">
        <f t="shared" si="54"/>
        <v>2132</v>
      </c>
      <c r="C120" s="60">
        <v>0.51900000000000002</v>
      </c>
      <c r="D120" s="60">
        <v>0.216</v>
      </c>
      <c r="E120" s="60">
        <v>0.23300000000000001</v>
      </c>
      <c r="F120" s="60">
        <v>0.21</v>
      </c>
      <c r="G120" s="60">
        <v>0.13600000000000001</v>
      </c>
      <c r="H120" s="60">
        <v>0.21</v>
      </c>
      <c r="I120" s="60">
        <v>2.7E-2</v>
      </c>
      <c r="J120" s="60">
        <v>0.21</v>
      </c>
      <c r="K120">
        <f t="shared" si="55"/>
        <v>0</v>
      </c>
      <c r="L120">
        <f t="shared" si="56"/>
        <v>0</v>
      </c>
      <c r="M120">
        <f t="shared" si="57"/>
        <v>0</v>
      </c>
      <c r="N120">
        <f t="shared" si="58"/>
        <v>0</v>
      </c>
      <c r="O120">
        <f t="shared" si="59"/>
        <v>0</v>
      </c>
      <c r="P120">
        <f t="shared" si="60"/>
        <v>0</v>
      </c>
      <c r="Q120" t="e">
        <f>IF(Energy_cumulative_emissions[[#This Row],[Column2]]&gt;0,(Energy_Reg_elec*Details_GIA*$I120)+Q119,0)</f>
        <v>#VALUE!</v>
      </c>
      <c r="R120">
        <f t="shared" si="61"/>
        <v>0</v>
      </c>
      <c r="S120">
        <f t="shared" si="62"/>
        <v>0</v>
      </c>
      <c r="T120">
        <f t="shared" si="63"/>
        <v>0</v>
      </c>
      <c r="U120">
        <f t="shared" si="64"/>
        <v>0</v>
      </c>
      <c r="V120">
        <f t="shared" si="65"/>
        <v>0</v>
      </c>
      <c r="W120">
        <f t="shared" si="66"/>
        <v>0</v>
      </c>
      <c r="X120">
        <f t="shared" si="67"/>
        <v>0</v>
      </c>
      <c r="Y120" t="e">
        <f>IF(Energy_cumulative_emissions[[#This Row],[Column2]]&gt;0,(Energy_Reg_elec*Details_GIA*$I120)+Y119,0)</f>
        <v>#VALUE!</v>
      </c>
      <c r="Z120">
        <f t="shared" si="68"/>
        <v>0</v>
      </c>
      <c r="AA120">
        <f t="shared" si="69"/>
        <v>0</v>
      </c>
      <c r="AB120">
        <f t="shared" si="70"/>
        <v>0</v>
      </c>
      <c r="AC120">
        <f t="shared" si="71"/>
        <v>0</v>
      </c>
      <c r="AD120">
        <f>IF(Energy_cumulative_emissions[[#This Row],[Column2]]&gt;0,(Energy_Gen_elec+Energy_Gen_nonelec)*Details_GIA*$I120,0)</f>
        <v>0</v>
      </c>
      <c r="AE120">
        <f>SUM(Energy_cumulative_emissions[[#This Row],[Column11]:[Column12]],Energy_cumulative_emissions[[#This Row],[Column19]:[Column20]])</f>
        <v>0</v>
      </c>
      <c r="AF120">
        <f>SUM(Energy_cumulative_emissions[[#This Row],[Column13]:[Column14]],Energy_cumulative_emissions[[#This Row],[Column21]:[Column22]])</f>
        <v>0</v>
      </c>
      <c r="AG120">
        <f>SUM(Energy_cumulative_emissions[[#This Row],[Column15]:[Column16]],Energy_cumulative_emissions[[#This Row],[Column23]:[Column24]])</f>
        <v>0</v>
      </c>
      <c r="AH120" t="e">
        <f>SUM(Energy_cumulative_emissions[[#This Row],[Column17]:[Column18]],Energy_cumulative_emissions[[#This Row],[Column25]:[Column26]])</f>
        <v>#VALUE!</v>
      </c>
      <c r="AI120">
        <f>SUM(Energy_cumulative_emissions[[#This Row],[Column11]:[Column12]],Energy_cumulative_emissions[[#This Row],[Column19]:[Column20]],-Energy_cumulative_emissions[[#This Row],[Column27]])</f>
        <v>0</v>
      </c>
      <c r="AJ120">
        <f>SUM(Energy_cumulative_emissions[[#This Row],[Column13]:[Column14]],Energy_cumulative_emissions[[#This Row],[Column21]:[Column22]],-Energy_cumulative_emissions[[#This Row],[Column28]])</f>
        <v>0</v>
      </c>
      <c r="AK120">
        <f>SUM(Energy_cumulative_emissions[[#This Row],[Column15]:[Column16]],Energy_cumulative_emissions[[#This Row],[Column23]:[Column24]],-Energy_cumulative_emissions[[#This Row],[Column29]])</f>
        <v>0</v>
      </c>
      <c r="AL120" t="e">
        <f>SUM(Energy_cumulative_emissions[[#This Row],[Column17]:[Column18]],Energy_cumulative_emissions[[#This Row],[Column25]:[Column26]],-Energy_cumulative_emissions[[#This Row],[Column30]])</f>
        <v>#VALUE!</v>
      </c>
    </row>
    <row r="121" spans="1:38">
      <c r="A121">
        <v>2133</v>
      </c>
      <c r="B121">
        <f t="shared" si="54"/>
        <v>2133</v>
      </c>
      <c r="C121" s="60">
        <v>0.51900000000000002</v>
      </c>
      <c r="D121" s="60">
        <v>0.216</v>
      </c>
      <c r="E121" s="60">
        <v>0.23300000000000001</v>
      </c>
      <c r="F121" s="60">
        <v>0.21</v>
      </c>
      <c r="G121" s="60">
        <v>0.13600000000000001</v>
      </c>
      <c r="H121" s="60">
        <v>0.21</v>
      </c>
      <c r="I121" s="60">
        <v>2.7E-2</v>
      </c>
      <c r="J121" s="60">
        <v>0.21</v>
      </c>
      <c r="K121">
        <f t="shared" si="55"/>
        <v>0</v>
      </c>
      <c r="L121">
        <f t="shared" si="56"/>
        <v>0</v>
      </c>
      <c r="M121">
        <f t="shared" si="57"/>
        <v>0</v>
      </c>
      <c r="N121">
        <f t="shared" si="58"/>
        <v>0</v>
      </c>
      <c r="O121">
        <f t="shared" si="59"/>
        <v>0</v>
      </c>
      <c r="P121">
        <f t="shared" si="60"/>
        <v>0</v>
      </c>
      <c r="Q121" t="e">
        <f>IF(Energy_cumulative_emissions[[#This Row],[Column2]]&gt;0,(Energy_Reg_elec*Details_GIA*$I121)+Q120,0)</f>
        <v>#VALUE!</v>
      </c>
      <c r="R121">
        <f t="shared" si="61"/>
        <v>0</v>
      </c>
      <c r="S121">
        <f t="shared" si="62"/>
        <v>0</v>
      </c>
      <c r="T121">
        <f t="shared" si="63"/>
        <v>0</v>
      </c>
      <c r="U121">
        <f t="shared" si="64"/>
        <v>0</v>
      </c>
      <c r="V121">
        <f t="shared" si="65"/>
        <v>0</v>
      </c>
      <c r="W121">
        <f t="shared" si="66"/>
        <v>0</v>
      </c>
      <c r="X121">
        <f t="shared" si="67"/>
        <v>0</v>
      </c>
      <c r="Y121" t="e">
        <f>IF(Energy_cumulative_emissions[[#This Row],[Column2]]&gt;0,(Energy_Reg_elec*Details_GIA*$I121)+Y120,0)</f>
        <v>#VALUE!</v>
      </c>
      <c r="Z121">
        <f t="shared" si="68"/>
        <v>0</v>
      </c>
      <c r="AA121">
        <f t="shared" si="69"/>
        <v>0</v>
      </c>
      <c r="AB121">
        <f t="shared" si="70"/>
        <v>0</v>
      </c>
      <c r="AC121">
        <f t="shared" si="71"/>
        <v>0</v>
      </c>
      <c r="AD121">
        <f>IF(Energy_cumulative_emissions[[#This Row],[Column2]]&gt;0,(Energy_Gen_elec+Energy_Gen_nonelec)*Details_GIA*$I121,0)</f>
        <v>0</v>
      </c>
      <c r="AE121">
        <f>SUM(Energy_cumulative_emissions[[#This Row],[Column11]:[Column12]],Energy_cumulative_emissions[[#This Row],[Column19]:[Column20]])</f>
        <v>0</v>
      </c>
      <c r="AF121">
        <f>SUM(Energy_cumulative_emissions[[#This Row],[Column13]:[Column14]],Energy_cumulative_emissions[[#This Row],[Column21]:[Column22]])</f>
        <v>0</v>
      </c>
      <c r="AG121">
        <f>SUM(Energy_cumulative_emissions[[#This Row],[Column15]:[Column16]],Energy_cumulative_emissions[[#This Row],[Column23]:[Column24]])</f>
        <v>0</v>
      </c>
      <c r="AH121" t="e">
        <f>SUM(Energy_cumulative_emissions[[#This Row],[Column17]:[Column18]],Energy_cumulative_emissions[[#This Row],[Column25]:[Column26]])</f>
        <v>#VALUE!</v>
      </c>
      <c r="AI121">
        <f>SUM(Energy_cumulative_emissions[[#This Row],[Column11]:[Column12]],Energy_cumulative_emissions[[#This Row],[Column19]:[Column20]],-Energy_cumulative_emissions[[#This Row],[Column27]])</f>
        <v>0</v>
      </c>
      <c r="AJ121">
        <f>SUM(Energy_cumulative_emissions[[#This Row],[Column13]:[Column14]],Energy_cumulative_emissions[[#This Row],[Column21]:[Column22]],-Energy_cumulative_emissions[[#This Row],[Column28]])</f>
        <v>0</v>
      </c>
      <c r="AK121">
        <f>SUM(Energy_cumulative_emissions[[#This Row],[Column15]:[Column16]],Energy_cumulative_emissions[[#This Row],[Column23]:[Column24]],-Energy_cumulative_emissions[[#This Row],[Column29]])</f>
        <v>0</v>
      </c>
      <c r="AL121" t="e">
        <f>SUM(Energy_cumulative_emissions[[#This Row],[Column17]:[Column18]],Energy_cumulative_emissions[[#This Row],[Column25]:[Column26]],-Energy_cumulative_emissions[[#This Row],[Column30]])</f>
        <v>#VALUE!</v>
      </c>
    </row>
    <row r="122" spans="1:38">
      <c r="A122">
        <v>2134</v>
      </c>
      <c r="B122">
        <f t="shared" si="54"/>
        <v>2134</v>
      </c>
      <c r="C122" s="60">
        <v>0.51900000000000002</v>
      </c>
      <c r="D122" s="60">
        <v>0.216</v>
      </c>
      <c r="E122" s="60">
        <v>0.23300000000000001</v>
      </c>
      <c r="F122" s="60">
        <v>0.21</v>
      </c>
      <c r="G122" s="60">
        <v>0.13600000000000001</v>
      </c>
      <c r="H122" s="60">
        <v>0.21</v>
      </c>
      <c r="I122" s="60">
        <v>2.7E-2</v>
      </c>
      <c r="J122" s="60">
        <v>0.21</v>
      </c>
      <c r="K122">
        <f t="shared" si="55"/>
        <v>0</v>
      </c>
      <c r="L122">
        <f t="shared" si="56"/>
        <v>0</v>
      </c>
      <c r="M122">
        <f t="shared" si="57"/>
        <v>0</v>
      </c>
      <c r="N122">
        <f t="shared" si="58"/>
        <v>0</v>
      </c>
      <c r="O122">
        <f t="shared" si="59"/>
        <v>0</v>
      </c>
      <c r="P122">
        <f t="shared" si="60"/>
        <v>0</v>
      </c>
      <c r="Q122" t="e">
        <f>IF(Energy_cumulative_emissions[[#This Row],[Column2]]&gt;0,(Energy_Reg_elec*Details_GIA*$I122)+Q121,0)</f>
        <v>#VALUE!</v>
      </c>
      <c r="R122">
        <f t="shared" si="61"/>
        <v>0</v>
      </c>
      <c r="S122">
        <f t="shared" si="62"/>
        <v>0</v>
      </c>
      <c r="T122">
        <f t="shared" si="63"/>
        <v>0</v>
      </c>
      <c r="U122">
        <f t="shared" si="64"/>
        <v>0</v>
      </c>
      <c r="V122">
        <f t="shared" si="65"/>
        <v>0</v>
      </c>
      <c r="W122">
        <f t="shared" si="66"/>
        <v>0</v>
      </c>
      <c r="X122">
        <f t="shared" si="67"/>
        <v>0</v>
      </c>
      <c r="Y122" t="e">
        <f>IF(Energy_cumulative_emissions[[#This Row],[Column2]]&gt;0,(Energy_Reg_elec*Details_GIA*$I122)+Y121,0)</f>
        <v>#VALUE!</v>
      </c>
      <c r="Z122">
        <f t="shared" si="68"/>
        <v>0</v>
      </c>
      <c r="AA122">
        <f t="shared" si="69"/>
        <v>0</v>
      </c>
      <c r="AB122">
        <f t="shared" si="70"/>
        <v>0</v>
      </c>
      <c r="AC122">
        <f t="shared" si="71"/>
        <v>0</v>
      </c>
      <c r="AD122">
        <f>IF(Energy_cumulative_emissions[[#This Row],[Column2]]&gt;0,(Energy_Gen_elec+Energy_Gen_nonelec)*Details_GIA*$I122,0)</f>
        <v>0</v>
      </c>
      <c r="AE122">
        <f>SUM(Energy_cumulative_emissions[[#This Row],[Column11]:[Column12]],Energy_cumulative_emissions[[#This Row],[Column19]:[Column20]])</f>
        <v>0</v>
      </c>
      <c r="AF122">
        <f>SUM(Energy_cumulative_emissions[[#This Row],[Column13]:[Column14]],Energy_cumulative_emissions[[#This Row],[Column21]:[Column22]])</f>
        <v>0</v>
      </c>
      <c r="AG122">
        <f>SUM(Energy_cumulative_emissions[[#This Row],[Column15]:[Column16]],Energy_cumulative_emissions[[#This Row],[Column23]:[Column24]])</f>
        <v>0</v>
      </c>
      <c r="AH122" t="e">
        <f>SUM(Energy_cumulative_emissions[[#This Row],[Column17]:[Column18]],Energy_cumulative_emissions[[#This Row],[Column25]:[Column26]])</f>
        <v>#VALUE!</v>
      </c>
      <c r="AI122">
        <f>SUM(Energy_cumulative_emissions[[#This Row],[Column11]:[Column12]],Energy_cumulative_emissions[[#This Row],[Column19]:[Column20]],-Energy_cumulative_emissions[[#This Row],[Column27]])</f>
        <v>0</v>
      </c>
      <c r="AJ122">
        <f>SUM(Energy_cumulative_emissions[[#This Row],[Column13]:[Column14]],Energy_cumulative_emissions[[#This Row],[Column21]:[Column22]],-Energy_cumulative_emissions[[#This Row],[Column28]])</f>
        <v>0</v>
      </c>
      <c r="AK122">
        <f>SUM(Energy_cumulative_emissions[[#This Row],[Column15]:[Column16]],Energy_cumulative_emissions[[#This Row],[Column23]:[Column24]],-Energy_cumulative_emissions[[#This Row],[Column29]])</f>
        <v>0</v>
      </c>
      <c r="AL122" t="e">
        <f>SUM(Energy_cumulative_emissions[[#This Row],[Column17]:[Column18]],Energy_cumulative_emissions[[#This Row],[Column25]:[Column26]],-Energy_cumulative_emissions[[#This Row],[Column30]])</f>
        <v>#VALUE!</v>
      </c>
    </row>
    <row r="123" spans="1:38">
      <c r="A123">
        <v>2135</v>
      </c>
      <c r="B123">
        <f t="shared" si="54"/>
        <v>2135</v>
      </c>
      <c r="C123" s="60">
        <v>0.51900000000000002</v>
      </c>
      <c r="D123" s="60">
        <v>0.216</v>
      </c>
      <c r="E123" s="60">
        <v>0.23300000000000001</v>
      </c>
      <c r="F123" s="60">
        <v>0.21</v>
      </c>
      <c r="G123" s="60">
        <v>0.13600000000000001</v>
      </c>
      <c r="H123" s="60">
        <v>0.21</v>
      </c>
      <c r="I123" s="60">
        <v>2.7E-2</v>
      </c>
      <c r="J123" s="60">
        <v>0.21</v>
      </c>
      <c r="K123">
        <f t="shared" si="55"/>
        <v>0</v>
      </c>
      <c r="L123">
        <f t="shared" si="56"/>
        <v>0</v>
      </c>
      <c r="M123">
        <f t="shared" si="57"/>
        <v>0</v>
      </c>
      <c r="N123">
        <f t="shared" si="58"/>
        <v>0</v>
      </c>
      <c r="O123">
        <f t="shared" si="59"/>
        <v>0</v>
      </c>
      <c r="P123">
        <f t="shared" si="60"/>
        <v>0</v>
      </c>
      <c r="Q123" t="e">
        <f>IF(Energy_cumulative_emissions[[#This Row],[Column2]]&gt;0,(Energy_Reg_elec*Details_GIA*$I123)+Q122,0)</f>
        <v>#VALUE!</v>
      </c>
      <c r="R123">
        <f t="shared" si="61"/>
        <v>0</v>
      </c>
      <c r="S123">
        <f t="shared" si="62"/>
        <v>0</v>
      </c>
      <c r="T123">
        <f t="shared" si="63"/>
        <v>0</v>
      </c>
      <c r="U123">
        <f t="shared" si="64"/>
        <v>0</v>
      </c>
      <c r="V123">
        <f t="shared" si="65"/>
        <v>0</v>
      </c>
      <c r="W123">
        <f t="shared" si="66"/>
        <v>0</v>
      </c>
      <c r="X123">
        <f t="shared" si="67"/>
        <v>0</v>
      </c>
      <c r="Y123" t="e">
        <f>IF(Energy_cumulative_emissions[[#This Row],[Column2]]&gt;0,(Energy_Reg_elec*Details_GIA*$I123)+Y122,0)</f>
        <v>#VALUE!</v>
      </c>
      <c r="Z123">
        <f t="shared" si="68"/>
        <v>0</v>
      </c>
      <c r="AA123">
        <f t="shared" si="69"/>
        <v>0</v>
      </c>
      <c r="AB123">
        <f t="shared" si="70"/>
        <v>0</v>
      </c>
      <c r="AC123">
        <f t="shared" si="71"/>
        <v>0</v>
      </c>
      <c r="AD123">
        <f>IF(Energy_cumulative_emissions[[#This Row],[Column2]]&gt;0,(Energy_Gen_elec+Energy_Gen_nonelec)*Details_GIA*$I123,0)</f>
        <v>0</v>
      </c>
      <c r="AE123">
        <f>SUM(Energy_cumulative_emissions[[#This Row],[Column11]:[Column12]],Energy_cumulative_emissions[[#This Row],[Column19]:[Column20]])</f>
        <v>0</v>
      </c>
      <c r="AF123">
        <f>SUM(Energy_cumulative_emissions[[#This Row],[Column13]:[Column14]],Energy_cumulative_emissions[[#This Row],[Column21]:[Column22]])</f>
        <v>0</v>
      </c>
      <c r="AG123">
        <f>SUM(Energy_cumulative_emissions[[#This Row],[Column15]:[Column16]],Energy_cumulative_emissions[[#This Row],[Column23]:[Column24]])</f>
        <v>0</v>
      </c>
      <c r="AH123" t="e">
        <f>SUM(Energy_cumulative_emissions[[#This Row],[Column17]:[Column18]],Energy_cumulative_emissions[[#This Row],[Column25]:[Column26]])</f>
        <v>#VALUE!</v>
      </c>
      <c r="AI123">
        <f>SUM(Energy_cumulative_emissions[[#This Row],[Column11]:[Column12]],Energy_cumulative_emissions[[#This Row],[Column19]:[Column20]],-Energy_cumulative_emissions[[#This Row],[Column27]])</f>
        <v>0</v>
      </c>
      <c r="AJ123">
        <f>SUM(Energy_cumulative_emissions[[#This Row],[Column13]:[Column14]],Energy_cumulative_emissions[[#This Row],[Column21]:[Column22]],-Energy_cumulative_emissions[[#This Row],[Column28]])</f>
        <v>0</v>
      </c>
      <c r="AK123">
        <f>SUM(Energy_cumulative_emissions[[#This Row],[Column15]:[Column16]],Energy_cumulative_emissions[[#This Row],[Column23]:[Column24]],-Energy_cumulative_emissions[[#This Row],[Column29]])</f>
        <v>0</v>
      </c>
      <c r="AL123" t="e">
        <f>SUM(Energy_cumulative_emissions[[#This Row],[Column17]:[Column18]],Energy_cumulative_emissions[[#This Row],[Column25]:[Column26]],-Energy_cumulative_emissions[[#This Row],[Column30]])</f>
        <v>#VALUE!</v>
      </c>
    </row>
    <row r="124" spans="1:38">
      <c r="A124">
        <v>2136</v>
      </c>
      <c r="B124">
        <f t="shared" si="54"/>
        <v>2136</v>
      </c>
      <c r="C124" s="60">
        <v>0.51900000000000002</v>
      </c>
      <c r="D124" s="60">
        <v>0.216</v>
      </c>
      <c r="E124" s="60">
        <v>0.23300000000000001</v>
      </c>
      <c r="F124" s="60">
        <v>0.21</v>
      </c>
      <c r="G124" s="60">
        <v>0.13600000000000001</v>
      </c>
      <c r="H124" s="60">
        <v>0.21</v>
      </c>
      <c r="I124" s="60">
        <v>2.7E-2</v>
      </c>
      <c r="J124" s="60">
        <v>0.21</v>
      </c>
      <c r="K124">
        <f t="shared" si="55"/>
        <v>0</v>
      </c>
      <c r="L124">
        <f t="shared" si="56"/>
        <v>0</v>
      </c>
      <c r="M124">
        <f t="shared" si="57"/>
        <v>0</v>
      </c>
      <c r="N124">
        <f t="shared" si="58"/>
        <v>0</v>
      </c>
      <c r="O124">
        <f t="shared" si="59"/>
        <v>0</v>
      </c>
      <c r="P124">
        <f t="shared" si="60"/>
        <v>0</v>
      </c>
      <c r="Q124" t="e">
        <f>IF(Energy_cumulative_emissions[[#This Row],[Column2]]&gt;0,(Energy_Reg_elec*Details_GIA*$I124)+Q123,0)</f>
        <v>#VALUE!</v>
      </c>
      <c r="R124">
        <f t="shared" si="61"/>
        <v>0</v>
      </c>
      <c r="S124">
        <f t="shared" si="62"/>
        <v>0</v>
      </c>
      <c r="T124">
        <f t="shared" si="63"/>
        <v>0</v>
      </c>
      <c r="U124">
        <f t="shared" si="64"/>
        <v>0</v>
      </c>
      <c r="V124">
        <f t="shared" si="65"/>
        <v>0</v>
      </c>
      <c r="W124">
        <f t="shared" si="66"/>
        <v>0</v>
      </c>
      <c r="X124">
        <f t="shared" si="67"/>
        <v>0</v>
      </c>
      <c r="Y124" t="e">
        <f>IF(Energy_cumulative_emissions[[#This Row],[Column2]]&gt;0,(Energy_Reg_elec*Details_GIA*$I124)+Y123,0)</f>
        <v>#VALUE!</v>
      </c>
      <c r="Z124">
        <f t="shared" si="68"/>
        <v>0</v>
      </c>
      <c r="AA124">
        <f t="shared" si="69"/>
        <v>0</v>
      </c>
      <c r="AB124">
        <f t="shared" si="70"/>
        <v>0</v>
      </c>
      <c r="AC124">
        <f t="shared" si="71"/>
        <v>0</v>
      </c>
      <c r="AD124">
        <f>IF(Energy_cumulative_emissions[[#This Row],[Column2]]&gt;0,(Energy_Gen_elec+Energy_Gen_nonelec)*Details_GIA*$I124,0)</f>
        <v>0</v>
      </c>
      <c r="AE124">
        <f>SUM(Energy_cumulative_emissions[[#This Row],[Column11]:[Column12]],Energy_cumulative_emissions[[#This Row],[Column19]:[Column20]])</f>
        <v>0</v>
      </c>
      <c r="AF124">
        <f>SUM(Energy_cumulative_emissions[[#This Row],[Column13]:[Column14]],Energy_cumulative_emissions[[#This Row],[Column21]:[Column22]])</f>
        <v>0</v>
      </c>
      <c r="AG124">
        <f>SUM(Energy_cumulative_emissions[[#This Row],[Column15]:[Column16]],Energy_cumulative_emissions[[#This Row],[Column23]:[Column24]])</f>
        <v>0</v>
      </c>
      <c r="AH124" t="e">
        <f>SUM(Energy_cumulative_emissions[[#This Row],[Column17]:[Column18]],Energy_cumulative_emissions[[#This Row],[Column25]:[Column26]])</f>
        <v>#VALUE!</v>
      </c>
      <c r="AI124">
        <f>SUM(Energy_cumulative_emissions[[#This Row],[Column11]:[Column12]],Energy_cumulative_emissions[[#This Row],[Column19]:[Column20]],-Energy_cumulative_emissions[[#This Row],[Column27]])</f>
        <v>0</v>
      </c>
      <c r="AJ124">
        <f>SUM(Energy_cumulative_emissions[[#This Row],[Column13]:[Column14]],Energy_cumulative_emissions[[#This Row],[Column21]:[Column22]],-Energy_cumulative_emissions[[#This Row],[Column28]])</f>
        <v>0</v>
      </c>
      <c r="AK124">
        <f>SUM(Energy_cumulative_emissions[[#This Row],[Column15]:[Column16]],Energy_cumulative_emissions[[#This Row],[Column23]:[Column24]],-Energy_cumulative_emissions[[#This Row],[Column29]])</f>
        <v>0</v>
      </c>
      <c r="AL124" t="e">
        <f>SUM(Energy_cumulative_emissions[[#This Row],[Column17]:[Column18]],Energy_cumulative_emissions[[#This Row],[Column25]:[Column26]],-Energy_cumulative_emissions[[#This Row],[Column30]])</f>
        <v>#VALUE!</v>
      </c>
    </row>
    <row r="125" spans="1:38">
      <c r="A125">
        <v>2137</v>
      </c>
      <c r="B125">
        <f t="shared" si="54"/>
        <v>2137</v>
      </c>
      <c r="C125" s="60">
        <v>0.51900000000000002</v>
      </c>
      <c r="D125" s="60">
        <v>0.216</v>
      </c>
      <c r="E125" s="60">
        <v>0.23300000000000001</v>
      </c>
      <c r="F125" s="60">
        <v>0.21</v>
      </c>
      <c r="G125" s="60">
        <v>0.13600000000000001</v>
      </c>
      <c r="H125" s="60">
        <v>0.21</v>
      </c>
      <c r="I125" s="60">
        <v>2.7E-2</v>
      </c>
      <c r="J125" s="60">
        <v>0.21</v>
      </c>
      <c r="K125">
        <f t="shared" si="55"/>
        <v>0</v>
      </c>
      <c r="L125">
        <f t="shared" si="56"/>
        <v>0</v>
      </c>
      <c r="M125">
        <f t="shared" si="57"/>
        <v>0</v>
      </c>
      <c r="N125">
        <f t="shared" si="58"/>
        <v>0</v>
      </c>
      <c r="O125">
        <f t="shared" si="59"/>
        <v>0</v>
      </c>
      <c r="P125">
        <f t="shared" si="60"/>
        <v>0</v>
      </c>
      <c r="Q125" t="e">
        <f>IF(Energy_cumulative_emissions[[#This Row],[Column2]]&gt;0,(Energy_Reg_elec*Details_GIA*$I125)+Q124,0)</f>
        <v>#VALUE!</v>
      </c>
      <c r="R125">
        <f t="shared" si="61"/>
        <v>0</v>
      </c>
      <c r="S125">
        <f t="shared" si="62"/>
        <v>0</v>
      </c>
      <c r="T125">
        <f t="shared" si="63"/>
        <v>0</v>
      </c>
      <c r="U125">
        <f t="shared" si="64"/>
        <v>0</v>
      </c>
      <c r="V125">
        <f t="shared" si="65"/>
        <v>0</v>
      </c>
      <c r="W125">
        <f t="shared" si="66"/>
        <v>0</v>
      </c>
      <c r="X125">
        <f t="shared" si="67"/>
        <v>0</v>
      </c>
      <c r="Y125" t="e">
        <f>IF(Energy_cumulative_emissions[[#This Row],[Column2]]&gt;0,(Energy_Reg_elec*Details_GIA*$I125)+Y124,0)</f>
        <v>#VALUE!</v>
      </c>
      <c r="Z125">
        <f t="shared" si="68"/>
        <v>0</v>
      </c>
      <c r="AA125">
        <f t="shared" si="69"/>
        <v>0</v>
      </c>
      <c r="AB125">
        <f t="shared" si="70"/>
        <v>0</v>
      </c>
      <c r="AC125">
        <f t="shared" si="71"/>
        <v>0</v>
      </c>
      <c r="AD125">
        <f>IF(Energy_cumulative_emissions[[#This Row],[Column2]]&gt;0,(Energy_Gen_elec+Energy_Gen_nonelec)*Details_GIA*$I125,0)</f>
        <v>0</v>
      </c>
      <c r="AE125">
        <f>SUM(Energy_cumulative_emissions[[#This Row],[Column11]:[Column12]],Energy_cumulative_emissions[[#This Row],[Column19]:[Column20]])</f>
        <v>0</v>
      </c>
      <c r="AF125">
        <f>SUM(Energy_cumulative_emissions[[#This Row],[Column13]:[Column14]],Energy_cumulative_emissions[[#This Row],[Column21]:[Column22]])</f>
        <v>0</v>
      </c>
      <c r="AG125">
        <f>SUM(Energy_cumulative_emissions[[#This Row],[Column15]:[Column16]],Energy_cumulative_emissions[[#This Row],[Column23]:[Column24]])</f>
        <v>0</v>
      </c>
      <c r="AH125" t="e">
        <f>SUM(Energy_cumulative_emissions[[#This Row],[Column17]:[Column18]],Energy_cumulative_emissions[[#This Row],[Column25]:[Column26]])</f>
        <v>#VALUE!</v>
      </c>
      <c r="AI125">
        <f>SUM(Energy_cumulative_emissions[[#This Row],[Column11]:[Column12]],Energy_cumulative_emissions[[#This Row],[Column19]:[Column20]],-Energy_cumulative_emissions[[#This Row],[Column27]])</f>
        <v>0</v>
      </c>
      <c r="AJ125">
        <f>SUM(Energy_cumulative_emissions[[#This Row],[Column13]:[Column14]],Energy_cumulative_emissions[[#This Row],[Column21]:[Column22]],-Energy_cumulative_emissions[[#This Row],[Column28]])</f>
        <v>0</v>
      </c>
      <c r="AK125">
        <f>SUM(Energy_cumulative_emissions[[#This Row],[Column15]:[Column16]],Energy_cumulative_emissions[[#This Row],[Column23]:[Column24]],-Energy_cumulative_emissions[[#This Row],[Column29]])</f>
        <v>0</v>
      </c>
      <c r="AL125" t="e">
        <f>SUM(Energy_cumulative_emissions[[#This Row],[Column17]:[Column18]],Energy_cumulative_emissions[[#This Row],[Column25]:[Column26]],-Energy_cumulative_emissions[[#This Row],[Column30]])</f>
        <v>#VALUE!</v>
      </c>
    </row>
    <row r="126" spans="1:38">
      <c r="A126">
        <v>2138</v>
      </c>
      <c r="B126">
        <f t="shared" si="54"/>
        <v>2138</v>
      </c>
      <c r="C126" s="60">
        <v>0.51900000000000002</v>
      </c>
      <c r="D126" s="60">
        <v>0.216</v>
      </c>
      <c r="E126" s="60">
        <v>0.23300000000000001</v>
      </c>
      <c r="F126" s="60">
        <v>0.21</v>
      </c>
      <c r="G126" s="60">
        <v>0.13600000000000001</v>
      </c>
      <c r="H126" s="60">
        <v>0.21</v>
      </c>
      <c r="I126" s="60">
        <v>2.7E-2</v>
      </c>
      <c r="J126" s="60">
        <v>0.21</v>
      </c>
      <c r="K126">
        <f t="shared" si="55"/>
        <v>0</v>
      </c>
      <c r="L126">
        <f t="shared" si="56"/>
        <v>0</v>
      </c>
      <c r="M126">
        <f t="shared" si="57"/>
        <v>0</v>
      </c>
      <c r="N126">
        <f t="shared" si="58"/>
        <v>0</v>
      </c>
      <c r="O126">
        <f t="shared" si="59"/>
        <v>0</v>
      </c>
      <c r="P126">
        <f t="shared" si="60"/>
        <v>0</v>
      </c>
      <c r="Q126" t="e">
        <f>IF(Energy_cumulative_emissions[[#This Row],[Column2]]&gt;0,(Energy_Reg_elec*Details_GIA*$I126)+Q125,0)</f>
        <v>#VALUE!</v>
      </c>
      <c r="R126">
        <f t="shared" si="61"/>
        <v>0</v>
      </c>
      <c r="S126">
        <f t="shared" si="62"/>
        <v>0</v>
      </c>
      <c r="T126">
        <f t="shared" si="63"/>
        <v>0</v>
      </c>
      <c r="U126">
        <f t="shared" si="64"/>
        <v>0</v>
      </c>
      <c r="V126">
        <f t="shared" si="65"/>
        <v>0</v>
      </c>
      <c r="W126">
        <f t="shared" si="66"/>
        <v>0</v>
      </c>
      <c r="X126">
        <f t="shared" si="67"/>
        <v>0</v>
      </c>
      <c r="Y126" t="e">
        <f>IF(Energy_cumulative_emissions[[#This Row],[Column2]]&gt;0,(Energy_Reg_elec*Details_GIA*$I126)+Y125,0)</f>
        <v>#VALUE!</v>
      </c>
      <c r="Z126">
        <f t="shared" si="68"/>
        <v>0</v>
      </c>
      <c r="AA126">
        <f t="shared" si="69"/>
        <v>0</v>
      </c>
      <c r="AB126">
        <f t="shared" si="70"/>
        <v>0</v>
      </c>
      <c r="AC126">
        <f t="shared" si="71"/>
        <v>0</v>
      </c>
      <c r="AD126">
        <f>IF(Energy_cumulative_emissions[[#This Row],[Column2]]&gt;0,(Energy_Gen_elec+Energy_Gen_nonelec)*Details_GIA*$I126,0)</f>
        <v>0</v>
      </c>
      <c r="AE126">
        <f>SUM(Energy_cumulative_emissions[[#This Row],[Column11]:[Column12]],Energy_cumulative_emissions[[#This Row],[Column19]:[Column20]])</f>
        <v>0</v>
      </c>
      <c r="AF126">
        <f>SUM(Energy_cumulative_emissions[[#This Row],[Column13]:[Column14]],Energy_cumulative_emissions[[#This Row],[Column21]:[Column22]])</f>
        <v>0</v>
      </c>
      <c r="AG126">
        <f>SUM(Energy_cumulative_emissions[[#This Row],[Column15]:[Column16]],Energy_cumulative_emissions[[#This Row],[Column23]:[Column24]])</f>
        <v>0</v>
      </c>
      <c r="AH126" t="e">
        <f>SUM(Energy_cumulative_emissions[[#This Row],[Column17]:[Column18]],Energy_cumulative_emissions[[#This Row],[Column25]:[Column26]])</f>
        <v>#VALUE!</v>
      </c>
      <c r="AI126">
        <f>SUM(Energy_cumulative_emissions[[#This Row],[Column11]:[Column12]],Energy_cumulative_emissions[[#This Row],[Column19]:[Column20]],-Energy_cumulative_emissions[[#This Row],[Column27]])</f>
        <v>0</v>
      </c>
      <c r="AJ126">
        <f>SUM(Energy_cumulative_emissions[[#This Row],[Column13]:[Column14]],Energy_cumulative_emissions[[#This Row],[Column21]:[Column22]],-Energy_cumulative_emissions[[#This Row],[Column28]])</f>
        <v>0</v>
      </c>
      <c r="AK126">
        <f>SUM(Energy_cumulative_emissions[[#This Row],[Column15]:[Column16]],Energy_cumulative_emissions[[#This Row],[Column23]:[Column24]],-Energy_cumulative_emissions[[#This Row],[Column29]])</f>
        <v>0</v>
      </c>
      <c r="AL126" t="e">
        <f>SUM(Energy_cumulative_emissions[[#This Row],[Column17]:[Column18]],Energy_cumulative_emissions[[#This Row],[Column25]:[Column26]],-Energy_cumulative_emissions[[#This Row],[Column30]])</f>
        <v>#VALUE!</v>
      </c>
    </row>
    <row r="127" spans="1:38">
      <c r="A127">
        <v>2139</v>
      </c>
      <c r="B127">
        <f t="shared" si="54"/>
        <v>2139</v>
      </c>
      <c r="C127" s="60">
        <v>0.51900000000000002</v>
      </c>
      <c r="D127" s="60">
        <v>0.216</v>
      </c>
      <c r="E127" s="60">
        <v>0.23300000000000001</v>
      </c>
      <c r="F127" s="60">
        <v>0.21</v>
      </c>
      <c r="G127" s="60">
        <v>0.13600000000000001</v>
      </c>
      <c r="H127" s="60">
        <v>0.21</v>
      </c>
      <c r="I127" s="60">
        <v>2.7E-2</v>
      </c>
      <c r="J127" s="60">
        <v>0.21</v>
      </c>
      <c r="K127">
        <f t="shared" si="55"/>
        <v>0</v>
      </c>
      <c r="L127">
        <f t="shared" si="56"/>
        <v>0</v>
      </c>
      <c r="M127">
        <f t="shared" si="57"/>
        <v>0</v>
      </c>
      <c r="N127">
        <f t="shared" si="58"/>
        <v>0</v>
      </c>
      <c r="O127">
        <f t="shared" si="59"/>
        <v>0</v>
      </c>
      <c r="P127">
        <f t="shared" si="60"/>
        <v>0</v>
      </c>
      <c r="Q127" t="e">
        <f>IF(Energy_cumulative_emissions[[#This Row],[Column2]]&gt;0,(Energy_Reg_elec*Details_GIA*$I127)+Q126,0)</f>
        <v>#VALUE!</v>
      </c>
      <c r="R127">
        <f t="shared" si="61"/>
        <v>0</v>
      </c>
      <c r="S127">
        <f t="shared" si="62"/>
        <v>0</v>
      </c>
      <c r="T127">
        <f t="shared" si="63"/>
        <v>0</v>
      </c>
      <c r="U127">
        <f t="shared" si="64"/>
        <v>0</v>
      </c>
      <c r="V127">
        <f t="shared" si="65"/>
        <v>0</v>
      </c>
      <c r="W127">
        <f t="shared" si="66"/>
        <v>0</v>
      </c>
      <c r="X127">
        <f t="shared" si="67"/>
        <v>0</v>
      </c>
      <c r="Y127" t="e">
        <f>IF(Energy_cumulative_emissions[[#This Row],[Column2]]&gt;0,(Energy_Reg_elec*Details_GIA*$I127)+Y126,0)</f>
        <v>#VALUE!</v>
      </c>
      <c r="Z127">
        <f t="shared" si="68"/>
        <v>0</v>
      </c>
      <c r="AA127">
        <f t="shared" si="69"/>
        <v>0</v>
      </c>
      <c r="AB127">
        <f t="shared" si="70"/>
        <v>0</v>
      </c>
      <c r="AC127">
        <f t="shared" si="71"/>
        <v>0</v>
      </c>
      <c r="AD127">
        <f>IF(Energy_cumulative_emissions[[#This Row],[Column2]]&gt;0,(Energy_Gen_elec+Energy_Gen_nonelec)*Details_GIA*$I127,0)</f>
        <v>0</v>
      </c>
      <c r="AE127">
        <f>SUM(Energy_cumulative_emissions[[#This Row],[Column11]:[Column12]],Energy_cumulative_emissions[[#This Row],[Column19]:[Column20]])</f>
        <v>0</v>
      </c>
      <c r="AF127">
        <f>SUM(Energy_cumulative_emissions[[#This Row],[Column13]:[Column14]],Energy_cumulative_emissions[[#This Row],[Column21]:[Column22]])</f>
        <v>0</v>
      </c>
      <c r="AG127">
        <f>SUM(Energy_cumulative_emissions[[#This Row],[Column15]:[Column16]],Energy_cumulative_emissions[[#This Row],[Column23]:[Column24]])</f>
        <v>0</v>
      </c>
      <c r="AH127" t="e">
        <f>SUM(Energy_cumulative_emissions[[#This Row],[Column17]:[Column18]],Energy_cumulative_emissions[[#This Row],[Column25]:[Column26]])</f>
        <v>#VALUE!</v>
      </c>
      <c r="AI127">
        <f>SUM(Energy_cumulative_emissions[[#This Row],[Column11]:[Column12]],Energy_cumulative_emissions[[#This Row],[Column19]:[Column20]],-Energy_cumulative_emissions[[#This Row],[Column27]])</f>
        <v>0</v>
      </c>
      <c r="AJ127">
        <f>SUM(Energy_cumulative_emissions[[#This Row],[Column13]:[Column14]],Energy_cumulative_emissions[[#This Row],[Column21]:[Column22]],-Energy_cumulative_emissions[[#This Row],[Column28]])</f>
        <v>0</v>
      </c>
      <c r="AK127">
        <f>SUM(Energy_cumulative_emissions[[#This Row],[Column15]:[Column16]],Energy_cumulative_emissions[[#This Row],[Column23]:[Column24]],-Energy_cumulative_emissions[[#This Row],[Column29]])</f>
        <v>0</v>
      </c>
      <c r="AL127" t="e">
        <f>SUM(Energy_cumulative_emissions[[#This Row],[Column17]:[Column18]],Energy_cumulative_emissions[[#This Row],[Column25]:[Column26]],-Energy_cumulative_emissions[[#This Row],[Column30]])</f>
        <v>#VALUE!</v>
      </c>
    </row>
    <row r="128" spans="1:38">
      <c r="A128">
        <v>2140</v>
      </c>
      <c r="B128">
        <f t="shared" si="54"/>
        <v>2140</v>
      </c>
      <c r="C128" s="60">
        <v>0.51900000000000002</v>
      </c>
      <c r="D128" s="60">
        <v>0.216</v>
      </c>
      <c r="E128" s="60">
        <v>0.23300000000000001</v>
      </c>
      <c r="F128" s="60">
        <v>0.21</v>
      </c>
      <c r="G128" s="60">
        <v>0.13600000000000001</v>
      </c>
      <c r="H128" s="60">
        <v>0.21</v>
      </c>
      <c r="I128" s="60">
        <v>2.7E-2</v>
      </c>
      <c r="J128" s="60">
        <v>0.21</v>
      </c>
      <c r="K128">
        <f t="shared" si="55"/>
        <v>0</v>
      </c>
      <c r="L128">
        <f t="shared" si="56"/>
        <v>0</v>
      </c>
      <c r="M128">
        <f t="shared" si="57"/>
        <v>0</v>
      </c>
      <c r="N128">
        <f t="shared" si="58"/>
        <v>0</v>
      </c>
      <c r="O128">
        <f t="shared" si="59"/>
        <v>0</v>
      </c>
      <c r="P128">
        <f t="shared" si="60"/>
        <v>0</v>
      </c>
      <c r="Q128" t="e">
        <f>IF(Energy_cumulative_emissions[[#This Row],[Column2]]&gt;0,(Energy_Reg_elec*Details_GIA*$I128)+Q127,0)</f>
        <v>#VALUE!</v>
      </c>
      <c r="R128">
        <f t="shared" si="61"/>
        <v>0</v>
      </c>
      <c r="S128">
        <f t="shared" si="62"/>
        <v>0</v>
      </c>
      <c r="T128">
        <f t="shared" si="63"/>
        <v>0</v>
      </c>
      <c r="U128">
        <f t="shared" si="64"/>
        <v>0</v>
      </c>
      <c r="V128">
        <f t="shared" si="65"/>
        <v>0</v>
      </c>
      <c r="W128">
        <f t="shared" si="66"/>
        <v>0</v>
      </c>
      <c r="X128">
        <f t="shared" si="67"/>
        <v>0</v>
      </c>
      <c r="Y128" t="e">
        <f>IF(Energy_cumulative_emissions[[#This Row],[Column2]]&gt;0,(Energy_Reg_elec*Details_GIA*$I128)+Y127,0)</f>
        <v>#VALUE!</v>
      </c>
      <c r="Z128">
        <f t="shared" si="68"/>
        <v>0</v>
      </c>
      <c r="AA128">
        <f t="shared" si="69"/>
        <v>0</v>
      </c>
      <c r="AB128">
        <f t="shared" si="70"/>
        <v>0</v>
      </c>
      <c r="AC128">
        <f t="shared" si="71"/>
        <v>0</v>
      </c>
      <c r="AD128">
        <f>IF(Energy_cumulative_emissions[[#This Row],[Column2]]&gt;0,(Energy_Gen_elec+Energy_Gen_nonelec)*Details_GIA*$I128,0)</f>
        <v>0</v>
      </c>
      <c r="AE128">
        <f>SUM(Energy_cumulative_emissions[[#This Row],[Column11]:[Column12]],Energy_cumulative_emissions[[#This Row],[Column19]:[Column20]])</f>
        <v>0</v>
      </c>
      <c r="AF128">
        <f>SUM(Energy_cumulative_emissions[[#This Row],[Column13]:[Column14]],Energy_cumulative_emissions[[#This Row],[Column21]:[Column22]])</f>
        <v>0</v>
      </c>
      <c r="AG128">
        <f>SUM(Energy_cumulative_emissions[[#This Row],[Column15]:[Column16]],Energy_cumulative_emissions[[#This Row],[Column23]:[Column24]])</f>
        <v>0</v>
      </c>
      <c r="AH128" t="e">
        <f>SUM(Energy_cumulative_emissions[[#This Row],[Column17]:[Column18]],Energy_cumulative_emissions[[#This Row],[Column25]:[Column26]])</f>
        <v>#VALUE!</v>
      </c>
      <c r="AI128">
        <f>SUM(Energy_cumulative_emissions[[#This Row],[Column11]:[Column12]],Energy_cumulative_emissions[[#This Row],[Column19]:[Column20]],-Energy_cumulative_emissions[[#This Row],[Column27]])</f>
        <v>0</v>
      </c>
      <c r="AJ128">
        <f>SUM(Energy_cumulative_emissions[[#This Row],[Column13]:[Column14]],Energy_cumulative_emissions[[#This Row],[Column21]:[Column22]],-Energy_cumulative_emissions[[#This Row],[Column28]])</f>
        <v>0</v>
      </c>
      <c r="AK128">
        <f>SUM(Energy_cumulative_emissions[[#This Row],[Column15]:[Column16]],Energy_cumulative_emissions[[#This Row],[Column23]:[Column24]],-Energy_cumulative_emissions[[#This Row],[Column29]])</f>
        <v>0</v>
      </c>
      <c r="AL128" t="e">
        <f>SUM(Energy_cumulative_emissions[[#This Row],[Column17]:[Column18]],Energy_cumulative_emissions[[#This Row],[Column25]:[Column26]],-Energy_cumulative_emissions[[#This Row],[Column30]])</f>
        <v>#VALUE!</v>
      </c>
    </row>
    <row r="129" spans="1:38">
      <c r="A129">
        <v>2141</v>
      </c>
      <c r="B129">
        <f t="shared" si="54"/>
        <v>2141</v>
      </c>
      <c r="C129" s="60">
        <v>0.51900000000000002</v>
      </c>
      <c r="D129" s="60">
        <v>0.216</v>
      </c>
      <c r="E129" s="60">
        <v>0.23300000000000001</v>
      </c>
      <c r="F129" s="60">
        <v>0.21</v>
      </c>
      <c r="G129" s="60">
        <v>0.13600000000000001</v>
      </c>
      <c r="H129" s="60">
        <v>0.21</v>
      </c>
      <c r="I129" s="60">
        <v>2.7E-2</v>
      </c>
      <c r="J129" s="60">
        <v>0.21</v>
      </c>
      <c r="K129">
        <f t="shared" si="55"/>
        <v>0</v>
      </c>
      <c r="L129">
        <f t="shared" si="56"/>
        <v>0</v>
      </c>
      <c r="M129">
        <f t="shared" si="57"/>
        <v>0</v>
      </c>
      <c r="N129">
        <f t="shared" si="58"/>
        <v>0</v>
      </c>
      <c r="O129">
        <f t="shared" si="59"/>
        <v>0</v>
      </c>
      <c r="P129">
        <f t="shared" si="60"/>
        <v>0</v>
      </c>
      <c r="Q129" t="e">
        <f>IF(Energy_cumulative_emissions[[#This Row],[Column2]]&gt;0,(Energy_Reg_elec*Details_GIA*$I129)+Q128,0)</f>
        <v>#VALUE!</v>
      </c>
      <c r="R129">
        <f t="shared" si="61"/>
        <v>0</v>
      </c>
      <c r="S129">
        <f t="shared" si="62"/>
        <v>0</v>
      </c>
      <c r="T129">
        <f t="shared" si="63"/>
        <v>0</v>
      </c>
      <c r="U129">
        <f t="shared" si="64"/>
        <v>0</v>
      </c>
      <c r="V129">
        <f t="shared" si="65"/>
        <v>0</v>
      </c>
      <c r="W129">
        <f t="shared" si="66"/>
        <v>0</v>
      </c>
      <c r="X129">
        <f t="shared" si="67"/>
        <v>0</v>
      </c>
      <c r="Y129" t="e">
        <f>IF(Energy_cumulative_emissions[[#This Row],[Column2]]&gt;0,(Energy_Reg_elec*Details_GIA*$I129)+Y128,0)</f>
        <v>#VALUE!</v>
      </c>
      <c r="Z129">
        <f t="shared" si="68"/>
        <v>0</v>
      </c>
      <c r="AA129">
        <f t="shared" si="69"/>
        <v>0</v>
      </c>
      <c r="AB129">
        <f t="shared" si="70"/>
        <v>0</v>
      </c>
      <c r="AC129">
        <f t="shared" si="71"/>
        <v>0</v>
      </c>
      <c r="AD129">
        <f>IF(Energy_cumulative_emissions[[#This Row],[Column2]]&gt;0,(Energy_Gen_elec+Energy_Gen_nonelec)*Details_GIA*$I129,0)</f>
        <v>0</v>
      </c>
      <c r="AE129">
        <f>SUM(Energy_cumulative_emissions[[#This Row],[Column11]:[Column12]],Energy_cumulative_emissions[[#This Row],[Column19]:[Column20]])</f>
        <v>0</v>
      </c>
      <c r="AF129">
        <f>SUM(Energy_cumulative_emissions[[#This Row],[Column13]:[Column14]],Energy_cumulative_emissions[[#This Row],[Column21]:[Column22]])</f>
        <v>0</v>
      </c>
      <c r="AG129">
        <f>SUM(Energy_cumulative_emissions[[#This Row],[Column15]:[Column16]],Energy_cumulative_emissions[[#This Row],[Column23]:[Column24]])</f>
        <v>0</v>
      </c>
      <c r="AH129" t="e">
        <f>SUM(Energy_cumulative_emissions[[#This Row],[Column17]:[Column18]],Energy_cumulative_emissions[[#This Row],[Column25]:[Column26]])</f>
        <v>#VALUE!</v>
      </c>
      <c r="AI129">
        <f>SUM(Energy_cumulative_emissions[[#This Row],[Column11]:[Column12]],Energy_cumulative_emissions[[#This Row],[Column19]:[Column20]],-Energy_cumulative_emissions[[#This Row],[Column27]])</f>
        <v>0</v>
      </c>
      <c r="AJ129">
        <f>SUM(Energy_cumulative_emissions[[#This Row],[Column13]:[Column14]],Energy_cumulative_emissions[[#This Row],[Column21]:[Column22]],-Energy_cumulative_emissions[[#This Row],[Column28]])</f>
        <v>0</v>
      </c>
      <c r="AK129">
        <f>SUM(Energy_cumulative_emissions[[#This Row],[Column15]:[Column16]],Energy_cumulative_emissions[[#This Row],[Column23]:[Column24]],-Energy_cumulative_emissions[[#This Row],[Column29]])</f>
        <v>0</v>
      </c>
      <c r="AL129" t="e">
        <f>SUM(Energy_cumulative_emissions[[#This Row],[Column17]:[Column18]],Energy_cumulative_emissions[[#This Row],[Column25]:[Column26]],-Energy_cumulative_emissions[[#This Row],[Column30]])</f>
        <v>#VALUE!</v>
      </c>
    </row>
    <row r="130" spans="1:38">
      <c r="A130">
        <v>2142</v>
      </c>
      <c r="B130">
        <f t="shared" si="54"/>
        <v>2142</v>
      </c>
      <c r="C130" s="60">
        <v>0.51900000000000002</v>
      </c>
      <c r="D130" s="60">
        <v>0.216</v>
      </c>
      <c r="E130" s="60">
        <v>0.23300000000000001</v>
      </c>
      <c r="F130" s="60">
        <v>0.21</v>
      </c>
      <c r="G130" s="60">
        <v>0.13600000000000001</v>
      </c>
      <c r="H130" s="60">
        <v>0.21</v>
      </c>
      <c r="I130" s="60">
        <v>2.7E-2</v>
      </c>
      <c r="J130" s="60">
        <v>0.21</v>
      </c>
      <c r="K130">
        <f t="shared" si="55"/>
        <v>0</v>
      </c>
      <c r="L130">
        <f t="shared" si="56"/>
        <v>0</v>
      </c>
      <c r="M130">
        <f t="shared" si="57"/>
        <v>0</v>
      </c>
      <c r="N130">
        <f t="shared" si="58"/>
        <v>0</v>
      </c>
      <c r="O130">
        <f t="shared" si="59"/>
        <v>0</v>
      </c>
      <c r="P130">
        <f t="shared" si="60"/>
        <v>0</v>
      </c>
      <c r="Q130" t="e">
        <f>IF(Energy_cumulative_emissions[[#This Row],[Column2]]&gt;0,(Energy_Reg_elec*Details_GIA*$I130)+Q129,0)</f>
        <v>#VALUE!</v>
      </c>
      <c r="R130">
        <f t="shared" si="61"/>
        <v>0</v>
      </c>
      <c r="S130">
        <f t="shared" si="62"/>
        <v>0</v>
      </c>
      <c r="T130">
        <f t="shared" si="63"/>
        <v>0</v>
      </c>
      <c r="U130">
        <f t="shared" si="64"/>
        <v>0</v>
      </c>
      <c r="V130">
        <f t="shared" si="65"/>
        <v>0</v>
      </c>
      <c r="W130">
        <f t="shared" si="66"/>
        <v>0</v>
      </c>
      <c r="X130">
        <f t="shared" si="67"/>
        <v>0</v>
      </c>
      <c r="Y130" t="e">
        <f>IF(Energy_cumulative_emissions[[#This Row],[Column2]]&gt;0,(Energy_Reg_elec*Details_GIA*$I130)+Y129,0)</f>
        <v>#VALUE!</v>
      </c>
      <c r="Z130">
        <f t="shared" si="68"/>
        <v>0</v>
      </c>
      <c r="AA130">
        <f t="shared" si="69"/>
        <v>0</v>
      </c>
      <c r="AB130">
        <f t="shared" si="70"/>
        <v>0</v>
      </c>
      <c r="AC130">
        <f t="shared" si="71"/>
        <v>0</v>
      </c>
      <c r="AD130">
        <f>IF(Energy_cumulative_emissions[[#This Row],[Column2]]&gt;0,(Energy_Gen_elec+Energy_Gen_nonelec)*Details_GIA*$I130,0)</f>
        <v>0</v>
      </c>
      <c r="AE130">
        <f>SUM(Energy_cumulative_emissions[[#This Row],[Column11]:[Column12]],Energy_cumulative_emissions[[#This Row],[Column19]:[Column20]])</f>
        <v>0</v>
      </c>
      <c r="AF130">
        <f>SUM(Energy_cumulative_emissions[[#This Row],[Column13]:[Column14]],Energy_cumulative_emissions[[#This Row],[Column21]:[Column22]])</f>
        <v>0</v>
      </c>
      <c r="AG130">
        <f>SUM(Energy_cumulative_emissions[[#This Row],[Column15]:[Column16]],Energy_cumulative_emissions[[#This Row],[Column23]:[Column24]])</f>
        <v>0</v>
      </c>
      <c r="AH130" t="e">
        <f>SUM(Energy_cumulative_emissions[[#This Row],[Column17]:[Column18]],Energy_cumulative_emissions[[#This Row],[Column25]:[Column26]])</f>
        <v>#VALUE!</v>
      </c>
      <c r="AI130">
        <f>SUM(Energy_cumulative_emissions[[#This Row],[Column11]:[Column12]],Energy_cumulative_emissions[[#This Row],[Column19]:[Column20]],-Energy_cumulative_emissions[[#This Row],[Column27]])</f>
        <v>0</v>
      </c>
      <c r="AJ130">
        <f>SUM(Energy_cumulative_emissions[[#This Row],[Column13]:[Column14]],Energy_cumulative_emissions[[#This Row],[Column21]:[Column22]],-Energy_cumulative_emissions[[#This Row],[Column28]])</f>
        <v>0</v>
      </c>
      <c r="AK130">
        <f>SUM(Energy_cumulative_emissions[[#This Row],[Column15]:[Column16]],Energy_cumulative_emissions[[#This Row],[Column23]:[Column24]],-Energy_cumulative_emissions[[#This Row],[Column29]])</f>
        <v>0</v>
      </c>
      <c r="AL130" t="e">
        <f>SUM(Energy_cumulative_emissions[[#This Row],[Column17]:[Column18]],Energy_cumulative_emissions[[#This Row],[Column25]:[Column26]],-Energy_cumulative_emissions[[#This Row],[Column30]])</f>
        <v>#VALUE!</v>
      </c>
    </row>
    <row r="131" spans="1:38">
      <c r="A131">
        <v>2143</v>
      </c>
      <c r="B131">
        <f t="shared" si="54"/>
        <v>2143</v>
      </c>
      <c r="C131" s="60">
        <v>0.51900000000000002</v>
      </c>
      <c r="D131" s="60">
        <v>0.216</v>
      </c>
      <c r="E131" s="60">
        <v>0.23300000000000001</v>
      </c>
      <c r="F131" s="60">
        <v>0.21</v>
      </c>
      <c r="G131" s="60">
        <v>0.13600000000000001</v>
      </c>
      <c r="H131" s="60">
        <v>0.21</v>
      </c>
      <c r="I131" s="60">
        <v>2.7E-2</v>
      </c>
      <c r="J131" s="60">
        <v>0.21</v>
      </c>
      <c r="K131">
        <f t="shared" si="55"/>
        <v>0</v>
      </c>
      <c r="L131">
        <f t="shared" si="56"/>
        <v>0</v>
      </c>
      <c r="M131">
        <f t="shared" si="57"/>
        <v>0</v>
      </c>
      <c r="N131">
        <f t="shared" si="58"/>
        <v>0</v>
      </c>
      <c r="O131">
        <f t="shared" si="59"/>
        <v>0</v>
      </c>
      <c r="P131">
        <f t="shared" si="60"/>
        <v>0</v>
      </c>
      <c r="Q131" t="e">
        <f>IF(Energy_cumulative_emissions[[#This Row],[Column2]]&gt;0,(Energy_Reg_elec*Details_GIA*$I131)+Q130,0)</f>
        <v>#VALUE!</v>
      </c>
      <c r="R131">
        <f t="shared" si="61"/>
        <v>0</v>
      </c>
      <c r="S131">
        <f t="shared" si="62"/>
        <v>0</v>
      </c>
      <c r="T131">
        <f t="shared" si="63"/>
        <v>0</v>
      </c>
      <c r="U131">
        <f t="shared" si="64"/>
        <v>0</v>
      </c>
      <c r="V131">
        <f t="shared" si="65"/>
        <v>0</v>
      </c>
      <c r="W131">
        <f t="shared" si="66"/>
        <v>0</v>
      </c>
      <c r="X131">
        <f t="shared" si="67"/>
        <v>0</v>
      </c>
      <c r="Y131" t="e">
        <f>IF(Energy_cumulative_emissions[[#This Row],[Column2]]&gt;0,(Energy_Reg_elec*Details_GIA*$I131)+Y130,0)</f>
        <v>#VALUE!</v>
      </c>
      <c r="Z131">
        <f t="shared" si="68"/>
        <v>0</v>
      </c>
      <c r="AA131">
        <f t="shared" si="69"/>
        <v>0</v>
      </c>
      <c r="AB131">
        <f t="shared" si="70"/>
        <v>0</v>
      </c>
      <c r="AC131">
        <f t="shared" si="71"/>
        <v>0</v>
      </c>
      <c r="AD131">
        <f>IF(Energy_cumulative_emissions[[#This Row],[Column2]]&gt;0,(Energy_Gen_elec+Energy_Gen_nonelec)*Details_GIA*$I131,0)</f>
        <v>0</v>
      </c>
      <c r="AE131">
        <f>SUM(Energy_cumulative_emissions[[#This Row],[Column11]:[Column12]],Energy_cumulative_emissions[[#This Row],[Column19]:[Column20]])</f>
        <v>0</v>
      </c>
      <c r="AF131">
        <f>SUM(Energy_cumulative_emissions[[#This Row],[Column13]:[Column14]],Energy_cumulative_emissions[[#This Row],[Column21]:[Column22]])</f>
        <v>0</v>
      </c>
      <c r="AG131">
        <f>SUM(Energy_cumulative_emissions[[#This Row],[Column15]:[Column16]],Energy_cumulative_emissions[[#This Row],[Column23]:[Column24]])</f>
        <v>0</v>
      </c>
      <c r="AH131" t="e">
        <f>SUM(Energy_cumulative_emissions[[#This Row],[Column17]:[Column18]],Energy_cumulative_emissions[[#This Row],[Column25]:[Column26]])</f>
        <v>#VALUE!</v>
      </c>
      <c r="AI131">
        <f>SUM(Energy_cumulative_emissions[[#This Row],[Column11]:[Column12]],Energy_cumulative_emissions[[#This Row],[Column19]:[Column20]],-Energy_cumulative_emissions[[#This Row],[Column27]])</f>
        <v>0</v>
      </c>
      <c r="AJ131">
        <f>SUM(Energy_cumulative_emissions[[#This Row],[Column13]:[Column14]],Energy_cumulative_emissions[[#This Row],[Column21]:[Column22]],-Energy_cumulative_emissions[[#This Row],[Column28]])</f>
        <v>0</v>
      </c>
      <c r="AK131">
        <f>SUM(Energy_cumulative_emissions[[#This Row],[Column15]:[Column16]],Energy_cumulative_emissions[[#This Row],[Column23]:[Column24]],-Energy_cumulative_emissions[[#This Row],[Column29]])</f>
        <v>0</v>
      </c>
      <c r="AL131" t="e">
        <f>SUM(Energy_cumulative_emissions[[#This Row],[Column17]:[Column18]],Energy_cumulative_emissions[[#This Row],[Column25]:[Column26]],-Energy_cumulative_emissions[[#This Row],[Column30]])</f>
        <v>#VALUE!</v>
      </c>
    </row>
    <row r="132" spans="1:38">
      <c r="A132">
        <v>2144</v>
      </c>
      <c r="B132">
        <f t="shared" si="54"/>
        <v>2144</v>
      </c>
      <c r="C132" s="60">
        <v>0.51900000000000002</v>
      </c>
      <c r="D132" s="60">
        <v>0.216</v>
      </c>
      <c r="E132" s="60">
        <v>0.23300000000000001</v>
      </c>
      <c r="F132" s="60">
        <v>0.21</v>
      </c>
      <c r="G132" s="60">
        <v>0.13600000000000001</v>
      </c>
      <c r="H132" s="60">
        <v>0.21</v>
      </c>
      <c r="I132" s="60">
        <v>2.7E-2</v>
      </c>
      <c r="J132" s="60">
        <v>0.21</v>
      </c>
      <c r="K132">
        <f t="shared" si="55"/>
        <v>0</v>
      </c>
      <c r="L132">
        <f t="shared" si="56"/>
        <v>0</v>
      </c>
      <c r="M132">
        <f t="shared" si="57"/>
        <v>0</v>
      </c>
      <c r="N132">
        <f t="shared" si="58"/>
        <v>0</v>
      </c>
      <c r="O132">
        <f t="shared" si="59"/>
        <v>0</v>
      </c>
      <c r="P132">
        <f t="shared" si="60"/>
        <v>0</v>
      </c>
      <c r="Q132" t="e">
        <f>IF(Energy_cumulative_emissions[[#This Row],[Column2]]&gt;0,(Energy_Reg_elec*Details_GIA*$I132)+Q131,0)</f>
        <v>#VALUE!</v>
      </c>
      <c r="R132">
        <f t="shared" si="61"/>
        <v>0</v>
      </c>
      <c r="S132">
        <f t="shared" si="62"/>
        <v>0</v>
      </c>
      <c r="T132">
        <f t="shared" si="63"/>
        <v>0</v>
      </c>
      <c r="U132">
        <f t="shared" si="64"/>
        <v>0</v>
      </c>
      <c r="V132">
        <f t="shared" si="65"/>
        <v>0</v>
      </c>
      <c r="W132">
        <f t="shared" si="66"/>
        <v>0</v>
      </c>
      <c r="X132">
        <f t="shared" si="67"/>
        <v>0</v>
      </c>
      <c r="Y132" t="e">
        <f>IF(Energy_cumulative_emissions[[#This Row],[Column2]]&gt;0,(Energy_Reg_elec*Details_GIA*$I132)+Y131,0)</f>
        <v>#VALUE!</v>
      </c>
      <c r="Z132">
        <f t="shared" si="68"/>
        <v>0</v>
      </c>
      <c r="AA132">
        <f t="shared" si="69"/>
        <v>0</v>
      </c>
      <c r="AB132">
        <f t="shared" si="70"/>
        <v>0</v>
      </c>
      <c r="AC132">
        <f t="shared" si="71"/>
        <v>0</v>
      </c>
      <c r="AD132">
        <f>IF(Energy_cumulative_emissions[[#This Row],[Column2]]&gt;0,(Energy_Gen_elec+Energy_Gen_nonelec)*Details_GIA*$I132,0)</f>
        <v>0</v>
      </c>
      <c r="AE132">
        <f>SUM(Energy_cumulative_emissions[[#This Row],[Column11]:[Column12]],Energy_cumulative_emissions[[#This Row],[Column19]:[Column20]])</f>
        <v>0</v>
      </c>
      <c r="AF132">
        <f>SUM(Energy_cumulative_emissions[[#This Row],[Column13]:[Column14]],Energy_cumulative_emissions[[#This Row],[Column21]:[Column22]])</f>
        <v>0</v>
      </c>
      <c r="AG132">
        <f>SUM(Energy_cumulative_emissions[[#This Row],[Column15]:[Column16]],Energy_cumulative_emissions[[#This Row],[Column23]:[Column24]])</f>
        <v>0</v>
      </c>
      <c r="AH132" t="e">
        <f>SUM(Energy_cumulative_emissions[[#This Row],[Column17]:[Column18]],Energy_cumulative_emissions[[#This Row],[Column25]:[Column26]])</f>
        <v>#VALUE!</v>
      </c>
      <c r="AI132">
        <f>SUM(Energy_cumulative_emissions[[#This Row],[Column11]:[Column12]],Energy_cumulative_emissions[[#This Row],[Column19]:[Column20]],-Energy_cumulative_emissions[[#This Row],[Column27]])</f>
        <v>0</v>
      </c>
      <c r="AJ132">
        <f>SUM(Energy_cumulative_emissions[[#This Row],[Column13]:[Column14]],Energy_cumulative_emissions[[#This Row],[Column21]:[Column22]],-Energy_cumulative_emissions[[#This Row],[Column28]])</f>
        <v>0</v>
      </c>
      <c r="AK132">
        <f>SUM(Energy_cumulative_emissions[[#This Row],[Column15]:[Column16]],Energy_cumulative_emissions[[#This Row],[Column23]:[Column24]],-Energy_cumulative_emissions[[#This Row],[Column29]])</f>
        <v>0</v>
      </c>
      <c r="AL132" t="e">
        <f>SUM(Energy_cumulative_emissions[[#This Row],[Column17]:[Column18]],Energy_cumulative_emissions[[#This Row],[Column25]:[Column26]],-Energy_cumulative_emissions[[#This Row],[Column30]])</f>
        <v>#VALUE!</v>
      </c>
    </row>
    <row r="133" spans="1:38">
      <c r="A133">
        <v>2145</v>
      </c>
      <c r="B133">
        <f t="shared" si="54"/>
        <v>2145</v>
      </c>
      <c r="C133" s="60">
        <v>0.51900000000000002</v>
      </c>
      <c r="D133" s="60">
        <v>0.216</v>
      </c>
      <c r="E133" s="60">
        <v>0.23300000000000001</v>
      </c>
      <c r="F133" s="60">
        <v>0.21</v>
      </c>
      <c r="G133" s="60">
        <v>0.13600000000000001</v>
      </c>
      <c r="H133" s="60">
        <v>0.21</v>
      </c>
      <c r="I133" s="60">
        <v>2.7E-2</v>
      </c>
      <c r="J133" s="60">
        <v>0.21</v>
      </c>
      <c r="K133">
        <f t="shared" si="55"/>
        <v>0</v>
      </c>
      <c r="L133">
        <f t="shared" si="56"/>
        <v>0</v>
      </c>
      <c r="M133">
        <f t="shared" si="57"/>
        <v>0</v>
      </c>
      <c r="N133">
        <f t="shared" si="58"/>
        <v>0</v>
      </c>
      <c r="O133">
        <f t="shared" si="59"/>
        <v>0</v>
      </c>
      <c r="P133">
        <f t="shared" si="60"/>
        <v>0</v>
      </c>
      <c r="Q133" t="e">
        <f>IF(Energy_cumulative_emissions[[#This Row],[Column2]]&gt;0,(Energy_Reg_elec*Details_GIA*$I133)+Q132,0)</f>
        <v>#VALUE!</v>
      </c>
      <c r="R133">
        <f t="shared" si="61"/>
        <v>0</v>
      </c>
      <c r="S133">
        <f t="shared" si="62"/>
        <v>0</v>
      </c>
      <c r="T133">
        <f t="shared" si="63"/>
        <v>0</v>
      </c>
      <c r="U133">
        <f t="shared" si="64"/>
        <v>0</v>
      </c>
      <c r="V133">
        <f t="shared" si="65"/>
        <v>0</v>
      </c>
      <c r="W133">
        <f t="shared" si="66"/>
        <v>0</v>
      </c>
      <c r="X133">
        <f t="shared" si="67"/>
        <v>0</v>
      </c>
      <c r="Y133" t="e">
        <f>IF(Energy_cumulative_emissions[[#This Row],[Column2]]&gt;0,(Energy_Reg_elec*Details_GIA*$I133)+Y132,0)</f>
        <v>#VALUE!</v>
      </c>
      <c r="Z133">
        <f t="shared" si="68"/>
        <v>0</v>
      </c>
      <c r="AA133">
        <f t="shared" si="69"/>
        <v>0</v>
      </c>
      <c r="AB133">
        <f t="shared" si="70"/>
        <v>0</v>
      </c>
      <c r="AC133">
        <f t="shared" si="71"/>
        <v>0</v>
      </c>
      <c r="AD133">
        <f>IF(Energy_cumulative_emissions[[#This Row],[Column2]]&gt;0,(Energy_Gen_elec+Energy_Gen_nonelec)*Details_GIA*$I133,0)</f>
        <v>0</v>
      </c>
      <c r="AE133">
        <f>SUM(Energy_cumulative_emissions[[#This Row],[Column11]:[Column12]],Energy_cumulative_emissions[[#This Row],[Column19]:[Column20]])</f>
        <v>0</v>
      </c>
      <c r="AF133">
        <f>SUM(Energy_cumulative_emissions[[#This Row],[Column13]:[Column14]],Energy_cumulative_emissions[[#This Row],[Column21]:[Column22]])</f>
        <v>0</v>
      </c>
      <c r="AG133">
        <f>SUM(Energy_cumulative_emissions[[#This Row],[Column15]:[Column16]],Energy_cumulative_emissions[[#This Row],[Column23]:[Column24]])</f>
        <v>0</v>
      </c>
      <c r="AH133" t="e">
        <f>SUM(Energy_cumulative_emissions[[#This Row],[Column17]:[Column18]],Energy_cumulative_emissions[[#This Row],[Column25]:[Column26]])</f>
        <v>#VALUE!</v>
      </c>
      <c r="AI133">
        <f>SUM(Energy_cumulative_emissions[[#This Row],[Column11]:[Column12]],Energy_cumulative_emissions[[#This Row],[Column19]:[Column20]],-Energy_cumulative_emissions[[#This Row],[Column27]])</f>
        <v>0</v>
      </c>
      <c r="AJ133">
        <f>SUM(Energy_cumulative_emissions[[#This Row],[Column13]:[Column14]],Energy_cumulative_emissions[[#This Row],[Column21]:[Column22]],-Energy_cumulative_emissions[[#This Row],[Column28]])</f>
        <v>0</v>
      </c>
      <c r="AK133">
        <f>SUM(Energy_cumulative_emissions[[#This Row],[Column15]:[Column16]],Energy_cumulative_emissions[[#This Row],[Column23]:[Column24]],-Energy_cumulative_emissions[[#This Row],[Column29]])</f>
        <v>0</v>
      </c>
      <c r="AL133" t="e">
        <f>SUM(Energy_cumulative_emissions[[#This Row],[Column17]:[Column18]],Energy_cumulative_emissions[[#This Row],[Column25]:[Column26]],-Energy_cumulative_emissions[[#This Row],[Column30]])</f>
        <v>#VALUE!</v>
      </c>
    </row>
    <row r="134" spans="1:38">
      <c r="A134">
        <v>2146</v>
      </c>
      <c r="B134">
        <f t="shared" si="54"/>
        <v>2146</v>
      </c>
      <c r="C134" s="60">
        <v>0.51900000000000002</v>
      </c>
      <c r="D134" s="60">
        <v>0.216</v>
      </c>
      <c r="E134" s="60">
        <v>0.23300000000000001</v>
      </c>
      <c r="F134" s="60">
        <v>0.21</v>
      </c>
      <c r="G134" s="60">
        <v>0.13600000000000001</v>
      </c>
      <c r="H134" s="60">
        <v>0.21</v>
      </c>
      <c r="I134" s="60">
        <v>2.7E-2</v>
      </c>
      <c r="J134" s="60">
        <v>0.21</v>
      </c>
      <c r="K134">
        <f t="shared" si="55"/>
        <v>0</v>
      </c>
      <c r="L134">
        <f t="shared" si="56"/>
        <v>0</v>
      </c>
      <c r="M134">
        <f t="shared" si="57"/>
        <v>0</v>
      </c>
      <c r="N134">
        <f t="shared" si="58"/>
        <v>0</v>
      </c>
      <c r="O134">
        <f t="shared" si="59"/>
        <v>0</v>
      </c>
      <c r="P134">
        <f t="shared" si="60"/>
        <v>0</v>
      </c>
      <c r="Q134" t="e">
        <f>IF(Energy_cumulative_emissions[[#This Row],[Column2]]&gt;0,(Energy_Reg_elec*Details_GIA*$I134)+Q133,0)</f>
        <v>#VALUE!</v>
      </c>
      <c r="R134">
        <f t="shared" si="61"/>
        <v>0</v>
      </c>
      <c r="S134">
        <f t="shared" si="62"/>
        <v>0</v>
      </c>
      <c r="T134">
        <f t="shared" si="63"/>
        <v>0</v>
      </c>
      <c r="U134">
        <f t="shared" si="64"/>
        <v>0</v>
      </c>
      <c r="V134">
        <f t="shared" si="65"/>
        <v>0</v>
      </c>
      <c r="W134">
        <f t="shared" si="66"/>
        <v>0</v>
      </c>
      <c r="X134">
        <f t="shared" si="67"/>
        <v>0</v>
      </c>
      <c r="Y134" t="e">
        <f>IF(Energy_cumulative_emissions[[#This Row],[Column2]]&gt;0,(Energy_Reg_elec*Details_GIA*$I134)+Y133,0)</f>
        <v>#VALUE!</v>
      </c>
      <c r="Z134">
        <f t="shared" si="68"/>
        <v>0</v>
      </c>
      <c r="AA134">
        <f t="shared" si="69"/>
        <v>0</v>
      </c>
      <c r="AB134">
        <f t="shared" si="70"/>
        <v>0</v>
      </c>
      <c r="AC134">
        <f t="shared" si="71"/>
        <v>0</v>
      </c>
      <c r="AD134">
        <f>IF(Energy_cumulative_emissions[[#This Row],[Column2]]&gt;0,(Energy_Gen_elec+Energy_Gen_nonelec)*Details_GIA*$I134,0)</f>
        <v>0</v>
      </c>
      <c r="AE134">
        <f>SUM(Energy_cumulative_emissions[[#This Row],[Column11]:[Column12]],Energy_cumulative_emissions[[#This Row],[Column19]:[Column20]])</f>
        <v>0</v>
      </c>
      <c r="AF134">
        <f>SUM(Energy_cumulative_emissions[[#This Row],[Column13]:[Column14]],Energy_cumulative_emissions[[#This Row],[Column21]:[Column22]])</f>
        <v>0</v>
      </c>
      <c r="AG134">
        <f>SUM(Energy_cumulative_emissions[[#This Row],[Column15]:[Column16]],Energy_cumulative_emissions[[#This Row],[Column23]:[Column24]])</f>
        <v>0</v>
      </c>
      <c r="AH134" t="e">
        <f>SUM(Energy_cumulative_emissions[[#This Row],[Column17]:[Column18]],Energy_cumulative_emissions[[#This Row],[Column25]:[Column26]])</f>
        <v>#VALUE!</v>
      </c>
      <c r="AI134">
        <f>SUM(Energy_cumulative_emissions[[#This Row],[Column11]:[Column12]],Energy_cumulative_emissions[[#This Row],[Column19]:[Column20]],-Energy_cumulative_emissions[[#This Row],[Column27]])</f>
        <v>0</v>
      </c>
      <c r="AJ134">
        <f>SUM(Energy_cumulative_emissions[[#This Row],[Column13]:[Column14]],Energy_cumulative_emissions[[#This Row],[Column21]:[Column22]],-Energy_cumulative_emissions[[#This Row],[Column28]])</f>
        <v>0</v>
      </c>
      <c r="AK134">
        <f>SUM(Energy_cumulative_emissions[[#This Row],[Column15]:[Column16]],Energy_cumulative_emissions[[#This Row],[Column23]:[Column24]],-Energy_cumulative_emissions[[#This Row],[Column29]])</f>
        <v>0</v>
      </c>
      <c r="AL134" t="e">
        <f>SUM(Energy_cumulative_emissions[[#This Row],[Column17]:[Column18]],Energy_cumulative_emissions[[#This Row],[Column25]:[Column26]],-Energy_cumulative_emissions[[#This Row],[Column30]])</f>
        <v>#VALUE!</v>
      </c>
    </row>
    <row r="135" spans="1:38">
      <c r="A135">
        <v>2147</v>
      </c>
      <c r="B135">
        <f t="shared" ref="B135:B158" si="72">IF(A135-Details_Year_completion&lt;0,0,A135-Details_Year_completion)</f>
        <v>2147</v>
      </c>
      <c r="C135" s="60">
        <v>0.51900000000000002</v>
      </c>
      <c r="D135" s="60">
        <v>0.216</v>
      </c>
      <c r="E135" s="60">
        <v>0.23300000000000001</v>
      </c>
      <c r="F135" s="60">
        <v>0.21</v>
      </c>
      <c r="G135" s="60">
        <v>0.13600000000000001</v>
      </c>
      <c r="H135" s="60">
        <v>0.21</v>
      </c>
      <c r="I135" s="60">
        <v>2.7E-2</v>
      </c>
      <c r="J135" s="60">
        <v>0.21</v>
      </c>
      <c r="K135">
        <f t="shared" ref="K135:K158" si="73">Energy_Reg_elec*Details_GIA*$C135*$B135</f>
        <v>0</v>
      </c>
      <c r="L135">
        <f t="shared" ref="L135:L158" si="74">Energy_Reg_nonelec*Details_GIA*$D135*$B135</f>
        <v>0</v>
      </c>
      <c r="M135">
        <f t="shared" ref="M135:M158" si="75">Energy_Reg_elec*Details_GIA*$E135*$B135</f>
        <v>0</v>
      </c>
      <c r="N135">
        <f t="shared" ref="N135:N158" si="76">Energy_Reg_nonelec*Details_GIA*$F135*$B135</f>
        <v>0</v>
      </c>
      <c r="O135">
        <f t="shared" ref="O135:O158" si="77">Energy_Reg_elec*Details_GIA*$G135*$B135</f>
        <v>0</v>
      </c>
      <c r="P135">
        <f t="shared" ref="P135:P158" si="78">Energy_Reg_nonelec*Details_GIA*$H135*$B135</f>
        <v>0</v>
      </c>
      <c r="Q135" t="e">
        <f>IF(Energy_cumulative_emissions[[#This Row],[Column2]]&gt;0,(Energy_Reg_elec*Details_GIA*$I135)+Q134,0)</f>
        <v>#VALUE!</v>
      </c>
      <c r="R135">
        <f t="shared" ref="R135:R158" si="79">Energy_Reg_nonelec*Details_GIA*$J135*$B135</f>
        <v>0</v>
      </c>
      <c r="S135">
        <f t="shared" ref="S135:S158" si="80">Energy_Unreg_elec*Details_GIA*$C135*$B135</f>
        <v>0</v>
      </c>
      <c r="T135">
        <f t="shared" ref="T135:T158" si="81">Energy_Unreg_nonelec*Details_GIA*$D135*$B135</f>
        <v>0</v>
      </c>
      <c r="U135">
        <f t="shared" ref="U135:U158" si="82">Energy_Unreg_elec*Details_GIA*$E135*$B135</f>
        <v>0</v>
      </c>
      <c r="V135">
        <f t="shared" ref="V135:V158" si="83">Energy_Unreg_nonelec*Details_GIA*$F135*$B135</f>
        <v>0</v>
      </c>
      <c r="W135">
        <f t="shared" ref="W135:W158" si="84">Energy_Unreg_elec*Details_GIA*$G135*$B135</f>
        <v>0</v>
      </c>
      <c r="X135">
        <f t="shared" ref="X135:X158" si="85">Energy_Unreg_nonelec*Details_GIA*$H135*$B135</f>
        <v>0</v>
      </c>
      <c r="Y135" t="e">
        <f>IF(Energy_cumulative_emissions[[#This Row],[Column2]]&gt;0,(Energy_Reg_elec*Details_GIA*$I135)+Y134,0)</f>
        <v>#VALUE!</v>
      </c>
      <c r="Z135">
        <f t="shared" ref="Z135:Z158" si="86">Energy_Unreg_nonelec*Details_GIA*$J135*$B135</f>
        <v>0</v>
      </c>
      <c r="AA135">
        <f t="shared" ref="AA135:AA158" si="87">(Energy_Gen_elec+Energy_Gen_nonelec)*Details_GIA*$C135*$B135</f>
        <v>0</v>
      </c>
      <c r="AB135">
        <f t="shared" ref="AB135:AB158" si="88">(Energy_Gen_elec+Energy_Gen_nonelec)*Details_GIA*$E135*$B135</f>
        <v>0</v>
      </c>
      <c r="AC135">
        <f t="shared" ref="AC135:AC158" si="89">(Energy_Gen_elec+Energy_Gen_nonelec)*Details_GIA*$G135*$B135</f>
        <v>0</v>
      </c>
      <c r="AD135">
        <f>IF(Energy_cumulative_emissions[[#This Row],[Column2]]&gt;0,(Energy_Gen_elec+Energy_Gen_nonelec)*Details_GIA*$I135,0)</f>
        <v>0</v>
      </c>
      <c r="AE135">
        <f>SUM(Energy_cumulative_emissions[[#This Row],[Column11]:[Column12]],Energy_cumulative_emissions[[#This Row],[Column19]:[Column20]])</f>
        <v>0</v>
      </c>
      <c r="AF135">
        <f>SUM(Energy_cumulative_emissions[[#This Row],[Column13]:[Column14]],Energy_cumulative_emissions[[#This Row],[Column21]:[Column22]])</f>
        <v>0</v>
      </c>
      <c r="AG135">
        <f>SUM(Energy_cumulative_emissions[[#This Row],[Column15]:[Column16]],Energy_cumulative_emissions[[#This Row],[Column23]:[Column24]])</f>
        <v>0</v>
      </c>
      <c r="AH135" t="e">
        <f>SUM(Energy_cumulative_emissions[[#This Row],[Column17]:[Column18]],Energy_cumulative_emissions[[#This Row],[Column25]:[Column26]])</f>
        <v>#VALUE!</v>
      </c>
      <c r="AI135">
        <f>SUM(Energy_cumulative_emissions[[#This Row],[Column11]:[Column12]],Energy_cumulative_emissions[[#This Row],[Column19]:[Column20]],-Energy_cumulative_emissions[[#This Row],[Column27]])</f>
        <v>0</v>
      </c>
      <c r="AJ135">
        <f>SUM(Energy_cumulative_emissions[[#This Row],[Column13]:[Column14]],Energy_cumulative_emissions[[#This Row],[Column21]:[Column22]],-Energy_cumulative_emissions[[#This Row],[Column28]])</f>
        <v>0</v>
      </c>
      <c r="AK135">
        <f>SUM(Energy_cumulative_emissions[[#This Row],[Column15]:[Column16]],Energy_cumulative_emissions[[#This Row],[Column23]:[Column24]],-Energy_cumulative_emissions[[#This Row],[Column29]])</f>
        <v>0</v>
      </c>
      <c r="AL135" t="e">
        <f>SUM(Energy_cumulative_emissions[[#This Row],[Column17]:[Column18]],Energy_cumulative_emissions[[#This Row],[Column25]:[Column26]],-Energy_cumulative_emissions[[#This Row],[Column30]])</f>
        <v>#VALUE!</v>
      </c>
    </row>
    <row r="136" spans="1:38">
      <c r="A136">
        <v>2148</v>
      </c>
      <c r="B136">
        <f t="shared" si="72"/>
        <v>2148</v>
      </c>
      <c r="C136" s="60">
        <v>0.51900000000000002</v>
      </c>
      <c r="D136" s="60">
        <v>0.216</v>
      </c>
      <c r="E136" s="60">
        <v>0.23300000000000001</v>
      </c>
      <c r="F136" s="60">
        <v>0.21</v>
      </c>
      <c r="G136" s="60">
        <v>0.13600000000000001</v>
      </c>
      <c r="H136" s="60">
        <v>0.21</v>
      </c>
      <c r="I136" s="60">
        <v>2.7E-2</v>
      </c>
      <c r="J136" s="60">
        <v>0.21</v>
      </c>
      <c r="K136">
        <f t="shared" si="73"/>
        <v>0</v>
      </c>
      <c r="L136">
        <f t="shared" si="74"/>
        <v>0</v>
      </c>
      <c r="M136">
        <f t="shared" si="75"/>
        <v>0</v>
      </c>
      <c r="N136">
        <f t="shared" si="76"/>
        <v>0</v>
      </c>
      <c r="O136">
        <f t="shared" si="77"/>
        <v>0</v>
      </c>
      <c r="P136">
        <f t="shared" si="78"/>
        <v>0</v>
      </c>
      <c r="Q136" t="e">
        <f>IF(Energy_cumulative_emissions[[#This Row],[Column2]]&gt;0,(Energy_Reg_elec*Details_GIA*$I136)+Q135,0)</f>
        <v>#VALUE!</v>
      </c>
      <c r="R136">
        <f t="shared" si="79"/>
        <v>0</v>
      </c>
      <c r="S136">
        <f t="shared" si="80"/>
        <v>0</v>
      </c>
      <c r="T136">
        <f t="shared" si="81"/>
        <v>0</v>
      </c>
      <c r="U136">
        <f t="shared" si="82"/>
        <v>0</v>
      </c>
      <c r="V136">
        <f t="shared" si="83"/>
        <v>0</v>
      </c>
      <c r="W136">
        <f t="shared" si="84"/>
        <v>0</v>
      </c>
      <c r="X136">
        <f t="shared" si="85"/>
        <v>0</v>
      </c>
      <c r="Y136" t="e">
        <f>IF(Energy_cumulative_emissions[[#This Row],[Column2]]&gt;0,(Energy_Reg_elec*Details_GIA*$I136)+Y135,0)</f>
        <v>#VALUE!</v>
      </c>
      <c r="Z136">
        <f t="shared" si="86"/>
        <v>0</v>
      </c>
      <c r="AA136">
        <f t="shared" si="87"/>
        <v>0</v>
      </c>
      <c r="AB136">
        <f t="shared" si="88"/>
        <v>0</v>
      </c>
      <c r="AC136">
        <f t="shared" si="89"/>
        <v>0</v>
      </c>
      <c r="AD136">
        <f>IF(Energy_cumulative_emissions[[#This Row],[Column2]]&gt;0,(Energy_Gen_elec+Energy_Gen_nonelec)*Details_GIA*$I136,0)</f>
        <v>0</v>
      </c>
      <c r="AE136">
        <f>SUM(Energy_cumulative_emissions[[#This Row],[Column11]:[Column12]],Energy_cumulative_emissions[[#This Row],[Column19]:[Column20]])</f>
        <v>0</v>
      </c>
      <c r="AF136">
        <f>SUM(Energy_cumulative_emissions[[#This Row],[Column13]:[Column14]],Energy_cumulative_emissions[[#This Row],[Column21]:[Column22]])</f>
        <v>0</v>
      </c>
      <c r="AG136">
        <f>SUM(Energy_cumulative_emissions[[#This Row],[Column15]:[Column16]],Energy_cumulative_emissions[[#This Row],[Column23]:[Column24]])</f>
        <v>0</v>
      </c>
      <c r="AH136" t="e">
        <f>SUM(Energy_cumulative_emissions[[#This Row],[Column17]:[Column18]],Energy_cumulative_emissions[[#This Row],[Column25]:[Column26]])</f>
        <v>#VALUE!</v>
      </c>
      <c r="AI136">
        <f>SUM(Energy_cumulative_emissions[[#This Row],[Column11]:[Column12]],Energy_cumulative_emissions[[#This Row],[Column19]:[Column20]],-Energy_cumulative_emissions[[#This Row],[Column27]])</f>
        <v>0</v>
      </c>
      <c r="AJ136">
        <f>SUM(Energy_cumulative_emissions[[#This Row],[Column13]:[Column14]],Energy_cumulative_emissions[[#This Row],[Column21]:[Column22]],-Energy_cumulative_emissions[[#This Row],[Column28]])</f>
        <v>0</v>
      </c>
      <c r="AK136">
        <f>SUM(Energy_cumulative_emissions[[#This Row],[Column15]:[Column16]],Energy_cumulative_emissions[[#This Row],[Column23]:[Column24]],-Energy_cumulative_emissions[[#This Row],[Column29]])</f>
        <v>0</v>
      </c>
      <c r="AL136" t="e">
        <f>SUM(Energy_cumulative_emissions[[#This Row],[Column17]:[Column18]],Energy_cumulative_emissions[[#This Row],[Column25]:[Column26]],-Energy_cumulative_emissions[[#This Row],[Column30]])</f>
        <v>#VALUE!</v>
      </c>
    </row>
    <row r="137" spans="1:38">
      <c r="A137">
        <v>2149</v>
      </c>
      <c r="B137">
        <f t="shared" si="72"/>
        <v>2149</v>
      </c>
      <c r="C137" s="60">
        <v>0.51900000000000002</v>
      </c>
      <c r="D137" s="60">
        <v>0.216</v>
      </c>
      <c r="E137" s="60">
        <v>0.23300000000000001</v>
      </c>
      <c r="F137" s="60">
        <v>0.21</v>
      </c>
      <c r="G137" s="60">
        <v>0.13600000000000001</v>
      </c>
      <c r="H137" s="60">
        <v>0.21</v>
      </c>
      <c r="I137" s="60">
        <v>2.7E-2</v>
      </c>
      <c r="J137" s="60">
        <v>0.21</v>
      </c>
      <c r="K137">
        <f t="shared" si="73"/>
        <v>0</v>
      </c>
      <c r="L137">
        <f t="shared" si="74"/>
        <v>0</v>
      </c>
      <c r="M137">
        <f t="shared" si="75"/>
        <v>0</v>
      </c>
      <c r="N137">
        <f t="shared" si="76"/>
        <v>0</v>
      </c>
      <c r="O137">
        <f t="shared" si="77"/>
        <v>0</v>
      </c>
      <c r="P137">
        <f t="shared" si="78"/>
        <v>0</v>
      </c>
      <c r="Q137" t="e">
        <f>IF(Energy_cumulative_emissions[[#This Row],[Column2]]&gt;0,(Energy_Reg_elec*Details_GIA*$I137)+Q136,0)</f>
        <v>#VALUE!</v>
      </c>
      <c r="R137">
        <f t="shared" si="79"/>
        <v>0</v>
      </c>
      <c r="S137">
        <f t="shared" si="80"/>
        <v>0</v>
      </c>
      <c r="T137">
        <f t="shared" si="81"/>
        <v>0</v>
      </c>
      <c r="U137">
        <f t="shared" si="82"/>
        <v>0</v>
      </c>
      <c r="V137">
        <f t="shared" si="83"/>
        <v>0</v>
      </c>
      <c r="W137">
        <f t="shared" si="84"/>
        <v>0</v>
      </c>
      <c r="X137">
        <f t="shared" si="85"/>
        <v>0</v>
      </c>
      <c r="Y137" t="e">
        <f>IF(Energy_cumulative_emissions[[#This Row],[Column2]]&gt;0,(Energy_Reg_elec*Details_GIA*$I137)+Y136,0)</f>
        <v>#VALUE!</v>
      </c>
      <c r="Z137">
        <f t="shared" si="86"/>
        <v>0</v>
      </c>
      <c r="AA137">
        <f t="shared" si="87"/>
        <v>0</v>
      </c>
      <c r="AB137">
        <f t="shared" si="88"/>
        <v>0</v>
      </c>
      <c r="AC137">
        <f t="shared" si="89"/>
        <v>0</v>
      </c>
      <c r="AD137">
        <f>IF(Energy_cumulative_emissions[[#This Row],[Column2]]&gt;0,(Energy_Gen_elec+Energy_Gen_nonelec)*Details_GIA*$I137,0)</f>
        <v>0</v>
      </c>
      <c r="AE137">
        <f>SUM(Energy_cumulative_emissions[[#This Row],[Column11]:[Column12]],Energy_cumulative_emissions[[#This Row],[Column19]:[Column20]])</f>
        <v>0</v>
      </c>
      <c r="AF137">
        <f>SUM(Energy_cumulative_emissions[[#This Row],[Column13]:[Column14]],Energy_cumulative_emissions[[#This Row],[Column21]:[Column22]])</f>
        <v>0</v>
      </c>
      <c r="AG137">
        <f>SUM(Energy_cumulative_emissions[[#This Row],[Column15]:[Column16]],Energy_cumulative_emissions[[#This Row],[Column23]:[Column24]])</f>
        <v>0</v>
      </c>
      <c r="AH137" t="e">
        <f>SUM(Energy_cumulative_emissions[[#This Row],[Column17]:[Column18]],Energy_cumulative_emissions[[#This Row],[Column25]:[Column26]])</f>
        <v>#VALUE!</v>
      </c>
      <c r="AI137">
        <f>SUM(Energy_cumulative_emissions[[#This Row],[Column11]:[Column12]],Energy_cumulative_emissions[[#This Row],[Column19]:[Column20]],-Energy_cumulative_emissions[[#This Row],[Column27]])</f>
        <v>0</v>
      </c>
      <c r="AJ137">
        <f>SUM(Energy_cumulative_emissions[[#This Row],[Column13]:[Column14]],Energy_cumulative_emissions[[#This Row],[Column21]:[Column22]],-Energy_cumulative_emissions[[#This Row],[Column28]])</f>
        <v>0</v>
      </c>
      <c r="AK137">
        <f>SUM(Energy_cumulative_emissions[[#This Row],[Column15]:[Column16]],Energy_cumulative_emissions[[#This Row],[Column23]:[Column24]],-Energy_cumulative_emissions[[#This Row],[Column29]])</f>
        <v>0</v>
      </c>
      <c r="AL137" t="e">
        <f>SUM(Energy_cumulative_emissions[[#This Row],[Column17]:[Column18]],Energy_cumulative_emissions[[#This Row],[Column25]:[Column26]],-Energy_cumulative_emissions[[#This Row],[Column30]])</f>
        <v>#VALUE!</v>
      </c>
    </row>
    <row r="138" spans="1:38">
      <c r="A138">
        <v>2150</v>
      </c>
      <c r="B138">
        <f t="shared" si="72"/>
        <v>2150</v>
      </c>
      <c r="C138" s="60">
        <v>0.51900000000000002</v>
      </c>
      <c r="D138" s="60">
        <v>0.216</v>
      </c>
      <c r="E138" s="60">
        <v>0.23300000000000001</v>
      </c>
      <c r="F138" s="60">
        <v>0.21</v>
      </c>
      <c r="G138" s="60">
        <v>0.13600000000000001</v>
      </c>
      <c r="H138" s="60">
        <v>0.21</v>
      </c>
      <c r="I138" s="60">
        <v>2.7E-2</v>
      </c>
      <c r="J138" s="60">
        <v>0.21</v>
      </c>
      <c r="K138">
        <f t="shared" si="73"/>
        <v>0</v>
      </c>
      <c r="L138">
        <f t="shared" si="74"/>
        <v>0</v>
      </c>
      <c r="M138">
        <f t="shared" si="75"/>
        <v>0</v>
      </c>
      <c r="N138">
        <f t="shared" si="76"/>
        <v>0</v>
      </c>
      <c r="O138">
        <f t="shared" si="77"/>
        <v>0</v>
      </c>
      <c r="P138">
        <f t="shared" si="78"/>
        <v>0</v>
      </c>
      <c r="Q138" t="e">
        <f>IF(Energy_cumulative_emissions[[#This Row],[Column2]]&gt;0,(Energy_Reg_elec*Details_GIA*$I138)+Q137,0)</f>
        <v>#VALUE!</v>
      </c>
      <c r="R138">
        <f t="shared" si="79"/>
        <v>0</v>
      </c>
      <c r="S138">
        <f t="shared" si="80"/>
        <v>0</v>
      </c>
      <c r="T138">
        <f t="shared" si="81"/>
        <v>0</v>
      </c>
      <c r="U138">
        <f t="shared" si="82"/>
        <v>0</v>
      </c>
      <c r="V138">
        <f t="shared" si="83"/>
        <v>0</v>
      </c>
      <c r="W138">
        <f t="shared" si="84"/>
        <v>0</v>
      </c>
      <c r="X138">
        <f t="shared" si="85"/>
        <v>0</v>
      </c>
      <c r="Y138" t="e">
        <f>IF(Energy_cumulative_emissions[[#This Row],[Column2]]&gt;0,(Energy_Reg_elec*Details_GIA*$I138)+Y137,0)</f>
        <v>#VALUE!</v>
      </c>
      <c r="Z138">
        <f t="shared" si="86"/>
        <v>0</v>
      </c>
      <c r="AA138">
        <f t="shared" si="87"/>
        <v>0</v>
      </c>
      <c r="AB138">
        <f t="shared" si="88"/>
        <v>0</v>
      </c>
      <c r="AC138">
        <f t="shared" si="89"/>
        <v>0</v>
      </c>
      <c r="AD138">
        <f>IF(Energy_cumulative_emissions[[#This Row],[Column2]]&gt;0,(Energy_Gen_elec+Energy_Gen_nonelec)*Details_GIA*$I138,0)</f>
        <v>0</v>
      </c>
      <c r="AE138">
        <f>SUM(Energy_cumulative_emissions[[#This Row],[Column11]:[Column12]],Energy_cumulative_emissions[[#This Row],[Column19]:[Column20]])</f>
        <v>0</v>
      </c>
      <c r="AF138">
        <f>SUM(Energy_cumulative_emissions[[#This Row],[Column13]:[Column14]],Energy_cumulative_emissions[[#This Row],[Column21]:[Column22]])</f>
        <v>0</v>
      </c>
      <c r="AG138">
        <f>SUM(Energy_cumulative_emissions[[#This Row],[Column15]:[Column16]],Energy_cumulative_emissions[[#This Row],[Column23]:[Column24]])</f>
        <v>0</v>
      </c>
      <c r="AH138" t="e">
        <f>SUM(Energy_cumulative_emissions[[#This Row],[Column17]:[Column18]],Energy_cumulative_emissions[[#This Row],[Column25]:[Column26]])</f>
        <v>#VALUE!</v>
      </c>
      <c r="AI138">
        <f>SUM(Energy_cumulative_emissions[[#This Row],[Column11]:[Column12]],Energy_cumulative_emissions[[#This Row],[Column19]:[Column20]],-Energy_cumulative_emissions[[#This Row],[Column27]])</f>
        <v>0</v>
      </c>
      <c r="AJ138">
        <f>SUM(Energy_cumulative_emissions[[#This Row],[Column13]:[Column14]],Energy_cumulative_emissions[[#This Row],[Column21]:[Column22]],-Energy_cumulative_emissions[[#This Row],[Column28]])</f>
        <v>0</v>
      </c>
      <c r="AK138">
        <f>SUM(Energy_cumulative_emissions[[#This Row],[Column15]:[Column16]],Energy_cumulative_emissions[[#This Row],[Column23]:[Column24]],-Energy_cumulative_emissions[[#This Row],[Column29]])</f>
        <v>0</v>
      </c>
      <c r="AL138" t="e">
        <f>SUM(Energy_cumulative_emissions[[#This Row],[Column17]:[Column18]],Energy_cumulative_emissions[[#This Row],[Column25]:[Column26]],-Energy_cumulative_emissions[[#This Row],[Column30]])</f>
        <v>#VALUE!</v>
      </c>
    </row>
    <row r="139" spans="1:38">
      <c r="A139">
        <v>2151</v>
      </c>
      <c r="B139">
        <f t="shared" si="72"/>
        <v>2151</v>
      </c>
      <c r="C139" s="60">
        <v>0.51900000000000002</v>
      </c>
      <c r="D139" s="60">
        <v>0.216</v>
      </c>
      <c r="E139" s="60">
        <v>0.23300000000000001</v>
      </c>
      <c r="F139" s="60">
        <v>0.21</v>
      </c>
      <c r="G139" s="60">
        <v>0.13600000000000001</v>
      </c>
      <c r="H139" s="60">
        <v>0.21</v>
      </c>
      <c r="I139" s="60">
        <v>2.7E-2</v>
      </c>
      <c r="J139" s="60">
        <v>0.21</v>
      </c>
      <c r="K139">
        <f t="shared" si="73"/>
        <v>0</v>
      </c>
      <c r="L139">
        <f t="shared" si="74"/>
        <v>0</v>
      </c>
      <c r="M139">
        <f t="shared" si="75"/>
        <v>0</v>
      </c>
      <c r="N139">
        <f t="shared" si="76"/>
        <v>0</v>
      </c>
      <c r="O139">
        <f t="shared" si="77"/>
        <v>0</v>
      </c>
      <c r="P139">
        <f t="shared" si="78"/>
        <v>0</v>
      </c>
      <c r="Q139" t="e">
        <f>IF(Energy_cumulative_emissions[[#This Row],[Column2]]&gt;0,(Energy_Reg_elec*Details_GIA*$I139)+Q138,0)</f>
        <v>#VALUE!</v>
      </c>
      <c r="R139">
        <f t="shared" si="79"/>
        <v>0</v>
      </c>
      <c r="S139">
        <f t="shared" si="80"/>
        <v>0</v>
      </c>
      <c r="T139">
        <f t="shared" si="81"/>
        <v>0</v>
      </c>
      <c r="U139">
        <f t="shared" si="82"/>
        <v>0</v>
      </c>
      <c r="V139">
        <f t="shared" si="83"/>
        <v>0</v>
      </c>
      <c r="W139">
        <f t="shared" si="84"/>
        <v>0</v>
      </c>
      <c r="X139">
        <f t="shared" si="85"/>
        <v>0</v>
      </c>
      <c r="Y139" t="e">
        <f>IF(Energy_cumulative_emissions[[#This Row],[Column2]]&gt;0,(Energy_Reg_elec*Details_GIA*$I139)+Y138,0)</f>
        <v>#VALUE!</v>
      </c>
      <c r="Z139">
        <f t="shared" si="86"/>
        <v>0</v>
      </c>
      <c r="AA139">
        <f t="shared" si="87"/>
        <v>0</v>
      </c>
      <c r="AB139">
        <f t="shared" si="88"/>
        <v>0</v>
      </c>
      <c r="AC139">
        <f t="shared" si="89"/>
        <v>0</v>
      </c>
      <c r="AD139">
        <f>IF(Energy_cumulative_emissions[[#This Row],[Column2]]&gt;0,(Energy_Gen_elec+Energy_Gen_nonelec)*Details_GIA*$I139,0)</f>
        <v>0</v>
      </c>
      <c r="AE139">
        <f>SUM(Energy_cumulative_emissions[[#This Row],[Column11]:[Column12]],Energy_cumulative_emissions[[#This Row],[Column19]:[Column20]])</f>
        <v>0</v>
      </c>
      <c r="AF139">
        <f>SUM(Energy_cumulative_emissions[[#This Row],[Column13]:[Column14]],Energy_cumulative_emissions[[#This Row],[Column21]:[Column22]])</f>
        <v>0</v>
      </c>
      <c r="AG139">
        <f>SUM(Energy_cumulative_emissions[[#This Row],[Column15]:[Column16]],Energy_cumulative_emissions[[#This Row],[Column23]:[Column24]])</f>
        <v>0</v>
      </c>
      <c r="AH139" t="e">
        <f>SUM(Energy_cumulative_emissions[[#This Row],[Column17]:[Column18]],Energy_cumulative_emissions[[#This Row],[Column25]:[Column26]])</f>
        <v>#VALUE!</v>
      </c>
      <c r="AI139">
        <f>SUM(Energy_cumulative_emissions[[#This Row],[Column11]:[Column12]],Energy_cumulative_emissions[[#This Row],[Column19]:[Column20]],-Energy_cumulative_emissions[[#This Row],[Column27]])</f>
        <v>0</v>
      </c>
      <c r="AJ139">
        <f>SUM(Energy_cumulative_emissions[[#This Row],[Column13]:[Column14]],Energy_cumulative_emissions[[#This Row],[Column21]:[Column22]],-Energy_cumulative_emissions[[#This Row],[Column28]])</f>
        <v>0</v>
      </c>
      <c r="AK139">
        <f>SUM(Energy_cumulative_emissions[[#This Row],[Column15]:[Column16]],Energy_cumulative_emissions[[#This Row],[Column23]:[Column24]],-Energy_cumulative_emissions[[#This Row],[Column29]])</f>
        <v>0</v>
      </c>
      <c r="AL139" t="e">
        <f>SUM(Energy_cumulative_emissions[[#This Row],[Column17]:[Column18]],Energy_cumulative_emissions[[#This Row],[Column25]:[Column26]],-Energy_cumulative_emissions[[#This Row],[Column30]])</f>
        <v>#VALUE!</v>
      </c>
    </row>
    <row r="140" spans="1:38">
      <c r="A140">
        <v>2152</v>
      </c>
      <c r="B140">
        <f t="shared" si="72"/>
        <v>2152</v>
      </c>
      <c r="C140" s="60">
        <v>0.51900000000000002</v>
      </c>
      <c r="D140" s="60">
        <v>0.216</v>
      </c>
      <c r="E140" s="60">
        <v>0.23300000000000001</v>
      </c>
      <c r="F140" s="60">
        <v>0.21</v>
      </c>
      <c r="G140" s="60">
        <v>0.13600000000000001</v>
      </c>
      <c r="H140" s="60">
        <v>0.21</v>
      </c>
      <c r="I140" s="60">
        <v>2.7E-2</v>
      </c>
      <c r="J140" s="60">
        <v>0.21</v>
      </c>
      <c r="K140">
        <f t="shared" si="73"/>
        <v>0</v>
      </c>
      <c r="L140">
        <f t="shared" si="74"/>
        <v>0</v>
      </c>
      <c r="M140">
        <f t="shared" si="75"/>
        <v>0</v>
      </c>
      <c r="N140">
        <f t="shared" si="76"/>
        <v>0</v>
      </c>
      <c r="O140">
        <f t="shared" si="77"/>
        <v>0</v>
      </c>
      <c r="P140">
        <f t="shared" si="78"/>
        <v>0</v>
      </c>
      <c r="Q140" t="e">
        <f>IF(Energy_cumulative_emissions[[#This Row],[Column2]]&gt;0,(Energy_Reg_elec*Details_GIA*$I140)+Q139,0)</f>
        <v>#VALUE!</v>
      </c>
      <c r="R140">
        <f t="shared" si="79"/>
        <v>0</v>
      </c>
      <c r="S140">
        <f t="shared" si="80"/>
        <v>0</v>
      </c>
      <c r="T140">
        <f t="shared" si="81"/>
        <v>0</v>
      </c>
      <c r="U140">
        <f t="shared" si="82"/>
        <v>0</v>
      </c>
      <c r="V140">
        <f t="shared" si="83"/>
        <v>0</v>
      </c>
      <c r="W140">
        <f t="shared" si="84"/>
        <v>0</v>
      </c>
      <c r="X140">
        <f t="shared" si="85"/>
        <v>0</v>
      </c>
      <c r="Y140" t="e">
        <f>IF(Energy_cumulative_emissions[[#This Row],[Column2]]&gt;0,(Energy_Reg_elec*Details_GIA*$I140)+Y139,0)</f>
        <v>#VALUE!</v>
      </c>
      <c r="Z140">
        <f t="shared" si="86"/>
        <v>0</v>
      </c>
      <c r="AA140">
        <f t="shared" si="87"/>
        <v>0</v>
      </c>
      <c r="AB140">
        <f t="shared" si="88"/>
        <v>0</v>
      </c>
      <c r="AC140">
        <f t="shared" si="89"/>
        <v>0</v>
      </c>
      <c r="AD140">
        <f>IF(Energy_cumulative_emissions[[#This Row],[Column2]]&gt;0,(Energy_Gen_elec+Energy_Gen_nonelec)*Details_GIA*$I140,0)</f>
        <v>0</v>
      </c>
      <c r="AE140">
        <f>SUM(Energy_cumulative_emissions[[#This Row],[Column11]:[Column12]],Energy_cumulative_emissions[[#This Row],[Column19]:[Column20]])</f>
        <v>0</v>
      </c>
      <c r="AF140">
        <f>SUM(Energy_cumulative_emissions[[#This Row],[Column13]:[Column14]],Energy_cumulative_emissions[[#This Row],[Column21]:[Column22]])</f>
        <v>0</v>
      </c>
      <c r="AG140">
        <f>SUM(Energy_cumulative_emissions[[#This Row],[Column15]:[Column16]],Energy_cumulative_emissions[[#This Row],[Column23]:[Column24]])</f>
        <v>0</v>
      </c>
      <c r="AH140" t="e">
        <f>SUM(Energy_cumulative_emissions[[#This Row],[Column17]:[Column18]],Energy_cumulative_emissions[[#This Row],[Column25]:[Column26]])</f>
        <v>#VALUE!</v>
      </c>
      <c r="AI140">
        <f>SUM(Energy_cumulative_emissions[[#This Row],[Column11]:[Column12]],Energy_cumulative_emissions[[#This Row],[Column19]:[Column20]],-Energy_cumulative_emissions[[#This Row],[Column27]])</f>
        <v>0</v>
      </c>
      <c r="AJ140">
        <f>SUM(Energy_cumulative_emissions[[#This Row],[Column13]:[Column14]],Energy_cumulative_emissions[[#This Row],[Column21]:[Column22]],-Energy_cumulative_emissions[[#This Row],[Column28]])</f>
        <v>0</v>
      </c>
      <c r="AK140">
        <f>SUM(Energy_cumulative_emissions[[#This Row],[Column15]:[Column16]],Energy_cumulative_emissions[[#This Row],[Column23]:[Column24]],-Energy_cumulative_emissions[[#This Row],[Column29]])</f>
        <v>0</v>
      </c>
      <c r="AL140" t="e">
        <f>SUM(Energy_cumulative_emissions[[#This Row],[Column17]:[Column18]],Energy_cumulative_emissions[[#This Row],[Column25]:[Column26]],-Energy_cumulative_emissions[[#This Row],[Column30]])</f>
        <v>#VALUE!</v>
      </c>
    </row>
    <row r="141" spans="1:38">
      <c r="A141">
        <v>2153</v>
      </c>
      <c r="B141">
        <f t="shared" si="72"/>
        <v>2153</v>
      </c>
      <c r="C141" s="60">
        <v>0.51900000000000002</v>
      </c>
      <c r="D141" s="60">
        <v>0.216</v>
      </c>
      <c r="E141" s="60">
        <v>0.23300000000000001</v>
      </c>
      <c r="F141" s="60">
        <v>0.21</v>
      </c>
      <c r="G141" s="60">
        <v>0.13600000000000001</v>
      </c>
      <c r="H141" s="60">
        <v>0.21</v>
      </c>
      <c r="I141" s="60">
        <v>2.7E-2</v>
      </c>
      <c r="J141" s="60">
        <v>0.21</v>
      </c>
      <c r="K141">
        <f t="shared" si="73"/>
        <v>0</v>
      </c>
      <c r="L141">
        <f t="shared" si="74"/>
        <v>0</v>
      </c>
      <c r="M141">
        <f t="shared" si="75"/>
        <v>0</v>
      </c>
      <c r="N141">
        <f t="shared" si="76"/>
        <v>0</v>
      </c>
      <c r="O141">
        <f t="shared" si="77"/>
        <v>0</v>
      </c>
      <c r="P141">
        <f t="shared" si="78"/>
        <v>0</v>
      </c>
      <c r="Q141" t="e">
        <f>IF(Energy_cumulative_emissions[[#This Row],[Column2]]&gt;0,(Energy_Reg_elec*Details_GIA*$I141)+Q140,0)</f>
        <v>#VALUE!</v>
      </c>
      <c r="R141">
        <f t="shared" si="79"/>
        <v>0</v>
      </c>
      <c r="S141">
        <f t="shared" si="80"/>
        <v>0</v>
      </c>
      <c r="T141">
        <f t="shared" si="81"/>
        <v>0</v>
      </c>
      <c r="U141">
        <f t="shared" si="82"/>
        <v>0</v>
      </c>
      <c r="V141">
        <f t="shared" si="83"/>
        <v>0</v>
      </c>
      <c r="W141">
        <f t="shared" si="84"/>
        <v>0</v>
      </c>
      <c r="X141">
        <f t="shared" si="85"/>
        <v>0</v>
      </c>
      <c r="Y141" t="e">
        <f>IF(Energy_cumulative_emissions[[#This Row],[Column2]]&gt;0,(Energy_Reg_elec*Details_GIA*$I141)+Y140,0)</f>
        <v>#VALUE!</v>
      </c>
      <c r="Z141">
        <f t="shared" si="86"/>
        <v>0</v>
      </c>
      <c r="AA141">
        <f t="shared" si="87"/>
        <v>0</v>
      </c>
      <c r="AB141">
        <f t="shared" si="88"/>
        <v>0</v>
      </c>
      <c r="AC141">
        <f t="shared" si="89"/>
        <v>0</v>
      </c>
      <c r="AD141">
        <f>IF(Energy_cumulative_emissions[[#This Row],[Column2]]&gt;0,(Energy_Gen_elec+Energy_Gen_nonelec)*Details_GIA*$I141,0)</f>
        <v>0</v>
      </c>
      <c r="AE141">
        <f>SUM(Energy_cumulative_emissions[[#This Row],[Column11]:[Column12]],Energy_cumulative_emissions[[#This Row],[Column19]:[Column20]])</f>
        <v>0</v>
      </c>
      <c r="AF141">
        <f>SUM(Energy_cumulative_emissions[[#This Row],[Column13]:[Column14]],Energy_cumulative_emissions[[#This Row],[Column21]:[Column22]])</f>
        <v>0</v>
      </c>
      <c r="AG141">
        <f>SUM(Energy_cumulative_emissions[[#This Row],[Column15]:[Column16]],Energy_cumulative_emissions[[#This Row],[Column23]:[Column24]])</f>
        <v>0</v>
      </c>
      <c r="AH141" t="e">
        <f>SUM(Energy_cumulative_emissions[[#This Row],[Column17]:[Column18]],Energy_cumulative_emissions[[#This Row],[Column25]:[Column26]])</f>
        <v>#VALUE!</v>
      </c>
      <c r="AI141">
        <f>SUM(Energy_cumulative_emissions[[#This Row],[Column11]:[Column12]],Energy_cumulative_emissions[[#This Row],[Column19]:[Column20]],-Energy_cumulative_emissions[[#This Row],[Column27]])</f>
        <v>0</v>
      </c>
      <c r="AJ141">
        <f>SUM(Energy_cumulative_emissions[[#This Row],[Column13]:[Column14]],Energy_cumulative_emissions[[#This Row],[Column21]:[Column22]],-Energy_cumulative_emissions[[#This Row],[Column28]])</f>
        <v>0</v>
      </c>
      <c r="AK141">
        <f>SUM(Energy_cumulative_emissions[[#This Row],[Column15]:[Column16]],Energy_cumulative_emissions[[#This Row],[Column23]:[Column24]],-Energy_cumulative_emissions[[#This Row],[Column29]])</f>
        <v>0</v>
      </c>
      <c r="AL141" t="e">
        <f>SUM(Energy_cumulative_emissions[[#This Row],[Column17]:[Column18]],Energy_cumulative_emissions[[#This Row],[Column25]:[Column26]],-Energy_cumulative_emissions[[#This Row],[Column30]])</f>
        <v>#VALUE!</v>
      </c>
    </row>
    <row r="142" spans="1:38">
      <c r="A142">
        <v>2154</v>
      </c>
      <c r="B142">
        <f t="shared" si="72"/>
        <v>2154</v>
      </c>
      <c r="C142" s="60">
        <v>0.51900000000000002</v>
      </c>
      <c r="D142" s="60">
        <v>0.216</v>
      </c>
      <c r="E142" s="60">
        <v>0.23300000000000001</v>
      </c>
      <c r="F142" s="60">
        <v>0.21</v>
      </c>
      <c r="G142" s="60">
        <v>0.13600000000000001</v>
      </c>
      <c r="H142" s="60">
        <v>0.21</v>
      </c>
      <c r="I142" s="60">
        <v>2.7E-2</v>
      </c>
      <c r="J142" s="60">
        <v>0.21</v>
      </c>
      <c r="K142">
        <f t="shared" si="73"/>
        <v>0</v>
      </c>
      <c r="L142">
        <f t="shared" si="74"/>
        <v>0</v>
      </c>
      <c r="M142">
        <f t="shared" si="75"/>
        <v>0</v>
      </c>
      <c r="N142">
        <f t="shared" si="76"/>
        <v>0</v>
      </c>
      <c r="O142">
        <f t="shared" si="77"/>
        <v>0</v>
      </c>
      <c r="P142">
        <f t="shared" si="78"/>
        <v>0</v>
      </c>
      <c r="Q142" t="e">
        <f>IF(Energy_cumulative_emissions[[#This Row],[Column2]]&gt;0,(Energy_Reg_elec*Details_GIA*$I142)+Q141,0)</f>
        <v>#VALUE!</v>
      </c>
      <c r="R142">
        <f t="shared" si="79"/>
        <v>0</v>
      </c>
      <c r="S142">
        <f t="shared" si="80"/>
        <v>0</v>
      </c>
      <c r="T142">
        <f t="shared" si="81"/>
        <v>0</v>
      </c>
      <c r="U142">
        <f t="shared" si="82"/>
        <v>0</v>
      </c>
      <c r="V142">
        <f t="shared" si="83"/>
        <v>0</v>
      </c>
      <c r="W142">
        <f t="shared" si="84"/>
        <v>0</v>
      </c>
      <c r="X142">
        <f t="shared" si="85"/>
        <v>0</v>
      </c>
      <c r="Y142" t="e">
        <f>IF(Energy_cumulative_emissions[[#This Row],[Column2]]&gt;0,(Energy_Reg_elec*Details_GIA*$I142)+Y141,0)</f>
        <v>#VALUE!</v>
      </c>
      <c r="Z142">
        <f t="shared" si="86"/>
        <v>0</v>
      </c>
      <c r="AA142">
        <f t="shared" si="87"/>
        <v>0</v>
      </c>
      <c r="AB142">
        <f t="shared" si="88"/>
        <v>0</v>
      </c>
      <c r="AC142">
        <f t="shared" si="89"/>
        <v>0</v>
      </c>
      <c r="AD142">
        <f>IF(Energy_cumulative_emissions[[#This Row],[Column2]]&gt;0,(Energy_Gen_elec+Energy_Gen_nonelec)*Details_GIA*$I142,0)</f>
        <v>0</v>
      </c>
      <c r="AE142">
        <f>SUM(Energy_cumulative_emissions[[#This Row],[Column11]:[Column12]],Energy_cumulative_emissions[[#This Row],[Column19]:[Column20]])</f>
        <v>0</v>
      </c>
      <c r="AF142">
        <f>SUM(Energy_cumulative_emissions[[#This Row],[Column13]:[Column14]],Energy_cumulative_emissions[[#This Row],[Column21]:[Column22]])</f>
        <v>0</v>
      </c>
      <c r="AG142">
        <f>SUM(Energy_cumulative_emissions[[#This Row],[Column15]:[Column16]],Energy_cumulative_emissions[[#This Row],[Column23]:[Column24]])</f>
        <v>0</v>
      </c>
      <c r="AH142" t="e">
        <f>SUM(Energy_cumulative_emissions[[#This Row],[Column17]:[Column18]],Energy_cumulative_emissions[[#This Row],[Column25]:[Column26]])</f>
        <v>#VALUE!</v>
      </c>
      <c r="AI142">
        <f>SUM(Energy_cumulative_emissions[[#This Row],[Column11]:[Column12]],Energy_cumulative_emissions[[#This Row],[Column19]:[Column20]],-Energy_cumulative_emissions[[#This Row],[Column27]])</f>
        <v>0</v>
      </c>
      <c r="AJ142">
        <f>SUM(Energy_cumulative_emissions[[#This Row],[Column13]:[Column14]],Energy_cumulative_emissions[[#This Row],[Column21]:[Column22]],-Energy_cumulative_emissions[[#This Row],[Column28]])</f>
        <v>0</v>
      </c>
      <c r="AK142">
        <f>SUM(Energy_cumulative_emissions[[#This Row],[Column15]:[Column16]],Energy_cumulative_emissions[[#This Row],[Column23]:[Column24]],-Energy_cumulative_emissions[[#This Row],[Column29]])</f>
        <v>0</v>
      </c>
      <c r="AL142" t="e">
        <f>SUM(Energy_cumulative_emissions[[#This Row],[Column17]:[Column18]],Energy_cumulative_emissions[[#This Row],[Column25]:[Column26]],-Energy_cumulative_emissions[[#This Row],[Column30]])</f>
        <v>#VALUE!</v>
      </c>
    </row>
    <row r="143" spans="1:38">
      <c r="A143">
        <v>2155</v>
      </c>
      <c r="B143">
        <f t="shared" si="72"/>
        <v>2155</v>
      </c>
      <c r="C143" s="60">
        <v>0.51900000000000002</v>
      </c>
      <c r="D143" s="60">
        <v>0.216</v>
      </c>
      <c r="E143" s="60">
        <v>0.23300000000000001</v>
      </c>
      <c r="F143" s="60">
        <v>0.21</v>
      </c>
      <c r="G143" s="60">
        <v>0.13600000000000001</v>
      </c>
      <c r="H143" s="60">
        <v>0.21</v>
      </c>
      <c r="I143" s="60">
        <v>2.7E-2</v>
      </c>
      <c r="J143" s="60">
        <v>0.21</v>
      </c>
      <c r="K143">
        <f t="shared" si="73"/>
        <v>0</v>
      </c>
      <c r="L143">
        <f t="shared" si="74"/>
        <v>0</v>
      </c>
      <c r="M143">
        <f t="shared" si="75"/>
        <v>0</v>
      </c>
      <c r="N143">
        <f t="shared" si="76"/>
        <v>0</v>
      </c>
      <c r="O143">
        <f t="shared" si="77"/>
        <v>0</v>
      </c>
      <c r="P143">
        <f t="shared" si="78"/>
        <v>0</v>
      </c>
      <c r="Q143" t="e">
        <f>IF(Energy_cumulative_emissions[[#This Row],[Column2]]&gt;0,(Energy_Reg_elec*Details_GIA*$I143)+Q142,0)</f>
        <v>#VALUE!</v>
      </c>
      <c r="R143">
        <f t="shared" si="79"/>
        <v>0</v>
      </c>
      <c r="S143">
        <f t="shared" si="80"/>
        <v>0</v>
      </c>
      <c r="T143">
        <f t="shared" si="81"/>
        <v>0</v>
      </c>
      <c r="U143">
        <f t="shared" si="82"/>
        <v>0</v>
      </c>
      <c r="V143">
        <f t="shared" si="83"/>
        <v>0</v>
      </c>
      <c r="W143">
        <f t="shared" si="84"/>
        <v>0</v>
      </c>
      <c r="X143">
        <f t="shared" si="85"/>
        <v>0</v>
      </c>
      <c r="Y143" t="e">
        <f>IF(Energy_cumulative_emissions[[#This Row],[Column2]]&gt;0,(Energy_Reg_elec*Details_GIA*$I143)+Y142,0)</f>
        <v>#VALUE!</v>
      </c>
      <c r="Z143">
        <f t="shared" si="86"/>
        <v>0</v>
      </c>
      <c r="AA143">
        <f t="shared" si="87"/>
        <v>0</v>
      </c>
      <c r="AB143">
        <f t="shared" si="88"/>
        <v>0</v>
      </c>
      <c r="AC143">
        <f t="shared" si="89"/>
        <v>0</v>
      </c>
      <c r="AD143">
        <f>IF(Energy_cumulative_emissions[[#This Row],[Column2]]&gt;0,(Energy_Gen_elec+Energy_Gen_nonelec)*Details_GIA*$I143,0)</f>
        <v>0</v>
      </c>
      <c r="AE143">
        <f>SUM(Energy_cumulative_emissions[[#This Row],[Column11]:[Column12]],Energy_cumulative_emissions[[#This Row],[Column19]:[Column20]])</f>
        <v>0</v>
      </c>
      <c r="AF143">
        <f>SUM(Energy_cumulative_emissions[[#This Row],[Column13]:[Column14]],Energy_cumulative_emissions[[#This Row],[Column21]:[Column22]])</f>
        <v>0</v>
      </c>
      <c r="AG143">
        <f>SUM(Energy_cumulative_emissions[[#This Row],[Column15]:[Column16]],Energy_cumulative_emissions[[#This Row],[Column23]:[Column24]])</f>
        <v>0</v>
      </c>
      <c r="AH143" t="e">
        <f>SUM(Energy_cumulative_emissions[[#This Row],[Column17]:[Column18]],Energy_cumulative_emissions[[#This Row],[Column25]:[Column26]])</f>
        <v>#VALUE!</v>
      </c>
      <c r="AI143">
        <f>SUM(Energy_cumulative_emissions[[#This Row],[Column11]:[Column12]],Energy_cumulative_emissions[[#This Row],[Column19]:[Column20]],-Energy_cumulative_emissions[[#This Row],[Column27]])</f>
        <v>0</v>
      </c>
      <c r="AJ143">
        <f>SUM(Energy_cumulative_emissions[[#This Row],[Column13]:[Column14]],Energy_cumulative_emissions[[#This Row],[Column21]:[Column22]],-Energy_cumulative_emissions[[#This Row],[Column28]])</f>
        <v>0</v>
      </c>
      <c r="AK143">
        <f>SUM(Energy_cumulative_emissions[[#This Row],[Column15]:[Column16]],Energy_cumulative_emissions[[#This Row],[Column23]:[Column24]],-Energy_cumulative_emissions[[#This Row],[Column29]])</f>
        <v>0</v>
      </c>
      <c r="AL143" t="e">
        <f>SUM(Energy_cumulative_emissions[[#This Row],[Column17]:[Column18]],Energy_cumulative_emissions[[#This Row],[Column25]:[Column26]],-Energy_cumulative_emissions[[#This Row],[Column30]])</f>
        <v>#VALUE!</v>
      </c>
    </row>
    <row r="144" spans="1:38">
      <c r="A144">
        <v>2156</v>
      </c>
      <c r="B144">
        <f t="shared" si="72"/>
        <v>2156</v>
      </c>
      <c r="C144" s="60">
        <v>0.51900000000000002</v>
      </c>
      <c r="D144" s="60">
        <v>0.216</v>
      </c>
      <c r="E144" s="60">
        <v>0.23300000000000001</v>
      </c>
      <c r="F144" s="60">
        <v>0.21</v>
      </c>
      <c r="G144" s="60">
        <v>0.13600000000000001</v>
      </c>
      <c r="H144" s="60">
        <v>0.21</v>
      </c>
      <c r="I144" s="60">
        <v>2.7E-2</v>
      </c>
      <c r="J144" s="60">
        <v>0.21</v>
      </c>
      <c r="K144">
        <f t="shared" si="73"/>
        <v>0</v>
      </c>
      <c r="L144">
        <f t="shared" si="74"/>
        <v>0</v>
      </c>
      <c r="M144">
        <f t="shared" si="75"/>
        <v>0</v>
      </c>
      <c r="N144">
        <f t="shared" si="76"/>
        <v>0</v>
      </c>
      <c r="O144">
        <f t="shared" si="77"/>
        <v>0</v>
      </c>
      <c r="P144">
        <f t="shared" si="78"/>
        <v>0</v>
      </c>
      <c r="Q144" t="e">
        <f>IF(Energy_cumulative_emissions[[#This Row],[Column2]]&gt;0,(Energy_Reg_elec*Details_GIA*$I144)+Q143,0)</f>
        <v>#VALUE!</v>
      </c>
      <c r="R144">
        <f t="shared" si="79"/>
        <v>0</v>
      </c>
      <c r="S144">
        <f t="shared" si="80"/>
        <v>0</v>
      </c>
      <c r="T144">
        <f t="shared" si="81"/>
        <v>0</v>
      </c>
      <c r="U144">
        <f t="shared" si="82"/>
        <v>0</v>
      </c>
      <c r="V144">
        <f t="shared" si="83"/>
        <v>0</v>
      </c>
      <c r="W144">
        <f t="shared" si="84"/>
        <v>0</v>
      </c>
      <c r="X144">
        <f t="shared" si="85"/>
        <v>0</v>
      </c>
      <c r="Y144" t="e">
        <f>IF(Energy_cumulative_emissions[[#This Row],[Column2]]&gt;0,(Energy_Reg_elec*Details_GIA*$I144)+Y143,0)</f>
        <v>#VALUE!</v>
      </c>
      <c r="Z144">
        <f t="shared" si="86"/>
        <v>0</v>
      </c>
      <c r="AA144">
        <f t="shared" si="87"/>
        <v>0</v>
      </c>
      <c r="AB144">
        <f t="shared" si="88"/>
        <v>0</v>
      </c>
      <c r="AC144">
        <f t="shared" si="89"/>
        <v>0</v>
      </c>
      <c r="AD144">
        <f>IF(Energy_cumulative_emissions[[#This Row],[Column2]]&gt;0,(Energy_Gen_elec+Energy_Gen_nonelec)*Details_GIA*$I144,0)</f>
        <v>0</v>
      </c>
      <c r="AE144">
        <f>SUM(Energy_cumulative_emissions[[#This Row],[Column11]:[Column12]],Energy_cumulative_emissions[[#This Row],[Column19]:[Column20]])</f>
        <v>0</v>
      </c>
      <c r="AF144">
        <f>SUM(Energy_cumulative_emissions[[#This Row],[Column13]:[Column14]],Energy_cumulative_emissions[[#This Row],[Column21]:[Column22]])</f>
        <v>0</v>
      </c>
      <c r="AG144">
        <f>SUM(Energy_cumulative_emissions[[#This Row],[Column15]:[Column16]],Energy_cumulative_emissions[[#This Row],[Column23]:[Column24]])</f>
        <v>0</v>
      </c>
      <c r="AH144" t="e">
        <f>SUM(Energy_cumulative_emissions[[#This Row],[Column17]:[Column18]],Energy_cumulative_emissions[[#This Row],[Column25]:[Column26]])</f>
        <v>#VALUE!</v>
      </c>
      <c r="AI144">
        <f>SUM(Energy_cumulative_emissions[[#This Row],[Column11]:[Column12]],Energy_cumulative_emissions[[#This Row],[Column19]:[Column20]],-Energy_cumulative_emissions[[#This Row],[Column27]])</f>
        <v>0</v>
      </c>
      <c r="AJ144">
        <f>SUM(Energy_cumulative_emissions[[#This Row],[Column13]:[Column14]],Energy_cumulative_emissions[[#This Row],[Column21]:[Column22]],-Energy_cumulative_emissions[[#This Row],[Column28]])</f>
        <v>0</v>
      </c>
      <c r="AK144">
        <f>SUM(Energy_cumulative_emissions[[#This Row],[Column15]:[Column16]],Energy_cumulative_emissions[[#This Row],[Column23]:[Column24]],-Energy_cumulative_emissions[[#This Row],[Column29]])</f>
        <v>0</v>
      </c>
      <c r="AL144" t="e">
        <f>SUM(Energy_cumulative_emissions[[#This Row],[Column17]:[Column18]],Energy_cumulative_emissions[[#This Row],[Column25]:[Column26]],-Energy_cumulative_emissions[[#This Row],[Column30]])</f>
        <v>#VALUE!</v>
      </c>
    </row>
    <row r="145" spans="1:38">
      <c r="A145">
        <v>2157</v>
      </c>
      <c r="B145">
        <f t="shared" si="72"/>
        <v>2157</v>
      </c>
      <c r="C145" s="60">
        <v>0.51900000000000002</v>
      </c>
      <c r="D145" s="60">
        <v>0.216</v>
      </c>
      <c r="E145" s="60">
        <v>0.23300000000000001</v>
      </c>
      <c r="F145" s="60">
        <v>0.21</v>
      </c>
      <c r="G145" s="60">
        <v>0.13600000000000001</v>
      </c>
      <c r="H145" s="60">
        <v>0.21</v>
      </c>
      <c r="I145" s="60">
        <v>2.7E-2</v>
      </c>
      <c r="J145" s="60">
        <v>0.21</v>
      </c>
      <c r="K145">
        <f t="shared" si="73"/>
        <v>0</v>
      </c>
      <c r="L145">
        <f t="shared" si="74"/>
        <v>0</v>
      </c>
      <c r="M145">
        <f t="shared" si="75"/>
        <v>0</v>
      </c>
      <c r="N145">
        <f t="shared" si="76"/>
        <v>0</v>
      </c>
      <c r="O145">
        <f t="shared" si="77"/>
        <v>0</v>
      </c>
      <c r="P145">
        <f t="shared" si="78"/>
        <v>0</v>
      </c>
      <c r="Q145" t="e">
        <f>IF(Energy_cumulative_emissions[[#This Row],[Column2]]&gt;0,(Energy_Reg_elec*Details_GIA*$I145)+Q144,0)</f>
        <v>#VALUE!</v>
      </c>
      <c r="R145">
        <f t="shared" si="79"/>
        <v>0</v>
      </c>
      <c r="S145">
        <f t="shared" si="80"/>
        <v>0</v>
      </c>
      <c r="T145">
        <f t="shared" si="81"/>
        <v>0</v>
      </c>
      <c r="U145">
        <f t="shared" si="82"/>
        <v>0</v>
      </c>
      <c r="V145">
        <f t="shared" si="83"/>
        <v>0</v>
      </c>
      <c r="W145">
        <f t="shared" si="84"/>
        <v>0</v>
      </c>
      <c r="X145">
        <f t="shared" si="85"/>
        <v>0</v>
      </c>
      <c r="Y145" t="e">
        <f>IF(Energy_cumulative_emissions[[#This Row],[Column2]]&gt;0,(Energy_Reg_elec*Details_GIA*$I145)+Y144,0)</f>
        <v>#VALUE!</v>
      </c>
      <c r="Z145">
        <f t="shared" si="86"/>
        <v>0</v>
      </c>
      <c r="AA145">
        <f t="shared" si="87"/>
        <v>0</v>
      </c>
      <c r="AB145">
        <f t="shared" si="88"/>
        <v>0</v>
      </c>
      <c r="AC145">
        <f t="shared" si="89"/>
        <v>0</v>
      </c>
      <c r="AD145">
        <f>IF(Energy_cumulative_emissions[[#This Row],[Column2]]&gt;0,(Energy_Gen_elec+Energy_Gen_nonelec)*Details_GIA*$I145,0)</f>
        <v>0</v>
      </c>
      <c r="AE145">
        <f>SUM(Energy_cumulative_emissions[[#This Row],[Column11]:[Column12]],Energy_cumulative_emissions[[#This Row],[Column19]:[Column20]])</f>
        <v>0</v>
      </c>
      <c r="AF145">
        <f>SUM(Energy_cumulative_emissions[[#This Row],[Column13]:[Column14]],Energy_cumulative_emissions[[#This Row],[Column21]:[Column22]])</f>
        <v>0</v>
      </c>
      <c r="AG145">
        <f>SUM(Energy_cumulative_emissions[[#This Row],[Column15]:[Column16]],Energy_cumulative_emissions[[#This Row],[Column23]:[Column24]])</f>
        <v>0</v>
      </c>
      <c r="AH145" t="e">
        <f>SUM(Energy_cumulative_emissions[[#This Row],[Column17]:[Column18]],Energy_cumulative_emissions[[#This Row],[Column25]:[Column26]])</f>
        <v>#VALUE!</v>
      </c>
      <c r="AI145">
        <f>SUM(Energy_cumulative_emissions[[#This Row],[Column11]:[Column12]],Energy_cumulative_emissions[[#This Row],[Column19]:[Column20]],-Energy_cumulative_emissions[[#This Row],[Column27]])</f>
        <v>0</v>
      </c>
      <c r="AJ145">
        <f>SUM(Energy_cumulative_emissions[[#This Row],[Column13]:[Column14]],Energy_cumulative_emissions[[#This Row],[Column21]:[Column22]],-Energy_cumulative_emissions[[#This Row],[Column28]])</f>
        <v>0</v>
      </c>
      <c r="AK145">
        <f>SUM(Energy_cumulative_emissions[[#This Row],[Column15]:[Column16]],Energy_cumulative_emissions[[#This Row],[Column23]:[Column24]],-Energy_cumulative_emissions[[#This Row],[Column29]])</f>
        <v>0</v>
      </c>
      <c r="AL145" t="e">
        <f>SUM(Energy_cumulative_emissions[[#This Row],[Column17]:[Column18]],Energy_cumulative_emissions[[#This Row],[Column25]:[Column26]],-Energy_cumulative_emissions[[#This Row],[Column30]])</f>
        <v>#VALUE!</v>
      </c>
    </row>
    <row r="146" spans="1:38">
      <c r="A146">
        <v>2158</v>
      </c>
      <c r="B146">
        <f t="shared" si="72"/>
        <v>2158</v>
      </c>
      <c r="C146" s="60">
        <v>0.51900000000000002</v>
      </c>
      <c r="D146" s="60">
        <v>0.216</v>
      </c>
      <c r="E146" s="60">
        <v>0.23300000000000001</v>
      </c>
      <c r="F146" s="60">
        <v>0.21</v>
      </c>
      <c r="G146" s="60">
        <v>0.13600000000000001</v>
      </c>
      <c r="H146" s="60">
        <v>0.21</v>
      </c>
      <c r="I146" s="60">
        <v>2.7E-2</v>
      </c>
      <c r="J146" s="60">
        <v>0.21</v>
      </c>
      <c r="K146">
        <f t="shared" si="73"/>
        <v>0</v>
      </c>
      <c r="L146">
        <f t="shared" si="74"/>
        <v>0</v>
      </c>
      <c r="M146">
        <f t="shared" si="75"/>
        <v>0</v>
      </c>
      <c r="N146">
        <f t="shared" si="76"/>
        <v>0</v>
      </c>
      <c r="O146">
        <f t="shared" si="77"/>
        <v>0</v>
      </c>
      <c r="P146">
        <f t="shared" si="78"/>
        <v>0</v>
      </c>
      <c r="Q146" t="e">
        <f>IF(Energy_cumulative_emissions[[#This Row],[Column2]]&gt;0,(Energy_Reg_elec*Details_GIA*$I146)+Q145,0)</f>
        <v>#VALUE!</v>
      </c>
      <c r="R146">
        <f t="shared" si="79"/>
        <v>0</v>
      </c>
      <c r="S146">
        <f t="shared" si="80"/>
        <v>0</v>
      </c>
      <c r="T146">
        <f t="shared" si="81"/>
        <v>0</v>
      </c>
      <c r="U146">
        <f t="shared" si="82"/>
        <v>0</v>
      </c>
      <c r="V146">
        <f t="shared" si="83"/>
        <v>0</v>
      </c>
      <c r="W146">
        <f t="shared" si="84"/>
        <v>0</v>
      </c>
      <c r="X146">
        <f t="shared" si="85"/>
        <v>0</v>
      </c>
      <c r="Y146" t="e">
        <f>IF(Energy_cumulative_emissions[[#This Row],[Column2]]&gt;0,(Energy_Reg_elec*Details_GIA*$I146)+Y145,0)</f>
        <v>#VALUE!</v>
      </c>
      <c r="Z146">
        <f t="shared" si="86"/>
        <v>0</v>
      </c>
      <c r="AA146">
        <f t="shared" si="87"/>
        <v>0</v>
      </c>
      <c r="AB146">
        <f t="shared" si="88"/>
        <v>0</v>
      </c>
      <c r="AC146">
        <f t="shared" si="89"/>
        <v>0</v>
      </c>
      <c r="AD146">
        <f>IF(Energy_cumulative_emissions[[#This Row],[Column2]]&gt;0,(Energy_Gen_elec+Energy_Gen_nonelec)*Details_GIA*$I146,0)</f>
        <v>0</v>
      </c>
      <c r="AE146">
        <f>SUM(Energy_cumulative_emissions[[#This Row],[Column11]:[Column12]],Energy_cumulative_emissions[[#This Row],[Column19]:[Column20]])</f>
        <v>0</v>
      </c>
      <c r="AF146">
        <f>SUM(Energy_cumulative_emissions[[#This Row],[Column13]:[Column14]],Energy_cumulative_emissions[[#This Row],[Column21]:[Column22]])</f>
        <v>0</v>
      </c>
      <c r="AG146">
        <f>SUM(Energy_cumulative_emissions[[#This Row],[Column15]:[Column16]],Energy_cumulative_emissions[[#This Row],[Column23]:[Column24]])</f>
        <v>0</v>
      </c>
      <c r="AH146" t="e">
        <f>SUM(Energy_cumulative_emissions[[#This Row],[Column17]:[Column18]],Energy_cumulative_emissions[[#This Row],[Column25]:[Column26]])</f>
        <v>#VALUE!</v>
      </c>
      <c r="AI146">
        <f>SUM(Energy_cumulative_emissions[[#This Row],[Column11]:[Column12]],Energy_cumulative_emissions[[#This Row],[Column19]:[Column20]],-Energy_cumulative_emissions[[#This Row],[Column27]])</f>
        <v>0</v>
      </c>
      <c r="AJ146">
        <f>SUM(Energy_cumulative_emissions[[#This Row],[Column13]:[Column14]],Energy_cumulative_emissions[[#This Row],[Column21]:[Column22]],-Energy_cumulative_emissions[[#This Row],[Column28]])</f>
        <v>0</v>
      </c>
      <c r="AK146">
        <f>SUM(Energy_cumulative_emissions[[#This Row],[Column15]:[Column16]],Energy_cumulative_emissions[[#This Row],[Column23]:[Column24]],-Energy_cumulative_emissions[[#This Row],[Column29]])</f>
        <v>0</v>
      </c>
      <c r="AL146" t="e">
        <f>SUM(Energy_cumulative_emissions[[#This Row],[Column17]:[Column18]],Energy_cumulative_emissions[[#This Row],[Column25]:[Column26]],-Energy_cumulative_emissions[[#This Row],[Column30]])</f>
        <v>#VALUE!</v>
      </c>
    </row>
    <row r="147" spans="1:38">
      <c r="A147">
        <v>2159</v>
      </c>
      <c r="B147">
        <f t="shared" si="72"/>
        <v>2159</v>
      </c>
      <c r="C147" s="60">
        <v>0.51900000000000002</v>
      </c>
      <c r="D147" s="60">
        <v>0.216</v>
      </c>
      <c r="E147" s="60">
        <v>0.23300000000000001</v>
      </c>
      <c r="F147" s="60">
        <v>0.21</v>
      </c>
      <c r="G147" s="60">
        <v>0.13600000000000001</v>
      </c>
      <c r="H147" s="60">
        <v>0.21</v>
      </c>
      <c r="I147" s="60">
        <v>2.7E-2</v>
      </c>
      <c r="J147" s="60">
        <v>0.21</v>
      </c>
      <c r="K147">
        <f t="shared" si="73"/>
        <v>0</v>
      </c>
      <c r="L147">
        <f t="shared" si="74"/>
        <v>0</v>
      </c>
      <c r="M147">
        <f t="shared" si="75"/>
        <v>0</v>
      </c>
      <c r="N147">
        <f t="shared" si="76"/>
        <v>0</v>
      </c>
      <c r="O147">
        <f t="shared" si="77"/>
        <v>0</v>
      </c>
      <c r="P147">
        <f t="shared" si="78"/>
        <v>0</v>
      </c>
      <c r="Q147" t="e">
        <f>IF(Energy_cumulative_emissions[[#This Row],[Column2]]&gt;0,(Energy_Reg_elec*Details_GIA*$I147)+Q146,0)</f>
        <v>#VALUE!</v>
      </c>
      <c r="R147">
        <f t="shared" si="79"/>
        <v>0</v>
      </c>
      <c r="S147">
        <f t="shared" si="80"/>
        <v>0</v>
      </c>
      <c r="T147">
        <f t="shared" si="81"/>
        <v>0</v>
      </c>
      <c r="U147">
        <f t="shared" si="82"/>
        <v>0</v>
      </c>
      <c r="V147">
        <f t="shared" si="83"/>
        <v>0</v>
      </c>
      <c r="W147">
        <f t="shared" si="84"/>
        <v>0</v>
      </c>
      <c r="X147">
        <f t="shared" si="85"/>
        <v>0</v>
      </c>
      <c r="Y147" t="e">
        <f>IF(Energy_cumulative_emissions[[#This Row],[Column2]]&gt;0,(Energy_Reg_elec*Details_GIA*$I147)+Y146,0)</f>
        <v>#VALUE!</v>
      </c>
      <c r="Z147">
        <f t="shared" si="86"/>
        <v>0</v>
      </c>
      <c r="AA147">
        <f t="shared" si="87"/>
        <v>0</v>
      </c>
      <c r="AB147">
        <f t="shared" si="88"/>
        <v>0</v>
      </c>
      <c r="AC147">
        <f t="shared" si="89"/>
        <v>0</v>
      </c>
      <c r="AD147">
        <f>IF(Energy_cumulative_emissions[[#This Row],[Column2]]&gt;0,(Energy_Gen_elec+Energy_Gen_nonelec)*Details_GIA*$I147,0)</f>
        <v>0</v>
      </c>
      <c r="AE147">
        <f>SUM(Energy_cumulative_emissions[[#This Row],[Column11]:[Column12]],Energy_cumulative_emissions[[#This Row],[Column19]:[Column20]])</f>
        <v>0</v>
      </c>
      <c r="AF147">
        <f>SUM(Energy_cumulative_emissions[[#This Row],[Column13]:[Column14]],Energy_cumulative_emissions[[#This Row],[Column21]:[Column22]])</f>
        <v>0</v>
      </c>
      <c r="AG147">
        <f>SUM(Energy_cumulative_emissions[[#This Row],[Column15]:[Column16]],Energy_cumulative_emissions[[#This Row],[Column23]:[Column24]])</f>
        <v>0</v>
      </c>
      <c r="AH147" t="e">
        <f>SUM(Energy_cumulative_emissions[[#This Row],[Column17]:[Column18]],Energy_cumulative_emissions[[#This Row],[Column25]:[Column26]])</f>
        <v>#VALUE!</v>
      </c>
      <c r="AI147">
        <f>SUM(Energy_cumulative_emissions[[#This Row],[Column11]:[Column12]],Energy_cumulative_emissions[[#This Row],[Column19]:[Column20]],-Energy_cumulative_emissions[[#This Row],[Column27]])</f>
        <v>0</v>
      </c>
      <c r="AJ147">
        <f>SUM(Energy_cumulative_emissions[[#This Row],[Column13]:[Column14]],Energy_cumulative_emissions[[#This Row],[Column21]:[Column22]],-Energy_cumulative_emissions[[#This Row],[Column28]])</f>
        <v>0</v>
      </c>
      <c r="AK147">
        <f>SUM(Energy_cumulative_emissions[[#This Row],[Column15]:[Column16]],Energy_cumulative_emissions[[#This Row],[Column23]:[Column24]],-Energy_cumulative_emissions[[#This Row],[Column29]])</f>
        <v>0</v>
      </c>
      <c r="AL147" t="e">
        <f>SUM(Energy_cumulative_emissions[[#This Row],[Column17]:[Column18]],Energy_cumulative_emissions[[#This Row],[Column25]:[Column26]],-Energy_cumulative_emissions[[#This Row],[Column30]])</f>
        <v>#VALUE!</v>
      </c>
    </row>
    <row r="148" spans="1:38">
      <c r="A148">
        <v>2160</v>
      </c>
      <c r="B148">
        <f t="shared" si="72"/>
        <v>2160</v>
      </c>
      <c r="C148" s="60">
        <v>0.51900000000000002</v>
      </c>
      <c r="D148" s="60">
        <v>0.216</v>
      </c>
      <c r="E148" s="60">
        <v>0.23300000000000001</v>
      </c>
      <c r="F148" s="60">
        <v>0.21</v>
      </c>
      <c r="G148" s="60">
        <v>0.13600000000000001</v>
      </c>
      <c r="H148" s="60">
        <v>0.21</v>
      </c>
      <c r="I148" s="60">
        <v>2.7E-2</v>
      </c>
      <c r="J148" s="60">
        <v>0.21</v>
      </c>
      <c r="K148">
        <f t="shared" si="73"/>
        <v>0</v>
      </c>
      <c r="L148">
        <f t="shared" si="74"/>
        <v>0</v>
      </c>
      <c r="M148">
        <f t="shared" si="75"/>
        <v>0</v>
      </c>
      <c r="N148">
        <f t="shared" si="76"/>
        <v>0</v>
      </c>
      <c r="O148">
        <f t="shared" si="77"/>
        <v>0</v>
      </c>
      <c r="P148">
        <f t="shared" si="78"/>
        <v>0</v>
      </c>
      <c r="Q148" t="e">
        <f>IF(Energy_cumulative_emissions[[#This Row],[Column2]]&gt;0,(Energy_Reg_elec*Details_GIA*$I148)+Q147,0)</f>
        <v>#VALUE!</v>
      </c>
      <c r="R148">
        <f t="shared" si="79"/>
        <v>0</v>
      </c>
      <c r="S148">
        <f t="shared" si="80"/>
        <v>0</v>
      </c>
      <c r="T148">
        <f t="shared" si="81"/>
        <v>0</v>
      </c>
      <c r="U148">
        <f t="shared" si="82"/>
        <v>0</v>
      </c>
      <c r="V148">
        <f t="shared" si="83"/>
        <v>0</v>
      </c>
      <c r="W148">
        <f t="shared" si="84"/>
        <v>0</v>
      </c>
      <c r="X148">
        <f t="shared" si="85"/>
        <v>0</v>
      </c>
      <c r="Y148" t="e">
        <f>IF(Energy_cumulative_emissions[[#This Row],[Column2]]&gt;0,(Energy_Reg_elec*Details_GIA*$I148)+Y147,0)</f>
        <v>#VALUE!</v>
      </c>
      <c r="Z148">
        <f t="shared" si="86"/>
        <v>0</v>
      </c>
      <c r="AA148">
        <f t="shared" si="87"/>
        <v>0</v>
      </c>
      <c r="AB148">
        <f t="shared" si="88"/>
        <v>0</v>
      </c>
      <c r="AC148">
        <f t="shared" si="89"/>
        <v>0</v>
      </c>
      <c r="AD148">
        <f>IF(Energy_cumulative_emissions[[#This Row],[Column2]]&gt;0,(Energy_Gen_elec+Energy_Gen_nonelec)*Details_GIA*$I148,0)</f>
        <v>0</v>
      </c>
      <c r="AE148">
        <f>SUM(Energy_cumulative_emissions[[#This Row],[Column11]:[Column12]],Energy_cumulative_emissions[[#This Row],[Column19]:[Column20]])</f>
        <v>0</v>
      </c>
      <c r="AF148">
        <f>SUM(Energy_cumulative_emissions[[#This Row],[Column13]:[Column14]],Energy_cumulative_emissions[[#This Row],[Column21]:[Column22]])</f>
        <v>0</v>
      </c>
      <c r="AG148">
        <f>SUM(Energy_cumulative_emissions[[#This Row],[Column15]:[Column16]],Energy_cumulative_emissions[[#This Row],[Column23]:[Column24]])</f>
        <v>0</v>
      </c>
      <c r="AH148" t="e">
        <f>SUM(Energy_cumulative_emissions[[#This Row],[Column17]:[Column18]],Energy_cumulative_emissions[[#This Row],[Column25]:[Column26]])</f>
        <v>#VALUE!</v>
      </c>
      <c r="AI148">
        <f>SUM(Energy_cumulative_emissions[[#This Row],[Column11]:[Column12]],Energy_cumulative_emissions[[#This Row],[Column19]:[Column20]],-Energy_cumulative_emissions[[#This Row],[Column27]])</f>
        <v>0</v>
      </c>
      <c r="AJ148">
        <f>SUM(Energy_cumulative_emissions[[#This Row],[Column13]:[Column14]],Energy_cumulative_emissions[[#This Row],[Column21]:[Column22]],-Energy_cumulative_emissions[[#This Row],[Column28]])</f>
        <v>0</v>
      </c>
      <c r="AK148">
        <f>SUM(Energy_cumulative_emissions[[#This Row],[Column15]:[Column16]],Energy_cumulative_emissions[[#This Row],[Column23]:[Column24]],-Energy_cumulative_emissions[[#This Row],[Column29]])</f>
        <v>0</v>
      </c>
      <c r="AL148" t="e">
        <f>SUM(Energy_cumulative_emissions[[#This Row],[Column17]:[Column18]],Energy_cumulative_emissions[[#This Row],[Column25]:[Column26]],-Energy_cumulative_emissions[[#This Row],[Column30]])</f>
        <v>#VALUE!</v>
      </c>
    </row>
    <row r="149" spans="1:38">
      <c r="A149">
        <v>2161</v>
      </c>
      <c r="B149">
        <f t="shared" si="72"/>
        <v>2161</v>
      </c>
      <c r="C149" s="60">
        <v>0.51900000000000002</v>
      </c>
      <c r="D149" s="60">
        <v>0.216</v>
      </c>
      <c r="E149" s="60">
        <v>0.23300000000000001</v>
      </c>
      <c r="F149" s="60">
        <v>0.21</v>
      </c>
      <c r="G149" s="60">
        <v>0.13600000000000001</v>
      </c>
      <c r="H149" s="60">
        <v>0.21</v>
      </c>
      <c r="I149" s="60">
        <v>2.7E-2</v>
      </c>
      <c r="J149" s="60">
        <v>0.21</v>
      </c>
      <c r="K149">
        <f t="shared" si="73"/>
        <v>0</v>
      </c>
      <c r="L149">
        <f t="shared" si="74"/>
        <v>0</v>
      </c>
      <c r="M149">
        <f t="shared" si="75"/>
        <v>0</v>
      </c>
      <c r="N149">
        <f t="shared" si="76"/>
        <v>0</v>
      </c>
      <c r="O149">
        <f t="shared" si="77"/>
        <v>0</v>
      </c>
      <c r="P149">
        <f t="shared" si="78"/>
        <v>0</v>
      </c>
      <c r="Q149" t="e">
        <f>IF(Energy_cumulative_emissions[[#This Row],[Column2]]&gt;0,(Energy_Reg_elec*Details_GIA*$I149)+Q148,0)</f>
        <v>#VALUE!</v>
      </c>
      <c r="R149">
        <f t="shared" si="79"/>
        <v>0</v>
      </c>
      <c r="S149">
        <f t="shared" si="80"/>
        <v>0</v>
      </c>
      <c r="T149">
        <f t="shared" si="81"/>
        <v>0</v>
      </c>
      <c r="U149">
        <f t="shared" si="82"/>
        <v>0</v>
      </c>
      <c r="V149">
        <f t="shared" si="83"/>
        <v>0</v>
      </c>
      <c r="W149">
        <f t="shared" si="84"/>
        <v>0</v>
      </c>
      <c r="X149">
        <f t="shared" si="85"/>
        <v>0</v>
      </c>
      <c r="Y149" t="e">
        <f>IF(Energy_cumulative_emissions[[#This Row],[Column2]]&gt;0,(Energy_Reg_elec*Details_GIA*$I149)+Y148,0)</f>
        <v>#VALUE!</v>
      </c>
      <c r="Z149">
        <f t="shared" si="86"/>
        <v>0</v>
      </c>
      <c r="AA149">
        <f t="shared" si="87"/>
        <v>0</v>
      </c>
      <c r="AB149">
        <f t="shared" si="88"/>
        <v>0</v>
      </c>
      <c r="AC149">
        <f t="shared" si="89"/>
        <v>0</v>
      </c>
      <c r="AD149">
        <f>IF(Energy_cumulative_emissions[[#This Row],[Column2]]&gt;0,(Energy_Gen_elec+Energy_Gen_nonelec)*Details_GIA*$I149,0)</f>
        <v>0</v>
      </c>
      <c r="AE149">
        <f>SUM(Energy_cumulative_emissions[[#This Row],[Column11]:[Column12]],Energy_cumulative_emissions[[#This Row],[Column19]:[Column20]])</f>
        <v>0</v>
      </c>
      <c r="AF149">
        <f>SUM(Energy_cumulative_emissions[[#This Row],[Column13]:[Column14]],Energy_cumulative_emissions[[#This Row],[Column21]:[Column22]])</f>
        <v>0</v>
      </c>
      <c r="AG149">
        <f>SUM(Energy_cumulative_emissions[[#This Row],[Column15]:[Column16]],Energy_cumulative_emissions[[#This Row],[Column23]:[Column24]])</f>
        <v>0</v>
      </c>
      <c r="AH149" t="e">
        <f>SUM(Energy_cumulative_emissions[[#This Row],[Column17]:[Column18]],Energy_cumulative_emissions[[#This Row],[Column25]:[Column26]])</f>
        <v>#VALUE!</v>
      </c>
      <c r="AI149">
        <f>SUM(Energy_cumulative_emissions[[#This Row],[Column11]:[Column12]],Energy_cumulative_emissions[[#This Row],[Column19]:[Column20]],-Energy_cumulative_emissions[[#This Row],[Column27]])</f>
        <v>0</v>
      </c>
      <c r="AJ149">
        <f>SUM(Energy_cumulative_emissions[[#This Row],[Column13]:[Column14]],Energy_cumulative_emissions[[#This Row],[Column21]:[Column22]],-Energy_cumulative_emissions[[#This Row],[Column28]])</f>
        <v>0</v>
      </c>
      <c r="AK149">
        <f>SUM(Energy_cumulative_emissions[[#This Row],[Column15]:[Column16]],Energy_cumulative_emissions[[#This Row],[Column23]:[Column24]],-Energy_cumulative_emissions[[#This Row],[Column29]])</f>
        <v>0</v>
      </c>
      <c r="AL149" t="e">
        <f>SUM(Energy_cumulative_emissions[[#This Row],[Column17]:[Column18]],Energy_cumulative_emissions[[#This Row],[Column25]:[Column26]],-Energy_cumulative_emissions[[#This Row],[Column30]])</f>
        <v>#VALUE!</v>
      </c>
    </row>
    <row r="150" spans="1:38">
      <c r="A150">
        <v>2162</v>
      </c>
      <c r="B150">
        <f t="shared" si="72"/>
        <v>2162</v>
      </c>
      <c r="C150" s="60">
        <v>0.51900000000000002</v>
      </c>
      <c r="D150" s="60">
        <v>0.216</v>
      </c>
      <c r="E150" s="60">
        <v>0.23300000000000001</v>
      </c>
      <c r="F150" s="60">
        <v>0.21</v>
      </c>
      <c r="G150" s="60">
        <v>0.13600000000000001</v>
      </c>
      <c r="H150" s="60">
        <v>0.21</v>
      </c>
      <c r="I150" s="60">
        <v>2.7E-2</v>
      </c>
      <c r="J150" s="60">
        <v>0.21</v>
      </c>
      <c r="K150">
        <f t="shared" si="73"/>
        <v>0</v>
      </c>
      <c r="L150">
        <f t="shared" si="74"/>
        <v>0</v>
      </c>
      <c r="M150">
        <f t="shared" si="75"/>
        <v>0</v>
      </c>
      <c r="N150">
        <f t="shared" si="76"/>
        <v>0</v>
      </c>
      <c r="O150">
        <f t="shared" si="77"/>
        <v>0</v>
      </c>
      <c r="P150">
        <f t="shared" si="78"/>
        <v>0</v>
      </c>
      <c r="Q150" t="e">
        <f>IF(Energy_cumulative_emissions[[#This Row],[Column2]]&gt;0,(Energy_Reg_elec*Details_GIA*$I150)+Q149,0)</f>
        <v>#VALUE!</v>
      </c>
      <c r="R150">
        <f t="shared" si="79"/>
        <v>0</v>
      </c>
      <c r="S150">
        <f t="shared" si="80"/>
        <v>0</v>
      </c>
      <c r="T150">
        <f t="shared" si="81"/>
        <v>0</v>
      </c>
      <c r="U150">
        <f t="shared" si="82"/>
        <v>0</v>
      </c>
      <c r="V150">
        <f t="shared" si="83"/>
        <v>0</v>
      </c>
      <c r="W150">
        <f t="shared" si="84"/>
        <v>0</v>
      </c>
      <c r="X150">
        <f t="shared" si="85"/>
        <v>0</v>
      </c>
      <c r="Y150" t="e">
        <f>IF(Energy_cumulative_emissions[[#This Row],[Column2]]&gt;0,(Energy_Reg_elec*Details_GIA*$I150)+Y149,0)</f>
        <v>#VALUE!</v>
      </c>
      <c r="Z150">
        <f t="shared" si="86"/>
        <v>0</v>
      </c>
      <c r="AA150">
        <f t="shared" si="87"/>
        <v>0</v>
      </c>
      <c r="AB150">
        <f t="shared" si="88"/>
        <v>0</v>
      </c>
      <c r="AC150">
        <f t="shared" si="89"/>
        <v>0</v>
      </c>
      <c r="AD150">
        <f>IF(Energy_cumulative_emissions[[#This Row],[Column2]]&gt;0,(Energy_Gen_elec+Energy_Gen_nonelec)*Details_GIA*$I150,0)</f>
        <v>0</v>
      </c>
      <c r="AE150">
        <f>SUM(Energy_cumulative_emissions[[#This Row],[Column11]:[Column12]],Energy_cumulative_emissions[[#This Row],[Column19]:[Column20]])</f>
        <v>0</v>
      </c>
      <c r="AF150">
        <f>SUM(Energy_cumulative_emissions[[#This Row],[Column13]:[Column14]],Energy_cumulative_emissions[[#This Row],[Column21]:[Column22]])</f>
        <v>0</v>
      </c>
      <c r="AG150">
        <f>SUM(Energy_cumulative_emissions[[#This Row],[Column15]:[Column16]],Energy_cumulative_emissions[[#This Row],[Column23]:[Column24]])</f>
        <v>0</v>
      </c>
      <c r="AH150" t="e">
        <f>SUM(Energy_cumulative_emissions[[#This Row],[Column17]:[Column18]],Energy_cumulative_emissions[[#This Row],[Column25]:[Column26]])</f>
        <v>#VALUE!</v>
      </c>
      <c r="AI150">
        <f>SUM(Energy_cumulative_emissions[[#This Row],[Column11]:[Column12]],Energy_cumulative_emissions[[#This Row],[Column19]:[Column20]],-Energy_cumulative_emissions[[#This Row],[Column27]])</f>
        <v>0</v>
      </c>
      <c r="AJ150">
        <f>SUM(Energy_cumulative_emissions[[#This Row],[Column13]:[Column14]],Energy_cumulative_emissions[[#This Row],[Column21]:[Column22]],-Energy_cumulative_emissions[[#This Row],[Column28]])</f>
        <v>0</v>
      </c>
      <c r="AK150">
        <f>SUM(Energy_cumulative_emissions[[#This Row],[Column15]:[Column16]],Energy_cumulative_emissions[[#This Row],[Column23]:[Column24]],-Energy_cumulative_emissions[[#This Row],[Column29]])</f>
        <v>0</v>
      </c>
      <c r="AL150" t="e">
        <f>SUM(Energy_cumulative_emissions[[#This Row],[Column17]:[Column18]],Energy_cumulative_emissions[[#This Row],[Column25]:[Column26]],-Energy_cumulative_emissions[[#This Row],[Column30]])</f>
        <v>#VALUE!</v>
      </c>
    </row>
    <row r="151" spans="1:38">
      <c r="A151">
        <v>2163</v>
      </c>
      <c r="B151">
        <f t="shared" si="72"/>
        <v>2163</v>
      </c>
      <c r="C151" s="60">
        <v>0.51900000000000002</v>
      </c>
      <c r="D151" s="60">
        <v>0.216</v>
      </c>
      <c r="E151" s="60">
        <v>0.23300000000000001</v>
      </c>
      <c r="F151" s="60">
        <v>0.21</v>
      </c>
      <c r="G151" s="60">
        <v>0.13600000000000001</v>
      </c>
      <c r="H151" s="60">
        <v>0.21</v>
      </c>
      <c r="I151" s="60">
        <v>2.7E-2</v>
      </c>
      <c r="J151" s="60">
        <v>0.21</v>
      </c>
      <c r="K151">
        <f t="shared" si="73"/>
        <v>0</v>
      </c>
      <c r="L151">
        <f t="shared" si="74"/>
        <v>0</v>
      </c>
      <c r="M151">
        <f t="shared" si="75"/>
        <v>0</v>
      </c>
      <c r="N151">
        <f t="shared" si="76"/>
        <v>0</v>
      </c>
      <c r="O151">
        <f t="shared" si="77"/>
        <v>0</v>
      </c>
      <c r="P151">
        <f t="shared" si="78"/>
        <v>0</v>
      </c>
      <c r="Q151" t="e">
        <f>IF(Energy_cumulative_emissions[[#This Row],[Column2]]&gt;0,(Energy_Reg_elec*Details_GIA*$I151)+Q150,0)</f>
        <v>#VALUE!</v>
      </c>
      <c r="R151">
        <f t="shared" si="79"/>
        <v>0</v>
      </c>
      <c r="S151">
        <f t="shared" si="80"/>
        <v>0</v>
      </c>
      <c r="T151">
        <f t="shared" si="81"/>
        <v>0</v>
      </c>
      <c r="U151">
        <f t="shared" si="82"/>
        <v>0</v>
      </c>
      <c r="V151">
        <f t="shared" si="83"/>
        <v>0</v>
      </c>
      <c r="W151">
        <f t="shared" si="84"/>
        <v>0</v>
      </c>
      <c r="X151">
        <f t="shared" si="85"/>
        <v>0</v>
      </c>
      <c r="Y151" t="e">
        <f>IF(Energy_cumulative_emissions[[#This Row],[Column2]]&gt;0,(Energy_Reg_elec*Details_GIA*$I151)+Y150,0)</f>
        <v>#VALUE!</v>
      </c>
      <c r="Z151">
        <f t="shared" si="86"/>
        <v>0</v>
      </c>
      <c r="AA151">
        <f t="shared" si="87"/>
        <v>0</v>
      </c>
      <c r="AB151">
        <f t="shared" si="88"/>
        <v>0</v>
      </c>
      <c r="AC151">
        <f t="shared" si="89"/>
        <v>0</v>
      </c>
      <c r="AD151">
        <f>IF(Energy_cumulative_emissions[[#This Row],[Column2]]&gt;0,(Energy_Gen_elec+Energy_Gen_nonelec)*Details_GIA*$I151,0)</f>
        <v>0</v>
      </c>
      <c r="AE151">
        <f>SUM(Energy_cumulative_emissions[[#This Row],[Column11]:[Column12]],Energy_cumulative_emissions[[#This Row],[Column19]:[Column20]])</f>
        <v>0</v>
      </c>
      <c r="AF151">
        <f>SUM(Energy_cumulative_emissions[[#This Row],[Column13]:[Column14]],Energy_cumulative_emissions[[#This Row],[Column21]:[Column22]])</f>
        <v>0</v>
      </c>
      <c r="AG151">
        <f>SUM(Energy_cumulative_emissions[[#This Row],[Column15]:[Column16]],Energy_cumulative_emissions[[#This Row],[Column23]:[Column24]])</f>
        <v>0</v>
      </c>
      <c r="AH151" t="e">
        <f>SUM(Energy_cumulative_emissions[[#This Row],[Column17]:[Column18]],Energy_cumulative_emissions[[#This Row],[Column25]:[Column26]])</f>
        <v>#VALUE!</v>
      </c>
      <c r="AI151">
        <f>SUM(Energy_cumulative_emissions[[#This Row],[Column11]:[Column12]],Energy_cumulative_emissions[[#This Row],[Column19]:[Column20]],-Energy_cumulative_emissions[[#This Row],[Column27]])</f>
        <v>0</v>
      </c>
      <c r="AJ151">
        <f>SUM(Energy_cumulative_emissions[[#This Row],[Column13]:[Column14]],Energy_cumulative_emissions[[#This Row],[Column21]:[Column22]],-Energy_cumulative_emissions[[#This Row],[Column28]])</f>
        <v>0</v>
      </c>
      <c r="AK151">
        <f>SUM(Energy_cumulative_emissions[[#This Row],[Column15]:[Column16]],Energy_cumulative_emissions[[#This Row],[Column23]:[Column24]],-Energy_cumulative_emissions[[#This Row],[Column29]])</f>
        <v>0</v>
      </c>
      <c r="AL151" t="e">
        <f>SUM(Energy_cumulative_emissions[[#This Row],[Column17]:[Column18]],Energy_cumulative_emissions[[#This Row],[Column25]:[Column26]],-Energy_cumulative_emissions[[#This Row],[Column30]])</f>
        <v>#VALUE!</v>
      </c>
    </row>
    <row r="152" spans="1:38">
      <c r="A152">
        <v>2164</v>
      </c>
      <c r="B152">
        <f t="shared" si="72"/>
        <v>2164</v>
      </c>
      <c r="C152" s="60">
        <v>0.51900000000000002</v>
      </c>
      <c r="D152" s="60">
        <v>0.216</v>
      </c>
      <c r="E152" s="60">
        <v>0.23300000000000001</v>
      </c>
      <c r="F152" s="60">
        <v>0.21</v>
      </c>
      <c r="G152" s="60">
        <v>0.13600000000000001</v>
      </c>
      <c r="H152" s="60">
        <v>0.21</v>
      </c>
      <c r="I152" s="60">
        <v>2.7E-2</v>
      </c>
      <c r="J152" s="60">
        <v>0.21</v>
      </c>
      <c r="K152">
        <f t="shared" si="73"/>
        <v>0</v>
      </c>
      <c r="L152">
        <f t="shared" si="74"/>
        <v>0</v>
      </c>
      <c r="M152">
        <f t="shared" si="75"/>
        <v>0</v>
      </c>
      <c r="N152">
        <f t="shared" si="76"/>
        <v>0</v>
      </c>
      <c r="O152">
        <f t="shared" si="77"/>
        <v>0</v>
      </c>
      <c r="P152">
        <f t="shared" si="78"/>
        <v>0</v>
      </c>
      <c r="Q152" t="e">
        <f>IF(Energy_cumulative_emissions[[#This Row],[Column2]]&gt;0,(Energy_Reg_elec*Details_GIA*$I152)+Q151,0)</f>
        <v>#VALUE!</v>
      </c>
      <c r="R152">
        <f t="shared" si="79"/>
        <v>0</v>
      </c>
      <c r="S152">
        <f t="shared" si="80"/>
        <v>0</v>
      </c>
      <c r="T152">
        <f t="shared" si="81"/>
        <v>0</v>
      </c>
      <c r="U152">
        <f t="shared" si="82"/>
        <v>0</v>
      </c>
      <c r="V152">
        <f t="shared" si="83"/>
        <v>0</v>
      </c>
      <c r="W152">
        <f t="shared" si="84"/>
        <v>0</v>
      </c>
      <c r="X152">
        <f t="shared" si="85"/>
        <v>0</v>
      </c>
      <c r="Y152" t="e">
        <f>IF(Energy_cumulative_emissions[[#This Row],[Column2]]&gt;0,(Energy_Reg_elec*Details_GIA*$I152)+Y151,0)</f>
        <v>#VALUE!</v>
      </c>
      <c r="Z152">
        <f t="shared" si="86"/>
        <v>0</v>
      </c>
      <c r="AA152">
        <f t="shared" si="87"/>
        <v>0</v>
      </c>
      <c r="AB152">
        <f t="shared" si="88"/>
        <v>0</v>
      </c>
      <c r="AC152">
        <f t="shared" si="89"/>
        <v>0</v>
      </c>
      <c r="AD152">
        <f>IF(Energy_cumulative_emissions[[#This Row],[Column2]]&gt;0,(Energy_Gen_elec+Energy_Gen_nonelec)*Details_GIA*$I152,0)</f>
        <v>0</v>
      </c>
      <c r="AE152">
        <f>SUM(Energy_cumulative_emissions[[#This Row],[Column11]:[Column12]],Energy_cumulative_emissions[[#This Row],[Column19]:[Column20]])</f>
        <v>0</v>
      </c>
      <c r="AF152">
        <f>SUM(Energy_cumulative_emissions[[#This Row],[Column13]:[Column14]],Energy_cumulative_emissions[[#This Row],[Column21]:[Column22]])</f>
        <v>0</v>
      </c>
      <c r="AG152">
        <f>SUM(Energy_cumulative_emissions[[#This Row],[Column15]:[Column16]],Energy_cumulative_emissions[[#This Row],[Column23]:[Column24]])</f>
        <v>0</v>
      </c>
      <c r="AH152" t="e">
        <f>SUM(Energy_cumulative_emissions[[#This Row],[Column17]:[Column18]],Energy_cumulative_emissions[[#This Row],[Column25]:[Column26]])</f>
        <v>#VALUE!</v>
      </c>
      <c r="AI152">
        <f>SUM(Energy_cumulative_emissions[[#This Row],[Column11]:[Column12]],Energy_cumulative_emissions[[#This Row],[Column19]:[Column20]],-Energy_cumulative_emissions[[#This Row],[Column27]])</f>
        <v>0</v>
      </c>
      <c r="AJ152">
        <f>SUM(Energy_cumulative_emissions[[#This Row],[Column13]:[Column14]],Energy_cumulative_emissions[[#This Row],[Column21]:[Column22]],-Energy_cumulative_emissions[[#This Row],[Column28]])</f>
        <v>0</v>
      </c>
      <c r="AK152">
        <f>SUM(Energy_cumulative_emissions[[#This Row],[Column15]:[Column16]],Energy_cumulative_emissions[[#This Row],[Column23]:[Column24]],-Energy_cumulative_emissions[[#This Row],[Column29]])</f>
        <v>0</v>
      </c>
      <c r="AL152" t="e">
        <f>SUM(Energy_cumulative_emissions[[#This Row],[Column17]:[Column18]],Energy_cumulative_emissions[[#This Row],[Column25]:[Column26]],-Energy_cumulative_emissions[[#This Row],[Column30]])</f>
        <v>#VALUE!</v>
      </c>
    </row>
    <row r="153" spans="1:38">
      <c r="A153">
        <v>2165</v>
      </c>
      <c r="B153">
        <f t="shared" si="72"/>
        <v>2165</v>
      </c>
      <c r="C153" s="60">
        <v>0.51900000000000002</v>
      </c>
      <c r="D153" s="60">
        <v>0.216</v>
      </c>
      <c r="E153" s="60">
        <v>0.23300000000000001</v>
      </c>
      <c r="F153" s="60">
        <v>0.21</v>
      </c>
      <c r="G153" s="60">
        <v>0.13600000000000001</v>
      </c>
      <c r="H153" s="60">
        <v>0.21</v>
      </c>
      <c r="I153" s="60">
        <v>2.7E-2</v>
      </c>
      <c r="J153" s="60">
        <v>0.21</v>
      </c>
      <c r="K153">
        <f t="shared" si="73"/>
        <v>0</v>
      </c>
      <c r="L153">
        <f t="shared" si="74"/>
        <v>0</v>
      </c>
      <c r="M153">
        <f t="shared" si="75"/>
        <v>0</v>
      </c>
      <c r="N153">
        <f t="shared" si="76"/>
        <v>0</v>
      </c>
      <c r="O153">
        <f t="shared" si="77"/>
        <v>0</v>
      </c>
      <c r="P153">
        <f t="shared" si="78"/>
        <v>0</v>
      </c>
      <c r="Q153" t="e">
        <f>IF(Energy_cumulative_emissions[[#This Row],[Column2]]&gt;0,(Energy_Reg_elec*Details_GIA*$I153)+Q152,0)</f>
        <v>#VALUE!</v>
      </c>
      <c r="R153">
        <f t="shared" si="79"/>
        <v>0</v>
      </c>
      <c r="S153">
        <f t="shared" si="80"/>
        <v>0</v>
      </c>
      <c r="T153">
        <f t="shared" si="81"/>
        <v>0</v>
      </c>
      <c r="U153">
        <f t="shared" si="82"/>
        <v>0</v>
      </c>
      <c r="V153">
        <f t="shared" si="83"/>
        <v>0</v>
      </c>
      <c r="W153">
        <f t="shared" si="84"/>
        <v>0</v>
      </c>
      <c r="X153">
        <f t="shared" si="85"/>
        <v>0</v>
      </c>
      <c r="Y153" t="e">
        <f>IF(Energy_cumulative_emissions[[#This Row],[Column2]]&gt;0,(Energy_Reg_elec*Details_GIA*$I153)+Y152,0)</f>
        <v>#VALUE!</v>
      </c>
      <c r="Z153">
        <f t="shared" si="86"/>
        <v>0</v>
      </c>
      <c r="AA153">
        <f t="shared" si="87"/>
        <v>0</v>
      </c>
      <c r="AB153">
        <f t="shared" si="88"/>
        <v>0</v>
      </c>
      <c r="AC153">
        <f t="shared" si="89"/>
        <v>0</v>
      </c>
      <c r="AD153">
        <f>IF(Energy_cumulative_emissions[[#This Row],[Column2]]&gt;0,(Energy_Gen_elec+Energy_Gen_nonelec)*Details_GIA*$I153,0)</f>
        <v>0</v>
      </c>
      <c r="AE153">
        <f>SUM(Energy_cumulative_emissions[[#This Row],[Column11]:[Column12]],Energy_cumulative_emissions[[#This Row],[Column19]:[Column20]])</f>
        <v>0</v>
      </c>
      <c r="AF153">
        <f>SUM(Energy_cumulative_emissions[[#This Row],[Column13]:[Column14]],Energy_cumulative_emissions[[#This Row],[Column21]:[Column22]])</f>
        <v>0</v>
      </c>
      <c r="AG153">
        <f>SUM(Energy_cumulative_emissions[[#This Row],[Column15]:[Column16]],Energy_cumulative_emissions[[#This Row],[Column23]:[Column24]])</f>
        <v>0</v>
      </c>
      <c r="AH153" t="e">
        <f>SUM(Energy_cumulative_emissions[[#This Row],[Column17]:[Column18]],Energy_cumulative_emissions[[#This Row],[Column25]:[Column26]])</f>
        <v>#VALUE!</v>
      </c>
      <c r="AI153">
        <f>SUM(Energy_cumulative_emissions[[#This Row],[Column11]:[Column12]],Energy_cumulative_emissions[[#This Row],[Column19]:[Column20]],-Energy_cumulative_emissions[[#This Row],[Column27]])</f>
        <v>0</v>
      </c>
      <c r="AJ153">
        <f>SUM(Energy_cumulative_emissions[[#This Row],[Column13]:[Column14]],Energy_cumulative_emissions[[#This Row],[Column21]:[Column22]],-Energy_cumulative_emissions[[#This Row],[Column28]])</f>
        <v>0</v>
      </c>
      <c r="AK153">
        <f>SUM(Energy_cumulative_emissions[[#This Row],[Column15]:[Column16]],Energy_cumulative_emissions[[#This Row],[Column23]:[Column24]],-Energy_cumulative_emissions[[#This Row],[Column29]])</f>
        <v>0</v>
      </c>
      <c r="AL153" t="e">
        <f>SUM(Energy_cumulative_emissions[[#This Row],[Column17]:[Column18]],Energy_cumulative_emissions[[#This Row],[Column25]:[Column26]],-Energy_cumulative_emissions[[#This Row],[Column30]])</f>
        <v>#VALUE!</v>
      </c>
    </row>
    <row r="154" spans="1:38">
      <c r="A154">
        <v>2166</v>
      </c>
      <c r="B154">
        <f t="shared" si="72"/>
        <v>2166</v>
      </c>
      <c r="C154" s="60">
        <v>0.51900000000000002</v>
      </c>
      <c r="D154" s="60">
        <v>0.216</v>
      </c>
      <c r="E154" s="60">
        <v>0.23300000000000001</v>
      </c>
      <c r="F154" s="60">
        <v>0.21</v>
      </c>
      <c r="G154" s="60">
        <v>0.13600000000000001</v>
      </c>
      <c r="H154" s="60">
        <v>0.21</v>
      </c>
      <c r="I154" s="60">
        <v>2.7E-2</v>
      </c>
      <c r="J154" s="60">
        <v>0.21</v>
      </c>
      <c r="K154">
        <f t="shared" si="73"/>
        <v>0</v>
      </c>
      <c r="L154">
        <f t="shared" si="74"/>
        <v>0</v>
      </c>
      <c r="M154">
        <f t="shared" si="75"/>
        <v>0</v>
      </c>
      <c r="N154">
        <f t="shared" si="76"/>
        <v>0</v>
      </c>
      <c r="O154">
        <f t="shared" si="77"/>
        <v>0</v>
      </c>
      <c r="P154">
        <f t="shared" si="78"/>
        <v>0</v>
      </c>
      <c r="Q154" t="e">
        <f>IF(Energy_cumulative_emissions[[#This Row],[Column2]]&gt;0,(Energy_Reg_elec*Details_GIA*$I154)+Q153,0)</f>
        <v>#VALUE!</v>
      </c>
      <c r="R154">
        <f t="shared" si="79"/>
        <v>0</v>
      </c>
      <c r="S154">
        <f t="shared" si="80"/>
        <v>0</v>
      </c>
      <c r="T154">
        <f t="shared" si="81"/>
        <v>0</v>
      </c>
      <c r="U154">
        <f t="shared" si="82"/>
        <v>0</v>
      </c>
      <c r="V154">
        <f t="shared" si="83"/>
        <v>0</v>
      </c>
      <c r="W154">
        <f t="shared" si="84"/>
        <v>0</v>
      </c>
      <c r="X154">
        <f t="shared" si="85"/>
        <v>0</v>
      </c>
      <c r="Y154" t="e">
        <f>IF(Energy_cumulative_emissions[[#This Row],[Column2]]&gt;0,(Energy_Reg_elec*Details_GIA*$I154)+Y153,0)</f>
        <v>#VALUE!</v>
      </c>
      <c r="Z154">
        <f t="shared" si="86"/>
        <v>0</v>
      </c>
      <c r="AA154">
        <f t="shared" si="87"/>
        <v>0</v>
      </c>
      <c r="AB154">
        <f t="shared" si="88"/>
        <v>0</v>
      </c>
      <c r="AC154">
        <f t="shared" si="89"/>
        <v>0</v>
      </c>
      <c r="AD154">
        <f>IF(Energy_cumulative_emissions[[#This Row],[Column2]]&gt;0,(Energy_Gen_elec+Energy_Gen_nonelec)*Details_GIA*$I154,0)</f>
        <v>0</v>
      </c>
      <c r="AE154">
        <f>SUM(Energy_cumulative_emissions[[#This Row],[Column11]:[Column12]],Energy_cumulative_emissions[[#This Row],[Column19]:[Column20]])</f>
        <v>0</v>
      </c>
      <c r="AF154">
        <f>SUM(Energy_cumulative_emissions[[#This Row],[Column13]:[Column14]],Energy_cumulative_emissions[[#This Row],[Column21]:[Column22]])</f>
        <v>0</v>
      </c>
      <c r="AG154">
        <f>SUM(Energy_cumulative_emissions[[#This Row],[Column15]:[Column16]],Energy_cumulative_emissions[[#This Row],[Column23]:[Column24]])</f>
        <v>0</v>
      </c>
      <c r="AH154" t="e">
        <f>SUM(Energy_cumulative_emissions[[#This Row],[Column17]:[Column18]],Energy_cumulative_emissions[[#This Row],[Column25]:[Column26]])</f>
        <v>#VALUE!</v>
      </c>
      <c r="AI154">
        <f>SUM(Energy_cumulative_emissions[[#This Row],[Column11]:[Column12]],Energy_cumulative_emissions[[#This Row],[Column19]:[Column20]],-Energy_cumulative_emissions[[#This Row],[Column27]])</f>
        <v>0</v>
      </c>
      <c r="AJ154">
        <f>SUM(Energy_cumulative_emissions[[#This Row],[Column13]:[Column14]],Energy_cumulative_emissions[[#This Row],[Column21]:[Column22]],-Energy_cumulative_emissions[[#This Row],[Column28]])</f>
        <v>0</v>
      </c>
      <c r="AK154">
        <f>SUM(Energy_cumulative_emissions[[#This Row],[Column15]:[Column16]],Energy_cumulative_emissions[[#This Row],[Column23]:[Column24]],-Energy_cumulative_emissions[[#This Row],[Column29]])</f>
        <v>0</v>
      </c>
      <c r="AL154" t="e">
        <f>SUM(Energy_cumulative_emissions[[#This Row],[Column17]:[Column18]],Energy_cumulative_emissions[[#This Row],[Column25]:[Column26]],-Energy_cumulative_emissions[[#This Row],[Column30]])</f>
        <v>#VALUE!</v>
      </c>
    </row>
    <row r="155" spans="1:38">
      <c r="A155">
        <v>2167</v>
      </c>
      <c r="B155">
        <f t="shared" si="72"/>
        <v>2167</v>
      </c>
      <c r="C155" s="60">
        <v>0.51900000000000002</v>
      </c>
      <c r="D155" s="60">
        <v>0.216</v>
      </c>
      <c r="E155" s="60">
        <v>0.23300000000000001</v>
      </c>
      <c r="F155" s="60">
        <v>0.21</v>
      </c>
      <c r="G155" s="60">
        <v>0.13600000000000001</v>
      </c>
      <c r="H155" s="60">
        <v>0.21</v>
      </c>
      <c r="I155" s="60">
        <v>2.7E-2</v>
      </c>
      <c r="J155" s="60">
        <v>0.21</v>
      </c>
      <c r="K155">
        <f t="shared" si="73"/>
        <v>0</v>
      </c>
      <c r="L155">
        <f t="shared" si="74"/>
        <v>0</v>
      </c>
      <c r="M155">
        <f t="shared" si="75"/>
        <v>0</v>
      </c>
      <c r="N155">
        <f t="shared" si="76"/>
        <v>0</v>
      </c>
      <c r="O155">
        <f t="shared" si="77"/>
        <v>0</v>
      </c>
      <c r="P155">
        <f t="shared" si="78"/>
        <v>0</v>
      </c>
      <c r="Q155" t="e">
        <f>IF(Energy_cumulative_emissions[[#This Row],[Column2]]&gt;0,(Energy_Reg_elec*Details_GIA*$I155)+Q154,0)</f>
        <v>#VALUE!</v>
      </c>
      <c r="R155">
        <f t="shared" si="79"/>
        <v>0</v>
      </c>
      <c r="S155">
        <f t="shared" si="80"/>
        <v>0</v>
      </c>
      <c r="T155">
        <f t="shared" si="81"/>
        <v>0</v>
      </c>
      <c r="U155">
        <f t="shared" si="82"/>
        <v>0</v>
      </c>
      <c r="V155">
        <f t="shared" si="83"/>
        <v>0</v>
      </c>
      <c r="W155">
        <f t="shared" si="84"/>
        <v>0</v>
      </c>
      <c r="X155">
        <f t="shared" si="85"/>
        <v>0</v>
      </c>
      <c r="Y155" t="e">
        <f>IF(Energy_cumulative_emissions[[#This Row],[Column2]]&gt;0,(Energy_Reg_elec*Details_GIA*$I155)+Y154,0)</f>
        <v>#VALUE!</v>
      </c>
      <c r="Z155">
        <f t="shared" si="86"/>
        <v>0</v>
      </c>
      <c r="AA155">
        <f t="shared" si="87"/>
        <v>0</v>
      </c>
      <c r="AB155">
        <f t="shared" si="88"/>
        <v>0</v>
      </c>
      <c r="AC155">
        <f t="shared" si="89"/>
        <v>0</v>
      </c>
      <c r="AD155">
        <f>IF(Energy_cumulative_emissions[[#This Row],[Column2]]&gt;0,(Energy_Gen_elec+Energy_Gen_nonelec)*Details_GIA*$I155,0)</f>
        <v>0</v>
      </c>
      <c r="AE155">
        <f>SUM(Energy_cumulative_emissions[[#This Row],[Column11]:[Column12]],Energy_cumulative_emissions[[#This Row],[Column19]:[Column20]])</f>
        <v>0</v>
      </c>
      <c r="AF155">
        <f>SUM(Energy_cumulative_emissions[[#This Row],[Column13]:[Column14]],Energy_cumulative_emissions[[#This Row],[Column21]:[Column22]])</f>
        <v>0</v>
      </c>
      <c r="AG155">
        <f>SUM(Energy_cumulative_emissions[[#This Row],[Column15]:[Column16]],Energy_cumulative_emissions[[#This Row],[Column23]:[Column24]])</f>
        <v>0</v>
      </c>
      <c r="AH155" t="e">
        <f>SUM(Energy_cumulative_emissions[[#This Row],[Column17]:[Column18]],Energy_cumulative_emissions[[#This Row],[Column25]:[Column26]])</f>
        <v>#VALUE!</v>
      </c>
      <c r="AI155">
        <f>SUM(Energy_cumulative_emissions[[#This Row],[Column11]:[Column12]],Energy_cumulative_emissions[[#This Row],[Column19]:[Column20]],-Energy_cumulative_emissions[[#This Row],[Column27]])</f>
        <v>0</v>
      </c>
      <c r="AJ155">
        <f>SUM(Energy_cumulative_emissions[[#This Row],[Column13]:[Column14]],Energy_cumulative_emissions[[#This Row],[Column21]:[Column22]],-Energy_cumulative_emissions[[#This Row],[Column28]])</f>
        <v>0</v>
      </c>
      <c r="AK155">
        <f>SUM(Energy_cumulative_emissions[[#This Row],[Column15]:[Column16]],Energy_cumulative_emissions[[#This Row],[Column23]:[Column24]],-Energy_cumulative_emissions[[#This Row],[Column29]])</f>
        <v>0</v>
      </c>
      <c r="AL155" t="e">
        <f>SUM(Energy_cumulative_emissions[[#This Row],[Column17]:[Column18]],Energy_cumulative_emissions[[#This Row],[Column25]:[Column26]],-Energy_cumulative_emissions[[#This Row],[Column30]])</f>
        <v>#VALUE!</v>
      </c>
    </row>
    <row r="156" spans="1:38">
      <c r="A156">
        <v>2168</v>
      </c>
      <c r="B156">
        <f t="shared" si="72"/>
        <v>2168</v>
      </c>
      <c r="C156" s="60">
        <v>0.51900000000000002</v>
      </c>
      <c r="D156" s="60">
        <v>0.216</v>
      </c>
      <c r="E156" s="60">
        <v>0.23300000000000001</v>
      </c>
      <c r="F156" s="60">
        <v>0.21</v>
      </c>
      <c r="G156" s="60">
        <v>0.13600000000000001</v>
      </c>
      <c r="H156" s="60">
        <v>0.21</v>
      </c>
      <c r="I156" s="60">
        <v>2.7E-2</v>
      </c>
      <c r="J156" s="60">
        <v>0.21</v>
      </c>
      <c r="K156">
        <f t="shared" si="73"/>
        <v>0</v>
      </c>
      <c r="L156">
        <f t="shared" si="74"/>
        <v>0</v>
      </c>
      <c r="M156">
        <f t="shared" si="75"/>
        <v>0</v>
      </c>
      <c r="N156">
        <f t="shared" si="76"/>
        <v>0</v>
      </c>
      <c r="O156">
        <f t="shared" si="77"/>
        <v>0</v>
      </c>
      <c r="P156">
        <f t="shared" si="78"/>
        <v>0</v>
      </c>
      <c r="Q156" t="e">
        <f>IF(Energy_cumulative_emissions[[#This Row],[Column2]]&gt;0,(Energy_Reg_elec*Details_GIA*$I156)+Q155,0)</f>
        <v>#VALUE!</v>
      </c>
      <c r="R156">
        <f t="shared" si="79"/>
        <v>0</v>
      </c>
      <c r="S156">
        <f t="shared" si="80"/>
        <v>0</v>
      </c>
      <c r="T156">
        <f t="shared" si="81"/>
        <v>0</v>
      </c>
      <c r="U156">
        <f t="shared" si="82"/>
        <v>0</v>
      </c>
      <c r="V156">
        <f t="shared" si="83"/>
        <v>0</v>
      </c>
      <c r="W156">
        <f t="shared" si="84"/>
        <v>0</v>
      </c>
      <c r="X156">
        <f t="shared" si="85"/>
        <v>0</v>
      </c>
      <c r="Y156" t="e">
        <f>IF(Energy_cumulative_emissions[[#This Row],[Column2]]&gt;0,(Energy_Reg_elec*Details_GIA*$I156)+Y155,0)</f>
        <v>#VALUE!</v>
      </c>
      <c r="Z156">
        <f t="shared" si="86"/>
        <v>0</v>
      </c>
      <c r="AA156">
        <f t="shared" si="87"/>
        <v>0</v>
      </c>
      <c r="AB156">
        <f t="shared" si="88"/>
        <v>0</v>
      </c>
      <c r="AC156">
        <f t="shared" si="89"/>
        <v>0</v>
      </c>
      <c r="AD156">
        <f>IF(Energy_cumulative_emissions[[#This Row],[Column2]]&gt;0,(Energy_Gen_elec+Energy_Gen_nonelec)*Details_GIA*$I156,0)</f>
        <v>0</v>
      </c>
      <c r="AE156">
        <f>SUM(Energy_cumulative_emissions[[#This Row],[Column11]:[Column12]],Energy_cumulative_emissions[[#This Row],[Column19]:[Column20]])</f>
        <v>0</v>
      </c>
      <c r="AF156">
        <f>SUM(Energy_cumulative_emissions[[#This Row],[Column13]:[Column14]],Energy_cumulative_emissions[[#This Row],[Column21]:[Column22]])</f>
        <v>0</v>
      </c>
      <c r="AG156">
        <f>SUM(Energy_cumulative_emissions[[#This Row],[Column15]:[Column16]],Energy_cumulative_emissions[[#This Row],[Column23]:[Column24]])</f>
        <v>0</v>
      </c>
      <c r="AH156" t="e">
        <f>SUM(Energy_cumulative_emissions[[#This Row],[Column17]:[Column18]],Energy_cumulative_emissions[[#This Row],[Column25]:[Column26]])</f>
        <v>#VALUE!</v>
      </c>
      <c r="AI156">
        <f>SUM(Energy_cumulative_emissions[[#This Row],[Column11]:[Column12]],Energy_cumulative_emissions[[#This Row],[Column19]:[Column20]],-Energy_cumulative_emissions[[#This Row],[Column27]])</f>
        <v>0</v>
      </c>
      <c r="AJ156">
        <f>SUM(Energy_cumulative_emissions[[#This Row],[Column13]:[Column14]],Energy_cumulative_emissions[[#This Row],[Column21]:[Column22]],-Energy_cumulative_emissions[[#This Row],[Column28]])</f>
        <v>0</v>
      </c>
      <c r="AK156">
        <f>SUM(Energy_cumulative_emissions[[#This Row],[Column15]:[Column16]],Energy_cumulative_emissions[[#This Row],[Column23]:[Column24]],-Energy_cumulative_emissions[[#This Row],[Column29]])</f>
        <v>0</v>
      </c>
      <c r="AL156" t="e">
        <f>SUM(Energy_cumulative_emissions[[#This Row],[Column17]:[Column18]],Energy_cumulative_emissions[[#This Row],[Column25]:[Column26]],-Energy_cumulative_emissions[[#This Row],[Column30]])</f>
        <v>#VALUE!</v>
      </c>
    </row>
    <row r="157" spans="1:38">
      <c r="A157">
        <v>2169</v>
      </c>
      <c r="B157">
        <f t="shared" si="72"/>
        <v>2169</v>
      </c>
      <c r="C157" s="60">
        <v>0.51900000000000002</v>
      </c>
      <c r="D157" s="60">
        <v>0.216</v>
      </c>
      <c r="E157" s="60">
        <v>0.23300000000000001</v>
      </c>
      <c r="F157" s="60">
        <v>0.21</v>
      </c>
      <c r="G157" s="60">
        <v>0.13600000000000001</v>
      </c>
      <c r="H157" s="60">
        <v>0.21</v>
      </c>
      <c r="I157" s="60">
        <v>2.7E-2</v>
      </c>
      <c r="J157" s="60">
        <v>0.21</v>
      </c>
      <c r="K157">
        <f t="shared" si="73"/>
        <v>0</v>
      </c>
      <c r="L157">
        <f t="shared" si="74"/>
        <v>0</v>
      </c>
      <c r="M157">
        <f t="shared" si="75"/>
        <v>0</v>
      </c>
      <c r="N157">
        <f t="shared" si="76"/>
        <v>0</v>
      </c>
      <c r="O157">
        <f t="shared" si="77"/>
        <v>0</v>
      </c>
      <c r="P157">
        <f t="shared" si="78"/>
        <v>0</v>
      </c>
      <c r="Q157" t="e">
        <f>IF(Energy_cumulative_emissions[[#This Row],[Column2]]&gt;0,(Energy_Reg_elec*Details_GIA*$I157)+Q156,0)</f>
        <v>#VALUE!</v>
      </c>
      <c r="R157">
        <f t="shared" si="79"/>
        <v>0</v>
      </c>
      <c r="S157">
        <f t="shared" si="80"/>
        <v>0</v>
      </c>
      <c r="T157">
        <f t="shared" si="81"/>
        <v>0</v>
      </c>
      <c r="U157">
        <f t="shared" si="82"/>
        <v>0</v>
      </c>
      <c r="V157">
        <f t="shared" si="83"/>
        <v>0</v>
      </c>
      <c r="W157">
        <f t="shared" si="84"/>
        <v>0</v>
      </c>
      <c r="X157">
        <f t="shared" si="85"/>
        <v>0</v>
      </c>
      <c r="Y157" t="e">
        <f>IF(Energy_cumulative_emissions[[#This Row],[Column2]]&gt;0,(Energy_Reg_elec*Details_GIA*$I157)+Y156,0)</f>
        <v>#VALUE!</v>
      </c>
      <c r="Z157">
        <f t="shared" si="86"/>
        <v>0</v>
      </c>
      <c r="AA157">
        <f t="shared" si="87"/>
        <v>0</v>
      </c>
      <c r="AB157">
        <f t="shared" si="88"/>
        <v>0</v>
      </c>
      <c r="AC157">
        <f t="shared" si="89"/>
        <v>0</v>
      </c>
      <c r="AD157">
        <f>IF(Energy_cumulative_emissions[[#This Row],[Column2]]&gt;0,(Energy_Gen_elec+Energy_Gen_nonelec)*Details_GIA*$I157,0)</f>
        <v>0</v>
      </c>
      <c r="AE157">
        <f>SUM(Energy_cumulative_emissions[[#This Row],[Column11]:[Column12]],Energy_cumulative_emissions[[#This Row],[Column19]:[Column20]])</f>
        <v>0</v>
      </c>
      <c r="AF157">
        <f>SUM(Energy_cumulative_emissions[[#This Row],[Column13]:[Column14]],Energy_cumulative_emissions[[#This Row],[Column21]:[Column22]])</f>
        <v>0</v>
      </c>
      <c r="AG157">
        <f>SUM(Energy_cumulative_emissions[[#This Row],[Column15]:[Column16]],Energy_cumulative_emissions[[#This Row],[Column23]:[Column24]])</f>
        <v>0</v>
      </c>
      <c r="AH157" t="e">
        <f>SUM(Energy_cumulative_emissions[[#This Row],[Column17]:[Column18]],Energy_cumulative_emissions[[#This Row],[Column25]:[Column26]])</f>
        <v>#VALUE!</v>
      </c>
      <c r="AI157">
        <f>SUM(Energy_cumulative_emissions[[#This Row],[Column11]:[Column12]],Energy_cumulative_emissions[[#This Row],[Column19]:[Column20]],-Energy_cumulative_emissions[[#This Row],[Column27]])</f>
        <v>0</v>
      </c>
      <c r="AJ157">
        <f>SUM(Energy_cumulative_emissions[[#This Row],[Column13]:[Column14]],Energy_cumulative_emissions[[#This Row],[Column21]:[Column22]],-Energy_cumulative_emissions[[#This Row],[Column28]])</f>
        <v>0</v>
      </c>
      <c r="AK157">
        <f>SUM(Energy_cumulative_emissions[[#This Row],[Column15]:[Column16]],Energy_cumulative_emissions[[#This Row],[Column23]:[Column24]],-Energy_cumulative_emissions[[#This Row],[Column29]])</f>
        <v>0</v>
      </c>
      <c r="AL157" t="e">
        <f>SUM(Energy_cumulative_emissions[[#This Row],[Column17]:[Column18]],Energy_cumulative_emissions[[#This Row],[Column25]:[Column26]],-Energy_cumulative_emissions[[#This Row],[Column30]])</f>
        <v>#VALUE!</v>
      </c>
    </row>
    <row r="158" spans="1:38">
      <c r="A158">
        <v>2170</v>
      </c>
      <c r="B158">
        <f t="shared" si="72"/>
        <v>2170</v>
      </c>
      <c r="C158" s="60">
        <v>0.51900000000000002</v>
      </c>
      <c r="D158" s="60">
        <v>0.216</v>
      </c>
      <c r="E158" s="60">
        <v>0.23300000000000001</v>
      </c>
      <c r="F158" s="60">
        <v>0.21</v>
      </c>
      <c r="G158" s="60">
        <v>0.13600000000000001</v>
      </c>
      <c r="H158" s="60">
        <v>0.21</v>
      </c>
      <c r="I158" s="60">
        <v>2.7E-2</v>
      </c>
      <c r="J158" s="60">
        <v>0.21</v>
      </c>
      <c r="K158">
        <f t="shared" si="73"/>
        <v>0</v>
      </c>
      <c r="L158">
        <f t="shared" si="74"/>
        <v>0</v>
      </c>
      <c r="M158">
        <f t="shared" si="75"/>
        <v>0</v>
      </c>
      <c r="N158">
        <f t="shared" si="76"/>
        <v>0</v>
      </c>
      <c r="O158">
        <f t="shared" si="77"/>
        <v>0</v>
      </c>
      <c r="P158">
        <f t="shared" si="78"/>
        <v>0</v>
      </c>
      <c r="Q158" t="e">
        <f>IF(Energy_cumulative_emissions[[#This Row],[Column2]]&gt;0,(Energy_Reg_elec*Details_GIA*$I158)+Q157,0)</f>
        <v>#VALUE!</v>
      </c>
      <c r="R158">
        <f t="shared" si="79"/>
        <v>0</v>
      </c>
      <c r="S158">
        <f t="shared" si="80"/>
        <v>0</v>
      </c>
      <c r="T158">
        <f t="shared" si="81"/>
        <v>0</v>
      </c>
      <c r="U158">
        <f t="shared" si="82"/>
        <v>0</v>
      </c>
      <c r="V158">
        <f t="shared" si="83"/>
        <v>0</v>
      </c>
      <c r="W158">
        <f t="shared" si="84"/>
        <v>0</v>
      </c>
      <c r="X158">
        <f t="shared" si="85"/>
        <v>0</v>
      </c>
      <c r="Y158" t="e">
        <f>IF(Energy_cumulative_emissions[[#This Row],[Column2]]&gt;0,(Energy_Reg_elec*Details_GIA*$I158)+Y157,0)</f>
        <v>#VALUE!</v>
      </c>
      <c r="Z158">
        <f t="shared" si="86"/>
        <v>0</v>
      </c>
      <c r="AA158">
        <f t="shared" si="87"/>
        <v>0</v>
      </c>
      <c r="AB158">
        <f t="shared" si="88"/>
        <v>0</v>
      </c>
      <c r="AC158">
        <f t="shared" si="89"/>
        <v>0</v>
      </c>
      <c r="AD158">
        <f>IF(Energy_cumulative_emissions[[#This Row],[Column2]]&gt;0,(Energy_Gen_elec+Energy_Gen_nonelec)*Details_GIA*$I158,0)</f>
        <v>0</v>
      </c>
      <c r="AE158">
        <f>SUM(Energy_cumulative_emissions[[#This Row],[Column11]:[Column12]],Energy_cumulative_emissions[[#This Row],[Column19]:[Column20]])</f>
        <v>0</v>
      </c>
      <c r="AF158">
        <f>SUM(Energy_cumulative_emissions[[#This Row],[Column13]:[Column14]],Energy_cumulative_emissions[[#This Row],[Column21]:[Column22]])</f>
        <v>0</v>
      </c>
      <c r="AG158">
        <f>SUM(Energy_cumulative_emissions[[#This Row],[Column15]:[Column16]],Energy_cumulative_emissions[[#This Row],[Column23]:[Column24]])</f>
        <v>0</v>
      </c>
      <c r="AH158" t="e">
        <f>SUM(Energy_cumulative_emissions[[#This Row],[Column17]:[Column18]],Energy_cumulative_emissions[[#This Row],[Column25]:[Column26]])</f>
        <v>#VALUE!</v>
      </c>
      <c r="AI158">
        <f>SUM(Energy_cumulative_emissions[[#This Row],[Column11]:[Column12]],Energy_cumulative_emissions[[#This Row],[Column19]:[Column20]],-Energy_cumulative_emissions[[#This Row],[Column27]])</f>
        <v>0</v>
      </c>
      <c r="AJ158">
        <f>SUM(Energy_cumulative_emissions[[#This Row],[Column13]:[Column14]],Energy_cumulative_emissions[[#This Row],[Column21]:[Column22]],-Energy_cumulative_emissions[[#This Row],[Column28]])</f>
        <v>0</v>
      </c>
      <c r="AK158">
        <f>SUM(Energy_cumulative_emissions[[#This Row],[Column15]:[Column16]],Energy_cumulative_emissions[[#This Row],[Column23]:[Column24]],-Energy_cumulative_emissions[[#This Row],[Column29]])</f>
        <v>0</v>
      </c>
      <c r="AL158" t="e">
        <f>SUM(Energy_cumulative_emissions[[#This Row],[Column17]:[Column18]],Energy_cumulative_emissions[[#This Row],[Column25]:[Column26]],-Energy_cumulative_emissions[[#This Row],[Column30]])</f>
        <v>#VALUE!</v>
      </c>
    </row>
    <row r="159" spans="1:38">
      <c r="C159" s="60"/>
      <c r="D159" s="60"/>
      <c r="E159" s="60"/>
      <c r="F159" s="60"/>
      <c r="G159" s="60"/>
      <c r="H159" s="60"/>
      <c r="I159" s="60"/>
      <c r="J159" s="60"/>
    </row>
    <row r="160" spans="1:38" s="39" customFormat="1">
      <c r="A160" s="39" t="s">
        <v>384</v>
      </c>
    </row>
    <row r="162" spans="1:9">
      <c r="A162" s="64"/>
      <c r="B162" s="64" t="s">
        <v>250</v>
      </c>
      <c r="C162" s="64" t="s">
        <v>200</v>
      </c>
      <c r="D162" s="64" t="s">
        <v>379</v>
      </c>
      <c r="E162" s="64" t="s">
        <v>198</v>
      </c>
      <c r="F162" s="64" t="s">
        <v>381</v>
      </c>
      <c r="G162" s="64" t="s">
        <v>687</v>
      </c>
      <c r="H162" s="64" t="s">
        <v>688</v>
      </c>
      <c r="I162" s="64" t="s">
        <v>380</v>
      </c>
    </row>
    <row r="163" spans="1:9">
      <c r="A163" s="64" t="s">
        <v>377</v>
      </c>
      <c r="B163" s="75">
        <v>0</v>
      </c>
      <c r="C163" s="76" t="e">
        <f>VLOOKUP(Details_Subsector,Subsector_Information[],15,0)</f>
        <v>#N/A</v>
      </c>
      <c r="D163" s="77" t="e">
        <f>VLOOKUP(Details_Subsector,Subsector_Information[],14,0)</f>
        <v>#N/A</v>
      </c>
      <c r="E163" s="78" t="e">
        <f>VLOOKUP(Details_Subsector,Subsector_Information[],13,0)</f>
        <v>#N/A</v>
      </c>
      <c r="F163" s="74"/>
      <c r="G163" s="74">
        <f>Energy_Reg_elec+Energy_Reg_nonelec+Energy_Unreg_elec+Energy_Unreg_nonelec</f>
        <v>0</v>
      </c>
      <c r="H163" s="74" cm="1">
        <f t="array" ref="H163">Energy_net</f>
        <v>0</v>
      </c>
      <c r="I163" s="74"/>
    </row>
    <row r="164" spans="1:9">
      <c r="A164" s="64" t="s">
        <v>377</v>
      </c>
      <c r="B164" s="74"/>
      <c r="C164" s="74" t="e">
        <f>C163-B163</f>
        <v>#N/A</v>
      </c>
      <c r="D164" s="74" t="e">
        <f>D163-C163</f>
        <v>#N/A</v>
      </c>
      <c r="E164" s="74" t="e">
        <f>E163-D163</f>
        <v>#N/A</v>
      </c>
      <c r="F164" s="74" t="e">
        <f>$E$163-E163</f>
        <v>#N/A</v>
      </c>
      <c r="G164" s="135">
        <f>G163-H164</f>
        <v>0</v>
      </c>
      <c r="H164" s="74" cm="1">
        <f t="array" ref="H164">IF(Energy_Gen_elec+Energy_Gen_nonelec&gt;0,Energy_net,0)</f>
        <v>0</v>
      </c>
      <c r="I164" s="74" t="e">
        <f>$E$163-G163</f>
        <v>#N/A</v>
      </c>
    </row>
    <row r="165" spans="1:9">
      <c r="A165" s="64" t="s">
        <v>378</v>
      </c>
      <c r="B165" s="79">
        <v>0</v>
      </c>
      <c r="C165" s="80" t="e">
        <f>VLOOKUP(Details_Subsector,Subsector_Information[],12,0)</f>
        <v>#N/A</v>
      </c>
      <c r="D165" s="81" t="e">
        <f>VLOOKUP(Details_Subsector,Subsector_Information[],11,0)</f>
        <v>#N/A</v>
      </c>
      <c r="E165" s="82" t="e">
        <f>VLOOKUP(Details_Subsector,Subsector_Information[],10,0)</f>
        <v>#N/A</v>
      </c>
      <c r="F165" s="74"/>
      <c r="G165" s="74">
        <f>Energy_Reg_nonelec+Energy_Unreg_nonelec</f>
        <v>0</v>
      </c>
      <c r="H165" s="74">
        <f>Energy_Reg_nonelec+Energy_Unreg_nonelec-Energy_Gen_nonelec</f>
        <v>0</v>
      </c>
      <c r="I165" s="74"/>
    </row>
    <row r="166" spans="1:9">
      <c r="A166" s="64" t="s">
        <v>378</v>
      </c>
      <c r="B166" s="74"/>
      <c r="C166" s="74" t="e">
        <f>C165-B165</f>
        <v>#N/A</v>
      </c>
      <c r="D166" s="74" t="e">
        <f>D165-C165</f>
        <v>#N/A</v>
      </c>
      <c r="E166" s="74" t="e">
        <f>E165-D165</f>
        <v>#N/A</v>
      </c>
      <c r="F166" s="74" t="e">
        <f>$E$163-E165</f>
        <v>#N/A</v>
      </c>
      <c r="G166" s="135">
        <f>G165-H166</f>
        <v>0</v>
      </c>
      <c r="H166" s="74">
        <f>IF(Energy_Gen_nonelec&gt;0,Energy_Reg_nonelec+Energy_Unreg_nonelec-Energy_Gen_nonelec,0)</f>
        <v>0</v>
      </c>
      <c r="I166" s="74" t="e">
        <f>$E$163-G165</f>
        <v>#N/A</v>
      </c>
    </row>
    <row r="167" spans="1:9">
      <c r="A167" s="64" t="s">
        <v>376</v>
      </c>
      <c r="B167" s="83">
        <v>0</v>
      </c>
      <c r="C167" s="84" t="e">
        <f>VLOOKUP(Details_Subsector,Subsector_Information[],9,0)</f>
        <v>#N/A</v>
      </c>
      <c r="D167" s="85" t="e">
        <f>VLOOKUP(Details_Subsector,Subsector_Information[],8,0)</f>
        <v>#N/A</v>
      </c>
      <c r="E167" s="86" t="e">
        <f>VLOOKUP(Details_Subsector,Subsector_Information[],7,0)</f>
        <v>#N/A</v>
      </c>
      <c r="F167" s="74"/>
      <c r="G167" s="74">
        <f>Energy_Reg_elec+Energy_Unreg_elec</f>
        <v>0</v>
      </c>
      <c r="H167" s="74">
        <f>Energy_Reg_elec+Energy_Unreg_elec-Energy_Gen_elec</f>
        <v>0</v>
      </c>
      <c r="I167" s="74"/>
    </row>
    <row r="168" spans="1:9">
      <c r="A168" s="64" t="s">
        <v>376</v>
      </c>
      <c r="B168" s="74"/>
      <c r="C168" s="74" t="e">
        <f>C167-B167</f>
        <v>#N/A</v>
      </c>
      <c r="D168" s="74" t="e">
        <f>D167-C167</f>
        <v>#N/A</v>
      </c>
      <c r="E168" s="74" t="e">
        <f>E167-D167</f>
        <v>#N/A</v>
      </c>
      <c r="F168" s="74" t="e">
        <f>$E$163-E167</f>
        <v>#N/A</v>
      </c>
      <c r="G168" s="74">
        <f>G167-H168</f>
        <v>0</v>
      </c>
      <c r="H168" s="74">
        <f>IF(Energy_Gen_elec&gt;0,Energy_Reg_elec+Energy_Unreg_elec-Energy_Gen_elec,0)</f>
        <v>0</v>
      </c>
      <c r="I168" s="74" t="e">
        <f>$E$163-G167</f>
        <v>#N/A</v>
      </c>
    </row>
    <row r="170" spans="1:9" s="39" customFormat="1">
      <c r="A170" s="39" t="s">
        <v>415</v>
      </c>
    </row>
    <row r="172" spans="1:9">
      <c r="A172" s="64"/>
      <c r="B172" s="87">
        <f>Details_Building_name</f>
        <v>0</v>
      </c>
      <c r="C172" s="64"/>
      <c r="D172" s="87" t="s">
        <v>205</v>
      </c>
      <c r="E172" s="88"/>
      <c r="F172" s="88"/>
      <c r="G172" s="72"/>
      <c r="H172" s="87" t="s">
        <v>362</v>
      </c>
      <c r="I172" s="72"/>
    </row>
    <row r="173" spans="1:9">
      <c r="A173" s="64"/>
      <c r="B173" s="87" t="s">
        <v>416</v>
      </c>
      <c r="C173" s="64" t="s">
        <v>417</v>
      </c>
      <c r="D173" s="64" t="s">
        <v>595</v>
      </c>
      <c r="E173" s="64">
        <v>2020</v>
      </c>
      <c r="F173" s="64">
        <v>2025</v>
      </c>
      <c r="G173" s="64">
        <v>2030</v>
      </c>
      <c r="H173" s="64" t="s">
        <v>363</v>
      </c>
      <c r="I173" s="64">
        <f>Details_Building_name</f>
        <v>0</v>
      </c>
    </row>
    <row r="174" spans="1:9">
      <c r="A174" s="64"/>
      <c r="B174" s="302" cm="1">
        <f t="array" ref="B174">Energy_gross</f>
        <v>0</v>
      </c>
      <c r="C174" s="74" cm="1">
        <f t="array" ref="C174">Energy_net</f>
        <v>0</v>
      </c>
      <c r="D174" s="74" t="e">
        <f>VLOOKUP(VLOOKUP(Details_Subsector,Subsector_Information[],6,0),RIBA_2030Operational[],2,0)</f>
        <v>#N/A</v>
      </c>
      <c r="E174" s="74" t="e">
        <f>VLOOKUP(VLOOKUP(Details_Subsector,Subsector_Information[],6,0),RIBA_2030Operational[],3,0)</f>
        <v>#N/A</v>
      </c>
      <c r="F174" s="74" t="e">
        <f>VLOOKUP(VLOOKUP(Details_Subsector,Subsector_Information[],6,0),RIBA_2030Operational[],4,0)</f>
        <v>#N/A</v>
      </c>
      <c r="G174" s="74" t="e">
        <f>VLOOKUP(VLOOKUP(Details_Subsector,Subsector_Information[],6,0),RIBA_2030Operational[],5,0)</f>
        <v>#N/A</v>
      </c>
      <c r="H174" s="74"/>
      <c r="I174" s="74"/>
    </row>
    <row r="175" spans="1:9">
      <c r="A175" s="64" t="s">
        <v>361</v>
      </c>
      <c r="B175" s="302">
        <f>B174-C175</f>
        <v>0</v>
      </c>
      <c r="C175" s="74" cm="1">
        <f t="array" ref="C175">IF(SUM('1. INPUT Operational Energy'!$B$50:$B$51)&gt;0,Energy_net,0)</f>
        <v>0</v>
      </c>
      <c r="D175" s="74" t="e">
        <f>D174-E174</f>
        <v>#N/A</v>
      </c>
      <c r="E175" s="74" t="e">
        <f>E174-F174</f>
        <v>#N/A</v>
      </c>
      <c r="F175" s="74" t="e">
        <f>F174-G174</f>
        <v>#N/A</v>
      </c>
      <c r="G175" s="74" t="e">
        <f>G174</f>
        <v>#N/A</v>
      </c>
      <c r="H175" s="74" t="e">
        <f>IF(D174&lt;B174,B174-D174,0)</f>
        <v>#N/A</v>
      </c>
      <c r="I175" s="74" t="e">
        <f>IF(B174&lt;D174,D174-B174,0)</f>
        <v>#N/A</v>
      </c>
    </row>
    <row r="176" spans="1:9">
      <c r="A176" s="64" t="s">
        <v>366</v>
      </c>
      <c r="B176" s="87" t="e">
        <f>IF(B174&lt;D174,B175/$D$174,1)</f>
        <v>#N/A</v>
      </c>
      <c r="C176" s="64" t="e">
        <f>IF(C174&lt;D174,C174/$D$174,1)</f>
        <v>#N/A</v>
      </c>
      <c r="D176" s="64" t="e">
        <f>D175/$D$174</f>
        <v>#N/A</v>
      </c>
      <c r="E176" s="64" t="e">
        <f>E175/$D$174</f>
        <v>#N/A</v>
      </c>
      <c r="F176" s="64" t="e">
        <f>F175/$D$174</f>
        <v>#N/A</v>
      </c>
      <c r="G176" s="64" t="e">
        <f>G175/$D$174</f>
        <v>#N/A</v>
      </c>
      <c r="H176" s="64"/>
      <c r="I176" s="64"/>
    </row>
  </sheetData>
  <mergeCells count="18">
    <mergeCell ref="M4:N4"/>
    <mergeCell ref="O4:P4"/>
    <mergeCell ref="Q4:R4"/>
    <mergeCell ref="S3:Z3"/>
    <mergeCell ref="S4:T4"/>
    <mergeCell ref="U4:V4"/>
    <mergeCell ref="W4:X4"/>
    <mergeCell ref="Y4:Z4"/>
    <mergeCell ref="C4:D4"/>
    <mergeCell ref="E4:F4"/>
    <mergeCell ref="G4:H4"/>
    <mergeCell ref="I4:J4"/>
    <mergeCell ref="K4:L4"/>
    <mergeCell ref="AE3:AH3"/>
    <mergeCell ref="AI3:AL3"/>
    <mergeCell ref="AA3:AD3"/>
    <mergeCell ref="C3:J3"/>
    <mergeCell ref="K3:R3"/>
  </mergeCells>
  <phoneticPr fontId="4" type="noConversion"/>
  <pageMargins left="0.7" right="0.7" top="0.75" bottom="0.75" header="0.3" footer="0.3"/>
  <pageSetup paperSize="9" orientation="portrait" horizontalDpi="4294967293"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6DE9EBB-69DD-47B5-9AAE-FE50A6B6EDE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32</vt:i4>
      </vt:variant>
    </vt:vector>
  </HeadingPairs>
  <TitlesOfParts>
    <vt:vector size="45" baseType="lpstr">
      <vt:lpstr>START</vt:lpstr>
      <vt:lpstr>0. INPUT Project Details</vt:lpstr>
      <vt:lpstr>1. INPUT Operational Energy</vt:lpstr>
      <vt:lpstr>2. INPUT Embodied Carbon</vt:lpstr>
      <vt:lpstr>3. OUTPUT Graphics</vt:lpstr>
      <vt:lpstr>4. OUTPUT Graphics</vt:lpstr>
      <vt:lpstr>5. OUTPUT Machine</vt:lpstr>
      <vt:lpstr>6. OUTPUT Web</vt:lpstr>
      <vt:lpstr>Aspects, Elements and Materials</vt:lpstr>
      <vt:lpstr>Build-ups Detail</vt:lpstr>
      <vt:lpstr>Sectors and Sub-sectors</vt:lpstr>
      <vt:lpstr>Continuous Calculations</vt:lpstr>
      <vt:lpstr>Operational Carbon Calculations</vt:lpstr>
      <vt:lpstr>Details_Assessment_author</vt:lpstr>
      <vt:lpstr>Details_Assessment_date</vt:lpstr>
      <vt:lpstr>Details_Building_name</vt:lpstr>
      <vt:lpstr>Details_Floor_height</vt:lpstr>
      <vt:lpstr>Details_Floor_load</vt:lpstr>
      <vt:lpstr>Details_Footprint</vt:lpstr>
      <vt:lpstr>Details_GIA</vt:lpstr>
      <vt:lpstr>Details_Glazing_ratio</vt:lpstr>
      <vt:lpstr>Details_Grid_size</vt:lpstr>
      <vt:lpstr>Details_Partitions_factor</vt:lpstr>
      <vt:lpstr>Details_Perimeter</vt:lpstr>
      <vt:lpstr>Details_Project_name</vt:lpstr>
      <vt:lpstr>Details_Project_number</vt:lpstr>
      <vt:lpstr>Details_Project_stage</vt:lpstr>
      <vt:lpstr>Details_Sector</vt:lpstr>
      <vt:lpstr>Details_Storeys_above</vt:lpstr>
      <vt:lpstr>Details_Storeys_below</vt:lpstr>
      <vt:lpstr>Details_Subsector</vt:lpstr>
      <vt:lpstr>Details_Width</vt:lpstr>
      <vt:lpstr>Details_Year_completion</vt:lpstr>
      <vt:lpstr>Energy_Gen_elec</vt:lpstr>
      <vt:lpstr>Energy_Gen_nonelec</vt:lpstr>
      <vt:lpstr>Energy_Reg_elec</vt:lpstr>
      <vt:lpstr>Energy_Reg_nonelec</vt:lpstr>
      <vt:lpstr>Energy_Unreg_elec</vt:lpstr>
      <vt:lpstr>Energy_Unreg_nonelec</vt:lpstr>
      <vt:lpstr>Materials_Uplift</vt:lpstr>
      <vt:lpstr>'2. INPUT Embodied Carbon'!Print_Area</vt:lpstr>
      <vt:lpstr>'Aspects, Elements and Materials'!Print_Area</vt:lpstr>
      <vt:lpstr>SAP10.1_60_Generated</vt:lpstr>
      <vt:lpstr>SAP10.1_60_Gross</vt:lpstr>
      <vt:lpstr>SAP10.1_60_Net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Joe Taylor</dc:creator>
  <cp:lastModifiedBy>Daniel Favour Oshidero</cp:lastModifiedBy>
  <cp:lastPrinted>2020-10-30T12:28:46Z</cp:lastPrinted>
  <dcterms:created xsi:type="dcterms:W3CDTF">2020-07-14T13:32:59Z</dcterms:created>
  <dcterms:modified xsi:type="dcterms:W3CDTF">2024-07-03T13:34:31Z</dcterms:modified>
</cp:coreProperties>
</file>